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charts/chartEx17.xml" ContentType="application/vnd.ms-office.chartex+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charts/chartEx18.xml" ContentType="application/vnd.ms-office.chartex+xml"/>
  <Override PartName="/xl/charts/style18.xml" ContentType="application/vnd.ms-office.chartstyle+xml"/>
  <Override PartName="/xl/charts/colors18.xml" ContentType="application/vnd.ms-office.chartcolorstyle+xml"/>
  <Override PartName="/xl/charts/chartEx19.xml" ContentType="application/vnd.ms-office.chartex+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drawings/drawing6.xml" ContentType="application/vnd.openxmlformats-officedocument.drawing+xml"/>
  <Override PartName="/xl/charts/chartEx20.xml" ContentType="application/vnd.ms-office.chartex+xml"/>
  <Override PartName="/xl/charts/style20.xml" ContentType="application/vnd.ms-office.chartstyle+xml"/>
  <Override PartName="/xl/charts/colors20.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Ex21.xml" ContentType="application/vnd.ms-office.chartex+xml"/>
  <Override PartName="/xl/charts/style21.xml" ContentType="application/vnd.ms-office.chartstyle+xml"/>
  <Override PartName="/xl/charts/colors21.xml" ContentType="application/vnd.ms-office.chartcolorstyle+xml"/>
  <Override PartName="/xl/charts/chartEx22.xml" ContentType="application/vnd.ms-office.chartex+xml"/>
  <Override PartName="/xl/charts/style22.xml" ContentType="application/vnd.ms-office.chartstyle+xml"/>
  <Override PartName="/xl/charts/colors22.xml" ContentType="application/vnd.ms-office.chartcolorstyle+xml"/>
  <Override PartName="/xl/charts/chartEx23.xml" ContentType="application/vnd.ms-office.chartex+xml"/>
  <Override PartName="/xl/charts/style23.xml" ContentType="application/vnd.ms-office.chartstyle+xml"/>
  <Override PartName="/xl/charts/colors2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rachelrobinson/Documents/GA DAB/Capstone/Final Capstone Data/"/>
    </mc:Choice>
  </mc:AlternateContent>
  <xr:revisionPtr revIDLastSave="0" documentId="13_ncr:1_{A34C9805-6F84-7345-845A-31170769F464}" xr6:coauthVersionLast="47" xr6:coauthVersionMax="47" xr10:uidLastSave="{00000000-0000-0000-0000-000000000000}"/>
  <bookViews>
    <workbookView xWindow="160" yWindow="760" windowWidth="34400" windowHeight="19400" xr2:uid="{2CACD82A-2627-5C4D-8D0A-DACCCA02AAE7}"/>
  </bookViews>
  <sheets>
    <sheet name="Data Dictionary" sheetId="3" r:id="rId1"/>
    <sheet name="Scores_Final" sheetId="37" r:id="rId2"/>
    <sheet name="New_Methodology" sheetId="36" r:id="rId3"/>
    <sheet name="Indicator_Scores" sheetId="29" r:id="rId4"/>
    <sheet name="1. State_Equality_2022_Raw" sheetId="1" state="hidden" r:id="rId5"/>
    <sheet name="1. State_Equality_2010_2020_Raw" sheetId="28" state="hidden" r:id="rId6"/>
    <sheet name="Capstone_Data" sheetId="31" state="hidden" r:id="rId7"/>
    <sheet name="Indicator_Scores_Historic" sheetId="32" r:id="rId8"/>
    <sheet name="1. State_Equality" sheetId="2" r:id="rId9"/>
    <sheet name="2. Same_Sex_Marriage" sheetId="4" r:id="rId10"/>
    <sheet name="3. Legislation_Tracker_2024_Raw" sheetId="6" state="hidden" r:id="rId11"/>
    <sheet name="3. Legislation_Tracker_2023_Raw" sheetId="17" state="hidden" r:id="rId12"/>
    <sheet name="3. Legislation_Tracker_2022_Raw" sheetId="18" state="hidden" r:id="rId13"/>
    <sheet name="3. Legislation_Tracker_2021_Raw" sheetId="19" state="hidden" r:id="rId14"/>
    <sheet name="3. Legislation_Tracker_2020_Raw" sheetId="20" state="hidden" r:id="rId15"/>
    <sheet name="3. Legislation_Tracker" sheetId="7" r:id="rId16"/>
    <sheet name="4. LGBTQ_Density_Raw_2017" sheetId="8" state="hidden" r:id="rId17"/>
    <sheet name="4. LGBT_Density_Raw_2020_2021" sheetId="30" state="hidden" r:id="rId18"/>
    <sheet name="4. LGBT_Density" sheetId="9" r:id="rId19"/>
    <sheet name="5. MEI_Raw" sheetId="10" state="hidden" r:id="rId20"/>
    <sheet name="5. MEI" sheetId="11" r:id="rId21"/>
    <sheet name="6. Hate_Crimes_2022_Raw" sheetId="14" state="hidden" r:id="rId22"/>
    <sheet name="6. Hate_Crimes_2021_Raw" sheetId="21" state="hidden" r:id="rId23"/>
    <sheet name="6. Hate_Crimes_2020_Raw" sheetId="22" state="hidden" r:id="rId24"/>
    <sheet name="6. Population_Raw" sheetId="16" state="hidden" r:id="rId25"/>
    <sheet name="6. Hate_Crimes" sheetId="15" r:id="rId26"/>
    <sheet name="7. State_Political_Parties_Piv" sheetId="34" state="hidden" r:id="rId27"/>
    <sheet name="7. State_Political_Parties_" sheetId="35" state="hidden" r:id="rId28"/>
    <sheet name="7. State_Political_Parties (#)" sheetId="33" state="hidden" r:id="rId29"/>
    <sheet name="7. State_Political_Parties" sheetId="23" r:id="rId30"/>
    <sheet name="8. Events_2023_2024" sheetId="25" r:id="rId31"/>
    <sheet name="9. LGBTQ+ Businesses" sheetId="26" r:id="rId32"/>
  </sheets>
  <definedNames>
    <definedName name="_xlnm._FilterDatabase" localSheetId="8" hidden="1">'1. State_Equality'!$A$1:$F$154</definedName>
    <definedName name="_xlnm._FilterDatabase" localSheetId="5" hidden="1">'1. State_Equality_2010_2020_Raw'!$A$1:$GJ$57</definedName>
    <definedName name="_xlnm._FilterDatabase" localSheetId="9" hidden="1">'2. Same_Sex_Marriage'!$A$1:$C$52</definedName>
    <definedName name="_xlnm._FilterDatabase" localSheetId="15" hidden="1">'3. Legislation_Tracker'!$A$1:$E$1610</definedName>
    <definedName name="_xlnm._FilterDatabase" localSheetId="12" hidden="1">'3. Legislation_Tracker_2022_Raw'!$A$1:$F$269</definedName>
    <definedName name="_xlnm._FilterDatabase" localSheetId="25" hidden="1">'6. Hate_Crimes'!$A$1:$H$103</definedName>
    <definedName name="_xlnm._FilterDatabase" localSheetId="29" hidden="1">'7. State_Political_Parties'!$A$1:$AI$151</definedName>
    <definedName name="_xlnm._FilterDatabase" localSheetId="28" hidden="1">'7. State_Political_Parties (#)'!$A$1:$AI$151</definedName>
    <definedName name="_xlnm._FilterDatabase" localSheetId="30" hidden="1">'8. Events_2023_2024'!$A$1:$C$204</definedName>
    <definedName name="_xlnm._FilterDatabase" localSheetId="1" hidden="1">Scores_Final!$A$1:$AM$51</definedName>
    <definedName name="_xlchart.v1.0" hidden="1">Scores_Final!$AA$1:$AA$51</definedName>
    <definedName name="_xlchart.v1.1" hidden="1">Scores_Final!$AA$2</definedName>
    <definedName name="_xlchart.v1.10" hidden="1">Scores_Final!$AD$1:$AD$51</definedName>
    <definedName name="_xlchart.v1.11" hidden="1">Scores_Final!$AD$2</definedName>
    <definedName name="_xlchart.v1.12" hidden="1">Scores_Final!$X$1:$X$51</definedName>
    <definedName name="_xlchart.v1.13" hidden="1">Scores_Final!$X$2</definedName>
    <definedName name="_xlchart.v1.14" hidden="1">Scores_Final!$Q$1:$Q$51</definedName>
    <definedName name="_xlchart.v1.15" hidden="1">Scores_Final!$Q$2</definedName>
    <definedName name="_xlchart.v1.16" hidden="1">'1. State_Equality'!$B$1</definedName>
    <definedName name="_xlchart.v1.17" hidden="1">'1. State_Equality'!$B$2:$B$154</definedName>
    <definedName name="_xlchart.v1.18" hidden="1">'1. State_Equality'!$B$104:$B$154</definedName>
    <definedName name="_xlchart.v1.19" hidden="1">'1. State_Equality'!$B$53:$B$103</definedName>
    <definedName name="_xlchart.v1.2" hidden="1">Scores_Final!$M$1:$M$7</definedName>
    <definedName name="_xlchart.v1.20" hidden="1">'2. Same_Sex_Marriage'!$C$2:$C$52</definedName>
    <definedName name="_xlchart.v1.21" hidden="1">'3. Legislation_Tracker'!$N$2:$N$51</definedName>
    <definedName name="_xlchart.v1.22" hidden="1">'3. Legislation_Tracker'!$K$2:$K$51</definedName>
    <definedName name="_xlchart.v1.23" hidden="1">'3. Legislation_Tracker'!$J$2:$J$51</definedName>
    <definedName name="_xlchart.v1.24" hidden="1">'3. Legislation_Tracker'!$M$2:$M$51</definedName>
    <definedName name="_xlchart.v1.25" hidden="1">'3. Legislation_Tracker'!$L$2:$L$51</definedName>
    <definedName name="_xlchart.v1.26" hidden="1">'4. LGBT_Density'!$C$2:$C$52</definedName>
    <definedName name="_xlchart.v1.27" hidden="1">'4. LGBT_Density'!$B$2:$B$52</definedName>
    <definedName name="_xlchart.v1.28" hidden="1">'5. MEI'!$N$2:$N$51</definedName>
    <definedName name="_xlchart.v1.29" hidden="1">'6. Hate_Crimes'!$U$2:$U$52</definedName>
    <definedName name="_xlchart.v1.3" hidden="1">Scores_Final!$M$8:$M$51</definedName>
    <definedName name="_xlchart.v1.30" hidden="1">'6. Hate_Crimes'!$V$2:$V$52</definedName>
    <definedName name="_xlchart.v1.31" hidden="1">'6. Hate_Crimes'!$W$2:$W$52</definedName>
    <definedName name="_xlchart.v1.4" hidden="1">Scores_Final!$J$1:$J$51</definedName>
    <definedName name="_xlchart.v1.5" hidden="1">Scores_Final!$J$2</definedName>
    <definedName name="_xlchart.v1.6" hidden="1">Scores_Final!$F$1:$F$51</definedName>
    <definedName name="_xlchart.v1.7" hidden="1">Scores_Final!$F$2</definedName>
    <definedName name="_xlchart.v1.8" hidden="1">Scores_Final!$C$1:$C$51</definedName>
    <definedName name="_xlchart.v1.9" hidden="1">Scores_Final!$C$2</definedName>
  </definedNames>
  <calcPr calcId="191029"/>
  <pivotCaches>
    <pivotCache cacheId="0" r:id="rId33"/>
    <pivotCache cacheId="1" r:id="rId34"/>
    <pivotCache cacheId="2" r:id="rId35"/>
    <pivotCache cacheId="3" r:id="rId3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9" l="1"/>
  <c r="G4" i="9"/>
  <c r="H3" i="9"/>
  <c r="G3" i="9"/>
  <c r="H2" i="9"/>
  <c r="G2" i="9"/>
  <c r="K3" i="11"/>
  <c r="K2" i="11"/>
  <c r="K1" i="11"/>
  <c r="R3" i="7"/>
  <c r="N52" i="7"/>
  <c r="I52" i="7"/>
  <c r="V4" i="7"/>
  <c r="U4" i="7"/>
  <c r="T4" i="7"/>
  <c r="S4" i="7"/>
  <c r="R4" i="7"/>
  <c r="V3" i="7"/>
  <c r="U3" i="7"/>
  <c r="T3" i="7"/>
  <c r="S3" i="7"/>
  <c r="V2" i="7"/>
  <c r="U2" i="7"/>
  <c r="T2" i="7"/>
  <c r="S2" i="7"/>
  <c r="R2" i="7"/>
  <c r="C2" i="2"/>
  <c r="N3" i="37"/>
  <c r="N4" i="37"/>
  <c r="N5" i="37"/>
  <c r="N7" i="37"/>
  <c r="N9" i="37"/>
  <c r="N6" i="37"/>
  <c r="N8" i="37"/>
  <c r="N10" i="37"/>
  <c r="N12" i="37"/>
  <c r="N11" i="37"/>
  <c r="N15" i="37"/>
  <c r="N13" i="37"/>
  <c r="N14" i="37"/>
  <c r="N17" i="37"/>
  <c r="N16" i="37"/>
  <c r="N18" i="37"/>
  <c r="N19" i="37"/>
  <c r="N21" i="37"/>
  <c r="N22" i="37"/>
  <c r="N20" i="37"/>
  <c r="N23" i="37"/>
  <c r="N25" i="37"/>
  <c r="N24" i="37"/>
  <c r="N26" i="37"/>
  <c r="N27" i="37"/>
  <c r="N28" i="37"/>
  <c r="N29" i="37"/>
  <c r="N30" i="37"/>
  <c r="N32" i="37"/>
  <c r="N31" i="37"/>
  <c r="N36" i="37"/>
  <c r="N35" i="37"/>
  <c r="N33" i="37"/>
  <c r="N34" i="37"/>
  <c r="N37" i="37"/>
  <c r="N38" i="37"/>
  <c r="N39" i="37"/>
  <c r="N41" i="37"/>
  <c r="N43" i="37"/>
  <c r="N40" i="37"/>
  <c r="N42" i="37"/>
  <c r="N45" i="37"/>
  <c r="N44" i="37"/>
  <c r="N46" i="37"/>
  <c r="N47" i="37"/>
  <c r="N48" i="37"/>
  <c r="N49" i="37"/>
  <c r="N50" i="37"/>
  <c r="N51" i="37"/>
  <c r="N2" i="37"/>
  <c r="G2" i="37"/>
  <c r="D2" i="37"/>
  <c r="G3" i="37"/>
  <c r="G4" i="37"/>
  <c r="G5" i="37"/>
  <c r="G7" i="37"/>
  <c r="G9" i="37"/>
  <c r="G6" i="37"/>
  <c r="G8" i="37"/>
  <c r="G10" i="37"/>
  <c r="G12" i="37"/>
  <c r="G11" i="37"/>
  <c r="G15" i="37"/>
  <c r="G13" i="37"/>
  <c r="G14" i="37"/>
  <c r="G17" i="37"/>
  <c r="G16" i="37"/>
  <c r="G18" i="37"/>
  <c r="G19" i="37"/>
  <c r="G21" i="37"/>
  <c r="G22" i="37"/>
  <c r="G20" i="37"/>
  <c r="G23" i="37"/>
  <c r="G25" i="37"/>
  <c r="G24" i="37"/>
  <c r="G26" i="37"/>
  <c r="G27" i="37"/>
  <c r="G55" i="37"/>
  <c r="G28" i="37"/>
  <c r="G29" i="37"/>
  <c r="G30" i="37"/>
  <c r="G32" i="37"/>
  <c r="G31" i="37"/>
  <c r="G36" i="37"/>
  <c r="G35" i="37"/>
  <c r="G33" i="37"/>
  <c r="G34" i="37"/>
  <c r="G37" i="37"/>
  <c r="G38" i="37"/>
  <c r="G39" i="37"/>
  <c r="G41" i="37"/>
  <c r="G43" i="37"/>
  <c r="G40" i="37"/>
  <c r="G42" i="37"/>
  <c r="G45" i="37"/>
  <c r="G44" i="37"/>
  <c r="G46" i="37"/>
  <c r="G47" i="37"/>
  <c r="G48" i="37"/>
  <c r="G49" i="37"/>
  <c r="G50" i="37"/>
  <c r="G51" i="37"/>
  <c r="D3" i="37"/>
  <c r="D4" i="37"/>
  <c r="D5" i="37"/>
  <c r="D7" i="37"/>
  <c r="D9" i="37"/>
  <c r="D6" i="37"/>
  <c r="D8" i="37"/>
  <c r="D10" i="37"/>
  <c r="D12" i="37"/>
  <c r="D11" i="37"/>
  <c r="D15" i="37"/>
  <c r="D13" i="37"/>
  <c r="D14" i="37"/>
  <c r="D17" i="37"/>
  <c r="D16" i="37"/>
  <c r="D18" i="37"/>
  <c r="D19" i="37"/>
  <c r="D21" i="37"/>
  <c r="D22" i="37"/>
  <c r="D20" i="37"/>
  <c r="D23" i="37"/>
  <c r="D25" i="37"/>
  <c r="D24" i="37"/>
  <c r="D26" i="37"/>
  <c r="D27" i="37"/>
  <c r="D55" i="37"/>
  <c r="D28" i="37"/>
  <c r="D29" i="37"/>
  <c r="D30" i="37"/>
  <c r="D32" i="37"/>
  <c r="D31" i="37"/>
  <c r="D36" i="37"/>
  <c r="D35" i="37"/>
  <c r="D33" i="37"/>
  <c r="D34" i="37"/>
  <c r="D37" i="37"/>
  <c r="D38" i="37"/>
  <c r="D39" i="37"/>
  <c r="D41" i="37"/>
  <c r="D43" i="37"/>
  <c r="D40" i="37"/>
  <c r="D42" i="37"/>
  <c r="D45" i="37"/>
  <c r="D44" i="37"/>
  <c r="D46" i="37"/>
  <c r="D47" i="37"/>
  <c r="D48" i="37"/>
  <c r="D49" i="37"/>
  <c r="D50" i="37"/>
  <c r="D51" i="37"/>
  <c r="C2" i="37"/>
  <c r="M11" i="29"/>
  <c r="I55" i="37"/>
  <c r="W22" i="37"/>
  <c r="X22" i="37" s="1"/>
  <c r="W30" i="37"/>
  <c r="X30" i="37" s="1"/>
  <c r="W38" i="37"/>
  <c r="X38" i="37" s="1"/>
  <c r="W11" i="37"/>
  <c r="X11" i="37" s="1"/>
  <c r="W13" i="37"/>
  <c r="X13" i="37" s="1"/>
  <c r="W2" i="37"/>
  <c r="X2" i="37" s="1"/>
  <c r="W3" i="37"/>
  <c r="X3" i="37" s="1"/>
  <c r="W55" i="37"/>
  <c r="X55" i="37" s="1"/>
  <c r="W32" i="37"/>
  <c r="X32" i="37" s="1"/>
  <c r="W35" i="37"/>
  <c r="X35" i="37" s="1"/>
  <c r="W17" i="37"/>
  <c r="X17" i="37" s="1"/>
  <c r="W43" i="37"/>
  <c r="X43" i="37" s="1"/>
  <c r="W6" i="37"/>
  <c r="X6" i="37" s="1"/>
  <c r="W41" i="37"/>
  <c r="X41" i="37" s="1"/>
  <c r="W36" i="37"/>
  <c r="X36" i="37" s="1"/>
  <c r="W37" i="37"/>
  <c r="X37" i="37" s="1"/>
  <c r="W39" i="37"/>
  <c r="X39" i="37" s="1"/>
  <c r="W31" i="37"/>
  <c r="X31" i="37" s="1"/>
  <c r="W18" i="37"/>
  <c r="X18" i="37" s="1"/>
  <c r="W5" i="37"/>
  <c r="X5" i="37" s="1"/>
  <c r="W7" i="37"/>
  <c r="X7" i="37" s="1"/>
  <c r="W19" i="37"/>
  <c r="X19" i="37" s="1"/>
  <c r="W23" i="37"/>
  <c r="X23" i="37" s="1"/>
  <c r="W51" i="37"/>
  <c r="X51" i="37" s="1"/>
  <c r="W46" i="37"/>
  <c r="X46" i="37" s="1"/>
  <c r="W25" i="37"/>
  <c r="X25" i="37" s="1"/>
  <c r="W33" i="37"/>
  <c r="X33" i="37" s="1"/>
  <c r="W10" i="37"/>
  <c r="X10" i="37" s="1"/>
  <c r="W15" i="37"/>
  <c r="X15" i="37" s="1"/>
  <c r="W24" i="37"/>
  <c r="X24" i="37" s="1"/>
  <c r="W8" i="37"/>
  <c r="X8" i="37" s="1"/>
  <c r="W4" i="37"/>
  <c r="X4" i="37" s="1"/>
  <c r="W26" i="37"/>
  <c r="X26" i="37" s="1"/>
  <c r="W28" i="37"/>
  <c r="X28" i="37" s="1"/>
  <c r="W29" i="37"/>
  <c r="X29" i="37" s="1"/>
  <c r="W49" i="37"/>
  <c r="X49" i="37" s="1"/>
  <c r="W20" i="37"/>
  <c r="X20" i="37" s="1"/>
  <c r="W12" i="37"/>
  <c r="X12" i="37" s="1"/>
  <c r="W9" i="37"/>
  <c r="X9" i="37" s="1"/>
  <c r="W47" i="37"/>
  <c r="X47" i="37" s="1"/>
  <c r="W34" i="37"/>
  <c r="X34" i="37" s="1"/>
  <c r="W50" i="37"/>
  <c r="X50" i="37" s="1"/>
  <c r="W48" i="37"/>
  <c r="X48" i="37" s="1"/>
  <c r="W42" i="37"/>
  <c r="X42" i="37" s="1"/>
  <c r="W14" i="37"/>
  <c r="X14" i="37" s="1"/>
  <c r="W21" i="37"/>
  <c r="X21" i="37" s="1"/>
  <c r="W16" i="37"/>
  <c r="X16" i="37" s="1"/>
  <c r="W45" i="37"/>
  <c r="X45" i="37" s="1"/>
  <c r="W27" i="37"/>
  <c r="X27" i="37" s="1"/>
  <c r="W44" i="37"/>
  <c r="X44" i="37" s="1"/>
  <c r="W40" i="37"/>
  <c r="X40" i="37" s="1"/>
  <c r="P22" i="37"/>
  <c r="Q22" i="37" s="1"/>
  <c r="P30" i="37"/>
  <c r="Q30" i="37" s="1"/>
  <c r="P38" i="37"/>
  <c r="Q38" i="37" s="1"/>
  <c r="P11" i="37"/>
  <c r="Q11" i="37" s="1"/>
  <c r="P13" i="37"/>
  <c r="Q13" i="37" s="1"/>
  <c r="P2" i="37"/>
  <c r="Q2" i="37" s="1"/>
  <c r="P3" i="37"/>
  <c r="Q3" i="37" s="1"/>
  <c r="P55" i="37"/>
  <c r="Q55" i="37" s="1"/>
  <c r="P32" i="37"/>
  <c r="Q32" i="37" s="1"/>
  <c r="P35" i="37"/>
  <c r="Q35" i="37" s="1"/>
  <c r="P17" i="37"/>
  <c r="Q17" i="37" s="1"/>
  <c r="P43" i="37"/>
  <c r="Q43" i="37" s="1"/>
  <c r="P6" i="37"/>
  <c r="Q6" i="37" s="1"/>
  <c r="P41" i="37"/>
  <c r="Q41" i="37" s="1"/>
  <c r="P36" i="37"/>
  <c r="Q36" i="37" s="1"/>
  <c r="P37" i="37"/>
  <c r="Q37" i="37" s="1"/>
  <c r="P39" i="37"/>
  <c r="Q39" i="37" s="1"/>
  <c r="P31" i="37"/>
  <c r="Q31" i="37" s="1"/>
  <c r="P18" i="37"/>
  <c r="Q18" i="37" s="1"/>
  <c r="P5" i="37"/>
  <c r="Q5" i="37" s="1"/>
  <c r="P7" i="37"/>
  <c r="Q7" i="37" s="1"/>
  <c r="P19" i="37"/>
  <c r="Q19" i="37" s="1"/>
  <c r="P23" i="37"/>
  <c r="Q23" i="37" s="1"/>
  <c r="P51" i="37"/>
  <c r="Q51" i="37" s="1"/>
  <c r="P46" i="37"/>
  <c r="Q46" i="37" s="1"/>
  <c r="P25" i="37"/>
  <c r="Q25" i="37" s="1"/>
  <c r="P33" i="37"/>
  <c r="Q33" i="37" s="1"/>
  <c r="P10" i="37"/>
  <c r="Q10" i="37" s="1"/>
  <c r="P15" i="37"/>
  <c r="Q15" i="37" s="1"/>
  <c r="P24" i="37"/>
  <c r="Q24" i="37" s="1"/>
  <c r="P8" i="37"/>
  <c r="Q8" i="37" s="1"/>
  <c r="P4" i="37"/>
  <c r="Q4" i="37" s="1"/>
  <c r="P26" i="37"/>
  <c r="Q26" i="37" s="1"/>
  <c r="P28" i="37"/>
  <c r="Q28" i="37" s="1"/>
  <c r="P29" i="37"/>
  <c r="Q29" i="37" s="1"/>
  <c r="P49" i="37"/>
  <c r="Q49" i="37" s="1"/>
  <c r="P20" i="37"/>
  <c r="Q20" i="37" s="1"/>
  <c r="P12" i="37"/>
  <c r="Q12" i="37" s="1"/>
  <c r="P9" i="37"/>
  <c r="Q9" i="37" s="1"/>
  <c r="P47" i="37"/>
  <c r="Q47" i="37" s="1"/>
  <c r="P34" i="37"/>
  <c r="Q34" i="37" s="1"/>
  <c r="P50" i="37"/>
  <c r="Q50" i="37" s="1"/>
  <c r="P48" i="37"/>
  <c r="Q48" i="37" s="1"/>
  <c r="P42" i="37"/>
  <c r="Q42" i="37" s="1"/>
  <c r="P14" i="37"/>
  <c r="Q14" i="37" s="1"/>
  <c r="P21" i="37"/>
  <c r="Q21" i="37" s="1"/>
  <c r="P16" i="37"/>
  <c r="Q16" i="37" s="1"/>
  <c r="P45" i="37"/>
  <c r="Q45" i="37" s="1"/>
  <c r="P27" i="37"/>
  <c r="Q27" i="37" s="1"/>
  <c r="P44" i="37"/>
  <c r="Q44" i="37" s="1"/>
  <c r="P40" i="37"/>
  <c r="Q40" i="37" s="1"/>
  <c r="I22" i="37"/>
  <c r="J22" i="37" s="1"/>
  <c r="I30" i="37"/>
  <c r="J30" i="37" s="1"/>
  <c r="I38" i="37"/>
  <c r="J38" i="37" s="1"/>
  <c r="I11" i="37"/>
  <c r="J11" i="37" s="1"/>
  <c r="I13" i="37"/>
  <c r="J13" i="37" s="1"/>
  <c r="I2" i="37"/>
  <c r="J2" i="37" s="1"/>
  <c r="I3" i="37"/>
  <c r="J3" i="37" s="1"/>
  <c r="I32" i="37"/>
  <c r="K32" i="37" s="1"/>
  <c r="I35" i="37"/>
  <c r="J35" i="37" s="1"/>
  <c r="I17" i="37"/>
  <c r="K17" i="37" s="1"/>
  <c r="I43" i="37"/>
  <c r="J43" i="37" s="1"/>
  <c r="I6" i="37"/>
  <c r="J6" i="37" s="1"/>
  <c r="I41" i="37"/>
  <c r="J41" i="37" s="1"/>
  <c r="I36" i="37"/>
  <c r="J36" i="37" s="1"/>
  <c r="I37" i="37"/>
  <c r="J37" i="37" s="1"/>
  <c r="I39" i="37"/>
  <c r="J39" i="37" s="1"/>
  <c r="I31" i="37"/>
  <c r="J31" i="37" s="1"/>
  <c r="I18" i="37"/>
  <c r="J18" i="37" s="1"/>
  <c r="I5" i="37"/>
  <c r="J5" i="37" s="1"/>
  <c r="I7" i="37"/>
  <c r="J7" i="37" s="1"/>
  <c r="I19" i="37"/>
  <c r="J19" i="37" s="1"/>
  <c r="I23" i="37"/>
  <c r="J23" i="37" s="1"/>
  <c r="I51" i="37"/>
  <c r="J51" i="37" s="1"/>
  <c r="I46" i="37"/>
  <c r="J46" i="37" s="1"/>
  <c r="I25" i="37"/>
  <c r="J25" i="37" s="1"/>
  <c r="I33" i="37"/>
  <c r="J33" i="37" s="1"/>
  <c r="I10" i="37"/>
  <c r="J10" i="37" s="1"/>
  <c r="I15" i="37"/>
  <c r="J15" i="37" s="1"/>
  <c r="I24" i="37"/>
  <c r="J24" i="37" s="1"/>
  <c r="I8" i="37"/>
  <c r="J8" i="37" s="1"/>
  <c r="I4" i="37"/>
  <c r="J4" i="37" s="1"/>
  <c r="I26" i="37"/>
  <c r="J26" i="37" s="1"/>
  <c r="I28" i="37"/>
  <c r="J28" i="37" s="1"/>
  <c r="I29" i="37"/>
  <c r="J29" i="37" s="1"/>
  <c r="I49" i="37"/>
  <c r="J49" i="37" s="1"/>
  <c r="I20" i="37"/>
  <c r="J20" i="37" s="1"/>
  <c r="I12" i="37"/>
  <c r="J12" i="37" s="1"/>
  <c r="I9" i="37"/>
  <c r="J9" i="37" s="1"/>
  <c r="I47" i="37"/>
  <c r="J47" i="37" s="1"/>
  <c r="I34" i="37"/>
  <c r="J34" i="37" s="1"/>
  <c r="I50" i="37"/>
  <c r="J50" i="37" s="1"/>
  <c r="I48" i="37"/>
  <c r="J48" i="37" s="1"/>
  <c r="I42" i="37"/>
  <c r="J42" i="37" s="1"/>
  <c r="I14" i="37"/>
  <c r="J14" i="37" s="1"/>
  <c r="I21" i="37"/>
  <c r="J21" i="37" s="1"/>
  <c r="I16" i="37"/>
  <c r="J16" i="37" s="1"/>
  <c r="I45" i="37"/>
  <c r="J45" i="37" s="1"/>
  <c r="I27" i="37"/>
  <c r="J27" i="37" s="1"/>
  <c r="I44" i="37"/>
  <c r="J44" i="37" s="1"/>
  <c r="I40" i="37"/>
  <c r="J40" i="37" s="1"/>
  <c r="C40" i="37"/>
  <c r="C38" i="37"/>
  <c r="C3" i="37"/>
  <c r="C55" i="37"/>
  <c r="C32" i="37"/>
  <c r="C35" i="37"/>
  <c r="C17" i="37"/>
  <c r="C43" i="37"/>
  <c r="C18" i="37"/>
  <c r="C5" i="37"/>
  <c r="C7" i="37"/>
  <c r="C19" i="37"/>
  <c r="C23" i="37"/>
  <c r="C51" i="37"/>
  <c r="C33" i="37"/>
  <c r="C26" i="37"/>
  <c r="C28" i="37"/>
  <c r="C29" i="37"/>
  <c r="C49" i="37"/>
  <c r="C48" i="37"/>
  <c r="C42" i="37"/>
  <c r="C14" i="37"/>
  <c r="C21" i="37"/>
  <c r="C16" i="37"/>
  <c r="C45" i="37"/>
  <c r="O9" i="29"/>
  <c r="O3" i="29"/>
  <c r="O4" i="29"/>
  <c r="O5" i="29"/>
  <c r="O6" i="29"/>
  <c r="O7" i="29"/>
  <c r="O8" i="29"/>
  <c r="O10" i="29"/>
  <c r="O11" i="29"/>
  <c r="O12" i="29"/>
  <c r="O13" i="29"/>
  <c r="O14" i="29"/>
  <c r="O15" i="29"/>
  <c r="O16" i="29"/>
  <c r="O17" i="29"/>
  <c r="O18" i="29"/>
  <c r="O19" i="29"/>
  <c r="O20" i="29"/>
  <c r="O21" i="29"/>
  <c r="O22" i="29"/>
  <c r="O23" i="29"/>
  <c r="O24" i="29"/>
  <c r="O25" i="29"/>
  <c r="O26" i="29"/>
  <c r="O27" i="29"/>
  <c r="O28" i="29"/>
  <c r="O29" i="29"/>
  <c r="O30" i="29"/>
  <c r="O31" i="29"/>
  <c r="O32" i="29"/>
  <c r="O33" i="29"/>
  <c r="O34" i="29"/>
  <c r="O35" i="29"/>
  <c r="O36" i="29"/>
  <c r="O37" i="29"/>
  <c r="O38" i="29"/>
  <c r="O39" i="29"/>
  <c r="O40" i="29"/>
  <c r="O41" i="29"/>
  <c r="O42" i="29"/>
  <c r="O43" i="29"/>
  <c r="O44" i="29"/>
  <c r="O45" i="29"/>
  <c r="O46" i="29"/>
  <c r="O47" i="29"/>
  <c r="O48" i="29"/>
  <c r="O49" i="29"/>
  <c r="O50" i="29"/>
  <c r="O51" i="29"/>
  <c r="O52" i="29"/>
  <c r="O2" i="29"/>
  <c r="G7" i="36"/>
  <c r="H7" i="36" s="1"/>
  <c r="I7" i="36" s="1"/>
  <c r="J7" i="36" s="1"/>
  <c r="K7" i="36" s="1"/>
  <c r="L7" i="36" s="1"/>
  <c r="M7" i="36" s="1"/>
  <c r="F7" i="36"/>
  <c r="E7" i="36"/>
  <c r="S3" i="29"/>
  <c r="S4" i="29"/>
  <c r="S5" i="29"/>
  <c r="S6" i="29"/>
  <c r="S7" i="29"/>
  <c r="S8" i="29"/>
  <c r="S9" i="29"/>
  <c r="S10" i="29"/>
  <c r="S11" i="29"/>
  <c r="S12" i="29"/>
  <c r="S13" i="29"/>
  <c r="S14" i="29"/>
  <c r="S15" i="29"/>
  <c r="S16" i="29"/>
  <c r="S17" i="29"/>
  <c r="S18" i="29"/>
  <c r="S19" i="29"/>
  <c r="S20" i="29"/>
  <c r="S21" i="29"/>
  <c r="S22" i="29"/>
  <c r="S23" i="29"/>
  <c r="S24" i="29"/>
  <c r="S25" i="29"/>
  <c r="S26" i="29"/>
  <c r="S27" i="29"/>
  <c r="S28" i="29"/>
  <c r="S29" i="29"/>
  <c r="S30" i="29"/>
  <c r="S31" i="29"/>
  <c r="S32" i="29"/>
  <c r="S33" i="29"/>
  <c r="S34" i="29"/>
  <c r="S35" i="29"/>
  <c r="S36" i="29"/>
  <c r="S37" i="29"/>
  <c r="S38" i="29"/>
  <c r="S39" i="29"/>
  <c r="S40" i="29"/>
  <c r="S41" i="29"/>
  <c r="S42" i="29"/>
  <c r="S43" i="29"/>
  <c r="S44" i="29"/>
  <c r="S45" i="29"/>
  <c r="S46" i="29"/>
  <c r="S47" i="29"/>
  <c r="S48" i="29"/>
  <c r="S49" i="29"/>
  <c r="S50" i="29"/>
  <c r="S51" i="29"/>
  <c r="S52" i="29"/>
  <c r="S2" i="29"/>
  <c r="F8" i="15"/>
  <c r="K57" i="15"/>
  <c r="B53" i="29"/>
  <c r="M3" i="29"/>
  <c r="M4" i="29"/>
  <c r="M5" i="29"/>
  <c r="M6" i="29"/>
  <c r="M7" i="29"/>
  <c r="M8" i="29"/>
  <c r="M9" i="29"/>
  <c r="M12" i="29"/>
  <c r="M13" i="29"/>
  <c r="M14" i="29"/>
  <c r="M15" i="29"/>
  <c r="M16" i="29"/>
  <c r="M17" i="29"/>
  <c r="M18" i="29"/>
  <c r="M19" i="29"/>
  <c r="M20" i="29"/>
  <c r="M21" i="29"/>
  <c r="M22" i="29"/>
  <c r="M23" i="29"/>
  <c r="M24" i="29"/>
  <c r="M25" i="29"/>
  <c r="M26" i="29"/>
  <c r="M27" i="29"/>
  <c r="M28" i="29"/>
  <c r="M29" i="29"/>
  <c r="M30" i="29"/>
  <c r="M31" i="29"/>
  <c r="M32" i="29"/>
  <c r="M33" i="29"/>
  <c r="M34" i="29"/>
  <c r="M35" i="29"/>
  <c r="M36" i="29"/>
  <c r="M37" i="29"/>
  <c r="M38" i="29"/>
  <c r="M39" i="29"/>
  <c r="M40" i="29"/>
  <c r="M41" i="29"/>
  <c r="M42" i="29"/>
  <c r="M43" i="29"/>
  <c r="M44" i="29"/>
  <c r="M45" i="29"/>
  <c r="M46" i="29"/>
  <c r="M47" i="29"/>
  <c r="M48" i="29"/>
  <c r="M49" i="29"/>
  <c r="M50" i="29"/>
  <c r="M51" i="29"/>
  <c r="M52" i="29"/>
  <c r="M2" i="29"/>
  <c r="P2" i="29"/>
  <c r="G53" i="29"/>
  <c r="I4" i="25"/>
  <c r="E8" i="36"/>
  <c r="F8" i="36" s="1"/>
  <c r="G8" i="36" s="1"/>
  <c r="H8" i="36" s="1"/>
  <c r="I8" i="36" s="1"/>
  <c r="J8" i="36" s="1"/>
  <c r="K8" i="36" s="1"/>
  <c r="L8" i="36" s="1"/>
  <c r="M8" i="36" s="1"/>
  <c r="J53" i="29"/>
  <c r="I53" i="29"/>
  <c r="H53" i="29"/>
  <c r="F53" i="29"/>
  <c r="E53" i="29"/>
  <c r="D53" i="29"/>
  <c r="C53" i="29"/>
  <c r="AI40" i="37"/>
  <c r="M52" i="7"/>
  <c r="L52" i="7"/>
  <c r="K52" i="7"/>
  <c r="J52" i="7"/>
  <c r="M22" i="37"/>
  <c r="M30" i="37"/>
  <c r="M38" i="37"/>
  <c r="M11" i="37"/>
  <c r="M13" i="37"/>
  <c r="M2" i="37"/>
  <c r="M3" i="37"/>
  <c r="M32" i="37"/>
  <c r="M35" i="37"/>
  <c r="M17" i="37"/>
  <c r="M43" i="37"/>
  <c r="M6" i="37"/>
  <c r="M41" i="37"/>
  <c r="M36" i="37"/>
  <c r="M37" i="37"/>
  <c r="M39" i="37"/>
  <c r="M31" i="37"/>
  <c r="M18" i="37"/>
  <c r="M5" i="37"/>
  <c r="M7" i="37"/>
  <c r="M19" i="37"/>
  <c r="M23" i="37"/>
  <c r="M51" i="37"/>
  <c r="M46" i="37"/>
  <c r="M25" i="37"/>
  <c r="M15" i="37"/>
  <c r="M24" i="37"/>
  <c r="M8" i="37"/>
  <c r="M4" i="37"/>
  <c r="M33" i="37"/>
  <c r="M10" i="37"/>
  <c r="M26" i="37"/>
  <c r="M28" i="37"/>
  <c r="M29" i="37"/>
  <c r="M49" i="37"/>
  <c r="M20" i="37"/>
  <c r="M12" i="37"/>
  <c r="M9" i="37"/>
  <c r="M47" i="37"/>
  <c r="M34" i="37"/>
  <c r="M50" i="37"/>
  <c r="M48" i="37"/>
  <c r="M42" i="37"/>
  <c r="M14" i="37"/>
  <c r="M21" i="37"/>
  <c r="M16" i="37"/>
  <c r="M45" i="37"/>
  <c r="M27" i="37"/>
  <c r="M44" i="37"/>
  <c r="M40" i="37"/>
  <c r="F22" i="37"/>
  <c r="F30" i="37"/>
  <c r="F38" i="37"/>
  <c r="F11" i="37"/>
  <c r="F13" i="37"/>
  <c r="F2" i="37"/>
  <c r="F3" i="37"/>
  <c r="F55" i="37"/>
  <c r="F32" i="37"/>
  <c r="F35" i="37"/>
  <c r="F17" i="37"/>
  <c r="F43" i="37"/>
  <c r="F6" i="37"/>
  <c r="F41" i="37"/>
  <c r="F36" i="37"/>
  <c r="F37" i="37"/>
  <c r="F39" i="37"/>
  <c r="F31" i="37"/>
  <c r="F18" i="37"/>
  <c r="F5" i="37"/>
  <c r="F7" i="37"/>
  <c r="F19" i="37"/>
  <c r="F23" i="37"/>
  <c r="F51" i="37"/>
  <c r="F46" i="37"/>
  <c r="F25" i="37"/>
  <c r="F15" i="37"/>
  <c r="F24" i="37"/>
  <c r="F8" i="37"/>
  <c r="F4" i="37"/>
  <c r="F33" i="37"/>
  <c r="F10" i="37"/>
  <c r="F26" i="37"/>
  <c r="F28" i="37"/>
  <c r="F29" i="37"/>
  <c r="F49" i="37"/>
  <c r="F20" i="37"/>
  <c r="F12" i="37"/>
  <c r="F9" i="37"/>
  <c r="F47" i="37"/>
  <c r="F34" i="37"/>
  <c r="F50" i="37"/>
  <c r="F48" i="37"/>
  <c r="F42" i="37"/>
  <c r="F14" i="37"/>
  <c r="F21" i="37"/>
  <c r="F16" i="37"/>
  <c r="F45" i="37"/>
  <c r="F27" i="37"/>
  <c r="F44" i="37"/>
  <c r="F40" i="37"/>
  <c r="C22" i="37"/>
  <c r="C30" i="37"/>
  <c r="C11" i="37"/>
  <c r="C13" i="37"/>
  <c r="C6" i="37"/>
  <c r="C41" i="37"/>
  <c r="C36" i="37"/>
  <c r="C37" i="37"/>
  <c r="C39" i="37"/>
  <c r="C31" i="37"/>
  <c r="C46" i="37"/>
  <c r="C25" i="37"/>
  <c r="C15" i="37"/>
  <c r="C24" i="37"/>
  <c r="C8" i="37"/>
  <c r="C4" i="37"/>
  <c r="C10" i="37"/>
  <c r="C20" i="37"/>
  <c r="C12" i="37"/>
  <c r="C9" i="37"/>
  <c r="C47" i="37"/>
  <c r="C34" i="37"/>
  <c r="C50" i="37"/>
  <c r="C27" i="37"/>
  <c r="C44" i="37"/>
  <c r="Z22" i="37"/>
  <c r="AB22" i="37" s="1"/>
  <c r="Z30" i="37"/>
  <c r="AB30" i="37" s="1"/>
  <c r="Z38" i="37"/>
  <c r="Z11" i="37"/>
  <c r="AB11" i="37" s="1"/>
  <c r="Z13" i="37"/>
  <c r="AB13" i="37" s="1"/>
  <c r="Z2" i="37"/>
  <c r="AB2" i="37" s="1"/>
  <c r="Z3" i="37"/>
  <c r="AB3" i="37" s="1"/>
  <c r="Z55" i="37"/>
  <c r="Z32" i="37"/>
  <c r="Z35" i="37"/>
  <c r="Z17" i="37"/>
  <c r="Z43" i="37"/>
  <c r="Z6" i="37"/>
  <c r="AB6" i="37" s="1"/>
  <c r="Z41" i="37"/>
  <c r="AB41" i="37" s="1"/>
  <c r="Z36" i="37"/>
  <c r="AB36" i="37" s="1"/>
  <c r="Z37" i="37"/>
  <c r="AB37" i="37" s="1"/>
  <c r="Z39" i="37"/>
  <c r="AB39" i="37" s="1"/>
  <c r="Z31" i="37"/>
  <c r="AB31" i="37" s="1"/>
  <c r="Z18" i="37"/>
  <c r="AB18" i="37" s="1"/>
  <c r="Z5" i="37"/>
  <c r="Z7" i="37"/>
  <c r="Z19" i="37"/>
  <c r="Z23" i="37"/>
  <c r="Z51" i="37"/>
  <c r="Z46" i="37"/>
  <c r="AB46" i="37" s="1"/>
  <c r="Z25" i="37"/>
  <c r="AB25" i="37" s="1"/>
  <c r="Z15" i="37"/>
  <c r="AB15" i="37" s="1"/>
  <c r="Z24" i="37"/>
  <c r="AB24" i="37" s="1"/>
  <c r="Z8" i="37"/>
  <c r="Z4" i="37"/>
  <c r="Z33" i="37"/>
  <c r="AB33" i="37" s="1"/>
  <c r="Z10" i="37"/>
  <c r="AB10" i="37" s="1"/>
  <c r="Z26" i="37"/>
  <c r="Z28" i="37"/>
  <c r="Z29" i="37"/>
  <c r="Z49" i="37"/>
  <c r="Z20" i="37"/>
  <c r="AB20" i="37" s="1"/>
  <c r="Z12" i="37"/>
  <c r="AB12" i="37" s="1"/>
  <c r="Z9" i="37"/>
  <c r="AB9" i="37" s="1"/>
  <c r="Z47" i="37"/>
  <c r="AB47" i="37" s="1"/>
  <c r="Z34" i="37"/>
  <c r="AB34" i="37" s="1"/>
  <c r="Z50" i="37"/>
  <c r="AB50" i="37" s="1"/>
  <c r="Z48" i="37"/>
  <c r="AB48" i="37" s="1"/>
  <c r="Z42" i="37"/>
  <c r="Z14" i="37"/>
  <c r="Z21" i="37"/>
  <c r="Z16" i="37"/>
  <c r="Z45" i="37"/>
  <c r="Z27" i="37"/>
  <c r="AB27" i="37" s="1"/>
  <c r="Z44" i="37"/>
  <c r="AB44" i="37" s="1"/>
  <c r="Z40" i="37"/>
  <c r="AB40" i="37" s="1"/>
  <c r="K2" i="29"/>
  <c r="L2" i="29"/>
  <c r="N2" i="29"/>
  <c r="Q2" i="29"/>
  <c r="R2" i="29"/>
  <c r="K3" i="29"/>
  <c r="L3" i="29"/>
  <c r="N3" i="29"/>
  <c r="P3" i="29"/>
  <c r="Q3" i="29"/>
  <c r="R3" i="29"/>
  <c r="K4" i="29"/>
  <c r="L4" i="29"/>
  <c r="N4" i="29"/>
  <c r="P4" i="29"/>
  <c r="Q4" i="29"/>
  <c r="R4" i="29"/>
  <c r="K5" i="29"/>
  <c r="L5" i="29"/>
  <c r="N5" i="29"/>
  <c r="P5" i="29"/>
  <c r="Q5" i="29"/>
  <c r="R5" i="29"/>
  <c r="K6" i="29"/>
  <c r="L6" i="29"/>
  <c r="N6" i="29"/>
  <c r="P6" i="29"/>
  <c r="Q6" i="29"/>
  <c r="R6" i="29"/>
  <c r="K7" i="29"/>
  <c r="L7" i="29"/>
  <c r="N7" i="29"/>
  <c r="P7" i="29"/>
  <c r="Q7" i="29"/>
  <c r="R7" i="29"/>
  <c r="K8" i="29"/>
  <c r="L8" i="29"/>
  <c r="N8" i="29"/>
  <c r="P8" i="29"/>
  <c r="Q8" i="29"/>
  <c r="R8" i="29"/>
  <c r="K9" i="29"/>
  <c r="L9" i="29"/>
  <c r="N9" i="29"/>
  <c r="P9" i="29"/>
  <c r="Q9" i="29"/>
  <c r="R9" i="29"/>
  <c r="K10" i="29"/>
  <c r="L10" i="29"/>
  <c r="P10" i="29"/>
  <c r="Q10" i="29"/>
  <c r="R10" i="29"/>
  <c r="K11" i="29"/>
  <c r="L11" i="29"/>
  <c r="N11" i="29"/>
  <c r="P11" i="29"/>
  <c r="Q11" i="29"/>
  <c r="R11" i="29"/>
  <c r="K12" i="29"/>
  <c r="L12" i="29"/>
  <c r="N12" i="29"/>
  <c r="P12" i="29"/>
  <c r="Q12" i="29"/>
  <c r="R12" i="29"/>
  <c r="K13" i="29"/>
  <c r="L13" i="29"/>
  <c r="N13" i="29"/>
  <c r="P13" i="29"/>
  <c r="Q13" i="29"/>
  <c r="R13" i="29"/>
  <c r="K14" i="29"/>
  <c r="L14" i="29"/>
  <c r="N14" i="29"/>
  <c r="P14" i="29"/>
  <c r="Q14" i="29"/>
  <c r="R14" i="29"/>
  <c r="K15" i="29"/>
  <c r="L15" i="29"/>
  <c r="N15" i="29"/>
  <c r="P15" i="29"/>
  <c r="Q15" i="29"/>
  <c r="R15" i="29"/>
  <c r="K16" i="29"/>
  <c r="L16" i="29"/>
  <c r="N16" i="29"/>
  <c r="P16" i="29"/>
  <c r="Q16" i="29"/>
  <c r="R16" i="29"/>
  <c r="K17" i="29"/>
  <c r="L17" i="29"/>
  <c r="N17" i="29"/>
  <c r="P17" i="29"/>
  <c r="Q17" i="29"/>
  <c r="R17" i="29"/>
  <c r="K18" i="29"/>
  <c r="L18" i="29"/>
  <c r="N18" i="29"/>
  <c r="P18" i="29"/>
  <c r="Q18" i="29"/>
  <c r="R18" i="29"/>
  <c r="K19" i="29"/>
  <c r="L19" i="29"/>
  <c r="N19" i="29"/>
  <c r="P19" i="29"/>
  <c r="Q19" i="29"/>
  <c r="R19" i="29"/>
  <c r="K20" i="29"/>
  <c r="L20" i="29"/>
  <c r="N20" i="29"/>
  <c r="P20" i="29"/>
  <c r="Q20" i="29"/>
  <c r="R20" i="29"/>
  <c r="K21" i="29"/>
  <c r="L21" i="29"/>
  <c r="N21" i="29"/>
  <c r="P21" i="29"/>
  <c r="Q21" i="29"/>
  <c r="R21" i="29"/>
  <c r="K22" i="29"/>
  <c r="L22" i="29"/>
  <c r="N22" i="29"/>
  <c r="P22" i="29"/>
  <c r="Q22" i="29"/>
  <c r="R22" i="29"/>
  <c r="K23" i="29"/>
  <c r="L23" i="29"/>
  <c r="N23" i="29"/>
  <c r="P23" i="29"/>
  <c r="Q23" i="29"/>
  <c r="R23" i="29"/>
  <c r="K24" i="29"/>
  <c r="L24" i="29"/>
  <c r="N24" i="29"/>
  <c r="P24" i="29"/>
  <c r="Q24" i="29"/>
  <c r="R24" i="29"/>
  <c r="K25" i="29"/>
  <c r="L25" i="29"/>
  <c r="N25" i="29"/>
  <c r="P25" i="29"/>
  <c r="Q25" i="29"/>
  <c r="R25" i="29"/>
  <c r="K26" i="29"/>
  <c r="L26" i="29"/>
  <c r="N26" i="29"/>
  <c r="P26" i="29"/>
  <c r="Q26" i="29"/>
  <c r="R26" i="29"/>
  <c r="K27" i="29"/>
  <c r="L27" i="29"/>
  <c r="N27" i="29"/>
  <c r="P27" i="29"/>
  <c r="Q27" i="29"/>
  <c r="R27" i="29"/>
  <c r="K28" i="29"/>
  <c r="L28" i="29"/>
  <c r="N28" i="29"/>
  <c r="P28" i="29"/>
  <c r="Q28" i="29"/>
  <c r="R28" i="29"/>
  <c r="K29" i="29"/>
  <c r="L29" i="29"/>
  <c r="N29" i="29"/>
  <c r="P29" i="29"/>
  <c r="Q29" i="29"/>
  <c r="R29" i="29"/>
  <c r="K30" i="29"/>
  <c r="L30" i="29"/>
  <c r="N30" i="29"/>
  <c r="P30" i="29"/>
  <c r="Q30" i="29"/>
  <c r="R30" i="29"/>
  <c r="K31" i="29"/>
  <c r="L31" i="29"/>
  <c r="N31" i="29"/>
  <c r="P31" i="29"/>
  <c r="Q31" i="29"/>
  <c r="R31" i="29"/>
  <c r="K32" i="29"/>
  <c r="L32" i="29"/>
  <c r="N32" i="29"/>
  <c r="P32" i="29"/>
  <c r="Q32" i="29"/>
  <c r="R32" i="29"/>
  <c r="K33" i="29"/>
  <c r="L33" i="29"/>
  <c r="N33" i="29"/>
  <c r="P33" i="29"/>
  <c r="Q33" i="29"/>
  <c r="R33" i="29"/>
  <c r="K34" i="29"/>
  <c r="L34" i="29"/>
  <c r="N34" i="29"/>
  <c r="P34" i="29"/>
  <c r="Q34" i="29"/>
  <c r="R34" i="29"/>
  <c r="K35" i="29"/>
  <c r="L35" i="29"/>
  <c r="N35" i="29"/>
  <c r="P35" i="29"/>
  <c r="Q35" i="29"/>
  <c r="R35" i="29"/>
  <c r="K36" i="29"/>
  <c r="L36" i="29"/>
  <c r="N36" i="29"/>
  <c r="P36" i="29"/>
  <c r="Q36" i="29"/>
  <c r="R36" i="29"/>
  <c r="K37" i="29"/>
  <c r="L37" i="29"/>
  <c r="N37" i="29"/>
  <c r="P37" i="29"/>
  <c r="Q37" i="29"/>
  <c r="R37" i="29"/>
  <c r="K38" i="29"/>
  <c r="L38" i="29"/>
  <c r="N38" i="29"/>
  <c r="P38" i="29"/>
  <c r="Q38" i="29"/>
  <c r="R38" i="29"/>
  <c r="K39" i="29"/>
  <c r="L39" i="29"/>
  <c r="N39" i="29"/>
  <c r="P39" i="29"/>
  <c r="Q39" i="29"/>
  <c r="R39" i="29"/>
  <c r="K40" i="29"/>
  <c r="L40" i="29"/>
  <c r="N40" i="29"/>
  <c r="P40" i="29"/>
  <c r="Q40" i="29"/>
  <c r="R40" i="29"/>
  <c r="K41" i="29"/>
  <c r="L41" i="29"/>
  <c r="N41" i="29"/>
  <c r="P41" i="29"/>
  <c r="Q41" i="29"/>
  <c r="R41" i="29"/>
  <c r="K42" i="29"/>
  <c r="L42" i="29"/>
  <c r="N42" i="29"/>
  <c r="P42" i="29"/>
  <c r="Q42" i="29"/>
  <c r="R42" i="29"/>
  <c r="K43" i="29"/>
  <c r="L43" i="29"/>
  <c r="N43" i="29"/>
  <c r="P43" i="29"/>
  <c r="Q43" i="29"/>
  <c r="R43" i="29"/>
  <c r="K44" i="29"/>
  <c r="L44" i="29"/>
  <c r="N44" i="29"/>
  <c r="P44" i="29"/>
  <c r="Q44" i="29"/>
  <c r="R44" i="29"/>
  <c r="K45" i="29"/>
  <c r="L45" i="29"/>
  <c r="N45" i="29"/>
  <c r="P45" i="29"/>
  <c r="Q45" i="29"/>
  <c r="R45" i="29"/>
  <c r="K46" i="29"/>
  <c r="L46" i="29"/>
  <c r="N46" i="29"/>
  <c r="P46" i="29"/>
  <c r="Q46" i="29"/>
  <c r="R46" i="29"/>
  <c r="K47" i="29"/>
  <c r="L47" i="29"/>
  <c r="N47" i="29"/>
  <c r="P47" i="29"/>
  <c r="Q47" i="29"/>
  <c r="R47" i="29"/>
  <c r="K48" i="29"/>
  <c r="L48" i="29"/>
  <c r="N48" i="29"/>
  <c r="P48" i="29"/>
  <c r="Q48" i="29"/>
  <c r="R48" i="29"/>
  <c r="K49" i="29"/>
  <c r="L49" i="29"/>
  <c r="N49" i="29"/>
  <c r="P49" i="29"/>
  <c r="Q49" i="29"/>
  <c r="R49" i="29"/>
  <c r="K50" i="29"/>
  <c r="L50" i="29"/>
  <c r="N50" i="29"/>
  <c r="P50" i="29"/>
  <c r="Q50" i="29"/>
  <c r="R50" i="29"/>
  <c r="K51" i="29"/>
  <c r="L51" i="29"/>
  <c r="N51" i="29"/>
  <c r="P51" i="29"/>
  <c r="Q51" i="29"/>
  <c r="R51" i="29"/>
  <c r="K52" i="29"/>
  <c r="L52" i="29"/>
  <c r="N52" i="29"/>
  <c r="P52" i="29"/>
  <c r="Q52" i="29"/>
  <c r="R52" i="29"/>
  <c r="E3" i="36"/>
  <c r="D3" i="36"/>
  <c r="D2" i="36"/>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08"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06"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04" i="32"/>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2" i="9"/>
  <c r="G39" i="25"/>
  <c r="G38" i="25"/>
  <c r="F28" i="15"/>
  <c r="F2" i="15"/>
  <c r="G37" i="25"/>
  <c r="AB24" i="29"/>
  <c r="AB21" i="29"/>
  <c r="AB22" i="29"/>
  <c r="AC22" i="29" s="1"/>
  <c r="AB20" i="29"/>
  <c r="AB18" i="29"/>
  <c r="AC18" i="29" s="1"/>
  <c r="AB17" i="29"/>
  <c r="AC17" i="29" s="1"/>
  <c r="AB16" i="29"/>
  <c r="AC16" i="29" s="1"/>
  <c r="AB23" i="29"/>
  <c r="AC23" i="29" s="1"/>
  <c r="AB19" i="29"/>
  <c r="AC19" i="29" s="1"/>
  <c r="AA24" i="29"/>
  <c r="Z24" i="29"/>
  <c r="AB6" i="29"/>
  <c r="AC6" i="29" s="1"/>
  <c r="F128" i="15"/>
  <c r="G128" i="15"/>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2" i="15"/>
  <c r="AB7" i="29"/>
  <c r="AC7" i="29" s="1"/>
  <c r="AB4" i="29"/>
  <c r="AC4" i="29" s="1"/>
  <c r="G36" i="25"/>
  <c r="AB8" i="29"/>
  <c r="AC8" i="29" s="1"/>
  <c r="I3" i="25"/>
  <c r="AB10" i="29"/>
  <c r="AA10" i="29"/>
  <c r="Z10" i="29"/>
  <c r="AB9" i="29"/>
  <c r="AB5" i="29"/>
  <c r="AC5" i="29" s="1"/>
  <c r="AB3" i="29"/>
  <c r="AC3" i="29" s="1"/>
  <c r="I503" i="11"/>
  <c r="I504" i="11"/>
  <c r="I505" i="11"/>
  <c r="I506" i="11"/>
  <c r="I507" i="11"/>
  <c r="I508" i="11"/>
  <c r="L2" i="25"/>
  <c r="K2" i="25"/>
  <c r="I5" i="25"/>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2" i="25"/>
  <c r="H3" i="25"/>
  <c r="H4"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2"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173" i="25"/>
  <c r="D174" i="25"/>
  <c r="D175" i="25"/>
  <c r="D176" i="25"/>
  <c r="D177" i="25"/>
  <c r="D178" i="25"/>
  <c r="D179" i="25"/>
  <c r="D180" i="25"/>
  <c r="D181" i="25"/>
  <c r="D182" i="25"/>
  <c r="D183" i="25"/>
  <c r="D184" i="25"/>
  <c r="D185" i="25"/>
  <c r="D186" i="25"/>
  <c r="D187" i="25"/>
  <c r="D188" i="25"/>
  <c r="D189" i="25"/>
  <c r="D190" i="25"/>
  <c r="D191" i="25"/>
  <c r="D192" i="25"/>
  <c r="D193" i="25"/>
  <c r="D194" i="25"/>
  <c r="D195" i="25"/>
  <c r="D196" i="25"/>
  <c r="D197" i="25"/>
  <c r="D198" i="25"/>
  <c r="D199" i="25"/>
  <c r="D200" i="25"/>
  <c r="D201" i="25"/>
  <c r="D202" i="25"/>
  <c r="D203" i="25"/>
  <c r="D204" i="25"/>
  <c r="D2" i="25"/>
  <c r="I2" i="26"/>
  <c r="J2" i="26"/>
  <c r="E532" i="7"/>
  <c r="E502" i="7"/>
  <c r="E503" i="7"/>
  <c r="E504" i="7"/>
  <c r="E1546" i="7"/>
  <c r="E1547" i="7"/>
  <c r="E1548" i="7"/>
  <c r="E1209" i="7"/>
  <c r="E1210" i="7"/>
  <c r="E1116" i="7"/>
  <c r="E822" i="7"/>
  <c r="E823" i="7"/>
  <c r="E824" i="7"/>
  <c r="E825" i="7"/>
  <c r="E826" i="7"/>
  <c r="E27" i="7"/>
  <c r="E1211" i="7"/>
  <c r="E602" i="7"/>
  <c r="E28" i="7"/>
  <c r="E1212" i="7"/>
  <c r="E1213" i="7"/>
  <c r="E1214" i="7"/>
  <c r="E827" i="7"/>
  <c r="E828" i="7"/>
  <c r="E829" i="7"/>
  <c r="E668" i="7"/>
  <c r="E316" i="7"/>
  <c r="E2" i="7"/>
  <c r="E1215" i="7"/>
  <c r="E1216" i="7"/>
  <c r="E603" i="7"/>
  <c r="E29" i="7"/>
  <c r="E1217" i="7"/>
  <c r="E1218" i="7"/>
  <c r="E1476" i="7"/>
  <c r="E1477" i="7"/>
  <c r="E1461" i="7"/>
  <c r="E1219" i="7"/>
  <c r="E1220" i="7"/>
  <c r="E1117" i="7"/>
  <c r="E957" i="7"/>
  <c r="E851" i="7"/>
  <c r="E830" i="7"/>
  <c r="E604" i="7"/>
  <c r="E669" i="7"/>
  <c r="E670" i="7"/>
  <c r="E671" i="7"/>
  <c r="E672" i="7"/>
  <c r="E453" i="7"/>
  <c r="E232" i="7"/>
  <c r="E317" i="7"/>
  <c r="E208" i="7"/>
  <c r="E176" i="7"/>
  <c r="E177" i="7"/>
  <c r="E137" i="7"/>
  <c r="E138" i="7"/>
  <c r="E958" i="7"/>
  <c r="E673" i="7"/>
  <c r="E260" i="7"/>
  <c r="E3" i="7"/>
  <c r="E565" i="7"/>
  <c r="E1221" i="7"/>
  <c r="E959" i="7"/>
  <c r="E605" i="7"/>
  <c r="E566" i="7"/>
  <c r="E416" i="7"/>
  <c r="E417" i="7"/>
  <c r="E139" i="7"/>
  <c r="E30" i="7"/>
  <c r="E1222" i="7"/>
  <c r="E1223" i="7"/>
  <c r="E931" i="7"/>
  <c r="E45" i="7"/>
  <c r="E4" i="7"/>
  <c r="E1549" i="7"/>
  <c r="E1550" i="7"/>
  <c r="E1551" i="7"/>
  <c r="E1224" i="7"/>
  <c r="E519" i="7"/>
  <c r="E520" i="7"/>
  <c r="E46" i="7"/>
  <c r="E31" i="7"/>
  <c r="E318" i="7"/>
  <c r="E1118" i="7"/>
  <c r="E1552" i="7"/>
  <c r="E1553" i="7"/>
  <c r="E1554" i="7"/>
  <c r="E1555" i="7"/>
  <c r="E1556" i="7"/>
  <c r="E1557" i="7"/>
  <c r="E1558" i="7"/>
  <c r="E1559" i="7"/>
  <c r="E233" i="7"/>
  <c r="E234" i="7"/>
  <c r="E140" i="7"/>
  <c r="E1225" i="7"/>
  <c r="E1226" i="7"/>
  <c r="E831" i="7"/>
  <c r="E235" i="7"/>
  <c r="E1099" i="7"/>
  <c r="E1100" i="7"/>
  <c r="E932" i="7"/>
  <c r="E832" i="7"/>
  <c r="E808" i="7"/>
  <c r="E960" i="7"/>
  <c r="E606" i="7"/>
  <c r="E319" i="7"/>
  <c r="E1590" i="7"/>
  <c r="E1478" i="7"/>
  <c r="E1389" i="7"/>
  <c r="E1390" i="7"/>
  <c r="E1391" i="7"/>
  <c r="E1392" i="7"/>
  <c r="E1227" i="7"/>
  <c r="E1228" i="7"/>
  <c r="E1229" i="7"/>
  <c r="E1230" i="7"/>
  <c r="E961" i="7"/>
  <c r="E833" i="7"/>
  <c r="E454" i="7"/>
  <c r="E455" i="7"/>
  <c r="E456" i="7"/>
  <c r="E457" i="7"/>
  <c r="E236" i="7"/>
  <c r="E237" i="7"/>
  <c r="E320" i="7"/>
  <c r="E178" i="7"/>
  <c r="E47" i="7"/>
  <c r="E5" i="7"/>
  <c r="E1119" i="7"/>
  <c r="E1084" i="7"/>
  <c r="E567" i="7"/>
  <c r="E568" i="7"/>
  <c r="E179" i="7"/>
  <c r="E48" i="7"/>
  <c r="E1072" i="7"/>
  <c r="E1073" i="7"/>
  <c r="E1074" i="7"/>
  <c r="E834" i="7"/>
  <c r="E321" i="7"/>
  <c r="E1591" i="7"/>
  <c r="E1592" i="7"/>
  <c r="E1593" i="7"/>
  <c r="E1594" i="7"/>
  <c r="E1479" i="7"/>
  <c r="E1231" i="7"/>
  <c r="E1232" i="7"/>
  <c r="E835" i="7"/>
  <c r="E607" i="7"/>
  <c r="E608" i="7"/>
  <c r="E609" i="7"/>
  <c r="E610" i="7"/>
  <c r="E611" i="7"/>
  <c r="E612" i="7"/>
  <c r="E613" i="7"/>
  <c r="E614" i="7"/>
  <c r="E615" i="7"/>
  <c r="E616" i="7"/>
  <c r="E617" i="7"/>
  <c r="E618" i="7"/>
  <c r="E619" i="7"/>
  <c r="E620" i="7"/>
  <c r="E621" i="7"/>
  <c r="E238" i="7"/>
  <c r="E180" i="7"/>
  <c r="E569" i="7"/>
  <c r="E570" i="7"/>
  <c r="E1393" i="7"/>
  <c r="E1394" i="7"/>
  <c r="E1395" i="7"/>
  <c r="E1396" i="7"/>
  <c r="E1101" i="7"/>
  <c r="E674" i="7"/>
  <c r="E675" i="7"/>
  <c r="E458" i="7"/>
  <c r="E239" i="7"/>
  <c r="E141" i="7"/>
  <c r="E1102" i="7"/>
  <c r="E1103" i="7"/>
  <c r="E962" i="7"/>
  <c r="E1480" i="7"/>
  <c r="E676" i="7"/>
  <c r="E240" i="7"/>
  <c r="E322" i="7"/>
  <c r="E181" i="7"/>
  <c r="E142" i="7"/>
  <c r="E241" i="7"/>
  <c r="E1120" i="7"/>
  <c r="E1481" i="7"/>
  <c r="E49" i="7"/>
  <c r="E677" i="7"/>
  <c r="E1482" i="7"/>
  <c r="E1483" i="7"/>
  <c r="E678" i="7"/>
  <c r="E242" i="7"/>
  <c r="E963" i="7"/>
  <c r="E679" i="7"/>
  <c r="E680" i="7"/>
  <c r="E418" i="7"/>
  <c r="E50" i="7"/>
  <c r="E459" i="7"/>
  <c r="E571" i="7"/>
  <c r="E419" i="7"/>
  <c r="E1595" i="7"/>
  <c r="E1596" i="7"/>
  <c r="E1597" i="7"/>
  <c r="E1598" i="7"/>
  <c r="E836" i="7"/>
  <c r="E420" i="7"/>
  <c r="E182" i="7"/>
  <c r="E183" i="7"/>
  <c r="E1599" i="7"/>
  <c r="E1600" i="7"/>
  <c r="E1601" i="7"/>
  <c r="E323" i="7"/>
  <c r="E572" i="7"/>
  <c r="E1484" i="7"/>
  <c r="E681" i="7"/>
  <c r="E460" i="7"/>
  <c r="E243" i="7"/>
  <c r="E1423" i="7"/>
  <c r="E1424" i="7"/>
  <c r="E1425" i="7"/>
  <c r="E1426" i="7"/>
  <c r="E1485" i="7"/>
  <c r="E421" i="7"/>
  <c r="E324" i="7"/>
  <c r="E325" i="7"/>
  <c r="E326" i="7"/>
  <c r="E327" i="7"/>
  <c r="E1233" i="7"/>
  <c r="E184" i="7"/>
  <c r="E524" i="7"/>
  <c r="E1427" i="7"/>
  <c r="E1428" i="7"/>
  <c r="E1429" i="7"/>
  <c r="E1430" i="7"/>
  <c r="E1431" i="7"/>
  <c r="E1432" i="7"/>
  <c r="E1193" i="7"/>
  <c r="E1234" i="7"/>
  <c r="E1235" i="7"/>
  <c r="E809" i="7"/>
  <c r="E185" i="7"/>
  <c r="E1236" i="7"/>
  <c r="E1237" i="7"/>
  <c r="E328" i="7"/>
  <c r="E329" i="7"/>
  <c r="E1486" i="7"/>
  <c r="E964" i="7"/>
  <c r="E143" i="7"/>
  <c r="E965" i="7"/>
  <c r="E966" i="7"/>
  <c r="E967" i="7"/>
  <c r="E330" i="7"/>
  <c r="E209" i="7"/>
  <c r="E210" i="7"/>
  <c r="E1433" i="7"/>
  <c r="E1487" i="7"/>
  <c r="E144" i="7"/>
  <c r="E186" i="7"/>
  <c r="E682" i="7"/>
  <c r="E683" i="7"/>
  <c r="E684" i="7"/>
  <c r="E211" i="7"/>
  <c r="E261" i="7"/>
  <c r="E968" i="7"/>
  <c r="E1085" i="7"/>
  <c r="E1238" i="7"/>
  <c r="E1121" i="7"/>
  <c r="E837" i="7"/>
  <c r="E1397" i="7"/>
  <c r="E51" i="7"/>
  <c r="E933" i="7"/>
  <c r="E461" i="7"/>
  <c r="E875" i="7"/>
  <c r="E462" i="7"/>
  <c r="E1398" i="7"/>
  <c r="E331" i="7"/>
  <c r="E187" i="7"/>
  <c r="E262" i="7"/>
  <c r="E52" i="7"/>
  <c r="E1488" i="7"/>
  <c r="E852" i="7"/>
  <c r="E853" i="7"/>
  <c r="E274" i="7"/>
  <c r="E685" i="7"/>
  <c r="E686" i="7"/>
  <c r="E687" i="7"/>
  <c r="E688" i="7"/>
  <c r="E689" i="7"/>
  <c r="E690" i="7"/>
  <c r="E691" i="7"/>
  <c r="E692" i="7"/>
  <c r="E693" i="7"/>
  <c r="E1489" i="7"/>
  <c r="E969" i="7"/>
  <c r="E970" i="7"/>
  <c r="E971" i="7"/>
  <c r="E694" i="7"/>
  <c r="E695" i="7"/>
  <c r="E275" i="7"/>
  <c r="E332" i="7"/>
  <c r="E333" i="7"/>
  <c r="E53" i="7"/>
  <c r="E54" i="7"/>
  <c r="E972" i="7"/>
  <c r="E973" i="7"/>
  <c r="E974" i="7"/>
  <c r="E975" i="7"/>
  <c r="E976" i="7"/>
  <c r="E854" i="7"/>
  <c r="E1490" i="7"/>
  <c r="E463" i="7"/>
  <c r="E977" i="7"/>
  <c r="E978" i="7"/>
  <c r="E979" i="7"/>
  <c r="E1491" i="7"/>
  <c r="E1492" i="7"/>
  <c r="E1493" i="7"/>
  <c r="E464" i="7"/>
  <c r="E980" i="7"/>
  <c r="E876" i="7"/>
  <c r="E244" i="7"/>
  <c r="E212" i="7"/>
  <c r="E525" i="7"/>
  <c r="E696" i="7"/>
  <c r="E334" i="7"/>
  <c r="E55" i="7"/>
  <c r="E263" i="7"/>
  <c r="E145" i="7"/>
  <c r="E1122" i="7"/>
  <c r="E1494" i="7"/>
  <c r="E465" i="7"/>
  <c r="E146" i="7"/>
  <c r="E147" i="7"/>
  <c r="E981" i="7"/>
  <c r="E1495" i="7"/>
  <c r="E1496" i="7"/>
  <c r="E855" i="7"/>
  <c r="E856" i="7"/>
  <c r="E1497" i="7"/>
  <c r="E1498" i="7"/>
  <c r="E422" i="7"/>
  <c r="E1123" i="7"/>
  <c r="E857" i="7"/>
  <c r="E466" i="7"/>
  <c r="E1462" i="7"/>
  <c r="E276" i="7"/>
  <c r="E1104" i="7"/>
  <c r="E264" i="7"/>
  <c r="E1463" i="7"/>
  <c r="E1464" i="7"/>
  <c r="E148" i="7"/>
  <c r="E149" i="7"/>
  <c r="E150" i="7"/>
  <c r="E277" i="7"/>
  <c r="E278" i="7"/>
  <c r="E697" i="7"/>
  <c r="E698" i="7"/>
  <c r="E699" i="7"/>
  <c r="E700" i="7"/>
  <c r="E701" i="7"/>
  <c r="E702" i="7"/>
  <c r="E703" i="7"/>
  <c r="E704" i="7"/>
  <c r="E705" i="7"/>
  <c r="E858" i="7"/>
  <c r="E1499" i="7"/>
  <c r="E1500" i="7"/>
  <c r="E1501" i="7"/>
  <c r="E1502" i="7"/>
  <c r="E1503" i="7"/>
  <c r="E1504" i="7"/>
  <c r="E1465" i="7"/>
  <c r="E1415" i="7"/>
  <c r="E1416" i="7"/>
  <c r="E1239" i="7"/>
  <c r="E1240" i="7"/>
  <c r="E1241" i="7"/>
  <c r="E1242" i="7"/>
  <c r="E1243" i="7"/>
  <c r="E1244" i="7"/>
  <c r="E1245" i="7"/>
  <c r="E1246" i="7"/>
  <c r="E1247" i="7"/>
  <c r="E1248"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086" i="7"/>
  <c r="E1087" i="7"/>
  <c r="E934" i="7"/>
  <c r="E935" i="7"/>
  <c r="E936" i="7"/>
  <c r="E937" i="7"/>
  <c r="E810" i="7"/>
  <c r="E811" i="7"/>
  <c r="E540" i="7"/>
  <c r="E541" i="7"/>
  <c r="E542" i="7"/>
  <c r="E543" i="7"/>
  <c r="E544" i="7"/>
  <c r="E545" i="7"/>
  <c r="E546" i="7"/>
  <c r="E547" i="7"/>
  <c r="E548" i="7"/>
  <c r="E533" i="7"/>
  <c r="E423" i="7"/>
  <c r="E424" i="7"/>
  <c r="E425" i="7"/>
  <c r="E426" i="7"/>
  <c r="E427" i="7"/>
  <c r="E428" i="7"/>
  <c r="E429" i="7"/>
  <c r="E430" i="7"/>
  <c r="E431" i="7"/>
  <c r="E335" i="7"/>
  <c r="E336" i="7"/>
  <c r="E337" i="7"/>
  <c r="E338" i="7"/>
  <c r="E339" i="7"/>
  <c r="E340" i="7"/>
  <c r="E341" i="7"/>
  <c r="E342" i="7"/>
  <c r="E343" i="7"/>
  <c r="E344" i="7"/>
  <c r="E345" i="7"/>
  <c r="E346" i="7"/>
  <c r="E347" i="7"/>
  <c r="E348" i="7"/>
  <c r="E349" i="7"/>
  <c r="E350" i="7"/>
  <c r="E351" i="7"/>
  <c r="E352" i="7"/>
  <c r="E188" i="7"/>
  <c r="E189" i="7"/>
  <c r="E32" i="7"/>
  <c r="E33" i="7"/>
  <c r="E265" i="7"/>
  <c r="E213" i="7"/>
  <c r="E214" i="7"/>
  <c r="E215" i="7"/>
  <c r="E216" i="7"/>
  <c r="E217" i="7"/>
  <c r="E573" i="7"/>
  <c r="E574" i="7"/>
  <c r="E575" i="7"/>
  <c r="E576" i="7"/>
  <c r="E577" i="7"/>
  <c r="E578" i="7"/>
  <c r="E579" i="7"/>
  <c r="E580" i="7"/>
  <c r="E581" i="7"/>
  <c r="E582"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890" i="7"/>
  <c r="E891" i="7"/>
  <c r="E892" i="7"/>
  <c r="E893" i="7"/>
  <c r="E894" i="7"/>
  <c r="E895" i="7"/>
  <c r="E1148" i="7"/>
  <c r="E938" i="7"/>
  <c r="E838" i="7"/>
  <c r="E839" i="7"/>
  <c r="E939" i="7"/>
  <c r="E1012" i="7"/>
  <c r="E534" i="7"/>
  <c r="E1560" i="7"/>
  <c r="E1561" i="7"/>
  <c r="E1562" i="7"/>
  <c r="E34" i="7"/>
  <c r="E35" i="7"/>
  <c r="E36" i="7"/>
  <c r="E432" i="7"/>
  <c r="E433" i="7"/>
  <c r="E1563" i="7"/>
  <c r="E1564" i="7"/>
  <c r="E1565" i="7"/>
  <c r="E521" i="7"/>
  <c r="E522" i="7"/>
  <c r="E1566" i="7"/>
  <c r="E1567" i="7"/>
  <c r="E1568" i="7"/>
  <c r="E1569" i="7"/>
  <c r="E1570" i="7"/>
  <c r="E1571" i="7"/>
  <c r="E1572" i="7"/>
  <c r="E940" i="7"/>
  <c r="E812" i="7"/>
  <c r="E1249" i="7"/>
  <c r="E1250" i="7"/>
  <c r="E1251" i="7"/>
  <c r="E1252" i="7"/>
  <c r="E190" i="7"/>
  <c r="E191" i="7"/>
  <c r="E353" i="7"/>
  <c r="E1253" i="7"/>
  <c r="E1013" i="7"/>
  <c r="E1088" i="7"/>
  <c r="E1254" i="7"/>
  <c r="E941" i="7"/>
  <c r="E1505" i="7"/>
  <c r="E1466" i="7"/>
  <c r="E1467" i="7"/>
  <c r="E1506" i="7"/>
  <c r="E1507" i="7"/>
  <c r="E1508" i="7"/>
  <c r="E1509" i="7"/>
  <c r="E1510" i="7"/>
  <c r="E1511" i="7"/>
  <c r="E1512" i="7"/>
  <c r="E1513" i="7"/>
  <c r="E1514" i="7"/>
  <c r="E1417" i="7"/>
  <c r="E1418" i="7"/>
  <c r="E1255" i="7"/>
  <c r="E1256" i="7"/>
  <c r="E1257" i="7"/>
  <c r="E1258" i="7"/>
  <c r="E1259" i="7"/>
  <c r="E1260" i="7"/>
  <c r="E1261" i="7"/>
  <c r="E1262" i="7"/>
  <c r="E1263" i="7"/>
  <c r="E1264" i="7"/>
  <c r="E1149" i="7"/>
  <c r="E1150" i="7"/>
  <c r="E1151" i="7"/>
  <c r="E1152" i="7"/>
  <c r="E1153" i="7"/>
  <c r="E1154" i="7"/>
  <c r="E1155" i="7"/>
  <c r="E1156" i="7"/>
  <c r="E1157" i="7"/>
  <c r="E1158" i="7"/>
  <c r="E1159" i="7"/>
  <c r="E1160" i="7"/>
  <c r="E1161" i="7"/>
  <c r="E1162" i="7"/>
  <c r="E1163" i="7"/>
  <c r="E1164" i="7"/>
  <c r="E1165" i="7"/>
  <c r="E1089" i="7"/>
  <c r="E1090" i="7"/>
  <c r="E942" i="7"/>
  <c r="E943" i="7"/>
  <c r="E944" i="7"/>
  <c r="E840" i="7"/>
  <c r="E841" i="7"/>
  <c r="E813" i="7"/>
  <c r="E814" i="7"/>
  <c r="E549" i="7"/>
  <c r="E550" i="7"/>
  <c r="E551" i="7"/>
  <c r="E552" i="7"/>
  <c r="E553" i="7"/>
  <c r="E554" i="7"/>
  <c r="E555" i="7"/>
  <c r="E556" i="7"/>
  <c r="E535" i="7"/>
  <c r="E434" i="7"/>
  <c r="E435" i="7"/>
  <c r="E436" i="7"/>
  <c r="E437" i="7"/>
  <c r="E438" i="7"/>
  <c r="E439" i="7"/>
  <c r="E440" i="7"/>
  <c r="E441" i="7"/>
  <c r="E442" i="7"/>
  <c r="E354" i="7"/>
  <c r="E355" i="7"/>
  <c r="E356" i="7"/>
  <c r="E357" i="7"/>
  <c r="E358" i="7"/>
  <c r="E359" i="7"/>
  <c r="E360" i="7"/>
  <c r="E361" i="7"/>
  <c r="E362" i="7"/>
  <c r="E363" i="7"/>
  <c r="E364" i="7"/>
  <c r="E365" i="7"/>
  <c r="E366" i="7"/>
  <c r="E367" i="7"/>
  <c r="E368" i="7"/>
  <c r="E369" i="7"/>
  <c r="E370" i="7"/>
  <c r="E371" i="7"/>
  <c r="E192" i="7"/>
  <c r="E193" i="7"/>
  <c r="E37" i="7"/>
  <c r="E38" i="7"/>
  <c r="E1573" i="7"/>
  <c r="E1574" i="7"/>
  <c r="E218" i="7"/>
  <c r="E219" i="7"/>
  <c r="E220" i="7"/>
  <c r="E221" i="7"/>
  <c r="E222" i="7"/>
  <c r="E583" i="7"/>
  <c r="E584" i="7"/>
  <c r="E585" i="7"/>
  <c r="E586" i="7"/>
  <c r="E587" i="7"/>
  <c r="E588" i="7"/>
  <c r="E589" i="7"/>
  <c r="E590" i="7"/>
  <c r="E591" i="7"/>
  <c r="E592"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896" i="7"/>
  <c r="E897" i="7"/>
  <c r="E898" i="7"/>
  <c r="E899" i="7"/>
  <c r="E900" i="7"/>
  <c r="E901" i="7"/>
  <c r="E1313" i="7"/>
  <c r="E1314" i="7"/>
  <c r="E557" i="7"/>
  <c r="E6" i="7"/>
  <c r="E1105" i="7"/>
  <c r="E1106" i="7"/>
  <c r="E1315" i="7"/>
  <c r="E7" i="7"/>
  <c r="E8" i="7"/>
  <c r="E1107" i="7"/>
  <c r="E505" i="7"/>
  <c r="E9" i="7"/>
  <c r="E10" i="7"/>
  <c r="E902" i="7"/>
  <c r="E1166" i="7"/>
  <c r="E1316" i="7"/>
  <c r="E622" i="7"/>
  <c r="E506" i="7"/>
  <c r="E903" i="7"/>
  <c r="E904" i="7"/>
  <c r="E11" i="7"/>
  <c r="E905" i="7"/>
  <c r="E245" i="7"/>
  <c r="E507" i="7"/>
  <c r="E706" i="7"/>
  <c r="E707" i="7"/>
  <c r="E708" i="7"/>
  <c r="E709" i="7"/>
  <c r="E710" i="7"/>
  <c r="E711" i="7"/>
  <c r="E712" i="7"/>
  <c r="E713" i="7"/>
  <c r="E714" i="7"/>
  <c r="E715" i="7"/>
  <c r="E716" i="7"/>
  <c r="E717" i="7"/>
  <c r="E718" i="7"/>
  <c r="E92" i="7"/>
  <c r="E719" i="7"/>
  <c r="E1317" i="7"/>
  <c r="E1318" i="7"/>
  <c r="E820" i="7"/>
  <c r="E794" i="7"/>
  <c r="E508" i="7"/>
  <c r="E1319" i="7"/>
  <c r="E795" i="7"/>
  <c r="E113" i="7"/>
  <c r="E1320" i="7"/>
  <c r="E1321" i="7"/>
  <c r="E1399" i="7"/>
  <c r="E93" i="7"/>
  <c r="E1322" i="7"/>
  <c r="E1323" i="7"/>
  <c r="E1324" i="7"/>
  <c r="E246" i="7"/>
  <c r="E1325" i="7"/>
  <c r="E821" i="7"/>
  <c r="E1326" i="7"/>
  <c r="E1327" i="7"/>
  <c r="E1328" i="7"/>
  <c r="E1329" i="7"/>
  <c r="E1330" i="7"/>
  <c r="E1331" i="7"/>
  <c r="E1332" i="7"/>
  <c r="E1333" i="7"/>
  <c r="E1334" i="7"/>
  <c r="E1335" i="7"/>
  <c r="E1336" i="7"/>
  <c r="E1337" i="7"/>
  <c r="E1338" i="7"/>
  <c r="E279" i="7"/>
  <c r="E372" i="7"/>
  <c r="E1400" i="7"/>
  <c r="E151" i="7"/>
  <c r="E152" i="7"/>
  <c r="E153" i="7"/>
  <c r="E154" i="7"/>
  <c r="E1339" i="7"/>
  <c r="E373" i="7"/>
  <c r="E374" i="7"/>
  <c r="E375" i="7"/>
  <c r="E376" i="7"/>
  <c r="E1340" i="7"/>
  <c r="E1341" i="7"/>
  <c r="E1342" i="7"/>
  <c r="E443" i="7"/>
  <c r="E720" i="7"/>
  <c r="E377" i="7"/>
  <c r="E155" i="7"/>
  <c r="E156" i="7"/>
  <c r="E157" i="7"/>
  <c r="E158" i="7"/>
  <c r="E721" i="7"/>
  <c r="E378" i="7"/>
  <c r="E379" i="7"/>
  <c r="E722" i="7"/>
  <c r="E1401" i="7"/>
  <c r="E159" i="7"/>
  <c r="E796" i="7"/>
  <c r="E160" i="7"/>
  <c r="E1343" i="7"/>
  <c r="E467" i="7"/>
  <c r="E1402" i="7"/>
  <c r="E247" i="7"/>
  <c r="E94" i="7"/>
  <c r="E468" i="7"/>
  <c r="E1108" i="7"/>
  <c r="E1344" i="7"/>
  <c r="E1109" i="7"/>
  <c r="E877" i="7"/>
  <c r="E797" i="7"/>
  <c r="E95" i="7"/>
  <c r="E380" i="7"/>
  <c r="E381" i="7"/>
  <c r="E723" i="7"/>
  <c r="E469" i="7"/>
  <c r="E798" i="7"/>
  <c r="E1403" i="7"/>
  <c r="E96" i="7"/>
  <c r="E248" i="7"/>
  <c r="E799" i="7"/>
  <c r="E470" i="7"/>
  <c r="E724" i="7"/>
  <c r="E249" i="7"/>
  <c r="E725" i="7"/>
  <c r="E1075" i="7"/>
  <c r="E194" i="7"/>
  <c r="E911" i="7"/>
  <c r="E912" i="7"/>
  <c r="E913" i="7"/>
  <c r="E914" i="7"/>
  <c r="E915" i="7"/>
  <c r="E916" i="7"/>
  <c r="E917" i="7"/>
  <c r="E918" i="7"/>
  <c r="E919" i="7"/>
  <c r="E471" i="7"/>
  <c r="E472" i="7"/>
  <c r="E56" i="7"/>
  <c r="E473" i="7"/>
  <c r="E474" i="7"/>
  <c r="E444" i="7"/>
  <c r="E726" i="7"/>
  <c r="E1345" i="7"/>
  <c r="E97" i="7"/>
  <c r="E250" i="7"/>
  <c r="E1602" i="7"/>
  <c r="E1603" i="7"/>
  <c r="E57" i="7"/>
  <c r="E58" i="7"/>
  <c r="E1604" i="7"/>
  <c r="E1515" i="7"/>
  <c r="E1265" i="7"/>
  <c r="E1194" i="7"/>
  <c r="E920" i="7"/>
  <c r="E1266" i="7"/>
  <c r="E1267" i="7"/>
  <c r="E906" i="7"/>
  <c r="E1516" i="7"/>
  <c r="E1346" i="7"/>
  <c r="E623" i="7"/>
  <c r="E1347" i="7"/>
  <c r="E624" i="7"/>
  <c r="E625" i="7"/>
  <c r="E626" i="7"/>
  <c r="E627" i="7"/>
  <c r="E628" i="7"/>
  <c r="E629" i="7"/>
  <c r="E1268" i="7"/>
  <c r="E445" i="7"/>
  <c r="E1195" i="7"/>
  <c r="E59" i="7"/>
  <c r="E1269" i="7"/>
  <c r="E98" i="7"/>
  <c r="E630" i="7"/>
  <c r="E631" i="7"/>
  <c r="E632" i="7"/>
  <c r="E1348" i="7"/>
  <c r="E633" i="7"/>
  <c r="E526" i="7"/>
  <c r="E634" i="7"/>
  <c r="E60" i="7"/>
  <c r="E1349" i="7"/>
  <c r="E61" i="7"/>
  <c r="E727" i="7"/>
  <c r="E728" i="7"/>
  <c r="E729" i="7"/>
  <c r="E730" i="7"/>
  <c r="E1434" i="7"/>
  <c r="E731" i="7"/>
  <c r="E1404" i="7"/>
  <c r="E732" i="7"/>
  <c r="E1405" i="7"/>
  <c r="E733" i="7"/>
  <c r="E1350" i="7"/>
  <c r="E734" i="7"/>
  <c r="E1351" i="7"/>
  <c r="E1044" i="7"/>
  <c r="E1352" i="7"/>
  <c r="E735" i="7"/>
  <c r="E1353" i="7"/>
  <c r="E125" i="7"/>
  <c r="E475" i="7"/>
  <c r="E1354" i="7"/>
  <c r="E1355" i="7"/>
  <c r="E1076" i="7"/>
  <c r="E736" i="7"/>
  <c r="E1435" i="7"/>
  <c r="E1356" i="7"/>
  <c r="E635" i="7"/>
  <c r="E1357" i="7"/>
  <c r="E1270" i="7"/>
  <c r="E1077" i="7"/>
  <c r="E737" i="7"/>
  <c r="E636" i="7"/>
  <c r="E637" i="7"/>
  <c r="E638" i="7"/>
  <c r="E1271" i="7"/>
  <c r="E1078" i="7"/>
  <c r="E921" i="7"/>
  <c r="E62" i="7"/>
  <c r="E1605" i="7"/>
  <c r="E1358" i="7"/>
  <c r="E922" i="7"/>
  <c r="E923" i="7"/>
  <c r="E639" i="7"/>
  <c r="E1436" i="7"/>
  <c r="E251" i="7"/>
  <c r="E280" i="7"/>
  <c r="E281" i="7"/>
  <c r="E924" i="7"/>
  <c r="E282" i="7"/>
  <c r="E800" i="7"/>
  <c r="E1167" i="7"/>
  <c r="E640" i="7"/>
  <c r="E859" i="7"/>
  <c r="E1359" i="7"/>
  <c r="E925" i="7"/>
  <c r="E1360" i="7"/>
  <c r="E1361" i="7"/>
  <c r="E1272" i="7"/>
  <c r="E1273" i="7"/>
  <c r="E926" i="7"/>
  <c r="E738" i="7"/>
  <c r="E739" i="7"/>
  <c r="E740" i="7"/>
  <c r="E801" i="7"/>
  <c r="E283" i="7"/>
  <c r="E63" i="7"/>
  <c r="E99" i="7"/>
  <c r="E284" i="7"/>
  <c r="E860" i="7"/>
  <c r="E285" i="7"/>
  <c r="E861" i="7"/>
  <c r="E741" i="7"/>
  <c r="E286" i="7"/>
  <c r="E64" i="7"/>
  <c r="E1437" i="7"/>
  <c r="E287" i="7"/>
  <c r="E288" i="7"/>
  <c r="E289" i="7"/>
  <c r="E290" i="7"/>
  <c r="E1438" i="7"/>
  <c r="E1439" i="7"/>
  <c r="E1440" i="7"/>
  <c r="E1362" i="7"/>
  <c r="E1079" i="7"/>
  <c r="E1080" i="7"/>
  <c r="E862" i="7"/>
  <c r="E863" i="7"/>
  <c r="E742" i="7"/>
  <c r="E291" i="7"/>
  <c r="E641" i="7"/>
  <c r="E292" i="7"/>
  <c r="E1606" i="7"/>
  <c r="E293" i="7"/>
  <c r="E294" i="7"/>
  <c r="E295" i="7"/>
  <c r="E296" i="7"/>
  <c r="E252" i="7"/>
  <c r="E743" i="7"/>
  <c r="E744" i="7"/>
  <c r="E1274" i="7"/>
  <c r="E1363" i="7"/>
  <c r="E129" i="7"/>
  <c r="E1441" i="7"/>
  <c r="E1442" i="7"/>
  <c r="E1607" i="7"/>
  <c r="E1443" i="7"/>
  <c r="E1444" i="7"/>
  <c r="E130" i="7"/>
  <c r="E927" i="7"/>
  <c r="E100" i="7"/>
  <c r="E1081" i="7"/>
  <c r="E745" i="7"/>
  <c r="E746" i="7"/>
  <c r="E1445" i="7"/>
  <c r="E1364" i="7"/>
  <c r="E1045" i="7"/>
  <c r="E642" i="7"/>
  <c r="E643" i="7"/>
  <c r="E1196" i="7"/>
  <c r="E1406" i="7"/>
  <c r="E1407" i="7"/>
  <c r="E815" i="7"/>
  <c r="E1365" i="7"/>
  <c r="E1046" i="7"/>
  <c r="E476" i="7"/>
  <c r="E1366" i="7"/>
  <c r="E65" i="7"/>
  <c r="E66" i="7"/>
  <c r="E747" i="7"/>
  <c r="E1367" i="7"/>
  <c r="E477" i="7"/>
  <c r="E748" i="7"/>
  <c r="E749" i="7"/>
  <c r="E750" i="7"/>
  <c r="E751" i="7"/>
  <c r="E752" i="7"/>
  <c r="E753" i="7"/>
  <c r="E644" i="7"/>
  <c r="E645" i="7"/>
  <c r="E864" i="7"/>
  <c r="E646" i="7"/>
  <c r="E12" i="7"/>
  <c r="E13" i="7"/>
  <c r="E14" i="7"/>
  <c r="E15" i="7"/>
  <c r="E67" i="7"/>
  <c r="E68" i="7"/>
  <c r="E69" i="7"/>
  <c r="E70" i="7"/>
  <c r="E161" i="7"/>
  <c r="E195" i="7"/>
  <c r="E382" i="7"/>
  <c r="E253" i="7"/>
  <c r="E297" i="7"/>
  <c r="E298" i="7"/>
  <c r="E446" i="7"/>
  <c r="E447" i="7"/>
  <c r="E478" i="7"/>
  <c r="E479" i="7"/>
  <c r="E509" i="7"/>
  <c r="E510" i="7"/>
  <c r="E558" i="7"/>
  <c r="E754" i="7"/>
  <c r="E755" i="7"/>
  <c r="E756" i="7"/>
  <c r="E647" i="7"/>
  <c r="E648" i="7"/>
  <c r="E907" i="7"/>
  <c r="E865" i="7"/>
  <c r="E842" i="7"/>
  <c r="E945" i="7"/>
  <c r="E946" i="7"/>
  <c r="E1047" i="7"/>
  <c r="E1048" i="7"/>
  <c r="E1049" i="7"/>
  <c r="E1168" i="7"/>
  <c r="E1275" i="7"/>
  <c r="E1276" i="7"/>
  <c r="E1277" i="7"/>
  <c r="E1278" i="7"/>
  <c r="E1408" i="7"/>
  <c r="E1575" i="7"/>
  <c r="E1576" i="7"/>
  <c r="E1517" i="7"/>
  <c r="E16" i="7"/>
  <c r="E17" i="7"/>
  <c r="E593" i="7"/>
  <c r="E649" i="7"/>
  <c r="E1050" i="7"/>
  <c r="E1051" i="7"/>
  <c r="E1052" i="7"/>
  <c r="E1197" i="7"/>
  <c r="E1446" i="7"/>
  <c r="E39" i="7"/>
  <c r="E71" i="7"/>
  <c r="E72" i="7"/>
  <c r="E135" i="7"/>
  <c r="E136" i="7"/>
  <c r="E196" i="7"/>
  <c r="E197" i="7"/>
  <c r="E198" i="7"/>
  <c r="E199" i="7"/>
  <c r="E223" i="7"/>
  <c r="E383" i="7"/>
  <c r="E384" i="7"/>
  <c r="E385" i="7"/>
  <c r="E299" i="7"/>
  <c r="E448" i="7"/>
  <c r="E449" i="7"/>
  <c r="E480" i="7"/>
  <c r="E481" i="7"/>
  <c r="E482" i="7"/>
  <c r="E511" i="7"/>
  <c r="E527" i="7"/>
  <c r="E559" i="7"/>
  <c r="E594" i="7"/>
  <c r="E595" i="7"/>
  <c r="E596" i="7"/>
  <c r="E597" i="7"/>
  <c r="E757" i="7"/>
  <c r="E758" i="7"/>
  <c r="E759" i="7"/>
  <c r="E760" i="7"/>
  <c r="E761" i="7"/>
  <c r="E762" i="7"/>
  <c r="E763" i="7"/>
  <c r="E764" i="7"/>
  <c r="E650" i="7"/>
  <c r="E651" i="7"/>
  <c r="E843" i="7"/>
  <c r="E866" i="7"/>
  <c r="E867" i="7"/>
  <c r="E947" i="7"/>
  <c r="E948" i="7"/>
  <c r="E949" i="7"/>
  <c r="E1053" i="7"/>
  <c r="E1054" i="7"/>
  <c r="E1055" i="7"/>
  <c r="E1091" i="7"/>
  <c r="E1110" i="7"/>
  <c r="E1169" i="7"/>
  <c r="E1170" i="7"/>
  <c r="E1171" i="7"/>
  <c r="E1198" i="7"/>
  <c r="E1199" i="7"/>
  <c r="E1279" i="7"/>
  <c r="E1280" i="7"/>
  <c r="E1281" i="7"/>
  <c r="E1282" i="7"/>
  <c r="E1283" i="7"/>
  <c r="E1284" i="7"/>
  <c r="E1409" i="7"/>
  <c r="E1410" i="7"/>
  <c r="E1447" i="7"/>
  <c r="E1577" i="7"/>
  <c r="E1578" i="7"/>
  <c r="E1579" i="7"/>
  <c r="E1580" i="7"/>
  <c r="E1518" i="7"/>
  <c r="E1519" i="7"/>
  <c r="E1520" i="7"/>
  <c r="E1521" i="7"/>
  <c r="E1608" i="7"/>
  <c r="E18" i="7"/>
  <c r="E73" i="7"/>
  <c r="E74" i="7"/>
  <c r="E75" i="7"/>
  <c r="E76" i="7"/>
  <c r="E162" i="7"/>
  <c r="E163" i="7"/>
  <c r="E164" i="7"/>
  <c r="E200" i="7"/>
  <c r="E386" i="7"/>
  <c r="E387" i="7"/>
  <c r="E388" i="7"/>
  <c r="E266" i="7"/>
  <c r="E300" i="7"/>
  <c r="E301" i="7"/>
  <c r="E302" i="7"/>
  <c r="E483" i="7"/>
  <c r="E512" i="7"/>
  <c r="E560" i="7"/>
  <c r="E561" i="7"/>
  <c r="E652" i="7"/>
  <c r="E653" i="7"/>
  <c r="E765" i="7"/>
  <c r="E766" i="7"/>
  <c r="E767" i="7"/>
  <c r="E768" i="7"/>
  <c r="E868" i="7"/>
  <c r="E869" i="7"/>
  <c r="E908" i="7"/>
  <c r="E1056" i="7"/>
  <c r="E1057" i="7"/>
  <c r="E1058" i="7"/>
  <c r="E1059" i="7"/>
  <c r="E1092" i="7"/>
  <c r="E1093" i="7"/>
  <c r="E1111" i="7"/>
  <c r="E1112" i="7"/>
  <c r="E1113" i="7"/>
  <c r="E1172" i="7"/>
  <c r="E1173" i="7"/>
  <c r="E1285" i="7"/>
  <c r="E1286" i="7"/>
  <c r="E1287" i="7"/>
  <c r="E1288" i="7"/>
  <c r="E1448" i="7"/>
  <c r="E1449" i="7"/>
  <c r="E1522" i="7"/>
  <c r="E1523" i="7"/>
  <c r="E654" i="7"/>
  <c r="E655" i="7"/>
  <c r="E1060" i="7"/>
  <c r="E389" i="7"/>
  <c r="E390" i="7"/>
  <c r="E391" i="7"/>
  <c r="E303" i="7"/>
  <c r="E844" i="7"/>
  <c r="E392" i="7"/>
  <c r="E393" i="7"/>
  <c r="E870" i="7"/>
  <c r="E1524" i="7"/>
  <c r="E1609" i="7"/>
  <c r="E165" i="7"/>
  <c r="E484" i="7"/>
  <c r="E1174" i="7"/>
  <c r="E1175" i="7"/>
  <c r="E1176" i="7"/>
  <c r="E77" i="7"/>
  <c r="E394" i="7"/>
  <c r="E304" i="7"/>
  <c r="E485" i="7"/>
  <c r="E486" i="7"/>
  <c r="E1177" i="7"/>
  <c r="E1525" i="7"/>
  <c r="E395" i="7"/>
  <c r="E536" i="7"/>
  <c r="E1450" i="7"/>
  <c r="E1178" i="7"/>
  <c r="E1289" i="7"/>
  <c r="E1581" i="7"/>
  <c r="E1582" i="7"/>
  <c r="E40" i="7"/>
  <c r="E41" i="7"/>
  <c r="E78" i="7"/>
  <c r="E166" i="7"/>
  <c r="E254" i="7"/>
  <c r="E562" i="7"/>
  <c r="E769" i="7"/>
  <c r="E770" i="7"/>
  <c r="E656" i="7"/>
  <c r="E816" i="7"/>
  <c r="E817" i="7"/>
  <c r="E818" i="7"/>
  <c r="E871" i="7"/>
  <c r="E1061" i="7"/>
  <c r="E1094" i="7"/>
  <c r="E1114" i="7"/>
  <c r="E1115" i="7"/>
  <c r="E1179" i="7"/>
  <c r="E1526" i="7"/>
  <c r="E1527" i="7"/>
  <c r="E1528" i="7"/>
  <c r="E1529" i="7"/>
  <c r="E224" i="7"/>
  <c r="E267" i="7"/>
  <c r="E1180" i="7"/>
  <c r="E1419" i="7"/>
  <c r="E1468" i="7"/>
  <c r="E1469" i="7"/>
  <c r="E79" i="7"/>
  <c r="E268" i="7"/>
  <c r="E269" i="7"/>
  <c r="E537" i="7"/>
  <c r="E872" i="7"/>
  <c r="E880" i="7"/>
  <c r="E1420" i="7"/>
  <c r="E1421" i="7"/>
  <c r="E114" i="7"/>
  <c r="E225" i="7"/>
  <c r="E226" i="7"/>
  <c r="E771" i="7"/>
  <c r="E845" i="7"/>
  <c r="E881" i="7"/>
  <c r="E882" i="7"/>
  <c r="E883" i="7"/>
  <c r="E1470" i="7"/>
  <c r="E1471" i="7"/>
  <c r="E115" i="7"/>
  <c r="E116" i="7"/>
  <c r="E117" i="7"/>
  <c r="E227" i="7"/>
  <c r="E270" i="7"/>
  <c r="E271" i="7"/>
  <c r="E305" i="7"/>
  <c r="E306" i="7"/>
  <c r="E487" i="7"/>
  <c r="E528" i="7"/>
  <c r="E529" i="7"/>
  <c r="E598" i="7"/>
  <c r="E873" i="7"/>
  <c r="E884" i="7"/>
  <c r="E1082" i="7"/>
  <c r="E1083" i="7"/>
  <c r="E1472" i="7"/>
  <c r="E1473" i="7"/>
  <c r="E1530" i="7"/>
  <c r="E1531" i="7"/>
  <c r="E19" i="7"/>
  <c r="E20" i="7"/>
  <c r="E21" i="7"/>
  <c r="E22" i="7"/>
  <c r="E101" i="7"/>
  <c r="E102" i="7"/>
  <c r="E103" i="7"/>
  <c r="E104" i="7"/>
  <c r="E105" i="7"/>
  <c r="E106" i="7"/>
  <c r="E107" i="7"/>
  <c r="E108" i="7"/>
  <c r="E109" i="7"/>
  <c r="E110" i="7"/>
  <c r="E111" i="7"/>
  <c r="E112" i="7"/>
  <c r="E80" i="7"/>
  <c r="E81" i="7"/>
  <c r="E91" i="7"/>
  <c r="E82" i="7"/>
  <c r="E83" i="7"/>
  <c r="E84" i="7"/>
  <c r="E171" i="7"/>
  <c r="E172" i="7"/>
  <c r="E173" i="7"/>
  <c r="E174" i="7"/>
  <c r="E175" i="7"/>
  <c r="E204" i="7"/>
  <c r="E205" i="7"/>
  <c r="E206" i="7"/>
  <c r="E207" i="7"/>
  <c r="E396" i="7"/>
  <c r="E408" i="7"/>
  <c r="E409" i="7"/>
  <c r="E410" i="7"/>
  <c r="E411" i="7"/>
  <c r="E412" i="7"/>
  <c r="E413" i="7"/>
  <c r="E414" i="7"/>
  <c r="E415" i="7"/>
  <c r="E307" i="7"/>
  <c r="E315" i="7"/>
  <c r="E308" i="7"/>
  <c r="E309" i="7"/>
  <c r="E450" i="7"/>
  <c r="E451" i="7"/>
  <c r="E493" i="7"/>
  <c r="E494" i="7"/>
  <c r="E495" i="7"/>
  <c r="E496" i="7"/>
  <c r="E497" i="7"/>
  <c r="E498" i="7"/>
  <c r="E499" i="7"/>
  <c r="E500" i="7"/>
  <c r="E501" i="7"/>
  <c r="E513" i="7"/>
  <c r="E514" i="7"/>
  <c r="E515" i="7"/>
  <c r="E516" i="7"/>
  <c r="E781" i="7"/>
  <c r="E782" i="7"/>
  <c r="E783" i="7"/>
  <c r="E784" i="7"/>
  <c r="E785" i="7"/>
  <c r="E786" i="7"/>
  <c r="E787" i="7"/>
  <c r="E788" i="7"/>
  <c r="E789" i="7"/>
  <c r="E790" i="7"/>
  <c r="E791" i="7"/>
  <c r="E792" i="7"/>
  <c r="E793" i="7"/>
  <c r="E665" i="7"/>
  <c r="E666" i="7"/>
  <c r="E657" i="7"/>
  <c r="E658" i="7"/>
  <c r="E659" i="7"/>
  <c r="E806" i="7"/>
  <c r="E802" i="7"/>
  <c r="E803" i="7"/>
  <c r="E804" i="7"/>
  <c r="E805" i="7"/>
  <c r="E807" i="7"/>
  <c r="E909" i="7"/>
  <c r="E910" i="7"/>
  <c r="E950" i="7"/>
  <c r="E955" i="7"/>
  <c r="E951" i="7"/>
  <c r="E952" i="7"/>
  <c r="E1064" i="7"/>
  <c r="E1065" i="7"/>
  <c r="E1066" i="7"/>
  <c r="E1067" i="7"/>
  <c r="E1068" i="7"/>
  <c r="E1069" i="7"/>
  <c r="E1070" i="7"/>
  <c r="E1071" i="7"/>
  <c r="E1184" i="7"/>
  <c r="E1185" i="7"/>
  <c r="E1186" i="7"/>
  <c r="E1187" i="7"/>
  <c r="E1188" i="7"/>
  <c r="E1189" i="7"/>
  <c r="E1190" i="7"/>
  <c r="E1191" i="7"/>
  <c r="E1192" i="7"/>
  <c r="E1300" i="7"/>
  <c r="E1301" i="7"/>
  <c r="E1302" i="7"/>
  <c r="E1303" i="7"/>
  <c r="E1304" i="7"/>
  <c r="E1305" i="7"/>
  <c r="E1306" i="7"/>
  <c r="E1307" i="7"/>
  <c r="E1308" i="7"/>
  <c r="E1309" i="7"/>
  <c r="E1310" i="7"/>
  <c r="E1311" i="7"/>
  <c r="E1312" i="7"/>
  <c r="E1368" i="7"/>
  <c r="E1369" i="7"/>
  <c r="E1370" i="7"/>
  <c r="E1371" i="7"/>
  <c r="E1372" i="7"/>
  <c r="E1373" i="7"/>
  <c r="E1374" i="7"/>
  <c r="E1375" i="7"/>
  <c r="E1376" i="7"/>
  <c r="E1377" i="7"/>
  <c r="E1378" i="7"/>
  <c r="E1379" i="7"/>
  <c r="E1380" i="7"/>
  <c r="E1381" i="7"/>
  <c r="E1382" i="7"/>
  <c r="E1383" i="7"/>
  <c r="E1384" i="7"/>
  <c r="E1385" i="7"/>
  <c r="E1386" i="7"/>
  <c r="E1387" i="7"/>
  <c r="E1388" i="7"/>
  <c r="E1411" i="7"/>
  <c r="E1412" i="7"/>
  <c r="E1413" i="7"/>
  <c r="E1538" i="7"/>
  <c r="E1539" i="7"/>
  <c r="E1540" i="7"/>
  <c r="E1541" i="7"/>
  <c r="E1542" i="7"/>
  <c r="E1543" i="7"/>
  <c r="E1544" i="7"/>
  <c r="E1545" i="7"/>
  <c r="E132" i="7"/>
  <c r="E133" i="7"/>
  <c r="E134" i="7"/>
  <c r="E231" i="7"/>
  <c r="E228" i="7"/>
  <c r="E229" i="7"/>
  <c r="E523" i="7"/>
  <c r="E563" i="7"/>
  <c r="E564" i="7"/>
  <c r="E599" i="7"/>
  <c r="E600" i="7"/>
  <c r="E601" i="7"/>
  <c r="E928" i="7"/>
  <c r="E929" i="7"/>
  <c r="E930" i="7"/>
  <c r="E846" i="7"/>
  <c r="E847" i="7"/>
  <c r="E848" i="7"/>
  <c r="E874" i="7"/>
  <c r="E878" i="7"/>
  <c r="E879" i="7"/>
  <c r="E1095" i="7"/>
  <c r="E1205" i="7"/>
  <c r="E1206" i="7"/>
  <c r="E1207" i="7"/>
  <c r="E1208" i="7"/>
  <c r="E1584" i="7"/>
  <c r="E1585" i="7"/>
  <c r="E1586" i="7"/>
  <c r="E1587" i="7"/>
  <c r="E1588" i="7"/>
  <c r="E1589" i="7"/>
  <c r="E1610" i="7"/>
  <c r="E530" i="7"/>
  <c r="E42" i="7"/>
  <c r="E259" i="7"/>
  <c r="E1475" i="7"/>
  <c r="E118" i="7"/>
  <c r="E119" i="7"/>
  <c r="E120" i="7"/>
  <c r="E121" i="7"/>
  <c r="E122" i="7"/>
  <c r="E123" i="7"/>
  <c r="E124" i="7"/>
  <c r="E885" i="7"/>
  <c r="E886" i="7"/>
  <c r="E887" i="7"/>
  <c r="E888" i="7"/>
  <c r="E889" i="7"/>
  <c r="E272" i="7"/>
  <c r="E538" i="7"/>
  <c r="E953" i="7"/>
  <c r="E956" i="7"/>
  <c r="E954" i="7"/>
  <c r="E1474" i="7"/>
  <c r="E1532" i="7"/>
  <c r="E1533" i="7"/>
  <c r="E1534" i="7"/>
  <c r="E1535" i="7"/>
  <c r="E1536" i="7"/>
  <c r="E1537" i="7"/>
  <c r="E1422" i="7"/>
  <c r="E126" i="7"/>
  <c r="E127" i="7"/>
  <c r="E128" i="7"/>
  <c r="E167" i="7"/>
  <c r="E168" i="7"/>
  <c r="E169" i="7"/>
  <c r="E170" i="7"/>
  <c r="E201" i="7"/>
  <c r="E202" i="7"/>
  <c r="E203" i="7"/>
  <c r="E397" i="7"/>
  <c r="E398" i="7"/>
  <c r="E399" i="7"/>
  <c r="E400" i="7"/>
  <c r="E401" i="7"/>
  <c r="E402" i="7"/>
  <c r="E403" i="7"/>
  <c r="E404" i="7"/>
  <c r="E405" i="7"/>
  <c r="E406" i="7"/>
  <c r="E407" i="7"/>
  <c r="E255" i="7"/>
  <c r="E256" i="7"/>
  <c r="E257" i="7"/>
  <c r="E258" i="7"/>
  <c r="E488" i="7"/>
  <c r="E489" i="7"/>
  <c r="E490" i="7"/>
  <c r="E491" i="7"/>
  <c r="E492" i="7"/>
  <c r="E772" i="7"/>
  <c r="E773" i="7"/>
  <c r="E774" i="7"/>
  <c r="E775" i="7"/>
  <c r="E776" i="7"/>
  <c r="E777" i="7"/>
  <c r="E778" i="7"/>
  <c r="E779" i="7"/>
  <c r="E780" i="7"/>
  <c r="E660" i="7"/>
  <c r="E661" i="7"/>
  <c r="E662" i="7"/>
  <c r="E663" i="7"/>
  <c r="E664" i="7"/>
  <c r="E1062" i="7"/>
  <c r="E1063" i="7"/>
  <c r="E1181" i="7"/>
  <c r="E1182" i="7"/>
  <c r="E1183" i="7"/>
  <c r="E1200" i="7"/>
  <c r="E1201" i="7"/>
  <c r="E1202" i="7"/>
  <c r="E1203" i="7"/>
  <c r="E1204" i="7"/>
  <c r="E1290" i="7"/>
  <c r="E1291" i="7"/>
  <c r="E1292" i="7"/>
  <c r="E1293" i="7"/>
  <c r="E1294" i="7"/>
  <c r="E1295" i="7"/>
  <c r="E1296" i="7"/>
  <c r="E1297" i="7"/>
  <c r="E1298" i="7"/>
  <c r="E1299" i="7"/>
  <c r="E1414" i="7"/>
  <c r="E85" i="7"/>
  <c r="E86" i="7"/>
  <c r="E87" i="7"/>
  <c r="E88" i="7"/>
  <c r="E89" i="7"/>
  <c r="E90" i="7"/>
  <c r="E517" i="7"/>
  <c r="E518" i="7"/>
  <c r="E1096" i="7"/>
  <c r="E1097" i="7"/>
  <c r="E1098" i="7"/>
  <c r="E1451" i="7"/>
  <c r="E1452" i="7"/>
  <c r="E1453" i="7"/>
  <c r="E1454" i="7"/>
  <c r="E1455" i="7"/>
  <c r="E1456" i="7"/>
  <c r="E1457" i="7"/>
  <c r="E1458" i="7"/>
  <c r="E1459" i="7"/>
  <c r="E1460" i="7"/>
  <c r="E310" i="7"/>
  <c r="E311" i="7"/>
  <c r="E312" i="7"/>
  <c r="E313" i="7"/>
  <c r="E314" i="7"/>
  <c r="E230" i="7"/>
  <c r="E43" i="7"/>
  <c r="E44" i="7"/>
  <c r="E23" i="7"/>
  <c r="E24" i="7"/>
  <c r="E25" i="7"/>
  <c r="E26" i="7"/>
  <c r="E531" i="7"/>
  <c r="E452" i="7"/>
  <c r="E539" i="7"/>
  <c r="E273" i="7"/>
  <c r="E131" i="7"/>
  <c r="E1583" i="7"/>
  <c r="E819" i="7"/>
  <c r="E849" i="7"/>
  <c r="E850" i="7"/>
  <c r="E667" i="7"/>
  <c r="E106" i="2"/>
  <c r="G2" i="4"/>
  <c r="F2" i="4"/>
  <c r="C104" i="2"/>
  <c r="D104" i="2" s="1"/>
  <c r="E104" i="2" s="1"/>
  <c r="C105" i="2"/>
  <c r="D105" i="2" s="1"/>
  <c r="E105" i="2" s="1"/>
  <c r="C106" i="2"/>
  <c r="D106" i="2" s="1"/>
  <c r="C107" i="2"/>
  <c r="D107" i="2" s="1"/>
  <c r="E107" i="2" s="1"/>
  <c r="C108" i="2"/>
  <c r="D108" i="2" s="1"/>
  <c r="E108" i="2" s="1"/>
  <c r="C109" i="2"/>
  <c r="D109" i="2" s="1"/>
  <c r="E109" i="2" s="1"/>
  <c r="C110" i="2"/>
  <c r="D110" i="2" s="1"/>
  <c r="E110" i="2" s="1"/>
  <c r="C111" i="2"/>
  <c r="D111" i="2" s="1"/>
  <c r="E111" i="2" s="1"/>
  <c r="C112" i="2"/>
  <c r="D112" i="2" s="1"/>
  <c r="E112" i="2" s="1"/>
  <c r="C113" i="2"/>
  <c r="D113" i="2" s="1"/>
  <c r="E113" i="2" s="1"/>
  <c r="C114" i="2"/>
  <c r="D114" i="2" s="1"/>
  <c r="E114" i="2" s="1"/>
  <c r="C115" i="2"/>
  <c r="D115" i="2" s="1"/>
  <c r="E115" i="2" s="1"/>
  <c r="C116" i="2"/>
  <c r="D116" i="2" s="1"/>
  <c r="E116" i="2" s="1"/>
  <c r="C117" i="2"/>
  <c r="D117" i="2" s="1"/>
  <c r="E117" i="2" s="1"/>
  <c r="C118" i="2"/>
  <c r="D118" i="2" s="1"/>
  <c r="E118" i="2" s="1"/>
  <c r="C119" i="2"/>
  <c r="D119" i="2" s="1"/>
  <c r="E119" i="2" s="1"/>
  <c r="C120" i="2"/>
  <c r="D120" i="2" s="1"/>
  <c r="E120" i="2" s="1"/>
  <c r="C121" i="2"/>
  <c r="D121" i="2" s="1"/>
  <c r="E121" i="2" s="1"/>
  <c r="C122" i="2"/>
  <c r="D122" i="2" s="1"/>
  <c r="E122" i="2" s="1"/>
  <c r="C123" i="2"/>
  <c r="D123" i="2" s="1"/>
  <c r="E123" i="2" s="1"/>
  <c r="C124" i="2"/>
  <c r="D124" i="2" s="1"/>
  <c r="E124" i="2" s="1"/>
  <c r="C125" i="2"/>
  <c r="D125" i="2" s="1"/>
  <c r="E125" i="2" s="1"/>
  <c r="C126" i="2"/>
  <c r="D126" i="2" s="1"/>
  <c r="E126" i="2" s="1"/>
  <c r="C127" i="2"/>
  <c r="D127" i="2" s="1"/>
  <c r="E127" i="2" s="1"/>
  <c r="C128" i="2"/>
  <c r="D128" i="2" s="1"/>
  <c r="E128" i="2" s="1"/>
  <c r="C129" i="2"/>
  <c r="D129" i="2" s="1"/>
  <c r="E129" i="2" s="1"/>
  <c r="C130" i="2"/>
  <c r="D130" i="2" s="1"/>
  <c r="E130" i="2" s="1"/>
  <c r="C131" i="2"/>
  <c r="D131" i="2" s="1"/>
  <c r="E131" i="2" s="1"/>
  <c r="C132" i="2"/>
  <c r="D132" i="2" s="1"/>
  <c r="E132" i="2" s="1"/>
  <c r="C133" i="2"/>
  <c r="D133" i="2" s="1"/>
  <c r="E133" i="2" s="1"/>
  <c r="C134" i="2"/>
  <c r="D134" i="2" s="1"/>
  <c r="E134" i="2" s="1"/>
  <c r="C135" i="2"/>
  <c r="D135" i="2" s="1"/>
  <c r="E135" i="2" s="1"/>
  <c r="C136" i="2"/>
  <c r="D136" i="2" s="1"/>
  <c r="E136" i="2" s="1"/>
  <c r="C137" i="2"/>
  <c r="D137" i="2" s="1"/>
  <c r="E137" i="2" s="1"/>
  <c r="C138" i="2"/>
  <c r="D138" i="2" s="1"/>
  <c r="E138" i="2" s="1"/>
  <c r="C139" i="2"/>
  <c r="D139" i="2" s="1"/>
  <c r="E139" i="2" s="1"/>
  <c r="C140" i="2"/>
  <c r="D140" i="2" s="1"/>
  <c r="E140" i="2" s="1"/>
  <c r="C141" i="2"/>
  <c r="D141" i="2" s="1"/>
  <c r="E141" i="2" s="1"/>
  <c r="C142" i="2"/>
  <c r="D142" i="2" s="1"/>
  <c r="E142" i="2" s="1"/>
  <c r="C143" i="2"/>
  <c r="D143" i="2" s="1"/>
  <c r="E143" i="2" s="1"/>
  <c r="C144" i="2"/>
  <c r="D144" i="2" s="1"/>
  <c r="E144" i="2" s="1"/>
  <c r="C145" i="2"/>
  <c r="D145" i="2" s="1"/>
  <c r="E145" i="2" s="1"/>
  <c r="C146" i="2"/>
  <c r="D146" i="2" s="1"/>
  <c r="E146" i="2" s="1"/>
  <c r="C147" i="2"/>
  <c r="D147" i="2" s="1"/>
  <c r="E147" i="2" s="1"/>
  <c r="C148" i="2"/>
  <c r="D148" i="2" s="1"/>
  <c r="E148" i="2" s="1"/>
  <c r="C149" i="2"/>
  <c r="D149" i="2" s="1"/>
  <c r="E149" i="2" s="1"/>
  <c r="C150" i="2"/>
  <c r="D150" i="2" s="1"/>
  <c r="E150" i="2" s="1"/>
  <c r="C151" i="2"/>
  <c r="D151" i="2" s="1"/>
  <c r="E151" i="2" s="1"/>
  <c r="C152" i="2"/>
  <c r="D152" i="2" s="1"/>
  <c r="E152" i="2" s="1"/>
  <c r="C153" i="2"/>
  <c r="D153" i="2" s="1"/>
  <c r="E153" i="2" s="1"/>
  <c r="C154" i="2"/>
  <c r="D154" i="2" s="1"/>
  <c r="E154" i="2" s="1"/>
  <c r="D57" i="2"/>
  <c r="E57" i="2" s="1"/>
  <c r="D69" i="2"/>
  <c r="E69" i="2" s="1"/>
  <c r="D81" i="2"/>
  <c r="E81" i="2" s="1"/>
  <c r="C54" i="2"/>
  <c r="D54" i="2" s="1"/>
  <c r="E54" i="2" s="1"/>
  <c r="C55" i="2"/>
  <c r="D55" i="2" s="1"/>
  <c r="E55" i="2" s="1"/>
  <c r="C56" i="2"/>
  <c r="D56" i="2" s="1"/>
  <c r="E56" i="2" s="1"/>
  <c r="C57" i="2"/>
  <c r="C58" i="2"/>
  <c r="D58" i="2" s="1"/>
  <c r="E58" i="2" s="1"/>
  <c r="C59" i="2"/>
  <c r="D59" i="2" s="1"/>
  <c r="E59" i="2" s="1"/>
  <c r="C60" i="2"/>
  <c r="D60" i="2" s="1"/>
  <c r="E60" i="2" s="1"/>
  <c r="C61" i="2"/>
  <c r="D61" i="2" s="1"/>
  <c r="E61" i="2" s="1"/>
  <c r="C62" i="2"/>
  <c r="D62" i="2" s="1"/>
  <c r="E62" i="2" s="1"/>
  <c r="C63" i="2"/>
  <c r="D63" i="2" s="1"/>
  <c r="E63" i="2" s="1"/>
  <c r="C64" i="2"/>
  <c r="D64" i="2" s="1"/>
  <c r="E64" i="2" s="1"/>
  <c r="C65" i="2"/>
  <c r="D65" i="2" s="1"/>
  <c r="E65" i="2" s="1"/>
  <c r="C66" i="2"/>
  <c r="D66" i="2" s="1"/>
  <c r="E66" i="2" s="1"/>
  <c r="C67" i="2"/>
  <c r="D67" i="2" s="1"/>
  <c r="E67" i="2" s="1"/>
  <c r="C68" i="2"/>
  <c r="D68" i="2" s="1"/>
  <c r="E68" i="2" s="1"/>
  <c r="C69" i="2"/>
  <c r="C70" i="2"/>
  <c r="D70" i="2" s="1"/>
  <c r="E70" i="2" s="1"/>
  <c r="C71" i="2"/>
  <c r="D71" i="2" s="1"/>
  <c r="E71" i="2" s="1"/>
  <c r="C72" i="2"/>
  <c r="D72" i="2" s="1"/>
  <c r="E72" i="2" s="1"/>
  <c r="C73" i="2"/>
  <c r="D73" i="2" s="1"/>
  <c r="E73" i="2" s="1"/>
  <c r="C74" i="2"/>
  <c r="D74" i="2" s="1"/>
  <c r="E74" i="2" s="1"/>
  <c r="C75" i="2"/>
  <c r="D75" i="2" s="1"/>
  <c r="E75" i="2" s="1"/>
  <c r="C76" i="2"/>
  <c r="D76" i="2" s="1"/>
  <c r="E76" i="2" s="1"/>
  <c r="C77" i="2"/>
  <c r="D77" i="2" s="1"/>
  <c r="E77" i="2" s="1"/>
  <c r="C78" i="2"/>
  <c r="D78" i="2" s="1"/>
  <c r="E78" i="2" s="1"/>
  <c r="C79" i="2"/>
  <c r="D79" i="2" s="1"/>
  <c r="E79" i="2" s="1"/>
  <c r="C80" i="2"/>
  <c r="D80" i="2" s="1"/>
  <c r="E80" i="2" s="1"/>
  <c r="C81" i="2"/>
  <c r="C82" i="2"/>
  <c r="D82" i="2" s="1"/>
  <c r="E82" i="2" s="1"/>
  <c r="C83" i="2"/>
  <c r="D83" i="2" s="1"/>
  <c r="E83" i="2" s="1"/>
  <c r="C84" i="2"/>
  <c r="D84" i="2" s="1"/>
  <c r="E84" i="2" s="1"/>
  <c r="C85" i="2"/>
  <c r="D85" i="2" s="1"/>
  <c r="E85" i="2" s="1"/>
  <c r="C86" i="2"/>
  <c r="D86" i="2" s="1"/>
  <c r="E86" i="2" s="1"/>
  <c r="C87" i="2"/>
  <c r="D87" i="2" s="1"/>
  <c r="E87" i="2" s="1"/>
  <c r="C88" i="2"/>
  <c r="D88" i="2" s="1"/>
  <c r="E88" i="2" s="1"/>
  <c r="C89" i="2"/>
  <c r="D89" i="2" s="1"/>
  <c r="E89" i="2" s="1"/>
  <c r="C90" i="2"/>
  <c r="D90" i="2" s="1"/>
  <c r="E90" i="2" s="1"/>
  <c r="C91" i="2"/>
  <c r="D91" i="2" s="1"/>
  <c r="E91" i="2" s="1"/>
  <c r="C92" i="2"/>
  <c r="D92" i="2" s="1"/>
  <c r="E92" i="2" s="1"/>
  <c r="C93" i="2"/>
  <c r="D93" i="2" s="1"/>
  <c r="E93" i="2" s="1"/>
  <c r="C94" i="2"/>
  <c r="D94" i="2" s="1"/>
  <c r="E94" i="2" s="1"/>
  <c r="C95" i="2"/>
  <c r="D95" i="2" s="1"/>
  <c r="E95" i="2" s="1"/>
  <c r="C96" i="2"/>
  <c r="D96" i="2" s="1"/>
  <c r="E96" i="2" s="1"/>
  <c r="C97" i="2"/>
  <c r="D97" i="2" s="1"/>
  <c r="E97" i="2" s="1"/>
  <c r="C98" i="2"/>
  <c r="D98" i="2" s="1"/>
  <c r="E98" i="2" s="1"/>
  <c r="C99" i="2"/>
  <c r="D99" i="2" s="1"/>
  <c r="E99" i="2" s="1"/>
  <c r="C100" i="2"/>
  <c r="D100" i="2" s="1"/>
  <c r="E100" i="2" s="1"/>
  <c r="C101" i="2"/>
  <c r="D101" i="2" s="1"/>
  <c r="E101" i="2" s="1"/>
  <c r="C102" i="2"/>
  <c r="D102" i="2" s="1"/>
  <c r="E102" i="2" s="1"/>
  <c r="C103" i="2"/>
  <c r="D103" i="2" s="1"/>
  <c r="E103" i="2" s="1"/>
  <c r="C53" i="2"/>
  <c r="D53" i="2" s="1"/>
  <c r="E53" i="2" s="1"/>
  <c r="F114" i="15"/>
  <c r="F115" i="15"/>
  <c r="F138" i="15"/>
  <c r="F139" i="15"/>
  <c r="F146" i="15"/>
  <c r="F147" i="15"/>
  <c r="F150" i="15"/>
  <c r="D105" i="15"/>
  <c r="F105" i="15" s="1"/>
  <c r="D106" i="15"/>
  <c r="F106" i="15" s="1"/>
  <c r="D107" i="15"/>
  <c r="F107" i="15" s="1"/>
  <c r="D108" i="15"/>
  <c r="F108" i="15" s="1"/>
  <c r="D109" i="15"/>
  <c r="F109" i="15" s="1"/>
  <c r="D110" i="15"/>
  <c r="F110" i="15" s="1"/>
  <c r="D111" i="15"/>
  <c r="F111" i="15" s="1"/>
  <c r="D112" i="15"/>
  <c r="F112" i="15" s="1"/>
  <c r="D113" i="15"/>
  <c r="F113" i="15" s="1"/>
  <c r="D114" i="15"/>
  <c r="D115" i="15"/>
  <c r="D116" i="15"/>
  <c r="F116" i="15" s="1"/>
  <c r="D117" i="15"/>
  <c r="F117" i="15" s="1"/>
  <c r="D118" i="15"/>
  <c r="F118" i="15" s="1"/>
  <c r="D119" i="15"/>
  <c r="F119" i="15" s="1"/>
  <c r="D120" i="15"/>
  <c r="F120" i="15" s="1"/>
  <c r="D121" i="15"/>
  <c r="F121" i="15" s="1"/>
  <c r="D122" i="15"/>
  <c r="F122" i="15" s="1"/>
  <c r="D123" i="15"/>
  <c r="F123" i="15" s="1"/>
  <c r="D124" i="15"/>
  <c r="F124" i="15" s="1"/>
  <c r="D125" i="15"/>
  <c r="F125" i="15" s="1"/>
  <c r="D126" i="15"/>
  <c r="F126" i="15" s="1"/>
  <c r="D127" i="15"/>
  <c r="F127" i="15" s="1"/>
  <c r="D128" i="15"/>
  <c r="D129" i="15"/>
  <c r="F129" i="15" s="1"/>
  <c r="D130" i="15"/>
  <c r="F130" i="15" s="1"/>
  <c r="D131" i="15"/>
  <c r="F131" i="15" s="1"/>
  <c r="D132" i="15"/>
  <c r="F132" i="15" s="1"/>
  <c r="D133" i="15"/>
  <c r="F133" i="15" s="1"/>
  <c r="D134" i="15"/>
  <c r="F134" i="15" s="1"/>
  <c r="D135" i="15"/>
  <c r="F135" i="15" s="1"/>
  <c r="D136" i="15"/>
  <c r="F136" i="15" s="1"/>
  <c r="D137" i="15"/>
  <c r="F137" i="15" s="1"/>
  <c r="D138" i="15"/>
  <c r="D139" i="15"/>
  <c r="D140" i="15"/>
  <c r="F140" i="15" s="1"/>
  <c r="D141" i="15"/>
  <c r="F141" i="15" s="1"/>
  <c r="D142" i="15"/>
  <c r="F142" i="15" s="1"/>
  <c r="D143" i="15"/>
  <c r="F143" i="15" s="1"/>
  <c r="D144" i="15"/>
  <c r="F144" i="15" s="1"/>
  <c r="D145" i="15"/>
  <c r="F145" i="15" s="1"/>
  <c r="D146" i="15"/>
  <c r="D147" i="15"/>
  <c r="D148" i="15"/>
  <c r="F148" i="15" s="1"/>
  <c r="D149" i="15"/>
  <c r="F149" i="15" s="1"/>
  <c r="D150" i="15"/>
  <c r="D151" i="15"/>
  <c r="F151" i="15" s="1"/>
  <c r="D152" i="15"/>
  <c r="F152" i="15" s="1"/>
  <c r="D153" i="15"/>
  <c r="F153" i="15" s="1"/>
  <c r="D154" i="15"/>
  <c r="F154" i="15" s="1"/>
  <c r="D103" i="15"/>
  <c r="F103" i="15" s="1"/>
  <c r="D104" i="15"/>
  <c r="F104" i="15" s="1"/>
  <c r="D53" i="15"/>
  <c r="F53" i="15" s="1"/>
  <c r="D54" i="15"/>
  <c r="D55" i="15"/>
  <c r="D56" i="15"/>
  <c r="F56" i="15" s="1"/>
  <c r="D57" i="15"/>
  <c r="F57" i="15" s="1"/>
  <c r="D58" i="15"/>
  <c r="D59" i="15"/>
  <c r="F59" i="15" s="1"/>
  <c r="D60" i="15"/>
  <c r="F60" i="15" s="1"/>
  <c r="D61" i="15"/>
  <c r="F61" i="15" s="1"/>
  <c r="D62" i="15"/>
  <c r="F62" i="15" s="1"/>
  <c r="D63" i="15"/>
  <c r="F63" i="15" s="1"/>
  <c r="D64" i="15"/>
  <c r="F64" i="15" s="1"/>
  <c r="D65" i="15"/>
  <c r="F65" i="15" s="1"/>
  <c r="D66" i="15"/>
  <c r="F66" i="15" s="1"/>
  <c r="D67" i="15"/>
  <c r="F67" i="15" s="1"/>
  <c r="D68" i="15"/>
  <c r="F68" i="15" s="1"/>
  <c r="D69" i="15"/>
  <c r="F69" i="15" s="1"/>
  <c r="D70" i="15"/>
  <c r="F70" i="15" s="1"/>
  <c r="D71" i="15"/>
  <c r="F71" i="15" s="1"/>
  <c r="D72" i="15"/>
  <c r="F72" i="15" s="1"/>
  <c r="D73" i="15"/>
  <c r="F73" i="15" s="1"/>
  <c r="D74" i="15"/>
  <c r="F74" i="15" s="1"/>
  <c r="D75" i="15"/>
  <c r="F75" i="15" s="1"/>
  <c r="D76" i="15"/>
  <c r="F76" i="15" s="1"/>
  <c r="D77" i="15"/>
  <c r="F77" i="15" s="1"/>
  <c r="D78" i="15"/>
  <c r="F78" i="15" s="1"/>
  <c r="D79" i="15"/>
  <c r="F79" i="15" s="1"/>
  <c r="D80" i="15"/>
  <c r="F80" i="15" s="1"/>
  <c r="D81" i="15"/>
  <c r="F81" i="15" s="1"/>
  <c r="D82" i="15"/>
  <c r="F82" i="15" s="1"/>
  <c r="D83" i="15"/>
  <c r="F83" i="15" s="1"/>
  <c r="D84" i="15"/>
  <c r="F84" i="15" s="1"/>
  <c r="D85" i="15"/>
  <c r="F85" i="15" s="1"/>
  <c r="D86" i="15"/>
  <c r="F86" i="15" s="1"/>
  <c r="D87" i="15"/>
  <c r="F87" i="15" s="1"/>
  <c r="D88" i="15"/>
  <c r="F88" i="15" s="1"/>
  <c r="D89" i="15"/>
  <c r="F89" i="15" s="1"/>
  <c r="D90" i="15"/>
  <c r="F90" i="15" s="1"/>
  <c r="D91" i="15"/>
  <c r="F91" i="15" s="1"/>
  <c r="D92" i="15"/>
  <c r="F92" i="15" s="1"/>
  <c r="D93" i="15"/>
  <c r="F93" i="15" s="1"/>
  <c r="D94" i="15"/>
  <c r="F94" i="15" s="1"/>
  <c r="D95" i="15"/>
  <c r="F95" i="15" s="1"/>
  <c r="D96" i="15"/>
  <c r="F96" i="15" s="1"/>
  <c r="D97" i="15"/>
  <c r="F97" i="15" s="1"/>
  <c r="D98" i="15"/>
  <c r="F98" i="15" s="1"/>
  <c r="D99" i="15"/>
  <c r="F99" i="15" s="1"/>
  <c r="D100" i="15"/>
  <c r="F100" i="15" s="1"/>
  <c r="D101" i="15"/>
  <c r="F101" i="15" s="1"/>
  <c r="D102" i="15"/>
  <c r="F102" i="15" s="1"/>
  <c r="F54" i="15"/>
  <c r="F55" i="15"/>
  <c r="F58" i="15"/>
  <c r="D3" i="15"/>
  <c r="F3" i="15" s="1"/>
  <c r="D4" i="15"/>
  <c r="F4" i="15" s="1"/>
  <c r="D5" i="15"/>
  <c r="F5" i="15" s="1"/>
  <c r="D6" i="15"/>
  <c r="F6" i="15" s="1"/>
  <c r="D7" i="15"/>
  <c r="F7" i="15" s="1"/>
  <c r="D8" i="15"/>
  <c r="D9" i="15"/>
  <c r="F9" i="15" s="1"/>
  <c r="D10" i="15"/>
  <c r="F10" i="15" s="1"/>
  <c r="D11" i="15"/>
  <c r="F11" i="15" s="1"/>
  <c r="D12" i="15"/>
  <c r="F12" i="15" s="1"/>
  <c r="D13" i="15"/>
  <c r="F13" i="15" s="1"/>
  <c r="D14" i="15"/>
  <c r="F14" i="15" s="1"/>
  <c r="D15" i="15"/>
  <c r="F15" i="15" s="1"/>
  <c r="D16" i="15"/>
  <c r="F16" i="15" s="1"/>
  <c r="D17" i="15"/>
  <c r="F17" i="15" s="1"/>
  <c r="D18" i="15"/>
  <c r="F18" i="15" s="1"/>
  <c r="D19" i="15"/>
  <c r="F19" i="15" s="1"/>
  <c r="D20" i="15"/>
  <c r="F20" i="15" s="1"/>
  <c r="D21" i="15"/>
  <c r="F21" i="15" s="1"/>
  <c r="D22" i="15"/>
  <c r="F22" i="15" s="1"/>
  <c r="D23" i="15"/>
  <c r="F23" i="15" s="1"/>
  <c r="D24" i="15"/>
  <c r="F24" i="15" s="1"/>
  <c r="D25" i="15"/>
  <c r="F25" i="15" s="1"/>
  <c r="D26" i="15"/>
  <c r="F26" i="15" s="1"/>
  <c r="D27" i="15"/>
  <c r="F27" i="15" s="1"/>
  <c r="D28" i="15"/>
  <c r="D29" i="15"/>
  <c r="F29" i="15" s="1"/>
  <c r="D30" i="15"/>
  <c r="F30" i="15" s="1"/>
  <c r="D31" i="15"/>
  <c r="F31" i="15" s="1"/>
  <c r="D32" i="15"/>
  <c r="F32" i="15" s="1"/>
  <c r="D33" i="15"/>
  <c r="F33" i="15" s="1"/>
  <c r="D34" i="15"/>
  <c r="F34" i="15" s="1"/>
  <c r="D35" i="15"/>
  <c r="F35" i="15" s="1"/>
  <c r="D36" i="15"/>
  <c r="F36" i="15" s="1"/>
  <c r="D37" i="15"/>
  <c r="F37" i="15" s="1"/>
  <c r="D38" i="15"/>
  <c r="F38" i="15" s="1"/>
  <c r="D39" i="15"/>
  <c r="F39" i="15" s="1"/>
  <c r="D40" i="15"/>
  <c r="F40" i="15" s="1"/>
  <c r="D41" i="15"/>
  <c r="F41" i="15" s="1"/>
  <c r="D42" i="15"/>
  <c r="F42" i="15" s="1"/>
  <c r="D43" i="15"/>
  <c r="F43" i="15" s="1"/>
  <c r="D44" i="15"/>
  <c r="F44" i="15" s="1"/>
  <c r="D45" i="15"/>
  <c r="F45" i="15" s="1"/>
  <c r="D46" i="15"/>
  <c r="F46" i="15" s="1"/>
  <c r="D47" i="15"/>
  <c r="F47" i="15" s="1"/>
  <c r="D48" i="15"/>
  <c r="F48" i="15" s="1"/>
  <c r="D49" i="15"/>
  <c r="F49" i="15" s="1"/>
  <c r="D50" i="15"/>
  <c r="F50" i="15" s="1"/>
  <c r="D51" i="15"/>
  <c r="F51" i="15" s="1"/>
  <c r="D52" i="15"/>
  <c r="F52" i="15" s="1"/>
  <c r="D2" i="15"/>
  <c r="D2" i="2"/>
  <c r="E2" i="2" s="1"/>
  <c r="G4" i="1"/>
  <c r="H4" i="1"/>
  <c r="D5" i="1"/>
  <c r="E5" i="1"/>
  <c r="F5" i="1"/>
  <c r="G5" i="1"/>
  <c r="F7" i="1"/>
  <c r="H7" i="1"/>
  <c r="I9" i="1"/>
  <c r="G10" i="1"/>
  <c r="E11" i="1"/>
  <c r="F11" i="1"/>
  <c r="G11" i="1"/>
  <c r="I11" i="1"/>
  <c r="F12" i="1"/>
  <c r="G12" i="1"/>
  <c r="H12" i="1"/>
  <c r="J12" i="1"/>
  <c r="D13" i="1"/>
  <c r="E13" i="1"/>
  <c r="F13" i="1"/>
  <c r="G13" i="1"/>
  <c r="H13" i="1"/>
  <c r="I13" i="1"/>
  <c r="G18" i="1"/>
  <c r="E19" i="1"/>
  <c r="G24" i="1"/>
  <c r="H24" i="1"/>
  <c r="E25" i="1"/>
  <c r="F25" i="1"/>
  <c r="G25" i="1"/>
  <c r="H25" i="1"/>
  <c r="I27" i="1"/>
  <c r="H29" i="1"/>
  <c r="I29" i="1"/>
  <c r="G32" i="1"/>
  <c r="D33" i="1"/>
  <c r="E33" i="1"/>
  <c r="F33" i="1"/>
  <c r="G33" i="1"/>
  <c r="H33" i="1"/>
  <c r="G34" i="1"/>
  <c r="E35" i="1"/>
  <c r="G36" i="1"/>
  <c r="H36" i="1"/>
  <c r="J36" i="1"/>
  <c r="E37" i="1"/>
  <c r="F37" i="1"/>
  <c r="H37" i="1"/>
  <c r="I37" i="1"/>
  <c r="G38" i="1"/>
  <c r="E39" i="1"/>
  <c r="F39" i="1"/>
  <c r="H39" i="1"/>
  <c r="I39" i="1"/>
  <c r="G40" i="1"/>
  <c r="E41" i="1"/>
  <c r="F41" i="1"/>
  <c r="I41" i="1"/>
  <c r="G42" i="1"/>
  <c r="E43" i="1"/>
  <c r="F43" i="1"/>
  <c r="G43" i="1"/>
  <c r="H43" i="1"/>
  <c r="I43" i="1"/>
  <c r="G44" i="1"/>
  <c r="H44" i="1"/>
  <c r="D45" i="1"/>
  <c r="E45" i="1"/>
  <c r="F45" i="1"/>
  <c r="G45" i="1"/>
  <c r="H45" i="1"/>
  <c r="I45" i="1"/>
  <c r="G52" i="1"/>
  <c r="J52" i="1"/>
  <c r="E53" i="1"/>
  <c r="H53" i="1"/>
  <c r="G56" i="1"/>
  <c r="J56" i="1"/>
  <c r="D57" i="1"/>
  <c r="E57" i="1"/>
  <c r="F57" i="1"/>
  <c r="G57" i="1"/>
  <c r="H57" i="1"/>
  <c r="G58" i="1"/>
  <c r="E59" i="1"/>
  <c r="F59" i="1"/>
  <c r="G59" i="1"/>
  <c r="I59" i="1"/>
  <c r="G60" i="1"/>
  <c r="J60" i="1"/>
  <c r="D61" i="1"/>
  <c r="E61" i="1"/>
  <c r="F61" i="1"/>
  <c r="H61" i="1"/>
  <c r="I61" i="1"/>
  <c r="G63" i="1"/>
  <c r="H63" i="1"/>
  <c r="I63" i="1"/>
  <c r="G70" i="1"/>
  <c r="E71" i="1"/>
  <c r="G74" i="1"/>
  <c r="J74" i="1"/>
  <c r="F75" i="1"/>
  <c r="H75" i="1"/>
  <c r="G76" i="1"/>
  <c r="J76" i="1"/>
  <c r="E77" i="1"/>
  <c r="F77" i="1"/>
  <c r="H77" i="1"/>
  <c r="I77" i="1"/>
  <c r="I79" i="1"/>
  <c r="G80" i="1"/>
  <c r="J80" i="1"/>
  <c r="E81" i="1"/>
  <c r="G81" i="1"/>
  <c r="H81" i="1"/>
  <c r="G82" i="1"/>
  <c r="J82" i="1"/>
  <c r="D83" i="1"/>
  <c r="E83" i="1"/>
  <c r="F83" i="1"/>
  <c r="G83" i="1"/>
  <c r="H83" i="1"/>
  <c r="I83" i="1"/>
  <c r="G86" i="1"/>
  <c r="J86" i="1"/>
  <c r="E87" i="1"/>
  <c r="H87" i="1"/>
  <c r="G90" i="1"/>
  <c r="E91" i="1"/>
  <c r="G92" i="1"/>
  <c r="J92" i="1"/>
  <c r="E93" i="1"/>
  <c r="F93" i="1"/>
  <c r="G93" i="1"/>
  <c r="H93" i="1"/>
  <c r="G94" i="1"/>
  <c r="J94" i="1"/>
  <c r="E95" i="1"/>
  <c r="F95" i="1"/>
  <c r="G95" i="1"/>
  <c r="H95" i="1"/>
  <c r="I95" i="1"/>
  <c r="F96" i="1"/>
  <c r="G96" i="1"/>
  <c r="J96" i="1"/>
  <c r="D97" i="1"/>
  <c r="E97" i="1"/>
  <c r="F97" i="1"/>
  <c r="G97" i="1"/>
  <c r="H97" i="1"/>
  <c r="I97" i="1"/>
  <c r="G98" i="1"/>
  <c r="H98" i="1"/>
  <c r="E99" i="1"/>
  <c r="F99" i="1"/>
  <c r="G99" i="1"/>
  <c r="I101" i="1"/>
  <c r="G102" i="1"/>
  <c r="E103" i="1"/>
  <c r="G103" i="1"/>
  <c r="G106" i="1"/>
  <c r="E107" i="1"/>
  <c r="G110" i="1"/>
  <c r="E111" i="1"/>
  <c r="G111" i="1"/>
  <c r="H113" i="1"/>
  <c r="I113" i="1"/>
  <c r="F115" i="1"/>
  <c r="G115" i="1"/>
  <c r="C3" i="2"/>
  <c r="D3" i="2" s="1"/>
  <c r="E3" i="2" s="1"/>
  <c r="C4" i="2"/>
  <c r="D4" i="2" s="1"/>
  <c r="E4" i="2" s="1"/>
  <c r="C5" i="2"/>
  <c r="D5" i="2" s="1"/>
  <c r="E5" i="2" s="1"/>
  <c r="C6" i="2"/>
  <c r="D6" i="2" s="1"/>
  <c r="E6" i="2" s="1"/>
  <c r="C7" i="2"/>
  <c r="D7" i="2" s="1"/>
  <c r="E7" i="2" s="1"/>
  <c r="C8" i="2"/>
  <c r="D8" i="2" s="1"/>
  <c r="E8" i="2" s="1"/>
  <c r="C9" i="2"/>
  <c r="D9" i="2" s="1"/>
  <c r="E9" i="2" s="1"/>
  <c r="C10" i="2"/>
  <c r="D10" i="2" s="1"/>
  <c r="E10" i="2" s="1"/>
  <c r="C11" i="2"/>
  <c r="D11" i="2" s="1"/>
  <c r="E11" i="2" s="1"/>
  <c r="C12" i="2"/>
  <c r="D12" i="2" s="1"/>
  <c r="E12" i="2" s="1"/>
  <c r="C13" i="2"/>
  <c r="D13" i="2" s="1"/>
  <c r="E13" i="2" s="1"/>
  <c r="C14" i="2"/>
  <c r="D14" i="2" s="1"/>
  <c r="E14" i="2" s="1"/>
  <c r="C15" i="2"/>
  <c r="D15" i="2" s="1"/>
  <c r="E15" i="2" s="1"/>
  <c r="C16" i="2"/>
  <c r="D16" i="2" s="1"/>
  <c r="E16" i="2" s="1"/>
  <c r="C17" i="2"/>
  <c r="D17" i="2" s="1"/>
  <c r="E17" i="2" s="1"/>
  <c r="C18" i="2"/>
  <c r="D18" i="2" s="1"/>
  <c r="E18" i="2" s="1"/>
  <c r="C19" i="2"/>
  <c r="D19" i="2" s="1"/>
  <c r="E19" i="2" s="1"/>
  <c r="C20" i="2"/>
  <c r="D20" i="2" s="1"/>
  <c r="E20" i="2" s="1"/>
  <c r="C21" i="2"/>
  <c r="D21" i="2" s="1"/>
  <c r="E21" i="2" s="1"/>
  <c r="C22" i="2"/>
  <c r="D22" i="2" s="1"/>
  <c r="E22" i="2" s="1"/>
  <c r="C23" i="2"/>
  <c r="D23" i="2" s="1"/>
  <c r="E23" i="2" s="1"/>
  <c r="C24" i="2"/>
  <c r="D24" i="2" s="1"/>
  <c r="E24" i="2" s="1"/>
  <c r="C25" i="2"/>
  <c r="D25" i="2" s="1"/>
  <c r="E25" i="2" s="1"/>
  <c r="C26" i="2"/>
  <c r="D26" i="2" s="1"/>
  <c r="E26" i="2" s="1"/>
  <c r="C27" i="2"/>
  <c r="D27" i="2" s="1"/>
  <c r="E27" i="2" s="1"/>
  <c r="C28" i="2"/>
  <c r="D28" i="2" s="1"/>
  <c r="E28" i="2" s="1"/>
  <c r="C29" i="2"/>
  <c r="D29" i="2" s="1"/>
  <c r="E29" i="2" s="1"/>
  <c r="C30" i="2"/>
  <c r="D30" i="2" s="1"/>
  <c r="E30" i="2" s="1"/>
  <c r="C31" i="2"/>
  <c r="D31" i="2" s="1"/>
  <c r="E31" i="2" s="1"/>
  <c r="C32" i="2"/>
  <c r="D32" i="2" s="1"/>
  <c r="E32" i="2" s="1"/>
  <c r="C33" i="2"/>
  <c r="D33" i="2" s="1"/>
  <c r="E33" i="2" s="1"/>
  <c r="C34" i="2"/>
  <c r="D34" i="2" s="1"/>
  <c r="E34" i="2" s="1"/>
  <c r="C35" i="2"/>
  <c r="D35" i="2" s="1"/>
  <c r="E35" i="2" s="1"/>
  <c r="C36" i="2"/>
  <c r="D36" i="2" s="1"/>
  <c r="E36" i="2" s="1"/>
  <c r="C37" i="2"/>
  <c r="D37" i="2" s="1"/>
  <c r="E37" i="2" s="1"/>
  <c r="C38" i="2"/>
  <c r="D38" i="2" s="1"/>
  <c r="E38" i="2" s="1"/>
  <c r="C39" i="2"/>
  <c r="D39" i="2" s="1"/>
  <c r="E39" i="2" s="1"/>
  <c r="C40" i="2"/>
  <c r="D40" i="2" s="1"/>
  <c r="E40" i="2" s="1"/>
  <c r="C41" i="2"/>
  <c r="D41" i="2" s="1"/>
  <c r="E41" i="2" s="1"/>
  <c r="C42" i="2"/>
  <c r="D42" i="2" s="1"/>
  <c r="E42" i="2" s="1"/>
  <c r="C43" i="2"/>
  <c r="D43" i="2" s="1"/>
  <c r="E43" i="2" s="1"/>
  <c r="C44" i="2"/>
  <c r="D44" i="2" s="1"/>
  <c r="E44" i="2" s="1"/>
  <c r="C45" i="2"/>
  <c r="D45" i="2" s="1"/>
  <c r="E45" i="2" s="1"/>
  <c r="C46" i="2"/>
  <c r="D46" i="2" s="1"/>
  <c r="E46" i="2" s="1"/>
  <c r="C47" i="2"/>
  <c r="D47" i="2" s="1"/>
  <c r="E47" i="2" s="1"/>
  <c r="C48" i="2"/>
  <c r="D48" i="2" s="1"/>
  <c r="E48" i="2" s="1"/>
  <c r="C49" i="2"/>
  <c r="D49" i="2" s="1"/>
  <c r="E49" i="2" s="1"/>
  <c r="C50" i="2"/>
  <c r="D50" i="2" s="1"/>
  <c r="E50" i="2" s="1"/>
  <c r="C51" i="2"/>
  <c r="D51" i="2" s="1"/>
  <c r="E51" i="2" s="1"/>
  <c r="C52" i="2"/>
  <c r="D52" i="2" s="1"/>
  <c r="E52" i="2" s="1"/>
  <c r="K58" i="15"/>
  <c r="K56" i="15"/>
  <c r="K59" i="15" l="1"/>
  <c r="R48" i="37"/>
  <c r="Y40" i="37"/>
  <c r="Y29" i="37"/>
  <c r="Y28" i="37"/>
  <c r="Y21" i="37"/>
  <c r="Y19" i="37"/>
  <c r="Y31" i="37"/>
  <c r="Y32" i="37"/>
  <c r="R15" i="37"/>
  <c r="Y18" i="37"/>
  <c r="R11" i="37"/>
  <c r="Y8" i="37"/>
  <c r="R10" i="37"/>
  <c r="Y9" i="37"/>
  <c r="R8" i="37"/>
  <c r="Y7" i="37"/>
  <c r="Y42" i="37"/>
  <c r="Y5" i="37"/>
  <c r="Y30" i="37"/>
  <c r="K42" i="37"/>
  <c r="R32" i="37"/>
  <c r="Y46" i="37"/>
  <c r="Y35" i="37"/>
  <c r="Y23" i="37"/>
  <c r="Y12" i="37"/>
  <c r="K22" i="37"/>
  <c r="R24" i="37"/>
  <c r="Y44" i="37"/>
  <c r="Y36" i="37"/>
  <c r="Y20" i="37"/>
  <c r="Y10" i="37"/>
  <c r="Y45" i="37"/>
  <c r="Y22" i="37"/>
  <c r="Y6" i="37"/>
  <c r="Y43" i="37"/>
  <c r="R47" i="37"/>
  <c r="Y51" i="37"/>
  <c r="Y39" i="37"/>
  <c r="Y55" i="37"/>
  <c r="Y17" i="37"/>
  <c r="Y4" i="37"/>
  <c r="R42" i="37"/>
  <c r="Y50" i="37"/>
  <c r="Y38" i="37"/>
  <c r="Y27" i="37"/>
  <c r="Y14" i="37"/>
  <c r="Y3" i="37"/>
  <c r="Y2" i="37"/>
  <c r="Y41" i="37"/>
  <c r="Y16" i="37"/>
  <c r="R34" i="37"/>
  <c r="Y49" i="37"/>
  <c r="Y37" i="37"/>
  <c r="Y26" i="37"/>
  <c r="Y13" i="37"/>
  <c r="R35" i="37"/>
  <c r="Y48" i="37"/>
  <c r="Y34" i="37"/>
  <c r="Y24" i="37"/>
  <c r="Y15" i="37"/>
  <c r="R31" i="37"/>
  <c r="Y47" i="37"/>
  <c r="Y33" i="37"/>
  <c r="Y25" i="37"/>
  <c r="Y11" i="37"/>
  <c r="R49" i="37"/>
  <c r="R37" i="37"/>
  <c r="R26" i="37"/>
  <c r="R13" i="37"/>
  <c r="K45" i="37"/>
  <c r="R33" i="37"/>
  <c r="R25" i="37"/>
  <c r="R46" i="37"/>
  <c r="R23" i="37"/>
  <c r="R12" i="37"/>
  <c r="R44" i="37"/>
  <c r="R36" i="37"/>
  <c r="R20" i="37"/>
  <c r="R21" i="37"/>
  <c r="R6" i="37"/>
  <c r="R22" i="37"/>
  <c r="R40" i="37"/>
  <c r="R30" i="37"/>
  <c r="R19" i="37"/>
  <c r="R9" i="37"/>
  <c r="R43" i="37"/>
  <c r="R29" i="37"/>
  <c r="R18" i="37"/>
  <c r="R7" i="37"/>
  <c r="R2" i="37"/>
  <c r="R41" i="37"/>
  <c r="R28" i="37"/>
  <c r="R16" i="37"/>
  <c r="R5" i="37"/>
  <c r="R51" i="37"/>
  <c r="R39" i="37"/>
  <c r="R55" i="37"/>
  <c r="R17" i="37"/>
  <c r="R4" i="37"/>
  <c r="R45" i="37"/>
  <c r="R50" i="37"/>
  <c r="R38" i="37"/>
  <c r="R27" i="37"/>
  <c r="R14" i="37"/>
  <c r="R3" i="37"/>
  <c r="K35" i="37"/>
  <c r="K21" i="37"/>
  <c r="K19" i="37"/>
  <c r="K8" i="37"/>
  <c r="K46" i="37"/>
  <c r="K44" i="37"/>
  <c r="K47" i="37"/>
  <c r="K33" i="37"/>
  <c r="K23" i="37"/>
  <c r="K12" i="37"/>
  <c r="K20" i="37"/>
  <c r="K10" i="37"/>
  <c r="K36" i="37"/>
  <c r="K31" i="37"/>
  <c r="K6" i="37"/>
  <c r="K9" i="37"/>
  <c r="AF9" i="37" s="1"/>
  <c r="K40" i="37"/>
  <c r="K30" i="37"/>
  <c r="K18" i="37"/>
  <c r="K7" i="37"/>
  <c r="AF7" i="37" s="1"/>
  <c r="K43" i="37"/>
  <c r="K29" i="37"/>
  <c r="K16" i="37"/>
  <c r="K5" i="37"/>
  <c r="K41" i="37"/>
  <c r="K28" i="37"/>
  <c r="K4" i="37"/>
  <c r="K51" i="37"/>
  <c r="K39" i="37"/>
  <c r="K27" i="37"/>
  <c r="K14" i="37"/>
  <c r="K3" i="37"/>
  <c r="K50" i="37"/>
  <c r="K38" i="37"/>
  <c r="K26" i="37"/>
  <c r="K13" i="37"/>
  <c r="K49" i="37"/>
  <c r="K37" i="37"/>
  <c r="K24" i="37"/>
  <c r="K15" i="37"/>
  <c r="K48" i="37"/>
  <c r="K34" i="37"/>
  <c r="K25" i="37"/>
  <c r="K11" i="37"/>
  <c r="K2" i="37"/>
  <c r="AE18" i="37"/>
  <c r="AE48" i="37"/>
  <c r="AE24" i="37"/>
  <c r="AE31" i="37"/>
  <c r="AE8" i="37"/>
  <c r="AE28" i="37"/>
  <c r="AE19" i="37"/>
  <c r="AE35" i="37"/>
  <c r="AE14" i="37"/>
  <c r="AE26" i="37"/>
  <c r="AE7" i="37"/>
  <c r="AC32" i="37"/>
  <c r="AE42" i="37"/>
  <c r="AE4" i="37"/>
  <c r="AE5" i="37"/>
  <c r="AE3" i="37"/>
  <c r="AE2" i="37"/>
  <c r="AE50" i="37"/>
  <c r="AE47" i="37"/>
  <c r="AE40" i="37"/>
  <c r="AE9" i="37"/>
  <c r="AE33" i="37"/>
  <c r="AE36" i="37"/>
  <c r="AE30" i="37"/>
  <c r="AE39" i="37"/>
  <c r="AE10" i="37"/>
  <c r="AE44" i="37"/>
  <c r="AE12" i="37"/>
  <c r="AE25" i="37"/>
  <c r="AE41" i="37"/>
  <c r="AE22" i="37"/>
  <c r="AE11" i="37"/>
  <c r="AE38" i="37"/>
  <c r="AE27" i="37"/>
  <c r="AE20" i="37"/>
  <c r="AE46" i="37"/>
  <c r="AE6" i="37"/>
  <c r="AC48" i="37"/>
  <c r="AE13" i="37"/>
  <c r="AE34" i="37"/>
  <c r="AE37" i="37"/>
  <c r="AE45" i="37"/>
  <c r="AE49" i="37"/>
  <c r="AE51" i="37"/>
  <c r="AE43" i="37"/>
  <c r="AC13" i="37"/>
  <c r="AE15" i="37"/>
  <c r="AE16" i="37"/>
  <c r="AE29" i="37"/>
  <c r="AE23" i="37"/>
  <c r="AC17" i="37"/>
  <c r="AE21" i="37"/>
  <c r="AE55" i="37"/>
  <c r="AC50" i="37"/>
  <c r="AC34" i="37"/>
  <c r="AC2" i="37"/>
  <c r="AC11" i="37"/>
  <c r="AC3" i="37"/>
  <c r="AC45" i="37"/>
  <c r="AC43" i="37"/>
  <c r="AC49" i="37"/>
  <c r="AC8" i="37"/>
  <c r="AC40" i="37"/>
  <c r="AC24" i="37"/>
  <c r="AC15" i="37"/>
  <c r="AC51" i="37"/>
  <c r="AC18" i="37"/>
  <c r="AC31" i="37"/>
  <c r="J17" i="37"/>
  <c r="AE17" i="37" s="1"/>
  <c r="AC39" i="37"/>
  <c r="AC47" i="37"/>
  <c r="AC10" i="37"/>
  <c r="AC37" i="37"/>
  <c r="J32" i="37"/>
  <c r="AE32" i="37" s="1"/>
  <c r="AC9" i="37"/>
  <c r="AC33" i="37"/>
  <c r="AC36" i="37"/>
  <c r="AC38" i="37"/>
  <c r="AC44" i="37"/>
  <c r="AC12" i="37"/>
  <c r="AC25" i="37"/>
  <c r="AC41" i="37"/>
  <c r="AC30" i="37"/>
  <c r="AC27" i="37"/>
  <c r="AC20" i="37"/>
  <c r="AC46" i="37"/>
  <c r="AC6" i="37"/>
  <c r="AC22" i="37"/>
  <c r="AC16" i="37"/>
  <c r="AC29" i="37"/>
  <c r="AC23" i="37"/>
  <c r="AC21" i="37"/>
  <c r="AC28" i="37"/>
  <c r="AC19" i="37"/>
  <c r="AC35" i="37"/>
  <c r="AC14" i="37"/>
  <c r="AC26" i="37"/>
  <c r="AC7" i="37"/>
  <c r="AC42" i="37"/>
  <c r="AC4" i="37"/>
  <c r="AC5" i="37"/>
  <c r="AC55" i="37"/>
  <c r="AB45" i="37"/>
  <c r="AB49" i="37"/>
  <c r="AB51" i="37"/>
  <c r="AB16" i="37"/>
  <c r="AB29" i="37"/>
  <c r="AB23" i="37"/>
  <c r="AB17" i="37"/>
  <c r="AB38" i="37"/>
  <c r="AB21" i="37"/>
  <c r="AB28" i="37"/>
  <c r="AB19" i="37"/>
  <c r="AB35" i="37"/>
  <c r="AB14" i="37"/>
  <c r="AB26" i="37"/>
  <c r="AB7" i="37"/>
  <c r="AB32" i="37"/>
  <c r="AB43" i="37"/>
  <c r="AB42" i="37"/>
  <c r="AB5" i="37"/>
  <c r="AB55" i="37"/>
  <c r="AB4" i="37"/>
  <c r="AB8" i="37"/>
  <c r="AA9" i="37"/>
  <c r="AD9" i="37" s="1"/>
  <c r="AA8" i="37"/>
  <c r="AD8" i="37" s="1"/>
  <c r="AA36" i="37"/>
  <c r="AD36" i="37" s="1"/>
  <c r="AA13" i="37"/>
  <c r="AA47" i="37"/>
  <c r="AD47" i="37" s="1"/>
  <c r="AA12" i="37"/>
  <c r="AD12" i="37" s="1"/>
  <c r="AA41" i="37"/>
  <c r="AD41" i="37" s="1"/>
  <c r="AA20" i="37"/>
  <c r="AD20" i="37" s="1"/>
  <c r="AA6" i="37"/>
  <c r="AD6" i="37" s="1"/>
  <c r="AA49" i="37"/>
  <c r="AD49" i="37" s="1"/>
  <c r="AA43" i="37"/>
  <c r="AD43" i="37" s="1"/>
  <c r="AA24" i="37"/>
  <c r="AD24" i="37" s="1"/>
  <c r="AA11" i="37"/>
  <c r="AD11" i="37" s="1"/>
  <c r="AA40" i="37"/>
  <c r="AD40" i="37" s="1"/>
  <c r="AA15" i="37"/>
  <c r="AD15" i="37" s="1"/>
  <c r="AA38" i="37"/>
  <c r="AD38" i="37" s="1"/>
  <c r="AA37" i="37"/>
  <c r="AD37" i="37" s="1"/>
  <c r="AA44" i="37"/>
  <c r="AD44" i="37" s="1"/>
  <c r="AA25" i="37"/>
  <c r="AD25" i="37" s="1"/>
  <c r="AA22" i="37"/>
  <c r="AD22" i="37" s="1"/>
  <c r="AA27" i="37"/>
  <c r="AD27" i="37" s="1"/>
  <c r="AA46" i="37"/>
  <c r="AD46" i="37" s="1"/>
  <c r="AA45" i="37"/>
  <c r="AD45" i="37" s="1"/>
  <c r="AA51" i="37"/>
  <c r="AD51" i="37" s="1"/>
  <c r="AA34" i="37"/>
  <c r="AD34" i="37" s="1"/>
  <c r="AA39" i="37"/>
  <c r="AD39" i="37" s="1"/>
  <c r="AA42" i="37"/>
  <c r="AD42" i="37" s="1"/>
  <c r="AA10" i="37"/>
  <c r="AD10" i="37" s="1"/>
  <c r="AA5" i="37"/>
  <c r="AD5" i="37" s="1"/>
  <c r="AA55" i="37"/>
  <c r="AD55" i="37" s="1"/>
  <c r="AA48" i="37"/>
  <c r="AD48" i="37" s="1"/>
  <c r="AA33" i="37"/>
  <c r="AD33" i="37" s="1"/>
  <c r="AA18" i="37"/>
  <c r="AD18" i="37" s="1"/>
  <c r="AA3" i="37"/>
  <c r="AD3" i="37" s="1"/>
  <c r="AA50" i="37"/>
  <c r="AD50" i="37" s="1"/>
  <c r="AA4" i="37"/>
  <c r="AD4" i="37" s="1"/>
  <c r="AA31" i="37"/>
  <c r="AD31" i="37" s="1"/>
  <c r="AA2" i="37"/>
  <c r="AD2" i="37" s="1"/>
  <c r="AA30" i="37"/>
  <c r="AD30" i="37" s="1"/>
  <c r="AA16" i="37"/>
  <c r="AD16" i="37" s="1"/>
  <c r="AA29" i="37"/>
  <c r="AD29" i="37" s="1"/>
  <c r="AA23" i="37"/>
  <c r="AD23" i="37" s="1"/>
  <c r="AA17" i="37"/>
  <c r="AA21" i="37"/>
  <c r="AD21" i="37" s="1"/>
  <c r="AA28" i="37"/>
  <c r="AD28" i="37" s="1"/>
  <c r="AA19" i="37"/>
  <c r="AD19" i="37" s="1"/>
  <c r="AA35" i="37"/>
  <c r="AD35" i="37" s="1"/>
  <c r="AA14" i="37"/>
  <c r="AD14" i="37" s="1"/>
  <c r="AA26" i="37"/>
  <c r="AD26" i="37" s="1"/>
  <c r="AA7" i="37"/>
  <c r="AD7" i="37" s="1"/>
  <c r="AA32" i="37"/>
  <c r="AD13" i="37"/>
  <c r="AE16" i="29"/>
  <c r="AF16" i="29" s="1"/>
  <c r="AC10" i="29"/>
  <c r="AC21" i="29"/>
  <c r="AC20" i="29"/>
  <c r="AC24" i="29"/>
  <c r="AE8" i="29"/>
  <c r="AB2" i="29"/>
  <c r="AC2" i="29" s="1"/>
  <c r="AC9" i="29"/>
  <c r="AE5" i="29" s="1"/>
  <c r="AF5" i="29" s="1"/>
  <c r="AF28" i="37" l="1"/>
  <c r="AF21" i="37"/>
  <c r="AF40" i="37"/>
  <c r="AF32" i="37"/>
  <c r="AF2" i="37"/>
  <c r="AF17" i="37"/>
  <c r="AF19" i="37"/>
  <c r="AF8" i="37"/>
  <c r="AF41" i="37"/>
  <c r="AF12" i="37"/>
  <c r="AF35" i="37"/>
  <c r="AF37" i="37"/>
  <c r="AF4" i="37"/>
  <c r="AF42" i="37"/>
  <c r="AF18" i="37"/>
  <c r="AF49" i="37"/>
  <c r="AF16" i="37"/>
  <c r="AF55" i="37"/>
  <c r="AM40" i="37"/>
  <c r="AF39" i="37"/>
  <c r="AF5" i="37"/>
  <c r="AF31" i="37"/>
  <c r="AF29" i="37"/>
  <c r="AF11" i="37"/>
  <c r="AF36" i="37"/>
  <c r="AF25" i="37"/>
  <c r="AF44" i="37"/>
  <c r="AF15" i="37"/>
  <c r="AF23" i="37"/>
  <c r="AF43" i="37"/>
  <c r="AF33" i="37"/>
  <c r="AF51" i="37"/>
  <c r="AF34" i="37"/>
  <c r="AF14" i="37"/>
  <c r="AF6" i="37"/>
  <c r="AF46" i="37"/>
  <c r="AF3" i="37"/>
  <c r="AF48" i="37"/>
  <c r="AF27" i="37"/>
  <c r="AF22" i="37"/>
  <c r="AF24" i="37"/>
  <c r="AF38" i="37"/>
  <c r="AF45" i="37"/>
  <c r="AF13" i="37"/>
  <c r="AF50" i="37"/>
  <c r="AF10" i="37"/>
  <c r="AF30" i="37"/>
  <c r="AF47" i="37"/>
  <c r="AF26" i="37"/>
  <c r="AF20" i="37"/>
  <c r="AD32" i="37"/>
  <c r="AD17" i="37"/>
  <c r="AE2" i="29"/>
  <c r="AE13" i="29"/>
  <c r="AE22" i="29"/>
  <c r="AF22" i="29" s="1"/>
  <c r="AE27" i="29"/>
  <c r="AE19" i="29"/>
  <c r="AE25" i="29" s="1"/>
  <c r="AH25" i="29" s="1"/>
  <c r="AF8" i="29"/>
  <c r="AF19" i="29" l="1"/>
  <c r="AE26" i="29" s="1"/>
  <c r="AH26" i="29" s="1"/>
  <c r="AF2" i="29"/>
  <c r="AE12" i="29" s="1"/>
  <c r="AE11" i="29"/>
</calcChain>
</file>

<file path=xl/sharedStrings.xml><?xml version="1.0" encoding="utf-8"?>
<sst xmlns="http://schemas.openxmlformats.org/spreadsheetml/2006/main" count="43608" uniqueCount="8436">
  <si>
    <t> STATE</t>
  </si>
  <si>
    <t>RELATIONSHIP AND</t>
  </si>
  <si>
    <t>PARENTAL RECOGNITION</t>
  </si>
  <si>
    <t>NON–DISCRIMINATION</t>
  </si>
  <si>
    <t>RELIGIOUS EXEMPTION LAWS</t>
  </si>
  <si>
    <t>LGBT YOUTH</t>
  </si>
  <si>
    <t>HEALTHCARE</t>
  </si>
  <si>
    <t>CRIMINAL</t>
  </si>
  <si>
    <t>JUSTICE</t>
  </si>
  <si>
    <t>IDENTITY</t>
  </si>
  <si>
    <t>DOCUMENTS</t>
  </si>
  <si>
    <t> SEXUAL ORIENTATION POLICY TALLY</t>
  </si>
  <si>
    <t> GENDER IDENTITY POLICY TALLY</t>
  </si>
  <si>
    <t> OVERALL TALLY</t>
  </si>
  <si>
    <t>Alabama</t>
  </si>
  <si>
    <t>SO</t>
  </si>
  <si>
    <t>0/4.5</t>
  </si>
  <si>
    <t>0/2</t>
  </si>
  <si>
    <t>0/3</t>
  </si>
  <si>
    <t>--</t>
  </si>
  <si>
    <t>GI</t>
  </si>
  <si>
    <t>0/1</t>
  </si>
  <si>
    <t>0/4</t>
  </si>
  <si>
    <t>Alaska</t>
  </si>
  <si>
    <t>1.75/4.5</t>
  </si>
  <si>
    <t>0/-3.5</t>
  </si>
  <si>
    <t>0.25/5</t>
  </si>
  <si>
    <t>0.5/2</t>
  </si>
  <si>
    <t>0.75/3</t>
  </si>
  <si>
    <t>0/-2.5</t>
  </si>
  <si>
    <t>1.5/5.5</t>
  </si>
  <si>
    <t>1.75/4</t>
  </si>
  <si>
    <t>American Samoa</t>
  </si>
  <si>
    <t>0/5</t>
  </si>
  <si>
    <t>0/5.5</t>
  </si>
  <si>
    <t>Arizona</t>
  </si>
  <si>
    <t>1.5/7</t>
  </si>
  <si>
    <t>2.75/4.5</t>
  </si>
  <si>
    <t>0.75/5</t>
  </si>
  <si>
    <t>Arkansas</t>
  </si>
  <si>
    <t>California</t>
  </si>
  <si>
    <t>4.5/4.5</t>
  </si>
  <si>
    <t>1.5/2</t>
  </si>
  <si>
    <t>2.75/3</t>
  </si>
  <si>
    <t>4.5/5.5</t>
  </si>
  <si>
    <t>Colorado</t>
  </si>
  <si>
    <t>Connecticut</t>
  </si>
  <si>
    <t>4.5/5</t>
  </si>
  <si>
    <t>5/5.5</t>
  </si>
  <si>
    <t>Delaware</t>
  </si>
  <si>
    <t>3.75/7</t>
  </si>
  <si>
    <t>3.5/4.5</t>
  </si>
  <si>
    <t>2.5/5</t>
  </si>
  <si>
    <t>1.5/3</t>
  </si>
  <si>
    <t>2.75/4</t>
  </si>
  <si>
    <t>District of Columbia</t>
  </si>
  <si>
    <t>Florida</t>
  </si>
  <si>
    <t>0.5/3</t>
  </si>
  <si>
    <t>Georgia</t>
  </si>
  <si>
    <t>1/5.5</t>
  </si>
  <si>
    <t>Guam</t>
  </si>
  <si>
    <t>1.75/7</t>
  </si>
  <si>
    <t>1.5/4.5</t>
  </si>
  <si>
    <t>0.5/5.5</t>
  </si>
  <si>
    <t>Hawaii</t>
  </si>
  <si>
    <t>2.5/7</t>
  </si>
  <si>
    <t>3.5/5.5</t>
  </si>
  <si>
    <t>2.5/4</t>
  </si>
  <si>
    <t>Idaho</t>
  </si>
  <si>
    <t>0.75/4.5</t>
  </si>
  <si>
    <t>0.25/4</t>
  </si>
  <si>
    <t>Illinois</t>
  </si>
  <si>
    <t>Indiana</t>
  </si>
  <si>
    <t>1.25/4.5</t>
  </si>
  <si>
    <t>Iowa</t>
  </si>
  <si>
    <t>Kansas</t>
  </si>
  <si>
    <t>Kentucky</t>
  </si>
  <si>
    <t>2.25/7</t>
  </si>
  <si>
    <t>2.25/4.5</t>
  </si>
  <si>
    <t>Louisiana</t>
  </si>
  <si>
    <t>Maine</t>
  </si>
  <si>
    <t>Maryland</t>
  </si>
  <si>
    <t>5.75/7</t>
  </si>
  <si>
    <t>2.5/3</t>
  </si>
  <si>
    <t>5.5/5.5</t>
  </si>
  <si>
    <t>3.5/4</t>
  </si>
  <si>
    <t>Massachusetts</t>
  </si>
  <si>
    <t>Michigan</t>
  </si>
  <si>
    <t>4/5.5</t>
  </si>
  <si>
    <t>Minnesota</t>
  </si>
  <si>
    <t>Mississippi</t>
  </si>
  <si>
    <t>0.5/5</t>
  </si>
  <si>
    <t>1.5/4</t>
  </si>
  <si>
    <t>Missouri</t>
  </si>
  <si>
    <t>1/4.5</t>
  </si>
  <si>
    <t>0.5/4.5</t>
  </si>
  <si>
    <t>Montana</t>
  </si>
  <si>
    <t>2/5.5</t>
  </si>
  <si>
    <t>Nebraska</t>
  </si>
  <si>
    <t>Nevada</t>
  </si>
  <si>
    <t>New Hampshire</t>
  </si>
  <si>
    <t>0.5/4</t>
  </si>
  <si>
    <t>New Jersey</t>
  </si>
  <si>
    <t>5.25/5.5</t>
  </si>
  <si>
    <t>New Mexico</t>
  </si>
  <si>
    <t>New York</t>
  </si>
  <si>
    <t>North Carolina</t>
  </si>
  <si>
    <t>1.75/5</t>
  </si>
  <si>
    <t>0.75/4</t>
  </si>
  <si>
    <t>North Dakota</t>
  </si>
  <si>
    <t>2/4.5</t>
  </si>
  <si>
    <t>Northern Mariana Islands</t>
  </si>
  <si>
    <t>Ohio</t>
  </si>
  <si>
    <t>Oklahoma</t>
  </si>
  <si>
    <t>Oregon</t>
  </si>
  <si>
    <t>Pennsylvania</t>
  </si>
  <si>
    <t>Puerto Rico</t>
  </si>
  <si>
    <t>3.25/5</t>
  </si>
  <si>
    <t>Rhode Island</t>
  </si>
  <si>
    <t>6.5/7</t>
  </si>
  <si>
    <t>3.5/5</t>
  </si>
  <si>
    <t>South Carolina</t>
  </si>
  <si>
    <t>South Dakota</t>
  </si>
  <si>
    <t>Tennessee</t>
  </si>
  <si>
    <t>Texas</t>
  </si>
  <si>
    <t>U.S. Virgin Islands</t>
  </si>
  <si>
    <t>Utah</t>
  </si>
  <si>
    <t>2.5/4.5</t>
  </si>
  <si>
    <t>Vermont</t>
  </si>
  <si>
    <t>5.5/7</t>
  </si>
  <si>
    <t>Virginia</t>
  </si>
  <si>
    <t>Washington</t>
  </si>
  <si>
    <t>4.75/7</t>
  </si>
  <si>
    <t>West Virginia</t>
  </si>
  <si>
    <t>1.5/5</t>
  </si>
  <si>
    <t>Wisconsin</t>
  </si>
  <si>
    <t>2.75/5</t>
  </si>
  <si>
    <t>1.75/3</t>
  </si>
  <si>
    <t>Wyoming</t>
  </si>
  <si>
    <t>State</t>
  </si>
  <si>
    <t>Year same-sex marriage became legal</t>
  </si>
  <si>
    <t>Years same-sex marriage has been legal</t>
  </si>
  <si>
    <t>Overall Tally</t>
  </si>
  <si>
    <t>STATE</t>
  </si>
  <si>
    <t>Score Percentage</t>
  </si>
  <si>
    <t>Bill Name</t>
  </si>
  <si>
    <t>Issues</t>
  </si>
  <si>
    <t>Status</t>
  </si>
  <si>
    <t>Status Detail</t>
  </si>
  <si>
    <t>Status Date</t>
  </si>
  <si>
    <t>In Court Link</t>
  </si>
  <si>
    <t>H.B. 1981</t>
  </si>
  <si>
    <t>Restricting Student &amp; Educator Rights | School sports bans</t>
  </si>
  <si>
    <t>Advancing</t>
  </si>
  <si>
    <t>Referred to committee</t>
  </si>
  <si>
    <t>H 458</t>
  </si>
  <si>
    <t>Curriculum censorship | Restricting Student &amp; Educator Rights | </t>
  </si>
  <si>
    <t>Accompanied a study order</t>
  </si>
  <si>
    <t>H.B.121</t>
  </si>
  <si>
    <t>Other school restrictions | Religious exemptions | Restricting Student &amp; Educator Rights | Weakening Civil Rights Laws</t>
  </si>
  <si>
    <t>H.B.122</t>
  </si>
  <si>
    <t>Curriculum censorship | Other school restrictions | Restricting Student &amp; Educator Rights</t>
  </si>
  <si>
    <t>H.B.608</t>
  </si>
  <si>
    <t>Other anti-LGBTQ bills | Re-definition of sex | Restricting Student &amp; Educator Rights | School facilities bans | Weakening Civil Rights Laws</t>
  </si>
  <si>
    <t>AB 377</t>
  </si>
  <si>
    <t>Other anti-LGBTQ bills | Restricting Student &amp; Educator Rights | School sports bans</t>
  </si>
  <si>
    <t>Defeated</t>
  </si>
  <si>
    <t>Vetoed by Governor; Assembly failed to override veto</t>
  </si>
  <si>
    <t>AB 465</t>
  </si>
  <si>
    <t>Healthcare age restrictions | Healthcare Restrictions | </t>
  </si>
  <si>
    <t>AB 510</t>
  </si>
  <si>
    <t>Curriculum censorship | Other school restrictions | Restricting Student &amp; Educator Rights | </t>
  </si>
  <si>
    <t>S.B.2782</t>
  </si>
  <si>
    <t>Healthcare age restrictions | Healthcare Restrictions | Other healthcare barriers</t>
  </si>
  <si>
    <t>S.B.2749</t>
  </si>
  <si>
    <t>Forced outing in schools | Other anti-LGBTQ bills | Restricting Student &amp; Educator Rights</t>
  </si>
  <si>
    <t>H.B.4624</t>
  </si>
  <si>
    <t>Forced outing in schools | Healthcare age restrictions | Healthcare funding restrictions | Healthcare Restrictions | Restricting Student &amp; Educator Rights</t>
  </si>
  <si>
    <t>HB 396</t>
  </si>
  <si>
    <t>Barriers to Accurate IDs | Other anti-LGBTQ bills</t>
  </si>
  <si>
    <t>H.B.1312</t>
  </si>
  <si>
    <t>Other anti-LGBTQ bills</t>
  </si>
  <si>
    <t>H.B.1205</t>
  </si>
  <si>
    <t>HB 619</t>
  </si>
  <si>
    <t>Curriculum censorship | Healthcare age restrictions | Healthcare Restrictions | Restricting Student &amp; Educator Rights | School facilities bans | School sports bans</t>
  </si>
  <si>
    <t>H.B.1660</t>
  </si>
  <si>
    <t>Healthcare funding restrictions | Healthcare Restrictions</t>
  </si>
  <si>
    <t>H.B. 183</t>
  </si>
  <si>
    <t>H.B.2619</t>
  </si>
  <si>
    <t>Healthcare Restrictions | Prison healthcare restrictions</t>
  </si>
  <si>
    <t>Passed into Law</t>
  </si>
  <si>
    <t>Companion bill passed into law</t>
  </si>
  <si>
    <t>H.B. 1647</t>
  </si>
  <si>
    <t>Became act without Governor's signature</t>
  </si>
  <si>
    <t>HB 174</t>
  </si>
  <si>
    <t>Other anti-LGBTQ bills | </t>
  </si>
  <si>
    <t>Committee hearing</t>
  </si>
  <si>
    <t>H.B.2165</t>
  </si>
  <si>
    <t>Forced outing in schools | Restricting Student &amp; Educator Rights</t>
  </si>
  <si>
    <t>S.B.2861</t>
  </si>
  <si>
    <t>Governor signed</t>
  </si>
  <si>
    <t>S.B.1810</t>
  </si>
  <si>
    <t>S.B.524</t>
  </si>
  <si>
    <t>Referred to Interim Study</t>
  </si>
  <si>
    <t>S.B.341</t>
  </si>
  <si>
    <t>Senate passed as amended; House indefinitely postponed</t>
  </si>
  <si>
    <t>S.B.375</t>
  </si>
  <si>
    <t>Restricting Student &amp; Educator Rights | School facilities bans | School sports bans</t>
  </si>
  <si>
    <t>Senate passed as amended; House Reconsidered for Interim Study</t>
  </si>
  <si>
    <t>H.B. 2619</t>
  </si>
  <si>
    <t>House committee substitute adopted and Perfected</t>
  </si>
  <si>
    <t>S.F.2435</t>
  </si>
  <si>
    <t>S.B.92</t>
  </si>
  <si>
    <t>Re-definition of sex | Weakening Civil Rights Laws</t>
  </si>
  <si>
    <t>Legislative session ended</t>
  </si>
  <si>
    <t>H.B.1634</t>
  </si>
  <si>
    <t>Other school restrictions | Restricting Student &amp; Educator Rights</t>
  </si>
  <si>
    <t>S.B.2766</t>
  </si>
  <si>
    <t>S.B. 2753</t>
  </si>
  <si>
    <t>Other school restrictions | Public Accommodation Bans | Re-definition of sex | Restricting Student &amp; Educator Rights | School facilities bans | Weakening Civil Rights Laws</t>
  </si>
  <si>
    <t>Senate and House signed enrolled bill; Due from Governor</t>
  </si>
  <si>
    <t>H.B. 105</t>
  </si>
  <si>
    <t>Curriculum censorship | Other school restrictions | Restricting Student &amp; Educator Rights | School facilities bans</t>
  </si>
  <si>
    <t>H.B.1995</t>
  </si>
  <si>
    <t>Taken off notice for subcommittee calendar</t>
  </si>
  <si>
    <t>S.B.2780</t>
  </si>
  <si>
    <t>S.B.237</t>
  </si>
  <si>
    <t>Drag bans | Free Speech &amp; Expression Bans</t>
  </si>
  <si>
    <t>H.B.5240</t>
  </si>
  <si>
    <t>H.B. 1214</t>
  </si>
  <si>
    <t>Healthcare age restrictions | Healthcare Restrictions</t>
  </si>
  <si>
    <t>S.B.1722</t>
  </si>
  <si>
    <t>Free Speech &amp; Expression Bans | Other expression restrictions | Other school restrictions | Restricting Student &amp; Educator Rights</t>
  </si>
  <si>
    <t>H.B.1605</t>
  </si>
  <si>
    <t>H.B.4691</t>
  </si>
  <si>
    <t>H.B.2546</t>
  </si>
  <si>
    <t>Curriculum censorship | Restricting Student &amp; Educator Rights</t>
  </si>
  <si>
    <t>Failed to meet House deadline</t>
  </si>
  <si>
    <t>A.2580</t>
  </si>
  <si>
    <t>H.B.1441</t>
  </si>
  <si>
    <t>Introduced</t>
  </si>
  <si>
    <t>Pre-filed</t>
  </si>
  <si>
    <t>S.B. 2813</t>
  </si>
  <si>
    <t>Barriers to Accurate IDs | Re-definition of sex | Weakening Civil Rights Laws</t>
  </si>
  <si>
    <t>Died In Committee</t>
  </si>
  <si>
    <t>H.B. 1518</t>
  </si>
  <si>
    <t>Other civil rights restrictions | Weakening Civil Rights Laws</t>
  </si>
  <si>
    <t>Passed House; Senate second read and referred to committee</t>
  </si>
  <si>
    <t>H.B. 1849</t>
  </si>
  <si>
    <t>Second read</t>
  </si>
  <si>
    <t>H.B. 2300</t>
  </si>
  <si>
    <t>H.B. 1650</t>
  </si>
  <si>
    <t>Voted Do Pass (H)</t>
  </si>
  <si>
    <t>S.B.208</t>
  </si>
  <si>
    <t>Healthcare Restrictions | Other healthcare barriers</t>
  </si>
  <si>
    <t>H.517</t>
  </si>
  <si>
    <t>Religious exemptions | Weakening Civil Rights Laws</t>
  </si>
  <si>
    <t>H.F.2068</t>
  </si>
  <si>
    <t>H.B.291</t>
  </si>
  <si>
    <t>Barriers to Accurate IDs</t>
  </si>
  <si>
    <t>Carried over</t>
  </si>
  <si>
    <t>H.B.836</t>
  </si>
  <si>
    <t>Restricting Student &amp; Educator Rights | School facilities bans</t>
  </si>
  <si>
    <t>H.B.936</t>
  </si>
  <si>
    <t>H.B. 1027</t>
  </si>
  <si>
    <t>Died in subcommittee</t>
  </si>
  <si>
    <t>S.B. 1728</t>
  </si>
  <si>
    <t>Died in committee</t>
  </si>
  <si>
    <t>S.B.1677</t>
  </si>
  <si>
    <t>H.B. 1520</t>
  </si>
  <si>
    <t>Placed Back on Formal Perfection Calendar</t>
  </si>
  <si>
    <t>H.B.5830</t>
  </si>
  <si>
    <t>H.B.130</t>
  </si>
  <si>
    <t>S.F.5466</t>
  </si>
  <si>
    <t>First read and referred to committee</t>
  </si>
  <si>
    <t>H.B.2169</t>
  </si>
  <si>
    <t>HB 1449</t>
  </si>
  <si>
    <t>H.B. 1607</t>
  </si>
  <si>
    <t>Died in Conference</t>
  </si>
  <si>
    <t>H.F.3926</t>
  </si>
  <si>
    <t>HB 2436</t>
  </si>
  <si>
    <t>House and Senate Motion to override veto prevailed</t>
  </si>
  <si>
    <t>SB 233</t>
  </si>
  <si>
    <t>House Motion to override veto failed; Veto sustained</t>
  </si>
  <si>
    <t>H.B. 1425</t>
  </si>
  <si>
    <t>Signed by Officers and presented to Governor</t>
  </si>
  <si>
    <t>H.B. 382</t>
  </si>
  <si>
    <t>Forced outing in schools | Restricting Student &amp; Educator Rights | School facilities bans</t>
  </si>
  <si>
    <t>H.B.2936</t>
  </si>
  <si>
    <t>H.B.2310</t>
  </si>
  <si>
    <t>HB 8</t>
  </si>
  <si>
    <t>Forced outing in schools | Restricting Student &amp; Educator Rights | </t>
  </si>
  <si>
    <t>Fourth committee hearing</t>
  </si>
  <si>
    <t>S.B.1182</t>
  </si>
  <si>
    <t>Vetoed by Governor</t>
  </si>
  <si>
    <t>H.B.111</t>
  </si>
  <si>
    <t>SB 377</t>
  </si>
  <si>
    <t>SB 489</t>
  </si>
  <si>
    <t>Companion bill vetoed by Governor; Assembly failed to override veto</t>
  </si>
  <si>
    <t>SB 378</t>
  </si>
  <si>
    <t>S.B.1738</t>
  </si>
  <si>
    <t>Signed by Governor</t>
  </si>
  <si>
    <t>LD 678</t>
  </si>
  <si>
    <t>Other school restrictions | Restricting Student &amp; Educator Rights | </t>
  </si>
  <si>
    <t>LD 930</t>
  </si>
  <si>
    <t>S.B.1628</t>
  </si>
  <si>
    <t>H.B. 338</t>
  </si>
  <si>
    <t>H.F.2704</t>
  </si>
  <si>
    <t>H.B.5407</t>
  </si>
  <si>
    <t>SB 479</t>
  </si>
  <si>
    <t>SB 438</t>
  </si>
  <si>
    <t>SB 480</t>
  </si>
  <si>
    <t>AB 447</t>
  </si>
  <si>
    <t>S.B.922</t>
  </si>
  <si>
    <t>AB 609</t>
  </si>
  <si>
    <t>AB 502</t>
  </si>
  <si>
    <t>AB 378</t>
  </si>
  <si>
    <t>H.538</t>
  </si>
  <si>
    <t>Forced outing in schools | Other anti-LGBTQ bills | Other school restrictions | Restricting Student &amp; Educator Rights</t>
  </si>
  <si>
    <t>H.421</t>
  </si>
  <si>
    <t>C.S./C.S./H.B. 433</t>
  </si>
  <si>
    <t>S.B.2350</t>
  </si>
  <si>
    <t>H.B.1948</t>
  </si>
  <si>
    <t>S.B.562</t>
  </si>
  <si>
    <t>Pending Motion Ought to Pass</t>
  </si>
  <si>
    <t>S.1352</t>
  </si>
  <si>
    <t>H.B.7884</t>
  </si>
  <si>
    <t>Healthcare age restrictions | Healthcare funding restrictions | Healthcare Restrictions | Other healthcare barriers</t>
  </si>
  <si>
    <t>Scheduled for hearing and/or consideration</t>
  </si>
  <si>
    <t>H.B.7727</t>
  </si>
  <si>
    <t>HB 183</t>
  </si>
  <si>
    <t>Fifth committee hearing</t>
  </si>
  <si>
    <t>S.B.304</t>
  </si>
  <si>
    <t>LB 575</t>
  </si>
  <si>
    <t>H.B.3214</t>
  </si>
  <si>
    <t>House passed; Failed in Senate committee</t>
  </si>
  <si>
    <t>H.B. 585</t>
  </si>
  <si>
    <t>House passed; Died in Senate committee</t>
  </si>
  <si>
    <t>S.F.2095</t>
  </si>
  <si>
    <t>S.F.0099</t>
  </si>
  <si>
    <t>H.B.4233</t>
  </si>
  <si>
    <t>H.B.157</t>
  </si>
  <si>
    <t>H.B.316</t>
  </si>
  <si>
    <t>H.B.396</t>
  </si>
  <si>
    <t>S.B.150</t>
  </si>
  <si>
    <t>HB 1386</t>
  </si>
  <si>
    <t>SB 596</t>
  </si>
  <si>
    <t>Religious exemptions | Weakening Civil Rights Laws | </t>
  </si>
  <si>
    <t>HB 878</t>
  </si>
  <si>
    <t>SB 1110</t>
  </si>
  <si>
    <t>H.B.3022</t>
  </si>
  <si>
    <t>House passed; Senate second read and referred to committee</t>
  </si>
  <si>
    <t>H.B.1664</t>
  </si>
  <si>
    <t>Indefinitely postponed</t>
  </si>
  <si>
    <t>S.B.239</t>
  </si>
  <si>
    <t>H.B.304</t>
  </si>
  <si>
    <t>Curriculum censorship | Forced outing in schools | Other school restrictions | Restricting Student &amp; Educator Rights</t>
  </si>
  <si>
    <t>S.B.147</t>
  </si>
  <si>
    <t>H.B.47</t>
  </si>
  <si>
    <t>H.578</t>
  </si>
  <si>
    <t>H.668</t>
  </si>
  <si>
    <t>Healthcare funding restrictions | Healthcare Restrictions | Other healthcare barriers | Prison healthcare restrictions</t>
  </si>
  <si>
    <t>S.F.2286</t>
  </si>
  <si>
    <t>H.B.1170</t>
  </si>
  <si>
    <t>Passed House and Senate as substituted</t>
  </si>
  <si>
    <t>S.B.1166</t>
  </si>
  <si>
    <t>Forced outing in schools | Religious exemptions | Restricting Student &amp; Educator Rights | Weakening Civil Rights Laws</t>
  </si>
  <si>
    <t>Senate passed as amended; House First Majority and Minority Caucus Consent</t>
  </si>
  <si>
    <t>S.B.129</t>
  </si>
  <si>
    <t>Other anti-LGBTQ bills | Other school restrictions | Restricting Student &amp; Educator Rights</t>
  </si>
  <si>
    <t>S.B.1213</t>
  </si>
  <si>
    <t>H.B.2157</t>
  </si>
  <si>
    <t>S.F.5144</t>
  </si>
  <si>
    <t>H.F.5128</t>
  </si>
  <si>
    <t>H.B.1104</t>
  </si>
  <si>
    <t>Curriculum censorship | Restricting Student &amp; Educator Rights | School facilities bans | School sports bans</t>
  </si>
  <si>
    <t>S.B.1005</t>
  </si>
  <si>
    <t>Passed Senate; House Majority and Minority Caucus Consent</t>
  </si>
  <si>
    <t>H.B.4054</t>
  </si>
  <si>
    <t>In committee upon adjournment</t>
  </si>
  <si>
    <t>H.B.4037</t>
  </si>
  <si>
    <t>Forced outing in schools | Healthcare age restrictions | Healthcare Restrictions | Restricting Student &amp; Educator Rights</t>
  </si>
  <si>
    <t>H.B.4143</t>
  </si>
  <si>
    <t>Other anti-LGBTQ bills | Public Accommodation Bans | Restricting Student &amp; Educator Rights | School facilities bans | School sports bans</t>
  </si>
  <si>
    <t>H.B.1356</t>
  </si>
  <si>
    <t>Forced outing in schools | Other school restrictions | Religious exemptions | Restricting Student &amp; Educator Rights | Weakening Civil Rights Laws</t>
  </si>
  <si>
    <t>Inexpedient to Legislate</t>
  </si>
  <si>
    <t>S.F.2263</t>
  </si>
  <si>
    <t>S.F.0098</t>
  </si>
  <si>
    <t>Senate passed; House did not consider for introduction and legislative session ended</t>
  </si>
  <si>
    <t>S.F.0094</t>
  </si>
  <si>
    <t>S.F.0130</t>
  </si>
  <si>
    <t>Passed Senate; House did not consider for introduction and legislative session ended</t>
  </si>
  <si>
    <t>S.F.0009</t>
  </si>
  <si>
    <t>S.B.601</t>
  </si>
  <si>
    <t>Public Accommodation Bans | Re-definition of sex | Weakening Civil Rights Laws</t>
  </si>
  <si>
    <t>H.B.2816</t>
  </si>
  <si>
    <t>S.B.2396</t>
  </si>
  <si>
    <t>H.B.1185</t>
  </si>
  <si>
    <t>Referred for Interim Study</t>
  </si>
  <si>
    <t>H.B. 1605</t>
  </si>
  <si>
    <t>Forced outing in schools | Other school restrictions | Restricting Student &amp; Educator Rights</t>
  </si>
  <si>
    <t>S.B. 2118</t>
  </si>
  <si>
    <t>S.B. 2237</t>
  </si>
  <si>
    <t>H.B. 1358</t>
  </si>
  <si>
    <t>S.B. 2553</t>
  </si>
  <si>
    <t>H.B. 1606</t>
  </si>
  <si>
    <t>Other anti-LGBTQ bills | Other school restrictions | Re-definition of sex | Restricting Student &amp; Educator Rights | Weakening Civil Rights Laws</t>
  </si>
  <si>
    <t>S.B. 2080</t>
  </si>
  <si>
    <t>H.B. 1069</t>
  </si>
  <si>
    <t>S.B. 2814</t>
  </si>
  <si>
    <t>S.B. 2812</t>
  </si>
  <si>
    <t>H.B. 176</t>
  </si>
  <si>
    <t>S.B. 2029</t>
  </si>
  <si>
    <t>H.B. 1428</t>
  </si>
  <si>
    <t>Public Accommodation Bans | Re-definition of sex | Restricting Student &amp; Educator Rights | School facilities bans | Weakening Civil Rights Laws</t>
  </si>
  <si>
    <t>H.B. 725</t>
  </si>
  <si>
    <t>S.B. 2594</t>
  </si>
  <si>
    <t>S.1362</t>
  </si>
  <si>
    <t>SB 180</t>
  </si>
  <si>
    <t>H.F.4503</t>
  </si>
  <si>
    <t>S.F.4616</t>
  </si>
  <si>
    <t>H.B.253</t>
  </si>
  <si>
    <t>Public Accommodation Bans | Restricting Student &amp; Educator Rights | School facilities bans</t>
  </si>
  <si>
    <t>H.B.303</t>
  </si>
  <si>
    <t>H.B.224</t>
  </si>
  <si>
    <t>H.B.527</t>
  </si>
  <si>
    <t>S.B.2423</t>
  </si>
  <si>
    <t>Scheduled for hearing</t>
  </si>
  <si>
    <t>H.B. 2885</t>
  </si>
  <si>
    <t>H.B. 2309</t>
  </si>
  <si>
    <t>Committee substitute favorably reported</t>
  </si>
  <si>
    <t>S.B.336</t>
  </si>
  <si>
    <t>H.669</t>
  </si>
  <si>
    <t>H.B. 1639</t>
  </si>
  <si>
    <t>S.B.2703</t>
  </si>
  <si>
    <t>S.B.2660</t>
  </si>
  <si>
    <t>S.B.1530</t>
  </si>
  <si>
    <t>Reported favorably by committee; CR filed</t>
  </si>
  <si>
    <t>H.B.5297</t>
  </si>
  <si>
    <t>S.B. 980</t>
  </si>
  <si>
    <t>H.520</t>
  </si>
  <si>
    <t>Healthcare funding restrictions | Healthcare Restrictions | Prison healthcare restrictions</t>
  </si>
  <si>
    <t>H.F.2454</t>
  </si>
  <si>
    <t>S.B.532</t>
  </si>
  <si>
    <t>S.B. 1352</t>
  </si>
  <si>
    <t>Laid on table, substituted for HB 1425</t>
  </si>
  <si>
    <t>H.672</t>
  </si>
  <si>
    <t>S.B.0332</t>
  </si>
  <si>
    <t>S.B.870</t>
  </si>
  <si>
    <t>S.C.R.1013</t>
  </si>
  <si>
    <t>Forced outing in schools | Religious exemptions | Restricting Student &amp; Educator Rights | School facilities bans | Weakening Civil Rights Laws</t>
  </si>
  <si>
    <t>Third reading failed</t>
  </si>
  <si>
    <t>H.B. 2569</t>
  </si>
  <si>
    <t>Committee substitute passed</t>
  </si>
  <si>
    <t>S.B.517</t>
  </si>
  <si>
    <t>H.B.5656</t>
  </si>
  <si>
    <t>H.B. 2567</t>
  </si>
  <si>
    <t>Public hearing completed</t>
  </si>
  <si>
    <t>S.1357</t>
  </si>
  <si>
    <t>H.B.3120</t>
  </si>
  <si>
    <t>Reported favorably as amended by committee substitute</t>
  </si>
  <si>
    <t>H.B. 2448</t>
  </si>
  <si>
    <t>Reported favorably by committee</t>
  </si>
  <si>
    <t>H.B. 2365</t>
  </si>
  <si>
    <t>H.B.2792</t>
  </si>
  <si>
    <t>S.B.1167</t>
  </si>
  <si>
    <t>Senate passed; House second read</t>
  </si>
  <si>
    <t>H.B.652</t>
  </si>
  <si>
    <t>S.F.3848</t>
  </si>
  <si>
    <t>S.B.409</t>
  </si>
  <si>
    <t>H.B.0061</t>
  </si>
  <si>
    <t>Failed introduction</t>
  </si>
  <si>
    <t>H.B.0136</t>
  </si>
  <si>
    <t>H.B.0190</t>
  </si>
  <si>
    <t>Curriculum censorship | Forced outing in schools | Restricting Student &amp; Educator Rights</t>
  </si>
  <si>
    <t>H.B.0178</t>
  </si>
  <si>
    <t>H.B.1419</t>
  </si>
  <si>
    <t>H.B.2791</t>
  </si>
  <si>
    <t>S.B.519</t>
  </si>
  <si>
    <t>SB 88</t>
  </si>
  <si>
    <t>H.B.0156</t>
  </si>
  <si>
    <t>H.B.0050</t>
  </si>
  <si>
    <t>H.B.0063</t>
  </si>
  <si>
    <t>HF 290</t>
  </si>
  <si>
    <t>S.F.4017</t>
  </si>
  <si>
    <t>Healthcare age restrictions | Healthcare Restrictions | Other healthcare barriers | Restricting Student &amp; Educator Rights | School sports bans</t>
  </si>
  <si>
    <t>S.B.515</t>
  </si>
  <si>
    <t>H.B. 1700</t>
  </si>
  <si>
    <t>Public hearing</t>
  </si>
  <si>
    <t>H.B.9</t>
  </si>
  <si>
    <t>H.560</t>
  </si>
  <si>
    <t>H.B. 1229</t>
  </si>
  <si>
    <t>Public Accommodation Bans | Restricting Student &amp; Educator Rights | School facilities bans | School sports bans</t>
  </si>
  <si>
    <t>Left in committee</t>
  </si>
  <si>
    <t>H.B. 8</t>
  </si>
  <si>
    <t>Healthcare Restrictions | Other healthcare barriers | Religious exemptions | Weakening Civil Rights Laws</t>
  </si>
  <si>
    <t>H.B. 1120</t>
  </si>
  <si>
    <t>H.J. 86</t>
  </si>
  <si>
    <t>H.B.5243</t>
  </si>
  <si>
    <t>S.B.512</t>
  </si>
  <si>
    <t>S.S.B.3006</t>
  </si>
  <si>
    <t>S.S.B.3084</t>
  </si>
  <si>
    <t>H.S.B.649</t>
  </si>
  <si>
    <t>H.S.B.614</t>
  </si>
  <si>
    <t>S.B.2747</t>
  </si>
  <si>
    <t>H.B.0047</t>
  </si>
  <si>
    <t>H.B. 670</t>
  </si>
  <si>
    <t>S.B. 68</t>
  </si>
  <si>
    <t>Passed by indefinitely by committee</t>
  </si>
  <si>
    <t>S.B. 671</t>
  </si>
  <si>
    <t>S.B. 723</t>
  </si>
  <si>
    <t>S.B. 37</t>
  </si>
  <si>
    <t>S.B. 153</t>
  </si>
  <si>
    <t>S.B.184</t>
  </si>
  <si>
    <t>SB 620</t>
  </si>
  <si>
    <t>Curriculum censorship | Forced outing in schools | Other school restrictions | Restricting Student &amp; Educator Rights | </t>
  </si>
  <si>
    <t>S.B.2560</t>
  </si>
  <si>
    <t>L.B.1330</t>
  </si>
  <si>
    <t>H.B.1128</t>
  </si>
  <si>
    <t>H.B.2935</t>
  </si>
  <si>
    <t>H.B.2669</t>
  </si>
  <si>
    <t>H.F.2409</t>
  </si>
  <si>
    <t>H.F.2389</t>
  </si>
  <si>
    <t>H.B.5484</t>
  </si>
  <si>
    <t>H.B.3219</t>
  </si>
  <si>
    <t>Second read and referred to committee</t>
  </si>
  <si>
    <t>S.B. 1780</t>
  </si>
  <si>
    <t>Other civil rights restrictions | Religious exemptions | Weakening Civil Rights Laws</t>
  </si>
  <si>
    <t>H.B.3135</t>
  </si>
  <si>
    <t>Curriculum censorship | Other anti-LGBTQ bills | Restricting Student &amp; Educator Rights</t>
  </si>
  <si>
    <t>H.B.3217</t>
  </si>
  <si>
    <t>Free Speech &amp; Expression Bans | Other expression restrictions</t>
  </si>
  <si>
    <t>H.B.3543</t>
  </si>
  <si>
    <t>Failed to meet Senate deadline</t>
  </si>
  <si>
    <t>S.F.2182</t>
  </si>
  <si>
    <t>H.B.2731</t>
  </si>
  <si>
    <t>Re-referred to committee</t>
  </si>
  <si>
    <t>H.B.1715</t>
  </si>
  <si>
    <t>S.J. 49</t>
  </si>
  <si>
    <t>H.B.5442</t>
  </si>
  <si>
    <t>Other school restrictions | Re-definition of sex | Restricting Student &amp; Educator Rights | Weakening Civil Rights Laws</t>
  </si>
  <si>
    <t>S.B. 1120</t>
  </si>
  <si>
    <t>S.B.438</t>
  </si>
  <si>
    <t>H.B. 1519</t>
  </si>
  <si>
    <t>Reported favorably by committee as substituted</t>
  </si>
  <si>
    <t>H.B. 2355</t>
  </si>
  <si>
    <t>H.B. 2357</t>
  </si>
  <si>
    <t>H.B.2708</t>
  </si>
  <si>
    <t>H.B.4531</t>
  </si>
  <si>
    <t>HB 1011</t>
  </si>
  <si>
    <t>HB 138</t>
  </si>
  <si>
    <t>HB 30</t>
  </si>
  <si>
    <t>Drag bans | Free Speech &amp; Expression Bans | </t>
  </si>
  <si>
    <t>S.B.0975</t>
  </si>
  <si>
    <t>H.B.1011</t>
  </si>
  <si>
    <t>Inexpedient to Legislate: MA VV 02/01/2024 HJ 3</t>
  </si>
  <si>
    <t>H.B.257</t>
  </si>
  <si>
    <t>Other anti-LGBTQ bills | Public Accommodation Bans | Re-definition of sex | Restricting Student &amp; Educator Rights | School facilities bans | Weakening Civil Rights Laws</t>
  </si>
  <si>
    <t>S.B.1337</t>
  </si>
  <si>
    <t>HB 68</t>
  </si>
  <si>
    <t>House and Senate override of Governor veto</t>
  </si>
  <si>
    <t>H.B.452</t>
  </si>
  <si>
    <t>H.B. 296</t>
  </si>
  <si>
    <t>H.B.402</t>
  </si>
  <si>
    <t>H.B.261</t>
  </si>
  <si>
    <t>S.F.2129</t>
  </si>
  <si>
    <t>H.B.1045</t>
  </si>
  <si>
    <t>H.B.4302</t>
  </si>
  <si>
    <t>S.B.1451</t>
  </si>
  <si>
    <t>H.B.5041</t>
  </si>
  <si>
    <t>A.410</t>
  </si>
  <si>
    <t>S.1329</t>
  </si>
  <si>
    <t>H.B.1266</t>
  </si>
  <si>
    <t>S.B. 1256</t>
  </si>
  <si>
    <t>S.B. 1234</t>
  </si>
  <si>
    <t>S.B. 974</t>
  </si>
  <si>
    <t>S.B. 1187</t>
  </si>
  <si>
    <t>S.B. 1185</t>
  </si>
  <si>
    <t>S.B. 1314</t>
  </si>
  <si>
    <t>S.B. 1246</t>
  </si>
  <si>
    <t>S.B. 1274</t>
  </si>
  <si>
    <t>S.B. 1024</t>
  </si>
  <si>
    <t>H.B.4806</t>
  </si>
  <si>
    <t>S.B.1883</t>
  </si>
  <si>
    <t>S.B.1880</t>
  </si>
  <si>
    <t>S.B.1731</t>
  </si>
  <si>
    <t>H.B. 1674</t>
  </si>
  <si>
    <t>Action postponed</t>
  </si>
  <si>
    <t>H.B. 2308</t>
  </si>
  <si>
    <t>Other anti-LGBTQ bills | Restricting Student &amp; Educator Rights | School facilities bans</t>
  </si>
  <si>
    <t>S.B.0193</t>
  </si>
  <si>
    <t>S.S.B.3094</t>
  </si>
  <si>
    <t>H.F.2082</t>
  </si>
  <si>
    <t>H.B.2657</t>
  </si>
  <si>
    <t>Curriculum censorship | Forced outing in schools | Other anti-LGBTQ bills | Restricting Student &amp; Educator Rights</t>
  </si>
  <si>
    <t>H.B.2655</t>
  </si>
  <si>
    <t>S.B.1891</t>
  </si>
  <si>
    <t>S.B.1563</t>
  </si>
  <si>
    <t>S.B.1777</t>
  </si>
  <si>
    <t>S.B.1981</t>
  </si>
  <si>
    <t>S.B.1730</t>
  </si>
  <si>
    <t>S.419</t>
  </si>
  <si>
    <t>H.B.4898</t>
  </si>
  <si>
    <t>H.B.390</t>
  </si>
  <si>
    <t>S.B.455</t>
  </si>
  <si>
    <t>S.B.202</t>
  </si>
  <si>
    <t>Other civil rights restrictions | Re-definition of sex | Weakening Civil Rights Laws</t>
  </si>
  <si>
    <t>S.B.251</t>
  </si>
  <si>
    <t>S.B.560</t>
  </si>
  <si>
    <t>H.B.5184</t>
  </si>
  <si>
    <t>H.B.5187</t>
  </si>
  <si>
    <t>H.B.358</t>
  </si>
  <si>
    <t>S.B.1831</t>
  </si>
  <si>
    <t>H.B. 205</t>
  </si>
  <si>
    <t>H.419</t>
  </si>
  <si>
    <t>H.B.1740</t>
  </si>
  <si>
    <t>S.B.0381</t>
  </si>
  <si>
    <t>S.B. 728</t>
  </si>
  <si>
    <t>S.F.2055</t>
  </si>
  <si>
    <t>Public Accommodation Bans</t>
  </si>
  <si>
    <t>H.B.2391</t>
  </si>
  <si>
    <t>H.B.4122</t>
  </si>
  <si>
    <t>H.B. 901</t>
  </si>
  <si>
    <t>H.B.4663</t>
  </si>
  <si>
    <t>H.B.5036</t>
  </si>
  <si>
    <t>H.B.49</t>
  </si>
  <si>
    <t>H.B. 1233</t>
  </si>
  <si>
    <t>Barriers to Accurate IDs | Other anti-LGBTQ bills | Re-definition of sex | Weakening Civil Rights Laws</t>
  </si>
  <si>
    <t>H.B. 1663</t>
  </si>
  <si>
    <t>S.B.1303</t>
  </si>
  <si>
    <t>H.B.4923</t>
  </si>
  <si>
    <t>H.B.4922</t>
  </si>
  <si>
    <t>A.531</t>
  </si>
  <si>
    <t>A.775</t>
  </si>
  <si>
    <t>H.B.4857</t>
  </si>
  <si>
    <t>Healthcare age restrictions | Healthcare funding restrictions | Healthcare Restrictions</t>
  </si>
  <si>
    <t>H.B.4884</t>
  </si>
  <si>
    <t>S.B.353</t>
  </si>
  <si>
    <t>S.B.0743</t>
  </si>
  <si>
    <t>A.670</t>
  </si>
  <si>
    <t>S.B.93</t>
  </si>
  <si>
    <t>S.B. 6026</t>
  </si>
  <si>
    <t>S.B.0028</t>
  </si>
  <si>
    <t>S.B.2081</t>
  </si>
  <si>
    <t>H.B.4096</t>
  </si>
  <si>
    <t>HB 1233</t>
  </si>
  <si>
    <t>SB 5653</t>
  </si>
  <si>
    <t>Curriculum censorship | Forced outing in schools | Restricting Student &amp; Educator Rights | </t>
  </si>
  <si>
    <t>PS 1345</t>
  </si>
  <si>
    <t>PC 1887</t>
  </si>
  <si>
    <t>H.B. 599</t>
  </si>
  <si>
    <t>Other anti-LGBTQ bills | Religious exemptions | Weakening Civil Rights Laws</t>
  </si>
  <si>
    <t>S.B. 1722</t>
  </si>
  <si>
    <t>S.B. 1382</t>
  </si>
  <si>
    <t>H.B.1406</t>
  </si>
  <si>
    <t>H.B.1291</t>
  </si>
  <si>
    <t>S.B. 868</t>
  </si>
  <si>
    <t>H.B. 2145</t>
  </si>
  <si>
    <t>H.B. 1789</t>
  </si>
  <si>
    <t>H.B. 1739</t>
  </si>
  <si>
    <t>H.B. 1523</t>
  </si>
  <si>
    <t>H.B. 1405</t>
  </si>
  <si>
    <t>S.B. 726</t>
  </si>
  <si>
    <t>S.B. 776</t>
  </si>
  <si>
    <t>S.B. 770</t>
  </si>
  <si>
    <t>Curriculum censorship | Restricting Student &amp; Educator Rights | School sports bans</t>
  </si>
  <si>
    <t>Committee hearing cancelled</t>
  </si>
  <si>
    <t>S.1331</t>
  </si>
  <si>
    <t>Pre-filed and referred to committee</t>
  </si>
  <si>
    <t>H.B.4387</t>
  </si>
  <si>
    <t>H.B.4579</t>
  </si>
  <si>
    <t>S.B.194</t>
  </si>
  <si>
    <t>H.B.4357</t>
  </si>
  <si>
    <t>H.B.4421</t>
  </si>
  <si>
    <t>S.B.224</t>
  </si>
  <si>
    <t>H.B. 2241</t>
  </si>
  <si>
    <t>H 183</t>
  </si>
  <si>
    <t>H 513</t>
  </si>
  <si>
    <t>HB 1411</t>
  </si>
  <si>
    <t>SB 5</t>
  </si>
  <si>
    <t>HB 571</t>
  </si>
  <si>
    <t>HB 1447</t>
  </si>
  <si>
    <t>HB 1414</t>
  </si>
  <si>
    <t>HB 1378</t>
  </si>
  <si>
    <t>SB 1469</t>
  </si>
  <si>
    <t>SB 841</t>
  </si>
  <si>
    <t>SB 603</t>
  </si>
  <si>
    <t>SB 1117</t>
  </si>
  <si>
    <t>HB 3485</t>
  </si>
  <si>
    <t>Forced outing in schools | Other school restrictions | Restricting Student &amp; Educator Rights | </t>
  </si>
  <si>
    <t>SB 364</t>
  </si>
  <si>
    <t>Barriers to Accurate IDs | </t>
  </si>
  <si>
    <t>HB 3551</t>
  </si>
  <si>
    <t>Forced outing in schools | Healthcare age restrictions | Healthcare Restrictions | Restricting Student &amp; Educator Rights | </t>
  </si>
  <si>
    <t>SB 274</t>
  </si>
  <si>
    <t>Forced outing in schools | Healthcare age restrictions | Healthcare funding restrictions | Healthcare Restrictions | Other school restrictions | Restricting Student &amp; Educator Rights | </t>
  </si>
  <si>
    <t>SB 243</t>
  </si>
  <si>
    <t>HB 3466</t>
  </si>
  <si>
    <t>HB 3304</t>
  </si>
  <si>
    <t>S.J.R.0276</t>
  </si>
  <si>
    <t>HB 3616</t>
  </si>
  <si>
    <t>HB 3611</t>
  </si>
  <si>
    <t>SB 424</t>
  </si>
  <si>
    <t>Curriculum censorship | Other anti-LGBTQ bills | Other school restrictions | Restricting Student &amp; Educator Rights | </t>
  </si>
  <si>
    <t>H.B.4535</t>
  </si>
  <si>
    <t>HB 3197</t>
  </si>
  <si>
    <t>SB 234</t>
  </si>
  <si>
    <t>HB 3801</t>
  </si>
  <si>
    <t>HB 3827</t>
  </si>
  <si>
    <t>SB 585</t>
  </si>
  <si>
    <t>SB 627</t>
  </si>
  <si>
    <t>Healthcare age restrictions | Healthcare funding restrictions | Healthcare Restrictions | Restricting Student &amp; Educator Rights</t>
  </si>
  <si>
    <t>SB 623</t>
  </si>
  <si>
    <t>S.J.R.0624</t>
  </si>
  <si>
    <t>HB 3728</t>
  </si>
  <si>
    <t>H.B.4619</t>
  </si>
  <si>
    <t>H.B.4707</t>
  </si>
  <si>
    <t>Referred to committee </t>
  </si>
  <si>
    <t>H.B.4538</t>
  </si>
  <si>
    <t>HB 216</t>
  </si>
  <si>
    <t>HB 319</t>
  </si>
  <si>
    <t>HB 6</t>
  </si>
  <si>
    <t>HB 151</t>
  </si>
  <si>
    <t>HB 245</t>
  </si>
  <si>
    <t>SB 83</t>
  </si>
  <si>
    <t>LB 371</t>
  </si>
  <si>
    <t>LB 810</t>
  </si>
  <si>
    <t>H.J.R.E.</t>
  </si>
  <si>
    <t>HB 4539</t>
  </si>
  <si>
    <t>HB 4075</t>
  </si>
  <si>
    <t>HB 4195</t>
  </si>
  <si>
    <t>HB 4257</t>
  </si>
  <si>
    <t>HB 4345</t>
  </si>
  <si>
    <t>HB 4510</t>
  </si>
  <si>
    <t>HB 4540</t>
  </si>
  <si>
    <t>HB 4546</t>
  </si>
  <si>
    <t>H 509</t>
  </si>
  <si>
    <t>SB 255</t>
  </si>
  <si>
    <t>HB 2427</t>
  </si>
  <si>
    <t>HB 2263</t>
  </si>
  <si>
    <t>SB 149</t>
  </si>
  <si>
    <t>SB 201</t>
  </si>
  <si>
    <t>SB 207</t>
  </si>
  <si>
    <t>Other school restrictions | Religious exemptions | Restricting Student &amp; Educator Rights | Weakening Civil Rights Laws | </t>
  </si>
  <si>
    <t>HB 2404</t>
  </si>
  <si>
    <t>SB 12</t>
  </si>
  <si>
    <t>SB 224</t>
  </si>
  <si>
    <t>SF 110</t>
  </si>
  <si>
    <t>Healthcare funding restrictions | Healthcare Restrictions | Other healthcare barriers</t>
  </si>
  <si>
    <t>SF 83</t>
  </si>
  <si>
    <t>SF 129</t>
  </si>
  <si>
    <t>Forced outing in schools | Healthcare age restrictions | Healthcare Restrictions | Other anti-LGBTQ bills | Restricting Student &amp; Educator Rights | </t>
  </si>
  <si>
    <t>SF 159</t>
  </si>
  <si>
    <t>HF 229</t>
  </si>
  <si>
    <t>HF 325</t>
  </si>
  <si>
    <t>Other civil rights restrictions | Public Accommodation Bans | Weakening Civil Rights Laws | </t>
  </si>
  <si>
    <t>SF 348</t>
  </si>
  <si>
    <t>SF 212</t>
  </si>
  <si>
    <t>HF 508</t>
  </si>
  <si>
    <t>Other anti-LGBTQ bills | Religious exemptions | Weakening Civil Rights Laws | </t>
  </si>
  <si>
    <t>HF 482</t>
  </si>
  <si>
    <t>HF 9</t>
  </si>
  <si>
    <t>HF 190</t>
  </si>
  <si>
    <t>Other civil rights restrictions | Weakening Civil Rights Laws | </t>
  </si>
  <si>
    <t>HSB 222</t>
  </si>
  <si>
    <t>HF 8</t>
  </si>
  <si>
    <t>HF 348</t>
  </si>
  <si>
    <t>HF 616</t>
  </si>
  <si>
    <t>HF 180</t>
  </si>
  <si>
    <t>SF 297</t>
  </si>
  <si>
    <t>SB 141</t>
  </si>
  <si>
    <t>HB 653</t>
  </si>
  <si>
    <t>HB 27</t>
  </si>
  <si>
    <t>SB 96</t>
  </si>
  <si>
    <t>H.B.4355</t>
  </si>
  <si>
    <t>HB 508</t>
  </si>
  <si>
    <t>HB 509</t>
  </si>
  <si>
    <t>SB 1429</t>
  </si>
  <si>
    <t>SB 1428</t>
  </si>
  <si>
    <t>https://clearinghouse.net/case/4419</t>
  </si>
  <si>
    <t>HB 891</t>
  </si>
  <si>
    <t>SF 934</t>
  </si>
  <si>
    <t>HF 3022</t>
  </si>
  <si>
    <t>SF 3272</t>
  </si>
  <si>
    <t>HF 551</t>
  </si>
  <si>
    <t>SF 724</t>
  </si>
  <si>
    <t>HF 1086</t>
  </si>
  <si>
    <t>SF 933</t>
  </si>
  <si>
    <t>HF 1903</t>
  </si>
  <si>
    <t>HF 3264</t>
  </si>
  <si>
    <t>SF 3280</t>
  </si>
  <si>
    <t>SB 973</t>
  </si>
  <si>
    <t>SB 943</t>
  </si>
  <si>
    <t>SB 887</t>
  </si>
  <si>
    <t>SB 878</t>
  </si>
  <si>
    <t>SB 789</t>
  </si>
  <si>
    <t>SB 345</t>
  </si>
  <si>
    <t>HB 2736</t>
  </si>
  <si>
    <t>SB 252</t>
  </si>
  <si>
    <t>SB 1007</t>
  </si>
  <si>
    <t>SB 1004</t>
  </si>
  <si>
    <t>SB 131</t>
  </si>
  <si>
    <t>HB 1466</t>
  </si>
  <si>
    <t>SB 786</t>
  </si>
  <si>
    <t>SB 937</t>
  </si>
  <si>
    <t>Curriculum censorship | Drag bans | Free Speech &amp; Expression Bans | Other school restrictions | Restricting Student &amp; Educator Rights | School sports bans</t>
  </si>
  <si>
    <t>SB 935</t>
  </si>
  <si>
    <t>SB 30</t>
  </si>
  <si>
    <t>SB 932</t>
  </si>
  <si>
    <t>SB 787</t>
  </si>
  <si>
    <t>HB 1781</t>
  </si>
  <si>
    <t>HB 1377</t>
  </si>
  <si>
    <t>SB 250</t>
  </si>
  <si>
    <t>Healthcare funding restrictions | Healthcare Restrictions | </t>
  </si>
  <si>
    <t>SB 788</t>
  </si>
  <si>
    <t>SB 1017</t>
  </si>
  <si>
    <t>SB 614</t>
  </si>
  <si>
    <t>SB 933</t>
  </si>
  <si>
    <t>Drag bans | Free Speech &amp; Expression Bans | Restricting Student &amp; Educator Rights</t>
  </si>
  <si>
    <t>HB 1780</t>
  </si>
  <si>
    <t>HB 2186</t>
  </si>
  <si>
    <t>Drag bans | Free Speech &amp; Expression Bans | Weakening Civil Rights Laws</t>
  </si>
  <si>
    <t>SB 129</t>
  </si>
  <si>
    <t>HB 2177</t>
  </si>
  <si>
    <t>SB 408</t>
  </si>
  <si>
    <t>H 43</t>
  </si>
  <si>
    <t>S 560</t>
  </si>
  <si>
    <t>S 641</t>
  </si>
  <si>
    <t>H 786</t>
  </si>
  <si>
    <t>Forced outing in schools | Healthcare age restrictions | Healthcare funding restrictions | Healthcare Restrictions | Restricting Student &amp; Educator Rights | </t>
  </si>
  <si>
    <t>H 819</t>
  </si>
  <si>
    <t>S 636</t>
  </si>
  <si>
    <t>TOTAL ADULT POPULATION</t>
  </si>
  <si>
    <t>LGBT ADULT POPULATION</t>
  </si>
  <si>
    <t>LGBT POPULATION DENSITY</t>
  </si>
  <si>
    <t>% OF LGBTQ INDIVIDUALS RAISING CHILDREN</t>
  </si>
  <si>
    <t>% OF SAME-SEX COUPLES RAISING CHILDREN</t>
  </si>
  <si>
    <t>ALABAMA</t>
  </si>
  <si>
    <t>ALASKA</t>
  </si>
  <si>
    <t>AMERICAN SAMOA</t>
  </si>
  <si>
    <t>N/A</t>
  </si>
  <si>
    <t>ARIZONA</t>
  </si>
  <si>
    <t>ARKANSAS</t>
  </si>
  <si>
    <t>CALIFORNIA</t>
  </si>
  <si>
    <t>COLORADO</t>
  </si>
  <si>
    <t>CONNECTICUT</t>
  </si>
  <si>
    <t>DELAWARE</t>
  </si>
  <si>
    <t>DISTRICT OF COLUMBIA</t>
  </si>
  <si>
    <t>FLORIDA</t>
  </si>
  <si>
    <t>GEORGIA</t>
  </si>
  <si>
    <t>GUAM</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</si>
  <si>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</si>
  <si>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</si>
  <si>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</si>
  <si>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</si>
  <si>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</si>
  <si>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</si>
  <si>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</si>
  <si>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</si>
  <si>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</si>
  <si>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</si>
  <si>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</si>
  <si>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</si>
  <si>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</si>
  <si>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</si>
  <si>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</si>
  <si>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</si>
  <si>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</si>
  <si>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</si>
  <si>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</si>
  <si>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</si>
  <si>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</si>
  <si>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</si>
  <si>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</si>
  <si>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</si>
  <si>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NORTHERN MARIANA ISLANDS</t>
  </si>
  <si>
    <t>OHIO</t>
  </si>
  <si>
    <t>OKLAHOMA</t>
  </si>
  <si>
    <t>OREGON</t>
  </si>
  <si>
    <t>PENNSYLVANIA</t>
  </si>
  <si>
    <t>PUERTO RICO</t>
  </si>
  <si>
    <t>RHODE ISLAND</t>
  </si>
  <si>
    <t>SOUTH CAROLINA</t>
  </si>
  <si>
    <t>SOUTH DAKOTA</t>
  </si>
  <si>
    <t>TENNESSEE</t>
  </si>
  <si>
    <t>TEXAS</t>
  </si>
  <si>
    <t>U.S. VIRGIN ISLANDS</t>
  </si>
  <si>
    <t>UTAH</t>
  </si>
  <si>
    <t>VERMONT</t>
  </si>
  <si>
    <t>VIRGINIA</t>
  </si>
  <si>
    <t>WASHINGTON</t>
  </si>
  <si>
    <t>WEST VIRGINIA</t>
  </si>
  <si>
    <t>WISCONSIN</t>
  </si>
  <si>
    <t>WYOMING</t>
  </si>
  <si>
    <t>City</t>
  </si>
  <si>
    <t>Score</t>
  </si>
  <si>
    <t>AUBURN, ALABAMA</t>
  </si>
  <si>
    <t>BIRMINGHAM, ALABAMA</t>
  </si>
  <si>
    <t>FLORENCE, ALABAMA</t>
  </si>
  <si>
    <t>HOOVER, ALABAMA</t>
  </si>
  <si>
    <t>HUNTSVILLE, ALABAMA</t>
  </si>
  <si>
    <t>MOBILE, ALABAMA</t>
  </si>
  <si>
    <t>MONTGOMERY, ALABAMA</t>
  </si>
  <si>
    <t>TUSCALOOSA, ALABAMA</t>
  </si>
  <si>
    <t>ANCHORAGE, ALASKA</t>
  </si>
  <si>
    <t>FAIRBANKS, ALASKA</t>
  </si>
  <si>
    <t>HOMER, ALASKA</t>
  </si>
  <si>
    <t>JUNEAU, ALASKA</t>
  </si>
  <si>
    <t>KETCHIKAN, ALASKA</t>
  </si>
  <si>
    <t>SITKA, ALASKA</t>
  </si>
  <si>
    <t>WASILLA, ALASKA</t>
  </si>
  <si>
    <t>AVONDALE, ARIZONA</t>
  </si>
  <si>
    <t>CHANDLER, ARIZONA</t>
  </si>
  <si>
    <t>FLAGSTAFF, ARIZONA</t>
  </si>
  <si>
    <t>GILBERT, ARIZONA</t>
  </si>
  <si>
    <t>GLENDALE, ARIZONA</t>
  </si>
  <si>
    <t>MESA, ARIZONA</t>
  </si>
  <si>
    <t>PEORIA, ARIZONA</t>
  </si>
  <si>
    <t>PHOENIX, ARIZONA</t>
  </si>
  <si>
    <t>SCOTTSDALE, ARIZONA</t>
  </si>
  <si>
    <t>TEMPE, ARIZONA</t>
  </si>
  <si>
    <t>TUCSON, ARIZONA</t>
  </si>
  <si>
    <t>CONWAY, ARKANSAS</t>
  </si>
  <si>
    <t>EUREKA SPRINGS, ARKANSAS</t>
  </si>
  <si>
    <t>FAYETTEVILLE, ARKANSAS</t>
  </si>
  <si>
    <t>FORT SMITH, ARKANSAS</t>
  </si>
  <si>
    <t>JONESBORO, ARKANSAS</t>
  </si>
  <si>
    <t>LITTLE ROCK, ARKANSAS</t>
  </si>
  <si>
    <t>NORTH LITTLE ROCK, ARKANSAS</t>
  </si>
  <si>
    <t>SPRINGDALE, ARKANSAS</t>
  </si>
  <si>
    <t>ANAHEIM, CALIFORNIA</t>
  </si>
  <si>
    <t>BAKERSFIELD, CALIFORNIA</t>
  </si>
  <si>
    <t>BERKELEY, CALIFORNIA</t>
  </si>
  <si>
    <t>BRISBANE, CALIFORNIA</t>
  </si>
  <si>
    <t>CATHEDRAL CITY, CALIFORNIA</t>
  </si>
  <si>
    <t>CHULA VISTA, CALIFORNIA</t>
  </si>
  <si>
    <t>CONCORD, CALIFORNIA</t>
  </si>
  <si>
    <t>CORONA, CALIFORNIA</t>
  </si>
  <si>
    <t>ELK GROVE, CALIFORNIA</t>
  </si>
  <si>
    <t>ESCONDIDO, CALIFORNIA</t>
  </si>
  <si>
    <t>FONTANA, CALIFORNIA</t>
  </si>
  <si>
    <t>FREMONT, CALIFORNIA</t>
  </si>
  <si>
    <t>FRESNO, CALIFORNIA</t>
  </si>
  <si>
    <t>FULLERTON, CALIFORNIA</t>
  </si>
  <si>
    <t>GARDEN GROVE, CALIFORNIA</t>
  </si>
  <si>
    <t>GLENDALE, CALIFORNIA</t>
  </si>
  <si>
    <t>GUERNEVILLE,* CALIFORNIA</t>
  </si>
  <si>
    <t>HAYWARD, CALIFORNIA</t>
  </si>
  <si>
    <t>HUNTINGTON BEACH, CALIFORNIA</t>
  </si>
  <si>
    <t>IRVINE, CALIFORNIA</t>
  </si>
  <si>
    <t>LANCASTER, CALIFORNIA</t>
  </si>
  <si>
    <t>LONG BEACH, CALIFORNIA</t>
  </si>
  <si>
    <t>LOS ANGELES, CALIFORNIA</t>
  </si>
  <si>
    <t>MODESTO, CALIFORNIA</t>
  </si>
  <si>
    <t>OAKLAND, CALIFORNIA</t>
  </si>
  <si>
    <t>OCEANSIDE, CALIFORNIA</t>
  </si>
  <si>
    <t>ONTARIO, CALIFORNIA</t>
  </si>
  <si>
    <t>ORANGE, CALIFORNIA</t>
  </si>
  <si>
    <t>OXNARD, CALIFORNIA</t>
  </si>
  <si>
    <t>PALM DESERT, CALIFORNIA</t>
  </si>
  <si>
    <t>PALM SPRINGS, CALIFORNIA</t>
  </si>
  <si>
    <t>MORENO VALLEY, CALIFORNIA</t>
  </si>
  <si>
    <t>PALMDALE, CALIFORNIA</t>
  </si>
  <si>
    <t>PASADENA, CALIFORNIA</t>
  </si>
  <si>
    <t>POMONA, CALIFORNIA</t>
  </si>
  <si>
    <t>RANCHO CUCAMONGA, CALIFORNIA</t>
  </si>
  <si>
    <t>RANCHO MIRAGE, CALIFORNIA</t>
  </si>
  <si>
    <t>RICHMOND, CALIFORNIA</t>
  </si>
  <si>
    <t>RIVERSIDE, CALIFORNIA</t>
  </si>
  <si>
    <t>SACRAMENTO, CALIFORNIA</t>
  </si>
  <si>
    <t>SALINAS, CALIFORNIA</t>
  </si>
  <si>
    <t>SAN BERNARDINO, CALIFORNIA</t>
  </si>
  <si>
    <t>SAN DIEGO, CALIFORNIA</t>
  </si>
  <si>
    <t>SAN FRANCISCO, CALIFORNIA</t>
  </si>
  <si>
    <t>SAN JOSE, CALIFORNIA</t>
  </si>
  <si>
    <t>SANTA ANA, CALIFORNIA</t>
  </si>
  <si>
    <t>SANTA CLARITA, CALIFORNIA</t>
  </si>
  <si>
    <t>SANTA MONICA, CALIFORNIA</t>
  </si>
  <si>
    <t>SANTA ROSA, CALIFORNIA</t>
  </si>
  <si>
    <t>SIGNAL HILL, CALIFORNIA</t>
  </si>
  <si>
    <t>STOCKTON, CALIFORNIA</t>
  </si>
  <si>
    <t>SUNNYVALE, CALIFORNIA</t>
  </si>
  <si>
    <t>THOUSAND OAKS, CALIFORNIA</t>
  </si>
  <si>
    <t>TORRANCE, CALIFORNIA</t>
  </si>
  <si>
    <t>VALLEJO, CALIFORNIA</t>
  </si>
  <si>
    <t>VISALIA, CALIFORNIA</t>
  </si>
  <si>
    <t>WEST HOLLYWOOD, CALIFORNIA</t>
  </si>
  <si>
    <t>ASPEN, COLORADO</t>
  </si>
  <si>
    <t>AURORA, COLORADO</t>
  </si>
  <si>
    <t>BOULDER, COLORADO</t>
  </si>
  <si>
    <t>COLORADO SPRINGS, COLORADO</t>
  </si>
  <si>
    <t>DENVER, COLORADO</t>
  </si>
  <si>
    <t>FORT COLLINS, COLORADO</t>
  </si>
  <si>
    <t>LAKEWOOD, COLORADO</t>
  </si>
  <si>
    <t>LITTLETON, COLORADO</t>
  </si>
  <si>
    <t>BRIDGEPORT, CONNECTICUT</t>
  </si>
  <si>
    <t>HARTFORD, CONNECTICUT</t>
  </si>
  <si>
    <t>NEW BRITAIN, CONNECTICUT</t>
  </si>
  <si>
    <t>NEW HAVEN, CONNECTICUT</t>
  </si>
  <si>
    <t>NORWALK, CONNECTICUT</t>
  </si>
  <si>
    <t>STAMFORD, CONNECTICUT</t>
  </si>
  <si>
    <t>STORRS (MANSFIELD), CONNECTICUT</t>
  </si>
  <si>
    <t>WATERBURY, CONNECTICUT</t>
  </si>
  <si>
    <t>BETHANY BEACH, DELAWARE</t>
  </si>
  <si>
    <t>DOVER, DELAWARE</t>
  </si>
  <si>
    <t>MIDDLETOWN, DELAWARE</t>
  </si>
  <si>
    <t>MILFORD, DELAWARE</t>
  </si>
  <si>
    <t>NEWARK, DELAWARE</t>
  </si>
  <si>
    <t>REHOBOTH BEACH, DELAWARE</t>
  </si>
  <si>
    <t>SMYRNA, DELAWARE</t>
  </si>
  <si>
    <t>WILMINGTON, DELAWARE</t>
  </si>
  <si>
    <t>CAPE CORAL, FLORIDA</t>
  </si>
  <si>
    <t>CORAL GABLES, FLORIDA</t>
  </si>
  <si>
    <t>DAYTONA BEACH, FLORIDA</t>
  </si>
  <si>
    <t>FORT LAUDERDALE, FLORIDA</t>
  </si>
  <si>
    <t>GAINESVILLE, FLORIDA</t>
  </si>
  <si>
    <t>HIALEAH, FLORIDA</t>
  </si>
  <si>
    <t>HOLLYWOOD, FLORIDA</t>
  </si>
  <si>
    <t>JACKSONVILLE, FLORIDA</t>
  </si>
  <si>
    <t>MIAMI, FLORIDA</t>
  </si>
  <si>
    <t>MIAMI SHORES, FLORIDA</t>
  </si>
  <si>
    <t>OAKLAND PARK, FLORIDA</t>
  </si>
  <si>
    <t>ORLANDO, FLORIDA</t>
  </si>
  <si>
    <t>PEMBROKE PINES, FLORIDA</t>
  </si>
  <si>
    <t>PORT SAINT LUCIE, FLORIDA</t>
  </si>
  <si>
    <t>ST. PETERSBURG, FLORIDA</t>
  </si>
  <si>
    <t>TALLAHASSEE, FLORIDA</t>
  </si>
  <si>
    <t>TAMPA, FLORIDA</t>
  </si>
  <si>
    <t>WILTON MANORS, FLORIDA</t>
  </si>
  <si>
    <t>ATHENS-CLARKE,* GEORGIA</t>
  </si>
  <si>
    <t>ATLANTA, GEORGIA</t>
  </si>
  <si>
    <t>AUGUSTA-RICHMOND COUNTY, * GEORGIA</t>
  </si>
  <si>
    <t>AVONDALE ESTATES, GEORGIA</t>
  </si>
  <si>
    <t>COLUMBUS, GEORGIA</t>
  </si>
  <si>
    <t>DECATUR, GEORGIA</t>
  </si>
  <si>
    <t>NORTH DRUID HILLS, * GEORGIA</t>
  </si>
  <si>
    <t>ROSWELL, GEORGIA</t>
  </si>
  <si>
    <t>SANDY SPRINGS, GEORGIA</t>
  </si>
  <si>
    <t>SAVANNAH, GEORGIA</t>
  </si>
  <si>
    <t>HAWAII, * HAWAII</t>
  </si>
  <si>
    <t>HONOLULU, * HAWAII</t>
  </si>
  <si>
    <t>KALAWAO, * HAWAII</t>
  </si>
  <si>
    <t>KAUAI, * HAWAII</t>
  </si>
  <si>
    <t>MAUI, * HAWAII</t>
  </si>
  <si>
    <t>BOISE, IDAHO</t>
  </si>
  <si>
    <t>COEUR D’ALENE, IDAHO</t>
  </si>
  <si>
    <t>IDAHO FALLS, IDAHO</t>
  </si>
  <si>
    <t>MERIDIAN, IDAHO</t>
  </si>
  <si>
    <t>MOSCOW, IDAHO</t>
  </si>
  <si>
    <t>NAMPA, IDAHO</t>
  </si>
  <si>
    <t>POCATELLO, IDAHO</t>
  </si>
  <si>
    <t>AURORA, ILLINOIS</t>
  </si>
  <si>
    <t>CARBONDALE, ILLINOIS</t>
  </si>
  <si>
    <t>CHAMPAIGN, ILLINOIS</t>
  </si>
  <si>
    <t>CHICAGO, ILLINOIS</t>
  </si>
  <si>
    <t>JOLIET, ILLINOIS</t>
  </si>
  <si>
    <t>NAPERVILLE, ILLINOIS</t>
  </si>
  <si>
    <t>PEORIA, ILLINOIS</t>
  </si>
  <si>
    <t>ROCKFORD, ILLINOIS</t>
  </si>
  <si>
    <t>SPRINGFIELD, ILLINOIS</t>
  </si>
  <si>
    <t>BLOOMINGTON, INDIANA</t>
  </si>
  <si>
    <t>EVANSVILLE, INDIANA</t>
  </si>
  <si>
    <t>FORT WAYNE, INDIANA</t>
  </si>
  <si>
    <t>HAMMOND, INDIANA</t>
  </si>
  <si>
    <t>INDIANAPOLIS, INDIANA</t>
  </si>
  <si>
    <t>MUNCIE, INDIANA</t>
  </si>
  <si>
    <t>SOUTH BEND, INDIANA</t>
  </si>
  <si>
    <t>TERRE HAUTE, INDIANA</t>
  </si>
  <si>
    <t>WEST LAFAYETTE, INDIANA</t>
  </si>
  <si>
    <t>AMES, IOWA</t>
  </si>
  <si>
    <t>CEDAR RAPIDS, IOWA</t>
  </si>
  <si>
    <t>DAVENPORT, IOWA</t>
  </si>
  <si>
    <t>DES MOINES, IOWA</t>
  </si>
  <si>
    <t>DUBUQUE, IOWA</t>
  </si>
  <si>
    <t>IOWA CITY, IOWA</t>
  </si>
  <si>
    <t>SIOUX CITY, IOWA</t>
  </si>
  <si>
    <t>WATERLOO, IOWA</t>
  </si>
  <si>
    <t>WEST DES MOINES, IOWA</t>
  </si>
  <si>
    <t>EMPORIA, KANSAS</t>
  </si>
  <si>
    <t>HUTCHINSON, KANSAS</t>
  </si>
  <si>
    <t>KANSAS CITY, KANSAS</t>
  </si>
  <si>
    <t>LAWRENCE, KANSAS</t>
  </si>
  <si>
    <t>MANHATTAN, KANSAS</t>
  </si>
  <si>
    <t>OLATHE, KANSAS</t>
  </si>
  <si>
    <t>OVERLAND PARK, KANSAS</t>
  </si>
  <si>
    <t>TOPEKA, KANSAS</t>
  </si>
  <si>
    <t>WICHITA, KANSAS</t>
  </si>
  <si>
    <t>BEREA, KENTUCKY</t>
  </si>
  <si>
    <t>BOWLING GREEN, KENTUCKY</t>
  </si>
  <si>
    <t>COVINGTON, KENTUCKY</t>
  </si>
  <si>
    <t>FRANKFORT, KENTUCKY</t>
  </si>
  <si>
    <t>LEXINGTON, KENTUCKY</t>
  </si>
  <si>
    <t>LOUISVILLE, KENTUCKY</t>
  </si>
  <si>
    <t>MOREHEAD, KENTUCKY</t>
  </si>
  <si>
    <t>OWENSBORO, KENTUCKY</t>
  </si>
  <si>
    <t>BATON ROUGE, LOUISIANA</t>
  </si>
  <si>
    <t>LAFAYETTE, LOUISIANA</t>
  </si>
  <si>
    <t>LAKE CHARLES, LOUISIANA</t>
  </si>
  <si>
    <t>METAIRIE, * LOUISIANA</t>
  </si>
  <si>
    <t>MONROE, LOUISIANA</t>
  </si>
  <si>
    <t>NEW ORLEANS, LOUISIANA</t>
  </si>
  <si>
    <t>SHREVEPORT, LOUISIANA</t>
  </si>
  <si>
    <t>AUBURN, MAINE</t>
  </si>
  <si>
    <t>AUGUSTA, MAINE</t>
  </si>
  <si>
    <t>BANGOR, MAINE</t>
  </si>
  <si>
    <t>BRUNSWICK, MAINE</t>
  </si>
  <si>
    <t>ORONO, MAINE</t>
  </si>
  <si>
    <t>PORTLAND, MAINE</t>
  </si>
  <si>
    <t>SCARBOROUGH, MAINE</t>
  </si>
  <si>
    <t>SOUTH PORTLAND, MAINE</t>
  </si>
  <si>
    <t>ANNAPOLIS, MARYLAND</t>
  </si>
  <si>
    <t>BALTIMORE, MARYLAND</t>
  </si>
  <si>
    <t>BOWIE, MARYLAND</t>
  </si>
  <si>
    <t>COLLEGE PARK, MARYLAND</t>
  </si>
  <si>
    <t>COLUMBIA, * MARYLAND</t>
  </si>
  <si>
    <t>FREDERICK, MARYLAND</t>
  </si>
  <si>
    <t>GAITHERSBURG, MARYLAND</t>
  </si>
  <si>
    <t>HAGERSTOWN, MARYLAND</t>
  </si>
  <si>
    <t>ROCKVILLE, MARYLAND</t>
  </si>
  <si>
    <t>TOWSON, * MARYLAND</t>
  </si>
  <si>
    <t>AMHERST, MASSACHUSETTS</t>
  </si>
  <si>
    <t>ARLINGTON, MASSACHUSETTS</t>
  </si>
  <si>
    <t>BOSTON, MASSACHUSETTS</t>
  </si>
  <si>
    <t>CAMBRIDGE, MASSACHUSETTS</t>
  </si>
  <si>
    <t>LOWELL, MASSACHUSETTS</t>
  </si>
  <si>
    <t>NORTHAMPTON, MASSACHUSETTS</t>
  </si>
  <si>
    <t>PROVINCETOWN, MASSACHUSETTS</t>
  </si>
  <si>
    <t>SALEM, MASSACHUSETTS</t>
  </si>
  <si>
    <t>SPRINGFIELD, MASSACHUSETTS</t>
  </si>
  <si>
    <t>WORCESTER, MASSACHUSETTS</t>
  </si>
  <si>
    <t>ANN ARBOR, MICHIGAN</t>
  </si>
  <si>
    <t>DETROIT, MICHIGAN</t>
  </si>
  <si>
    <t>EAST LANSING, MICHIGAN</t>
  </si>
  <si>
    <t>FERNDALE, MICHIGAN</t>
  </si>
  <si>
    <t>GRAND RAPIDS, MICHIGAN</t>
  </si>
  <si>
    <t>KALAMAZOO, MICHIGAN</t>
  </si>
  <si>
    <t>LANSING, MICHIGAN</t>
  </si>
  <si>
    <t>PLEASANT RIDGE, MICHIGAN</t>
  </si>
  <si>
    <t>STERLING HEIGHTS, MICHIGAN</t>
  </si>
  <si>
    <t>TRAVERSE CITY, MICHIGAN</t>
  </si>
  <si>
    <t>WARREN, MICHIGAN</t>
  </si>
  <si>
    <t>BLOOMINGTON, MINNESOTA</t>
  </si>
  <si>
    <t>DULUTH, MINNESOTA</t>
  </si>
  <si>
    <t>EDEN PRAIRIE, MINNESOTA</t>
  </si>
  <si>
    <t>MINNEAPOLIS, MINNESOTA</t>
  </si>
  <si>
    <t>ROCHESTER, MINNESOTA</t>
  </si>
  <si>
    <t>SAINT CLOUD, MINNESOTA</t>
  </si>
  <si>
    <t>SAINT PAUL, MINNESOTA</t>
  </si>
  <si>
    <t>BAY ST. LOUIS, MISSISSIPPI</t>
  </si>
  <si>
    <t>BILOXI, MISSISSIPPI</t>
  </si>
  <si>
    <t>GULFPORT, MISSISSIPPI</t>
  </si>
  <si>
    <t>HATTIESBURG, MISSISSIPPI</t>
  </si>
  <si>
    <t>JACKSON, MISSISSIPPI</t>
  </si>
  <si>
    <t>OCEAN SPRINGS, MISSISSIPPI</t>
  </si>
  <si>
    <t>OXFORD, MISSISSIPPI</t>
  </si>
  <si>
    <t>SOUTHAVEN, MISSISSIPPI</t>
  </si>
  <si>
    <t>STARKVILLE, MISSISSIPPI</t>
  </si>
  <si>
    <t>CAPE GIRARDEAU, MISSOURI</t>
  </si>
  <si>
    <t>COLUMBIA, MISSOURI</t>
  </si>
  <si>
    <t>INDEPENDENCE, MISSOURI</t>
  </si>
  <si>
    <t>JEFFERSON CITY, MISSOURI</t>
  </si>
  <si>
    <t>KANSAS CITY, MISSOURI</t>
  </si>
  <si>
    <t>SPRINGFIELD, MISSOURI</t>
  </si>
  <si>
    <t>ST. CHARLES, MISSOURI</t>
  </si>
  <si>
    <t>ST. LOUIS, MISSOURI</t>
  </si>
  <si>
    <t>BILLINGS, MONTANA</t>
  </si>
  <si>
    <t>BOZEMAN, MONTANA</t>
  </si>
  <si>
    <t>BUTTE-SILVER BOW, MONTANA</t>
  </si>
  <si>
    <t>GREAT FALLS, MONTANA</t>
  </si>
  <si>
    <t>HELENA, MONTANA</t>
  </si>
  <si>
    <t>KALISPELL, MONTANA</t>
  </si>
  <si>
    <t>MISSOULA, MONTANA</t>
  </si>
  <si>
    <t>WHITEFISH, MONTANA</t>
  </si>
  <si>
    <t>BELLEVUE, NEBRASKA</t>
  </si>
  <si>
    <t>FREMONT, NEBRASKA</t>
  </si>
  <si>
    <t>GRAND ISLAND, NEBRASKA</t>
  </si>
  <si>
    <t>KEARNEY, NEBRASKA</t>
  </si>
  <si>
    <t>LINCOLN, NEBRASKA</t>
  </si>
  <si>
    <t>NORTH PLATTE, NEBRASKA</t>
  </si>
  <si>
    <t>OMAHA, NEBRASKA</t>
  </si>
  <si>
    <t>CARSON CITY, NEVADA</t>
  </si>
  <si>
    <t>ELKO, NEVADA</t>
  </si>
  <si>
    <t>ENTERPRISE, * NEVADA</t>
  </si>
  <si>
    <t>HENDERSON, NEVADA</t>
  </si>
  <si>
    <t>LAS VEGAS, NEVADA</t>
  </si>
  <si>
    <t>MESQUITE, NEVADA</t>
  </si>
  <si>
    <t>NORTH LAS VEGAS, NEVADA</t>
  </si>
  <si>
    <t>PARADISE, * NEVADA</t>
  </si>
  <si>
    <t>RENO, NEVADA</t>
  </si>
  <si>
    <t>SPARKS, NEVADA</t>
  </si>
  <si>
    <t>CONCORD, NEW HAMPSHIRE</t>
  </si>
  <si>
    <t>DERRY, NEW HAMPSHIRE</t>
  </si>
  <si>
    <t>DOVER, NEW HAMPSHIRE</t>
  </si>
  <si>
    <t>DURHAM, NEW HAMPSHIRE</t>
  </si>
  <si>
    <t>MANCHESTER, NEW HAMPSHIRE</t>
  </si>
  <si>
    <t>NASHUA, NEW HAMPSHIRE</t>
  </si>
  <si>
    <t>PLYMOUTH, NEW HAMPSHIRE</t>
  </si>
  <si>
    <t>PORTSMOUTH, NEW HAMPSHIRE</t>
  </si>
  <si>
    <t>ROCHESTER, NEW HAMPSHIRE</t>
  </si>
  <si>
    <t>ASBURY PARK, NEW JERSEY</t>
  </si>
  <si>
    <t>ELIZABETH, NEW JERSEY</t>
  </si>
  <si>
    <t>HOBOKEN, NEW JERSEY</t>
  </si>
  <si>
    <t>JERSEY CITY, NEW JERSEY</t>
  </si>
  <si>
    <t>LAMBERTVILLE, NEW JERSEY</t>
  </si>
  <si>
    <t>MONTCLAIR, NEW JERSEY</t>
  </si>
  <si>
    <t>NEW BRUNSWICK, NEW JERSEY</t>
  </si>
  <si>
    <t>NEWARK, NEW JERSEY</t>
  </si>
  <si>
    <t>OCEAN GROVE (NEPTUNE), NEW JERSEY</t>
  </si>
  <si>
    <t>PATERSON, NEW JERSEY</t>
  </si>
  <si>
    <t>PRINCETON, NEW JERSEY</t>
  </si>
  <si>
    <t>TRENTON, NEW JERSEY</t>
  </si>
  <si>
    <t>ALBUQUERQUE, NEW MEXICO</t>
  </si>
  <si>
    <t>ELDORADO AT SANTA FE, * NEW MEXICO</t>
  </si>
  <si>
    <t>FARMINGTON, NEW MEXICO</t>
  </si>
  <si>
    <t>GALLUP, NEW MEXICO</t>
  </si>
  <si>
    <t>LAS CRUCES, NEW MEXICO</t>
  </si>
  <si>
    <t>RIO RANCHO, NEW MEXICO</t>
  </si>
  <si>
    <t>ROSWELL, NEW MEXICO</t>
  </si>
  <si>
    <t>SANTA FE, NEW MEXICO</t>
  </si>
  <si>
    <t>ALBANY, NEW YORK</t>
  </si>
  <si>
    <t>BROOKHAVEN, NEW YORK</t>
  </si>
  <si>
    <t>BUFFALO, NEW YORK</t>
  </si>
  <si>
    <t>ITHACA, NEW YORK</t>
  </si>
  <si>
    <t>NEW YORK, NEW YORK</t>
  </si>
  <si>
    <t>NORTHWEST HARBOR, NEW YORK</t>
  </si>
  <si>
    <t>ROCHESTER, NEW YORK</t>
  </si>
  <si>
    <t>SYRACUSE, NEW YORK</t>
  </si>
  <si>
    <t>WHITE PLAINS, NEW YORK</t>
  </si>
  <si>
    <t>YONKERS, NEW YORK</t>
  </si>
  <si>
    <t>CARRBORO, NORTH CAROLINA</t>
  </si>
  <si>
    <t>CARY, NORTH CAROLINA</t>
  </si>
  <si>
    <t>CHAPEL HILL, NORTH CAROLINA</t>
  </si>
  <si>
    <t>CHARLOTTE, NORTH CAROLINA</t>
  </si>
  <si>
    <t>DURHAM, NORTH CAROLINA</t>
  </si>
  <si>
    <t>FAYETTEVILLE, NORTH CAROLINA</t>
  </si>
  <si>
    <t>GREENSBORO, NORTH CAROLINA</t>
  </si>
  <si>
    <t>RALEIGH, NORTH CAROLINA</t>
  </si>
  <si>
    <t>WILMINGTON, NORTH CAROLINA</t>
  </si>
  <si>
    <t>WINSTON-SALEM, NORTH CAROLINA</t>
  </si>
  <si>
    <t>BISMARCK, NORTH DAKOTA</t>
  </si>
  <si>
    <t>FARGO, NORTH DAKOTA</t>
  </si>
  <si>
    <t>GRAND FORKS, NORTH DAKOTA</t>
  </si>
  <si>
    <t>JAMESTOWN, NORTH DAKOTA</t>
  </si>
  <si>
    <t>MANDAN, NORTH DAKOTA</t>
  </si>
  <si>
    <t>MINOT, NORTH DAKOTA</t>
  </si>
  <si>
    <t>WEST FARGO, NORTH DAKOTA</t>
  </si>
  <si>
    <t>AKRON, OHIO</t>
  </si>
  <si>
    <t>CINCINNATI, OHIO</t>
  </si>
  <si>
    <t>CLEVELAND, OHIO</t>
  </si>
  <si>
    <t>COLUMBUS, OHIO</t>
  </si>
  <si>
    <t>DAYTON, OHIO</t>
  </si>
  <si>
    <t>DUBLIN, OHIO</t>
  </si>
  <si>
    <t>LAKEWOOD, OHIO</t>
  </si>
  <si>
    <t>TOLEDO, OHIO</t>
  </si>
  <si>
    <t>BROKEN ARROW, OKLAHOMA</t>
  </si>
  <si>
    <t>EDMOND, OKLAHOMA</t>
  </si>
  <si>
    <t>LAWTON, OKLAHOMA</t>
  </si>
  <si>
    <t>MOORE, OKLAHOMA</t>
  </si>
  <si>
    <t>NORMAN, OKLAHOMA</t>
  </si>
  <si>
    <t>OKLAHOMA CITY, OKLAHOMA</t>
  </si>
  <si>
    <t>STILLWATER, OKLAHOMA</t>
  </si>
  <si>
    <t>TULSA, OKLAHOMA</t>
  </si>
  <si>
    <t>ASHLAND, OREGON</t>
  </si>
  <si>
    <t>BEND, OREGON</t>
  </si>
  <si>
    <t>CORVALLIS, OREGON</t>
  </si>
  <si>
    <t>EUGENE, OREGON</t>
  </si>
  <si>
    <t>GRESHAM, OREGON</t>
  </si>
  <si>
    <t>HILLSBORO, OREGON</t>
  </si>
  <si>
    <t>PORTLAND, OREGON</t>
  </si>
  <si>
    <t>SALEM, OREGON</t>
  </si>
  <si>
    <t>ALLENTOWN, PENNSYLVANIA</t>
  </si>
  <si>
    <t>CARLISLE, PENNSYLVANIA</t>
  </si>
  <si>
    <t>ERIE, PENNSYLVANIA</t>
  </si>
  <si>
    <t>HARRISBURG, PENNSYLVANIA</t>
  </si>
  <si>
    <t>NEW HOPE, PENNSYLVANIA</t>
  </si>
  <si>
    <t>PHILADELPHIA, PENNSYLVANIA</t>
  </si>
  <si>
    <t>PITTSBURGH, PENNSYLVANIA</t>
  </si>
  <si>
    <t>READING, PENNSYLVANIA</t>
  </si>
  <si>
    <t>STATE COLLEGE, PENNSYLVANIA</t>
  </si>
  <si>
    <t>WILKES-BARRE, PENNSYLVANIA</t>
  </si>
  <si>
    <t>CRANSTON, RHODE ISLAND</t>
  </si>
  <si>
    <t>EAST PROVIDENCE, RHODE ISLAND</t>
  </si>
  <si>
    <t>NARRAGANSETT, RHODE ISLAND</t>
  </si>
  <si>
    <t>NEWPORT, RHODE ISLAND</t>
  </si>
  <si>
    <t>PAWTUCKET, RHODE ISLAND</t>
  </si>
  <si>
    <t>PROVIDENCE, RHODE ISLAND</t>
  </si>
  <si>
    <t>KINGSTON, * RHODE ISLAND</t>
  </si>
  <si>
    <t>WARWICK, RHODE ISLAND</t>
  </si>
  <si>
    <t>CHARLESTON, SOUTH CAROLINA</t>
  </si>
  <si>
    <t>CLEMSON, SOUTH CAROLINA</t>
  </si>
  <si>
    <t>COLUMBIA, SOUTH CAROLINA</t>
  </si>
  <si>
    <t>GREENVILLE, SOUTH CAROLINA</t>
  </si>
  <si>
    <t>MOUNT PLEASANT, SOUTH CAROLINA</t>
  </si>
  <si>
    <t>NORTH CHARLESTON, SOUTH CAROLINA</t>
  </si>
  <si>
    <t>ROCK HILL, SOUTH CAROLINA</t>
  </si>
  <si>
    <t>ABERDEEN, SOUTH DAKOTA</t>
  </si>
  <si>
    <t>BROOKINGS, SOUTH DAKOTA</t>
  </si>
  <si>
    <t>MITCHELL, SOUTH DAKOTA</t>
  </si>
  <si>
    <t>PIERRE, SOUTH DAKOTA</t>
  </si>
  <si>
    <t>RAPID CITY, SOUTH DAKOTA</t>
  </si>
  <si>
    <t>SIOUX FALLS, SOUTH DAKOTA</t>
  </si>
  <si>
    <t>SPEARFISH, SOUTH DAKOTA</t>
  </si>
  <si>
    <t>VERMILLION, SOUTH DAKOTA</t>
  </si>
  <si>
    <t>WATERTOWN, SOUTH DAKOTA</t>
  </si>
  <si>
    <t>CHATTANOOGA, TENNESSEE</t>
  </si>
  <si>
    <t>CLARKSVILLE, TENNESSEE</t>
  </si>
  <si>
    <t>FRANKLIN, TENNESSEE</t>
  </si>
  <si>
    <t>JOHNSON CITY, TENNESSEE</t>
  </si>
  <si>
    <t>KNOXVILLE, TENNESSEE</t>
  </si>
  <si>
    <t>MEMPHIS, TENNESSEE</t>
  </si>
  <si>
    <t>MURFREESBORO, TENNESSEE</t>
  </si>
  <si>
    <t>NASHVILLE, TENNESSEE</t>
  </si>
  <si>
    <t>AMARILLO, TEXAS</t>
  </si>
  <si>
    <t>ARLINGTON, TEXAS</t>
  </si>
  <si>
    <t>AUSTIN, TEXAS</t>
  </si>
  <si>
    <t>BROWNSVILLE, TEXAS</t>
  </si>
  <si>
    <t>COLLEGE STATION, TEXAS</t>
  </si>
  <si>
    <t>CORPUS CHRISTI, TEXAS</t>
  </si>
  <si>
    <t>DALLAS, TEXAS</t>
  </si>
  <si>
    <t>DENTON, TEXAS</t>
  </si>
  <si>
    <t>EL PASO, TEXAS</t>
  </si>
  <si>
    <t>FORT WORTH, TEXAS</t>
  </si>
  <si>
    <t>GARLAND, TEXAS</t>
  </si>
  <si>
    <t>GRAND PRAIRIE, TEXAS</t>
  </si>
  <si>
    <t>HOUSTON, TEXAS</t>
  </si>
  <si>
    <t>IRVING, TEXAS</t>
  </si>
  <si>
    <t>KILLEEN, TEXAS</t>
  </si>
  <si>
    <t>LAREDO, TEXAS</t>
  </si>
  <si>
    <t>LUBBOCK, TEXAS</t>
  </si>
  <si>
    <t>MCALLEN, TEXAS</t>
  </si>
  <si>
    <t>MCKINNEY, TEXAS</t>
  </si>
  <si>
    <t>MESQUITE, TEXAS</t>
  </si>
  <si>
    <t>PASADENA, TEXAS</t>
  </si>
  <si>
    <t>PLANO, TEXAS</t>
  </si>
  <si>
    <t>ROUND ROCK, TEXAS</t>
  </si>
  <si>
    <t>SAN ANTONIO, TEXAS</t>
  </si>
  <si>
    <t>WACO, TEXAS</t>
  </si>
  <si>
    <t>LOGAN, UTAH</t>
  </si>
  <si>
    <t>OGDEN CITY, UTAH</t>
  </si>
  <si>
    <t>OREM, UTAH</t>
  </si>
  <si>
    <t>PARK CITY, UTAH</t>
  </si>
  <si>
    <t>PROVO, UTAH</t>
  </si>
  <si>
    <t>SALT LAKE CITY, UTAH</t>
  </si>
  <si>
    <t>WEST JORDAN, UTAH</t>
  </si>
  <si>
    <t>WEST VALLEY CITY, UTAH</t>
  </si>
  <si>
    <t>BARRE, VERMONT</t>
  </si>
  <si>
    <t>BRATTLEBORO, VERMONT</t>
  </si>
  <si>
    <t>BURLINGTON, VERMONT</t>
  </si>
  <si>
    <t>CASTLETON, VERMONT</t>
  </si>
  <si>
    <t>ESSEX, VERMONT</t>
  </si>
  <si>
    <t>MONTPELIER, VERMONT</t>
  </si>
  <si>
    <t>RUTLAND, VERMONT</t>
  </si>
  <si>
    <t>SOUTH BURLINGTON, VERMONT</t>
  </si>
  <si>
    <t>WINOOSKI, VERMONT</t>
  </si>
  <si>
    <t>ALEXANDRIA, VIRGINIA</t>
  </si>
  <si>
    <t>ARLINGTON, * VIRGINIA</t>
  </si>
  <si>
    <t>CHARLOTTESVILLE, VIRGINIA</t>
  </si>
  <si>
    <t>CHESAPEAKE, VIRGINIA</t>
  </si>
  <si>
    <t>FAIRFAX, * VIRGINIA</t>
  </si>
  <si>
    <t>HAMPTON, VIRGINIA</t>
  </si>
  <si>
    <t>NEWPORT NEWS, VIRGINIA</t>
  </si>
  <si>
    <t>NORFOLK, VIRGINIA</t>
  </si>
  <si>
    <t>RICHMOND, VIRGINIA</t>
  </si>
  <si>
    <t>ROANOKE, VIRGINIA</t>
  </si>
  <si>
    <t>VIRGINIA BEACH, VIRGINIA</t>
  </si>
  <si>
    <t>BELLEVUE, WASHINGTON</t>
  </si>
  <si>
    <t>BELLINGHAM, WASHINGTON</t>
  </si>
  <si>
    <t>KENT, WASHINGTON</t>
  </si>
  <si>
    <t>OLYMPIA, WASHINGTON</t>
  </si>
  <si>
    <t>PULLMAN, WASHINGTON</t>
  </si>
  <si>
    <t>SEATTLE, WASHINGTON</t>
  </si>
  <si>
    <t>SPOKANE, WASHINGTON</t>
  </si>
  <si>
    <t>TACOMA, WASHINGTON</t>
  </si>
  <si>
    <t>VANCOUVER, WASHINGTON</t>
  </si>
  <si>
    <t>VASHON, * WASHINGTON</t>
  </si>
  <si>
    <t>CHARLES TOWN, WEST VIRGINIA</t>
  </si>
  <si>
    <t>CHARLESTON, WEST VIRGINIA</t>
  </si>
  <si>
    <t>HUNTINGTON, WEST VIRGINIA</t>
  </si>
  <si>
    <t>LEWISBURG, WEST VIRGINIA</t>
  </si>
  <si>
    <t>MORGANTOWN, WEST VIRGINIA</t>
  </si>
  <si>
    <t>PARKERSBURG, WEST VIRGINIA</t>
  </si>
  <si>
    <t>WHEELING, WEST VIRGINIA</t>
  </si>
  <si>
    <t>APPLETON, WISCONSIN</t>
  </si>
  <si>
    <t>GREEN BAY, WISCONSIN</t>
  </si>
  <si>
    <t>KENOSHA, WISCONSIN</t>
  </si>
  <si>
    <t>MADISON, WISCONSIN</t>
  </si>
  <si>
    <t>MILWAUKEE, WISCONSIN</t>
  </si>
  <si>
    <t>OSHKOSH, WISCONSIN</t>
  </si>
  <si>
    <t>RACINE, WISCONSIN</t>
  </si>
  <si>
    <t>CASPER, WYOMING</t>
  </si>
  <si>
    <t>CHEYENNE, WYOMING</t>
  </si>
  <si>
    <t>GILLETTE, WYOMING</t>
  </si>
  <si>
    <t>JACKSON, WYOMING</t>
  </si>
  <si>
    <t>LARAMIE, WYOMING</t>
  </si>
  <si>
    <t>ROCK SPRINGS, WYOMING</t>
  </si>
  <si>
    <t>SHERIDAN, WYOMING</t>
  </si>
  <si>
    <t>AUBURN</t>
  </si>
  <si>
    <t>BIRMINGHAM</t>
  </si>
  <si>
    <t>FLORENCE</t>
  </si>
  <si>
    <t>HOOVER</t>
  </si>
  <si>
    <t>HUNTSVILLE</t>
  </si>
  <si>
    <t>MOBILE</t>
  </si>
  <si>
    <t>MONTGOMERY</t>
  </si>
  <si>
    <t>TUSCALOOSA</t>
  </si>
  <si>
    <t>ANCHORAGE</t>
  </si>
  <si>
    <t>FAIRBANKS</t>
  </si>
  <si>
    <t>HOMER</t>
  </si>
  <si>
    <t>JUNEAU</t>
  </si>
  <si>
    <t>KETCHIKAN</t>
  </si>
  <si>
    <t>SITKA</t>
  </si>
  <si>
    <t>WASILLA</t>
  </si>
  <si>
    <t>AVONDALE</t>
  </si>
  <si>
    <t>CHANDLER</t>
  </si>
  <si>
    <t>FLAGSTAFF</t>
  </si>
  <si>
    <t>GILBERT</t>
  </si>
  <si>
    <t>GLENDALE</t>
  </si>
  <si>
    <t>MESA</t>
  </si>
  <si>
    <t>PEORIA</t>
  </si>
  <si>
    <t>PHOENIX</t>
  </si>
  <si>
    <t>SCOTTSDALE</t>
  </si>
  <si>
    <t>TEMPE</t>
  </si>
  <si>
    <t>TUCSON</t>
  </si>
  <si>
    <t>CONWAY</t>
  </si>
  <si>
    <t>EUREKA SPRINGS</t>
  </si>
  <si>
    <t>FAYETTEVILLE</t>
  </si>
  <si>
    <t>FORT SMITH</t>
  </si>
  <si>
    <t>JONESBORO</t>
  </si>
  <si>
    <t>LITTLE ROCK</t>
  </si>
  <si>
    <t>NORTH LITTLE ROCK</t>
  </si>
  <si>
    <t>SPRINGDALE</t>
  </si>
  <si>
    <t>ANAHEIM</t>
  </si>
  <si>
    <t>BAKERSFIELD</t>
  </si>
  <si>
    <t>BERKELEY</t>
  </si>
  <si>
    <t>BRISBANE</t>
  </si>
  <si>
    <t>CATHEDRAL CITY</t>
  </si>
  <si>
    <t>CHULA VISTA</t>
  </si>
  <si>
    <t>CONCORD</t>
  </si>
  <si>
    <t>CORONA</t>
  </si>
  <si>
    <t>ELK GROVE</t>
  </si>
  <si>
    <t>ESCONDIDO</t>
  </si>
  <si>
    <t>FONTANA</t>
  </si>
  <si>
    <t>FREMONT</t>
  </si>
  <si>
    <t>FRESNO</t>
  </si>
  <si>
    <t>FULLERTON</t>
  </si>
  <si>
    <t>GARDEN GROVE</t>
  </si>
  <si>
    <t>GUERNEVILLE</t>
  </si>
  <si>
    <t>HAYWARD</t>
  </si>
  <si>
    <t>HUNTINGTON BEACH</t>
  </si>
  <si>
    <t>IRVINE</t>
  </si>
  <si>
    <t>LANCASTER</t>
  </si>
  <si>
    <t>LONG BEACH</t>
  </si>
  <si>
    <t>LOS ANGELES</t>
  </si>
  <si>
    <t>MODESTO</t>
  </si>
  <si>
    <t>OAKLAND</t>
  </si>
  <si>
    <t>OCEANSIDE</t>
  </si>
  <si>
    <t>ONTARIO</t>
  </si>
  <si>
    <t>ORANGE</t>
  </si>
  <si>
    <t>OXNARD</t>
  </si>
  <si>
    <t>PALM DESERT</t>
  </si>
  <si>
    <t>PALM SPRINGS</t>
  </si>
  <si>
    <t>MORENO VALLEY</t>
  </si>
  <si>
    <t>PALMDALE</t>
  </si>
  <si>
    <t>PASADENA</t>
  </si>
  <si>
    <t>POMONA</t>
  </si>
  <si>
    <t>RANCHO CUCAMONGA</t>
  </si>
  <si>
    <t>RANCHO MIRAGE</t>
  </si>
  <si>
    <t>RICHMOND</t>
  </si>
  <si>
    <t>RIVERSIDE</t>
  </si>
  <si>
    <t>SACRAMENTO</t>
  </si>
  <si>
    <t>SALINAS</t>
  </si>
  <si>
    <t>SAN BERNARDINO</t>
  </si>
  <si>
    <t>SAN DIEGO</t>
  </si>
  <si>
    <t>SAN FRANCISCO</t>
  </si>
  <si>
    <t>SAN JOSE</t>
  </si>
  <si>
    <t>SANTA ANA</t>
  </si>
  <si>
    <t>SANTA CLARITA</t>
  </si>
  <si>
    <t>SANTA MONICA</t>
  </si>
  <si>
    <t>SANTA ROSA</t>
  </si>
  <si>
    <t>SIGNAL HILL</t>
  </si>
  <si>
    <t>STOCKTON</t>
  </si>
  <si>
    <t>SUNNYVALE</t>
  </si>
  <si>
    <t>THOUSAND OAKS</t>
  </si>
  <si>
    <t>TORRANCE</t>
  </si>
  <si>
    <t>VALLEJO</t>
  </si>
  <si>
    <t>VISALIA</t>
  </si>
  <si>
    <t>WEST HOLLYWOOD</t>
  </si>
  <si>
    <t>ASPEN</t>
  </si>
  <si>
    <t>AURORA</t>
  </si>
  <si>
    <t>BOULDER</t>
  </si>
  <si>
    <t>COLORADO SPRINGS</t>
  </si>
  <si>
    <t>DENVER</t>
  </si>
  <si>
    <t>FORT COLLINS</t>
  </si>
  <si>
    <t>LAKEWOOD</t>
  </si>
  <si>
    <t>LITTLETON</t>
  </si>
  <si>
    <t>BRIDGEPORT</t>
  </si>
  <si>
    <t>HARTFORD</t>
  </si>
  <si>
    <t>NEW BRITAIN</t>
  </si>
  <si>
    <t>NEW HAVEN</t>
  </si>
  <si>
    <t>NORWALK</t>
  </si>
  <si>
    <t>STAMFORD</t>
  </si>
  <si>
    <t>STORRS (MANSFIELD)</t>
  </si>
  <si>
    <t>WATERBURY</t>
  </si>
  <si>
    <t>BETHANY BEACH</t>
  </si>
  <si>
    <t>DOVER</t>
  </si>
  <si>
    <t>MIDDLETOWN</t>
  </si>
  <si>
    <t>MILFORD</t>
  </si>
  <si>
    <t>NEWARK</t>
  </si>
  <si>
    <t>REHOBOTH BEACH</t>
  </si>
  <si>
    <t>SMYRNA</t>
  </si>
  <si>
    <t>WILMINGTON</t>
  </si>
  <si>
    <t>CAPE CORAL</t>
  </si>
  <si>
    <t>CORAL GABLES</t>
  </si>
  <si>
    <t>DAYTONA BEACH</t>
  </si>
  <si>
    <t>FORT LAUDERDALE</t>
  </si>
  <si>
    <t>GAINESVILLE</t>
  </si>
  <si>
    <t>HIALEAH</t>
  </si>
  <si>
    <t>HOLLYWOOD</t>
  </si>
  <si>
    <t>JACKSONVILLE</t>
  </si>
  <si>
    <t>MIAMI</t>
  </si>
  <si>
    <t>MIAMI SHORES</t>
  </si>
  <si>
    <t>OAKLAND PARK</t>
  </si>
  <si>
    <t>ORLANDO</t>
  </si>
  <si>
    <t>PEMBROKE PINES</t>
  </si>
  <si>
    <t>PORT SAINT LUCIE</t>
  </si>
  <si>
    <t>ST. PETERSBURG</t>
  </si>
  <si>
    <t>TALLAHASSEE</t>
  </si>
  <si>
    <t>TAMPA</t>
  </si>
  <si>
    <t>WILTON MANORS</t>
  </si>
  <si>
    <t>ATHENS-CLARKE</t>
  </si>
  <si>
    <t>ATLANTA</t>
  </si>
  <si>
    <t>AUGUSTA-RICHMOND COUNTY</t>
  </si>
  <si>
    <t>AVONDALE ESTATES</t>
  </si>
  <si>
    <t>COLUMBUS</t>
  </si>
  <si>
    <t>DECATUR</t>
  </si>
  <si>
    <t>NORTH DRUID HILLS</t>
  </si>
  <si>
    <t>ROSWELL</t>
  </si>
  <si>
    <t>SANDY SPRINGS</t>
  </si>
  <si>
    <t>SAVANNAH</t>
  </si>
  <si>
    <t>HONOLULU</t>
  </si>
  <si>
    <t>KALAWAO</t>
  </si>
  <si>
    <t>KAUAI</t>
  </si>
  <si>
    <t>MAUI</t>
  </si>
  <si>
    <t>BOISE</t>
  </si>
  <si>
    <t>COEUR D’ALENE</t>
  </si>
  <si>
    <t>IDAHO FALLS</t>
  </si>
  <si>
    <t>MERIDIAN</t>
  </si>
  <si>
    <t>MOSCOW</t>
  </si>
  <si>
    <t>NAMPA</t>
  </si>
  <si>
    <t>POCATELLO</t>
  </si>
  <si>
    <t>CARBONDALE</t>
  </si>
  <si>
    <t>CHAMPAIGN</t>
  </si>
  <si>
    <t>CHICAGO</t>
  </si>
  <si>
    <t>JOLIET</t>
  </si>
  <si>
    <t>NAPERVILLE</t>
  </si>
  <si>
    <t>ROCKFORD</t>
  </si>
  <si>
    <t>SPRINGFIELD</t>
  </si>
  <si>
    <t>BLOOMINGTON</t>
  </si>
  <si>
    <t>EVANSVILLE</t>
  </si>
  <si>
    <t>FORT WAYNE</t>
  </si>
  <si>
    <t>HAMMOND</t>
  </si>
  <si>
    <t>INDIANAPOLIS</t>
  </si>
  <si>
    <t>MUNCIE</t>
  </si>
  <si>
    <t>SOUTH BEND</t>
  </si>
  <si>
    <t>TERRE HAUTE</t>
  </si>
  <si>
    <t>WEST LAFAYETTE</t>
  </si>
  <si>
    <t>AMES</t>
  </si>
  <si>
    <t>CEDAR RAPIDS</t>
  </si>
  <si>
    <t>DAVENPORT</t>
  </si>
  <si>
    <t>DES MOINES</t>
  </si>
  <si>
    <t>DUBUQUE</t>
  </si>
  <si>
    <t>IOWA CITY</t>
  </si>
  <si>
    <t>SIOUX CITY</t>
  </si>
  <si>
    <t>WATERLOO</t>
  </si>
  <si>
    <t>WEST DES MOINES</t>
  </si>
  <si>
    <t>EMPORIA</t>
  </si>
  <si>
    <t>HUTCHINSON</t>
  </si>
  <si>
    <t>KANSAS CITY</t>
  </si>
  <si>
    <t>LAWRENCE</t>
  </si>
  <si>
    <t>MANHATTAN</t>
  </si>
  <si>
    <t>OLATHE</t>
  </si>
  <si>
    <t>OVERLAND PARK</t>
  </si>
  <si>
    <t>TOPEKA</t>
  </si>
  <si>
    <t>WICHITA</t>
  </si>
  <si>
    <t>BEREA</t>
  </si>
  <si>
    <t>BOWLING GREEN</t>
  </si>
  <si>
    <t>COVINGTON</t>
  </si>
  <si>
    <t>FRANKFORT</t>
  </si>
  <si>
    <t>LEXINGTON</t>
  </si>
  <si>
    <t>LOUISVILLE</t>
  </si>
  <si>
    <t>MOREHEAD</t>
  </si>
  <si>
    <t>OWENSBORO</t>
  </si>
  <si>
    <t>BATON ROUGE</t>
  </si>
  <si>
    <t>LAFAYETTE</t>
  </si>
  <si>
    <t>LAKE CHARLES</t>
  </si>
  <si>
    <t>METAIRIE</t>
  </si>
  <si>
    <t>MONROE</t>
  </si>
  <si>
    <t>NEW ORLEANS</t>
  </si>
  <si>
    <t>SHREVEPORT</t>
  </si>
  <si>
    <t>AUGUSTA</t>
  </si>
  <si>
    <t>BANGOR</t>
  </si>
  <si>
    <t>BRUNSWICK</t>
  </si>
  <si>
    <t>ORONO</t>
  </si>
  <si>
    <t>PORTLAND</t>
  </si>
  <si>
    <t>SCARBOROUGH</t>
  </si>
  <si>
    <t>SOUTH PORTLAND</t>
  </si>
  <si>
    <t>ANNAPOLIS</t>
  </si>
  <si>
    <t>BALTIMORE</t>
  </si>
  <si>
    <t>BOWIE</t>
  </si>
  <si>
    <t>COLLEGE PARK</t>
  </si>
  <si>
    <t>COLUMBIA</t>
  </si>
  <si>
    <t>FREDERICK</t>
  </si>
  <si>
    <t>GAITHERSBURG</t>
  </si>
  <si>
    <t>HAGERSTOWN</t>
  </si>
  <si>
    <t>ROCKVILLE</t>
  </si>
  <si>
    <t>TOWSON</t>
  </si>
  <si>
    <t>AMHERST</t>
  </si>
  <si>
    <t>ARLINGTON</t>
  </si>
  <si>
    <t>BOSTON</t>
  </si>
  <si>
    <t>CAMBRIDGE</t>
  </si>
  <si>
    <t>LOWELL</t>
  </si>
  <si>
    <t>NORTHAMPTON</t>
  </si>
  <si>
    <t>PROVINCETOWN</t>
  </si>
  <si>
    <t>SALEM</t>
  </si>
  <si>
    <t>WORCESTER</t>
  </si>
  <si>
    <t>ANN ARBOR</t>
  </si>
  <si>
    <t>DETROIT</t>
  </si>
  <si>
    <t>EAST LANSING</t>
  </si>
  <si>
    <t>FERNDALE</t>
  </si>
  <si>
    <t>GRAND RAPIDS</t>
  </si>
  <si>
    <t>KALAMAZOO</t>
  </si>
  <si>
    <t>LANSING</t>
  </si>
  <si>
    <t>PLEASANT RIDGE</t>
  </si>
  <si>
    <t>STERLING HEIGHTS</t>
  </si>
  <si>
    <t>TRAVERSE CITY</t>
  </si>
  <si>
    <t>WARREN</t>
  </si>
  <si>
    <t>DULUTH</t>
  </si>
  <si>
    <t>EDEN PRAIRIE</t>
  </si>
  <si>
    <t>MINNEAPOLIS</t>
  </si>
  <si>
    <t>ROCHESTER</t>
  </si>
  <si>
    <t>SAINT CLOUD</t>
  </si>
  <si>
    <t>SAINT PAUL</t>
  </si>
  <si>
    <t>BAY ST. LOUIS</t>
  </si>
  <si>
    <t>BILOXI</t>
  </si>
  <si>
    <t>GULFPORT</t>
  </si>
  <si>
    <t>HATTIESBURG</t>
  </si>
  <si>
    <t>JACKSON</t>
  </si>
  <si>
    <t>OCEAN SPRINGS</t>
  </si>
  <si>
    <t>OXFORD</t>
  </si>
  <si>
    <t>SOUTHAVEN</t>
  </si>
  <si>
    <t>STARKVILLE</t>
  </si>
  <si>
    <t>CAPE GIRARDEAU</t>
  </si>
  <si>
    <t>INDEPENDENCE</t>
  </si>
  <si>
    <t>JEFFERSON CITY</t>
  </si>
  <si>
    <t>ST. CHARLES</t>
  </si>
  <si>
    <t>ST. LOUIS</t>
  </si>
  <si>
    <t>BILLINGS</t>
  </si>
  <si>
    <t>BOZEMAN</t>
  </si>
  <si>
    <t>BUTTE-SILVER BOW</t>
  </si>
  <si>
    <t>GREAT FALLS</t>
  </si>
  <si>
    <t>HELENA</t>
  </si>
  <si>
    <t>KALISPELL</t>
  </si>
  <si>
    <t>MISSOULA</t>
  </si>
  <si>
    <t>WHITEFISH</t>
  </si>
  <si>
    <t>BELLEVUE</t>
  </si>
  <si>
    <t>GRAND ISLAND</t>
  </si>
  <si>
    <t>KEARNEY</t>
  </si>
  <si>
    <t>LINCOLN</t>
  </si>
  <si>
    <t>NORTH PLATTE</t>
  </si>
  <si>
    <t>OMAHA</t>
  </si>
  <si>
    <t>CARSON CITY</t>
  </si>
  <si>
    <t>ELKO</t>
  </si>
  <si>
    <t>ENTERPRISE</t>
  </si>
  <si>
    <t>HENDERSON</t>
  </si>
  <si>
    <t>LAS VEGAS</t>
  </si>
  <si>
    <t>MESQUITE</t>
  </si>
  <si>
    <t>NORTH LAS VEGAS</t>
  </si>
  <si>
    <t>PARADISE</t>
  </si>
  <si>
    <t>RENO</t>
  </si>
  <si>
    <t>SPARKS</t>
  </si>
  <si>
    <t>DERRY</t>
  </si>
  <si>
    <t>DURHAM</t>
  </si>
  <si>
    <t>MANCHESTER</t>
  </si>
  <si>
    <t>NASHUA</t>
  </si>
  <si>
    <t>PLYMOUTH</t>
  </si>
  <si>
    <t>PORTSMOUTH</t>
  </si>
  <si>
    <t>ASBURY PARK</t>
  </si>
  <si>
    <t>ELIZABETH</t>
  </si>
  <si>
    <t>HOBOKEN</t>
  </si>
  <si>
    <t>JERSEY CITY</t>
  </si>
  <si>
    <t>LAMBERTVILLE</t>
  </si>
  <si>
    <t>MONTCLAIR</t>
  </si>
  <si>
    <t>NEW BRUNSWICK</t>
  </si>
  <si>
    <t>OCEAN GROVE (NEPTUNE)</t>
  </si>
  <si>
    <t>PATERSON</t>
  </si>
  <si>
    <t>PRINCETON</t>
  </si>
  <si>
    <t>TRENTON</t>
  </si>
  <si>
    <t>ALBUQUERQUE</t>
  </si>
  <si>
    <t>ELDORADO AT SANTA FE</t>
  </si>
  <si>
    <t>FARMINGTON</t>
  </si>
  <si>
    <t>GALLUP</t>
  </si>
  <si>
    <t>LAS CRUCES</t>
  </si>
  <si>
    <t>RIO RANCHO</t>
  </si>
  <si>
    <t>SANTA FE</t>
  </si>
  <si>
    <t>ALBANY</t>
  </si>
  <si>
    <t>BROOKHAVEN</t>
  </si>
  <si>
    <t>BUFFALO</t>
  </si>
  <si>
    <t>ITHACA</t>
  </si>
  <si>
    <t>NORTHWEST HARBOR</t>
  </si>
  <si>
    <t>SYRACUSE</t>
  </si>
  <si>
    <t>WHITE PLAINS</t>
  </si>
  <si>
    <t>YONKERS</t>
  </si>
  <si>
    <t>CARRBORO</t>
  </si>
  <si>
    <t>CARY</t>
  </si>
  <si>
    <t>CHAPEL HILL</t>
  </si>
  <si>
    <t>CHARLOTTE</t>
  </si>
  <si>
    <t>GREENSBORO</t>
  </si>
  <si>
    <t>RALEIGH</t>
  </si>
  <si>
    <t>WINSTON-SALEM</t>
  </si>
  <si>
    <t>BISMARCK</t>
  </si>
  <si>
    <t>FARGO</t>
  </si>
  <si>
    <t>GRAND FORKS</t>
  </si>
  <si>
    <t>JAMESTOWN</t>
  </si>
  <si>
    <t>MANDAN</t>
  </si>
  <si>
    <t>MINOT</t>
  </si>
  <si>
    <t>WEST FARGO</t>
  </si>
  <si>
    <t>AKRON</t>
  </si>
  <si>
    <t>CINCINNATI</t>
  </si>
  <si>
    <t>CLEVELAND</t>
  </si>
  <si>
    <t>DAYTON</t>
  </si>
  <si>
    <t>DUBLIN</t>
  </si>
  <si>
    <t>TOLEDO</t>
  </si>
  <si>
    <t>BROKEN ARROW</t>
  </si>
  <si>
    <t>EDMOND</t>
  </si>
  <si>
    <t>LAWTON</t>
  </si>
  <si>
    <t>MOORE</t>
  </si>
  <si>
    <t>NORMAN</t>
  </si>
  <si>
    <t>OKLAHOMA CITY</t>
  </si>
  <si>
    <t>STILLWATER</t>
  </si>
  <si>
    <t>TULSA</t>
  </si>
  <si>
    <t>ASHLAND</t>
  </si>
  <si>
    <t>BEND</t>
  </si>
  <si>
    <t>CORVALLIS</t>
  </si>
  <si>
    <t>EUGENE</t>
  </si>
  <si>
    <t>GRESHAM</t>
  </si>
  <si>
    <t>HILLSBORO</t>
  </si>
  <si>
    <t>ALLENTOWN</t>
  </si>
  <si>
    <t>CARLISLE</t>
  </si>
  <si>
    <t>ERIE</t>
  </si>
  <si>
    <t>HARRISBURG</t>
  </si>
  <si>
    <t>NEW HOPE</t>
  </si>
  <si>
    <t>PHILADELPHIA</t>
  </si>
  <si>
    <t>PITTSBURGH</t>
  </si>
  <si>
    <t>READING</t>
  </si>
  <si>
    <t>STATE COLLEGE</t>
  </si>
  <si>
    <t>WILKES-BARRE</t>
  </si>
  <si>
    <t>CRANSTON</t>
  </si>
  <si>
    <t>EAST PROVIDENCE</t>
  </si>
  <si>
    <t>NARRAGANSETT</t>
  </si>
  <si>
    <t>NEWPORT</t>
  </si>
  <si>
    <t>PAWTUCKET</t>
  </si>
  <si>
    <t>PROVIDENCE</t>
  </si>
  <si>
    <t>KINGSTON</t>
  </si>
  <si>
    <t>WARWICK</t>
  </si>
  <si>
    <t>CHARLESTON</t>
  </si>
  <si>
    <t>CLEMSON</t>
  </si>
  <si>
    <t>GREENVILLE</t>
  </si>
  <si>
    <t>MOUNT PLEASANT</t>
  </si>
  <si>
    <t>NORTH CHARLESTON</t>
  </si>
  <si>
    <t>ROCK HILL</t>
  </si>
  <si>
    <t>ABERDEEN</t>
  </si>
  <si>
    <t>BROOKINGS</t>
  </si>
  <si>
    <t>MITCHELL</t>
  </si>
  <si>
    <t>PIERRE</t>
  </si>
  <si>
    <t>RAPID CITY</t>
  </si>
  <si>
    <t>SIOUX FALLS</t>
  </si>
  <si>
    <t>SPEARFISH</t>
  </si>
  <si>
    <t>VERMILLION</t>
  </si>
  <si>
    <t>WATERTOWN</t>
  </si>
  <si>
    <t>CHATTANOOGA</t>
  </si>
  <si>
    <t>CLARKSVILLE</t>
  </si>
  <si>
    <t>FRANKLIN</t>
  </si>
  <si>
    <t>JOHNSON CITY</t>
  </si>
  <si>
    <t>KNOXVILLE</t>
  </si>
  <si>
    <t>MEMPHIS</t>
  </si>
  <si>
    <t>MURFREESBORO</t>
  </si>
  <si>
    <t>NASHVILLE</t>
  </si>
  <si>
    <t>AMARILLO</t>
  </si>
  <si>
    <t>AUSTIN</t>
  </si>
  <si>
    <t>BROWNSVILLE</t>
  </si>
  <si>
    <t>COLLEGE STATION</t>
  </si>
  <si>
    <t>CORPUS CHRISTI</t>
  </si>
  <si>
    <t>DALLAS</t>
  </si>
  <si>
    <t>DENTON</t>
  </si>
  <si>
    <t>EL PASO</t>
  </si>
  <si>
    <t>FORT WORTH</t>
  </si>
  <si>
    <t>GARLAND</t>
  </si>
  <si>
    <t>GRAND PRAIRIE</t>
  </si>
  <si>
    <t>HOUSTON</t>
  </si>
  <si>
    <t>IRVING</t>
  </si>
  <si>
    <t>KILLEEN</t>
  </si>
  <si>
    <t>LAREDO</t>
  </si>
  <si>
    <t>LUBBOCK</t>
  </si>
  <si>
    <t>MCALLEN</t>
  </si>
  <si>
    <t>MCKINNEY</t>
  </si>
  <si>
    <t>PLANO</t>
  </si>
  <si>
    <t>ROUND ROCK</t>
  </si>
  <si>
    <t>SAN ANTONIO</t>
  </si>
  <si>
    <t>WACO</t>
  </si>
  <si>
    <t>LOGAN</t>
  </si>
  <si>
    <t>OGDEN CITY</t>
  </si>
  <si>
    <t>OREM</t>
  </si>
  <si>
    <t>PARK CITY</t>
  </si>
  <si>
    <t>PROVO</t>
  </si>
  <si>
    <t>SALT LAKE CITY</t>
  </si>
  <si>
    <t>WEST JORDAN</t>
  </si>
  <si>
    <t>WEST VALLEY CITY</t>
  </si>
  <si>
    <t>BARRE</t>
  </si>
  <si>
    <t>BRATTLEBORO</t>
  </si>
  <si>
    <t>BURLINGTON</t>
  </si>
  <si>
    <t>CASTLETON</t>
  </si>
  <si>
    <t>ESSEX</t>
  </si>
  <si>
    <t>MONTPELIER</t>
  </si>
  <si>
    <t>RUTLAND</t>
  </si>
  <si>
    <t>SOUTH BURLINGTON</t>
  </si>
  <si>
    <t>WINOOSKI</t>
  </si>
  <si>
    <t>ALEXANDRIA</t>
  </si>
  <si>
    <t>CHARLOTTESVILLE</t>
  </si>
  <si>
    <t>CHESAPEAKE</t>
  </si>
  <si>
    <t>FAIRFAX</t>
  </si>
  <si>
    <t>HAMPTON</t>
  </si>
  <si>
    <t>NEWPORT NEWS</t>
  </si>
  <si>
    <t>NORFOLK</t>
  </si>
  <si>
    <t>ROANOKE</t>
  </si>
  <si>
    <t>VIRGINIA BEACH</t>
  </si>
  <si>
    <t>BELLINGHAM</t>
  </si>
  <si>
    <t>KENT</t>
  </si>
  <si>
    <t>OLYMPIA</t>
  </si>
  <si>
    <t>PULLMAN</t>
  </si>
  <si>
    <t>SEATTLE</t>
  </si>
  <si>
    <t>SPOKANE</t>
  </si>
  <si>
    <t>TACOMA</t>
  </si>
  <si>
    <t>VANCOUVER</t>
  </si>
  <si>
    <t>VASHON</t>
  </si>
  <si>
    <t>CHARLES TOWN</t>
  </si>
  <si>
    <t>HUNTINGTON</t>
  </si>
  <si>
    <t>LEWISBURG</t>
  </si>
  <si>
    <t>MORGANTOWN</t>
  </si>
  <si>
    <t>PARKERSBURG</t>
  </si>
  <si>
    <t>WHEELING</t>
  </si>
  <si>
    <t>APPLETON</t>
  </si>
  <si>
    <t>GREEN BAY</t>
  </si>
  <si>
    <t>KENOSHA</t>
  </si>
  <si>
    <t>MADISON</t>
  </si>
  <si>
    <t>MILWAUKEE</t>
  </si>
  <si>
    <t>OSHKOSH</t>
  </si>
  <si>
    <t>RACINE</t>
  </si>
  <si>
    <t>CASPER</t>
  </si>
  <si>
    <t>CHEYENNE</t>
  </si>
  <si>
    <t>GILLETTE</t>
  </si>
  <si>
    <t>LARAMIE</t>
  </si>
  <si>
    <t>ROCK SPRINGS</t>
  </si>
  <si>
    <t>SHERIDAN</t>
  </si>
  <si>
    <t>Item</t>
  </si>
  <si>
    <t>Source</t>
  </si>
  <si>
    <t>Field</t>
  </si>
  <si>
    <t>Definition</t>
  </si>
  <si>
    <t>Notes</t>
  </si>
  <si>
    <t>High</t>
  </si>
  <si>
    <t>Medium</t>
  </si>
  <si>
    <t>Fair</t>
  </si>
  <si>
    <t>Low</t>
  </si>
  <si>
    <t>Negative</t>
  </si>
  <si>
    <t>33.5-44.5</t>
  </si>
  <si>
    <t>22.25-33.25</t>
  </si>
  <si>
    <t>11.25-22</t>
  </si>
  <si>
    <t>0-11</t>
  </si>
  <si>
    <t>&lt;0</t>
  </si>
  <si>
    <t>Score Threshold</t>
  </si>
  <si>
    <t>State name</t>
  </si>
  <si>
    <t>Sum of Sexual Orientation Policy tally and Gender Identity Policy tally</t>
  </si>
  <si>
    <t>Overall tally divided by highest possible score, 44.5</t>
  </si>
  <si>
    <t>2024 - year same-sex marriage became legal</t>
  </si>
  <si>
    <t>Category of LGBTQ+ rights the bill attacks</t>
  </si>
  <si>
    <t>How far along it is on the path to becoming a law</t>
  </si>
  <si>
    <t>Date of most recent update</t>
  </si>
  <si>
    <t>Table 13</t>
  </si>
  <si>
    <t>Hate Crime Incidents</t>
  </si>
  <si>
    <t xml:space="preserve">per Bias Motivation and Quarter
</t>
  </si>
  <si>
    <t>by State, Territory, Federal, and Agency, 2022</t>
  </si>
  <si>
    <t>Agency type</t>
  </si>
  <si>
    <t>Agency name</t>
  </si>
  <si>
    <t>Number of incidents per bias motivation</t>
  </si>
  <si>
    <t>Number of incidents per quarter</t>
  </si>
  <si>
    <t>Race/
Ethnicity/
Ancestry</t>
  </si>
  <si>
    <t>Religion</t>
  </si>
  <si>
    <t>Sexual
orientation</t>
  </si>
  <si>
    <t>Disability</t>
  </si>
  <si>
    <t>Gender</t>
  </si>
  <si>
    <t>Gender
identity</t>
  </si>
  <si>
    <t>1st
quarter</t>
  </si>
  <si>
    <t>2nd
quarter</t>
  </si>
  <si>
    <t>3rd
quarter</t>
  </si>
  <si>
    <t>4th
quarter</t>
  </si>
  <si>
    <t>Total</t>
  </si>
  <si>
    <t>Cities</t>
  </si>
  <si>
    <t>Abbeville</t>
  </si>
  <si>
    <t>Adamsville</t>
  </si>
  <si>
    <t>Alexander City</t>
  </si>
  <si>
    <t>Andalusia</t>
  </si>
  <si>
    <t>Anniston</t>
  </si>
  <si>
    <t>Atmore</t>
  </si>
  <si>
    <t>Auburn</t>
  </si>
  <si>
    <t>Brent</t>
  </si>
  <si>
    <t>Camp Hill</t>
  </si>
  <si>
    <t>Carbon Hill</t>
  </si>
  <si>
    <t>Chickasaw</t>
  </si>
  <si>
    <t>Citronelle</t>
  </si>
  <si>
    <t>Clayhatchee</t>
  </si>
  <si>
    <t>Cordova</t>
  </si>
  <si>
    <t>Courtland</t>
  </si>
  <si>
    <t>Cullman</t>
  </si>
  <si>
    <t>Dauphin Island</t>
  </si>
  <si>
    <t>Decatur</t>
  </si>
  <si>
    <t>Dora</t>
  </si>
  <si>
    <t>Dothan</t>
  </si>
  <si>
    <t>Enterprise</t>
  </si>
  <si>
    <t>Florence</t>
  </si>
  <si>
    <t>Fort Payne</t>
  </si>
  <si>
    <t>Gardendale</t>
  </si>
  <si>
    <t>Haleyville</t>
  </si>
  <si>
    <t>Headland</t>
  </si>
  <si>
    <t>Hoover</t>
  </si>
  <si>
    <t>Huntsville</t>
  </si>
  <si>
    <t>Jackson</t>
  </si>
  <si>
    <t>Jasper</t>
  </si>
  <si>
    <t>Jemison</t>
  </si>
  <si>
    <t>Lanett</t>
  </si>
  <si>
    <t>Leeds</t>
  </si>
  <si>
    <t>Mobile</t>
  </si>
  <si>
    <t>Monroeville</t>
  </si>
  <si>
    <t>Prattville</t>
  </si>
  <si>
    <t>Prichard</t>
  </si>
  <si>
    <t>Repton</t>
  </si>
  <si>
    <t>Robertsdale</t>
  </si>
  <si>
    <t>Saraland</t>
  </si>
  <si>
    <t>Talladega</t>
  </si>
  <si>
    <t>Tarrant</t>
  </si>
  <si>
    <t>Thorsby</t>
  </si>
  <si>
    <t>Weaver</t>
  </si>
  <si>
    <t>Woodstock</t>
  </si>
  <si>
    <t>Universities and Colleges</t>
  </si>
  <si>
    <t>Jacksonville State University</t>
  </si>
  <si>
    <t>Jefferson State Community College</t>
  </si>
  <si>
    <t>Troy University</t>
  </si>
  <si>
    <t>Metropolitan Counties</t>
  </si>
  <si>
    <t>Chilton</t>
  </si>
  <si>
    <t>Colbert</t>
  </si>
  <si>
    <t>Elmore</t>
  </si>
  <si>
    <t>Houston</t>
  </si>
  <si>
    <t>Lawrence</t>
  </si>
  <si>
    <t>Madison</t>
  </si>
  <si>
    <t>Russell</t>
  </si>
  <si>
    <t>Nonmetropolitan Counties</t>
  </si>
  <si>
    <t>Marshall</t>
  </si>
  <si>
    <t>Tallapoosa</t>
  </si>
  <si>
    <t>Anchorage</t>
  </si>
  <si>
    <t>Kodiak</t>
  </si>
  <si>
    <t>Wasilla</t>
  </si>
  <si>
    <t>Apache Junction</t>
  </si>
  <si>
    <t>Buckeye</t>
  </si>
  <si>
    <t>Bullhead City</t>
  </si>
  <si>
    <t>Camp Verde</t>
  </si>
  <si>
    <t>Casa Grande</t>
  </si>
  <si>
    <t>El Mirage</t>
  </si>
  <si>
    <t>Glendale</t>
  </si>
  <si>
    <t>Goodyear</t>
  </si>
  <si>
    <t>Lake Havasu City</t>
  </si>
  <si>
    <t>Marana</t>
  </si>
  <si>
    <t>Parker</t>
  </si>
  <si>
    <t>Payson</t>
  </si>
  <si>
    <t>Prescott Valley</t>
  </si>
  <si>
    <t>Queen Creek</t>
  </si>
  <si>
    <t>Sahuarita</t>
  </si>
  <si>
    <t>Show Low</t>
  </si>
  <si>
    <t>Sierra Vista</t>
  </si>
  <si>
    <t>Snowflake-Taylor</t>
  </si>
  <si>
    <t>Surprise</t>
  </si>
  <si>
    <t>Tempe</t>
  </si>
  <si>
    <t>Yuma</t>
  </si>
  <si>
    <t>University of Arizona</t>
  </si>
  <si>
    <t>Mohave</t>
  </si>
  <si>
    <t>Pima</t>
  </si>
  <si>
    <t>Pinal</t>
  </si>
  <si>
    <t>Yavapai</t>
  </si>
  <si>
    <t>La Paz</t>
  </si>
  <si>
    <t>Tribal Agencies</t>
  </si>
  <si>
    <t>Gila River Indian Community</t>
  </si>
  <si>
    <t>Pascua Yaqui Tribal</t>
  </si>
  <si>
    <t>Truxton Canon Agency</t>
  </si>
  <si>
    <t>Benton</t>
  </si>
  <si>
    <t>Centerton</t>
  </si>
  <si>
    <t>Conway</t>
  </si>
  <si>
    <t>Fayetteville</t>
  </si>
  <si>
    <t>Hot Springs</t>
  </si>
  <si>
    <t>Malvern</t>
  </si>
  <si>
    <t>Searcy</t>
  </si>
  <si>
    <t>Siloam Springs</t>
  </si>
  <si>
    <t>Springdale</t>
  </si>
  <si>
    <t>University of Arkansas:</t>
  </si>
  <si>
    <t xml:space="preserve">  Fayetteville</t>
  </si>
  <si>
    <t xml:space="preserve">  Medical Sciences</t>
  </si>
  <si>
    <t>Perry</t>
  </si>
  <si>
    <t>Poinsett</t>
  </si>
  <si>
    <t>Pulaski</t>
  </si>
  <si>
    <t>Saline</t>
  </si>
  <si>
    <t>Cross</t>
  </si>
  <si>
    <t>Van Buren</t>
  </si>
  <si>
    <t>Agoura Hills</t>
  </si>
  <si>
    <t>Alameda</t>
  </si>
  <si>
    <t>Albany</t>
  </si>
  <si>
    <t>Alhambra</t>
  </si>
  <si>
    <t>Aliso Viejo</t>
  </si>
  <si>
    <t>Antioch</t>
  </si>
  <si>
    <t>Arcadia</t>
  </si>
  <si>
    <t>Arroyo Grande</t>
  </si>
  <si>
    <t>Atascadero</t>
  </si>
  <si>
    <t>Atherton</t>
  </si>
  <si>
    <t>Atwater</t>
  </si>
  <si>
    <t>Azusa</t>
  </si>
  <si>
    <t>Baldwin Park</t>
  </si>
  <si>
    <t>Banning</t>
  </si>
  <si>
    <t>Barstow</t>
  </si>
  <si>
    <t>Beaumont</t>
  </si>
  <si>
    <t>Bell</t>
  </si>
  <si>
    <t>Bellflower</t>
  </si>
  <si>
    <t>Bell Gardens</t>
  </si>
  <si>
    <t>Beverly Hills</t>
  </si>
  <si>
    <t>Blythe</t>
  </si>
  <si>
    <t>Brawley</t>
  </si>
  <si>
    <t>Burlingame</t>
  </si>
  <si>
    <t>Calabasas</t>
  </si>
  <si>
    <t>Camarillo</t>
  </si>
  <si>
    <t>Campbell</t>
  </si>
  <si>
    <t>Carlsbad</t>
  </si>
  <si>
    <t>Carson</t>
  </si>
  <si>
    <t>Cathedral City</t>
  </si>
  <si>
    <t>Central Marin</t>
  </si>
  <si>
    <t>Ceres</t>
  </si>
  <si>
    <t>Cerritos</t>
  </si>
  <si>
    <t>Chino</t>
  </si>
  <si>
    <t>Chino Hills</t>
  </si>
  <si>
    <t>Chula Vista</t>
  </si>
  <si>
    <t>Citrus Heights</t>
  </si>
  <si>
    <t>Claremont</t>
  </si>
  <si>
    <t>Clovis</t>
  </si>
  <si>
    <t>Compton</t>
  </si>
  <si>
    <t>Corning</t>
  </si>
  <si>
    <t>Corona</t>
  </si>
  <si>
    <t>Coronado</t>
  </si>
  <si>
    <t>Costa Mesa</t>
  </si>
  <si>
    <t>Covina</t>
  </si>
  <si>
    <t>Crescent City</t>
  </si>
  <si>
    <t>Cupertino</t>
  </si>
  <si>
    <t>Cypress</t>
  </si>
  <si>
    <t>Daly City</t>
  </si>
  <si>
    <t>Dana Point</t>
  </si>
  <si>
    <t>Davis</t>
  </si>
  <si>
    <t>Delano</t>
  </si>
  <si>
    <t>Desert Hot Springs</t>
  </si>
  <si>
    <t>Diamond Bar</t>
  </si>
  <si>
    <t>Downey</t>
  </si>
  <si>
    <t>El Centro</t>
  </si>
  <si>
    <t>Elk Grove</t>
  </si>
  <si>
    <t>El Monte</t>
  </si>
  <si>
    <t>El Segundo</t>
  </si>
  <si>
    <t>Emeryville</t>
  </si>
  <si>
    <t>Encinitas</t>
  </si>
  <si>
    <t>Escondido</t>
  </si>
  <si>
    <t>Eureka</t>
  </si>
  <si>
    <t>Fairfax</t>
  </si>
  <si>
    <t>Ferndale</t>
  </si>
  <si>
    <t>Folsom</t>
  </si>
  <si>
    <t>Fontana</t>
  </si>
  <si>
    <t>Fortuna</t>
  </si>
  <si>
    <t>Galt</t>
  </si>
  <si>
    <t>Garden Grove</t>
  </si>
  <si>
    <t>Gridley</t>
  </si>
  <si>
    <t>Hanford</t>
  </si>
  <si>
    <t>Hawaiian Gardens</t>
  </si>
  <si>
    <t>Hawthorne</t>
  </si>
  <si>
    <t>Hayward</t>
  </si>
  <si>
    <t>Healdsburg</t>
  </si>
  <si>
    <t>Hercules</t>
  </si>
  <si>
    <t>Hillsborough</t>
  </si>
  <si>
    <t>Hollister</t>
  </si>
  <si>
    <t>Huntington Park</t>
  </si>
  <si>
    <t>Industry</t>
  </si>
  <si>
    <t>Irwindale</t>
  </si>
  <si>
    <t>Kingsburg</t>
  </si>
  <si>
    <t>La Canada Flintridge</t>
  </si>
  <si>
    <t>Lafayette</t>
  </si>
  <si>
    <t>Laguna Beach</t>
  </si>
  <si>
    <t>Laguna Woods</t>
  </si>
  <si>
    <t>La Habra</t>
  </si>
  <si>
    <t>Lake Forest</t>
  </si>
  <si>
    <t>Lakewood</t>
  </si>
  <si>
    <t>Lancaster</t>
  </si>
  <si>
    <t>La Palma</t>
  </si>
  <si>
    <t>La Verne</t>
  </si>
  <si>
    <t>Lawndale</t>
  </si>
  <si>
    <t>Lemon Grove</t>
  </si>
  <si>
    <t>Livermore</t>
  </si>
  <si>
    <t>Livingston</t>
  </si>
  <si>
    <t>Lomita</t>
  </si>
  <si>
    <t>Los Altos</t>
  </si>
  <si>
    <t>Los Banos</t>
  </si>
  <si>
    <t>Lynwood</t>
  </si>
  <si>
    <t>Madera</t>
  </si>
  <si>
    <t>Malibu</t>
  </si>
  <si>
    <t>Manhattan Beach</t>
  </si>
  <si>
    <t>Manteca</t>
  </si>
  <si>
    <t>Marina</t>
  </si>
  <si>
    <t>Martinez</t>
  </si>
  <si>
    <t>Marysville</t>
  </si>
  <si>
    <t>Menlo Park</t>
  </si>
  <si>
    <t>Merced</t>
  </si>
  <si>
    <t>Mission Viejo</t>
  </si>
  <si>
    <t>Monrovia</t>
  </si>
  <si>
    <t>Montebello</t>
  </si>
  <si>
    <t>Monterey</t>
  </si>
  <si>
    <t>Monterey Park</t>
  </si>
  <si>
    <t>Moraga</t>
  </si>
  <si>
    <t>Moreno Valley</t>
  </si>
  <si>
    <t>Morgan Hill</t>
  </si>
  <si>
    <t>Mountain View</t>
  </si>
  <si>
    <t>National City</t>
  </si>
  <si>
    <t>Newark</t>
  </si>
  <si>
    <t>Newport Beach</t>
  </si>
  <si>
    <t>Norwalk</t>
  </si>
  <si>
    <t>Oakley</t>
  </si>
  <si>
    <t>Oceanside</t>
  </si>
  <si>
    <t>Orange</t>
  </si>
  <si>
    <t>Orinda</t>
  </si>
  <si>
    <t>Oxnard</t>
  </si>
  <si>
    <t>Pacifica</t>
  </si>
  <si>
    <t>Palmdale</t>
  </si>
  <si>
    <t>Palm Springs</t>
  </si>
  <si>
    <t>Palo Alto</t>
  </si>
  <si>
    <t>Parlier</t>
  </si>
  <si>
    <t>Pasadena</t>
  </si>
  <si>
    <t>Pinole</t>
  </si>
  <si>
    <t>Pleasant Hill</t>
  </si>
  <si>
    <t>Pomona</t>
  </si>
  <si>
    <t>Port Hueneme</t>
  </si>
  <si>
    <t>Rancho Cordova</t>
  </si>
  <si>
    <t>Rancho Palos Verdes</t>
  </si>
  <si>
    <t>Redlands</t>
  </si>
  <si>
    <t>Redwood City</t>
  </si>
  <si>
    <t>Rialto</t>
  </si>
  <si>
    <t>Ridgecrest</t>
  </si>
  <si>
    <t>Riverside</t>
  </si>
  <si>
    <t>Rocklin</t>
  </si>
  <si>
    <t>Rohnert Park</t>
  </si>
  <si>
    <t>Rosemead</t>
  </si>
  <si>
    <t>Roseville</t>
  </si>
  <si>
    <t>Sacramento</t>
  </si>
  <si>
    <t>Salinas</t>
  </si>
  <si>
    <t>San Bernardino</t>
  </si>
  <si>
    <t>San Bruno</t>
  </si>
  <si>
    <t>San Clemente</t>
  </si>
  <si>
    <t>San Fernando</t>
  </si>
  <si>
    <t>San Leandro</t>
  </si>
  <si>
    <t>San Marcos</t>
  </si>
  <si>
    <t>San Mateo</t>
  </si>
  <si>
    <t>San Rafael</t>
  </si>
  <si>
    <t>Santa Barbara</t>
  </si>
  <si>
    <t>Santa Clarita</t>
  </si>
  <si>
    <t>Santa Cruz</t>
  </si>
  <si>
    <t>Santa Maria</t>
  </si>
  <si>
    <t>Santa Paula</t>
  </si>
  <si>
    <t>Santee</t>
  </si>
  <si>
    <t>Saratoga</t>
  </si>
  <si>
    <t>Scotts Valley</t>
  </si>
  <si>
    <t>Sebastopol</t>
  </si>
  <si>
    <t>Solana Beach</t>
  </si>
  <si>
    <t>Sonora</t>
  </si>
  <si>
    <t>South El Monte</t>
  </si>
  <si>
    <t>South Gate</t>
  </si>
  <si>
    <t>South Lake Tahoe</t>
  </si>
  <si>
    <t>South San Francisco</t>
  </si>
  <si>
    <t>Stanton</t>
  </si>
  <si>
    <t>Suisun City</t>
  </si>
  <si>
    <t>Taft</t>
  </si>
  <si>
    <t>Tehachapi</t>
  </si>
  <si>
    <t>Temple City</t>
  </si>
  <si>
    <t>Thousand Oaks</t>
  </si>
  <si>
    <t>Tracy</t>
  </si>
  <si>
    <t>Turlock</t>
  </si>
  <si>
    <t>Vacaville</t>
  </si>
  <si>
    <t>Vallejo</t>
  </si>
  <si>
    <t>Ventura</t>
  </si>
  <si>
    <t>Victorville</t>
  </si>
  <si>
    <t>Vista</t>
  </si>
  <si>
    <t>Walnut</t>
  </si>
  <si>
    <t>Walnut Creek</t>
  </si>
  <si>
    <t>Weed</t>
  </si>
  <si>
    <t>Wheatland</t>
  </si>
  <si>
    <t>Woodland</t>
  </si>
  <si>
    <t>Yorba Linda</t>
  </si>
  <si>
    <t>Yuba City</t>
  </si>
  <si>
    <t>Yucca Valley</t>
  </si>
  <si>
    <t>California State Polytechnic University, Humboldt</t>
  </si>
  <si>
    <t>California State University:</t>
  </si>
  <si>
    <t xml:space="preserve">  Chico</t>
  </si>
  <si>
    <t xml:space="preserve">  Fullerton</t>
  </si>
  <si>
    <t xml:space="preserve">  Monterey Bay</t>
  </si>
  <si>
    <t xml:space="preserve">  Northridge</t>
  </si>
  <si>
    <t xml:space="preserve">  San Marcos</t>
  </si>
  <si>
    <t>Chaffey College</t>
  </si>
  <si>
    <t>Foothill-De Anza College</t>
  </si>
  <si>
    <t>Pasadena Community College</t>
  </si>
  <si>
    <t>Riverside Community College</t>
  </si>
  <si>
    <t>San Diego State University</t>
  </si>
  <si>
    <t>San Francisco State University</t>
  </si>
  <si>
    <t>Sonoma State University</t>
  </si>
  <si>
    <t>University of California:</t>
  </si>
  <si>
    <t xml:space="preserve">  Davis</t>
  </si>
  <si>
    <t xml:space="preserve">  Irvine</t>
  </si>
  <si>
    <t xml:space="preserve">  Los Angeles</t>
  </si>
  <si>
    <t xml:space="preserve">  Riverside</t>
  </si>
  <si>
    <t xml:space="preserve">  San Francisco</t>
  </si>
  <si>
    <t xml:space="preserve">  Santa Barbara</t>
  </si>
  <si>
    <t>Ventura County Community College District</t>
  </si>
  <si>
    <t>Butte</t>
  </si>
  <si>
    <t>Contra Costa</t>
  </si>
  <si>
    <t>El Dorado</t>
  </si>
  <si>
    <t>Kings</t>
  </si>
  <si>
    <t>Los Angeles</t>
  </si>
  <si>
    <t>Napa</t>
  </si>
  <si>
    <t>Placer</t>
  </si>
  <si>
    <t>San Luis Obispo</t>
  </si>
  <si>
    <t>Santa Clara</t>
  </si>
  <si>
    <t>Solano</t>
  </si>
  <si>
    <t>Sonoma</t>
  </si>
  <si>
    <t>Sutter</t>
  </si>
  <si>
    <t>Tulare</t>
  </si>
  <si>
    <t>Yolo</t>
  </si>
  <si>
    <t>Amador</t>
  </si>
  <si>
    <t>Humboldt</t>
  </si>
  <si>
    <t>Lake</t>
  </si>
  <si>
    <t>Lassen</t>
  </si>
  <si>
    <t>Mariposa</t>
  </si>
  <si>
    <t>Tehama</t>
  </si>
  <si>
    <t>Trinity</t>
  </si>
  <si>
    <t>State Police Agencies</t>
  </si>
  <si>
    <t>Highway Patrol:</t>
  </si>
  <si>
    <t xml:space="preserve">  Bishop Area Office</t>
  </si>
  <si>
    <t xml:space="preserve">  Capitol Protection Section</t>
  </si>
  <si>
    <t>Other Agencies</t>
  </si>
  <si>
    <t>Atascadero State Hospital</t>
  </si>
  <si>
    <t>Coalinga State Hospital</t>
  </si>
  <si>
    <t>East Bay Regional Park District</t>
  </si>
  <si>
    <t>Kern High School District</t>
  </si>
  <si>
    <t>Metropolitan State Hospital</t>
  </si>
  <si>
    <t>Napa State Hospital</t>
  </si>
  <si>
    <t>Patton State Hospital</t>
  </si>
  <si>
    <t>Porterville Developmental Center</t>
  </si>
  <si>
    <t>Port of San Diego Harbor</t>
  </si>
  <si>
    <t>San Bernardino Unified School District</t>
  </si>
  <si>
    <t>Santa Clara Transit District</t>
  </si>
  <si>
    <t>Stockton Unified School District</t>
  </si>
  <si>
    <t>Twin Rivers Unified School District</t>
  </si>
  <si>
    <t>Alamosa</t>
  </si>
  <si>
    <t>Arvada</t>
  </si>
  <si>
    <t>Aspen</t>
  </si>
  <si>
    <t>Avon</t>
  </si>
  <si>
    <t>Bayfield</t>
  </si>
  <si>
    <t>Black Hawk</t>
  </si>
  <si>
    <t>Brighton</t>
  </si>
  <si>
    <t>Canon City</t>
  </si>
  <si>
    <t>Carbondale</t>
  </si>
  <si>
    <t>Castle Rock</t>
  </si>
  <si>
    <t>Colorado Springs</t>
  </si>
  <si>
    <t>Commerce City</t>
  </si>
  <si>
    <t>Delta</t>
  </si>
  <si>
    <t>Durango</t>
  </si>
  <si>
    <t>Englewood</t>
  </si>
  <si>
    <t>Erie</t>
  </si>
  <si>
    <t>Evans</t>
  </si>
  <si>
    <t>Federal Heights</t>
  </si>
  <si>
    <t>Frisco</t>
  </si>
  <si>
    <t>Garden City</t>
  </si>
  <si>
    <t>Glenwood Springs</t>
  </si>
  <si>
    <t>Grand Junction</t>
  </si>
  <si>
    <t>Greeley</t>
  </si>
  <si>
    <t>Gunnison</t>
  </si>
  <si>
    <t>Johnstown</t>
  </si>
  <si>
    <t>La Junta</t>
  </si>
  <si>
    <t>Littleton</t>
  </si>
  <si>
    <t>Lone Tree</t>
  </si>
  <si>
    <t>Louisville</t>
  </si>
  <si>
    <t>Loveland</t>
  </si>
  <si>
    <t>Mancos</t>
  </si>
  <si>
    <t>Montrose</t>
  </si>
  <si>
    <t>Monument</t>
  </si>
  <si>
    <t>Pueblo</t>
  </si>
  <si>
    <t>Rifle</t>
  </si>
  <si>
    <t>Sheridan</t>
  </si>
  <si>
    <t>Steamboat Springs</t>
  </si>
  <si>
    <t>Sterling</t>
  </si>
  <si>
    <t>Timnath</t>
  </si>
  <si>
    <t>Trinidad</t>
  </si>
  <si>
    <t>Westminster</t>
  </si>
  <si>
    <t>Wheat Ridge</t>
  </si>
  <si>
    <t>Windsor</t>
  </si>
  <si>
    <t>University of Colorado, Boulder</t>
  </si>
  <si>
    <t>University of Northern Colorado</t>
  </si>
  <si>
    <t>Adams</t>
  </si>
  <si>
    <t>Boulder</t>
  </si>
  <si>
    <t>Douglas</t>
  </si>
  <si>
    <t>Gilpin</t>
  </si>
  <si>
    <t>Jefferson</t>
  </si>
  <si>
    <t>Larimer</t>
  </si>
  <si>
    <t>Mesa</t>
  </si>
  <si>
    <t>Park</t>
  </si>
  <si>
    <t>Las Animas</t>
  </si>
  <si>
    <t>Saguache</t>
  </si>
  <si>
    <t>Summit</t>
  </si>
  <si>
    <t>Ute Mountain Tribal</t>
  </si>
  <si>
    <t>Bethel</t>
  </si>
  <si>
    <t>Bridgeport</t>
  </si>
  <si>
    <t>Cromwell</t>
  </si>
  <si>
    <t>Danbury</t>
  </si>
  <si>
    <t>Derby</t>
  </si>
  <si>
    <t>Enfield</t>
  </si>
  <si>
    <t>Fairfield</t>
  </si>
  <si>
    <t>Farmington</t>
  </si>
  <si>
    <t>Glastonbury</t>
  </si>
  <si>
    <t>Greenwich</t>
  </si>
  <si>
    <t>Hamden</t>
  </si>
  <si>
    <t>Manchester</t>
  </si>
  <si>
    <t>Meriden</t>
  </si>
  <si>
    <t>Middlebury</t>
  </si>
  <si>
    <t>Middletown</t>
  </si>
  <si>
    <t>Milford</t>
  </si>
  <si>
    <t>New Haven</t>
  </si>
  <si>
    <t>New London</t>
  </si>
  <si>
    <t>Norwich</t>
  </si>
  <si>
    <t>Plainville</t>
  </si>
  <si>
    <t>Simsbury</t>
  </si>
  <si>
    <t>Stamford</t>
  </si>
  <si>
    <t>Stratford</t>
  </si>
  <si>
    <t>Torrington</t>
  </si>
  <si>
    <t>Watertown</t>
  </si>
  <si>
    <t>West Hartford</t>
  </si>
  <si>
    <t>Willimantic</t>
  </si>
  <si>
    <t>Windsor Locks</t>
  </si>
  <si>
    <t>Woodbridge</t>
  </si>
  <si>
    <t>Central Connecticut State University</t>
  </si>
  <si>
    <t>Yale University</t>
  </si>
  <si>
    <t>Delaware City</t>
  </si>
  <si>
    <t>Ocean View</t>
  </si>
  <si>
    <t>Smyrna</t>
  </si>
  <si>
    <t>University of Delaware</t>
  </si>
  <si>
    <t>New Castle County Police Department</t>
  </si>
  <si>
    <t>State Police:</t>
  </si>
  <si>
    <t xml:space="preserve">  New Castle County</t>
  </si>
  <si>
    <t xml:space="preserve">  Sussex County</t>
  </si>
  <si>
    <t>Aventura</t>
  </si>
  <si>
    <t>Clearwater</t>
  </si>
  <si>
    <t>Davie</t>
  </si>
  <si>
    <t>Dunedin</t>
  </si>
  <si>
    <t>Hallandale Beach</t>
  </si>
  <si>
    <t>Homestead</t>
  </si>
  <si>
    <t>Kissimmee</t>
  </si>
  <si>
    <t>Largo</t>
  </si>
  <si>
    <t>Miami</t>
  </si>
  <si>
    <t>Miami Beach</t>
  </si>
  <si>
    <t>Miami Shores</t>
  </si>
  <si>
    <t>Miramar</t>
  </si>
  <si>
    <t>Ocala</t>
  </si>
  <si>
    <t>Orlando</t>
  </si>
  <si>
    <t>Port St. Lucie</t>
  </si>
  <si>
    <t>South Daytona</t>
  </si>
  <si>
    <t>St. Augustine</t>
  </si>
  <si>
    <t>St. Petersburg</t>
  </si>
  <si>
    <t>Sunny Isles Beach</t>
  </si>
  <si>
    <t>Tallahassee</t>
  </si>
  <si>
    <t>Tampa</t>
  </si>
  <si>
    <t>Titusville</t>
  </si>
  <si>
    <t>Florida State University, Tallahassee</t>
  </si>
  <si>
    <t>University of Florida</t>
  </si>
  <si>
    <t>Flagler</t>
  </si>
  <si>
    <t>Lee</t>
  </si>
  <si>
    <t>Marion</t>
  </si>
  <si>
    <t>Palm Beach</t>
  </si>
  <si>
    <t>Pinellas</t>
  </si>
  <si>
    <t>Polk</t>
  </si>
  <si>
    <t>Seminole</t>
  </si>
  <si>
    <t>St. Johns</t>
  </si>
  <si>
    <t>Volusia</t>
  </si>
  <si>
    <t>Seminole Tribal</t>
  </si>
  <si>
    <t>Atlanta</t>
  </si>
  <si>
    <t>Bloomingdale</t>
  </si>
  <si>
    <t>Brookhaven</t>
  </si>
  <si>
    <t>Carrollton</t>
  </si>
  <si>
    <t>Cartersville</t>
  </si>
  <si>
    <t>Cedartown</t>
  </si>
  <si>
    <t>Chamblee</t>
  </si>
  <si>
    <t>College Park</t>
  </si>
  <si>
    <t xml:space="preserve">Dunwoody </t>
  </si>
  <si>
    <t>Folkston</t>
  </si>
  <si>
    <t>Gainesville</t>
  </si>
  <si>
    <t>Griffin</t>
  </si>
  <si>
    <t>Hephzibah</t>
  </si>
  <si>
    <t>Hinesville</t>
  </si>
  <si>
    <t>Hiram</t>
  </si>
  <si>
    <t>Johns Creek</t>
  </si>
  <si>
    <t>Lithonia</t>
  </si>
  <si>
    <t>Rome</t>
  </si>
  <si>
    <t>Sandy Springs</t>
  </si>
  <si>
    <t>Statesboro</t>
  </si>
  <si>
    <t>Suwanee</t>
  </si>
  <si>
    <t>Thomasville</t>
  </si>
  <si>
    <t>Toccoa</t>
  </si>
  <si>
    <t>Emory University</t>
  </si>
  <si>
    <t>Georgia College and State University</t>
  </si>
  <si>
    <t>Spelman College</t>
  </si>
  <si>
    <t>University of Georgia</t>
  </si>
  <si>
    <t>University of West Georgia</t>
  </si>
  <si>
    <t>Young Harris College</t>
  </si>
  <si>
    <t>Carroll</t>
  </si>
  <si>
    <t>Cobb</t>
  </si>
  <si>
    <t>Cobb County Police Department</t>
  </si>
  <si>
    <t>DeKalb County Police Department</t>
  </si>
  <si>
    <t>Fayette</t>
  </si>
  <si>
    <t>Floyd County Police Department</t>
  </si>
  <si>
    <t>Forsyth</t>
  </si>
  <si>
    <t>Fulton County Police Department</t>
  </si>
  <si>
    <t>Glynn County Police Department</t>
  </si>
  <si>
    <t>Gwinnett</t>
  </si>
  <si>
    <t>Hall</t>
  </si>
  <si>
    <t>McIntosh</t>
  </si>
  <si>
    <t>Oconee</t>
  </si>
  <si>
    <t>Paulding</t>
  </si>
  <si>
    <t>Ben Hill</t>
  </si>
  <si>
    <t>Camden</t>
  </si>
  <si>
    <t>Crisp</t>
  </si>
  <si>
    <t>Dodge</t>
  </si>
  <si>
    <t>Habersham</t>
  </si>
  <si>
    <t>Rabun</t>
  </si>
  <si>
    <t>Chatham County Board of Education</t>
  </si>
  <si>
    <t>Fulton County School System</t>
  </si>
  <si>
    <t>Georgia World Congress</t>
  </si>
  <si>
    <t>Maui Police Department</t>
  </si>
  <si>
    <t>Kauai Police Department</t>
  </si>
  <si>
    <t>Blackfoot</t>
  </si>
  <si>
    <t>Chubbuck</t>
  </si>
  <si>
    <t>Coeur d'Alene</t>
  </si>
  <si>
    <t>Mountain Home</t>
  </si>
  <si>
    <t>Pocatello</t>
  </si>
  <si>
    <t>Rexburg</t>
  </si>
  <si>
    <t>Twin Falls</t>
  </si>
  <si>
    <t>Ada</t>
  </si>
  <si>
    <t>Valley</t>
  </si>
  <si>
    <t>Fort Hall Tribal</t>
  </si>
  <si>
    <t>Aledo</t>
  </si>
  <si>
    <t>Alton</t>
  </si>
  <si>
    <t>Arcola</t>
  </si>
  <si>
    <t>Bartonville</t>
  </si>
  <si>
    <t>Berwyn</t>
  </si>
  <si>
    <t>Bolingbrook</t>
  </si>
  <si>
    <t>Calumet Park</t>
  </si>
  <si>
    <t>Cicero</t>
  </si>
  <si>
    <t>Collinsville</t>
  </si>
  <si>
    <t>Country Club Hills</t>
  </si>
  <si>
    <t>DeKalb</t>
  </si>
  <si>
    <t>East Moline</t>
  </si>
  <si>
    <t>Evanston</t>
  </si>
  <si>
    <t>Forest Park</t>
  </si>
  <si>
    <t>Franklin Park</t>
  </si>
  <si>
    <t>Geneva</t>
  </si>
  <si>
    <t>Glenview</t>
  </si>
  <si>
    <t>Grayslake</t>
  </si>
  <si>
    <t>Gurnee</t>
  </si>
  <si>
    <t>Hazel Crest</t>
  </si>
  <si>
    <t>Highland Park</t>
  </si>
  <si>
    <t>Hillsboro</t>
  </si>
  <si>
    <t>Hoffman Estates</t>
  </si>
  <si>
    <t>Homewood</t>
  </si>
  <si>
    <t>Huntley</t>
  </si>
  <si>
    <t>Johnsburg</t>
  </si>
  <si>
    <t>Joliet</t>
  </si>
  <si>
    <t>Lake in the Hills</t>
  </si>
  <si>
    <t>Lansing</t>
  </si>
  <si>
    <t>Litchfield</t>
  </si>
  <si>
    <t>Melrose Park</t>
  </si>
  <si>
    <t>Milan</t>
  </si>
  <si>
    <t>Moline</t>
  </si>
  <si>
    <t>Monmouth</t>
  </si>
  <si>
    <t>Morris</t>
  </si>
  <si>
    <t>New Lenox</t>
  </si>
  <si>
    <t>Niles</t>
  </si>
  <si>
    <t>Normal</t>
  </si>
  <si>
    <t>Northbrook</t>
  </si>
  <si>
    <t>Oak Lawn</t>
  </si>
  <si>
    <t>Oak Park</t>
  </si>
  <si>
    <t>Ottawa</t>
  </si>
  <si>
    <t>Palatine</t>
  </si>
  <si>
    <t>Park Forest</t>
  </si>
  <si>
    <t>Plainfield</t>
  </si>
  <si>
    <t>Richton Park</t>
  </si>
  <si>
    <t>River Grove</t>
  </si>
  <si>
    <t>Roxana</t>
  </si>
  <si>
    <t>Skokie</t>
  </si>
  <si>
    <t>South Elgin</t>
  </si>
  <si>
    <t>Steger</t>
  </si>
  <si>
    <t>Urbana</t>
  </si>
  <si>
    <t>Wood River</t>
  </si>
  <si>
    <t>Yorkville</t>
  </si>
  <si>
    <t>University of Illinois:</t>
  </si>
  <si>
    <t xml:space="preserve">  Urbana</t>
  </si>
  <si>
    <t>Calhoun</t>
  </si>
  <si>
    <t>Rock Island</t>
  </si>
  <si>
    <t>Tazewell</t>
  </si>
  <si>
    <t>Vermilion</t>
  </si>
  <si>
    <t>Will</t>
  </si>
  <si>
    <t>Effingham</t>
  </si>
  <si>
    <t>Stephenson</t>
  </si>
  <si>
    <t>Illinois State Police</t>
  </si>
  <si>
    <t>Albion</t>
  </si>
  <si>
    <t>Anderson</t>
  </si>
  <si>
    <t>Angola</t>
  </si>
  <si>
    <t>Bloomfield</t>
  </si>
  <si>
    <t>Bloomington</t>
  </si>
  <si>
    <t>Bristol</t>
  </si>
  <si>
    <t>Carmel</t>
  </si>
  <si>
    <t>Crawfordsville</t>
  </si>
  <si>
    <t>Crown Point</t>
  </si>
  <si>
    <t>Danville</t>
  </si>
  <si>
    <t>East Chicago</t>
  </si>
  <si>
    <t>Elkhart</t>
  </si>
  <si>
    <t>Evansville</t>
  </si>
  <si>
    <t>Fort Wayne</t>
  </si>
  <si>
    <t>Frankfort</t>
  </si>
  <si>
    <t>Franklin</t>
  </si>
  <si>
    <t>Fremont</t>
  </si>
  <si>
    <t>Goshen</t>
  </si>
  <si>
    <t>Griffith</t>
  </si>
  <si>
    <t>Hammond</t>
  </si>
  <si>
    <t>Hartford City</t>
  </si>
  <si>
    <t>Hobart</t>
  </si>
  <si>
    <t>Huntingburg</t>
  </si>
  <si>
    <t>Huntington</t>
  </si>
  <si>
    <t>Jeffersonville</t>
  </si>
  <si>
    <t>Kendallville</t>
  </si>
  <si>
    <t>Kokomo</t>
  </si>
  <si>
    <t>Lawrenceburg</t>
  </si>
  <si>
    <t>Linton</t>
  </si>
  <si>
    <t>Michigan City</t>
  </si>
  <si>
    <t>North Vernon</t>
  </si>
  <si>
    <t>Portage</t>
  </si>
  <si>
    <t>South Bend</t>
  </si>
  <si>
    <t>Speedway</t>
  </si>
  <si>
    <t>Terre Haute</t>
  </si>
  <si>
    <t>Valparaiso</t>
  </si>
  <si>
    <t>Westfield</t>
  </si>
  <si>
    <t>West Lafayette</t>
  </si>
  <si>
    <t>Zionsville</t>
  </si>
  <si>
    <t>Purdue University</t>
  </si>
  <si>
    <t>Hamilton</t>
  </si>
  <si>
    <t>Hancock</t>
  </si>
  <si>
    <t>Hendricks</t>
  </si>
  <si>
    <t>Warrick</t>
  </si>
  <si>
    <t>Cass</t>
  </si>
  <si>
    <t>Gibson</t>
  </si>
  <si>
    <t>Greene</t>
  </si>
  <si>
    <t>Jennings</t>
  </si>
  <si>
    <t>Wells</t>
  </si>
  <si>
    <t>Indiana Gaming Commission</t>
  </si>
  <si>
    <t>Indianapolis International Airport</t>
  </si>
  <si>
    <t>Altoona</t>
  </si>
  <si>
    <t>Ames</t>
  </si>
  <si>
    <t>Ankeny</t>
  </si>
  <si>
    <t>Atlantic</t>
  </si>
  <si>
    <t>Camanche</t>
  </si>
  <si>
    <t>Carlisle</t>
  </si>
  <si>
    <t>Clinton</t>
  </si>
  <si>
    <t>Council Bluffs</t>
  </si>
  <si>
    <t>Creston</t>
  </si>
  <si>
    <t>Des Moines</t>
  </si>
  <si>
    <t>DeWitt</t>
  </si>
  <si>
    <t>Dyersville</t>
  </si>
  <si>
    <t>Fort Dodge</t>
  </si>
  <si>
    <t>Grundy Center</t>
  </si>
  <si>
    <t>Hiawatha</t>
  </si>
  <si>
    <t>Iowa City</t>
  </si>
  <si>
    <t>Keokuk</t>
  </si>
  <si>
    <t>Knoxville</t>
  </si>
  <si>
    <t>North Liberty</t>
  </si>
  <si>
    <t>Ottumwa</t>
  </si>
  <si>
    <t>Sioux City</t>
  </si>
  <si>
    <t>Waukee</t>
  </si>
  <si>
    <t>Waukon</t>
  </si>
  <si>
    <t>West Des Moines</t>
  </si>
  <si>
    <t>University of Iowa</t>
  </si>
  <si>
    <t>Lucas</t>
  </si>
  <si>
    <t>Poweshiek</t>
  </si>
  <si>
    <t>Sac</t>
  </si>
  <si>
    <t>Atchison</t>
  </si>
  <si>
    <t>Augusta</t>
  </si>
  <si>
    <t>Belleville</t>
  </si>
  <si>
    <t>Beloit</t>
  </si>
  <si>
    <t>Coffeyville</t>
  </si>
  <si>
    <t>Colby</t>
  </si>
  <si>
    <t>Dodge City</t>
  </si>
  <si>
    <t>Edwardsville</t>
  </si>
  <si>
    <t>Galena</t>
  </si>
  <si>
    <t>Gardner</t>
  </si>
  <si>
    <t>Goddard</t>
  </si>
  <si>
    <t>Grandview Plaza</t>
  </si>
  <si>
    <t>Great Bend</t>
  </si>
  <si>
    <t>Independence</t>
  </si>
  <si>
    <t>Kechi</t>
  </si>
  <si>
    <t>Leavenworth</t>
  </si>
  <si>
    <t>Leawood</t>
  </si>
  <si>
    <t>Liberal</t>
  </si>
  <si>
    <t>Maize</t>
  </si>
  <si>
    <t>Mulvane</t>
  </si>
  <si>
    <t>Newton</t>
  </si>
  <si>
    <t>Olathe</t>
  </si>
  <si>
    <t>Osage City</t>
  </si>
  <si>
    <t>Overland Park</t>
  </si>
  <si>
    <t>Park City</t>
  </si>
  <si>
    <t>Rose Hill</t>
  </si>
  <si>
    <t>Shawnee</t>
  </si>
  <si>
    <t>Spring Hill</t>
  </si>
  <si>
    <t>Valley Center</t>
  </si>
  <si>
    <t>Wellington</t>
  </si>
  <si>
    <t>Wichita</t>
  </si>
  <si>
    <t>Butler</t>
  </si>
  <si>
    <t>Linn</t>
  </si>
  <si>
    <t>Pottawatomie</t>
  </si>
  <si>
    <t>Riley County Police Department</t>
  </si>
  <si>
    <t>Sedgwick</t>
  </si>
  <si>
    <t>Sumner</t>
  </si>
  <si>
    <t>Wyandotte</t>
  </si>
  <si>
    <t>Dickinson</t>
  </si>
  <si>
    <t>Edwards</t>
  </si>
  <si>
    <t>Finney</t>
  </si>
  <si>
    <t>Ford</t>
  </si>
  <si>
    <t>Greenwood</t>
  </si>
  <si>
    <t>Haskell</t>
  </si>
  <si>
    <t>Kiowa</t>
  </si>
  <si>
    <t>Labette</t>
  </si>
  <si>
    <t>Lane</t>
  </si>
  <si>
    <t>Montgomery</t>
  </si>
  <si>
    <t>Neosho</t>
  </si>
  <si>
    <t>Norton</t>
  </si>
  <si>
    <t>Phillips</t>
  </si>
  <si>
    <t>Reno</t>
  </si>
  <si>
    <t xml:space="preserve">  Troop C</t>
  </si>
  <si>
    <t xml:space="preserve">  Troop G</t>
  </si>
  <si>
    <t>Potawatomi Tribal</t>
  </si>
  <si>
    <t>Alexandria</t>
  </si>
  <si>
    <t>Bowling Green</t>
  </si>
  <si>
    <t>Cadiz</t>
  </si>
  <si>
    <t>Covington</t>
  </si>
  <si>
    <t>Elizabethtown</t>
  </si>
  <si>
    <t>Fort Mitchell</t>
  </si>
  <si>
    <t>Harrodsburg</t>
  </si>
  <si>
    <t>La Grange</t>
  </si>
  <si>
    <t>Lebanon</t>
  </si>
  <si>
    <t>Madisonville</t>
  </si>
  <si>
    <t>Murray</t>
  </si>
  <si>
    <t>Oak Grove</t>
  </si>
  <si>
    <t>Owensboro</t>
  </si>
  <si>
    <t>Owingsville</t>
  </si>
  <si>
    <t>Paducah</t>
  </si>
  <si>
    <t>Pikeville</t>
  </si>
  <si>
    <t>Scottsville</t>
  </si>
  <si>
    <t>Shively</t>
  </si>
  <si>
    <t>Simpsonville</t>
  </si>
  <si>
    <t>Taylor Mill</t>
  </si>
  <si>
    <t>West Buechel</t>
  </si>
  <si>
    <t>Wilmore</t>
  </si>
  <si>
    <t>Eastern Kentucky University</t>
  </si>
  <si>
    <t>University of Kentucky</t>
  </si>
  <si>
    <t>Western Kentucky University</t>
  </si>
  <si>
    <t>Boone</t>
  </si>
  <si>
    <t>Daviess</t>
  </si>
  <si>
    <t>Grant</t>
  </si>
  <si>
    <t>Hardin</t>
  </si>
  <si>
    <t>Kenton County Police Department</t>
  </si>
  <si>
    <t>Oldham County Police Department</t>
  </si>
  <si>
    <t>Warren</t>
  </si>
  <si>
    <t>Crittenden</t>
  </si>
  <si>
    <t>Garrard</t>
  </si>
  <si>
    <t xml:space="preserve">  Columbia</t>
  </si>
  <si>
    <t xml:space="preserve">  Henderson</t>
  </si>
  <si>
    <t>Bourbon County Schools</t>
  </si>
  <si>
    <t>Baton Rouge</t>
  </si>
  <si>
    <t>Blanchard</t>
  </si>
  <si>
    <t>Bogalusa</t>
  </si>
  <si>
    <t>Broussard</t>
  </si>
  <si>
    <t>De Ridder</t>
  </si>
  <si>
    <t>Kenner</t>
  </si>
  <si>
    <t>Marksville</t>
  </si>
  <si>
    <t>Monroe</t>
  </si>
  <si>
    <t>Opelousas</t>
  </si>
  <si>
    <t>Vidalia</t>
  </si>
  <si>
    <t>Vinton</t>
  </si>
  <si>
    <t>Louisiana State University, Health Sciences Center, Shreveport</t>
  </si>
  <si>
    <t>Ascension</t>
  </si>
  <si>
    <t>Calcasieu</t>
  </si>
  <si>
    <t>East Baton Rouge</t>
  </si>
  <si>
    <t>East Feliciana</t>
  </si>
  <si>
    <t>Lafourche</t>
  </si>
  <si>
    <t>Rapides</t>
  </si>
  <si>
    <t>St. Bernard</t>
  </si>
  <si>
    <t>St. Charles</t>
  </si>
  <si>
    <t>St. John the Baptist</t>
  </si>
  <si>
    <t>Catahoula</t>
  </si>
  <si>
    <t>Evangeline</t>
  </si>
  <si>
    <t>Jefferson Davis</t>
  </si>
  <si>
    <t>St. Landry</t>
  </si>
  <si>
    <t>Webster</t>
  </si>
  <si>
    <t>Coushatta Tribal</t>
  </si>
  <si>
    <t>Bangor</t>
  </si>
  <si>
    <t>Bar Harbor</t>
  </si>
  <si>
    <t>Biddeford</t>
  </si>
  <si>
    <t>Brewer</t>
  </si>
  <si>
    <t>Brunswick</t>
  </si>
  <si>
    <t>Bucksport</t>
  </si>
  <si>
    <t>Buxton</t>
  </si>
  <si>
    <t>Cumberland</t>
  </si>
  <si>
    <t>Damariscotta</t>
  </si>
  <si>
    <t>Fort Kent</t>
  </si>
  <si>
    <t>Gardiner</t>
  </si>
  <si>
    <t>Gorham</t>
  </si>
  <si>
    <t>Hallowell</t>
  </si>
  <si>
    <t>Houlton</t>
  </si>
  <si>
    <t>Jay</t>
  </si>
  <si>
    <t>Kittery</t>
  </si>
  <si>
    <t>Milo</t>
  </si>
  <si>
    <t>Old Town</t>
  </si>
  <si>
    <t>Oxford</t>
  </si>
  <si>
    <t>Paris</t>
  </si>
  <si>
    <t>Portland</t>
  </si>
  <si>
    <t>Presque Isle</t>
  </si>
  <si>
    <t>Rockland</t>
  </si>
  <si>
    <t>Rumford</t>
  </si>
  <si>
    <t>Saco</t>
  </si>
  <si>
    <t>Sanford</t>
  </si>
  <si>
    <t>Scarborough</t>
  </si>
  <si>
    <t>Southwest Harbor</t>
  </si>
  <si>
    <t>Thomaston</t>
  </si>
  <si>
    <t>Topsham</t>
  </si>
  <si>
    <t>Windham</t>
  </si>
  <si>
    <t>Winslow</t>
  </si>
  <si>
    <t>Winter Harbor</t>
  </si>
  <si>
    <t>Wiscasset</t>
  </si>
  <si>
    <t>York</t>
  </si>
  <si>
    <t>University of Maine, Orono</t>
  </si>
  <si>
    <t>Penobscot</t>
  </si>
  <si>
    <t>Knox</t>
  </si>
  <si>
    <t>State Police</t>
  </si>
  <si>
    <t>Bowie</t>
  </si>
  <si>
    <t>Frederick</t>
  </si>
  <si>
    <t>Hagerstown</t>
  </si>
  <si>
    <t>Salisbury</t>
  </si>
  <si>
    <t>Smithsburg</t>
  </si>
  <si>
    <t>Takoma Park</t>
  </si>
  <si>
    <t>Frostburg State University</t>
  </si>
  <si>
    <t>Towson University</t>
  </si>
  <si>
    <t>University of Maryland, Baltimore County</t>
  </si>
  <si>
    <t>Cecil</t>
  </si>
  <si>
    <t>Charles</t>
  </si>
  <si>
    <t>Montgomery County Police Department</t>
  </si>
  <si>
    <t>Prince George's County Police Department</t>
  </si>
  <si>
    <t>St. Mary's</t>
  </si>
  <si>
    <t>Garrett</t>
  </si>
  <si>
    <t xml:space="preserve">State Police: </t>
  </si>
  <si>
    <t xml:space="preserve">  Allegany County</t>
  </si>
  <si>
    <t xml:space="preserve">  Anne Arundel County</t>
  </si>
  <si>
    <t xml:space="preserve">  Baltimore County</t>
  </si>
  <si>
    <t xml:space="preserve">  Caroline County</t>
  </si>
  <si>
    <t xml:space="preserve">  Carroll County</t>
  </si>
  <si>
    <t xml:space="preserve">  Garrett County</t>
  </si>
  <si>
    <t xml:space="preserve">  Queen Annes's County</t>
  </si>
  <si>
    <t xml:space="preserve">  St. Mary's County</t>
  </si>
  <si>
    <t xml:space="preserve">  Washington County</t>
  </si>
  <si>
    <t xml:space="preserve">  Wicomico County</t>
  </si>
  <si>
    <t>Department of Public Safety and Correctional Services, Internal Investigation Division</t>
  </si>
  <si>
    <t>Natural Resources Police</t>
  </si>
  <si>
    <t>Transit Administration</t>
  </si>
  <si>
    <t>Transportation Authority</t>
  </si>
  <si>
    <t>Amesbury</t>
  </si>
  <si>
    <t>Arlington</t>
  </si>
  <si>
    <t>Attleboro</t>
  </si>
  <si>
    <t>Ayer</t>
  </si>
  <si>
    <t>Barnstable</t>
  </si>
  <si>
    <t>Barre</t>
  </si>
  <si>
    <t>Bedford</t>
  </si>
  <si>
    <t>Belchertown</t>
  </si>
  <si>
    <t>Belmont</t>
  </si>
  <si>
    <t>Braintree</t>
  </si>
  <si>
    <t>Brookline</t>
  </si>
  <si>
    <t>Chelsea</t>
  </si>
  <si>
    <t>Cohasset</t>
  </si>
  <si>
    <t>Concord</t>
  </si>
  <si>
    <t>Danvers</t>
  </si>
  <si>
    <t>Dedham</t>
  </si>
  <si>
    <t>Dennis</t>
  </si>
  <si>
    <t>Everett</t>
  </si>
  <si>
    <t>Fairhaven</t>
  </si>
  <si>
    <t>Falmouth</t>
  </si>
  <si>
    <t>Great Barrington</t>
  </si>
  <si>
    <t>Groveland</t>
  </si>
  <si>
    <t>Harwich</t>
  </si>
  <si>
    <t>Hull</t>
  </si>
  <si>
    <t>Ipswich</t>
  </si>
  <si>
    <t>Lakeville</t>
  </si>
  <si>
    <t>Lincoln</t>
  </si>
  <si>
    <t>Lowell</t>
  </si>
  <si>
    <t>Ludlow</t>
  </si>
  <si>
    <t>Lynn</t>
  </si>
  <si>
    <t>Malden</t>
  </si>
  <si>
    <t>Manchester-by-the-Sea</t>
  </si>
  <si>
    <t>Marblehead</t>
  </si>
  <si>
    <t>Medford</t>
  </si>
  <si>
    <t>Natick</t>
  </si>
  <si>
    <t>New Bedford</t>
  </si>
  <si>
    <t>Newburyport</t>
  </si>
  <si>
    <t>Norfolk</t>
  </si>
  <si>
    <t>North Attleboro</t>
  </si>
  <si>
    <t>North Reading</t>
  </si>
  <si>
    <t>Norwood</t>
  </si>
  <si>
    <t>Oakham</t>
  </si>
  <si>
    <t>Pittsfield</t>
  </si>
  <si>
    <t>Reading</t>
  </si>
  <si>
    <t>Revere</t>
  </si>
  <si>
    <t>Rowley</t>
  </si>
  <si>
    <t>Rutland</t>
  </si>
  <si>
    <t>Salem</t>
  </si>
  <si>
    <t>Shrewsbury</t>
  </si>
  <si>
    <t>Southbridge</t>
  </si>
  <si>
    <t>Southwick</t>
  </si>
  <si>
    <t>Springfield</t>
  </si>
  <si>
    <t>Stoughton</t>
  </si>
  <si>
    <t>Stow</t>
  </si>
  <si>
    <t>Swampscott</t>
  </si>
  <si>
    <t>Taunton</t>
  </si>
  <si>
    <t>Tyngsboro</t>
  </si>
  <si>
    <t>Uxbridge</t>
  </si>
  <si>
    <t>Wakefield</t>
  </si>
  <si>
    <t>Waltham</t>
  </si>
  <si>
    <t>Wayland</t>
  </si>
  <si>
    <t>Wenham</t>
  </si>
  <si>
    <t>Williamstown</t>
  </si>
  <si>
    <t>Wilmington</t>
  </si>
  <si>
    <t>Worcester</t>
  </si>
  <si>
    <t>Wrentham</t>
  </si>
  <si>
    <t>Yarmouth</t>
  </si>
  <si>
    <t>Bentley University</t>
  </si>
  <si>
    <t>Boston University</t>
  </si>
  <si>
    <t>College of the Holy Cross</t>
  </si>
  <si>
    <t>Dean College</t>
  </si>
  <si>
    <t>Northeastern University</t>
  </si>
  <si>
    <t>University of Massachusetts, Amherst</t>
  </si>
  <si>
    <t>Wellesley College</t>
  </si>
  <si>
    <t>Worcester Polytechnic Institute</t>
  </si>
  <si>
    <t>Ann Arbor</t>
  </si>
  <si>
    <t>Armada</t>
  </si>
  <si>
    <t>Auburn Hills</t>
  </si>
  <si>
    <t>Bad Axe</t>
  </si>
  <si>
    <t>Bath Township</t>
  </si>
  <si>
    <t>Benton Township</t>
  </si>
  <si>
    <t>Bloomfield Township</t>
  </si>
  <si>
    <t>Bridgeport Township</t>
  </si>
  <si>
    <t>Caro</t>
  </si>
  <si>
    <t>Cass City</t>
  </si>
  <si>
    <t>Cassopolis</t>
  </si>
  <si>
    <t>Center Line</t>
  </si>
  <si>
    <t>Charlevoix</t>
  </si>
  <si>
    <t>Charlotte</t>
  </si>
  <si>
    <t>Clayton Township</t>
  </si>
  <si>
    <t>Clinton Township</t>
  </si>
  <si>
    <t>Coldwater</t>
  </si>
  <si>
    <t>Colon</t>
  </si>
  <si>
    <t>Columbia Township</t>
  </si>
  <si>
    <t>Commerce Township</t>
  </si>
  <si>
    <t>Dearborn</t>
  </si>
  <si>
    <t>Dearborn Heights</t>
  </si>
  <si>
    <t>DeWitt Township</t>
  </si>
  <si>
    <t>East Lansing</t>
  </si>
  <si>
    <t>Eastpointe</t>
  </si>
  <si>
    <t>Ecorse</t>
  </si>
  <si>
    <t>Escanaba</t>
  </si>
  <si>
    <t>Farmington Hills</t>
  </si>
  <si>
    <t>Flint</t>
  </si>
  <si>
    <t>Flint Township</t>
  </si>
  <si>
    <t>Fraser</t>
  </si>
  <si>
    <t>Gaylord</t>
  </si>
  <si>
    <t>Gladwin</t>
  </si>
  <si>
    <t>Grand Blanc Township</t>
  </si>
  <si>
    <t>Grandville</t>
  </si>
  <si>
    <t>Grayling</t>
  </si>
  <si>
    <t>Hastings</t>
  </si>
  <si>
    <t>Hillsdale</t>
  </si>
  <si>
    <t>Hudson</t>
  </si>
  <si>
    <t>Huron Township</t>
  </si>
  <si>
    <t>Imlay City</t>
  </si>
  <si>
    <t>Inkster</t>
  </si>
  <si>
    <t>Ishpeming</t>
  </si>
  <si>
    <t>Kentwood</t>
  </si>
  <si>
    <t>Lapeer</t>
  </si>
  <si>
    <t>Lincoln Park</t>
  </si>
  <si>
    <t>Livonia</t>
  </si>
  <si>
    <t>Ludington</t>
  </si>
  <si>
    <t>Madison Heights</t>
  </si>
  <si>
    <t>Manistique</t>
  </si>
  <si>
    <t>Marine City</t>
  </si>
  <si>
    <t>Mason</t>
  </si>
  <si>
    <t>Melvindale</t>
  </si>
  <si>
    <t>Meridian Township</t>
  </si>
  <si>
    <t>Metamora Township</t>
  </si>
  <si>
    <t>Montague</t>
  </si>
  <si>
    <t>Newaygo</t>
  </si>
  <si>
    <t>New Buffalo</t>
  </si>
  <si>
    <t>Northville Township</t>
  </si>
  <si>
    <t>Oakland Township</t>
  </si>
  <si>
    <t>Ontwa Township-Edwardsburg</t>
  </si>
  <si>
    <t>Owosso</t>
  </si>
  <si>
    <t>Pittsfield Township</t>
  </si>
  <si>
    <t>Plymouth Township</t>
  </si>
  <si>
    <t>Pontiac</t>
  </si>
  <si>
    <t>Port Huron</t>
  </si>
  <si>
    <t>Redford Township</t>
  </si>
  <si>
    <t>Reed City</t>
  </si>
  <si>
    <t>Riverview</t>
  </si>
  <si>
    <t>Rochester</t>
  </si>
  <si>
    <t>Rochester Hills</t>
  </si>
  <si>
    <t>Romeo</t>
  </si>
  <si>
    <t>Romulus</t>
  </si>
  <si>
    <t>Roosevelt Park</t>
  </si>
  <si>
    <t>Rose City</t>
  </si>
  <si>
    <t>Royal Oak</t>
  </si>
  <si>
    <t>Saginaw</t>
  </si>
  <si>
    <t>Shelby Township</t>
  </si>
  <si>
    <t>Southfield</t>
  </si>
  <si>
    <t>Southgate</t>
  </si>
  <si>
    <t>South Haven</t>
  </si>
  <si>
    <t>Springport Township</t>
  </si>
  <si>
    <t>St. Clair Shores</t>
  </si>
  <si>
    <t>St. Joseph</t>
  </si>
  <si>
    <t>St. Louis</t>
  </si>
  <si>
    <t>Sylvan Lake</t>
  </si>
  <si>
    <t>Taylor</t>
  </si>
  <si>
    <t>Thomas Township</t>
  </si>
  <si>
    <t>Troy</t>
  </si>
  <si>
    <t>Walker</t>
  </si>
  <si>
    <t>Waterford Township</t>
  </si>
  <si>
    <t>West Bloomfield Township</t>
  </si>
  <si>
    <t>Wixom</t>
  </si>
  <si>
    <t>Woodhaven</t>
  </si>
  <si>
    <t>Ypsilanti</t>
  </si>
  <si>
    <t>Michigan State University</t>
  </si>
  <si>
    <t>Oakland Community College</t>
  </si>
  <si>
    <t>University of Michigan, Ann Arbor</t>
  </si>
  <si>
    <t>Washtenaw Community College</t>
  </si>
  <si>
    <t>Western Michigan University</t>
  </si>
  <si>
    <t>Bay</t>
  </si>
  <si>
    <t>Berrien</t>
  </si>
  <si>
    <t>Eaton</t>
  </si>
  <si>
    <t>Genesee</t>
  </si>
  <si>
    <t>Ingham</t>
  </si>
  <si>
    <t>Kent</t>
  </si>
  <si>
    <t>Muskegon</t>
  </si>
  <si>
    <t>Oakland</t>
  </si>
  <si>
    <t>Washtenaw</t>
  </si>
  <si>
    <t>Allegan</t>
  </si>
  <si>
    <t>Emmet</t>
  </si>
  <si>
    <t>Grand Traverse</t>
  </si>
  <si>
    <t>Huron</t>
  </si>
  <si>
    <t>Isabella</t>
  </si>
  <si>
    <t>Kalkaska</t>
  </si>
  <si>
    <t>Oceana</t>
  </si>
  <si>
    <t>Sanilac</t>
  </si>
  <si>
    <t>Tuscola</t>
  </si>
  <si>
    <t xml:space="preserve">  Allegan County</t>
  </si>
  <si>
    <t xml:space="preserve">  Calhoun County</t>
  </si>
  <si>
    <t xml:space="preserve">  Delta County</t>
  </si>
  <si>
    <t xml:space="preserve">  Eaton County</t>
  </si>
  <si>
    <t xml:space="preserve">  Emmet County</t>
  </si>
  <si>
    <t xml:space="preserve">  Ingham County</t>
  </si>
  <si>
    <t xml:space="preserve">  Iosco County</t>
  </si>
  <si>
    <t xml:space="preserve">  Kalkaska County</t>
  </si>
  <si>
    <t xml:space="preserve">  Leelanau County</t>
  </si>
  <si>
    <t xml:space="preserve">  Montcalm County</t>
  </si>
  <si>
    <t xml:space="preserve">  Muskegon County</t>
  </si>
  <si>
    <t xml:space="preserve">  Newaygo County</t>
  </si>
  <si>
    <t xml:space="preserve">  Oakland County</t>
  </si>
  <si>
    <t xml:space="preserve">  Wayne County</t>
  </si>
  <si>
    <t>Hannahville Tribal</t>
  </si>
  <si>
    <t>Department of Natural Resources Law Enforcement Division</t>
  </si>
  <si>
    <t>Huron-Clinton Metropolitan Authority, Stony Creek Metropark</t>
  </si>
  <si>
    <t>Austin</t>
  </si>
  <si>
    <t>Benson</t>
  </si>
  <si>
    <t>Blaine</t>
  </si>
  <si>
    <t>Brooklyn Center</t>
  </si>
  <si>
    <t>Buffalo</t>
  </si>
  <si>
    <t>Cloquet</t>
  </si>
  <si>
    <t>East Grand Forks</t>
  </si>
  <si>
    <t>Eden Prairie</t>
  </si>
  <si>
    <t>Edina</t>
  </si>
  <si>
    <t>Elk River</t>
  </si>
  <si>
    <t>Fairmont</t>
  </si>
  <si>
    <t>Foley</t>
  </si>
  <si>
    <t>Frazee</t>
  </si>
  <si>
    <t>Fridley</t>
  </si>
  <si>
    <t>Hopkins</t>
  </si>
  <si>
    <t>International Falls</t>
  </si>
  <si>
    <t>Inver Grove Heights</t>
  </si>
  <si>
    <t>Mankato</t>
  </si>
  <si>
    <t>Maple Grove</t>
  </si>
  <si>
    <t>Mendota Heights</t>
  </si>
  <si>
    <t>Minnetonka</t>
  </si>
  <si>
    <t>Mounds View</t>
  </si>
  <si>
    <t>Prior Lake</t>
  </si>
  <si>
    <t>Robbinsdale</t>
  </si>
  <si>
    <t>Sartell</t>
  </si>
  <si>
    <t>Savage</t>
  </si>
  <si>
    <t>Shakopee</t>
  </si>
  <si>
    <t>Slayton</t>
  </si>
  <si>
    <t>South St. Paul</t>
  </si>
  <si>
    <t>St. Cloud</t>
  </si>
  <si>
    <t>St. Peter</t>
  </si>
  <si>
    <t>West St. Paul</t>
  </si>
  <si>
    <t>White Bear Lake</t>
  </si>
  <si>
    <t>Woodbury</t>
  </si>
  <si>
    <t>Carver</t>
  </si>
  <si>
    <t>Olmsted</t>
  </si>
  <si>
    <t>Sherburne</t>
  </si>
  <si>
    <t>Wright</t>
  </si>
  <si>
    <t>Kandiyohi</t>
  </si>
  <si>
    <t>Mahnomen</t>
  </si>
  <si>
    <t>Todd</t>
  </si>
  <si>
    <t>Waseca</t>
  </si>
  <si>
    <t>Metropolitan Transit Commission</t>
  </si>
  <si>
    <t>Brandon</t>
  </si>
  <si>
    <t>Cleveland</t>
  </si>
  <si>
    <t>Corinth</t>
  </si>
  <si>
    <t>Gautier</t>
  </si>
  <si>
    <t>Guntown</t>
  </si>
  <si>
    <t>Hattiesburg</t>
  </si>
  <si>
    <t>Olive Branch</t>
  </si>
  <si>
    <t>Tupelo</t>
  </si>
  <si>
    <t>DeSoto</t>
  </si>
  <si>
    <t>Harrison</t>
  </si>
  <si>
    <t>Lamar</t>
  </si>
  <si>
    <t>Bolivar</t>
  </si>
  <si>
    <t>Leake</t>
  </si>
  <si>
    <t>Pontotoc</t>
  </si>
  <si>
    <t>Sunflower</t>
  </si>
  <si>
    <t>Tishomingo</t>
  </si>
  <si>
    <t>Winston</t>
  </si>
  <si>
    <t>Arnold</t>
  </si>
  <si>
    <t>Battlefield</t>
  </si>
  <si>
    <t>Bellefontaine Neighbors</t>
  </si>
  <si>
    <t>Belton</t>
  </si>
  <si>
    <t>Bridgeton</t>
  </si>
  <si>
    <t>Camdenton</t>
  </si>
  <si>
    <t>Carthage</t>
  </si>
  <si>
    <t>Charleston</t>
  </si>
  <si>
    <t>Chesterfield</t>
  </si>
  <si>
    <t>Clarkson Valley</t>
  </si>
  <si>
    <t>Cottleville</t>
  </si>
  <si>
    <t>Creve Coeur</t>
  </si>
  <si>
    <t>Cuba</t>
  </si>
  <si>
    <t>Ferguson</t>
  </si>
  <si>
    <t>Festus</t>
  </si>
  <si>
    <t>Florissant</t>
  </si>
  <si>
    <t>Frontenac</t>
  </si>
  <si>
    <t>Grandview</t>
  </si>
  <si>
    <t>Hannibal</t>
  </si>
  <si>
    <t>Hazelwood</t>
  </si>
  <si>
    <t>Jonesburg</t>
  </si>
  <si>
    <t>Kansas City</t>
  </si>
  <si>
    <t>Lake St. Louis</t>
  </si>
  <si>
    <t>Lee's Summit</t>
  </si>
  <si>
    <t>Liberty</t>
  </si>
  <si>
    <t>Macon</t>
  </si>
  <si>
    <t>Matthews</t>
  </si>
  <si>
    <t>Moberly</t>
  </si>
  <si>
    <t>Monroe City</t>
  </si>
  <si>
    <t>Mountain Grove</t>
  </si>
  <si>
    <t>North Kansas City</t>
  </si>
  <si>
    <t>O'Fallon</t>
  </si>
  <si>
    <t>Overland</t>
  </si>
  <si>
    <t>Raytown</t>
  </si>
  <si>
    <t>Rolla</t>
  </si>
  <si>
    <t>Sikeston</t>
  </si>
  <si>
    <t>St. Ann</t>
  </si>
  <si>
    <t>St. Clair</t>
  </si>
  <si>
    <t>St. James</t>
  </si>
  <si>
    <t>St. John</t>
  </si>
  <si>
    <t>St. Peters</t>
  </si>
  <si>
    <t>St. Robert</t>
  </si>
  <si>
    <t>Sunset Hills</t>
  </si>
  <si>
    <t>Union</t>
  </si>
  <si>
    <t>Velda City</t>
  </si>
  <si>
    <t>Vinita Park</t>
  </si>
  <si>
    <t>Missouri University of Science and Technology</t>
  </si>
  <si>
    <t>Truman State University</t>
  </si>
  <si>
    <t>University of Missouri, Kansas City</t>
  </si>
  <si>
    <t>Cape Girardeau</t>
  </si>
  <si>
    <t>Clay</t>
  </si>
  <si>
    <t>Platte</t>
  </si>
  <si>
    <t>St. Charles County Police Department</t>
  </si>
  <si>
    <t>St. Louis County Police Department</t>
  </si>
  <si>
    <t>Barry</t>
  </si>
  <si>
    <t>Cedar</t>
  </si>
  <si>
    <t>Chariton</t>
  </si>
  <si>
    <t>Grundy</t>
  </si>
  <si>
    <t>Morgan</t>
  </si>
  <si>
    <t>Pike</t>
  </si>
  <si>
    <t>Schuyler</t>
  </si>
  <si>
    <t>Ste. Genevieve</t>
  </si>
  <si>
    <t>St. Francois</t>
  </si>
  <si>
    <t>Stone</t>
  </si>
  <si>
    <t>Taney</t>
  </si>
  <si>
    <t>Billings</t>
  </si>
  <si>
    <t>Bozeman</t>
  </si>
  <si>
    <t>Helena</t>
  </si>
  <si>
    <t>Kalispell</t>
  </si>
  <si>
    <t>Montana State University</t>
  </si>
  <si>
    <t>Roosevelt</t>
  </si>
  <si>
    <t>Alliance</t>
  </si>
  <si>
    <t>Beatrice</t>
  </si>
  <si>
    <t>Chadron</t>
  </si>
  <si>
    <t>Columbus</t>
  </si>
  <si>
    <t>Gering</t>
  </si>
  <si>
    <t>Grand Island</t>
  </si>
  <si>
    <t>McCook</t>
  </si>
  <si>
    <t>Nebraska City</t>
  </si>
  <si>
    <t>North Platte</t>
  </si>
  <si>
    <t>Omaha</t>
  </si>
  <si>
    <t>Scottsbluff</t>
  </si>
  <si>
    <t>Metropolitan Community College, Douglas County</t>
  </si>
  <si>
    <t>Scotts Bluff</t>
  </si>
  <si>
    <t>State Patrol:</t>
  </si>
  <si>
    <t xml:space="preserve">  Butler County</t>
  </si>
  <si>
    <t xml:space="preserve">  Hall County</t>
  </si>
  <si>
    <t>Mesquite</t>
  </si>
  <si>
    <t>Winnemucca</t>
  </si>
  <si>
    <t>University of Nevada, Reno</t>
  </si>
  <si>
    <t>Carson City</t>
  </si>
  <si>
    <t>Storey</t>
  </si>
  <si>
    <t>Washoe</t>
  </si>
  <si>
    <t>Churchill</t>
  </si>
  <si>
    <t>Elko</t>
  </si>
  <si>
    <t>Lander</t>
  </si>
  <si>
    <t>Lyon</t>
  </si>
  <si>
    <t>Mineral</t>
  </si>
  <si>
    <t>Nye</t>
  </si>
  <si>
    <t xml:space="preserve">  Northwestern Division</t>
  </si>
  <si>
    <t xml:space="preserve">  Southern Division</t>
  </si>
  <si>
    <t>Pyramid Lake Tribal</t>
  </si>
  <si>
    <t>Capitol Police</t>
  </si>
  <si>
    <t>Washoe County School District</t>
  </si>
  <si>
    <t>Durham</t>
  </si>
  <si>
    <t>Exeter</t>
  </si>
  <si>
    <t>Gilmanton</t>
  </si>
  <si>
    <t>Hampton</t>
  </si>
  <si>
    <t>Hooksett</t>
  </si>
  <si>
    <t>Keene</t>
  </si>
  <si>
    <t>Laconia</t>
  </si>
  <si>
    <t>Madbury</t>
  </si>
  <si>
    <t>Newmarket</t>
  </si>
  <si>
    <t>Portsmouth</t>
  </si>
  <si>
    <t>Somersworth</t>
  </si>
  <si>
    <t>Stratham</t>
  </si>
  <si>
    <t>Weare</t>
  </si>
  <si>
    <t>Plymouth State University</t>
  </si>
  <si>
    <t>University of New Hampshire</t>
  </si>
  <si>
    <t>Atlantic Highlands</t>
  </si>
  <si>
    <t>Barnegat Township</t>
  </si>
  <si>
    <t>Barrington</t>
  </si>
  <si>
    <t>Bayonne</t>
  </si>
  <si>
    <t>Beachwood</t>
  </si>
  <si>
    <t>Bedminster Township</t>
  </si>
  <si>
    <t>Bernardsville</t>
  </si>
  <si>
    <t>Blairstown Township</t>
  </si>
  <si>
    <t>Bordentown Township</t>
  </si>
  <si>
    <t>Camden County Police Department</t>
  </si>
  <si>
    <t>Cedar Grove Township</t>
  </si>
  <si>
    <t>Clark Township</t>
  </si>
  <si>
    <t>Closter</t>
  </si>
  <si>
    <t>Colts Neck Township</t>
  </si>
  <si>
    <t>Cranford Township</t>
  </si>
  <si>
    <t>Deal</t>
  </si>
  <si>
    <t>Delanco Township</t>
  </si>
  <si>
    <t>Delran Township</t>
  </si>
  <si>
    <t>Demarest</t>
  </si>
  <si>
    <t>Denville Township</t>
  </si>
  <si>
    <t>Deptford Township</t>
  </si>
  <si>
    <t>Dumont</t>
  </si>
  <si>
    <t>East Brunswick Township</t>
  </si>
  <si>
    <t>East Rutherford</t>
  </si>
  <si>
    <t>East Windsor Township</t>
  </si>
  <si>
    <t>Eatontown</t>
  </si>
  <si>
    <t>Elizabeth</t>
  </si>
  <si>
    <t>Englishtown</t>
  </si>
  <si>
    <t>Evesham Township</t>
  </si>
  <si>
    <t>Fair Lawn</t>
  </si>
  <si>
    <t>Fairview</t>
  </si>
  <si>
    <t>Fanwood</t>
  </si>
  <si>
    <t>Florence Township</t>
  </si>
  <si>
    <t>Franklin Lakes</t>
  </si>
  <si>
    <t>Franklin Township, Somerset County</t>
  </si>
  <si>
    <t>Frenchtown</t>
  </si>
  <si>
    <t>Garfield</t>
  </si>
  <si>
    <t>Green Brook Township</t>
  </si>
  <si>
    <t>Greenwich Township, Gloucester County</t>
  </si>
  <si>
    <t>Greenwich Township, Warren County</t>
  </si>
  <si>
    <t>Hackensack</t>
  </si>
  <si>
    <t>Hackettstown</t>
  </si>
  <si>
    <t>Haddonfield</t>
  </si>
  <si>
    <t>Haddon Township</t>
  </si>
  <si>
    <t>Hamilton Township, Mercer County</t>
  </si>
  <si>
    <t>Hanover Township</t>
  </si>
  <si>
    <t>Harding Township</t>
  </si>
  <si>
    <t>Hardyston Township</t>
  </si>
  <si>
    <t>Hasbrouck Heights</t>
  </si>
  <si>
    <t>High Bridge</t>
  </si>
  <si>
    <t>Highlands</t>
  </si>
  <si>
    <t>Hightstown</t>
  </si>
  <si>
    <t>Hillsborough Township</t>
  </si>
  <si>
    <t>Hillside Township</t>
  </si>
  <si>
    <t>Ho-Ho-Kus</t>
  </si>
  <si>
    <t>Holmdel Township</t>
  </si>
  <si>
    <t>Hopewell Township</t>
  </si>
  <si>
    <t>Jackson Township</t>
  </si>
  <si>
    <t>Jersey City</t>
  </si>
  <si>
    <t>Kearny</t>
  </si>
  <si>
    <t>Keyport</t>
  </si>
  <si>
    <t>Lawrence Township, Mercer County</t>
  </si>
  <si>
    <t>Linden</t>
  </si>
  <si>
    <t>Lindenwold</t>
  </si>
  <si>
    <t>Little Egg Harbor Township</t>
  </si>
  <si>
    <t>Little Falls Township</t>
  </si>
  <si>
    <t>Long Beach Township</t>
  </si>
  <si>
    <t>Long Hill Township</t>
  </si>
  <si>
    <t>Lyndhurst Township</t>
  </si>
  <si>
    <t>Magnolia</t>
  </si>
  <si>
    <t>Manchester Township</t>
  </si>
  <si>
    <t>Mansfield Township, Burlington County</t>
  </si>
  <si>
    <t>Manville</t>
  </si>
  <si>
    <t>Margate City</t>
  </si>
  <si>
    <t>Medford Township</t>
  </si>
  <si>
    <t>Mendham</t>
  </si>
  <si>
    <t>Middle Township</t>
  </si>
  <si>
    <t>Midland Park</t>
  </si>
  <si>
    <t>Monmouth Beach</t>
  </si>
  <si>
    <t>Montclair</t>
  </si>
  <si>
    <t>Moorestown Township</t>
  </si>
  <si>
    <t>Morris Township</t>
  </si>
  <si>
    <t>Mount Olive Township</t>
  </si>
  <si>
    <t>Neptune City</t>
  </si>
  <si>
    <t>New Providence</t>
  </si>
  <si>
    <t>North Arlington</t>
  </si>
  <si>
    <t>Northfield</t>
  </si>
  <si>
    <t>North Haledon</t>
  </si>
  <si>
    <t>North Hanover Township</t>
  </si>
  <si>
    <t>Northvale</t>
  </si>
  <si>
    <t>Ocean Gate</t>
  </si>
  <si>
    <t>Ocean Township, Ocean County</t>
  </si>
  <si>
    <t>Old Bridge Township</t>
  </si>
  <si>
    <t>Paramus</t>
  </si>
  <si>
    <t>Park Ridge</t>
  </si>
  <si>
    <t>Passaic</t>
  </si>
  <si>
    <t>Paterson</t>
  </si>
  <si>
    <t>Pemberton Township</t>
  </si>
  <si>
    <t>Pennington</t>
  </si>
  <si>
    <t>Pennsauken Township</t>
  </si>
  <si>
    <t>Phillipsburg</t>
  </si>
  <si>
    <t>Pine Beach</t>
  </si>
  <si>
    <t>Pleasantville</t>
  </si>
  <si>
    <t>Plumsted Township</t>
  </si>
  <si>
    <t>Point Pleasant</t>
  </si>
  <si>
    <t xml:space="preserve">Princeton </t>
  </si>
  <si>
    <t>Prospect Park</t>
  </si>
  <si>
    <t>Ridgefield Park</t>
  </si>
  <si>
    <t>Ridgewood</t>
  </si>
  <si>
    <t>River Vale Township</t>
  </si>
  <si>
    <t>Robbinsville Township</t>
  </si>
  <si>
    <t>Rochelle Park Township</t>
  </si>
  <si>
    <t>Roselle</t>
  </si>
  <si>
    <t>Rutherford</t>
  </si>
  <si>
    <t>Saddle Brook Township</t>
  </si>
  <si>
    <t>Scotch Plains Township</t>
  </si>
  <si>
    <t>Secaucus</t>
  </si>
  <si>
    <t>Somerville</t>
  </si>
  <si>
    <t>South Bound Brook</t>
  </si>
  <si>
    <t>South Brunswick Township</t>
  </si>
  <si>
    <t>South Plainfield</t>
  </si>
  <si>
    <t>Sparta Township</t>
  </si>
  <si>
    <t>Spotswood</t>
  </si>
  <si>
    <t>Swedesboro</t>
  </si>
  <si>
    <t>Tenafly</t>
  </si>
  <si>
    <t>Union Township</t>
  </si>
  <si>
    <t>Upper Saddle River</t>
  </si>
  <si>
    <t>Voorhees Township</t>
  </si>
  <si>
    <t>Washington Township, Morris County</t>
  </si>
  <si>
    <t>Washington Township, Warren County</t>
  </si>
  <si>
    <t>Westampton Township</t>
  </si>
  <si>
    <t>West Amwell Township</t>
  </si>
  <si>
    <t>West Caldwell Township</t>
  </si>
  <si>
    <t>Westville</t>
  </si>
  <si>
    <t>Willingboro Township</t>
  </si>
  <si>
    <t>Woodland Park</t>
  </si>
  <si>
    <t>Wyckoff Township</t>
  </si>
  <si>
    <t>Brookdale Community College</t>
  </si>
  <si>
    <t>Kean University</t>
  </si>
  <si>
    <t>Monmouth University</t>
  </si>
  <si>
    <t>Princeton University</t>
  </si>
  <si>
    <t>Rutgers University:</t>
  </si>
  <si>
    <t xml:space="preserve">  Newark</t>
  </si>
  <si>
    <t xml:space="preserve">  New Brunswick</t>
  </si>
  <si>
    <t>Stockton University</t>
  </si>
  <si>
    <t>Park Police, Union County</t>
  </si>
  <si>
    <t>Prosecutor:</t>
  </si>
  <si>
    <t>Albuquerque</t>
  </si>
  <si>
    <t>Bosque Farms</t>
  </si>
  <si>
    <t>Las Cruces</t>
  </si>
  <si>
    <t>Rio Rancho</t>
  </si>
  <si>
    <t>Santa Fe</t>
  </si>
  <si>
    <t>Truth or Consequences</t>
  </si>
  <si>
    <t>New Mexico State University</t>
  </si>
  <si>
    <t>Valencia</t>
  </si>
  <si>
    <t>De Baca</t>
  </si>
  <si>
    <t>Sierra</t>
  </si>
  <si>
    <t>Pojoaque Tribal</t>
  </si>
  <si>
    <t>Amherst Town</t>
  </si>
  <si>
    <t>Beacon</t>
  </si>
  <si>
    <t>Bethlehem Town</t>
  </si>
  <si>
    <t>Canandaigua</t>
  </si>
  <si>
    <t>Canton Village</t>
  </si>
  <si>
    <t>Colonie Town</t>
  </si>
  <si>
    <t>Dobbs Ferry Village</t>
  </si>
  <si>
    <t>East Aurora-Aurora Town</t>
  </si>
  <si>
    <t>Goshen Village</t>
  </si>
  <si>
    <t>Greenburgh Town</t>
  </si>
  <si>
    <t>Guilderland Town</t>
  </si>
  <si>
    <t>Hyde Park Town</t>
  </si>
  <si>
    <t>Kingston</t>
  </si>
  <si>
    <t>Lynbrook Village</t>
  </si>
  <si>
    <t>Massena Village</t>
  </si>
  <si>
    <t>Newburgh</t>
  </si>
  <si>
    <t>Newburgh Town</t>
  </si>
  <si>
    <t>New Rochelle</t>
  </si>
  <si>
    <t>Niagara Falls</t>
  </si>
  <si>
    <t>North Greenbush Town</t>
  </si>
  <si>
    <t>Olean</t>
  </si>
  <si>
    <t>Ossining Village</t>
  </si>
  <si>
    <t>Oswego City</t>
  </si>
  <si>
    <t>Pelham Manor Village</t>
  </si>
  <si>
    <t>Poughkeepsie</t>
  </si>
  <si>
    <t>Poughkeepsie Town</t>
  </si>
  <si>
    <t>Ramapo Town</t>
  </si>
  <si>
    <t>Salamanca</t>
  </si>
  <si>
    <t>Saranac Lake Village</t>
  </si>
  <si>
    <t>Scotia Village</t>
  </si>
  <si>
    <t>South Glens Falls Village</t>
  </si>
  <si>
    <t>Stony Point Town</t>
  </si>
  <si>
    <t>Utica</t>
  </si>
  <si>
    <t>Vestal Town</t>
  </si>
  <si>
    <t>Waterloo Village</t>
  </si>
  <si>
    <t>Watervliet</t>
  </si>
  <si>
    <t>White Plains</t>
  </si>
  <si>
    <t>Yonkers</t>
  </si>
  <si>
    <t>Yorktown Town</t>
  </si>
  <si>
    <t>Cornell University</t>
  </si>
  <si>
    <t>State University of New York Police:</t>
  </si>
  <si>
    <t xml:space="preserve">  Albany</t>
  </si>
  <si>
    <t xml:space="preserve">  Buffalo</t>
  </si>
  <si>
    <t xml:space="preserve">  Plattsburgh</t>
  </si>
  <si>
    <t xml:space="preserve">  Potsdam</t>
  </si>
  <si>
    <t xml:space="preserve">  Stony Brook</t>
  </si>
  <si>
    <t>Broome</t>
  </si>
  <si>
    <t>Nassau</t>
  </si>
  <si>
    <t>Niagara</t>
  </si>
  <si>
    <t>Schoharie</t>
  </si>
  <si>
    <t>Suffolk County Police Department</t>
  </si>
  <si>
    <t>Westchester Public Safety</t>
  </si>
  <si>
    <t xml:space="preserve">  Albany County</t>
  </si>
  <si>
    <t xml:space="preserve">  Broome County</t>
  </si>
  <si>
    <t xml:space="preserve">  Cattaraugus County</t>
  </si>
  <si>
    <t xml:space="preserve">  Cayuga County</t>
  </si>
  <si>
    <t xml:space="preserve">  Chautauqua County</t>
  </si>
  <si>
    <t xml:space="preserve">  Delaware County</t>
  </si>
  <si>
    <t xml:space="preserve">  Dutchess County</t>
  </si>
  <si>
    <t xml:space="preserve">  Erie County</t>
  </si>
  <si>
    <t xml:space="preserve">  Essex County</t>
  </si>
  <si>
    <t xml:space="preserve">  Franklin County</t>
  </si>
  <si>
    <t xml:space="preserve">  Fulton County</t>
  </si>
  <si>
    <t xml:space="preserve">  Genesee County</t>
  </si>
  <si>
    <t xml:space="preserve">  Greene County</t>
  </si>
  <si>
    <t xml:space="preserve">  Hamilton County</t>
  </si>
  <si>
    <t xml:space="preserve">  Jefferson County</t>
  </si>
  <si>
    <t xml:space="preserve">  Montgomery County</t>
  </si>
  <si>
    <t xml:space="preserve">  Nassau County</t>
  </si>
  <si>
    <t xml:space="preserve">  Oneida County</t>
  </si>
  <si>
    <t xml:space="preserve">  Onondaga County</t>
  </si>
  <si>
    <t xml:space="preserve">  Ontario County</t>
  </si>
  <si>
    <t xml:space="preserve">  Orange County</t>
  </si>
  <si>
    <t xml:space="preserve">  Oswego County</t>
  </si>
  <si>
    <t xml:space="preserve">  Otsego County</t>
  </si>
  <si>
    <t xml:space="preserve">  Rensselaer County</t>
  </si>
  <si>
    <t xml:space="preserve">  Saratoga County</t>
  </si>
  <si>
    <t xml:space="preserve">  Schoharie County</t>
  </si>
  <si>
    <t xml:space="preserve">  St. Lawrence County</t>
  </si>
  <si>
    <t xml:space="preserve">  Suffolk County</t>
  </si>
  <si>
    <t xml:space="preserve">  Sullivan County</t>
  </si>
  <si>
    <t xml:space="preserve">  Westchester County</t>
  </si>
  <si>
    <t xml:space="preserve">  Wyoming County</t>
  </si>
  <si>
    <t>New York City Metropolitan Transportation Authority</t>
  </si>
  <si>
    <t>State Park:</t>
  </si>
  <si>
    <t xml:space="preserve">  Finger Lakes Region</t>
  </si>
  <si>
    <t xml:space="preserve">  Genesee Region</t>
  </si>
  <si>
    <t xml:space="preserve">  Long Island Region</t>
  </si>
  <si>
    <t xml:space="preserve">  Statewide</t>
  </si>
  <si>
    <t>Ahoskie</t>
  </si>
  <si>
    <t>Apex</t>
  </si>
  <si>
    <t>Asheboro</t>
  </si>
  <si>
    <t>Asheville</t>
  </si>
  <si>
    <t>Bald Head Island</t>
  </si>
  <si>
    <t>Beulaville</t>
  </si>
  <si>
    <t>Biltmore Forest</t>
  </si>
  <si>
    <t>Canton</t>
  </si>
  <si>
    <t>Clayton</t>
  </si>
  <si>
    <t>Cornelius</t>
  </si>
  <si>
    <t>Emerald Isle</t>
  </si>
  <si>
    <t>Fletcher</t>
  </si>
  <si>
    <t>Gastonia</t>
  </si>
  <si>
    <t>Gibsonville</t>
  </si>
  <si>
    <t>Granite Falls</t>
  </si>
  <si>
    <t>Hendersonville</t>
  </si>
  <si>
    <t>High Point</t>
  </si>
  <si>
    <t>Hope Mills</t>
  </si>
  <si>
    <t>Jacksonville</t>
  </si>
  <si>
    <t>Jonesville</t>
  </si>
  <si>
    <t>Kannapolis</t>
  </si>
  <si>
    <t>Kernersville</t>
  </si>
  <si>
    <t>Knightdale</t>
  </si>
  <si>
    <t>Leland</t>
  </si>
  <si>
    <t>Lexington</t>
  </si>
  <si>
    <t>Lincolnton</t>
  </si>
  <si>
    <t>Long View</t>
  </si>
  <si>
    <t>Lumberton</t>
  </si>
  <si>
    <t>Mint Hill</t>
  </si>
  <si>
    <t>Mooresville</t>
  </si>
  <si>
    <t>Morehead City</t>
  </si>
  <si>
    <t>Mount Airy</t>
  </si>
  <si>
    <t>Mount Gilead</t>
  </si>
  <si>
    <t>Murphy</t>
  </si>
  <si>
    <t>Pineville</t>
  </si>
  <si>
    <t>Pittsboro</t>
  </si>
  <si>
    <t>Reidsville</t>
  </si>
  <si>
    <t>Roxboro</t>
  </si>
  <si>
    <t>Shallotte</t>
  </si>
  <si>
    <t>Siler City</t>
  </si>
  <si>
    <t>Stallings</t>
  </si>
  <si>
    <t>Statesville</t>
  </si>
  <si>
    <t>Surf City</t>
  </si>
  <si>
    <t>Troutman</t>
  </si>
  <si>
    <t>Warrenton</t>
  </si>
  <si>
    <t>Warsaw</t>
  </si>
  <si>
    <t>Wilkesboro</t>
  </si>
  <si>
    <t>Wilson</t>
  </si>
  <si>
    <t>Woodfin</t>
  </si>
  <si>
    <t>Zebulon</t>
  </si>
  <si>
    <t>Elizabeth City State University</t>
  </si>
  <si>
    <t>North Carolina Central University</t>
  </si>
  <si>
    <t>North Carolina State University, Raleigh</t>
  </si>
  <si>
    <t>University of North Carolina, Chapel Hill</t>
  </si>
  <si>
    <t>Western Carolina University</t>
  </si>
  <si>
    <t>Alamance</t>
  </si>
  <si>
    <t>Anson</t>
  </si>
  <si>
    <t>Buncombe</t>
  </si>
  <si>
    <t>Burke</t>
  </si>
  <si>
    <t>Cabarrus</t>
  </si>
  <si>
    <t>Catawba</t>
  </si>
  <si>
    <t>Chatham</t>
  </si>
  <si>
    <t>Craven</t>
  </si>
  <si>
    <t>Currituck</t>
  </si>
  <si>
    <t>Davidson</t>
  </si>
  <si>
    <t>Edgecombe</t>
  </si>
  <si>
    <t>Guilford</t>
  </si>
  <si>
    <t>Harnett</t>
  </si>
  <si>
    <t>Haywood</t>
  </si>
  <si>
    <t>Henderson</t>
  </si>
  <si>
    <t>Hoke</t>
  </si>
  <si>
    <t>Nash</t>
  </si>
  <si>
    <t>New Hanover</t>
  </si>
  <si>
    <t>Pamlico</t>
  </si>
  <si>
    <t>Person</t>
  </si>
  <si>
    <t>Pitt</t>
  </si>
  <si>
    <t>Randolph</t>
  </si>
  <si>
    <t>Wake</t>
  </si>
  <si>
    <t>Ashe</t>
  </si>
  <si>
    <t>Avery</t>
  </si>
  <si>
    <t>Carteret</t>
  </si>
  <si>
    <t>Cherokee</t>
  </si>
  <si>
    <t>Chowan</t>
  </si>
  <si>
    <t>Halifax</t>
  </si>
  <si>
    <t>Hertford</t>
  </si>
  <si>
    <t>Pasquotank</t>
  </si>
  <si>
    <t>Richmond</t>
  </si>
  <si>
    <t>Robeson</t>
  </si>
  <si>
    <t>Scotland</t>
  </si>
  <si>
    <t>Surry</t>
  </si>
  <si>
    <t>Swain</t>
  </si>
  <si>
    <t>Transylvania</t>
  </si>
  <si>
    <t>Watauga</t>
  </si>
  <si>
    <t>Yancey</t>
  </si>
  <si>
    <t>University of North Carolina Hospitals</t>
  </si>
  <si>
    <t>WakeMed Campus Police</t>
  </si>
  <si>
    <t>Bismarck</t>
  </si>
  <si>
    <t>Fargo</t>
  </si>
  <si>
    <t>Grand Forks</t>
  </si>
  <si>
    <t>Lisbon</t>
  </si>
  <si>
    <t>Emmons</t>
  </si>
  <si>
    <t>Griggs</t>
  </si>
  <si>
    <t>American Township</t>
  </si>
  <si>
    <t>Archbold</t>
  </si>
  <si>
    <t>Ashland</t>
  </si>
  <si>
    <t>Barberton</t>
  </si>
  <si>
    <t>Bath Township, Summit County</t>
  </si>
  <si>
    <t>Bay Village</t>
  </si>
  <si>
    <t>Bazetta Township</t>
  </si>
  <si>
    <t>Bexley</t>
  </si>
  <si>
    <t>Blue Ash</t>
  </si>
  <si>
    <t>Boardman</t>
  </si>
  <si>
    <t>Brecksville</t>
  </si>
  <si>
    <t>Brewster</t>
  </si>
  <si>
    <t>Brimfield Township</t>
  </si>
  <si>
    <t>Brookville</t>
  </si>
  <si>
    <t>Butler Township</t>
  </si>
  <si>
    <t>Byesville</t>
  </si>
  <si>
    <t>Cambridge</t>
  </si>
  <si>
    <t>Cincinnati</t>
  </si>
  <si>
    <t>Copley Township</t>
  </si>
  <si>
    <t>Cuyahoga Falls</t>
  </si>
  <si>
    <t>Dayton</t>
  </si>
  <si>
    <t>Delhi Township</t>
  </si>
  <si>
    <t>Dennison</t>
  </si>
  <si>
    <t>East Cleveland</t>
  </si>
  <si>
    <t>East Liverpool</t>
  </si>
  <si>
    <t>Elyria</t>
  </si>
  <si>
    <t>Felicity</t>
  </si>
  <si>
    <t>Gahanna</t>
  </si>
  <si>
    <t>Garfield Heights</t>
  </si>
  <si>
    <t>Germantown</t>
  </si>
  <si>
    <t>Goshen Township, Mahoning County</t>
  </si>
  <si>
    <t>Greenfield</t>
  </si>
  <si>
    <t>Grove City</t>
  </si>
  <si>
    <t>Huber Heights</t>
  </si>
  <si>
    <t>Ironton</t>
  </si>
  <si>
    <t>Kenton</t>
  </si>
  <si>
    <t>Kirtland</t>
  </si>
  <si>
    <t>Lima</t>
  </si>
  <si>
    <t>Logan</t>
  </si>
  <si>
    <t>Lyndhurst</t>
  </si>
  <si>
    <t>Maumee</t>
  </si>
  <si>
    <t>Mayfield Heights</t>
  </si>
  <si>
    <t>Medina</t>
  </si>
  <si>
    <t>Miamisburg</t>
  </si>
  <si>
    <t>Minster</t>
  </si>
  <si>
    <t>Mogadore</t>
  </si>
  <si>
    <t>Montville Township</t>
  </si>
  <si>
    <t>Mount Vernon</t>
  </si>
  <si>
    <t>Napoleon</t>
  </si>
  <si>
    <t>New Albany</t>
  </si>
  <si>
    <t>New Lebanon</t>
  </si>
  <si>
    <t>New Philadelphia</t>
  </si>
  <si>
    <t>New Washington</t>
  </si>
  <si>
    <t>Perrysburg</t>
  </si>
  <si>
    <t>Perry Township, Stark County</t>
  </si>
  <si>
    <t>Pickerington</t>
  </si>
  <si>
    <t>Port Clinton</t>
  </si>
  <si>
    <t>Richwood</t>
  </si>
  <si>
    <t>Rocky River</t>
  </si>
  <si>
    <t>Russells Point</t>
  </si>
  <si>
    <t>Sharonville</t>
  </si>
  <si>
    <t>Springboro</t>
  </si>
  <si>
    <t>Springfield Township, Hamilton County</t>
  </si>
  <si>
    <t>Steubenville</t>
  </si>
  <si>
    <t>Streetsboro</t>
  </si>
  <si>
    <t>Sylvania Township</t>
  </si>
  <si>
    <t>Tipp City</t>
  </si>
  <si>
    <t>Toledo</t>
  </si>
  <si>
    <t>Trotwood</t>
  </si>
  <si>
    <t>Uhrichsville</t>
  </si>
  <si>
    <t>Union Township, Clermont County</t>
  </si>
  <si>
    <t>Vandalia</t>
  </si>
  <si>
    <t>Wadsworth</t>
  </si>
  <si>
    <t>Wapakoneta</t>
  </si>
  <si>
    <t>Waterville</t>
  </si>
  <si>
    <t>Waverly</t>
  </si>
  <si>
    <t>West Carrollton</t>
  </si>
  <si>
    <t>West Chester Township</t>
  </si>
  <si>
    <t>West Jefferson</t>
  </si>
  <si>
    <t>Worthington</t>
  </si>
  <si>
    <t>Youngstown</t>
  </si>
  <si>
    <t>Zanesville</t>
  </si>
  <si>
    <t>Kent State University</t>
  </si>
  <si>
    <t>Ohio University</t>
  </si>
  <si>
    <t>Licking</t>
  </si>
  <si>
    <t>Lorain</t>
  </si>
  <si>
    <t>Mahoning</t>
  </si>
  <si>
    <t>Pickaway</t>
  </si>
  <si>
    <t>Athens</t>
  </si>
  <si>
    <t>Columbiana</t>
  </si>
  <si>
    <t>Coshocton</t>
  </si>
  <si>
    <t>Darke</t>
  </si>
  <si>
    <t>Defiance</t>
  </si>
  <si>
    <t>Mercer</t>
  </si>
  <si>
    <t>Muskingum</t>
  </si>
  <si>
    <t>Ross</t>
  </si>
  <si>
    <t>Scioto</t>
  </si>
  <si>
    <t>Tuscarawas</t>
  </si>
  <si>
    <t>Wayne</t>
  </si>
  <si>
    <t>Ohio Department of Natural Resources</t>
  </si>
  <si>
    <t>Altus</t>
  </si>
  <si>
    <t>Antlers</t>
  </si>
  <si>
    <t>Binger</t>
  </si>
  <si>
    <t>Bixby</t>
  </si>
  <si>
    <t>Blackwell</t>
  </si>
  <si>
    <t>Broken Bow</t>
  </si>
  <si>
    <t>Claremore</t>
  </si>
  <si>
    <t>Coweta</t>
  </si>
  <si>
    <t>Cushing</t>
  </si>
  <si>
    <t>Edmond</t>
  </si>
  <si>
    <t>Elk City</t>
  </si>
  <si>
    <t>Elmore City</t>
  </si>
  <si>
    <t>Enid</t>
  </si>
  <si>
    <t>Guymon</t>
  </si>
  <si>
    <t>Harrah</t>
  </si>
  <si>
    <t>Hominy</t>
  </si>
  <si>
    <t>Jenks</t>
  </si>
  <si>
    <t>Lawton</t>
  </si>
  <si>
    <t>Madill</t>
  </si>
  <si>
    <t>McAlester</t>
  </si>
  <si>
    <t>Moore</t>
  </si>
  <si>
    <t>Muskogee</t>
  </si>
  <si>
    <t>Norman</t>
  </si>
  <si>
    <t>Oklahoma City</t>
  </si>
  <si>
    <t>Pawhuska</t>
  </si>
  <si>
    <t>Pryor Creek</t>
  </si>
  <si>
    <t>Purcell</t>
  </si>
  <si>
    <t>Sapulpa</t>
  </si>
  <si>
    <t>Skiatook</t>
  </si>
  <si>
    <t>Stillwater</t>
  </si>
  <si>
    <t>Tecumseh</t>
  </si>
  <si>
    <t>The Village</t>
  </si>
  <si>
    <t>Tulsa</t>
  </si>
  <si>
    <t>Vinita</t>
  </si>
  <si>
    <t>Wetumka</t>
  </si>
  <si>
    <t>Woodward</t>
  </si>
  <si>
    <t>University of Oklahoma, Norman</t>
  </si>
  <si>
    <t>Rogers</t>
  </si>
  <si>
    <t>Craig</t>
  </si>
  <si>
    <t>Citizen Potawatomi Nation</t>
  </si>
  <si>
    <t>Seminole Nation Lighthorse</t>
  </si>
  <si>
    <t>Bend</t>
  </si>
  <si>
    <t>Canby</t>
  </si>
  <si>
    <t>Central Point</t>
  </si>
  <si>
    <t>Corvallis</t>
  </si>
  <si>
    <t>Dallas</t>
  </si>
  <si>
    <t>Forest Grove</t>
  </si>
  <si>
    <t>Grants Pass</t>
  </si>
  <si>
    <t>Hermiston</t>
  </si>
  <si>
    <t>Hood River</t>
  </si>
  <si>
    <t>McMinnville</t>
  </si>
  <si>
    <t>Molalla</t>
  </si>
  <si>
    <t>Newport</t>
  </si>
  <si>
    <t>Ontario</t>
  </si>
  <si>
    <t>Oregon City</t>
  </si>
  <si>
    <t>Pendleton</t>
  </si>
  <si>
    <t>Reedsport</t>
  </si>
  <si>
    <t>Roseburg</t>
  </si>
  <si>
    <t>Sherwood</t>
  </si>
  <si>
    <t>Sweet Home</t>
  </si>
  <si>
    <t>The Dalles</t>
  </si>
  <si>
    <t>Tigard</t>
  </si>
  <si>
    <t>Tualatin</t>
  </si>
  <si>
    <t>Woodburn</t>
  </si>
  <si>
    <t>Oregon State University</t>
  </si>
  <si>
    <t>Josephine</t>
  </si>
  <si>
    <t>Klamath</t>
  </si>
  <si>
    <t>Sherman</t>
  </si>
  <si>
    <t>Umatilla</t>
  </si>
  <si>
    <t xml:space="preserve">  Clatsop County</t>
  </si>
  <si>
    <t xml:space="preserve">  Columbia County</t>
  </si>
  <si>
    <t xml:space="preserve">  Douglas County</t>
  </si>
  <si>
    <t xml:space="preserve">  Gilliam County</t>
  </si>
  <si>
    <t xml:space="preserve">  Malheur County</t>
  </si>
  <si>
    <t xml:space="preserve">  Marion County</t>
  </si>
  <si>
    <t>Port of Portland</t>
  </si>
  <si>
    <t>Abington Township, Montgomery County</t>
  </si>
  <si>
    <t>Cecil Township</t>
  </si>
  <si>
    <t>Derry Township, Dauphin County</t>
  </si>
  <si>
    <t>East Earl Township</t>
  </si>
  <si>
    <t>Ferguson Township</t>
  </si>
  <si>
    <t>Kennett Square</t>
  </si>
  <si>
    <t>Mount Lebanon</t>
  </si>
  <si>
    <t>New Cumberland</t>
  </si>
  <si>
    <t>Pittsburgh</t>
  </si>
  <si>
    <t>Richland Township, Cambria County</t>
  </si>
  <si>
    <t>Scranton</t>
  </si>
  <si>
    <t>South Londonderry Township</t>
  </si>
  <si>
    <t>St. Marys City</t>
  </si>
  <si>
    <t>Susquehanna Township, Dauphin County</t>
  </si>
  <si>
    <t>Washington Township, Franklin County</t>
  </si>
  <si>
    <t>Waynesboro</t>
  </si>
  <si>
    <t>West Hills Regional</t>
  </si>
  <si>
    <t>West Shore Regional</t>
  </si>
  <si>
    <t>Whitemarsh Township</t>
  </si>
  <si>
    <t>Juniata College</t>
  </si>
  <si>
    <t>Pennsylvania State University:</t>
  </si>
  <si>
    <t>Villanova University</t>
  </si>
  <si>
    <t xml:space="preserve">  Bedford County</t>
  </si>
  <si>
    <t xml:space="preserve">  Blair County</t>
  </si>
  <si>
    <t xml:space="preserve">  Cambria County</t>
  </si>
  <si>
    <t xml:space="preserve">  Chester County</t>
  </si>
  <si>
    <t xml:space="preserve">  Clearfield County</t>
  </si>
  <si>
    <t xml:space="preserve">  Crawford County</t>
  </si>
  <si>
    <t xml:space="preserve">  Cumberland County</t>
  </si>
  <si>
    <t xml:space="preserve">  Elizabethville</t>
  </si>
  <si>
    <t xml:space="preserve">  Fayette County</t>
  </si>
  <si>
    <t xml:space="preserve">  Indiana County</t>
  </si>
  <si>
    <t xml:space="preserve">  Juniata County</t>
  </si>
  <si>
    <t xml:space="preserve">  Lancaster County</t>
  </si>
  <si>
    <t xml:space="preserve">  Lebanon County</t>
  </si>
  <si>
    <t xml:space="preserve">  Lehigh County</t>
  </si>
  <si>
    <t xml:space="preserve">  Lycoming County</t>
  </si>
  <si>
    <t xml:space="preserve">  Mercer County</t>
  </si>
  <si>
    <t xml:space="preserve">  Monroe County</t>
  </si>
  <si>
    <t xml:space="preserve">  Montour County</t>
  </si>
  <si>
    <t xml:space="preserve">  Northumberland County</t>
  </si>
  <si>
    <t xml:space="preserve">  Perry County</t>
  </si>
  <si>
    <t xml:space="preserve">  Philadelphia County</t>
  </si>
  <si>
    <t xml:space="preserve">  Skippack</t>
  </si>
  <si>
    <t xml:space="preserve">  Susquehanna County</t>
  </si>
  <si>
    <t xml:space="preserve">  Venango County</t>
  </si>
  <si>
    <t>Charlestown</t>
  </si>
  <si>
    <t>Coventry</t>
  </si>
  <si>
    <t>East Providence</t>
  </si>
  <si>
    <t>Johnston</t>
  </si>
  <si>
    <t>Narragansett</t>
  </si>
  <si>
    <t>North Providence</t>
  </si>
  <si>
    <t>Pawtucket</t>
  </si>
  <si>
    <t>Providence</t>
  </si>
  <si>
    <t>Smithfield</t>
  </si>
  <si>
    <t>Andrews</t>
  </si>
  <si>
    <t>Atlantic Beach</t>
  </si>
  <si>
    <t>Bennettsville</t>
  </si>
  <si>
    <t>Blackville</t>
  </si>
  <si>
    <t>Cayce</t>
  </si>
  <si>
    <t>Cheraw</t>
  </si>
  <si>
    <t>Chester</t>
  </si>
  <si>
    <t>Clemson</t>
  </si>
  <si>
    <t>Denmark</t>
  </si>
  <si>
    <t>Elloree</t>
  </si>
  <si>
    <t>Goose Creek</t>
  </si>
  <si>
    <t>Hardeeville</t>
  </si>
  <si>
    <t>Lake City</t>
  </si>
  <si>
    <t>Mauldin</t>
  </si>
  <si>
    <t>Moncks Corner</t>
  </si>
  <si>
    <t>North Myrtle Beach</t>
  </si>
  <si>
    <t>Ridge Spring</t>
  </si>
  <si>
    <t>Rock Hill</t>
  </si>
  <si>
    <t>Wellford</t>
  </si>
  <si>
    <t>Aiken</t>
  </si>
  <si>
    <t>Clarendon</t>
  </si>
  <si>
    <t>Horry County Police Department</t>
  </si>
  <si>
    <t>Pickens</t>
  </si>
  <si>
    <t>Richland</t>
  </si>
  <si>
    <t>Lexington County Medical Center</t>
  </si>
  <si>
    <t>Aberdeen</t>
  </si>
  <si>
    <t>Rapid City</t>
  </si>
  <si>
    <t>Sioux Falls</t>
  </si>
  <si>
    <t>Sturgis</t>
  </si>
  <si>
    <t>Brookings</t>
  </si>
  <si>
    <t>Cheyenne River Tribal</t>
  </si>
  <si>
    <t>Crow Creek Tribal</t>
  </si>
  <si>
    <t>Alcoa</t>
  </si>
  <si>
    <t>Atoka</t>
  </si>
  <si>
    <t>Chattanooga</t>
  </si>
  <si>
    <t>Collegedale</t>
  </si>
  <si>
    <t>Collierville</t>
  </si>
  <si>
    <t>Crossville</t>
  </si>
  <si>
    <t>Dickson</t>
  </si>
  <si>
    <t>Jonesborough</t>
  </si>
  <si>
    <t>La Vergne</t>
  </si>
  <si>
    <t>Maryville</t>
  </si>
  <si>
    <t>Metropolitan Nashville Police Department</t>
  </si>
  <si>
    <t>Millington</t>
  </si>
  <si>
    <t>Monteagle</t>
  </si>
  <si>
    <t>Morristown</t>
  </si>
  <si>
    <t>Munford</t>
  </si>
  <si>
    <t>Murfreesboro</t>
  </si>
  <si>
    <t>Rogersville</t>
  </si>
  <si>
    <t>Rossville</t>
  </si>
  <si>
    <t>Selmer</t>
  </si>
  <si>
    <t>Sevierville</t>
  </si>
  <si>
    <t>Spring City</t>
  </si>
  <si>
    <t>Vonore</t>
  </si>
  <si>
    <t>White Bluff</t>
  </si>
  <si>
    <t>Columbia State Community College</t>
  </si>
  <si>
    <t>University of Tennessee, Knoxville</t>
  </si>
  <si>
    <t>Shelby</t>
  </si>
  <si>
    <t>Sullivan</t>
  </si>
  <si>
    <t>Tipton</t>
  </si>
  <si>
    <t>Williamson</t>
  </si>
  <si>
    <t>Obion</t>
  </si>
  <si>
    <t>Addison</t>
  </si>
  <si>
    <t>Alice</t>
  </si>
  <si>
    <t>Allen</t>
  </si>
  <si>
    <t>Alvarado</t>
  </si>
  <si>
    <t>Amarillo</t>
  </si>
  <si>
    <t>Anna</t>
  </si>
  <si>
    <t>Aransas Pass</t>
  </si>
  <si>
    <t>Balcones Heights</t>
  </si>
  <si>
    <t>Bellaire</t>
  </si>
  <si>
    <t>Bellmead</t>
  </si>
  <si>
    <t>Brenham</t>
  </si>
  <si>
    <t>Brownsville</t>
  </si>
  <si>
    <t>Brownwood</t>
  </si>
  <si>
    <t>Bryan</t>
  </si>
  <si>
    <t>Burleson</t>
  </si>
  <si>
    <t>Castle Hills</t>
  </si>
  <si>
    <t>Cedar Park</t>
  </si>
  <si>
    <t>Cisco</t>
  </si>
  <si>
    <t>College Station</t>
  </si>
  <si>
    <t>Commerce</t>
  </si>
  <si>
    <t>Copperas Cove</t>
  </si>
  <si>
    <t>Corpus Christi</t>
  </si>
  <si>
    <t>Corsicana</t>
  </si>
  <si>
    <t>Crowley</t>
  </si>
  <si>
    <t>Del Rio</t>
  </si>
  <si>
    <t>Eagle Pass</t>
  </si>
  <si>
    <t>Electra</t>
  </si>
  <si>
    <t>El Paso</t>
  </si>
  <si>
    <t>Euless</t>
  </si>
  <si>
    <t>Floresville</t>
  </si>
  <si>
    <t>Forney</t>
  </si>
  <si>
    <t>Fort Worth</t>
  </si>
  <si>
    <t>Friendswood</t>
  </si>
  <si>
    <t>Fulshear</t>
  </si>
  <si>
    <t>Galveston</t>
  </si>
  <si>
    <t>Garland</t>
  </si>
  <si>
    <t>Georgetown</t>
  </si>
  <si>
    <t>Gladewater</t>
  </si>
  <si>
    <t>Graham</t>
  </si>
  <si>
    <t>Granbury</t>
  </si>
  <si>
    <t>Greenville</t>
  </si>
  <si>
    <t>Gun Barrel City</t>
  </si>
  <si>
    <t>Haltom City</t>
  </si>
  <si>
    <t>Hedwig Village</t>
  </si>
  <si>
    <t>Hewitt</t>
  </si>
  <si>
    <t>Hudson Oaks</t>
  </si>
  <si>
    <t>Humble</t>
  </si>
  <si>
    <t>Jersey Village</t>
  </si>
  <si>
    <t>Jourdanton</t>
  </si>
  <si>
    <t>Kennedale</t>
  </si>
  <si>
    <t>Killeen</t>
  </si>
  <si>
    <t>Kingsville</t>
  </si>
  <si>
    <t>Kyle</t>
  </si>
  <si>
    <t>Lake Jackson</t>
  </si>
  <si>
    <t>Lakeview, Harrison County</t>
  </si>
  <si>
    <t>Lampasas</t>
  </si>
  <si>
    <t>Lavon</t>
  </si>
  <si>
    <t>League City</t>
  </si>
  <si>
    <t>Leander</t>
  </si>
  <si>
    <t>Leon Valley</t>
  </si>
  <si>
    <t>Levelland</t>
  </si>
  <si>
    <t>Lewisville</t>
  </si>
  <si>
    <t>Live Oak</t>
  </si>
  <si>
    <t>Lockhart</t>
  </si>
  <si>
    <t>Longview</t>
  </si>
  <si>
    <t>Lubbock</t>
  </si>
  <si>
    <t>Lufkin</t>
  </si>
  <si>
    <t>Mansfield</t>
  </si>
  <si>
    <t>McAllen</t>
  </si>
  <si>
    <t>McKinney</t>
  </si>
  <si>
    <t>Midland</t>
  </si>
  <si>
    <t>Mission</t>
  </si>
  <si>
    <t>Missouri City</t>
  </si>
  <si>
    <t>Mount Pleasant</t>
  </si>
  <si>
    <t>New Braunfels</t>
  </si>
  <si>
    <t>Odessa</t>
  </si>
  <si>
    <t>Palestine</t>
  </si>
  <si>
    <t>Palmview</t>
  </si>
  <si>
    <t>Pampa</t>
  </si>
  <si>
    <t>Pearsall</t>
  </si>
  <si>
    <t>Pflugerville</t>
  </si>
  <si>
    <t>Pharr</t>
  </si>
  <si>
    <t>Plainview</t>
  </si>
  <si>
    <t>Port Arthur</t>
  </si>
  <si>
    <t>Port Isabel</t>
  </si>
  <si>
    <t>Port Neches</t>
  </si>
  <si>
    <t xml:space="preserve">Prairie View </t>
  </si>
  <si>
    <t>Red Oak</t>
  </si>
  <si>
    <t>Rio Grande City</t>
  </si>
  <si>
    <t>River Oaks</t>
  </si>
  <si>
    <t>Robinson</t>
  </si>
  <si>
    <t>Round Rock</t>
  </si>
  <si>
    <t>San Angelo</t>
  </si>
  <si>
    <t>Sanger</t>
  </si>
  <si>
    <t>San Juan</t>
  </si>
  <si>
    <t>Splendora</t>
  </si>
  <si>
    <t>Stafford</t>
  </si>
  <si>
    <t>Stephenville</t>
  </si>
  <si>
    <t>Sugar Land</t>
  </si>
  <si>
    <t>Sweetwater</t>
  </si>
  <si>
    <t>Tahoka</t>
  </si>
  <si>
    <t>Temple</t>
  </si>
  <si>
    <t>Texarkana</t>
  </si>
  <si>
    <t>Tomball</t>
  </si>
  <si>
    <t>Tyler</t>
  </si>
  <si>
    <t>Uvalde</t>
  </si>
  <si>
    <t>Waxahachie</t>
  </si>
  <si>
    <t>Weslaco</t>
  </si>
  <si>
    <t>West University Place</t>
  </si>
  <si>
    <t>Winters</t>
  </si>
  <si>
    <t>Austin Community College District</t>
  </si>
  <si>
    <t xml:space="preserve">Lone Star College System District </t>
  </si>
  <si>
    <t>Rice University</t>
  </si>
  <si>
    <t>Stephen F. Austin State University</t>
  </si>
  <si>
    <t>University of Houston, Central Campus</t>
  </si>
  <si>
    <t>University of Texas:</t>
  </si>
  <si>
    <t xml:space="preserve">  Arlington</t>
  </si>
  <si>
    <t xml:space="preserve">  Austin</t>
  </si>
  <si>
    <t xml:space="preserve">  Houston</t>
  </si>
  <si>
    <t>Bandera</t>
  </si>
  <si>
    <t>Brazoria</t>
  </si>
  <si>
    <t>Cameron</t>
  </si>
  <si>
    <t>Chambers</t>
  </si>
  <si>
    <t>Comal</t>
  </si>
  <si>
    <t>Fort Bend</t>
  </si>
  <si>
    <t>Hays</t>
  </si>
  <si>
    <t>Jones</t>
  </si>
  <si>
    <t>Randall</t>
  </si>
  <si>
    <t>Travis</t>
  </si>
  <si>
    <t>Upshur</t>
  </si>
  <si>
    <t>Angelina</t>
  </si>
  <si>
    <t>Bee</t>
  </si>
  <si>
    <t>Brown</t>
  </si>
  <si>
    <t>Burnet</t>
  </si>
  <si>
    <t>Dawson</t>
  </si>
  <si>
    <t>Eastland</t>
  </si>
  <si>
    <t>Fisher</t>
  </si>
  <si>
    <t>Maverick</t>
  </si>
  <si>
    <t>Nolan</t>
  </si>
  <si>
    <t>Red River</t>
  </si>
  <si>
    <t>Dallas-Fort Worth International Airport</t>
  </si>
  <si>
    <t>Hospital District, Tarrant County</t>
  </si>
  <si>
    <t>Independent School District:</t>
  </si>
  <si>
    <t xml:space="preserve">  Fort Bend</t>
  </si>
  <si>
    <t xml:space="preserve">  Hutto</t>
  </si>
  <si>
    <t xml:space="preserve">  Katy</t>
  </si>
  <si>
    <t xml:space="preserve">  Killeen</t>
  </si>
  <si>
    <t xml:space="preserve">  Mansfield</t>
  </si>
  <si>
    <t xml:space="preserve">  Round Rock</t>
  </si>
  <si>
    <t>Montgomery County Constable, Precinct 3</t>
  </si>
  <si>
    <t>American Fork/Cedar Hills</t>
  </si>
  <si>
    <t>Blanding</t>
  </si>
  <si>
    <t>Cedar City</t>
  </si>
  <si>
    <t>Grantsville</t>
  </si>
  <si>
    <t>Helper</t>
  </si>
  <si>
    <t>Hurricane</t>
  </si>
  <si>
    <t>Layton</t>
  </si>
  <si>
    <t>Lehi</t>
  </si>
  <si>
    <t>Lindon</t>
  </si>
  <si>
    <t>Lone Peak</t>
  </si>
  <si>
    <t>Moab</t>
  </si>
  <si>
    <t>Nephi</t>
  </si>
  <si>
    <t>North Ogden</t>
  </si>
  <si>
    <t>South Salt Lake</t>
  </si>
  <si>
    <t>Springville</t>
  </si>
  <si>
    <t>Sunset</t>
  </si>
  <si>
    <t>Tremonton Garland</t>
  </si>
  <si>
    <t>Vernal</t>
  </si>
  <si>
    <t>West Jordan</t>
  </si>
  <si>
    <t>West Valley</t>
  </si>
  <si>
    <t>Snow College</t>
  </si>
  <si>
    <t>University of Utah</t>
  </si>
  <si>
    <t>Weber State University</t>
  </si>
  <si>
    <t>Tooele</t>
  </si>
  <si>
    <t>Beaver</t>
  </si>
  <si>
    <t>Carbon</t>
  </si>
  <si>
    <t>Iron</t>
  </si>
  <si>
    <t>Sevier</t>
  </si>
  <si>
    <t>Granite School District</t>
  </si>
  <si>
    <t>Utah Transit Authority</t>
  </si>
  <si>
    <t>Wildlife Resources</t>
  </si>
  <si>
    <t>Berlin</t>
  </si>
  <si>
    <t>Brattleboro</t>
  </si>
  <si>
    <t>Burlington</t>
  </si>
  <si>
    <t>Colchester</t>
  </si>
  <si>
    <t>Hartford</t>
  </si>
  <si>
    <t>South Burlington</t>
  </si>
  <si>
    <t>St. Albans</t>
  </si>
  <si>
    <t>St. Johnsbury</t>
  </si>
  <si>
    <t>Stowe</t>
  </si>
  <si>
    <t>Winooski</t>
  </si>
  <si>
    <t>University of Vermont</t>
  </si>
  <si>
    <t>Lamoille</t>
  </si>
  <si>
    <t xml:space="preserve">  Berlin</t>
  </si>
  <si>
    <t xml:space="preserve">  New Haven</t>
  </si>
  <si>
    <t xml:space="preserve">  Royalton</t>
  </si>
  <si>
    <t xml:space="preserve">  Westminster</t>
  </si>
  <si>
    <t xml:space="preserve">  Williston</t>
  </si>
  <si>
    <t>Chesapeake</t>
  </si>
  <si>
    <t>Colonial Beach</t>
  </si>
  <si>
    <t>Colonial Heights</t>
  </si>
  <si>
    <t>Harrisonburg</t>
  </si>
  <si>
    <t>Leesburg</t>
  </si>
  <si>
    <t>Manassas</t>
  </si>
  <si>
    <t>Manassas Park</t>
  </si>
  <si>
    <t>Martinsville</t>
  </si>
  <si>
    <t>Newport News</t>
  </si>
  <si>
    <t>Poquoson</t>
  </si>
  <si>
    <t>Purcellville</t>
  </si>
  <si>
    <t>Strasburg</t>
  </si>
  <si>
    <t>Suffolk</t>
  </si>
  <si>
    <t>Virginia Beach</t>
  </si>
  <si>
    <t>West Point</t>
  </si>
  <si>
    <t>Christopher Newport University</t>
  </si>
  <si>
    <t>Hampton University</t>
  </si>
  <si>
    <t>Longwood University</t>
  </si>
  <si>
    <t>University of Richmond</t>
  </si>
  <si>
    <t>University of Virginia</t>
  </si>
  <si>
    <t>Albemarle County Police Department</t>
  </si>
  <si>
    <t>Arlington County Police Department</t>
  </si>
  <si>
    <t>Gloucester</t>
  </si>
  <si>
    <t>Hanover</t>
  </si>
  <si>
    <t>Henrico County Police Department</t>
  </si>
  <si>
    <t>James City County Police Department</t>
  </si>
  <si>
    <t>New Kent</t>
  </si>
  <si>
    <t>Prince George County Police Department</t>
  </si>
  <si>
    <t>Roanoke County Police Department</t>
  </si>
  <si>
    <t>Rockingham</t>
  </si>
  <si>
    <t>Henry</t>
  </si>
  <si>
    <t>Wythe</t>
  </si>
  <si>
    <t xml:space="preserve">  Fairfax County</t>
  </si>
  <si>
    <t xml:space="preserve">  Hampton</t>
  </si>
  <si>
    <t>Reagan National Airport</t>
  </si>
  <si>
    <t>Airway Heights</t>
  </si>
  <si>
    <t>Bainbridge Island</t>
  </si>
  <si>
    <t>Bellevue</t>
  </si>
  <si>
    <t>Bonney Lake</t>
  </si>
  <si>
    <t>Bothell</t>
  </si>
  <si>
    <t>Bremerton</t>
  </si>
  <si>
    <t>Cheney</t>
  </si>
  <si>
    <t>Colville</t>
  </si>
  <si>
    <t>Edmonds</t>
  </si>
  <si>
    <t>Fircrest</t>
  </si>
  <si>
    <t>Issaquah</t>
  </si>
  <si>
    <t>Kalama</t>
  </si>
  <si>
    <t>Kelso</t>
  </si>
  <si>
    <t>Kenmore</t>
  </si>
  <si>
    <t>Kennewick</t>
  </si>
  <si>
    <t>Lake Forest Park</t>
  </si>
  <si>
    <t>Liberty Lake</t>
  </si>
  <si>
    <t>Lynnwood</t>
  </si>
  <si>
    <t>Maple Valley</t>
  </si>
  <si>
    <t>Mercer Island</t>
  </si>
  <si>
    <t>Milton</t>
  </si>
  <si>
    <t>Montesano</t>
  </si>
  <si>
    <t>Moses Lake</t>
  </si>
  <si>
    <t>Mukilteo</t>
  </si>
  <si>
    <t>Newcastle</t>
  </si>
  <si>
    <t>Oak Harbor</t>
  </si>
  <si>
    <t>Olympia</t>
  </si>
  <si>
    <t>Pacific</t>
  </si>
  <si>
    <t>Pasco</t>
  </si>
  <si>
    <t>Port Townsend</t>
  </si>
  <si>
    <t>Quincy</t>
  </si>
  <si>
    <t>Redmond</t>
  </si>
  <si>
    <t>Ridgefield</t>
  </si>
  <si>
    <t>Sammamish</t>
  </si>
  <si>
    <t>Sequim</t>
  </si>
  <si>
    <t>Shelton</t>
  </si>
  <si>
    <t>Spokane Valley</t>
  </si>
  <si>
    <t>Sunnyside</t>
  </si>
  <si>
    <t>Tacoma</t>
  </si>
  <si>
    <t>Toppenish</t>
  </si>
  <si>
    <t>Tukwila</t>
  </si>
  <si>
    <t>Tumwater</t>
  </si>
  <si>
    <t>Union Gap</t>
  </si>
  <si>
    <t>University Place</t>
  </si>
  <si>
    <t>Walla Walla</t>
  </si>
  <si>
    <t>Woodinville</t>
  </si>
  <si>
    <t>Yakima</t>
  </si>
  <si>
    <t>Washington State University, Pullman</t>
  </si>
  <si>
    <t>Western Washington University</t>
  </si>
  <si>
    <t>Cowlitz</t>
  </si>
  <si>
    <t>Pierce</t>
  </si>
  <si>
    <t>Skagit</t>
  </si>
  <si>
    <t>Spokane</t>
  </si>
  <si>
    <t>Thurston</t>
  </si>
  <si>
    <t>Whatcom</t>
  </si>
  <si>
    <t>Island</t>
  </si>
  <si>
    <t>Kittitas</t>
  </si>
  <si>
    <t>Okanogan</t>
  </si>
  <si>
    <t>Pend Oreille</t>
  </si>
  <si>
    <t>Squaxin Island Tribal</t>
  </si>
  <si>
    <t>Tulalip Tribal</t>
  </si>
  <si>
    <t>Ceredo</t>
  </si>
  <si>
    <t>Clarksburg</t>
  </si>
  <si>
    <t>Moorefield</t>
  </si>
  <si>
    <t>Moundsville</t>
  </si>
  <si>
    <t>Parkersburg</t>
  </si>
  <si>
    <t>Philippi</t>
  </si>
  <si>
    <t>Vienna</t>
  </si>
  <si>
    <t>Weirton</t>
  </si>
  <si>
    <t>Wheeling</t>
  </si>
  <si>
    <t>White Hall</t>
  </si>
  <si>
    <t>Brooke</t>
  </si>
  <si>
    <t>Cabell</t>
  </si>
  <si>
    <t>Kanawha</t>
  </si>
  <si>
    <t>Monongalia</t>
  </si>
  <si>
    <t>Wetzel</t>
  </si>
  <si>
    <t xml:space="preserve">  Huntington</t>
  </si>
  <si>
    <t xml:space="preserve">  Kearneysville</t>
  </si>
  <si>
    <t xml:space="preserve">  Martinsburg</t>
  </si>
  <si>
    <t xml:space="preserve">  Morgantown</t>
  </si>
  <si>
    <t xml:space="preserve">  Moundsville</t>
  </si>
  <si>
    <t xml:space="preserve">  Princeton</t>
  </si>
  <si>
    <t xml:space="preserve">  South Charleston</t>
  </si>
  <si>
    <t xml:space="preserve">  Wayne</t>
  </si>
  <si>
    <t>Algoma</t>
  </si>
  <si>
    <t>Brookfield</t>
  </si>
  <si>
    <t>Cottage Grove</t>
  </si>
  <si>
    <t>Darlington</t>
  </si>
  <si>
    <t>Delafield</t>
  </si>
  <si>
    <t>Eau Claire</t>
  </si>
  <si>
    <t>Elk Mound</t>
  </si>
  <si>
    <t>Fitchburg</t>
  </si>
  <si>
    <t>Fond du Lac</t>
  </si>
  <si>
    <t>Janesville</t>
  </si>
  <si>
    <t>Kaukauna</t>
  </si>
  <si>
    <t>Kenosha</t>
  </si>
  <si>
    <t>Luxemburg</t>
  </si>
  <si>
    <t>Manitowoc</t>
  </si>
  <si>
    <t>Menomonie</t>
  </si>
  <si>
    <t>Milwaukee</t>
  </si>
  <si>
    <t>Minocqua</t>
  </si>
  <si>
    <t>Monona</t>
  </si>
  <si>
    <t>Mount Horeb</t>
  </si>
  <si>
    <t>Neenah</t>
  </si>
  <si>
    <t>New Berlin</t>
  </si>
  <si>
    <t>New Holstein</t>
  </si>
  <si>
    <t>New Richmond</t>
  </si>
  <si>
    <t>Onalaska</t>
  </si>
  <si>
    <t>Oshkosh</t>
  </si>
  <si>
    <t>Platteville</t>
  </si>
  <si>
    <t>Plover</t>
  </si>
  <si>
    <t>Port Washington</t>
  </si>
  <si>
    <t>Reedsburg</t>
  </si>
  <si>
    <t xml:space="preserve">River Falls </t>
  </si>
  <si>
    <t>Sheboygan</t>
  </si>
  <si>
    <t>Shorewood Hills</t>
  </si>
  <si>
    <t>Sparta</t>
  </si>
  <si>
    <t>Sun Prairie</t>
  </si>
  <si>
    <t>Superior</t>
  </si>
  <si>
    <t>Three Lakes</t>
  </si>
  <si>
    <t>Tomahawk</t>
  </si>
  <si>
    <t>Waupun</t>
  </si>
  <si>
    <t>Wausau</t>
  </si>
  <si>
    <t>West Allis</t>
  </si>
  <si>
    <t>Whitewater</t>
  </si>
  <si>
    <t>Wisconsin Rapids</t>
  </si>
  <si>
    <t>University of Wisconsin:</t>
  </si>
  <si>
    <t xml:space="preserve">  Eau Claire</t>
  </si>
  <si>
    <t xml:space="preserve">  Stout</t>
  </si>
  <si>
    <t>Calumet</t>
  </si>
  <si>
    <t>Chippewa</t>
  </si>
  <si>
    <t>Dane</t>
  </si>
  <si>
    <t>Rock</t>
  </si>
  <si>
    <t>St. Croix</t>
  </si>
  <si>
    <t>Winnebago</t>
  </si>
  <si>
    <t>Barron</t>
  </si>
  <si>
    <t>Crawford</t>
  </si>
  <si>
    <t>Door</t>
  </si>
  <si>
    <t>Juneau</t>
  </si>
  <si>
    <t>Marinette</t>
  </si>
  <si>
    <t>Menominee</t>
  </si>
  <si>
    <t>Waupaca</t>
  </si>
  <si>
    <t>Wood</t>
  </si>
  <si>
    <t>Cheyenne</t>
  </si>
  <si>
    <t>Gillette</t>
  </si>
  <si>
    <t>Green River</t>
  </si>
  <si>
    <t>Laramie</t>
  </si>
  <si>
    <t>Rock Springs</t>
  </si>
  <si>
    <t>University of Wyoming</t>
  </si>
  <si>
    <t>Territories</t>
  </si>
  <si>
    <t>Guam Police Department</t>
  </si>
  <si>
    <t>Federal</t>
  </si>
  <si>
    <t>Federal Agencies</t>
  </si>
  <si>
    <t>National Institute of Health</t>
  </si>
  <si>
    <t>United States Department of Veterans Affairs Police Service</t>
  </si>
  <si>
    <t>United States Forest Service</t>
  </si>
  <si>
    <t xml:space="preserve"> </t>
  </si>
  <si>
    <t>Incidents per capita (100k)</t>
  </si>
  <si>
    <t>Population (2022)</t>
  </si>
  <si>
    <t>City name</t>
  </si>
  <si>
    <t>Sexual orientation</t>
  </si>
  <si>
    <t>Gender identity</t>
  </si>
  <si>
    <t>table with row headers in column A and column headers in rows 3 through 4. (leading dots indicate sub-parts)</t>
  </si>
  <si>
    <t>Annual Estimates of the Resident Population for the United States, Regions, States, District of Columbia, and Puerto Rico: April 1, 2020 to July 1, 2023</t>
  </si>
  <si>
    <t>Geographic Area</t>
  </si>
  <si>
    <t>April 1, 2020 Estimates Base</t>
  </si>
  <si>
    <t>Population Estimate (as of July 1)</t>
  </si>
  <si>
    <t>United States</t>
  </si>
  <si>
    <t>Northeast</t>
  </si>
  <si>
    <t>Midwest</t>
  </si>
  <si>
    <t>South</t>
  </si>
  <si>
    <t>West</t>
  </si>
  <si>
    <t>Number of hate crimes reported per bias motivation of sexual orientation</t>
  </si>
  <si>
    <t>Number of hate crimes reported per bias motivation of gender identity</t>
  </si>
  <si>
    <t>Sexual orientation plus gender identity</t>
  </si>
  <si>
    <t>State population in 2022</t>
  </si>
  <si>
    <t>Total divided by population, times 100,000 (hate crimes per 100k people)</t>
  </si>
  <si>
    <t>Senate Free Conference Powers failed; passed roll call</t>
  </si>
  <si>
    <t>Enrolled (in recess of) 06/13/2024 HJ 16</t>
  </si>
  <si>
    <t>Senate and House enrolled (in recess of)</t>
  </si>
  <si>
    <t>H.B.5831</t>
  </si>
  <si>
    <t>S.B. 191</t>
  </si>
  <si>
    <t>S.B.197</t>
  </si>
  <si>
    <t>S.B.195</t>
  </si>
  <si>
    <t>Senate enrolled; House enrolled in recess of</t>
  </si>
  <si>
    <t>H.B.2421</t>
  </si>
  <si>
    <t>First read</t>
  </si>
  <si>
    <t>H.B. 1601</t>
  </si>
  <si>
    <t>A.2720</t>
  </si>
  <si>
    <t>H.B.5616</t>
  </si>
  <si>
    <t>H.B.5615</t>
  </si>
  <si>
    <t>H.B. 1953</t>
  </si>
  <si>
    <t>H.B. 2830</t>
  </si>
  <si>
    <t>Second committee hearing</t>
  </si>
  <si>
    <t>S.B. 315</t>
  </si>
  <si>
    <t>Introduced and referred to committee</t>
  </si>
  <si>
    <t>Enacting clause restored</t>
  </si>
  <si>
    <t>Sent to Governor</t>
  </si>
  <si>
    <t>Passed House; Senate pending Motion Ought to Pass</t>
  </si>
  <si>
    <t>Legislative session adjourned, carries over to 2025</t>
  </si>
  <si>
    <t>Data is current as of June 28 2024</t>
  </si>
  <si>
    <t>Passed House; Senate committee passed as amended</t>
  </si>
  <si>
    <t>Joint hearing</t>
  </si>
  <si>
    <t>Assembly passed; Senate public hearing</t>
  </si>
  <si>
    <t>Passed Senate; referred to House committee</t>
  </si>
  <si>
    <t>Reported out of committee</t>
  </si>
  <si>
    <t>Assigned to subcommittee</t>
  </si>
  <si>
    <t>Committee action deferred to</t>
  </si>
  <si>
    <t>Passed House; Senate passed on first consideration</t>
  </si>
  <si>
    <t>Passed second consideration and referred to committee</t>
  </si>
  <si>
    <t>Senate read and referred</t>
  </si>
  <si>
    <t>SB 517</t>
  </si>
  <si>
    <t>Weakening Civil Rights Laws</t>
  </si>
  <si>
    <t>Referred to Senate committee</t>
  </si>
  <si>
    <t>First reading and referred to committee</t>
  </si>
  <si>
    <t>SB 103</t>
  </si>
  <si>
    <t>Free Speech &amp; Expression Bans</t>
  </si>
  <si>
    <t>SB 253</t>
  </si>
  <si>
    <t>HB 3001</t>
  </si>
  <si>
    <t>Restricting Student &amp; Educator Rights</t>
  </si>
  <si>
    <t>HB 3097</t>
  </si>
  <si>
    <t>Healthcare Restrictions</t>
  </si>
  <si>
    <t>HB 3183</t>
  </si>
  <si>
    <t>Healthcare Restrictions | Other anti-LGBTQ bills | Restricting Student &amp; Educator Rights</t>
  </si>
  <si>
    <t>HB 3176</t>
  </si>
  <si>
    <t>Free Speech &amp; Expression Bans | Restricting Student &amp; Educator Rights</t>
  </si>
  <si>
    <t>HB 3503</t>
  </si>
  <si>
    <t>SB 697</t>
  </si>
  <si>
    <t>SB 692</t>
  </si>
  <si>
    <t>Healthcare Restrictions | Restricting Student &amp; Educator Rights</t>
  </si>
  <si>
    <t>Taken off committee calendar</t>
  </si>
  <si>
    <t>Referred to subcommittee</t>
  </si>
  <si>
    <t>Failed in committee</t>
  </si>
  <si>
    <t>Placed on Senate reset calendar for 2024,</t>
  </si>
  <si>
    <t>Reported by committee</t>
  </si>
  <si>
    <t>HB 417</t>
  </si>
  <si>
    <t>Inexpedient to legislate</t>
  </si>
  <si>
    <t>SB 272</t>
  </si>
  <si>
    <t>Passed Senate; House indefinitely postponed</t>
  </si>
  <si>
    <t>Notice given to discharge committee</t>
  </si>
  <si>
    <t>Joint hearing scheduled</t>
  </si>
  <si>
    <t>Committee recommends passage as amended</t>
  </si>
  <si>
    <t>Passed Senate as amended; House referred to committee</t>
  </si>
  <si>
    <t>Committee hearing completed</t>
  </si>
  <si>
    <t>Committee hearing 3/7/23 through</t>
  </si>
  <si>
    <t>House second read</t>
  </si>
  <si>
    <t>SB 704</t>
  </si>
  <si>
    <t>AB 729</t>
  </si>
  <si>
    <t>Authors added Myers; Davis</t>
  </si>
  <si>
    <t>Re-referred to rules committee</t>
  </si>
  <si>
    <t>Committee passed as amended</t>
  </si>
  <si>
    <t>Passed committee as amended</t>
  </si>
  <si>
    <t>Passed Senate; House committee passed as amended</t>
  </si>
  <si>
    <t>Reported favorably and referred to committee</t>
  </si>
  <si>
    <t>Senate passed as amended; House re-referred to committee</t>
  </si>
  <si>
    <t>SB 77</t>
  </si>
  <si>
    <t>https://www.aclutx.org/en/cases/woodlands-pride-inc-et-al-v-angela-colmenero-et-al</t>
  </si>
  <si>
    <t>HJR E</t>
  </si>
  <si>
    <t>SB 261</t>
  </si>
  <si>
    <t>S 959</t>
  </si>
  <si>
    <t>Dead</t>
  </si>
  <si>
    <t>S 960</t>
  </si>
  <si>
    <t>SB 1601</t>
  </si>
  <si>
    <t>SB 211</t>
  </si>
  <si>
    <t>HB 354</t>
  </si>
  <si>
    <t>SB 958</t>
  </si>
  <si>
    <t>HB 648</t>
  </si>
  <si>
    <t>HB 405</t>
  </si>
  <si>
    <t>HB 401</t>
  </si>
  <si>
    <t>H 808</t>
  </si>
  <si>
    <t>https://lambdalegal.org/case/voe-v-mansfield/</t>
  </si>
  <si>
    <t>S 624</t>
  </si>
  <si>
    <t>HB 3082</t>
  </si>
  <si>
    <t>HB 1733</t>
  </si>
  <si>
    <t>HB 463</t>
  </si>
  <si>
    <t>Substituted for HB 648</t>
  </si>
  <si>
    <t>S 631</t>
  </si>
  <si>
    <t>Companion bill H. 574 passed</t>
  </si>
  <si>
    <t>H 574</t>
  </si>
  <si>
    <t>HB 261</t>
  </si>
  <si>
    <t>S 639</t>
  </si>
  <si>
    <t>Companion bill H. 808 passed</t>
  </si>
  <si>
    <t>HB 308</t>
  </si>
  <si>
    <t>HB 466</t>
  </si>
  <si>
    <t>Governor vetoed; House veto override failed</t>
  </si>
  <si>
    <t>HB 15</t>
  </si>
  <si>
    <t>Vetoed in part by Governor</t>
  </si>
  <si>
    <t>HB 13</t>
  </si>
  <si>
    <t>HB 12</t>
  </si>
  <si>
    <t>Passed House; Passed Senate; House adopted Conference Committee report, third read and passed</t>
  </si>
  <si>
    <t>HB 11</t>
  </si>
  <si>
    <t>HB 10</t>
  </si>
  <si>
    <t>HB 9</t>
  </si>
  <si>
    <t>HB 7</t>
  </si>
  <si>
    <t>HB 5</t>
  </si>
  <si>
    <t>HB 4</t>
  </si>
  <si>
    <t>HB 3</t>
  </si>
  <si>
    <t>HB 2</t>
  </si>
  <si>
    <t>HB 1738</t>
  </si>
  <si>
    <t>HB 1333</t>
  </si>
  <si>
    <t>HB 2659</t>
  </si>
  <si>
    <t>Restricting Student &amp; Educator Rights | Weakening Civil Rights Laws</t>
  </si>
  <si>
    <t>SB 1443</t>
  </si>
  <si>
    <t>AB 374</t>
  </si>
  <si>
    <t>No further action allowed</t>
  </si>
  <si>
    <t>SB 518</t>
  </si>
  <si>
    <t>HB 81</t>
  </si>
  <si>
    <t>Governor vetoed 6/28/23; House veto override failed</t>
  </si>
  <si>
    <t>HB 5235</t>
  </si>
  <si>
    <t>Other anti-LGBTQ bills | Restricting Student &amp; Educator Rights</t>
  </si>
  <si>
    <t>HB 837</t>
  </si>
  <si>
    <t>Missed transmittal deadline</t>
  </si>
  <si>
    <t>AB 1314</t>
  </si>
  <si>
    <t>Held in Education Committee</t>
  </si>
  <si>
    <t>HB 5127</t>
  </si>
  <si>
    <t>HB 5261</t>
  </si>
  <si>
    <t>SB 97</t>
  </si>
  <si>
    <t>HB 1615</t>
  </si>
  <si>
    <t>Became act</t>
  </si>
  <si>
    <t>HB 2722</t>
  </si>
  <si>
    <t>HB 5256</t>
  </si>
  <si>
    <t>SB 2281</t>
  </si>
  <si>
    <t>HB 265</t>
  </si>
  <si>
    <t>SB 17</t>
  </si>
  <si>
    <t>SB 288</t>
  </si>
  <si>
    <t>SB 2199</t>
  </si>
  <si>
    <t>HB 4961</t>
  </si>
  <si>
    <t>HB 5236</t>
  </si>
  <si>
    <t>SB 8</t>
  </si>
  <si>
    <t>HB 4754</t>
  </si>
  <si>
    <t>HB 4378</t>
  </si>
  <si>
    <t>HB 4534</t>
  </si>
  <si>
    <t>SB 15</t>
  </si>
  <si>
    <t>HB 4624</t>
  </si>
  <si>
    <t>HB 4129</t>
  </si>
  <si>
    <t>SB 14</t>
  </si>
  <si>
    <t>https://www.aclutx.org/en/cases/loe-v-texas</t>
  </si>
  <si>
    <t>HB 3902</t>
  </si>
  <si>
    <t>HB 3883</t>
  </si>
  <si>
    <t>SB 487</t>
  </si>
  <si>
    <t>SF 538</t>
  </si>
  <si>
    <t>SB 39</t>
  </si>
  <si>
    <t>HB 1521</t>
  </si>
  <si>
    <t>Other anti-LGBTQ bills | Public Accommodation Bans</t>
  </si>
  <si>
    <t>SB 1674</t>
  </si>
  <si>
    <t>Other anti-LGBTQ bills | Public Accommodation Bans | Restricting Student &amp; Educator Rights</t>
  </si>
  <si>
    <t>HB 1421</t>
  </si>
  <si>
    <t>Barriers to Accurate IDs | Healthcare Restrictions | Weakening Civil Rights Laws</t>
  </si>
  <si>
    <t>SB 254</t>
  </si>
  <si>
    <t>Healthcare Restrictions | Other anti-LGBTQ bills</t>
  </si>
  <si>
    <t>https://www.glad.org/cases/doe-v-ladapo/</t>
  </si>
  <si>
    <t>HB 3213</t>
  </si>
  <si>
    <t>HF 623</t>
  </si>
  <si>
    <t>SF 538 substituted and bill withdrawn</t>
  </si>
  <si>
    <t>SF 482</t>
  </si>
  <si>
    <t>SF 496</t>
  </si>
  <si>
    <t>https://lambdalegal.org/case/iowa-safe-schools-v-reynolds/</t>
  </si>
  <si>
    <t>HF 622</t>
  </si>
  <si>
    <t>Withdrawn</t>
  </si>
  <si>
    <t>HB 3147</t>
  </si>
  <si>
    <t>HB 2862</t>
  </si>
  <si>
    <t>HB 3164</t>
  </si>
  <si>
    <t>SB 228</t>
  </si>
  <si>
    <t>Senate and House override of Governor veto</t>
  </si>
  <si>
    <t>HB 1258</t>
  </si>
  <si>
    <t>HSB 208</t>
  </si>
  <si>
    <t>Renumbered HF 622</t>
  </si>
  <si>
    <t>SB 266</t>
  </si>
  <si>
    <t>HB 999</t>
  </si>
  <si>
    <t>SB 1320</t>
  </si>
  <si>
    <t>HB 1223</t>
  </si>
  <si>
    <t>HB 1332</t>
  </si>
  <si>
    <t>HSB 214</t>
  </si>
  <si>
    <t>Bill renumbered HF 623</t>
  </si>
  <si>
    <t>SSB 1197</t>
  </si>
  <si>
    <t>Bill renumbered SF 538</t>
  </si>
  <si>
    <t>SB 693</t>
  </si>
  <si>
    <t>HB 209</t>
  </si>
  <si>
    <t>HB 1069</t>
  </si>
  <si>
    <t>SB 458</t>
  </si>
  <si>
    <t>HB 991</t>
  </si>
  <si>
    <t>SB 1082</t>
  </si>
  <si>
    <t>HB 585</t>
  </si>
  <si>
    <t>Passed House; passed Senate; referred to House file</t>
  </si>
  <si>
    <t>SB 1071</t>
  </si>
  <si>
    <t>SB 294</t>
  </si>
  <si>
    <t>HB 470</t>
  </si>
  <si>
    <t>Barriers to Accurate IDs | Healthcare Restrictions | Restricting Student &amp; Educator Rights</t>
  </si>
  <si>
    <t>HB 5688</t>
  </si>
  <si>
    <t>SB 1029</t>
  </si>
  <si>
    <t>SB 391</t>
  </si>
  <si>
    <t>HB 492</t>
  </si>
  <si>
    <t>SB 413</t>
  </si>
  <si>
    <t>Missed deadline for general bill transmittal</t>
  </si>
  <si>
    <t>HB 1468</t>
  </si>
  <si>
    <t>Became law</t>
  </si>
  <si>
    <t>SF 335</t>
  </si>
  <si>
    <t>Renumbered as SF 482</t>
  </si>
  <si>
    <t>SSB 1145</t>
  </si>
  <si>
    <t>Bill renumbered SF 496</t>
  </si>
  <si>
    <t>HB 1157</t>
  </si>
  <si>
    <t>SB 145</t>
  </si>
  <si>
    <t>SB 337</t>
  </si>
  <si>
    <t>HB 464</t>
  </si>
  <si>
    <t>House filed</t>
  </si>
  <si>
    <t>SB 270</t>
  </si>
  <si>
    <t>HB 63</t>
  </si>
  <si>
    <t>HB 303</t>
  </si>
  <si>
    <t>SB 115</t>
  </si>
  <si>
    <t>HB 75</t>
  </si>
  <si>
    <t>SB 1100</t>
  </si>
  <si>
    <t>https://lambdalegal.org/case/roe-v-critchfield/</t>
  </si>
  <si>
    <t>SB 390</t>
  </si>
  <si>
    <t>SB 897</t>
  </si>
  <si>
    <t>SB 140</t>
  </si>
  <si>
    <t>https://www.acluga.org/en/cases/emma-koe-et-al-v-caylee-noggle-et-al</t>
  </si>
  <si>
    <t>HB 1526</t>
  </si>
  <si>
    <t>Second reading, failed to pass</t>
  </si>
  <si>
    <t>HB 1111</t>
  </si>
  <si>
    <t>HB 1474</t>
  </si>
  <si>
    <t>HB 1297</t>
  </si>
  <si>
    <t>SB 2188</t>
  </si>
  <si>
    <t>Second read, failed to pass</t>
  </si>
  <si>
    <t>HB 1488</t>
  </si>
  <si>
    <t>HB 1489</t>
  </si>
  <si>
    <t>HB 1522</t>
  </si>
  <si>
    <t>HB 1301</t>
  </si>
  <si>
    <t>Failed to pass House</t>
  </si>
  <si>
    <t>SB 150</t>
  </si>
  <si>
    <t>Governor veto overridden</t>
  </si>
  <si>
    <t>https://www.aclu-ky.org/en/cases/doe-v-thornbury-challenge-trans-health-care-ban</t>
  </si>
  <si>
    <t>SB 102</t>
  </si>
  <si>
    <t>HB 2711</t>
  </si>
  <si>
    <t>HB 177</t>
  </si>
  <si>
    <t>HB 173</t>
  </si>
  <si>
    <t>SB 598</t>
  </si>
  <si>
    <t>HB 1952</t>
  </si>
  <si>
    <t>SB 199</t>
  </si>
  <si>
    <t>Became act without Governor’s signature</t>
  </si>
  <si>
    <t>HB 71</t>
  </si>
  <si>
    <t>https://www.aclu.org/cases/poe-v-labrador</t>
  </si>
  <si>
    <t>SF 144</t>
  </si>
  <si>
    <t>Passed Senate; House Committee of the Whole did not consider</t>
  </si>
  <si>
    <t>SF 133</t>
  </si>
  <si>
    <t>SB 1694</t>
  </si>
  <si>
    <t>SB 1417</t>
  </si>
  <si>
    <t>HB 262</t>
  </si>
  <si>
    <t>HB 3042</t>
  </si>
  <si>
    <t>SB 1440</t>
  </si>
  <si>
    <t>https://www.aclu-tn.org/en/press-releases/aclu-tn-files-lawsuit-strike-down-drivers-license-rule-mandating-discrimination</t>
  </si>
  <si>
    <t>HB 1125</t>
  </si>
  <si>
    <t>Tabled by committee</t>
  </si>
  <si>
    <t>HB 1269</t>
  </si>
  <si>
    <t>Companion bill SB 466 signed by Governor</t>
  </si>
  <si>
    <t>SB 1237</t>
  </si>
  <si>
    <t>S 49</t>
  </si>
  <si>
    <t>HB 2007</t>
  </si>
  <si>
    <t>HB 1752</t>
  </si>
  <si>
    <t>SB 2861</t>
  </si>
  <si>
    <t>HB 1686</t>
  </si>
  <si>
    <t>Companion bill SB 14 signed by Governor</t>
  </si>
  <si>
    <t>SB 2883</t>
  </si>
  <si>
    <t>HB 1126</t>
  </si>
  <si>
    <t>SB 2770</t>
  </si>
  <si>
    <t>SB 2760</t>
  </si>
  <si>
    <t>HB 1124</t>
  </si>
  <si>
    <t>HB 1</t>
  </si>
  <si>
    <t>Companion bill SB 1 signed by Governor</t>
  </si>
  <si>
    <t>HB 2238</t>
  </si>
  <si>
    <t>HB 1116</t>
  </si>
  <si>
    <t>Passed House; Senate floor vote failed</t>
  </si>
  <si>
    <t>SB 1698</t>
  </si>
  <si>
    <t>Governor vetoed</t>
  </si>
  <si>
    <t>SB 466</t>
  </si>
  <si>
    <t>SB 125</t>
  </si>
  <si>
    <t>HB 1480</t>
  </si>
  <si>
    <t>HB 1476</t>
  </si>
  <si>
    <t>SB 649</t>
  </si>
  <si>
    <t>HB 1074</t>
  </si>
  <si>
    <t>HB 359</t>
  </si>
  <si>
    <t>Unfavorable committee report</t>
  </si>
  <si>
    <t>SB 2764</t>
  </si>
  <si>
    <t>SB 1700</t>
  </si>
  <si>
    <t>SB 625</t>
  </si>
  <si>
    <t>SB 1702</t>
  </si>
  <si>
    <t>SB 42</t>
  </si>
  <si>
    <t>SB 2</t>
  </si>
  <si>
    <t>SB 48</t>
  </si>
  <si>
    <t>HB 170</t>
  </si>
  <si>
    <t>SB 791</t>
  </si>
  <si>
    <t>SB 29</t>
  </si>
  <si>
    <t>HB 132</t>
  </si>
  <si>
    <t>SB 16</t>
  </si>
  <si>
    <t>HB 337</t>
  </si>
  <si>
    <t>SB 249</t>
  </si>
  <si>
    <t>HB 122</t>
  </si>
  <si>
    <t>SB 26</t>
  </si>
  <si>
    <t>HB 41</t>
  </si>
  <si>
    <t>SB 165</t>
  </si>
  <si>
    <t>HB 23-1098</t>
  </si>
  <si>
    <t>Postponed indefinitely by committee</t>
  </si>
  <si>
    <t>HB 42</t>
  </si>
  <si>
    <t>HB 1155</t>
  </si>
  <si>
    <t>HB 2477</t>
  </si>
  <si>
    <t>HB 634</t>
  </si>
  <si>
    <t>SB 960</t>
  </si>
  <si>
    <t>Healthcare Restrictions | Restricting Student &amp; Educator Rights | Weakening Civil Rights Laws</t>
  </si>
  <si>
    <t>HB 1541</t>
  </si>
  <si>
    <t>SB 2820</t>
  </si>
  <si>
    <t>HB 1532</t>
  </si>
  <si>
    <t>SB 1</t>
  </si>
  <si>
    <t>https://www.aclu.org/cases/l-w-v-skrmetti</t>
  </si>
  <si>
    <t>SB 452</t>
  </si>
  <si>
    <t>HB 916</t>
  </si>
  <si>
    <t>SB 2058</t>
  </si>
  <si>
    <t>HB 1144</t>
  </si>
  <si>
    <t>SB 2773</t>
  </si>
  <si>
    <t>HB 306</t>
  </si>
  <si>
    <t>Companion bill SB 1237 signed by Governor</t>
  </si>
  <si>
    <t>SB 749</t>
  </si>
  <si>
    <t>HB 1249</t>
  </si>
  <si>
    <t>SB 1040</t>
  </si>
  <si>
    <t>SF 117</t>
  </si>
  <si>
    <t>Passed Senate; House did not consider for introduction</t>
  </si>
  <si>
    <t>HB 631</t>
  </si>
  <si>
    <t>SB 2231</t>
  </si>
  <si>
    <t>SB 2260</t>
  </si>
  <si>
    <t>SB 1203</t>
  </si>
  <si>
    <t>Incorporated by committee into SB 791</t>
  </si>
  <si>
    <t>SB 1016</t>
  </si>
  <si>
    <t>HB 1524</t>
  </si>
  <si>
    <t>HB 1346</t>
  </si>
  <si>
    <t>HB 1254</t>
  </si>
  <si>
    <t>https://www.genderjustice.us/work/td-v-wrigley/</t>
  </si>
  <si>
    <t>HB 1608</t>
  </si>
  <si>
    <t>https://www.aclu-in.org/en/press-releases/aclu-indiana-challenges-law-censoring-classroom-discussions</t>
  </si>
  <si>
    <t>SB 99</t>
  </si>
  <si>
    <t>https://www.aclu.org/cases/van-garderen-et-al-v-state-of-montana</t>
  </si>
  <si>
    <t>S 276</t>
  </si>
  <si>
    <t>SB 2076</t>
  </si>
  <si>
    <t>A 328</t>
  </si>
  <si>
    <t>Active</t>
  </si>
  <si>
    <t>SB 162</t>
  </si>
  <si>
    <t>HB 1139</t>
  </si>
  <si>
    <t>HB 708</t>
  </si>
  <si>
    <t>HB 643</t>
  </si>
  <si>
    <t>Companion bill SB 3 signed by Governor</t>
  </si>
  <si>
    <t>https://clearinghouse.net/doc/137435/</t>
  </si>
  <si>
    <t>SB 3</t>
  </si>
  <si>
    <t>HB 1205</t>
  </si>
  <si>
    <t>SB 429</t>
  </si>
  <si>
    <t>HB 498</t>
  </si>
  <si>
    <t>HB 494</t>
  </si>
  <si>
    <t>https://www.publishersweekly.com/binary-data/ARTICLE_ATTACHMENT/file/000/006/6283-1.pdf</t>
  </si>
  <si>
    <t>SB 1030</t>
  </si>
  <si>
    <t>SB 43</t>
  </si>
  <si>
    <t>SB 386</t>
  </si>
  <si>
    <t>S 585</t>
  </si>
  <si>
    <t>HB 1520</t>
  </si>
  <si>
    <t>Public Accommodation Bans | Restricting Student &amp; Educator Rights</t>
  </si>
  <si>
    <t>A 1418</t>
  </si>
  <si>
    <t>SB 134</t>
  </si>
  <si>
    <t>HB 1589</t>
  </si>
  <si>
    <t>SB 1001</t>
  </si>
  <si>
    <t>HB 1707</t>
  </si>
  <si>
    <t>Incorporated by committee into HB 2432</t>
  </si>
  <si>
    <t>HB 1569</t>
  </si>
  <si>
    <t>HB 1407</t>
  </si>
  <si>
    <t>https://www.aclu.org/cases/k-c-v-medical-licensing-board-of-indiana</t>
  </si>
  <si>
    <t>HB 1525</t>
  </si>
  <si>
    <t>SB 911</t>
  </si>
  <si>
    <t>Incorporated into SB 1186</t>
  </si>
  <si>
    <t>SB 962</t>
  </si>
  <si>
    <t>HB 1399</t>
  </si>
  <si>
    <t>HB 23</t>
  </si>
  <si>
    <t>SB 453</t>
  </si>
  <si>
    <t>S 589</t>
  </si>
  <si>
    <t>A 1630</t>
  </si>
  <si>
    <t>SB 87</t>
  </si>
  <si>
    <t>SB 351</t>
  </si>
  <si>
    <t>SB 2765</t>
  </si>
  <si>
    <t>SB 354</t>
  </si>
  <si>
    <t>SF 111</t>
  </si>
  <si>
    <t>HB 1232</t>
  </si>
  <si>
    <t>HB 1231</t>
  </si>
  <si>
    <t>HB 1220</t>
  </si>
  <si>
    <t>HB 1118</t>
  </si>
  <si>
    <t>S 1003</t>
  </si>
  <si>
    <t>SB 258</t>
  </si>
  <si>
    <t>HB 732</t>
  </si>
  <si>
    <t>HB 239</t>
  </si>
  <si>
    <t>Companion bill SB 1440 signed by Governor</t>
  </si>
  <si>
    <t>SB 476</t>
  </si>
  <si>
    <t>SB 468</t>
  </si>
  <si>
    <t>HB 2170</t>
  </si>
  <si>
    <t>Subcommittee recommends laying on table</t>
  </si>
  <si>
    <t>HB 1434</t>
  </si>
  <si>
    <t>HB 187</t>
  </si>
  <si>
    <t>Did not consider for introduction</t>
  </si>
  <si>
    <t>HB 1387</t>
  </si>
  <si>
    <t>Passed House; passed by indefinitely by Senate committee</t>
  </si>
  <si>
    <t>SB 1186</t>
  </si>
  <si>
    <t>HB 6213</t>
  </si>
  <si>
    <t>HB 1473</t>
  </si>
  <si>
    <t>HB 1156</t>
  </si>
  <si>
    <t>Enacted</t>
  </si>
  <si>
    <t>HB 3044</t>
  </si>
  <si>
    <t>SB 497</t>
  </si>
  <si>
    <t>HB 489</t>
  </si>
  <si>
    <t>HB 2432</t>
  </si>
  <si>
    <t>HB 436</t>
  </si>
  <si>
    <t>SB 613</t>
  </si>
  <si>
    <t>https://www.aclu.org/cases/poe-v-drummond</t>
  </si>
  <si>
    <t>HB 576</t>
  </si>
  <si>
    <t>HB 456</t>
  </si>
  <si>
    <t>HB 1080</t>
  </si>
  <si>
    <t>SB 100</t>
  </si>
  <si>
    <t>SB 93</t>
  </si>
  <si>
    <t>LB 574</t>
  </si>
  <si>
    <t>https://www.aclu.org/cases/planned-parenthood-of-the-heartland-v-hilger</t>
  </si>
  <si>
    <t>SB 404</t>
  </si>
  <si>
    <t>HB 58</t>
  </si>
  <si>
    <t>HB 1266</t>
  </si>
  <si>
    <t>SB 1026</t>
  </si>
  <si>
    <t>SB 1028</t>
  </si>
  <si>
    <t>HB 192</t>
  </si>
  <si>
    <t>SB 393</t>
  </si>
  <si>
    <t>HB 120</t>
  </si>
  <si>
    <t>SB 49</t>
  </si>
  <si>
    <t>https://lambdalegal.org/case/noe-v-parson/</t>
  </si>
  <si>
    <t>SB 164</t>
  </si>
  <si>
    <t>SB 236</t>
  </si>
  <si>
    <t>HB 419</t>
  </si>
  <si>
    <t>HB 540</t>
  </si>
  <si>
    <t>HB 1127</t>
  </si>
  <si>
    <t>S 3076</t>
  </si>
  <si>
    <t>SB 2864</t>
  </si>
  <si>
    <t>Data is current as of December 21 2023</t>
  </si>
  <si>
    <t>Status </t>
  </si>
  <si>
    <t>Status Date </t>
  </si>
  <si>
    <t>AL </t>
  </si>
  <si>
    <t>Anti-Trans </t>
  </si>
  <si>
    <t>AL</t>
  </si>
  <si>
    <t>HB 150</t>
  </si>
  <si>
    <t>SB 184</t>
  </si>
  <si>
    <t>Delivered to Governor</t>
  </si>
  <si>
    <t>HB 266</t>
  </si>
  <si>
    <t>AZ</t>
  </si>
  <si>
    <t>SB 1045</t>
  </si>
  <si>
    <t>HB 2608</t>
  </si>
  <si>
    <t>SB 1138</t>
  </si>
  <si>
    <t>Signed by Governor </t>
  </si>
  <si>
    <t>SB 1130</t>
  </si>
  <si>
    <t>FL</t>
  </si>
  <si>
    <t>HB 211</t>
  </si>
  <si>
    <t>GA</t>
  </si>
  <si>
    <t>IA</t>
  </si>
  <si>
    <t>HF 193</t>
  </si>
  <si>
    <t>ID</t>
  </si>
  <si>
    <t>H 675</t>
  </si>
  <si>
    <t>IN</t>
  </si>
  <si>
    <t>HB 1121</t>
  </si>
  <si>
    <t>Dead </t>
  </si>
  <si>
    <t>SB 34</t>
  </si>
  <si>
    <t>KS</t>
  </si>
  <si>
    <t>HB 2210</t>
  </si>
  <si>
    <t>SB 214</t>
  </si>
  <si>
    <t>KY</t>
  </si>
  <si>
    <t>HB 253</t>
  </si>
  <si>
    <t>KY </t>
  </si>
  <si>
    <t>SB 84</t>
  </si>
  <si>
    <t>LA</t>
  </si>
  <si>
    <t>HB 570</t>
  </si>
  <si>
    <t>HR 158</t>
  </si>
  <si>
    <t>MI</t>
  </si>
  <si>
    <t>HB 6454</t>
  </si>
  <si>
    <t>Introduced and Referred to Committee</t>
  </si>
  <si>
    <t>MO</t>
  </si>
  <si>
    <t>HB 2649</t>
  </si>
  <si>
    <t>SB 22</t>
  </si>
  <si>
    <t>SB 843</t>
  </si>
  <si>
    <t>MS</t>
  </si>
  <si>
    <t>SB 2728</t>
  </si>
  <si>
    <t>HB 1147</t>
  </si>
  <si>
    <t>NC </t>
  </si>
  <si>
    <t>SB 514</t>
  </si>
  <si>
    <t>NJ</t>
  </si>
  <si>
    <t>NH</t>
  </si>
  <si>
    <t>HB 1651</t>
  </si>
  <si>
    <t>OH </t>
  </si>
  <si>
    <t>HB 454</t>
  </si>
  <si>
    <t>OH</t>
  </si>
  <si>
    <t>HB 616</t>
  </si>
  <si>
    <t>OK</t>
  </si>
  <si>
    <t>SB 583</t>
  </si>
  <si>
    <t>SB 676</t>
  </si>
  <si>
    <t>HB 3240</t>
  </si>
  <si>
    <t>SC</t>
  </si>
  <si>
    <t>HB 4047</t>
  </si>
  <si>
    <t>TN </t>
  </si>
  <si>
    <t>SB 657</t>
  </si>
  <si>
    <t>TN</t>
  </si>
  <si>
    <t>HB 578</t>
  </si>
  <si>
    <t>HB 2835</t>
  </si>
  <si>
    <t>SB 2696</t>
  </si>
  <si>
    <t>UT</t>
  </si>
  <si>
    <t>HB 0127</t>
  </si>
  <si>
    <t>WI</t>
  </si>
  <si>
    <t>SB 915</t>
  </si>
  <si>
    <t>Failed to pass </t>
  </si>
  <si>
    <t>WI </t>
  </si>
  <si>
    <t>AB 977</t>
  </si>
  <si>
    <t>WV</t>
  </si>
  <si>
    <t>HB 2171</t>
  </si>
  <si>
    <t>HB 322</t>
  </si>
  <si>
    <t>Single-Sex Facility Restrictions </t>
  </si>
  <si>
    <t>Delievered to Governor</t>
  </si>
  <si>
    <t>HR 83</t>
  </si>
  <si>
    <t>Motion to adopt adopted </t>
  </si>
  <si>
    <t>MN</t>
  </si>
  <si>
    <t>HF 3843</t>
  </si>
  <si>
    <t>SB 2679</t>
  </si>
  <si>
    <t>OK </t>
  </si>
  <si>
    <t>SB 1164</t>
  </si>
  <si>
    <t>SB 1249</t>
  </si>
  <si>
    <t>SB 615</t>
  </si>
  <si>
    <t>Approved by Governor </t>
  </si>
  <si>
    <t>SD </t>
  </si>
  <si>
    <t>HB 1005</t>
  </si>
  <si>
    <t>VA</t>
  </si>
  <si>
    <t>AK</t>
  </si>
  <si>
    <t>HB 230</t>
  </si>
  <si>
    <t>Excluding transgender youth from athletics </t>
  </si>
  <si>
    <t>SB 1046</t>
  </si>
  <si>
    <t>SB 1165</t>
  </si>
  <si>
    <t>DE</t>
  </si>
  <si>
    <t>SB 227</t>
  </si>
  <si>
    <t>SB 346</t>
  </si>
  <si>
    <t>HB 276</t>
  </si>
  <si>
    <t>GA </t>
  </si>
  <si>
    <t>HB 372</t>
  </si>
  <si>
    <t>SB 435</t>
  </si>
  <si>
    <t>HI</t>
  </si>
  <si>
    <t>HB 1304</t>
  </si>
  <si>
    <t>HF 184</t>
  </si>
  <si>
    <t>HF 2309</t>
  </si>
  <si>
    <t>Withdrawn </t>
  </si>
  <si>
    <t>HF 2416</t>
  </si>
  <si>
    <t>HB 1041</t>
  </si>
  <si>
    <t>Override of Governors veto</t>
  </si>
  <si>
    <t>SB 208</t>
  </si>
  <si>
    <t>SB 484</t>
  </si>
  <si>
    <t>HB 247</t>
  </si>
  <si>
    <t>Veto overridden: delivered to Secretary of State</t>
  </si>
  <si>
    <t>SB 44</t>
  </si>
  <si>
    <t>Became an act without Governor's signature </t>
  </si>
  <si>
    <t>MD</t>
  </si>
  <si>
    <t>HB 0757</t>
  </si>
  <si>
    <t>SB 218</t>
  </si>
  <si>
    <t>HF 350</t>
  </si>
  <si>
    <t>HF 352</t>
  </si>
  <si>
    <t>HF 1657</t>
  </si>
  <si>
    <t>HF 4282</t>
  </si>
  <si>
    <t>SB 740</t>
  </si>
  <si>
    <t>HB 2461</t>
  </si>
  <si>
    <t>HB 2735</t>
  </si>
  <si>
    <t>HB 2734</t>
  </si>
  <si>
    <t>HB 2140</t>
  </si>
  <si>
    <t>HB 1973</t>
  </si>
  <si>
    <t>SB 781</t>
  </si>
  <si>
    <t>SB 2111</t>
  </si>
  <si>
    <t>SB 2310</t>
  </si>
  <si>
    <t>HB 198</t>
  </si>
  <si>
    <t>HB 61</t>
  </si>
  <si>
    <t>SB 132</t>
  </si>
  <si>
    <t>SB 187</t>
  </si>
  <si>
    <t>Active </t>
  </si>
  <si>
    <t>SB 331</t>
  </si>
  <si>
    <t>HB 4245</t>
  </si>
  <si>
    <t>PA</t>
  </si>
  <si>
    <t>HB 972</t>
  </si>
  <si>
    <t>RI</t>
  </si>
  <si>
    <t>S 2501</t>
  </si>
  <si>
    <t>SB 531</t>
  </si>
  <si>
    <t>HB 4608</t>
  </si>
  <si>
    <t>HB 3477</t>
  </si>
  <si>
    <t>SD</t>
  </si>
  <si>
    <t>HB 1006</t>
  </si>
  <si>
    <t>SB 46</t>
  </si>
  <si>
    <t>HB 1894</t>
  </si>
  <si>
    <t>Withdrawn from subcomittee</t>
  </si>
  <si>
    <t>SB 1862</t>
  </si>
  <si>
    <t>SB 2153</t>
  </si>
  <si>
    <t>HB 2316</t>
  </si>
  <si>
    <t>Companion bill substituted </t>
  </si>
  <si>
    <t>HB 1895</t>
  </si>
  <si>
    <t>SB 1861</t>
  </si>
  <si>
    <t>Companion house bill substitued </t>
  </si>
  <si>
    <t>Legislature Overrides Governor's veto</t>
  </si>
  <si>
    <t>HB 3002</t>
  </si>
  <si>
    <t>VA </t>
  </si>
  <si>
    <t>SB 766</t>
  </si>
  <si>
    <t>AB 195</t>
  </si>
  <si>
    <t>Failed to concur </t>
  </si>
  <si>
    <t>SB 323</t>
  </si>
  <si>
    <t>Failed to pass</t>
  </si>
  <si>
    <t>AB 196</t>
  </si>
  <si>
    <t>SB 322</t>
  </si>
  <si>
    <t>HB 2141</t>
  </si>
  <si>
    <t>HB 2676</t>
  </si>
  <si>
    <t>SB 341</t>
  </si>
  <si>
    <t>WY</t>
  </si>
  <si>
    <t>SF 0051</t>
  </si>
  <si>
    <t>Other school or curriculum restrictions</t>
  </si>
  <si>
    <t>HB 2011</t>
  </si>
  <si>
    <t>HB 2161</t>
  </si>
  <si>
    <t>HB 2285</t>
  </si>
  <si>
    <t>SB 1834</t>
  </si>
  <si>
    <t>HB 1557</t>
  </si>
  <si>
    <t>HB 1158</t>
  </si>
  <si>
    <t>SF 2024</t>
  </si>
  <si>
    <t>HF 2054</t>
  </si>
  <si>
    <t>HF 2053</t>
  </si>
  <si>
    <t>IL</t>
  </si>
  <si>
    <t>HB 5505</t>
  </si>
  <si>
    <t>HB 1040</t>
  </si>
  <si>
    <t>HB 1228</t>
  </si>
  <si>
    <t>HB 14</t>
  </si>
  <si>
    <t>HB 6503</t>
  </si>
  <si>
    <t>Introduced, read for the first time, and referred to committee</t>
  </si>
  <si>
    <t>HB 6306</t>
  </si>
  <si>
    <t>SB 2881</t>
  </si>
  <si>
    <t>HB 1755</t>
  </si>
  <si>
    <t>SB 645</t>
  </si>
  <si>
    <t>HB 2189</t>
  </si>
  <si>
    <t>NC</t>
  </si>
  <si>
    <t>H 755</t>
  </si>
  <si>
    <t>SB 1142</t>
  </si>
  <si>
    <t>SB 1654</t>
  </si>
  <si>
    <t>HB 1888</t>
  </si>
  <si>
    <t>HB 2813</t>
  </si>
  <si>
    <t>SB 1278</t>
  </si>
  <si>
    <t>H 7138</t>
  </si>
  <si>
    <t>H 7539</t>
  </si>
  <si>
    <t>S 2516</t>
  </si>
  <si>
    <t>SB 900</t>
  </si>
  <si>
    <t>HB 4605</t>
  </si>
  <si>
    <t>SB 2777</t>
  </si>
  <si>
    <t>HB 2633</t>
  </si>
  <si>
    <t>HB 0800</t>
  </si>
  <si>
    <t>SB 1216</t>
  </si>
  <si>
    <t>SB 20</t>
  </si>
  <si>
    <t>Passed by indefinitely in committee</t>
  </si>
  <si>
    <t>HB 988</t>
  </si>
  <si>
    <t>SB 498</t>
  </si>
  <si>
    <t>HB 4016</t>
  </si>
  <si>
    <t>SB 2356</t>
  </si>
  <si>
    <t>Restrictions on accessing accurate ID</t>
  </si>
  <si>
    <t>HB 1099</t>
  </si>
  <si>
    <t>Died on calendar </t>
  </si>
  <si>
    <t>SF 167</t>
  </si>
  <si>
    <t>Other anti-trans bills </t>
  </si>
  <si>
    <t>HF 272</t>
  </si>
  <si>
    <t>HF 326</t>
  </si>
  <si>
    <t>SB 402</t>
  </si>
  <si>
    <t>HB 1180</t>
  </si>
  <si>
    <t>HF 170</t>
  </si>
  <si>
    <t>Religious Freedom Restoration Acts (RFRAs)</t>
  </si>
  <si>
    <t>SF 436</t>
  </si>
  <si>
    <t>HB 2545</t>
  </si>
  <si>
    <t>HB 0154</t>
  </si>
  <si>
    <t>HB 747</t>
  </si>
  <si>
    <t>Religious Exemptions in Healthcare Implicating LGBTQ People</t>
  </si>
  <si>
    <t>HB 495</t>
  </si>
  <si>
    <t>HB 3518</t>
  </si>
  <si>
    <t>S 811</t>
  </si>
  <si>
    <t>H 4776</t>
  </si>
  <si>
    <t>SB 1399</t>
  </si>
  <si>
    <t>Religious Exemptions in Adoption &amp; Foster Care </t>
  </si>
  <si>
    <t>HB 1338</t>
  </si>
  <si>
    <t>H 3878</t>
  </si>
  <si>
    <t>SB 13</t>
  </si>
  <si>
    <t>Other Religious Exemption Bills </t>
  </si>
  <si>
    <t>MA</t>
  </si>
  <si>
    <t>H 1536</t>
  </si>
  <si>
    <t>HB 1137</t>
  </si>
  <si>
    <t>HB 5150</t>
  </si>
  <si>
    <t>Other Anti-LGBTQ Bills</t>
  </si>
  <si>
    <t>SB 1208</t>
  </si>
  <si>
    <t>AB 14</t>
  </si>
  <si>
    <t>SB 31</t>
  </si>
  <si>
    <t>HB 17</t>
  </si>
  <si>
    <t>Nondiscrimination protections</t>
  </si>
  <si>
    <t>HB 2630</t>
  </si>
  <si>
    <t>HB 1597</t>
  </si>
  <si>
    <t>H 440</t>
  </si>
  <si>
    <t>HB 5349</t>
  </si>
  <si>
    <t>HB 1760</t>
  </si>
  <si>
    <t>HB 1737</t>
  </si>
  <si>
    <t>NE</t>
  </si>
  <si>
    <t>LB 120</t>
  </si>
  <si>
    <t>LB 1136</t>
  </si>
  <si>
    <t>LB 1211</t>
  </si>
  <si>
    <t>A 1846</t>
  </si>
  <si>
    <t>SB 1010</t>
  </si>
  <si>
    <t>H 6655</t>
  </si>
  <si>
    <t>H 7117</t>
  </si>
  <si>
    <t>HB 2538</t>
  </si>
  <si>
    <t>SB 156</t>
  </si>
  <si>
    <t>HB 2697</t>
  </si>
  <si>
    <t>HB 3272</t>
  </si>
  <si>
    <t>SB 752</t>
  </si>
  <si>
    <t>Protections in healthcare</t>
  </si>
  <si>
    <t>SB 2978</t>
  </si>
  <si>
    <t>HB 4801</t>
  </si>
  <si>
    <t>VT</t>
  </si>
  <si>
    <t>H 659</t>
  </si>
  <si>
    <t>WA</t>
  </si>
  <si>
    <t>SB 5688</t>
  </si>
  <si>
    <t>HB 1809</t>
  </si>
  <si>
    <t>HB 1186</t>
  </si>
  <si>
    <t>Allowing updated gender markers on ID</t>
  </si>
  <si>
    <t>HB 4444</t>
  </si>
  <si>
    <t>HD 153</t>
  </si>
  <si>
    <t>A 1171</t>
  </si>
  <si>
    <t>NY</t>
  </si>
  <si>
    <t>S 607A</t>
  </si>
  <si>
    <t>H 628</t>
  </si>
  <si>
    <t>S 273</t>
  </si>
  <si>
    <t>CA</t>
  </si>
  <si>
    <t>SB 357</t>
  </si>
  <si>
    <t>Sex work discriminalization bills</t>
  </si>
  <si>
    <t>SB 2557</t>
  </si>
  <si>
    <t>HB 2265</t>
  </si>
  <si>
    <t>HB 2338</t>
  </si>
  <si>
    <t>HB 1176</t>
  </si>
  <si>
    <t>A 849</t>
  </si>
  <si>
    <t>S 3075</t>
  </si>
  <si>
    <t>S 2878</t>
  </si>
  <si>
    <t>HB 1816</t>
  </si>
  <si>
    <t>SB 5693</t>
  </si>
  <si>
    <t>Partially vetoed by Governor</t>
  </si>
  <si>
    <t>AB 1041</t>
  </si>
  <si>
    <t>Other good bills</t>
  </si>
  <si>
    <t>Approved by Governor</t>
  </si>
  <si>
    <t>SB 225</t>
  </si>
  <si>
    <t>SB 379</t>
  </si>
  <si>
    <t>SB 618</t>
  </si>
  <si>
    <t>HB 4626</t>
  </si>
  <si>
    <t>SB 3961</t>
  </si>
  <si>
    <t>HB 1047</t>
  </si>
  <si>
    <t>HB 16</t>
  </si>
  <si>
    <t>HB 0453</t>
  </si>
  <si>
    <t>SB 550</t>
  </si>
  <si>
    <t>SF 3130</t>
  </si>
  <si>
    <t>A 1751</t>
  </si>
  <si>
    <t>A 7001-A</t>
  </si>
  <si>
    <t>OR</t>
  </si>
  <si>
    <t>HB 4073</t>
  </si>
  <si>
    <t>HB 4099</t>
  </si>
  <si>
    <t>HB 1956</t>
  </si>
  <si>
    <t>SB 5859</t>
  </si>
  <si>
    <t>SB 167</t>
  </si>
  <si>
    <t>HB 2362</t>
  </si>
  <si>
    <t>Abbreviation</t>
  </si>
  <si>
    <t>Name</t>
  </si>
  <si>
    <t>AR</t>
  </si>
  <si>
    <t>CO</t>
  </si>
  <si>
    <t>CT</t>
  </si>
  <si>
    <t>ME</t>
  </si>
  <si>
    <t>MT</t>
  </si>
  <si>
    <t>NV</t>
  </si>
  <si>
    <t>NM</t>
  </si>
  <si>
    <t>ND</t>
  </si>
  <si>
    <t>TX</t>
  </si>
  <si>
    <t>DC</t>
  </si>
  <si>
    <t>Washington D.C.</t>
  </si>
  <si>
    <t>Alabama </t>
  </si>
  <si>
    <t>SB 10</t>
  </si>
  <si>
    <t>Anti-Trans bills | Prohibiting heathcare for transgender youth</t>
  </si>
  <si>
    <t>Died </t>
  </si>
  <si>
    <t>Indefinitely postponed </t>
  </si>
  <si>
    <t>Prefiled for 2022</t>
  </si>
  <si>
    <t>HB 391</t>
  </si>
  <si>
    <t>Anti-Trans bills | Excluding transgender youth from athletics</t>
  </si>
  <si>
    <t>Arkansas </t>
  </si>
  <si>
    <t>SB 347</t>
  </si>
  <si>
    <t>HB 1570</t>
  </si>
  <si>
    <t>Signed into law </t>
  </si>
  <si>
    <t>HB 1882</t>
  </si>
  <si>
    <t>Anti-Trans bills | Single-Sex Facility Restrictions</t>
  </si>
  <si>
    <t>HB 1905</t>
  </si>
  <si>
    <t>Introduced </t>
  </si>
  <si>
    <t>SJR 16</t>
  </si>
  <si>
    <t>SB 450</t>
  </si>
  <si>
    <t>HB 1749</t>
  </si>
  <si>
    <t>Other Anti-Trans Bills </t>
  </si>
  <si>
    <t>HJR 1024</t>
  </si>
  <si>
    <t>Religious exemptions |  Religious Freedom Restoration Acts (RFRAs)</t>
  </si>
  <si>
    <t>SJR 14</t>
  </si>
  <si>
    <t>Reviewed by Governor</t>
  </si>
  <si>
    <t>SB 289</t>
  </si>
  <si>
    <t>Religious exemptions | Religious Exemptions in Healthcare Implicating LGBTQ People</t>
  </si>
  <si>
    <t>SB 389</t>
  </si>
  <si>
    <t>Delivered to Governor </t>
  </si>
  <si>
    <t>SB 1511</t>
  </si>
  <si>
    <t>Read second time</t>
  </si>
  <si>
    <t>SB 1637</t>
  </si>
  <si>
    <t>Read for the first time </t>
  </si>
  <si>
    <t>Arizona </t>
  </si>
  <si>
    <t>Anti-Trans bills | other school or curriculum restrictions </t>
  </si>
  <si>
    <t>Prefiled </t>
  </si>
  <si>
    <t>HB 2710</t>
  </si>
  <si>
    <t>SB 1163</t>
  </si>
  <si>
    <t>LGBTQ Equality Bills | Allowing updated gender markers on ID</t>
  </si>
  <si>
    <t>HB 2652</t>
  </si>
  <si>
    <t>LGBTQ Equality Bills | Other good bills </t>
  </si>
  <si>
    <t>Florida </t>
  </si>
  <si>
    <t>HB 935</t>
  </si>
  <si>
    <t>Prefiled for 2022; referred to committee</t>
  </si>
  <si>
    <t>HB 1475</t>
  </si>
  <si>
    <t>SB 2012</t>
  </si>
  <si>
    <t>Georgia </t>
  </si>
  <si>
    <t>Read for the second time </t>
  </si>
  <si>
    <t>Iowa </t>
  </si>
  <si>
    <t>HF 183</t>
  </si>
  <si>
    <t>Subcommittee recommends passage </t>
  </si>
  <si>
    <t>Religious exemptions | Religious Exemptions in Adoption &amp; Foster Care</t>
  </si>
  <si>
    <t>Other religious exemption bills </t>
  </si>
  <si>
    <t>Indiana </t>
  </si>
  <si>
    <t>HB 1503</t>
  </si>
  <si>
    <t>Kansas </t>
  </si>
  <si>
    <t>Postponed until 2022</t>
  </si>
  <si>
    <t>Kentucky </t>
  </si>
  <si>
    <t>HB 336</t>
  </si>
  <si>
    <t>HB 477</t>
  </si>
  <si>
    <t>Died</t>
  </si>
  <si>
    <t>HB 524</t>
  </si>
  <si>
    <t>SB 106</t>
  </si>
  <si>
    <t>HB 471</t>
  </si>
  <si>
    <t>HB 130</t>
  </si>
  <si>
    <t>LGBTQ Equality Bills | Nondiscrimination protections</t>
  </si>
  <si>
    <t>HB 116</t>
  </si>
  <si>
    <t>HB 575</t>
  </si>
  <si>
    <t>SB 104</t>
  </si>
  <si>
    <t>HB 542</t>
  </si>
  <si>
    <t>House failed to override the Governor’s veto </t>
  </si>
  <si>
    <t>Missouri </t>
  </si>
  <si>
    <t>HB 33</t>
  </si>
  <si>
    <t>Motion to pass failed </t>
  </si>
  <si>
    <t>HB 1077</t>
  </si>
  <si>
    <t>HJR 56</t>
  </si>
  <si>
    <t>SB 503</t>
  </si>
  <si>
    <t>Read for second time; referred to committee</t>
  </si>
  <si>
    <t>SB 9</t>
  </si>
  <si>
    <t>HB 645</t>
  </si>
  <si>
    <t>SB 332</t>
  </si>
  <si>
    <t>Religious exemptions |  Religious Exemptions in Schools and Student Organizations </t>
  </si>
  <si>
    <t>HB 786</t>
  </si>
  <si>
    <t>HB 1693</t>
  </si>
  <si>
    <t>Mississippi </t>
  </si>
  <si>
    <t>SB 2171</t>
  </si>
  <si>
    <t>SB 2089</t>
  </si>
  <si>
    <t>HB 806</t>
  </si>
  <si>
    <t>HB 807</t>
  </si>
  <si>
    <t>SB 2536</t>
  </si>
  <si>
    <t>Montana </t>
  </si>
  <si>
    <t>HB 113</t>
  </si>
  <si>
    <t>LC 2997/ SB 280</t>
  </si>
  <si>
    <t>Anti-Trans bills | Restrictions on Identification Documents</t>
  </si>
  <si>
    <t>SB 215</t>
  </si>
  <si>
    <t>Died in process</t>
  </si>
  <si>
    <t>HB 112</t>
  </si>
  <si>
    <t>SB 245</t>
  </si>
  <si>
    <t>Read for first time: Referred to committee</t>
  </si>
  <si>
    <t>North Carolina </t>
  </si>
  <si>
    <t>SB 515</t>
  </si>
  <si>
    <t>Ohio </t>
  </si>
  <si>
    <t>SB132</t>
  </si>
  <si>
    <t>Passed with Amendments </t>
  </si>
  <si>
    <t>Oklahoma </t>
  </si>
  <si>
    <t>Passed in House </t>
  </si>
  <si>
    <t>HB 1004</t>
  </si>
  <si>
    <t>Read for second time: Referred to committee</t>
  </si>
  <si>
    <t>HB 2108</t>
  </si>
  <si>
    <t>Referred for second reading</t>
  </si>
  <si>
    <t>South Carolina </t>
  </si>
  <si>
    <t>Prefiled; referred to committee </t>
  </si>
  <si>
    <t>Prefiled; referred to subcommittee</t>
  </si>
  <si>
    <t>Read for first time; Referred to committee</t>
  </si>
  <si>
    <t>Tennessee </t>
  </si>
  <si>
    <t>Deferred to 2022</t>
  </si>
  <si>
    <t>Became SB 228; Signed by Governor</t>
  </si>
  <si>
    <t>HB 1367</t>
  </si>
  <si>
    <t>Substituted for companion House bill </t>
  </si>
  <si>
    <t>HB 1182</t>
  </si>
  <si>
    <t>SB 1224</t>
  </si>
  <si>
    <t>SB 1229</t>
  </si>
  <si>
    <t>HB 529</t>
  </si>
  <si>
    <t>Comparable Senate bill substituted </t>
  </si>
  <si>
    <t>Placed on general state calendar </t>
  </si>
  <si>
    <t>SB 1646</t>
  </si>
  <si>
    <t>Referred to committee in House </t>
  </si>
  <si>
    <t>HB 1251</t>
  </si>
  <si>
    <t>Read for the second time in House </t>
  </si>
  <si>
    <t>SB 373</t>
  </si>
  <si>
    <t>HB 1458</t>
  </si>
  <si>
    <t>HB 3455</t>
  </si>
  <si>
    <t>HB 4042</t>
  </si>
  <si>
    <t>Left pending in committee</t>
  </si>
  <si>
    <t>HB 4043</t>
  </si>
  <si>
    <t>HB 90</t>
  </si>
  <si>
    <t>Filed 1st Special Session; died</t>
  </si>
  <si>
    <t>Filed 3rd Special Session; referred to committee</t>
  </si>
  <si>
    <t>HB 25</t>
  </si>
  <si>
    <t>HB 1424</t>
  </si>
  <si>
    <t>Introduced 1st special session</t>
  </si>
  <si>
    <t>HB 188</t>
  </si>
  <si>
    <t>HB 191</t>
  </si>
  <si>
    <t>Texas </t>
  </si>
  <si>
    <t>SB 210</t>
  </si>
  <si>
    <t>HB 338</t>
  </si>
  <si>
    <t>HB 92</t>
  </si>
  <si>
    <t>HB 302</t>
  </si>
  <si>
    <t>West Virginia </t>
  </si>
  <si>
    <t>HB 3292</t>
  </si>
  <si>
    <t>Connecticut </t>
  </si>
  <si>
    <t>SB 324</t>
  </si>
  <si>
    <t>HB 6128</t>
  </si>
  <si>
    <t>HB 5934</t>
  </si>
  <si>
    <t>LGBTQ Equality Bills | Sex work decriminalization bills</t>
  </si>
  <si>
    <t>Hawaii </t>
  </si>
  <si>
    <t>LGBTQ Equality Bills | Protections in healthcare </t>
  </si>
  <si>
    <t>HP 682</t>
  </si>
  <si>
    <t>Minnesota </t>
  </si>
  <si>
    <t>North Dakota </t>
  </si>
  <si>
    <t>HB 1298</t>
  </si>
  <si>
    <t>Filed with Secretary of State </t>
  </si>
  <si>
    <t>Withdrawn from further consideration </t>
  </si>
  <si>
    <t>Executive session </t>
  </si>
  <si>
    <t>HB 440</t>
  </si>
  <si>
    <t>HB 295</t>
  </si>
  <si>
    <t>Heard on floor </t>
  </si>
  <si>
    <t>New Jersey </t>
  </si>
  <si>
    <t>S 3540</t>
  </si>
  <si>
    <t>New Mexico </t>
  </si>
  <si>
    <t>HB 304</t>
  </si>
  <si>
    <t>New England </t>
  </si>
  <si>
    <t>LB 231</t>
  </si>
  <si>
    <t>Hearing scheduled </t>
  </si>
  <si>
    <t>Pennsylvania </t>
  </si>
  <si>
    <t>South Dakota </t>
  </si>
  <si>
    <t>HB 1217</t>
  </si>
  <si>
    <t>Veto override failed </t>
  </si>
  <si>
    <t>HB 1076</t>
  </si>
  <si>
    <t>HB 1247</t>
  </si>
  <si>
    <t>Committee vote failed</t>
  </si>
  <si>
    <t>SB 124</t>
  </si>
  <si>
    <t>Wisconsin </t>
  </si>
  <si>
    <t>Referred to Senate </t>
  </si>
  <si>
    <t>Public hearing held </t>
  </si>
  <si>
    <t>Wyoming </t>
  </si>
  <si>
    <t>HB 264</t>
  </si>
  <si>
    <t>Did not consider for introduction </t>
  </si>
  <si>
    <t>Maryland </t>
  </si>
  <si>
    <t>HD 3468</t>
  </si>
  <si>
    <t>Referred to committee in House; concurred in Senate </t>
  </si>
  <si>
    <t>Alaska </t>
  </si>
  <si>
    <t>Idaho </t>
  </si>
  <si>
    <t>Washington </t>
  </si>
  <si>
    <t>SB 5313</t>
  </si>
  <si>
    <t>California </t>
  </si>
  <si>
    <t>AB 218</t>
  </si>
  <si>
    <t>Enrolled and presented to Governor </t>
  </si>
  <si>
    <t>AB 439</t>
  </si>
  <si>
    <t>read for the third time and amended </t>
  </si>
  <si>
    <t>Ordered to inactive file </t>
  </si>
  <si>
    <t>AB 1094</t>
  </si>
  <si>
    <t>Approved by the governor </t>
  </si>
  <si>
    <t>Hearing cancelled </t>
  </si>
  <si>
    <t>Hearing </t>
  </si>
  <si>
    <t>A 691</t>
  </si>
  <si>
    <t>S 28778</t>
  </si>
  <si>
    <t>S 4402</t>
  </si>
  <si>
    <t>Illinois </t>
  </si>
  <si>
    <t>Massachusetts </t>
  </si>
  <si>
    <t>HB 153</t>
  </si>
  <si>
    <t>Concurred in Senate </t>
  </si>
  <si>
    <t>legislation-tracker_2020</t>
  </si>
  <si>
    <t>HB 513</t>
  </si>
  <si>
    <t>HB 369</t>
  </si>
  <si>
    <t>SB 11</t>
  </si>
  <si>
    <t>HB 2201</t>
  </si>
  <si>
    <t>HB 4564</t>
  </si>
  <si>
    <t>HB 2985</t>
  </si>
  <si>
    <t>HB 2733</t>
  </si>
  <si>
    <t>HB 2741</t>
  </si>
  <si>
    <t>Motion to discharge rejected </t>
  </si>
  <si>
    <t>HB 2763</t>
  </si>
  <si>
    <t>H 569</t>
  </si>
  <si>
    <t>HB 20-1114</t>
  </si>
  <si>
    <t>HB 1273</t>
  </si>
  <si>
    <t>HB 1033</t>
  </si>
  <si>
    <t>SB 1864</t>
  </si>
  <si>
    <t>HB 1365</t>
  </si>
  <si>
    <t>HB 161</t>
  </si>
  <si>
    <t>SB 206</t>
  </si>
  <si>
    <t>HB 1060</t>
  </si>
  <si>
    <t>SB 368</t>
  </si>
  <si>
    <t>HF 2272/ SF 2213</t>
  </si>
  <si>
    <t>HF 2202</t>
  </si>
  <si>
    <t>HF 2164</t>
  </si>
  <si>
    <t>SF 508</t>
  </si>
  <si>
    <t>Subcommittee recommends passage</t>
  </si>
  <si>
    <t>HF 2273</t>
  </si>
  <si>
    <t>SF 2193</t>
  </si>
  <si>
    <t>SF 2194</t>
  </si>
  <si>
    <t>H 465</t>
  </si>
  <si>
    <t>HB 500</t>
  </si>
  <si>
    <t>Signed by speaker and president </t>
  </si>
  <si>
    <t>SB 1387</t>
  </si>
  <si>
    <t>HB 321</t>
  </si>
  <si>
    <t>Posted in committee</t>
  </si>
  <si>
    <t>SB 114</t>
  </si>
  <si>
    <t>SB 90</t>
  </si>
  <si>
    <t>HB 225</t>
  </si>
  <si>
    <t>HB 1721</t>
  </si>
  <si>
    <t>Public hearing completed </t>
  </si>
  <si>
    <t>HJR 82</t>
  </si>
  <si>
    <t>Public hearing conducted </t>
  </si>
  <si>
    <t>SJR 50</t>
  </si>
  <si>
    <t>Hearing conducted </t>
  </si>
  <si>
    <t>SB 988</t>
  </si>
  <si>
    <t>HB 2043</t>
  </si>
  <si>
    <t>SB 761</t>
  </si>
  <si>
    <t>Religious exemptions |  Religious Exemptions in Schools and Student Organizations</t>
  </si>
  <si>
    <t>HB 2572</t>
  </si>
  <si>
    <t>HB 1527</t>
  </si>
  <si>
    <t>HB 1677</t>
  </si>
  <si>
    <t>SB 2490</t>
  </si>
  <si>
    <t>SB 2240</t>
  </si>
  <si>
    <t>HB 710</t>
  </si>
  <si>
    <t>HB 765</t>
  </si>
  <si>
    <t>SB 1515</t>
  </si>
  <si>
    <t>SB 1819</t>
  </si>
  <si>
    <t>H. 4716</t>
  </si>
  <si>
    <t>S 1087</t>
  </si>
  <si>
    <t>H 3239</t>
  </si>
  <si>
    <t>HB 1057</t>
  </si>
  <si>
    <t>Passed House; Deferred</t>
  </si>
  <si>
    <t>HB 1215</t>
  </si>
  <si>
    <t>SB 109</t>
  </si>
  <si>
    <t>Passed by Senate </t>
  </si>
  <si>
    <t>HB 2576</t>
  </si>
  <si>
    <t>Hearing Scheduled </t>
  </si>
  <si>
    <t>SB 2215</t>
  </si>
  <si>
    <t>SB 1499</t>
  </si>
  <si>
    <t>SB 2077/HB 1572</t>
  </si>
  <si>
    <t>Hearing Cancelled </t>
  </si>
  <si>
    <t>SB 1034</t>
  </si>
  <si>
    <t>House bill substituted; signed by governor</t>
  </si>
  <si>
    <t>HB 836</t>
  </si>
  <si>
    <t>Signed by governor; published </t>
  </si>
  <si>
    <t>Religious exemptions | Other Religious Exemption Bills </t>
  </si>
  <si>
    <t>SB 2625/HB 2410</t>
  </si>
  <si>
    <t>HB 2140/SB 2625</t>
  </si>
  <si>
    <t>HB 449</t>
  </si>
  <si>
    <t>Filed for bills not passed </t>
  </si>
  <si>
    <t>HB 2706</t>
  </si>
  <si>
    <t>Transmitted to Senate </t>
  </si>
  <si>
    <t>HB 2082</t>
  </si>
  <si>
    <t>HB 2361</t>
  </si>
  <si>
    <t>HB 2335</t>
  </si>
  <si>
    <t>HB 2867</t>
  </si>
  <si>
    <t>SB 172</t>
  </si>
  <si>
    <t>HB 2144</t>
  </si>
  <si>
    <t>HB 1404</t>
  </si>
  <si>
    <t>SB 868</t>
  </si>
  <si>
    <t>Enrolled bill sent to Governor</t>
  </si>
  <si>
    <t>Incorporated by HB 1663 by voice vote</t>
  </si>
  <si>
    <t>HB 1049</t>
  </si>
  <si>
    <t>HB 1663</t>
  </si>
  <si>
    <t>Failed in House w/ Amendment; passed in Senate committee</t>
  </si>
  <si>
    <t>HB 1429</t>
  </si>
  <si>
    <t>SB 246</t>
  </si>
  <si>
    <t>HB 1051</t>
  </si>
  <si>
    <t>SB 161</t>
  </si>
  <si>
    <t>HB 1088</t>
  </si>
  <si>
    <t>SB 74</t>
  </si>
  <si>
    <t>HB 1416</t>
  </si>
  <si>
    <t>SB 300</t>
  </si>
  <si>
    <t>SB 137</t>
  </si>
  <si>
    <t>SB 568</t>
  </si>
  <si>
    <t>SB 7</t>
  </si>
  <si>
    <t>Active; Carried over </t>
  </si>
  <si>
    <t>SB 82</t>
  </si>
  <si>
    <t>SB 219</t>
  </si>
  <si>
    <t>HB 20</t>
  </si>
  <si>
    <t>HB 35</t>
  </si>
  <si>
    <t>Passed in committee</t>
  </si>
  <si>
    <t>SB 738</t>
  </si>
  <si>
    <t>HB 2589</t>
  </si>
  <si>
    <t>H. 1392</t>
  </si>
  <si>
    <t>HB 4645</t>
  </si>
  <si>
    <t>HB 5290</t>
  </si>
  <si>
    <t>SB 308</t>
  </si>
  <si>
    <t>Nebraska </t>
  </si>
  <si>
    <t>LB 627</t>
  </si>
  <si>
    <t>Prioritized </t>
  </si>
  <si>
    <t>New Hampshire </t>
  </si>
  <si>
    <r>
      <t xml:space="preserve">Most recent data from 2023
</t>
    </r>
    <r>
      <rPr>
        <u/>
        <sz val="12"/>
        <color theme="1"/>
        <rFont val="Aptos Narrow (Body)"/>
      </rPr>
      <t>Areas scored:</t>
    </r>
    <r>
      <rPr>
        <sz val="12"/>
        <color theme="1"/>
        <rFont val="Aptos Narrow"/>
        <family val="2"/>
        <scheme val="minor"/>
      </rPr>
      <t xml:space="preserve">
- Non-Discrimination Laws
- Municipality as Employer
-  Municipal Services
- Law Enforcement
- Leadership on LGBTQ+ Equality</t>
    </r>
  </si>
  <si>
    <t>by State, Federal, and Agency, 2021</t>
  </si>
  <si>
    <t>Arab</t>
  </si>
  <si>
    <t>Bay Minette</t>
  </si>
  <si>
    <t>Centre</t>
  </si>
  <si>
    <t>Daleville</t>
  </si>
  <si>
    <t>Daphne</t>
  </si>
  <si>
    <t>Eufaula</t>
  </si>
  <si>
    <t>Fairhope</t>
  </si>
  <si>
    <t>Florala</t>
  </si>
  <si>
    <t>Fultondale</t>
  </si>
  <si>
    <t>Gadsden</t>
  </si>
  <si>
    <t>Level Plains</t>
  </si>
  <si>
    <t>Luverne</t>
  </si>
  <si>
    <t>Millbrook</t>
  </si>
  <si>
    <t>Moody</t>
  </si>
  <si>
    <t>Muscle Shoals</t>
  </si>
  <si>
    <t>Northport</t>
  </si>
  <si>
    <t>Opelika</t>
  </si>
  <si>
    <t>Opp</t>
  </si>
  <si>
    <t>Ozark</t>
  </si>
  <si>
    <t>Parrish</t>
  </si>
  <si>
    <t>Pelham</t>
  </si>
  <si>
    <t>Phenix City</t>
  </si>
  <si>
    <t>Pleasant Grove</t>
  </si>
  <si>
    <t>Priceville</t>
  </si>
  <si>
    <t>Rainbow City</t>
  </si>
  <si>
    <t>Red Bay</t>
  </si>
  <si>
    <t>Selma</t>
  </si>
  <si>
    <t>Stevenson</t>
  </si>
  <si>
    <t>Sylacauga</t>
  </si>
  <si>
    <t>Trussville</t>
  </si>
  <si>
    <t>Tuscaloosa</t>
  </si>
  <si>
    <t>Valley Head</t>
  </si>
  <si>
    <t>Vernon</t>
  </si>
  <si>
    <t>Vestavia Hills</t>
  </si>
  <si>
    <t>University of Alabama, Birmingham</t>
  </si>
  <si>
    <t>Blount</t>
  </si>
  <si>
    <t>Lowndes</t>
  </si>
  <si>
    <t>Coffee</t>
  </si>
  <si>
    <t>Mobile Regional Airport</t>
  </si>
  <si>
    <t>Palmer</t>
  </si>
  <si>
    <t>Petersburg</t>
  </si>
  <si>
    <t>Seward</t>
  </si>
  <si>
    <t>Alaska State Troopers</t>
  </si>
  <si>
    <t>Chandler</t>
  </si>
  <si>
    <t>Clarkdale</t>
  </si>
  <si>
    <t>Flagstaff</t>
  </si>
  <si>
    <t>Maricopa</t>
  </si>
  <si>
    <t>Prescott</t>
  </si>
  <si>
    <t>Quartzsite</t>
  </si>
  <si>
    <t>Somerton</t>
  </si>
  <si>
    <t>Williams</t>
  </si>
  <si>
    <t>Pima Community College</t>
  </si>
  <si>
    <t>Cochise</t>
  </si>
  <si>
    <t>Bryant</t>
  </si>
  <si>
    <t>Paragould</t>
  </si>
  <si>
    <t>University of Arkansas, Fayetteville</t>
  </si>
  <si>
    <t>Miller</t>
  </si>
  <si>
    <t>Hot Spring</t>
  </si>
  <si>
    <t>El Cajon</t>
  </si>
  <si>
    <t>La Mesa</t>
  </si>
  <si>
    <t>San Diego</t>
  </si>
  <si>
    <t>Broomfield</t>
  </si>
  <si>
    <t>Cortez</t>
  </si>
  <si>
    <t>Eagle</t>
  </si>
  <si>
    <t>Fort Collins</t>
  </si>
  <si>
    <t>Fort Morgan</t>
  </si>
  <si>
    <t>Fruita</t>
  </si>
  <si>
    <t>Golden</t>
  </si>
  <si>
    <t>Severance</t>
  </si>
  <si>
    <t>Thornton</t>
  </si>
  <si>
    <t>Vail</t>
  </si>
  <si>
    <t>Wiggins</t>
  </si>
  <si>
    <t>Fort Lewis College</t>
  </si>
  <si>
    <t>University of Colorado:</t>
  </si>
  <si>
    <t xml:space="preserve">  Colorado Springs</t>
  </si>
  <si>
    <t>Weld</t>
  </si>
  <si>
    <t>Bent</t>
  </si>
  <si>
    <t>Huerfano</t>
  </si>
  <si>
    <t>Routt</t>
  </si>
  <si>
    <t>Darien</t>
  </si>
  <si>
    <t>East Hampton</t>
  </si>
  <si>
    <t>Naugatuck</t>
  </si>
  <si>
    <t>Newington</t>
  </si>
  <si>
    <t>Newtown</t>
  </si>
  <si>
    <t>North Haven</t>
  </si>
  <si>
    <t>Old Saybrook</t>
  </si>
  <si>
    <t>Plymouth</t>
  </si>
  <si>
    <t>Seymour</t>
  </si>
  <si>
    <t>Southington</t>
  </si>
  <si>
    <t>South Windsor</t>
  </si>
  <si>
    <t>Suffield</t>
  </si>
  <si>
    <t>Wallingford</t>
  </si>
  <si>
    <t>Waterford</t>
  </si>
  <si>
    <t>West Haven</t>
  </si>
  <si>
    <t>Westport</t>
  </si>
  <si>
    <t>Mashantucket Pequot Tribal</t>
  </si>
  <si>
    <t>Dover</t>
  </si>
  <si>
    <t>River and Bay Authority</t>
  </si>
  <si>
    <t>State Fire Marshal</t>
  </si>
  <si>
    <t>Alpharetta</t>
  </si>
  <si>
    <t>Athens-Clarke County</t>
  </si>
  <si>
    <t>Bremen</t>
  </si>
  <si>
    <t>Douglasville</t>
  </si>
  <si>
    <t>Duluth</t>
  </si>
  <si>
    <t>Fitzgerald</t>
  </si>
  <si>
    <t>Hartwell</t>
  </si>
  <si>
    <t>Kennesaw</t>
  </si>
  <si>
    <t>LaGrange</t>
  </si>
  <si>
    <t>Lawrenceville</t>
  </si>
  <si>
    <t>Marietta</t>
  </si>
  <si>
    <t>Metter</t>
  </si>
  <si>
    <t>Newnan</t>
  </si>
  <si>
    <t>Norcross</t>
  </si>
  <si>
    <t>Peachtree City</t>
  </si>
  <si>
    <t>Rockmart</t>
  </si>
  <si>
    <t>University of North Georgia</t>
  </si>
  <si>
    <t>Clayton County Police Department</t>
  </si>
  <si>
    <t>Fulton</t>
  </si>
  <si>
    <t>Oglethorpe</t>
  </si>
  <si>
    <t>Rockdale</t>
  </si>
  <si>
    <t>Spalding</t>
  </si>
  <si>
    <t>Twiggs</t>
  </si>
  <si>
    <t>Whitfield</t>
  </si>
  <si>
    <t>Bulloch</t>
  </si>
  <si>
    <t>Elbert</t>
  </si>
  <si>
    <t>Gordon</t>
  </si>
  <si>
    <t>Lumpkin</t>
  </si>
  <si>
    <t>Troup</t>
  </si>
  <si>
    <t>White</t>
  </si>
  <si>
    <t>Cherokee County Board of Education</t>
  </si>
  <si>
    <t>Cobb County Board of Education</t>
  </si>
  <si>
    <t>Emmett</t>
  </si>
  <si>
    <t>Fruitland</t>
  </si>
  <si>
    <t>Homedale</t>
  </si>
  <si>
    <t>Idaho Falls</t>
  </si>
  <si>
    <t>Jerome</t>
  </si>
  <si>
    <t>Moscow</t>
  </si>
  <si>
    <t>Nampa</t>
  </si>
  <si>
    <t>Payette</t>
  </si>
  <si>
    <t>Weiser</t>
  </si>
  <si>
    <t>Kootenai</t>
  </si>
  <si>
    <t>Oneida</t>
  </si>
  <si>
    <t>Algonquin</t>
  </si>
  <si>
    <t>Braidwood</t>
  </si>
  <si>
    <t>Chicago Heights</t>
  </si>
  <si>
    <t>Crest Hill</t>
  </si>
  <si>
    <t>Deerfield</t>
  </si>
  <si>
    <t>Des Plaines</t>
  </si>
  <si>
    <t>Elmwood Park</t>
  </si>
  <si>
    <t>Evergreen Park</t>
  </si>
  <si>
    <t>Freeport</t>
  </si>
  <si>
    <t>Lake Zurich</t>
  </si>
  <si>
    <t>Metropolis</t>
  </si>
  <si>
    <t>Mount Prospect</t>
  </si>
  <si>
    <t>Palos Park</t>
  </si>
  <si>
    <t>Pekin</t>
  </si>
  <si>
    <t>Rosemont</t>
  </si>
  <si>
    <t>Schaumburg</t>
  </si>
  <si>
    <t>South Beloit</t>
  </si>
  <si>
    <t>Southern View</t>
  </si>
  <si>
    <t>Stone Park</t>
  </si>
  <si>
    <t>Worth</t>
  </si>
  <si>
    <t>Parkland College</t>
  </si>
  <si>
    <t xml:space="preserve">  Chicago</t>
  </si>
  <si>
    <t>Sangamon</t>
  </si>
  <si>
    <t>Cedar Lake</t>
  </si>
  <si>
    <t>Clarksville</t>
  </si>
  <si>
    <t>Fishers</t>
  </si>
  <si>
    <t>Mishawaka</t>
  </si>
  <si>
    <t>Vincennes</t>
  </si>
  <si>
    <t>Whitestown</t>
  </si>
  <si>
    <t>Floyd</t>
  </si>
  <si>
    <t>Howard</t>
  </si>
  <si>
    <t>Johnson</t>
  </si>
  <si>
    <t>Porter</t>
  </si>
  <si>
    <t>Tippecanoe</t>
  </si>
  <si>
    <t>Vanderburgh</t>
  </si>
  <si>
    <t>Kosciusko</t>
  </si>
  <si>
    <t>Indiana State Police</t>
  </si>
  <si>
    <t>Indianapolis Public Schools</t>
  </si>
  <si>
    <t>Albia</t>
  </si>
  <si>
    <t>Bettendorf</t>
  </si>
  <si>
    <t>Cedar Rapids</t>
  </si>
  <si>
    <t>Charles City</t>
  </si>
  <si>
    <t>Clear Lake</t>
  </si>
  <si>
    <t>Clive</t>
  </si>
  <si>
    <t>Coralville</t>
  </si>
  <si>
    <t>Davenport</t>
  </si>
  <si>
    <t>Dubuque</t>
  </si>
  <si>
    <t>Indianola</t>
  </si>
  <si>
    <t>Marengo</t>
  </si>
  <si>
    <t>Mason City</t>
  </si>
  <si>
    <t>Muscatine</t>
  </si>
  <si>
    <t>Oelwein</t>
  </si>
  <si>
    <t>Pella</t>
  </si>
  <si>
    <t>Sac City</t>
  </si>
  <si>
    <t>Storm Lake</t>
  </si>
  <si>
    <t>Walcott</t>
  </si>
  <si>
    <t>Waterloo</t>
  </si>
  <si>
    <t>Clarke</t>
  </si>
  <si>
    <t>Ida</t>
  </si>
  <si>
    <t>Louisa</t>
  </si>
  <si>
    <t>Pocahontas</t>
  </si>
  <si>
    <t>Winneshiek</t>
  </si>
  <si>
    <t>Bonner Springs</t>
  </si>
  <si>
    <t>Fort Scott</t>
  </si>
  <si>
    <t>Garnett</t>
  </si>
  <si>
    <t>Goodland</t>
  </si>
  <si>
    <t>Hoisington</t>
  </si>
  <si>
    <t>McPherson</t>
  </si>
  <si>
    <t>Parsons</t>
  </si>
  <si>
    <t>Pittsburg</t>
  </si>
  <si>
    <t>Salina</t>
  </si>
  <si>
    <t>Winfield</t>
  </si>
  <si>
    <t>Fort Hays State University</t>
  </si>
  <si>
    <t>University of Kansas, Main Campus</t>
  </si>
  <si>
    <t>Washburn University</t>
  </si>
  <si>
    <t>Ellis</t>
  </si>
  <si>
    <t>Jewell</t>
  </si>
  <si>
    <t>Johnson County Park</t>
  </si>
  <si>
    <t>Kansas City Fire Department, Fire Investigation Division</t>
  </si>
  <si>
    <t>Unified School District, Kansas City</t>
  </si>
  <si>
    <t>Bardstown</t>
  </si>
  <si>
    <t>Cynthiana</t>
  </si>
  <si>
    <t>Edgewood</t>
  </si>
  <si>
    <t>Eminence</t>
  </si>
  <si>
    <t>Erlanger</t>
  </si>
  <si>
    <t>Glasgow</t>
  </si>
  <si>
    <t>Hopkinsville</t>
  </si>
  <si>
    <t>Louisville Metro</t>
  </si>
  <si>
    <t>Middlesboro</t>
  </si>
  <si>
    <t>Morehead</t>
  </si>
  <si>
    <t>Nicholasville</t>
  </si>
  <si>
    <t>Radcliff</t>
  </si>
  <si>
    <t>St. Matthews</t>
  </si>
  <si>
    <t>Murray State University</t>
  </si>
  <si>
    <t>Bullitt</t>
  </si>
  <si>
    <t>Meade</t>
  </si>
  <si>
    <t>Calloway</t>
  </si>
  <si>
    <t>Hart</t>
  </si>
  <si>
    <t>Simpson</t>
  </si>
  <si>
    <t>Trimble</t>
  </si>
  <si>
    <t>Dry Ridge</t>
  </si>
  <si>
    <t>Mayfield</t>
  </si>
  <si>
    <t>Fayette County Schools</t>
  </si>
  <si>
    <t>Jefferson County School District</t>
  </si>
  <si>
    <t>Arnaudville</t>
  </si>
  <si>
    <t>Bastrop</t>
  </si>
  <si>
    <t>Bossier City</t>
  </si>
  <si>
    <t>Pearl River</t>
  </si>
  <si>
    <t>Ponchatoula</t>
  </si>
  <si>
    <t>Sulphur</t>
  </si>
  <si>
    <t>Bossier</t>
  </si>
  <si>
    <t>Iberville</t>
  </si>
  <si>
    <t>Ouachita</t>
  </si>
  <si>
    <t>St. Mary</t>
  </si>
  <si>
    <t>West Carroll</t>
  </si>
  <si>
    <t>Belfast</t>
  </si>
  <si>
    <t>Fort Fairfield</t>
  </si>
  <si>
    <t>Lewiston</t>
  </si>
  <si>
    <t>Old Orchard Beach</t>
  </si>
  <si>
    <t>Westbrook</t>
  </si>
  <si>
    <t>Androscoggin</t>
  </si>
  <si>
    <t>Sagadahoc</t>
  </si>
  <si>
    <t>Aroostook</t>
  </si>
  <si>
    <t>Somerset</t>
  </si>
  <si>
    <t>Acton</t>
  </si>
  <si>
    <t>Agawam</t>
  </si>
  <si>
    <t>Billerica</t>
  </si>
  <si>
    <t>Dracut</t>
  </si>
  <si>
    <t>East Longmeadow</t>
  </si>
  <si>
    <t>Freetown</t>
  </si>
  <si>
    <t>Groton</t>
  </si>
  <si>
    <t>Hanson</t>
  </si>
  <si>
    <t>Holyoke</t>
  </si>
  <si>
    <t>Mashpee</t>
  </si>
  <si>
    <t>Needham</t>
  </si>
  <si>
    <t>Newbury</t>
  </si>
  <si>
    <t>Northbridge</t>
  </si>
  <si>
    <t>Pepperell</t>
  </si>
  <si>
    <t>Southborough</t>
  </si>
  <si>
    <t>Sudbury</t>
  </si>
  <si>
    <t>Townsend</t>
  </si>
  <si>
    <t>West Boylston</t>
  </si>
  <si>
    <t>Westwood</t>
  </si>
  <si>
    <t>Woburn</t>
  </si>
  <si>
    <t>Bridgewater State University</t>
  </si>
  <si>
    <t>Emerson College</t>
  </si>
  <si>
    <t>Framingham State University</t>
  </si>
  <si>
    <t>Harvard University</t>
  </si>
  <si>
    <t>Massachusetts College of Liberal Arts</t>
  </si>
  <si>
    <t>Massachusetts Institute of Technology</t>
  </si>
  <si>
    <t>Mount Holyoke College</t>
  </si>
  <si>
    <t>University of Massachusetts:</t>
  </si>
  <si>
    <t>Amherst</t>
  </si>
  <si>
    <t>Western New England University</t>
  </si>
  <si>
    <t>Westfield State University</t>
  </si>
  <si>
    <t>Wheaton College</t>
  </si>
  <si>
    <t>Norfolk County</t>
  </si>
  <si>
    <t>Suffolk County</t>
  </si>
  <si>
    <t>Allen Park</t>
  </si>
  <si>
    <t>Bay City</t>
  </si>
  <si>
    <t>Blissfield</t>
  </si>
  <si>
    <t>Bloomfield Hills</t>
  </si>
  <si>
    <t>Boyne City</t>
  </si>
  <si>
    <t>Brownstown Township</t>
  </si>
  <si>
    <t>Burton</t>
  </si>
  <si>
    <t>Cadillac</t>
  </si>
  <si>
    <t>Carrollton Township</t>
  </si>
  <si>
    <t>Clio</t>
  </si>
  <si>
    <t>Croswell</t>
  </si>
  <si>
    <t>Dowagiac</t>
  </si>
  <si>
    <t>Eaton Rapids</t>
  </si>
  <si>
    <t>Genesee Township</t>
  </si>
  <si>
    <t>Green Oak Township</t>
  </si>
  <si>
    <t>Grosse Pointe</t>
  </si>
  <si>
    <t>Grosse Pointe Park</t>
  </si>
  <si>
    <t>Harbor Springs</t>
  </si>
  <si>
    <t>Harper Woods</t>
  </si>
  <si>
    <t>Iron River</t>
  </si>
  <si>
    <t>Kalamazoo Township</t>
  </si>
  <si>
    <t>Lansing Township</t>
  </si>
  <si>
    <t>Marquette</t>
  </si>
  <si>
    <t>Montrose Township</t>
  </si>
  <si>
    <t>Muskegon Township</t>
  </si>
  <si>
    <t>Norton Shores</t>
  </si>
  <si>
    <t>Novi</t>
  </si>
  <si>
    <t>Oscoda Township</t>
  </si>
  <si>
    <t>Ovid</t>
  </si>
  <si>
    <t>Paw Paw</t>
  </si>
  <si>
    <t>Richfield Township, Roscommon County</t>
  </si>
  <si>
    <t>Rockford</t>
  </si>
  <si>
    <t>Saginaw Township</t>
  </si>
  <si>
    <t>Sault Ste. Marie</t>
  </si>
  <si>
    <t>Schoolcraft</t>
  </si>
  <si>
    <t>Scottville</t>
  </si>
  <si>
    <t>Sterling Heights</t>
  </si>
  <si>
    <t>Traverse City</t>
  </si>
  <si>
    <t>Van Buren Township</t>
  </si>
  <si>
    <t>Westland</t>
  </si>
  <si>
    <t>White Pigeon</t>
  </si>
  <si>
    <t>Wolverine Lake</t>
  </si>
  <si>
    <t>Delta College</t>
  </si>
  <si>
    <t>Ferris State University</t>
  </si>
  <si>
    <t>Grand Rapids Community College</t>
  </si>
  <si>
    <t>Macomb</t>
  </si>
  <si>
    <t>Montcalm</t>
  </si>
  <si>
    <t>Benzie</t>
  </si>
  <si>
    <t>Gratiot</t>
  </si>
  <si>
    <t>Houghton</t>
  </si>
  <si>
    <t>Lenawee</t>
  </si>
  <si>
    <t>Mackinac</t>
  </si>
  <si>
    <t>Ontonagon</t>
  </si>
  <si>
    <t>Oscoda</t>
  </si>
  <si>
    <t>Bay County</t>
  </si>
  <si>
    <t>Branch County</t>
  </si>
  <si>
    <t>Calhoun County</t>
  </si>
  <si>
    <t>Grand Traverse County</t>
  </si>
  <si>
    <t>Ingham County</t>
  </si>
  <si>
    <t>Isabella County</t>
  </si>
  <si>
    <t>Kalamazoo County</t>
  </si>
  <si>
    <t>Kent County</t>
  </si>
  <si>
    <t>Lenawee County</t>
  </si>
  <si>
    <t>Livingston County</t>
  </si>
  <si>
    <t>Macomb County</t>
  </si>
  <si>
    <t>Marquette County</t>
  </si>
  <si>
    <t>Midland County</t>
  </si>
  <si>
    <t>Montcalm County</t>
  </si>
  <si>
    <t>Newaygo County</t>
  </si>
  <si>
    <t>Osceola County</t>
  </si>
  <si>
    <t>Saginaw County</t>
  </si>
  <si>
    <t>Shiawassee County</t>
  </si>
  <si>
    <t>St. Joseph County</t>
  </si>
  <si>
    <t>Van Buren County</t>
  </si>
  <si>
    <t>Wayne County</t>
  </si>
  <si>
    <t>Wexford County</t>
  </si>
  <si>
    <t>Gun Lake Tribal</t>
  </si>
  <si>
    <t>Nottawaseppi Huron Band of Potawatomi</t>
  </si>
  <si>
    <t>Saginaw Chippewa Tribal</t>
  </si>
  <si>
    <t>Wayne County Airport</t>
  </si>
  <si>
    <t>Bemidji</t>
  </si>
  <si>
    <t>Burnsville</t>
  </si>
  <si>
    <t>Deerwood</t>
  </si>
  <si>
    <t>Detroit Lakes</t>
  </si>
  <si>
    <t>Eagan</t>
  </si>
  <si>
    <t>Forest Lake</t>
  </si>
  <si>
    <t>Glencoe</t>
  </si>
  <si>
    <t>Jordan</t>
  </si>
  <si>
    <t>Lakes Area</t>
  </si>
  <si>
    <t>Lino Lakes</t>
  </si>
  <si>
    <t>New Brighton</t>
  </si>
  <si>
    <t>Princeton</t>
  </si>
  <si>
    <t>Red Wing</t>
  </si>
  <si>
    <t>Richfield</t>
  </si>
  <si>
    <t>Rosemount</t>
  </si>
  <si>
    <t>St. Anthony</t>
  </si>
  <si>
    <t>Windom</t>
  </si>
  <si>
    <t>University of Minnesota, Duluth</t>
  </si>
  <si>
    <t>Blue Earth</t>
  </si>
  <si>
    <t>Ramsey</t>
  </si>
  <si>
    <t>Scott</t>
  </si>
  <si>
    <t>Stearns</t>
  </si>
  <si>
    <t>Beltrami</t>
  </si>
  <si>
    <t>Hubbard</t>
  </si>
  <si>
    <t>Koochiching</t>
  </si>
  <si>
    <t>Meeker</t>
  </si>
  <si>
    <t>Booneville</t>
  </si>
  <si>
    <t>Calhoun City</t>
  </si>
  <si>
    <t>Forest</t>
  </si>
  <si>
    <t>Morton</t>
  </si>
  <si>
    <t>Southaven</t>
  </si>
  <si>
    <t>Water Valley</t>
  </si>
  <si>
    <t>Grenada</t>
  </si>
  <si>
    <t>Kemper</t>
  </si>
  <si>
    <t>Oktibbeha</t>
  </si>
  <si>
    <t>Ash Grove</t>
  </si>
  <si>
    <t>Aurora</t>
  </si>
  <si>
    <t>Blue Springs</t>
  </si>
  <si>
    <t>Branson</t>
  </si>
  <si>
    <t>Buckner</t>
  </si>
  <si>
    <t>Clever</t>
  </si>
  <si>
    <t>Fredericktown</t>
  </si>
  <si>
    <t>Gladstone</t>
  </si>
  <si>
    <t>Grain Valley</t>
  </si>
  <si>
    <t>Kimberling City</t>
  </si>
  <si>
    <t>Kirksville</t>
  </si>
  <si>
    <t>Peculiar</t>
  </si>
  <si>
    <t>Perryville</t>
  </si>
  <si>
    <t>Pevely</t>
  </si>
  <si>
    <t>Sedalia</t>
  </si>
  <si>
    <t>Strafford</t>
  </si>
  <si>
    <t>Summersville</t>
  </si>
  <si>
    <t>Tarkio</t>
  </si>
  <si>
    <t>Town and Country</t>
  </si>
  <si>
    <t>Trenton</t>
  </si>
  <si>
    <t>Versailles</t>
  </si>
  <si>
    <t>Webb City</t>
  </si>
  <si>
    <t>Willard</t>
  </si>
  <si>
    <t>Bollinger</t>
  </si>
  <si>
    <t>Hickory</t>
  </si>
  <si>
    <t>Missouri State Highway Patrol</t>
  </si>
  <si>
    <t>Kansas City International Airport</t>
  </si>
  <si>
    <t>Great Falls</t>
  </si>
  <si>
    <t>Whitefish</t>
  </si>
  <si>
    <t>Cascade</t>
  </si>
  <si>
    <t>Missoula</t>
  </si>
  <si>
    <t>Lewis and Clark</t>
  </si>
  <si>
    <t>Crow Agency</t>
  </si>
  <si>
    <t>Falls City</t>
  </si>
  <si>
    <t>Ralston</t>
  </si>
  <si>
    <t>Custer</t>
  </si>
  <si>
    <t>Fillmore</t>
  </si>
  <si>
    <t>Furnas</t>
  </si>
  <si>
    <t>Keith</t>
  </si>
  <si>
    <t>North Las Vegas</t>
  </si>
  <si>
    <t>Sparks</t>
  </si>
  <si>
    <t>City of Las Vegas Department of Publilc Safety</t>
  </si>
  <si>
    <t>Reno Tahoe Airport Authority</t>
  </si>
  <si>
    <t>Bow</t>
  </si>
  <si>
    <t>Hollis</t>
  </si>
  <si>
    <t>Merrimack</t>
  </si>
  <si>
    <t>Nashua</t>
  </si>
  <si>
    <t>Rye</t>
  </si>
  <si>
    <t>Seabrook</t>
  </si>
  <si>
    <t>Fort Lee</t>
  </si>
  <si>
    <t>Gloucester Township</t>
  </si>
  <si>
    <t>Hazlet Township</t>
  </si>
  <si>
    <t>Lacey Township</t>
  </si>
  <si>
    <t>New Brunswick</t>
  </si>
  <si>
    <t>North Plainfield</t>
  </si>
  <si>
    <t>Point Pleasant Beach</t>
  </si>
  <si>
    <t>Roxbury Township</t>
  </si>
  <si>
    <t>South Orange Village</t>
  </si>
  <si>
    <t>Springfield Township, Union County</t>
  </si>
  <si>
    <t>Vernon Township</t>
  </si>
  <si>
    <t>Rutgers University, New Brunswick</t>
  </si>
  <si>
    <t>Gallup</t>
  </si>
  <si>
    <t>Brighton Town</t>
  </si>
  <si>
    <t>Endicott Village</t>
  </si>
  <si>
    <t>Fort Edward Village</t>
  </si>
  <si>
    <t>Greece Town</t>
  </si>
  <si>
    <t>Jamestown</t>
  </si>
  <si>
    <t>Lloyd Town</t>
  </si>
  <si>
    <t>Orangetown Town</t>
  </si>
  <si>
    <t>Saugerties Town</t>
  </si>
  <si>
    <t>Schenectady</t>
  </si>
  <si>
    <t>Spring Valley Village</t>
  </si>
  <si>
    <t>State University of New York Police, Buffalo</t>
  </si>
  <si>
    <t>Chautauqua</t>
  </si>
  <si>
    <t>Brevard</t>
  </si>
  <si>
    <t>Bryson City</t>
  </si>
  <si>
    <t>Cary</t>
  </si>
  <si>
    <t>Chapel Hill</t>
  </si>
  <si>
    <t>Elizabeth City</t>
  </si>
  <si>
    <t>Erwin</t>
  </si>
  <si>
    <t>Greensboro</t>
  </si>
  <si>
    <t>Oak Island</t>
  </si>
  <si>
    <t>Pinebluff</t>
  </si>
  <si>
    <t>Raeford</t>
  </si>
  <si>
    <t>Sharpsburg</t>
  </si>
  <si>
    <t>Sylva</t>
  </si>
  <si>
    <t>Valdese</t>
  </si>
  <si>
    <t>Wake Forest</t>
  </si>
  <si>
    <t>Williamston</t>
  </si>
  <si>
    <t>Winston-Salem</t>
  </si>
  <si>
    <t>East Carolina University</t>
  </si>
  <si>
    <t>Fayetteville State University</t>
  </si>
  <si>
    <t>University of North Carolina:</t>
  </si>
  <si>
    <t>Caldwell</t>
  </si>
  <si>
    <t>Gaston County Police Department</t>
  </si>
  <si>
    <t>Onslow</t>
  </si>
  <si>
    <t>Caswell</t>
  </si>
  <si>
    <t>Duplin</t>
  </si>
  <si>
    <t>Vance</t>
  </si>
  <si>
    <t>Moore County Schools</t>
  </si>
  <si>
    <t>State Capitol Police</t>
  </si>
  <si>
    <t>Mandan</t>
  </si>
  <si>
    <t>Williston</t>
  </si>
  <si>
    <t>Golden Valley</t>
  </si>
  <si>
    <t>Pembina</t>
  </si>
  <si>
    <t>Turtle Mountain Agency</t>
  </si>
  <si>
    <t>Amberley Village</t>
  </si>
  <si>
    <t>Arcanum</t>
  </si>
  <si>
    <t>Austintown</t>
  </si>
  <si>
    <t>Beaver Township</t>
  </si>
  <si>
    <t>Circleville</t>
  </si>
  <si>
    <t>Colerain Township</t>
  </si>
  <si>
    <t>East Palestine</t>
  </si>
  <si>
    <t>Fairborn</t>
  </si>
  <si>
    <t>Findlay</t>
  </si>
  <si>
    <t>Goshen Township, Clermont County</t>
  </si>
  <si>
    <t>Heath</t>
  </si>
  <si>
    <t>Hilliard</t>
  </si>
  <si>
    <t>Holland</t>
  </si>
  <si>
    <t>Jackson Township, Stark County</t>
  </si>
  <si>
    <t>Mechanicsburg</t>
  </si>
  <si>
    <t>Mentor</t>
  </si>
  <si>
    <t>Miami Township, Montgomery County</t>
  </si>
  <si>
    <t>Moraine</t>
  </si>
  <si>
    <t>Mount Healthy</t>
  </si>
  <si>
    <t>Nelsonville</t>
  </si>
  <si>
    <t>New Franklin</t>
  </si>
  <si>
    <t>New Knoxville</t>
  </si>
  <si>
    <t>North Canton</t>
  </si>
  <si>
    <t>Obetz</t>
  </si>
  <si>
    <t>Powell</t>
  </si>
  <si>
    <t>Salineville</t>
  </si>
  <si>
    <t>Shawnee Hills</t>
  </si>
  <si>
    <t>Springfield Township, Summit County</t>
  </si>
  <si>
    <t>Struthers</t>
  </si>
  <si>
    <t>Tallmadge</t>
  </si>
  <si>
    <t>Upper Arlington</t>
  </si>
  <si>
    <t>Van Wert</t>
  </si>
  <si>
    <t>Washington Court House</t>
  </si>
  <si>
    <t>Weathersfield</t>
  </si>
  <si>
    <t>Wooster</t>
  </si>
  <si>
    <t>Yellow Springs</t>
  </si>
  <si>
    <t>Cuyahoga</t>
  </si>
  <si>
    <t>Hocking</t>
  </si>
  <si>
    <t>Ashtabula</t>
  </si>
  <si>
    <t>Meigs</t>
  </si>
  <si>
    <t>Preble</t>
  </si>
  <si>
    <t>Catoosa</t>
  </si>
  <si>
    <t>Chickasha</t>
  </si>
  <si>
    <t>Choctaw</t>
  </si>
  <si>
    <t>Chouteau</t>
  </si>
  <si>
    <t>Del City</t>
  </si>
  <si>
    <t>Durant</t>
  </si>
  <si>
    <t>El Reno</t>
  </si>
  <si>
    <t>Glenpool</t>
  </si>
  <si>
    <t>Guthrie</t>
  </si>
  <si>
    <t>Healdton</t>
  </si>
  <si>
    <t>Okmulgee</t>
  </si>
  <si>
    <t>Piedmont</t>
  </si>
  <si>
    <t>Sallisaw</t>
  </si>
  <si>
    <t>Southeastern Oklahoma State University</t>
  </si>
  <si>
    <t>University of Central Oklahoma</t>
  </si>
  <si>
    <t>Canadian</t>
  </si>
  <si>
    <t>Wagoner</t>
  </si>
  <si>
    <t>Alfalfa</t>
  </si>
  <si>
    <t>Kingfisher</t>
  </si>
  <si>
    <t>Mayes</t>
  </si>
  <si>
    <t>McCurtain</t>
  </si>
  <si>
    <t>Wyandotte Nation</t>
  </si>
  <si>
    <t>Astoria</t>
  </si>
  <si>
    <t>Gresham</t>
  </si>
  <si>
    <t>Klamath Falls</t>
  </si>
  <si>
    <t>Lake Oswego</t>
  </si>
  <si>
    <t>Lincoln City</t>
  </si>
  <si>
    <t>Silverton</t>
  </si>
  <si>
    <t>Sutherlin</t>
  </si>
  <si>
    <t>West Linn</t>
  </si>
  <si>
    <t>Multnomah</t>
  </si>
  <si>
    <t>Yamhill</t>
  </si>
  <si>
    <t>Malheur</t>
  </si>
  <si>
    <t>Tillamook</t>
  </si>
  <si>
    <t>Clatsop County</t>
  </si>
  <si>
    <t>Coos County</t>
  </si>
  <si>
    <t>Douglas County</t>
  </si>
  <si>
    <t>Tillamook County</t>
  </si>
  <si>
    <t>East Pennsboro Township</t>
  </si>
  <si>
    <t>Ross Township</t>
  </si>
  <si>
    <t>Southwest Regional, Fayette County</t>
  </si>
  <si>
    <t>State Police, York County</t>
  </si>
  <si>
    <t>Cranston</t>
  </si>
  <si>
    <t>Little Compton</t>
  </si>
  <si>
    <t>Tiverton</t>
  </si>
  <si>
    <t>Warwick</t>
  </si>
  <si>
    <t>Brown University</t>
  </si>
  <si>
    <t>University of Rhode Island</t>
  </si>
  <si>
    <t>Department of Environmental Management</t>
  </si>
  <si>
    <t>Beaufort</t>
  </si>
  <si>
    <t>Calhoun Falls</t>
  </si>
  <si>
    <t>Columbia</t>
  </si>
  <si>
    <t>Easley</t>
  </si>
  <si>
    <t>Edisto Beach</t>
  </si>
  <si>
    <t>Fort Mill</t>
  </si>
  <si>
    <t>Hartsville</t>
  </si>
  <si>
    <t>Kingstree</t>
  </si>
  <si>
    <t>Laurens</t>
  </si>
  <si>
    <t>McColl</t>
  </si>
  <si>
    <t>North Augusta</t>
  </si>
  <si>
    <t>Tega Cay</t>
  </si>
  <si>
    <t>Walterboro</t>
  </si>
  <si>
    <t>University of South Carolina, Beaufort</t>
  </si>
  <si>
    <t>Berkeley</t>
  </si>
  <si>
    <t>Kershaw</t>
  </si>
  <si>
    <t>Saluda</t>
  </si>
  <si>
    <t>Sumter</t>
  </si>
  <si>
    <t>Bamberg</t>
  </si>
  <si>
    <t>Barnwell</t>
  </si>
  <si>
    <t>Colleton</t>
  </si>
  <si>
    <t>Marlboro</t>
  </si>
  <si>
    <t>Edgefield County</t>
  </si>
  <si>
    <t>Lancaster County</t>
  </si>
  <si>
    <t>Charleston County Aviation Authority</t>
  </si>
  <si>
    <t>Alcester</t>
  </si>
  <si>
    <t>Belle Fourche</t>
  </si>
  <si>
    <t>Lead</t>
  </si>
  <si>
    <t>Martin</t>
  </si>
  <si>
    <t>Mobridge</t>
  </si>
  <si>
    <t>Sisseton</t>
  </si>
  <si>
    <t>Minnehaha</t>
  </si>
  <si>
    <t>Charles Mix</t>
  </si>
  <si>
    <t>Pine Ridge Sioux Tribal</t>
  </si>
  <si>
    <t>Bartlett</t>
  </si>
  <si>
    <t>Cowan</t>
  </si>
  <si>
    <t>Dyersburg</t>
  </si>
  <si>
    <t>Elizabethton</t>
  </si>
  <si>
    <t>Elkton</t>
  </si>
  <si>
    <t>Kingsport</t>
  </si>
  <si>
    <t>Lenoir City</t>
  </si>
  <si>
    <t>Lewisburg</t>
  </si>
  <si>
    <t>Memphis</t>
  </si>
  <si>
    <t>Pigeon Forge</t>
  </si>
  <si>
    <t>Rockwood</t>
  </si>
  <si>
    <t>Austin Peay State University</t>
  </si>
  <si>
    <t>East Tennessee State University</t>
  </si>
  <si>
    <t>Middle Tennessee State University</t>
  </si>
  <si>
    <t>Bradley</t>
  </si>
  <si>
    <t>Carter</t>
  </si>
  <si>
    <t>Cheatham</t>
  </si>
  <si>
    <t>Robertson</t>
  </si>
  <si>
    <t>Tennessee Bureau of Investigation</t>
  </si>
  <si>
    <t>Abilene</t>
  </si>
  <si>
    <t>Alamo</t>
  </si>
  <si>
    <t>Balch Springs</t>
  </si>
  <si>
    <t>Beeville</t>
  </si>
  <si>
    <t>Bellville</t>
  </si>
  <si>
    <t>Boerne</t>
  </si>
  <si>
    <t>Bonham</t>
  </si>
  <si>
    <t>Center</t>
  </si>
  <si>
    <t>Childress</t>
  </si>
  <si>
    <t>Cibolo</t>
  </si>
  <si>
    <t>Clifton</t>
  </si>
  <si>
    <t>Conroe</t>
  </si>
  <si>
    <t>Coppell</t>
  </si>
  <si>
    <t>Denton</t>
  </si>
  <si>
    <t>Dublin</t>
  </si>
  <si>
    <t>Dumas</t>
  </si>
  <si>
    <t>Elgin</t>
  </si>
  <si>
    <t>Elsa</t>
  </si>
  <si>
    <t>Ennis</t>
  </si>
  <si>
    <t>Forest Hill</t>
  </si>
  <si>
    <t>Gunter</t>
  </si>
  <si>
    <t>Hamlin</t>
  </si>
  <si>
    <t>Highland Village</t>
  </si>
  <si>
    <t>Horizon City</t>
  </si>
  <si>
    <t>Hurst</t>
  </si>
  <si>
    <t>Ingleside</t>
  </si>
  <si>
    <t>La Porte</t>
  </si>
  <si>
    <t>Laredo</t>
  </si>
  <si>
    <t>Mercedes</t>
  </si>
  <si>
    <t>Mont Belvieu</t>
  </si>
  <si>
    <t>North Richland Hills</t>
  </si>
  <si>
    <t>Oak Ridge North</t>
  </si>
  <si>
    <t>Olney</t>
  </si>
  <si>
    <t>Plano</t>
  </si>
  <si>
    <t>Pleasanton</t>
  </si>
  <si>
    <t>Refugio</t>
  </si>
  <si>
    <t>Seagoville</t>
  </si>
  <si>
    <t>Socorro</t>
  </si>
  <si>
    <t>Southlake</t>
  </si>
  <si>
    <t>The Colony</t>
  </si>
  <si>
    <t>Trophy Club</t>
  </si>
  <si>
    <t>Van Alstyne</t>
  </si>
  <si>
    <t>Victoria</t>
  </si>
  <si>
    <t>Vidor</t>
  </si>
  <si>
    <t>White Settlement</t>
  </si>
  <si>
    <t>Angelo State University</t>
  </si>
  <si>
    <t>Central Texas College</t>
  </si>
  <si>
    <t>St. Edwards University</t>
  </si>
  <si>
    <t>Tarleton State University</t>
  </si>
  <si>
    <t>Texas A&amp;M University, Commerce</t>
  </si>
  <si>
    <t>Texas State University, San Marcos</t>
  </si>
  <si>
    <t>Tyler Junior College</t>
  </si>
  <si>
    <t>Bexar</t>
  </si>
  <si>
    <t>Gregg</t>
  </si>
  <si>
    <t>Harris</t>
  </si>
  <si>
    <t>Kendall</t>
  </si>
  <si>
    <t>McLennan</t>
  </si>
  <si>
    <t>Potter</t>
  </si>
  <si>
    <t>Tom Green</t>
  </si>
  <si>
    <t>Waller</t>
  </si>
  <si>
    <t>Webb</t>
  </si>
  <si>
    <t>Donley</t>
  </si>
  <si>
    <t>Hemphill</t>
  </si>
  <si>
    <t>Hill</t>
  </si>
  <si>
    <t>Hood</t>
  </si>
  <si>
    <t>Jim Wells</t>
  </si>
  <si>
    <t>Kerr</t>
  </si>
  <si>
    <t>Kleberg</t>
  </si>
  <si>
    <t>Leon</t>
  </si>
  <si>
    <t>Nacogdoches</t>
  </si>
  <si>
    <t>Zavala</t>
  </si>
  <si>
    <t>Houston Metropolitan Transit Authority</t>
  </si>
  <si>
    <t>Burkburnett</t>
  </si>
  <si>
    <t>Castleberry</t>
  </si>
  <si>
    <t>Montgomery County Constable:</t>
  </si>
  <si>
    <t>Precinct 1</t>
  </si>
  <si>
    <t>Precinct 3</t>
  </si>
  <si>
    <t>Bountiful</t>
  </si>
  <si>
    <t>Centerville</t>
  </si>
  <si>
    <t>Enoch</t>
  </si>
  <si>
    <t>Herriman</t>
  </si>
  <si>
    <t>Kaysville</t>
  </si>
  <si>
    <t>Orem</t>
  </si>
  <si>
    <t>Brigham Young University</t>
  </si>
  <si>
    <t>Southern Utah University</t>
  </si>
  <si>
    <t>Cache</t>
  </si>
  <si>
    <t>Salt Lake County Unified Police Department</t>
  </si>
  <si>
    <t>Duchesne</t>
  </si>
  <si>
    <t>Uintah and Ouray Tribal</t>
  </si>
  <si>
    <t>Essex</t>
  </si>
  <si>
    <t>Hinesburg</t>
  </si>
  <si>
    <t>Montpelier</t>
  </si>
  <si>
    <t>Shelburne</t>
  </si>
  <si>
    <t>Orleans</t>
  </si>
  <si>
    <t>Middlesex</t>
  </si>
  <si>
    <t>Royalton</t>
  </si>
  <si>
    <t>Blacksburg</t>
  </si>
  <si>
    <t>Charlottesville</t>
  </si>
  <si>
    <t>Clifton Forge</t>
  </si>
  <si>
    <t>Fairfax City</t>
  </si>
  <si>
    <t>George Mason University</t>
  </si>
  <si>
    <t>Virginia Commonwealth University</t>
  </si>
  <si>
    <t>Appomattox</t>
  </si>
  <si>
    <t>Botetourt</t>
  </si>
  <si>
    <t>Fairfax County Police Department</t>
  </si>
  <si>
    <t>Loudoun</t>
  </si>
  <si>
    <t>Mathews</t>
  </si>
  <si>
    <t>Powhatan</t>
  </si>
  <si>
    <t>Prince William County Police Department</t>
  </si>
  <si>
    <t>Bellingham</t>
  </si>
  <si>
    <t>Black Diamond</t>
  </si>
  <si>
    <t>Centralia</t>
  </si>
  <si>
    <t>College Place</t>
  </si>
  <si>
    <t>Gig Harbor</t>
  </si>
  <si>
    <t>Hoquiam</t>
  </si>
  <si>
    <t>Kirkland</t>
  </si>
  <si>
    <t>Lake Stevens</t>
  </si>
  <si>
    <t>Lynden</t>
  </si>
  <si>
    <t>Mill Creek</t>
  </si>
  <si>
    <t>Mountlake Terrace</t>
  </si>
  <si>
    <t>North Bend</t>
  </si>
  <si>
    <t>Port Angeles</t>
  </si>
  <si>
    <t>Puyallup</t>
  </si>
  <si>
    <t>SeaTac</t>
  </si>
  <si>
    <t>Sedro Woolley</t>
  </si>
  <si>
    <t>Soap Lake</t>
  </si>
  <si>
    <t>University of Washington</t>
  </si>
  <si>
    <t>Clark</t>
  </si>
  <si>
    <t>Lewis</t>
  </si>
  <si>
    <t>Chehalis Tribal</t>
  </si>
  <si>
    <t>Port of Seattle</t>
  </si>
  <si>
    <t>Beckley</t>
  </si>
  <si>
    <t>Morgantown</t>
  </si>
  <si>
    <t>Ronceverte</t>
  </si>
  <si>
    <t>South Charleston</t>
  </si>
  <si>
    <t>Marshall University</t>
  </si>
  <si>
    <t>Putnam</t>
  </si>
  <si>
    <t>Raleigh</t>
  </si>
  <si>
    <t>McDowell</t>
  </si>
  <si>
    <t>Internet Crimes Against Children Unit</t>
  </si>
  <si>
    <t>Rainelle</t>
  </si>
  <si>
    <t>Metropolitan Drug Enforcement Network Team</t>
  </si>
  <si>
    <t>Beaver Dam</t>
  </si>
  <si>
    <t>Boscobel</t>
  </si>
  <si>
    <t>Brodhead</t>
  </si>
  <si>
    <t>De Pere</t>
  </si>
  <si>
    <t>Fall Creek</t>
  </si>
  <si>
    <t>Green Bay</t>
  </si>
  <si>
    <t>Hartland</t>
  </si>
  <si>
    <t>La Crosse</t>
  </si>
  <si>
    <t>Maple Bluff</t>
  </si>
  <si>
    <t>Menasha</t>
  </si>
  <si>
    <t>Middleton</t>
  </si>
  <si>
    <t>Muscoda</t>
  </si>
  <si>
    <t>Oconto</t>
  </si>
  <si>
    <t>Rice Lake</t>
  </si>
  <si>
    <t>Ripon</t>
  </si>
  <si>
    <t>Shawano</t>
  </si>
  <si>
    <t>Two Rivers</t>
  </si>
  <si>
    <t>University of Wisconsin, Madison</t>
  </si>
  <si>
    <t>Waukesha</t>
  </si>
  <si>
    <t>Sauk</t>
  </si>
  <si>
    <t>Cody</t>
  </si>
  <si>
    <t>Riverton</t>
  </si>
  <si>
    <t xml:space="preserve">Defense Intelligence Agency </t>
  </si>
  <si>
    <t>Pentagon Force Protection Agency</t>
  </si>
  <si>
    <t xml:space="preserve">United States Air Force Security Police </t>
  </si>
  <si>
    <t>United States Marine Corps Law Enforcement</t>
  </si>
  <si>
    <t>United States Treasury Inspector General for Tax Administration</t>
  </si>
  <si>
    <t>Year</t>
  </si>
  <si>
    <t>per Bias Motivation and Quarter</t>
  </si>
  <si>
    <t>by State, Federal, and Agency, 2020</t>
  </si>
  <si>
    <t/>
  </si>
  <si>
    <t>State/Federal</t>
  </si>
  <si>
    <t>Agency unit</t>
  </si>
  <si>
    <t>0</t>
  </si>
  <si>
    <t>Bayou La Batre</t>
  </si>
  <si>
    <t>Birmingham</t>
  </si>
  <si>
    <t>Evergreen</t>
  </si>
  <si>
    <t>Margaret</t>
  </si>
  <si>
    <t>Tuskegee</t>
  </si>
  <si>
    <t>Etowah</t>
  </si>
  <si>
    <t>Crenshaw</t>
  </si>
  <si>
    <t>Fairbanks</t>
  </si>
  <si>
    <t>North Pole</t>
  </si>
  <si>
    <t>Fredonia</t>
  </si>
  <si>
    <t>Gilbert</t>
  </si>
  <si>
    <t>Page</t>
  </si>
  <si>
    <t>Peoria</t>
  </si>
  <si>
    <t>San Luis</t>
  </si>
  <si>
    <t>Scottsdale</t>
  </si>
  <si>
    <t>Coconino</t>
  </si>
  <si>
    <t>Fort Smith</t>
  </si>
  <si>
    <t>University of Arkansas</t>
  </si>
  <si>
    <t>Medical Sciences</t>
  </si>
  <si>
    <t>Sebastian</t>
  </si>
  <si>
    <t>Arcata</t>
  </si>
  <si>
    <t>Avalon</t>
  </si>
  <si>
    <t>Bakersfield</t>
  </si>
  <si>
    <t>Benicia</t>
  </si>
  <si>
    <t>Big Bear</t>
  </si>
  <si>
    <t>Buena Park</t>
  </si>
  <si>
    <t>Burbank</t>
  </si>
  <si>
    <t>Calexico</t>
  </si>
  <si>
    <t>Capitola</t>
  </si>
  <si>
    <t>Chico</t>
  </si>
  <si>
    <t>Clearlake</t>
  </si>
  <si>
    <t>Coalinga</t>
  </si>
  <si>
    <t>Colusa</t>
  </si>
  <si>
    <t>Culver City</t>
  </si>
  <si>
    <t>El Cerrito</t>
  </si>
  <si>
    <t>Fort Bragg</t>
  </si>
  <si>
    <t>Foster City</t>
  </si>
  <si>
    <t>Fountain Valley</t>
  </si>
  <si>
    <t>Fresno</t>
  </si>
  <si>
    <t>Fullerton</t>
  </si>
  <si>
    <t>Gardena</t>
  </si>
  <si>
    <t>Grover Beach</t>
  </si>
  <si>
    <t>Hermosa Beach</t>
  </si>
  <si>
    <t>Hesperia</t>
  </si>
  <si>
    <t>Huntington Beach</t>
  </si>
  <si>
    <t>Indio</t>
  </si>
  <si>
    <t>Irvine</t>
  </si>
  <si>
    <t>Jurupa Valley</t>
  </si>
  <si>
    <t>Laguna Hills</t>
  </si>
  <si>
    <t>La Mirada</t>
  </si>
  <si>
    <t>Lodi</t>
  </si>
  <si>
    <t>Long Beach</t>
  </si>
  <si>
    <t>Los Gatos</t>
  </si>
  <si>
    <t>Mendota</t>
  </si>
  <si>
    <t>Menifee</t>
  </si>
  <si>
    <t>Modesto</t>
  </si>
  <si>
    <t>Moorpark</t>
  </si>
  <si>
    <t>Norco</t>
  </si>
  <si>
    <t>Novato</t>
  </si>
  <si>
    <t>Oakdale</t>
  </si>
  <si>
    <t>Pacific Grove</t>
  </si>
  <si>
    <t>Paramount</t>
  </si>
  <si>
    <t>Perris</t>
  </si>
  <si>
    <t>Petaluma</t>
  </si>
  <si>
    <t>Pico Rivera</t>
  </si>
  <si>
    <t>Placentia</t>
  </si>
  <si>
    <t>Poway</t>
  </si>
  <si>
    <t>Rancho Cucamonga</t>
  </si>
  <si>
    <t>Red Bluff</t>
  </si>
  <si>
    <t>Redding</t>
  </si>
  <si>
    <t>Redondo Beach</t>
  </si>
  <si>
    <t>Rio Dell</t>
  </si>
  <si>
    <t>San Francisco</t>
  </si>
  <si>
    <t>San Gabriel</t>
  </si>
  <si>
    <t>San Jose</t>
  </si>
  <si>
    <t>San Pablo</t>
  </si>
  <si>
    <t>San Ramon</t>
  </si>
  <si>
    <t>Santa Ana</t>
  </si>
  <si>
    <t>Santa Monica</t>
  </si>
  <si>
    <t>Santa Rosa</t>
  </si>
  <si>
    <t>Sausalito</t>
  </si>
  <si>
    <t>Sierra Madre</t>
  </si>
  <si>
    <t>Signal Hill</t>
  </si>
  <si>
    <t>Simi Valley</t>
  </si>
  <si>
    <t>Stockton</t>
  </si>
  <si>
    <t>Sunnyvale</t>
  </si>
  <si>
    <t>Temecula</t>
  </si>
  <si>
    <t>Torrance</t>
  </si>
  <si>
    <t>Union City</t>
  </si>
  <si>
    <t>Visalia</t>
  </si>
  <si>
    <t>West Covina</t>
  </si>
  <si>
    <t>West Hollywood</t>
  </si>
  <si>
    <t>Yucaipa</t>
  </si>
  <si>
    <t>California State University</t>
  </si>
  <si>
    <t>Sonoma County Junior College</t>
  </si>
  <si>
    <t>Kern</t>
  </si>
  <si>
    <t>Marin</t>
  </si>
  <si>
    <t>Shasta</t>
  </si>
  <si>
    <t>Stanislaus</t>
  </si>
  <si>
    <t>Yuba</t>
  </si>
  <si>
    <t>Tuolumne</t>
  </si>
  <si>
    <t>Department of Parks and Recreation</t>
  </si>
  <si>
    <t>Bay Area</t>
  </si>
  <si>
    <t>Los Angeles Transportation Services Bureau</t>
  </si>
  <si>
    <t>San Francisco Bay Area Rapid Transit:</t>
  </si>
  <si>
    <t>Alameda County</t>
  </si>
  <si>
    <t>Contra Costa County</t>
  </si>
  <si>
    <t>Blue River</t>
  </si>
  <si>
    <t>Centennial</t>
  </si>
  <si>
    <t>Crested Butte</t>
  </si>
  <si>
    <t>Cripple Creek</t>
  </si>
  <si>
    <t>Denver</t>
  </si>
  <si>
    <t>Empire</t>
  </si>
  <si>
    <t>Estes Park</t>
  </si>
  <si>
    <t>Longmont</t>
  </si>
  <si>
    <t>Northglenn</t>
  </si>
  <si>
    <t>Telluride</t>
  </si>
  <si>
    <t>University of Colorado</t>
  </si>
  <si>
    <t>Arapahoe</t>
  </si>
  <si>
    <t>East Haven</t>
  </si>
  <si>
    <t>East Lyme</t>
  </si>
  <si>
    <t>New Britain</t>
  </si>
  <si>
    <t>North Branford</t>
  </si>
  <si>
    <t>Rocky Hill</t>
  </si>
  <si>
    <t>Stonington</t>
  </si>
  <si>
    <t>Waterbury</t>
  </si>
  <si>
    <t>University of Connecticut</t>
  </si>
  <si>
    <t>Connecticut State Police</t>
  </si>
  <si>
    <t>Rehoboth Beach</t>
  </si>
  <si>
    <t>New Castle County</t>
  </si>
  <si>
    <t>Sussex County</t>
  </si>
  <si>
    <t>Metro Transit Police</t>
  </si>
  <si>
    <t>Boca Raton</t>
  </si>
  <si>
    <t>Chattahoochee</t>
  </si>
  <si>
    <t>Deerfield Beach</t>
  </si>
  <si>
    <t>Doral</t>
  </si>
  <si>
    <t>Fort Lauderdale</t>
  </si>
  <si>
    <t>Fort Myers</t>
  </si>
  <si>
    <t>Fort Walton Beach</t>
  </si>
  <si>
    <t>Hialeah</t>
  </si>
  <si>
    <t>Hollywood</t>
  </si>
  <si>
    <t>Jacksonville Beach</t>
  </si>
  <si>
    <t>Lauderdale Lakes</t>
  </si>
  <si>
    <t>Melbourne</t>
  </si>
  <si>
    <t>New Port Richey</t>
  </si>
  <si>
    <t>New Smyrna Beach</t>
  </si>
  <si>
    <t>North Miami Beach</t>
  </si>
  <si>
    <t>Ocoee</t>
  </si>
  <si>
    <t>Palm Bay</t>
  </si>
  <si>
    <t>Palm Beach Gardens</t>
  </si>
  <si>
    <t>Pembroke Pines</t>
  </si>
  <si>
    <t>Pensacola</t>
  </si>
  <si>
    <t>Pinellas Park</t>
  </si>
  <si>
    <t>Sarasota</t>
  </si>
  <si>
    <t>Southwest Ranches</t>
  </si>
  <si>
    <t>St. Pete Beach</t>
  </si>
  <si>
    <t>West Palm Beach</t>
  </si>
  <si>
    <t>Pensacola State College</t>
  </si>
  <si>
    <t>Tallahassee Community College</t>
  </si>
  <si>
    <t>Alachua</t>
  </si>
  <si>
    <t>Collier</t>
  </si>
  <si>
    <t>Miami-Dade</t>
  </si>
  <si>
    <t>Byron</t>
  </si>
  <si>
    <t>Dalton</t>
  </si>
  <si>
    <t>Demorest</t>
  </si>
  <si>
    <t>Dunwoody</t>
  </si>
  <si>
    <t>Eastman</t>
  </si>
  <si>
    <t>Pine Mountain</t>
  </si>
  <si>
    <t>South Fulton</t>
  </si>
  <si>
    <t>Villa Rica</t>
  </si>
  <si>
    <t>Warner Robins</t>
  </si>
  <si>
    <t>Georgia Institute of Technology</t>
  </si>
  <si>
    <t>Brooks</t>
  </si>
  <si>
    <t>Haralson</t>
  </si>
  <si>
    <t>Henry County Police Department</t>
  </si>
  <si>
    <t>Long</t>
  </si>
  <si>
    <t>Peach</t>
  </si>
  <si>
    <t>Walton</t>
  </si>
  <si>
    <t>Grady</t>
  </si>
  <si>
    <t>Thomas</t>
  </si>
  <si>
    <t>Honolulu</t>
  </si>
  <si>
    <t>Boise</t>
  </si>
  <si>
    <t>Ketchum</t>
  </si>
  <si>
    <t>Meridian</t>
  </si>
  <si>
    <t>Bonneville</t>
  </si>
  <si>
    <t>Gooding</t>
  </si>
  <si>
    <t>Teton</t>
  </si>
  <si>
    <t>Arlington Heights</t>
  </si>
  <si>
    <t>Carlyle</t>
  </si>
  <si>
    <t>Chicago</t>
  </si>
  <si>
    <t>Fairmont City</t>
  </si>
  <si>
    <t>Lombard</t>
  </si>
  <si>
    <t>Winnetka</t>
  </si>
  <si>
    <t>McLean</t>
  </si>
  <si>
    <t>Cook County Forest Preserve</t>
  </si>
  <si>
    <t>Brownsburg</t>
  </si>
  <si>
    <t>Edinburgh</t>
  </si>
  <si>
    <t>McCordsville</t>
  </si>
  <si>
    <t>Muncie</t>
  </si>
  <si>
    <t>Munster</t>
  </si>
  <si>
    <t>Noblesville</t>
  </si>
  <si>
    <t>Schererville</t>
  </si>
  <si>
    <t>Shelbyville</t>
  </si>
  <si>
    <t>Indiana University</t>
  </si>
  <si>
    <t>Vigo</t>
  </si>
  <si>
    <t>Steuben</t>
  </si>
  <si>
    <t>Adel</t>
  </si>
  <si>
    <t>Iowa State University</t>
  </si>
  <si>
    <t>Bel Aire</t>
  </si>
  <si>
    <t>Clay Center</t>
  </si>
  <si>
    <t>Concordia</t>
  </si>
  <si>
    <t>Junction City</t>
  </si>
  <si>
    <t>Larned</t>
  </si>
  <si>
    <t>Topeka</t>
  </si>
  <si>
    <t>Kansas State University</t>
  </si>
  <si>
    <t>University of Kansas</t>
  </si>
  <si>
    <t>Barton</t>
  </si>
  <si>
    <t>Gray</t>
  </si>
  <si>
    <t>Kingman</t>
  </si>
  <si>
    <t>Rawlins</t>
  </si>
  <si>
    <t>Rush</t>
  </si>
  <si>
    <t>Highway Patrol</t>
  </si>
  <si>
    <t>Troop F</t>
  </si>
  <si>
    <t>Reno County Drug Enforcement Unit</t>
  </si>
  <si>
    <t>Berea</t>
  </si>
  <si>
    <t>Grayson</t>
  </si>
  <si>
    <t>Indian Hills</t>
  </si>
  <si>
    <t>Jeffersontown</t>
  </si>
  <si>
    <t>Leitchfield</t>
  </si>
  <si>
    <t>Maysville</t>
  </si>
  <si>
    <t>Russell Springs</t>
  </si>
  <si>
    <t>Winchester</t>
  </si>
  <si>
    <t>University of Louisville</t>
  </si>
  <si>
    <t>Campbell County Police Department</t>
  </si>
  <si>
    <t>Jessamine</t>
  </si>
  <si>
    <t>Barren</t>
  </si>
  <si>
    <t>Graves</t>
  </si>
  <si>
    <t>McCracken</t>
  </si>
  <si>
    <t>Rockcastle</t>
  </si>
  <si>
    <t>Rowan</t>
  </si>
  <si>
    <t>Whitley</t>
  </si>
  <si>
    <t>Hazard</t>
  </si>
  <si>
    <t>Louisville Regional Airport Authority</t>
  </si>
  <si>
    <t>Gonzales</t>
  </si>
  <si>
    <t>Lake Charles</t>
  </si>
  <si>
    <t>New Orleans</t>
  </si>
  <si>
    <t>Port Allen</t>
  </si>
  <si>
    <t>Rayne</t>
  </si>
  <si>
    <t>Bath</t>
  </si>
  <si>
    <t>Boothbay Harbor</t>
  </si>
  <si>
    <t>Fryeburg</t>
  </si>
  <si>
    <t>Kennebunk</t>
  </si>
  <si>
    <t>Livermore Falls</t>
  </si>
  <si>
    <t>Mexico</t>
  </si>
  <si>
    <t>Norway</t>
  </si>
  <si>
    <t>Skowhegan</t>
  </si>
  <si>
    <t>South Portland</t>
  </si>
  <si>
    <t>Waldo</t>
  </si>
  <si>
    <t>Annapolis</t>
  </si>
  <si>
    <t>Baltimore</t>
  </si>
  <si>
    <t>Greenbelt</t>
  </si>
  <si>
    <t>St. Mary's College</t>
  </si>
  <si>
    <t>University of Maryland</t>
  </si>
  <si>
    <t>Baltimore County</t>
  </si>
  <si>
    <t>Anne Arundel County Police Department</t>
  </si>
  <si>
    <t>Baltimore County Police Department</t>
  </si>
  <si>
    <t>Harford</t>
  </si>
  <si>
    <t>Harford County</t>
  </si>
  <si>
    <t>Maryland-National Capital Park Police</t>
  </si>
  <si>
    <t>Montgomery County</t>
  </si>
  <si>
    <t>Andover</t>
  </si>
  <si>
    <t>Beverly</t>
  </si>
  <si>
    <t>Boxford</t>
  </si>
  <si>
    <t>Brockton</t>
  </si>
  <si>
    <t>Chelmsford</t>
  </si>
  <si>
    <t>Duxbury</t>
  </si>
  <si>
    <t>Edgartown</t>
  </si>
  <si>
    <t>Fall River</t>
  </si>
  <si>
    <t>Haverhill</t>
  </si>
  <si>
    <t>Holbrook</t>
  </si>
  <si>
    <t>Leominster</t>
  </si>
  <si>
    <t>Lunenburg</t>
  </si>
  <si>
    <t>Lynnfield</t>
  </si>
  <si>
    <t>Marlborough</t>
  </si>
  <si>
    <t>Methuen</t>
  </si>
  <si>
    <t>Monson</t>
  </si>
  <si>
    <t>North Andover</t>
  </si>
  <si>
    <t>Provincetown</t>
  </si>
  <si>
    <t>South Hadley</t>
  </si>
  <si>
    <t>Spencer</t>
  </si>
  <si>
    <t>Tisbury</t>
  </si>
  <si>
    <t>Wareham</t>
  </si>
  <si>
    <t>Westford</t>
  </si>
  <si>
    <t>Fitchburg State University</t>
  </si>
  <si>
    <t>Gordon College</t>
  </si>
  <si>
    <t>Salem State University</t>
  </si>
  <si>
    <t>Medical Center, Worcester</t>
  </si>
  <si>
    <t>Massachusetts General Hospital</t>
  </si>
  <si>
    <t>Alpena</t>
  </si>
  <si>
    <t>Battle Creek</t>
  </si>
  <si>
    <t>Benton Harbor</t>
  </si>
  <si>
    <t>Birch Run</t>
  </si>
  <si>
    <t>Buena Vista Township</t>
  </si>
  <si>
    <t>Cambridge Township</t>
  </si>
  <si>
    <t>Canton Township</t>
  </si>
  <si>
    <t>Chesaning</t>
  </si>
  <si>
    <t>Clawson</t>
  </si>
  <si>
    <t>Covert Township</t>
  </si>
  <si>
    <t>Denton Township</t>
  </si>
  <si>
    <t>Detroit</t>
  </si>
  <si>
    <t>Durand</t>
  </si>
  <si>
    <t>East Grand Rapids</t>
  </si>
  <si>
    <t>Essexville</t>
  </si>
  <si>
    <t>Flushing</t>
  </si>
  <si>
    <t>Flushing Township</t>
  </si>
  <si>
    <t>Frankenmuth</t>
  </si>
  <si>
    <t>Grand Haven</t>
  </si>
  <si>
    <t>Grand Rapids</t>
  </si>
  <si>
    <t>Hamburg Township</t>
  </si>
  <si>
    <t>Hamtramck</t>
  </si>
  <si>
    <t>Howell</t>
  </si>
  <si>
    <t>Huntington Woods</t>
  </si>
  <si>
    <t>Ionia</t>
  </si>
  <si>
    <t>Kalamazoo</t>
  </si>
  <si>
    <t>Manistee</t>
  </si>
  <si>
    <t>Metro Police Authority of Genesee County</t>
  </si>
  <si>
    <t>Negaunee</t>
  </si>
  <si>
    <t>Pinckney</t>
  </si>
  <si>
    <t>Richland Township, Saginaw County</t>
  </si>
  <si>
    <t>River Rouge</t>
  </si>
  <si>
    <t>Spring Arbor Township</t>
  </si>
  <si>
    <t>Sumpter Township</t>
  </si>
  <si>
    <t>Three Oaks</t>
  </si>
  <si>
    <t>Three Rivers</t>
  </si>
  <si>
    <t>Grand Valley State University</t>
  </si>
  <si>
    <t>Michigan Technological University</t>
  </si>
  <si>
    <t>University of Michigan:</t>
  </si>
  <si>
    <t>Arenac</t>
  </si>
  <si>
    <t>Mecosta</t>
  </si>
  <si>
    <t>Missaukee</t>
  </si>
  <si>
    <t>Ogemaw</t>
  </si>
  <si>
    <t>Lapeer County</t>
  </si>
  <si>
    <t>Genesee County Parks and Recreation</t>
  </si>
  <si>
    <t>Brainerd</t>
  </si>
  <si>
    <t>Brooklyn Park</t>
  </si>
  <si>
    <t>Coon Rapids</t>
  </si>
  <si>
    <t>Crystal</t>
  </si>
  <si>
    <t>Goodhue</t>
  </si>
  <si>
    <t>Maplewood</t>
  </si>
  <si>
    <t>Minneapolis</t>
  </si>
  <si>
    <t>Mountain Lake</t>
  </si>
  <si>
    <t>Sleepy Eye</t>
  </si>
  <si>
    <t>South Lake Minnetonka</t>
  </si>
  <si>
    <t>St. Louis Park</t>
  </si>
  <si>
    <t>St. Paul</t>
  </si>
  <si>
    <t>St. Paul Park</t>
  </si>
  <si>
    <t>Wayzata</t>
  </si>
  <si>
    <t>Willmar</t>
  </si>
  <si>
    <t>Winona</t>
  </si>
  <si>
    <t>University of Minnesota</t>
  </si>
  <si>
    <t>Twin Cities</t>
  </si>
  <si>
    <t>Anoka</t>
  </si>
  <si>
    <t>Cook</t>
  </si>
  <si>
    <t>Crow Wing</t>
  </si>
  <si>
    <t>Itasca</t>
  </si>
  <si>
    <t>Pine</t>
  </si>
  <si>
    <t>Flowood</t>
  </si>
  <si>
    <t>Gulfport</t>
  </si>
  <si>
    <t>Lucedale</t>
  </si>
  <si>
    <t>Eldon</t>
  </si>
  <si>
    <t>Harrisonville</t>
  </si>
  <si>
    <t>Herculaneum</t>
  </si>
  <si>
    <t>Jefferson City</t>
  </si>
  <si>
    <t>Kirkwood</t>
  </si>
  <si>
    <t>Marceline</t>
  </si>
  <si>
    <t>Platte City</t>
  </si>
  <si>
    <t>Potosi</t>
  </si>
  <si>
    <t>Smithville</t>
  </si>
  <si>
    <t>Thayer</t>
  </si>
  <si>
    <t>University City</t>
  </si>
  <si>
    <t>Phelps</t>
  </si>
  <si>
    <t>Big Horn</t>
  </si>
  <si>
    <t>Gallatin</t>
  </si>
  <si>
    <t>Kearney</t>
  </si>
  <si>
    <t>South Sioux City</t>
  </si>
  <si>
    <t>Sarpy</t>
  </si>
  <si>
    <t>University Police Services</t>
  </si>
  <si>
    <t>University of Nevada</t>
  </si>
  <si>
    <t>Southern Division</t>
  </si>
  <si>
    <t>Clark County School District</t>
  </si>
  <si>
    <t>Dunbarton</t>
  </si>
  <si>
    <t>Londonderry</t>
  </si>
  <si>
    <t>New Hampton</t>
  </si>
  <si>
    <t>New Ipswich</t>
  </si>
  <si>
    <t>Aberdeen Township</t>
  </si>
  <si>
    <t>Absecon</t>
  </si>
  <si>
    <t>Asbury Park</t>
  </si>
  <si>
    <t>Audubon</t>
  </si>
  <si>
    <t>Belmar</t>
  </si>
  <si>
    <t>Brigantine</t>
  </si>
  <si>
    <t>Cape May</t>
  </si>
  <si>
    <t>Cinnaminson Township</t>
  </si>
  <si>
    <t>Dunellen</t>
  </si>
  <si>
    <t>East Hanover Township</t>
  </si>
  <si>
    <t>Edison Township</t>
  </si>
  <si>
    <t>Egg Harbor City</t>
  </si>
  <si>
    <t>Egg Harbor Township</t>
  </si>
  <si>
    <t>Ewing Township</t>
  </si>
  <si>
    <t>Freehold Borough</t>
  </si>
  <si>
    <t>Glen Rock</t>
  </si>
  <si>
    <t>Gloucester City</t>
  </si>
  <si>
    <t>Jefferson Township</t>
  </si>
  <si>
    <t>Keansburg</t>
  </si>
  <si>
    <t>Lambertville</t>
  </si>
  <si>
    <t>Logan Township</t>
  </si>
  <si>
    <t>Long Branch</t>
  </si>
  <si>
    <t>Lopatcong Township</t>
  </si>
  <si>
    <t>Lower Township</t>
  </si>
  <si>
    <t>Lumberton Township</t>
  </si>
  <si>
    <t>Mansfield Township, Warren County</t>
  </si>
  <si>
    <t>Maple Shade Township</t>
  </si>
  <si>
    <t>Millburn Township</t>
  </si>
  <si>
    <t>Millville</t>
  </si>
  <si>
    <t>Monroe Township, Gloucester County</t>
  </si>
  <si>
    <t>Montgomery Township</t>
  </si>
  <si>
    <t>Montvale</t>
  </si>
  <si>
    <t>Mount Laurel Township</t>
  </si>
  <si>
    <t>Neptune Township</t>
  </si>
  <si>
    <t>Ocean City</t>
  </si>
  <si>
    <t>Pennsville Township</t>
  </si>
  <si>
    <t>Pitman</t>
  </si>
  <si>
    <t>Plainsboro Township</t>
  </si>
  <si>
    <t>Pohatcong Township</t>
  </si>
  <si>
    <t>Rahway</t>
  </si>
  <si>
    <t>Randolph Township</t>
  </si>
  <si>
    <t>Raritan</t>
  </si>
  <si>
    <t>Raritan Township</t>
  </si>
  <si>
    <t>River Edge</t>
  </si>
  <si>
    <t>Riverside Township</t>
  </si>
  <si>
    <t>Saddle River</t>
  </si>
  <si>
    <t>Toms River Township</t>
  </si>
  <si>
    <t>Totowa</t>
  </si>
  <si>
    <t>Waldwick</t>
  </si>
  <si>
    <t>Wallington</t>
  </si>
  <si>
    <t>Washington Township, Bergen County</t>
  </si>
  <si>
    <t>West New York</t>
  </si>
  <si>
    <t>Woodbridge Township</t>
  </si>
  <si>
    <t>New Jersey Institute of Technology</t>
  </si>
  <si>
    <t>The College of New Jersey</t>
  </si>
  <si>
    <t>Prosecutor</t>
  </si>
  <si>
    <t>Hudson County</t>
  </si>
  <si>
    <t>Sunland Park</t>
  </si>
  <si>
    <t>Bernalillo</t>
  </si>
  <si>
    <t>New Mexico State Police</t>
  </si>
  <si>
    <t>Binghamton</t>
  </si>
  <si>
    <t>Carmel Town</t>
  </si>
  <si>
    <t>Cheektowaga Town</t>
  </si>
  <si>
    <t>Clarkstown Town</t>
  </si>
  <si>
    <t>Cobleskill Village</t>
  </si>
  <si>
    <t>Colchester Town</t>
  </si>
  <si>
    <t>Ilion Village</t>
  </si>
  <si>
    <t>Monroe Village</t>
  </si>
  <si>
    <t>New Castle Town</t>
  </si>
  <si>
    <t>Plattsburgh City</t>
  </si>
  <si>
    <t>Riverhead Town</t>
  </si>
  <si>
    <t>Southampton Town</t>
  </si>
  <si>
    <t>Maritime</t>
  </si>
  <si>
    <t>Oneonta</t>
  </si>
  <si>
    <t>Plattsburgh</t>
  </si>
  <si>
    <t>Albany County</t>
  </si>
  <si>
    <t>Broome County</t>
  </si>
  <si>
    <t>Cattaraugus County</t>
  </si>
  <si>
    <t>Cayuga County</t>
  </si>
  <si>
    <t>Chautauqua County</t>
  </si>
  <si>
    <t>Chemung County</t>
  </si>
  <si>
    <t>Clinton County</t>
  </si>
  <si>
    <t>Columbia County</t>
  </si>
  <si>
    <t>Dutchess County</t>
  </si>
  <si>
    <t>Essex County</t>
  </si>
  <si>
    <t>Franklin County</t>
  </si>
  <si>
    <t>Greene County</t>
  </si>
  <si>
    <t>Jefferson County</t>
  </si>
  <si>
    <t>Madison County</t>
  </si>
  <si>
    <t>New York County</t>
  </si>
  <si>
    <t>Niagara County</t>
  </si>
  <si>
    <t>Ontario County</t>
  </si>
  <si>
    <t>Orange County</t>
  </si>
  <si>
    <t>Oswego County</t>
  </si>
  <si>
    <t>Otsego County</t>
  </si>
  <si>
    <t>Rockland County</t>
  </si>
  <si>
    <t>Saratoga County</t>
  </si>
  <si>
    <t>Schoharie County</t>
  </si>
  <si>
    <t>Steuben County</t>
  </si>
  <si>
    <t>Ulster County</t>
  </si>
  <si>
    <t>Warren County</t>
  </si>
  <si>
    <t>Westchester County</t>
  </si>
  <si>
    <t>Finger Lakes Region</t>
  </si>
  <si>
    <t>Long Island Region</t>
  </si>
  <si>
    <t>Albemarle</t>
  </si>
  <si>
    <t>Burgaw</t>
  </si>
  <si>
    <t>Carolina Beach</t>
  </si>
  <si>
    <t>Charlotte-Mecklenburg</t>
  </si>
  <si>
    <t>Conover</t>
  </si>
  <si>
    <t>Creedmoor</t>
  </si>
  <si>
    <t>Elon</t>
  </si>
  <si>
    <t>Mebane</t>
  </si>
  <si>
    <t>Morganton</t>
  </si>
  <si>
    <t>Morrisville</t>
  </si>
  <si>
    <t>Rocky Mount</t>
  </si>
  <si>
    <t>Scotland Neck</t>
  </si>
  <si>
    <t>Taylortown</t>
  </si>
  <si>
    <t>Weldon</t>
  </si>
  <si>
    <t>Valley City</t>
  </si>
  <si>
    <t>Watford City</t>
  </si>
  <si>
    <t>University of North Dakota</t>
  </si>
  <si>
    <t>Burleigh</t>
  </si>
  <si>
    <t>McKenzie</t>
  </si>
  <si>
    <t>Ward</t>
  </si>
  <si>
    <t>Akron</t>
  </si>
  <si>
    <t>Avon Lake</t>
  </si>
  <si>
    <t>Beavercreek</t>
  </si>
  <si>
    <t>Cedarville</t>
  </si>
  <si>
    <t>Cheviot</t>
  </si>
  <si>
    <t>Chillicothe</t>
  </si>
  <si>
    <t>Green Township</t>
  </si>
  <si>
    <t>Groveport</t>
  </si>
  <si>
    <t>Lockland</t>
  </si>
  <si>
    <t>Madison Township, Franklin County</t>
  </si>
  <si>
    <t>Medina Township</t>
  </si>
  <si>
    <t>North College Hill</t>
  </si>
  <si>
    <t>North Olmsted</t>
  </si>
  <si>
    <t>Perrysburg Township</t>
  </si>
  <si>
    <t>Pierce Township</t>
  </si>
  <si>
    <t>Reynoldsburg</t>
  </si>
  <si>
    <t>Sandusky</t>
  </si>
  <si>
    <t>Shawnee Township</t>
  </si>
  <si>
    <t>St. Clair Township</t>
  </si>
  <si>
    <t>Sylvania</t>
  </si>
  <si>
    <t>Uniontown</t>
  </si>
  <si>
    <t>Vienna Township</t>
  </si>
  <si>
    <t>Walbridge</t>
  </si>
  <si>
    <t>Willoughby</t>
  </si>
  <si>
    <t>Ohio State University</t>
  </si>
  <si>
    <t>Wright State University</t>
  </si>
  <si>
    <t>Clermont</t>
  </si>
  <si>
    <t>Trumbull</t>
  </si>
  <si>
    <t>Auglaize</t>
  </si>
  <si>
    <t>Greater Cleveland Regional Transit Authority</t>
  </si>
  <si>
    <t>Konawa</t>
  </si>
  <si>
    <t>Beaverton</t>
  </si>
  <si>
    <t>Carlton</t>
  </si>
  <si>
    <t>Coos Bay</t>
  </si>
  <si>
    <t>Eugene</t>
  </si>
  <si>
    <t>Keizer</t>
  </si>
  <si>
    <t>La Grande</t>
  </si>
  <si>
    <t>Mount Angel</t>
  </si>
  <si>
    <t>Newberg-Dundee</t>
  </si>
  <si>
    <t>Phoenix</t>
  </si>
  <si>
    <t>Talent</t>
  </si>
  <si>
    <t>Turner</t>
  </si>
  <si>
    <t>Portland State University</t>
  </si>
  <si>
    <t>Clackamas</t>
  </si>
  <si>
    <t>Benton County</t>
  </si>
  <si>
    <t>Marion County</t>
  </si>
  <si>
    <t>Gettysburg</t>
  </si>
  <si>
    <t>Johnsonburg</t>
  </si>
  <si>
    <t>Meadville</t>
  </si>
  <si>
    <t>New Hope</t>
  </si>
  <si>
    <t>Philadelphia</t>
  </si>
  <si>
    <t>Pocono Mountain Regional</t>
  </si>
  <si>
    <t>Pottsville</t>
  </si>
  <si>
    <t>Southern Chester County Regional</t>
  </si>
  <si>
    <t>South Greensburg</t>
  </si>
  <si>
    <t>State College</t>
  </si>
  <si>
    <t>Upper Darby Township</t>
  </si>
  <si>
    <t>Lehigh University</t>
  </si>
  <si>
    <t>Pennsylvania State University</t>
  </si>
  <si>
    <t>University Park</t>
  </si>
  <si>
    <t>Shippensburg University</t>
  </si>
  <si>
    <t>Burrillville</t>
  </si>
  <si>
    <t>Batesburg-Leesville</t>
  </si>
  <si>
    <t>Gaffney</t>
  </si>
  <si>
    <t>Lake View</t>
  </si>
  <si>
    <t>Landrum</t>
  </si>
  <si>
    <t>Myrtle Beach</t>
  </si>
  <si>
    <t>Orangeburg</t>
  </si>
  <si>
    <t>Port Royal</t>
  </si>
  <si>
    <t>Winnsboro</t>
  </si>
  <si>
    <t>University of South Carolina</t>
  </si>
  <si>
    <t>Allendale</t>
  </si>
  <si>
    <t>Chesterfield County</t>
  </si>
  <si>
    <t>Lee County</t>
  </si>
  <si>
    <t>York County</t>
  </si>
  <si>
    <t>Box Elder</t>
  </si>
  <si>
    <t>Flandreau</t>
  </si>
  <si>
    <t>Tea</t>
  </si>
  <si>
    <t>Roberts</t>
  </si>
  <si>
    <t>Sisseton-Wahpeton Tribal</t>
  </si>
  <si>
    <t>Goodlettsville</t>
  </si>
  <si>
    <t>Vanderbilt University</t>
  </si>
  <si>
    <t>Cocke</t>
  </si>
  <si>
    <t>Baird</t>
  </si>
  <si>
    <t>Benbrook</t>
  </si>
  <si>
    <t>Cleburne</t>
  </si>
  <si>
    <t>Comanche</t>
  </si>
  <si>
    <t>Corrigan</t>
  </si>
  <si>
    <t>Crockett</t>
  </si>
  <si>
    <t>Deer Park</t>
  </si>
  <si>
    <t>Galena Park</t>
  </si>
  <si>
    <t>Gatesville</t>
  </si>
  <si>
    <t>Hempstead</t>
  </si>
  <si>
    <t>Hollywood Park</t>
  </si>
  <si>
    <t>Irving</t>
  </si>
  <si>
    <t>Jarrell</t>
  </si>
  <si>
    <t>Jonestown</t>
  </si>
  <si>
    <t>Kaufman</t>
  </si>
  <si>
    <t>Lacy-Lakeview</t>
  </si>
  <si>
    <t>Little Elm</t>
  </si>
  <si>
    <t>Lytle</t>
  </si>
  <si>
    <t>Navasota</t>
  </si>
  <si>
    <t>New Boston</t>
  </si>
  <si>
    <t>Pelican Bay</t>
  </si>
  <si>
    <t>Rockport</t>
  </si>
  <si>
    <t>Rowlett</t>
  </si>
  <si>
    <t>San Antonio</t>
  </si>
  <si>
    <t>San Saba</t>
  </si>
  <si>
    <t>Silsbee</t>
  </si>
  <si>
    <t>Spur</t>
  </si>
  <si>
    <t>Sweeny</t>
  </si>
  <si>
    <t>Texas City</t>
  </si>
  <si>
    <t>Waco</t>
  </si>
  <si>
    <t>Willis</t>
  </si>
  <si>
    <t>Trinity Valley Community College</t>
  </si>
  <si>
    <t>Permian Basin</t>
  </si>
  <si>
    <t>San Augustine</t>
  </si>
  <si>
    <t>Van Zandt</t>
  </si>
  <si>
    <t>Willacy</t>
  </si>
  <si>
    <t>Barbers Hill</t>
  </si>
  <si>
    <t>Ephraim</t>
  </si>
  <si>
    <t>North Salt Lake</t>
  </si>
  <si>
    <t>Ogden</t>
  </si>
  <si>
    <t>Price</t>
  </si>
  <si>
    <t>Dixie State University</t>
  </si>
  <si>
    <t>Weber</t>
  </si>
  <si>
    <t>Sanpete</t>
  </si>
  <si>
    <t>Utah Highway Patrol</t>
  </si>
  <si>
    <t>Parks and Recreation</t>
  </si>
  <si>
    <t>Bellows Falls</t>
  </si>
  <si>
    <t>Grand Isle</t>
  </si>
  <si>
    <t>Christiansburg</t>
  </si>
  <si>
    <t>Front Royal</t>
  </si>
  <si>
    <t>Hopewell</t>
  </si>
  <si>
    <t>Lynchburg</t>
  </si>
  <si>
    <t>Pennington Gap</t>
  </si>
  <si>
    <t>Radford</t>
  </si>
  <si>
    <t>Rich Creek</t>
  </si>
  <si>
    <t>South Boston</t>
  </si>
  <si>
    <t>College of William and Mary</t>
  </si>
  <si>
    <t>James Madison University</t>
  </si>
  <si>
    <t>Northern Virginia Community College</t>
  </si>
  <si>
    <t>Old Dominion University</t>
  </si>
  <si>
    <t>Chesterfield County Police Department</t>
  </si>
  <si>
    <t>Nelson</t>
  </si>
  <si>
    <t>Spotsylvania</t>
  </si>
  <si>
    <t>King George</t>
  </si>
  <si>
    <t>Patrick</t>
  </si>
  <si>
    <t>Brunswick County</t>
  </si>
  <si>
    <t>Goochland County</t>
  </si>
  <si>
    <t>Grayson County</t>
  </si>
  <si>
    <t>Roanoke</t>
  </si>
  <si>
    <t>Smyth County</t>
  </si>
  <si>
    <t>Brier</t>
  </si>
  <si>
    <t>Burien</t>
  </si>
  <si>
    <t>Carnation</t>
  </si>
  <si>
    <t>Chehalis</t>
  </si>
  <si>
    <t>East Wenatchee</t>
  </si>
  <si>
    <t>Ellensburg</t>
  </si>
  <si>
    <t>Federal Way</t>
  </si>
  <si>
    <t>Fife</t>
  </si>
  <si>
    <t>Lacey</t>
  </si>
  <si>
    <t>Normandy Park</t>
  </si>
  <si>
    <t>Poulsbo</t>
  </si>
  <si>
    <t>Pullman</t>
  </si>
  <si>
    <t>Renton</t>
  </si>
  <si>
    <t>Shoreline</t>
  </si>
  <si>
    <t>Snohomish</t>
  </si>
  <si>
    <t>Stanwood</t>
  </si>
  <si>
    <t>Vancouver</t>
  </si>
  <si>
    <t>Stevens</t>
  </si>
  <si>
    <t>Clallam</t>
  </si>
  <si>
    <t>Grays Harbor</t>
  </si>
  <si>
    <t>Swinomish Tribal</t>
  </si>
  <si>
    <t>Washington State Parks and Recreation Law Enforcement</t>
  </si>
  <si>
    <t>Hardy</t>
  </si>
  <si>
    <t>Logan County Drug and Violent Crime Task Force</t>
  </si>
  <si>
    <t>Appleton</t>
  </si>
  <si>
    <t>Elkhart Lake</t>
  </si>
  <si>
    <t>Fox Crossing</t>
  </si>
  <si>
    <t>Mequon</t>
  </si>
  <si>
    <t>Oak Creek</t>
  </si>
  <si>
    <t>Palmyra</t>
  </si>
  <si>
    <t>Pewaukee Village</t>
  </si>
  <si>
    <t>Rhinelander</t>
  </si>
  <si>
    <t>Stanley</t>
  </si>
  <si>
    <t>Stevens Point</t>
  </si>
  <si>
    <t>Marathon</t>
  </si>
  <si>
    <t>Burnett</t>
  </si>
  <si>
    <t>Dunn</t>
  </si>
  <si>
    <t>Oneida Tribal</t>
  </si>
  <si>
    <t>Federal Bureau of Investigation Field Offices:</t>
  </si>
  <si>
    <t>Boston</t>
  </si>
  <si>
    <t>Las Vegas</t>
  </si>
  <si>
    <t>Little Rock</t>
  </si>
  <si>
    <t>Salt Lake City</t>
  </si>
  <si>
    <t>Seattle</t>
  </si>
  <si>
    <t>Most recent data from 2022
2021
2020</t>
  </si>
  <si>
    <t>Governor</t>
  </si>
  <si>
    <t>R</t>
  </si>
  <si>
    <t>D</t>
  </si>
  <si>
    <t>Senate</t>
  </si>
  <si>
    <t>House</t>
  </si>
  <si>
    <t>Branch</t>
  </si>
  <si>
    <t>House / Assembly</t>
  </si>
  <si>
    <t>I</t>
  </si>
  <si>
    <t>S</t>
  </si>
  <si>
    <t>Assembly</t>
  </si>
  <si>
    <t>Bear Week Provincetown</t>
  </si>
  <si>
    <t>IMEN Gathering</t>
  </si>
  <si>
    <t>Hotter Than July Weekend</t>
  </si>
  <si>
    <t>Outfest Los Angeles LGBT Film Festival</t>
  </si>
  <si>
    <t>GCLS Annual Literary Conference</t>
  </si>
  <si>
    <t>Int'l Gay Square Dance Clubs Convention</t>
  </si>
  <si>
    <t>Joining Hearts</t>
  </si>
  <si>
    <t>St Louis Black Pride</t>
  </si>
  <si>
    <t>San Francisco Dyke March</t>
  </si>
  <si>
    <t>San Francisco LGBT Pride Parade/ Celebration</t>
  </si>
  <si>
    <t>PDX Black Pride</t>
  </si>
  <si>
    <t>Folsom Street East</t>
  </si>
  <si>
    <t>National Women's Music Festival</t>
  </si>
  <si>
    <t>Pagan Spirit Gathering</t>
  </si>
  <si>
    <t>Queer Women of Color Film Festival</t>
  </si>
  <si>
    <t>Provincetown Int'l Film Festival</t>
  </si>
  <si>
    <t>Southeast Leatherfest</t>
  </si>
  <si>
    <t>PrideFest</t>
  </si>
  <si>
    <t>AIDS LifeCycle</t>
  </si>
  <si>
    <t>Keshet Camp: Jewish Family Camp</t>
  </si>
  <si>
    <t>Lambda Literary Awards</t>
  </si>
  <si>
    <t>Womxn of Color Weekend</t>
  </si>
  <si>
    <t>Music in the Mountains</t>
  </si>
  <si>
    <t>Gay Days Orlando</t>
  </si>
  <si>
    <t>Girls in Wonderland</t>
  </si>
  <si>
    <t>Spoleto Festival USA</t>
  </si>
  <si>
    <t>DC Black Pride</t>
  </si>
  <si>
    <t>International Mr Leather</t>
  </si>
  <si>
    <t>International Mr Bootblack Contest</t>
  </si>
  <si>
    <t>Pensacola Memorial Day Weekend</t>
  </si>
  <si>
    <t>AIDS Walk New York</t>
  </si>
  <si>
    <t>Single Women's Weekend</t>
  </si>
  <si>
    <t>Annual Gay Bowling Tournament</t>
  </si>
  <si>
    <t>Minnesota AIDS Walk</t>
  </si>
  <si>
    <t>Purple Party</t>
  </si>
  <si>
    <t>Northwest Leather Celebration (NWLC)</t>
  </si>
  <si>
    <t>Translations: Transgender Film Festival</t>
  </si>
  <si>
    <t>Splash: Houston Black Gay Pride</t>
  </si>
  <si>
    <t>QFest</t>
  </si>
  <si>
    <t>Herland Bi-Annual Retreats</t>
  </si>
  <si>
    <t>National Queer Arts Festival</t>
  </si>
  <si>
    <t>International Ms Leather Contest</t>
  </si>
  <si>
    <t>Boston LGBT Film Festival (Wicked Queer)</t>
  </si>
  <si>
    <t>Cherry Weekend</t>
  </si>
  <si>
    <t>Out Shine Festival Miami</t>
  </si>
  <si>
    <t>Boybutante Ball</t>
  </si>
  <si>
    <t>Philadelphia Black Pride</t>
  </si>
  <si>
    <t>White Party</t>
  </si>
  <si>
    <t>Saints &amp; Sinners</t>
  </si>
  <si>
    <t>Outfest Fusion LGBT People of Color Film Festival</t>
  </si>
  <si>
    <t>Together We Can</t>
  </si>
  <si>
    <t>Leather Leadership Conference</t>
  </si>
  <si>
    <t>Winter Party for Women</t>
  </si>
  <si>
    <t>Utah Gay Ski Week</t>
  </si>
  <si>
    <t>Southeast Black &amp; Blue</t>
  </si>
  <si>
    <t>SNOWBOUND Leather Weekend</t>
  </si>
  <si>
    <t>Mardi Gras</t>
  </si>
  <si>
    <t>Tampa Bay Int'l Gay &amp; Lesbian Film Festival</t>
  </si>
  <si>
    <t>Creating Change Conference</t>
  </si>
  <si>
    <t>Winter Rendezvous</t>
  </si>
  <si>
    <t>Shred the Love Breast Cancer: Snowboard &amp; Music Festival</t>
  </si>
  <si>
    <t>Aspen Gay Ski Week</t>
  </si>
  <si>
    <t>Mid-Atlantic Leather Weekend</t>
  </si>
  <si>
    <t>Sin City Shootout</t>
  </si>
  <si>
    <t>Boarding for Breast Cancer Board-a-thon</t>
  </si>
  <si>
    <t>Holly Folly</t>
  </si>
  <si>
    <t>Susan G Komen 3 Day for the Cure</t>
  </si>
  <si>
    <t>Honolulu Int'l Film Festival</t>
  </si>
  <si>
    <t>Portland Lesbian &amp; Gay Film Festival</t>
  </si>
  <si>
    <t>Annual LGBTQ Marketing &amp; Advertising Symposium</t>
  </si>
  <si>
    <t>Mr Int'l Rubber &amp; Rubber Blowout</t>
  </si>
  <si>
    <t>Q Cinema</t>
  </si>
  <si>
    <t>National LGBT MBA Conference aka the ROMBA Conference</t>
  </si>
  <si>
    <t>Reel Q Int'l Lesbian &amp; Gay Film Festival</t>
  </si>
  <si>
    <t>Out in Science, Technology, Engineering, and Mathematics</t>
  </si>
  <si>
    <t>Seattle Queer Film Festival</t>
  </si>
  <si>
    <t>NewFest: New York LGBT Film Festival</t>
  </si>
  <si>
    <t>Milwaukee LGBT Film/ Video Festival</t>
  </si>
  <si>
    <t>WomenFest</t>
  </si>
  <si>
    <t>Splash Days</t>
  </si>
  <si>
    <t>Palm Springs Women's Jazz Festival</t>
  </si>
  <si>
    <t>Ohio Lesbian Festival</t>
  </si>
  <si>
    <t>Out On The Mountain</t>
  </si>
  <si>
    <t>Atlanta Black Pride Weekend</t>
  </si>
  <si>
    <t>Southern Decadence</t>
  </si>
  <si>
    <t>National Gay Softball World Series</t>
  </si>
  <si>
    <t>AIDS Walk Colorado</t>
  </si>
  <si>
    <t>Women Outdoors National Gathering</t>
  </si>
  <si>
    <t>South Carolina Black Pride</t>
  </si>
  <si>
    <t>Birmingham Shout</t>
  </si>
  <si>
    <t>CMEN West Coast Gathering</t>
  </si>
  <si>
    <t>GNI (Gay Naturist Int'l) Gathering</t>
  </si>
  <si>
    <t>Southern Comfort Conference</t>
  </si>
  <si>
    <t>NGLCC Conference</t>
  </si>
  <si>
    <t>Provincetown Carnival</t>
  </si>
  <si>
    <t>Northalsted Market Days</t>
  </si>
  <si>
    <t>North Carolina Gay &amp; Lesbian Film Festival</t>
  </si>
  <si>
    <t>Elderflower Womenspirit Festival</t>
  </si>
  <si>
    <t>Tropical Heat</t>
  </si>
  <si>
    <t>Flickers: Rhode Island Int'l Film Festival</t>
  </si>
  <si>
    <t>Rendezvous 2023</t>
  </si>
  <si>
    <t>AGLIFF</t>
  </si>
  <si>
    <t>Womyn's Gathering</t>
  </si>
  <si>
    <t>IGLFA North America Championship</t>
  </si>
  <si>
    <t>Ride for AIDS Chicago</t>
  </si>
  <si>
    <t>AIDS Walk Boston &amp; 5K Run</t>
  </si>
  <si>
    <t>Connecticut Gay &amp; Lesbian Film Festival</t>
  </si>
  <si>
    <t>Blatino Oasis</t>
  </si>
  <si>
    <t>CineKink NYC</t>
  </si>
  <si>
    <t>AIDS Walk Miami</t>
  </si>
  <si>
    <t>Winter Party Festival</t>
  </si>
  <si>
    <t>Winter Music Conference</t>
  </si>
  <si>
    <t>Gender Odyssey</t>
  </si>
  <si>
    <t>Frameline: San Francisco Int'l LGBT Film Fest</t>
  </si>
  <si>
    <t>Sizzle South Beach 2023</t>
  </si>
  <si>
    <t>'Camp' Camp</t>
  </si>
  <si>
    <t>Lazy Bear Weekend</t>
  </si>
  <si>
    <t>Up Your Alley Fair</t>
  </si>
  <si>
    <t>Crape Myrtle Festival</t>
  </si>
  <si>
    <t>Camp It Up! LGBT Family Camp</t>
  </si>
  <si>
    <t>Black &amp; White Men Together Convention</t>
  </si>
  <si>
    <t>CMEN Northern CA Gathering</t>
  </si>
  <si>
    <t>Ritual</t>
  </si>
  <si>
    <t>Family Week</t>
  </si>
  <si>
    <t>Girl Splash</t>
  </si>
  <si>
    <t>AIDS Walk San Francisco</t>
  </si>
  <si>
    <t>San Diego Pride Parties</t>
  </si>
  <si>
    <t>RAD Conference: Rainbow Alliance of the Deaf</t>
  </si>
  <si>
    <t>Pantheon of Leather</t>
  </si>
  <si>
    <t>Victory Institute Conference</t>
  </si>
  <si>
    <t>Halloween New Orleans</t>
  </si>
  <si>
    <t>Fantasy Fest</t>
  </si>
  <si>
    <t>Reel Affirmations: The Nation's LGBT Film Festival</t>
  </si>
  <si>
    <t>AIDS Walk LA</t>
  </si>
  <si>
    <t>Out Shine Festival Fort Lauderdale</t>
  </si>
  <si>
    <t>Fantasia Fair</t>
  </si>
  <si>
    <t>Provincetown Women's Week</t>
  </si>
  <si>
    <t>Frameline: San Francisco Int'l LGBT Film Festival</t>
  </si>
  <si>
    <t>Event</t>
  </si>
  <si>
    <t>New York City</t>
  </si>
  <si>
    <t>St Louis</t>
  </si>
  <si>
    <t>Miami/ South Beach</t>
  </si>
  <si>
    <t>Waynesville</t>
  </si>
  <si>
    <t>St Petersburg</t>
  </si>
  <si>
    <t>San Francisco to Los Angeles</t>
  </si>
  <si>
    <t>Yosemite</t>
  </si>
  <si>
    <t>Grass Valley</t>
  </si>
  <si>
    <t>Russian River</t>
  </si>
  <si>
    <t>Raleigh-Durham</t>
  </si>
  <si>
    <t>Sierra Foothills east of Auburn</t>
  </si>
  <si>
    <t>near Baltimore</t>
  </si>
  <si>
    <t>Key West</t>
  </si>
  <si>
    <t>Kirkersville (E of Columbus)</t>
  </si>
  <si>
    <t>Coumbus</t>
  </si>
  <si>
    <t>San Bernardino Mountains</t>
  </si>
  <si>
    <t>Poconos</t>
  </si>
  <si>
    <t>Mendocino</t>
  </si>
  <si>
    <t>Medicine Bow Nat'l Forest</t>
  </si>
  <si>
    <t>Tampa Bay</t>
  </si>
  <si>
    <t>Anaheim</t>
  </si>
  <si>
    <t>many locations</t>
  </si>
  <si>
    <t>Grand Targhee</t>
  </si>
  <si>
    <t>Minneapolis/St. Paul</t>
  </si>
  <si>
    <t>Branch of state government</t>
  </si>
  <si>
    <t>R = Republican
D = Democrat
S = 
I =</t>
  </si>
  <si>
    <t>Event name</t>
  </si>
  <si>
    <t>Part of 33 Lesbian Bars?</t>
  </si>
  <si>
    <t>V001</t>
  </si>
  <si>
    <t>V002</t>
  </si>
  <si>
    <t>V003</t>
  </si>
  <si>
    <t>V004</t>
  </si>
  <si>
    <t>V005</t>
  </si>
  <si>
    <t>V006</t>
  </si>
  <si>
    <t>V007</t>
  </si>
  <si>
    <t>V008</t>
  </si>
  <si>
    <t>V009</t>
  </si>
  <si>
    <t>V010</t>
  </si>
  <si>
    <t>V011</t>
  </si>
  <si>
    <t>V012</t>
  </si>
  <si>
    <t>V013</t>
  </si>
  <si>
    <t>V014</t>
  </si>
  <si>
    <t>V015</t>
  </si>
  <si>
    <t>V016</t>
  </si>
  <si>
    <t>V017</t>
  </si>
  <si>
    <t>V018</t>
  </si>
  <si>
    <t>V019</t>
  </si>
  <si>
    <t>V020</t>
  </si>
  <si>
    <t>V021</t>
  </si>
  <si>
    <t>V022</t>
  </si>
  <si>
    <t>V023</t>
  </si>
  <si>
    <t>V024</t>
  </si>
  <si>
    <t>V025</t>
  </si>
  <si>
    <t>V026</t>
  </si>
  <si>
    <t>V027</t>
  </si>
  <si>
    <t>V028</t>
  </si>
  <si>
    <t>V029</t>
  </si>
  <si>
    <t>V030</t>
  </si>
  <si>
    <t>V031</t>
  </si>
  <si>
    <t>V032</t>
  </si>
  <si>
    <t>V033</t>
  </si>
  <si>
    <t>V034</t>
  </si>
  <si>
    <t>V035</t>
  </si>
  <si>
    <t>V036</t>
  </si>
  <si>
    <t>V037</t>
  </si>
  <si>
    <t>V038</t>
  </si>
  <si>
    <t>V039</t>
  </si>
  <si>
    <t>V040</t>
  </si>
  <si>
    <t>V041</t>
  </si>
  <si>
    <t>V042</t>
  </si>
  <si>
    <t>V043</t>
  </si>
  <si>
    <t>V044</t>
  </si>
  <si>
    <t>V045</t>
  </si>
  <si>
    <t>V046</t>
  </si>
  <si>
    <t>V047</t>
  </si>
  <si>
    <t>V048</t>
  </si>
  <si>
    <t>V049</t>
  </si>
  <si>
    <t>V050</t>
  </si>
  <si>
    <t>V051</t>
  </si>
  <si>
    <t>V052</t>
  </si>
  <si>
    <t>V053</t>
  </si>
  <si>
    <t>V054</t>
  </si>
  <si>
    <t>V055</t>
  </si>
  <si>
    <t>V056</t>
  </si>
  <si>
    <t>V057</t>
  </si>
  <si>
    <t>V058</t>
  </si>
  <si>
    <t>V059</t>
  </si>
  <si>
    <t>V060</t>
  </si>
  <si>
    <t>V061</t>
  </si>
  <si>
    <t>V062</t>
  </si>
  <si>
    <t>V063</t>
  </si>
  <si>
    <t>V064</t>
  </si>
  <si>
    <t>V065</t>
  </si>
  <si>
    <t>V066</t>
  </si>
  <si>
    <t>V067</t>
  </si>
  <si>
    <t>V068</t>
  </si>
  <si>
    <t>V069</t>
  </si>
  <si>
    <t>V070</t>
  </si>
  <si>
    <t>V071</t>
  </si>
  <si>
    <t>V072</t>
  </si>
  <si>
    <t>V073</t>
  </si>
  <si>
    <t>V074</t>
  </si>
  <si>
    <t>V075</t>
  </si>
  <si>
    <t>V076</t>
  </si>
  <si>
    <t>V077</t>
  </si>
  <si>
    <t>V078</t>
  </si>
  <si>
    <t>V079</t>
  </si>
  <si>
    <t>V080</t>
  </si>
  <si>
    <t>V081</t>
  </si>
  <si>
    <t>V082</t>
  </si>
  <si>
    <t>V083</t>
  </si>
  <si>
    <t>V084</t>
  </si>
  <si>
    <t>V085</t>
  </si>
  <si>
    <t>V086</t>
  </si>
  <si>
    <t>V087</t>
  </si>
  <si>
    <t>V088</t>
  </si>
  <si>
    <t>V089</t>
  </si>
  <si>
    <t>V090</t>
  </si>
  <si>
    <t>V091</t>
  </si>
  <si>
    <t>V092</t>
  </si>
  <si>
    <t>V093</t>
  </si>
  <si>
    <t>V094</t>
  </si>
  <si>
    <t>V095</t>
  </si>
  <si>
    <t>V096</t>
  </si>
  <si>
    <t>V097</t>
  </si>
  <si>
    <t>V098</t>
  </si>
  <si>
    <t>V099</t>
  </si>
  <si>
    <t>V100</t>
  </si>
  <si>
    <t>V101</t>
  </si>
  <si>
    <t>V102</t>
  </si>
  <si>
    <t>V103</t>
  </si>
  <si>
    <t>V104</t>
  </si>
  <si>
    <t>V105</t>
  </si>
  <si>
    <t>V106</t>
  </si>
  <si>
    <t>V107</t>
  </si>
  <si>
    <t>V108</t>
  </si>
  <si>
    <t>V109</t>
  </si>
  <si>
    <t>V110</t>
  </si>
  <si>
    <t>V111</t>
  </si>
  <si>
    <t>V112</t>
  </si>
  <si>
    <t>V113</t>
  </si>
  <si>
    <t>V114</t>
  </si>
  <si>
    <t>V115</t>
  </si>
  <si>
    <t>V116</t>
  </si>
  <si>
    <t>V117</t>
  </si>
  <si>
    <t>V118</t>
  </si>
  <si>
    <t>V119</t>
  </si>
  <si>
    <t>V120</t>
  </si>
  <si>
    <t>V121</t>
  </si>
  <si>
    <t>V122</t>
  </si>
  <si>
    <t>V123</t>
  </si>
  <si>
    <t>V124</t>
  </si>
  <si>
    <t>V125</t>
  </si>
  <si>
    <t>V126</t>
  </si>
  <si>
    <t>V127</t>
  </si>
  <si>
    <t>V128</t>
  </si>
  <si>
    <t>V129</t>
  </si>
  <si>
    <t>V130</t>
  </si>
  <si>
    <t>V131</t>
  </si>
  <si>
    <t>V132</t>
  </si>
  <si>
    <t>V133</t>
  </si>
  <si>
    <t>V134</t>
  </si>
  <si>
    <t>V135</t>
  </si>
  <si>
    <t>V136</t>
  </si>
  <si>
    <t>V137</t>
  </si>
  <si>
    <t>V138</t>
  </si>
  <si>
    <t>V139</t>
  </si>
  <si>
    <t>V140</t>
  </si>
  <si>
    <t>V141</t>
  </si>
  <si>
    <t>V142</t>
  </si>
  <si>
    <t>V143</t>
  </si>
  <si>
    <t>V144</t>
  </si>
  <si>
    <t>V145</t>
  </si>
  <si>
    <t>V146</t>
  </si>
  <si>
    <t>V147</t>
  </si>
  <si>
    <t>V148</t>
  </si>
  <si>
    <t>V149</t>
  </si>
  <si>
    <t>V150</t>
  </si>
  <si>
    <t>V151</t>
  </si>
  <si>
    <t>V152</t>
  </si>
  <si>
    <t>V153</t>
  </si>
  <si>
    <t>V154</t>
  </si>
  <si>
    <t>V155</t>
  </si>
  <si>
    <t>V156</t>
  </si>
  <si>
    <t>V157</t>
  </si>
  <si>
    <t>V158</t>
  </si>
  <si>
    <t>V159</t>
  </si>
  <si>
    <t>V160</t>
  </si>
  <si>
    <t>V161</t>
  </si>
  <si>
    <t>V162</t>
  </si>
  <si>
    <t>V163</t>
  </si>
  <si>
    <t>V164</t>
  </si>
  <si>
    <t>V165</t>
  </si>
  <si>
    <t>V166</t>
  </si>
  <si>
    <t>V167</t>
  </si>
  <si>
    <t>V168</t>
  </si>
  <si>
    <t>V169</t>
  </si>
  <si>
    <t>V170</t>
  </si>
  <si>
    <t>V171</t>
  </si>
  <si>
    <t>V172</t>
  </si>
  <si>
    <t>V173</t>
  </si>
  <si>
    <t>V174</t>
  </si>
  <si>
    <t>V175</t>
  </si>
  <si>
    <t>V176</t>
  </si>
  <si>
    <t>V177</t>
  </si>
  <si>
    <t>V178</t>
  </si>
  <si>
    <t>V179</t>
  </si>
  <si>
    <t>V180</t>
  </si>
  <si>
    <t>V181</t>
  </si>
  <si>
    <t>V182</t>
  </si>
  <si>
    <t>V183</t>
  </si>
  <si>
    <t>V184</t>
  </si>
  <si>
    <t>V185</t>
  </si>
  <si>
    <t>V186</t>
  </si>
  <si>
    <t>V187</t>
  </si>
  <si>
    <t>V188</t>
  </si>
  <si>
    <t>V189</t>
  </si>
  <si>
    <t>V190</t>
  </si>
  <si>
    <t>V191</t>
  </si>
  <si>
    <t>V192</t>
  </si>
  <si>
    <r>
      <t xml:space="preserve">As of June 1, 2022
2020
2010
Highest score possible: 44.5 (2022), 38.5 (2020, 2010)
</t>
    </r>
    <r>
      <rPr>
        <u/>
        <sz val="12"/>
        <color theme="1"/>
        <rFont val="Aptos Narrow (Body)"/>
      </rPr>
      <t>Areas scored:</t>
    </r>
    <r>
      <rPr>
        <sz val="12"/>
        <color theme="1"/>
        <rFont val="Aptos Narrow"/>
        <family val="2"/>
        <scheme val="minor"/>
      </rPr>
      <t xml:space="preserve">
- Relationship and Parental Recognition
- Non-Discriminatio
- Relgious Exemption Laws
- LGBT Youth
- Healthcare
- Criminal Justice
- Identity Documents</t>
    </r>
  </si>
  <si>
    <t>Human Rights Campaign. "MEI 2023: See Your Cities' Scores." https://www.hrc.org/resources/mei-2023-see-your-cities-scores. Accessed 07/16/2024.</t>
  </si>
  <si>
    <t>Hate crimes:
United States Department of Justice, Federal Bureau of Investigation. "Hate Crime Statistics Annual Reports." https://cde.ucr.cjis.gov/LATEST/webapp/#/pages/downloads. Accessed 07/16/2024.
Population:
United States Census Bureau. "Annual Estimates of the Resident Population for the United States, Regions, States, District of Columbia and Puerto Rico: April 1, 2020 to July 1, 2023 (NST-EST2023-POP)." https://www.census.gov/data/tables/time-series/demo/popest/2020s-state-total.html. Accessed 07/16/2024.</t>
  </si>
  <si>
    <t>Ballotpedia. "State government trifectas." https://ballotpedia.org/State_government_trifectas. Accessed 07/16/2024.</t>
  </si>
  <si>
    <t>Damron. https://damron.com/events-and-tours/previous-events#events_July_2024. Accessed 07/16/2024.</t>
  </si>
  <si>
    <t>Percent of SBCS Small Businesses that are LGBTQ-owned</t>
  </si>
  <si>
    <t>Is the state home to one of the 33 remaining lesbian bars in the US?</t>
  </si>
  <si>
    <t>Of the businesses that responded to the Federal Small Business Credit Survey (SBCS), what percentage of them were LGBTQ+ owned?</t>
  </si>
  <si>
    <t xml:space="preserve">Lesbian Bars:
Lesbian Bar Project. "https://www.lesbianbarproject.com/bars." Accessed 07/16/2024.
SBCS:
Center for LGBTQ Economic Advancement &amp; Research, Movement Advancement Project. "LGBTQ-Owned Small Businesses in 2021."https://www.lgbtmap.org/file/LGBTQ-Small-Businesses-in-2021.pdf." Accessed 07/16/2024. </t>
  </si>
  <si>
    <t>Row Labels</t>
  </si>
  <si>
    <t>Grand Total</t>
  </si>
  <si>
    <t>Min</t>
  </si>
  <si>
    <t>Max</t>
  </si>
  <si>
    <t>High: 33.5-44.5 (75-100% of points possible)
Medium: 22.25-33.25 (50-74.9% of points possible)
Fair: 11.25-22 (25-49.9% of points possible)
Low: 0-11 (0-24.9% of points possible)
Negative: &lt;0</t>
  </si>
  <si>
    <t>Score Number</t>
  </si>
  <si>
    <t>(Multiple Items)</t>
  </si>
  <si>
    <t>Count of Event</t>
  </si>
  <si>
    <t>Sum of Percent of SBCS Small Businesses that are LGBTQ-owned</t>
  </si>
  <si>
    <t>State Population (2023)</t>
  </si>
  <si>
    <t>Events per capita (100k)</t>
  </si>
  <si>
    <t>Sum of Incidents per capita (100k)</t>
  </si>
  <si>
    <r>
      <t>Population</t>
    </r>
    <r>
      <rPr>
        <vertAlign val="superscript"/>
        <sz val="12"/>
        <rFont val="Aptos Narrow"/>
        <scheme val="minor"/>
      </rPr>
      <t>1</t>
    </r>
  </si>
  <si>
    <r>
      <t>Mobile</t>
    </r>
    <r>
      <rPr>
        <vertAlign val="superscript"/>
        <sz val="12"/>
        <rFont val="Aptos Narrow"/>
        <scheme val="minor"/>
      </rPr>
      <t>2</t>
    </r>
  </si>
  <si>
    <r>
      <t>Phoenix</t>
    </r>
    <r>
      <rPr>
        <vertAlign val="superscript"/>
        <sz val="12"/>
        <rFont val="Aptos Narrow"/>
        <scheme val="minor"/>
      </rPr>
      <t>2</t>
    </r>
  </si>
  <si>
    <r>
      <t>Pima</t>
    </r>
    <r>
      <rPr>
        <vertAlign val="superscript"/>
        <sz val="12"/>
        <rFont val="Aptos Narrow"/>
        <scheme val="minor"/>
      </rPr>
      <t>2</t>
    </r>
  </si>
  <si>
    <r>
      <t>Los Angeles</t>
    </r>
    <r>
      <rPr>
        <vertAlign val="superscript"/>
        <sz val="12"/>
        <rFont val="Aptos Narrow"/>
        <scheme val="minor"/>
      </rPr>
      <t>2</t>
    </r>
  </si>
  <si>
    <r>
      <t>Lakewood</t>
    </r>
    <r>
      <rPr>
        <vertAlign val="superscript"/>
        <sz val="12"/>
        <rFont val="Aptos Narrow"/>
        <scheme val="minor"/>
      </rPr>
      <t>2</t>
    </r>
  </si>
  <si>
    <r>
      <t>Jefferson</t>
    </r>
    <r>
      <rPr>
        <vertAlign val="superscript"/>
        <sz val="12"/>
        <rFont val="Aptos Narrow"/>
        <scheme val="minor"/>
      </rPr>
      <t>2</t>
    </r>
  </si>
  <si>
    <r>
      <t>Glastonbury</t>
    </r>
    <r>
      <rPr>
        <vertAlign val="superscript"/>
        <sz val="12"/>
        <rFont val="Aptos Narrow"/>
        <scheme val="minor"/>
      </rPr>
      <t>2</t>
    </r>
  </si>
  <si>
    <r>
      <t>Storrs, Avery Point, and Hartford</t>
    </r>
    <r>
      <rPr>
        <vertAlign val="superscript"/>
        <sz val="12"/>
        <rFont val="Aptos Narrow"/>
        <scheme val="minor"/>
      </rPr>
      <t>3</t>
    </r>
  </si>
  <si>
    <r>
      <t>Cobb County Police Department</t>
    </r>
    <r>
      <rPr>
        <vertAlign val="superscript"/>
        <sz val="12"/>
        <rFont val="Aptos Narrow"/>
        <scheme val="minor"/>
      </rPr>
      <t>2</t>
    </r>
  </si>
  <si>
    <r>
      <t>Franklin</t>
    </r>
    <r>
      <rPr>
        <vertAlign val="superscript"/>
        <sz val="12"/>
        <rFont val="Aptos Narrow"/>
        <scheme val="minor"/>
      </rPr>
      <t>2</t>
    </r>
  </si>
  <si>
    <r>
      <t>Indianapolis</t>
    </r>
    <r>
      <rPr>
        <vertAlign val="superscript"/>
        <sz val="12"/>
        <rFont val="Aptos Narrow"/>
        <scheme val="minor"/>
      </rPr>
      <t>2</t>
    </r>
  </si>
  <si>
    <r>
      <t>Lawrence</t>
    </r>
    <r>
      <rPr>
        <vertAlign val="superscript"/>
        <sz val="12"/>
        <rFont val="Aptos Narrow"/>
        <scheme val="minor"/>
      </rPr>
      <t>2</t>
    </r>
  </si>
  <si>
    <r>
      <t>Medical Center</t>
    </r>
    <r>
      <rPr>
        <vertAlign val="superscript"/>
        <sz val="12"/>
        <rFont val="Aptos Narrow"/>
        <scheme val="minor"/>
      </rPr>
      <t>3</t>
    </r>
  </si>
  <si>
    <r>
      <t>Bowling Green</t>
    </r>
    <r>
      <rPr>
        <vertAlign val="superscript"/>
        <sz val="12"/>
        <rFont val="Aptos Narrow"/>
        <scheme val="minor"/>
      </rPr>
      <t>2</t>
    </r>
  </si>
  <si>
    <r>
      <t>Lexington</t>
    </r>
    <r>
      <rPr>
        <vertAlign val="superscript"/>
        <sz val="12"/>
        <rFont val="Aptos Narrow"/>
        <scheme val="minor"/>
      </rPr>
      <t>2</t>
    </r>
  </si>
  <si>
    <r>
      <t>Paducah</t>
    </r>
    <r>
      <rPr>
        <vertAlign val="superscript"/>
        <sz val="12"/>
        <rFont val="Aptos Narrow"/>
        <scheme val="minor"/>
      </rPr>
      <t>2</t>
    </r>
  </si>
  <si>
    <r>
      <t>Richmond</t>
    </r>
    <r>
      <rPr>
        <vertAlign val="superscript"/>
        <sz val="12"/>
        <rFont val="Aptos Narrow"/>
        <scheme val="minor"/>
      </rPr>
      <t>2</t>
    </r>
  </si>
  <si>
    <r>
      <t>Western Kentucky University</t>
    </r>
    <r>
      <rPr>
        <vertAlign val="superscript"/>
        <sz val="12"/>
        <rFont val="Aptos Narrow"/>
        <scheme val="minor"/>
      </rPr>
      <t>2</t>
    </r>
  </si>
  <si>
    <r>
      <t>Boone</t>
    </r>
    <r>
      <rPr>
        <vertAlign val="superscript"/>
        <sz val="12"/>
        <rFont val="Aptos Narrow"/>
        <scheme val="minor"/>
      </rPr>
      <t>2</t>
    </r>
  </si>
  <si>
    <r>
      <t>Oldham County Police Department</t>
    </r>
    <r>
      <rPr>
        <vertAlign val="superscript"/>
        <sz val="12"/>
        <rFont val="Aptos Narrow"/>
        <scheme val="minor"/>
      </rPr>
      <t>2</t>
    </r>
  </si>
  <si>
    <r>
      <t>Alexandria</t>
    </r>
    <r>
      <rPr>
        <vertAlign val="superscript"/>
        <sz val="12"/>
        <rFont val="Aptos Narrow"/>
        <scheme val="minor"/>
      </rPr>
      <t>2</t>
    </r>
  </si>
  <si>
    <r>
      <t>State Police</t>
    </r>
    <r>
      <rPr>
        <vertAlign val="superscript"/>
        <sz val="12"/>
        <rFont val="Aptos Narrow"/>
        <scheme val="minor"/>
      </rPr>
      <t>2</t>
    </r>
  </si>
  <si>
    <r>
      <t>Adams</t>
    </r>
    <r>
      <rPr>
        <vertAlign val="superscript"/>
        <sz val="12"/>
        <rFont val="Aptos Narrow"/>
        <scheme val="minor"/>
      </rPr>
      <t>2</t>
    </r>
  </si>
  <si>
    <r>
      <t>Boston</t>
    </r>
    <r>
      <rPr>
        <vertAlign val="superscript"/>
        <sz val="12"/>
        <rFont val="Aptos Narrow"/>
        <scheme val="minor"/>
      </rPr>
      <t>2</t>
    </r>
  </si>
  <si>
    <r>
      <t>Marblehead</t>
    </r>
    <r>
      <rPr>
        <vertAlign val="superscript"/>
        <sz val="12"/>
        <rFont val="Aptos Narrow"/>
        <scheme val="minor"/>
      </rPr>
      <t>2</t>
    </r>
  </si>
  <si>
    <r>
      <t>Montague</t>
    </r>
    <r>
      <rPr>
        <vertAlign val="superscript"/>
        <sz val="12"/>
        <rFont val="Aptos Narrow"/>
        <scheme val="minor"/>
      </rPr>
      <t>2</t>
    </r>
  </si>
  <si>
    <r>
      <t>Quincy</t>
    </r>
    <r>
      <rPr>
        <vertAlign val="superscript"/>
        <sz val="12"/>
        <rFont val="Aptos Narrow"/>
        <scheme val="minor"/>
      </rPr>
      <t>2</t>
    </r>
  </si>
  <si>
    <r>
      <t>Salem</t>
    </r>
    <r>
      <rPr>
        <vertAlign val="superscript"/>
        <sz val="12"/>
        <rFont val="Aptos Narrow"/>
        <scheme val="minor"/>
      </rPr>
      <t>2</t>
    </r>
  </si>
  <si>
    <r>
      <t>Sunderland</t>
    </r>
    <r>
      <rPr>
        <vertAlign val="superscript"/>
        <sz val="12"/>
        <rFont val="Aptos Narrow"/>
        <scheme val="minor"/>
      </rPr>
      <t>2</t>
    </r>
  </si>
  <si>
    <r>
      <t>Swampscott</t>
    </r>
    <r>
      <rPr>
        <vertAlign val="superscript"/>
        <sz val="12"/>
        <rFont val="Aptos Narrow"/>
        <scheme val="minor"/>
      </rPr>
      <t>2</t>
    </r>
  </si>
  <si>
    <r>
      <t>Waltham</t>
    </r>
    <r>
      <rPr>
        <vertAlign val="superscript"/>
        <sz val="12"/>
        <rFont val="Aptos Narrow"/>
        <scheme val="minor"/>
      </rPr>
      <t>2</t>
    </r>
  </si>
  <si>
    <r>
      <t>Worcester</t>
    </r>
    <r>
      <rPr>
        <vertAlign val="superscript"/>
        <sz val="12"/>
        <rFont val="Aptos Narrow"/>
        <scheme val="minor"/>
      </rPr>
      <t>2</t>
    </r>
  </si>
  <si>
    <r>
      <t>Yarmouth</t>
    </r>
    <r>
      <rPr>
        <vertAlign val="superscript"/>
        <sz val="12"/>
        <rFont val="Aptos Narrow"/>
        <scheme val="minor"/>
      </rPr>
      <t>2</t>
    </r>
  </si>
  <si>
    <r>
      <t>Holyoke Community College</t>
    </r>
    <r>
      <rPr>
        <vertAlign val="superscript"/>
        <sz val="12"/>
        <rFont val="Aptos Narrow"/>
        <scheme val="minor"/>
      </rPr>
      <t>2</t>
    </r>
  </si>
  <si>
    <r>
      <t>Ramsey</t>
    </r>
    <r>
      <rPr>
        <vertAlign val="superscript"/>
        <sz val="12"/>
        <rFont val="Aptos Narrow"/>
        <scheme val="minor"/>
      </rPr>
      <t>2</t>
    </r>
  </si>
  <si>
    <r>
      <t>Washington</t>
    </r>
    <r>
      <rPr>
        <vertAlign val="superscript"/>
        <sz val="12"/>
        <rFont val="Aptos Narrow"/>
        <scheme val="minor"/>
      </rPr>
      <t>2</t>
    </r>
  </si>
  <si>
    <r>
      <t>Blue Springs</t>
    </r>
    <r>
      <rPr>
        <vertAlign val="superscript"/>
        <sz val="12"/>
        <rFont val="Aptos Narrow"/>
        <scheme val="minor"/>
      </rPr>
      <t>2</t>
    </r>
  </si>
  <si>
    <r>
      <t>Kansas City</t>
    </r>
    <r>
      <rPr>
        <vertAlign val="superscript"/>
        <sz val="12"/>
        <rFont val="Aptos Narrow"/>
        <scheme val="minor"/>
      </rPr>
      <t>2</t>
    </r>
  </si>
  <si>
    <r>
      <t>Las Vegas Metropolitan Police Department</t>
    </r>
    <r>
      <rPr>
        <vertAlign val="superscript"/>
        <sz val="12"/>
        <rFont val="Aptos Narrow"/>
        <scheme val="minor"/>
      </rPr>
      <t>2</t>
    </r>
  </si>
  <si>
    <r>
      <t>Atlantic City</t>
    </r>
    <r>
      <rPr>
        <vertAlign val="superscript"/>
        <sz val="12"/>
        <rFont val="Aptos Narrow"/>
        <scheme val="minor"/>
      </rPr>
      <t>2</t>
    </r>
  </si>
  <si>
    <r>
      <t>Bayonne</t>
    </r>
    <r>
      <rPr>
        <vertAlign val="superscript"/>
        <sz val="12"/>
        <rFont val="Aptos Narrow"/>
        <scheme val="minor"/>
      </rPr>
      <t>2</t>
    </r>
  </si>
  <si>
    <r>
      <t>Bergenfield</t>
    </r>
    <r>
      <rPr>
        <vertAlign val="superscript"/>
        <sz val="12"/>
        <rFont val="Aptos Narrow"/>
        <scheme val="minor"/>
      </rPr>
      <t>2</t>
    </r>
  </si>
  <si>
    <r>
      <t>Berkeley Township</t>
    </r>
    <r>
      <rPr>
        <vertAlign val="superscript"/>
        <sz val="12"/>
        <rFont val="Aptos Narrow"/>
        <scheme val="minor"/>
      </rPr>
      <t>2</t>
    </r>
  </si>
  <si>
    <r>
      <t>Berlin</t>
    </r>
    <r>
      <rPr>
        <vertAlign val="superscript"/>
        <sz val="12"/>
        <rFont val="Aptos Narrow"/>
        <scheme val="minor"/>
      </rPr>
      <t>2</t>
    </r>
  </si>
  <si>
    <r>
      <t>Branchburg Township</t>
    </r>
    <r>
      <rPr>
        <vertAlign val="superscript"/>
        <sz val="12"/>
        <rFont val="Aptos Narrow"/>
        <scheme val="minor"/>
      </rPr>
      <t>2</t>
    </r>
  </si>
  <si>
    <r>
      <t>Brick Township</t>
    </r>
    <r>
      <rPr>
        <vertAlign val="superscript"/>
        <sz val="12"/>
        <rFont val="Aptos Narrow"/>
        <scheme val="minor"/>
      </rPr>
      <t>2</t>
    </r>
  </si>
  <si>
    <r>
      <t>Bridgewater Township</t>
    </r>
    <r>
      <rPr>
        <vertAlign val="superscript"/>
        <sz val="12"/>
        <rFont val="Aptos Narrow"/>
        <scheme val="minor"/>
      </rPr>
      <t>2</t>
    </r>
  </si>
  <si>
    <r>
      <t>Byram Township</t>
    </r>
    <r>
      <rPr>
        <vertAlign val="superscript"/>
        <sz val="12"/>
        <rFont val="Aptos Narrow"/>
        <scheme val="minor"/>
      </rPr>
      <t>2</t>
    </r>
  </si>
  <si>
    <r>
      <t>Carlstadt</t>
    </r>
    <r>
      <rPr>
        <vertAlign val="superscript"/>
        <sz val="12"/>
        <rFont val="Aptos Narrow"/>
        <scheme val="minor"/>
      </rPr>
      <t>2</t>
    </r>
  </si>
  <si>
    <r>
      <t>Cherry Hill Township</t>
    </r>
    <r>
      <rPr>
        <vertAlign val="superscript"/>
        <sz val="12"/>
        <rFont val="Aptos Narrow"/>
        <scheme val="minor"/>
      </rPr>
      <t>2</t>
    </r>
  </si>
  <si>
    <r>
      <t>Collingswood</t>
    </r>
    <r>
      <rPr>
        <vertAlign val="superscript"/>
        <sz val="12"/>
        <rFont val="Aptos Narrow"/>
        <scheme val="minor"/>
      </rPr>
      <t>2</t>
    </r>
  </si>
  <si>
    <r>
      <t>Cranford Township</t>
    </r>
    <r>
      <rPr>
        <vertAlign val="superscript"/>
        <sz val="12"/>
        <rFont val="Aptos Narrow"/>
        <scheme val="minor"/>
      </rPr>
      <t>2</t>
    </r>
  </si>
  <si>
    <r>
      <t>Deptford Township</t>
    </r>
    <r>
      <rPr>
        <vertAlign val="superscript"/>
        <sz val="12"/>
        <rFont val="Aptos Narrow"/>
        <scheme val="minor"/>
      </rPr>
      <t>2</t>
    </r>
  </si>
  <si>
    <r>
      <t>Eatontown</t>
    </r>
    <r>
      <rPr>
        <vertAlign val="superscript"/>
        <sz val="12"/>
        <rFont val="Aptos Narrow"/>
        <scheme val="minor"/>
      </rPr>
      <t>2</t>
    </r>
  </si>
  <si>
    <r>
      <t>Englewood</t>
    </r>
    <r>
      <rPr>
        <vertAlign val="superscript"/>
        <sz val="12"/>
        <rFont val="Aptos Narrow"/>
        <scheme val="minor"/>
      </rPr>
      <t>2</t>
    </r>
  </si>
  <si>
    <r>
      <t>Franklin Township, Gloucester County</t>
    </r>
    <r>
      <rPr>
        <vertAlign val="superscript"/>
        <sz val="12"/>
        <rFont val="Aptos Narrow"/>
        <scheme val="minor"/>
      </rPr>
      <t>2</t>
    </r>
  </si>
  <si>
    <r>
      <t>Garfield</t>
    </r>
    <r>
      <rPr>
        <vertAlign val="superscript"/>
        <sz val="12"/>
        <rFont val="Aptos Narrow"/>
        <scheme val="minor"/>
      </rPr>
      <t>2</t>
    </r>
  </si>
  <si>
    <r>
      <t>Garwood</t>
    </r>
    <r>
      <rPr>
        <vertAlign val="superscript"/>
        <sz val="12"/>
        <rFont val="Aptos Narrow"/>
        <scheme val="minor"/>
      </rPr>
      <t>2</t>
    </r>
  </si>
  <si>
    <r>
      <t>Hackettstown</t>
    </r>
    <r>
      <rPr>
        <vertAlign val="superscript"/>
        <sz val="12"/>
        <rFont val="Aptos Narrow"/>
        <scheme val="minor"/>
      </rPr>
      <t>2</t>
    </r>
  </si>
  <si>
    <r>
      <t>Hamburg</t>
    </r>
    <r>
      <rPr>
        <vertAlign val="superscript"/>
        <sz val="12"/>
        <rFont val="Aptos Narrow"/>
        <scheme val="minor"/>
      </rPr>
      <t>2</t>
    </r>
  </si>
  <si>
    <r>
      <t>Hamilton Township, Mercer County</t>
    </r>
    <r>
      <rPr>
        <vertAlign val="superscript"/>
        <sz val="12"/>
        <rFont val="Aptos Narrow"/>
        <scheme val="minor"/>
      </rPr>
      <t>2</t>
    </r>
  </si>
  <si>
    <r>
      <t>Hillside Township</t>
    </r>
    <r>
      <rPr>
        <vertAlign val="superscript"/>
        <sz val="12"/>
        <rFont val="Aptos Narrow"/>
        <scheme val="minor"/>
      </rPr>
      <t>2</t>
    </r>
  </si>
  <si>
    <r>
      <t>Hoboken</t>
    </r>
    <r>
      <rPr>
        <vertAlign val="superscript"/>
        <sz val="12"/>
        <rFont val="Aptos Narrow"/>
        <scheme val="minor"/>
      </rPr>
      <t>2</t>
    </r>
  </si>
  <si>
    <r>
      <t>Hopewell Township</t>
    </r>
    <r>
      <rPr>
        <vertAlign val="superscript"/>
        <sz val="12"/>
        <rFont val="Aptos Narrow"/>
        <scheme val="minor"/>
      </rPr>
      <t>2</t>
    </r>
  </si>
  <si>
    <r>
      <t>Howell Township</t>
    </r>
    <r>
      <rPr>
        <vertAlign val="superscript"/>
        <sz val="12"/>
        <rFont val="Aptos Narrow"/>
        <scheme val="minor"/>
      </rPr>
      <t>2</t>
    </r>
  </si>
  <si>
    <r>
      <t>Lakewood Township</t>
    </r>
    <r>
      <rPr>
        <vertAlign val="superscript"/>
        <sz val="12"/>
        <rFont val="Aptos Narrow"/>
        <scheme val="minor"/>
      </rPr>
      <t>2</t>
    </r>
  </si>
  <si>
    <r>
      <t>Madison</t>
    </r>
    <r>
      <rPr>
        <vertAlign val="superscript"/>
        <sz val="12"/>
        <rFont val="Aptos Narrow"/>
        <scheme val="minor"/>
      </rPr>
      <t>2</t>
    </r>
  </si>
  <si>
    <r>
      <t>Manasquan</t>
    </r>
    <r>
      <rPr>
        <vertAlign val="superscript"/>
        <sz val="12"/>
        <rFont val="Aptos Narrow"/>
        <scheme val="minor"/>
      </rPr>
      <t>2</t>
    </r>
  </si>
  <si>
    <r>
      <t>Marlboro Township</t>
    </r>
    <r>
      <rPr>
        <vertAlign val="superscript"/>
        <sz val="12"/>
        <rFont val="Aptos Narrow"/>
        <scheme val="minor"/>
      </rPr>
      <t>2</t>
    </r>
  </si>
  <si>
    <r>
      <t>Middletown Township</t>
    </r>
    <r>
      <rPr>
        <vertAlign val="superscript"/>
        <sz val="12"/>
        <rFont val="Aptos Narrow"/>
        <scheme val="minor"/>
      </rPr>
      <t>2</t>
    </r>
  </si>
  <si>
    <r>
      <t>Monroe Township, Middlesex County</t>
    </r>
    <r>
      <rPr>
        <vertAlign val="superscript"/>
        <sz val="12"/>
        <rFont val="Aptos Narrow"/>
        <scheme val="minor"/>
      </rPr>
      <t>2</t>
    </r>
  </si>
  <si>
    <r>
      <t>Montclair</t>
    </r>
    <r>
      <rPr>
        <vertAlign val="superscript"/>
        <sz val="12"/>
        <rFont val="Aptos Narrow"/>
        <scheme val="minor"/>
      </rPr>
      <t>2</t>
    </r>
  </si>
  <si>
    <r>
      <t>New Brunswick</t>
    </r>
    <r>
      <rPr>
        <vertAlign val="superscript"/>
        <sz val="12"/>
        <rFont val="Aptos Narrow"/>
        <scheme val="minor"/>
      </rPr>
      <t>2</t>
    </r>
  </si>
  <si>
    <r>
      <t>North Bergen Township</t>
    </r>
    <r>
      <rPr>
        <vertAlign val="superscript"/>
        <sz val="12"/>
        <rFont val="Aptos Narrow"/>
        <scheme val="minor"/>
      </rPr>
      <t>2</t>
    </r>
  </si>
  <si>
    <r>
      <t>Nutley Township</t>
    </r>
    <r>
      <rPr>
        <vertAlign val="superscript"/>
        <sz val="12"/>
        <rFont val="Aptos Narrow"/>
        <scheme val="minor"/>
      </rPr>
      <t>2</t>
    </r>
  </si>
  <si>
    <r>
      <t>Ocean Township, Monmouth County</t>
    </r>
    <r>
      <rPr>
        <vertAlign val="superscript"/>
        <sz val="12"/>
        <rFont val="Aptos Narrow"/>
        <scheme val="minor"/>
      </rPr>
      <t>2</t>
    </r>
  </si>
  <si>
    <r>
      <t>Old Bridge Township</t>
    </r>
    <r>
      <rPr>
        <vertAlign val="superscript"/>
        <sz val="12"/>
        <rFont val="Aptos Narrow"/>
        <scheme val="minor"/>
      </rPr>
      <t>2</t>
    </r>
  </si>
  <si>
    <r>
      <t>Paramus</t>
    </r>
    <r>
      <rPr>
        <vertAlign val="superscript"/>
        <sz val="12"/>
        <rFont val="Aptos Narrow"/>
        <scheme val="minor"/>
      </rPr>
      <t>2</t>
    </r>
  </si>
  <si>
    <r>
      <t>Passaic</t>
    </r>
    <r>
      <rPr>
        <vertAlign val="superscript"/>
        <sz val="12"/>
        <rFont val="Aptos Narrow"/>
        <scheme val="minor"/>
      </rPr>
      <t>2</t>
    </r>
  </si>
  <si>
    <r>
      <t>Pequannock Township</t>
    </r>
    <r>
      <rPr>
        <vertAlign val="superscript"/>
        <sz val="12"/>
        <rFont val="Aptos Narrow"/>
        <scheme val="minor"/>
      </rPr>
      <t>2</t>
    </r>
  </si>
  <si>
    <r>
      <t>Piscataway Township</t>
    </r>
    <r>
      <rPr>
        <vertAlign val="superscript"/>
        <sz val="12"/>
        <rFont val="Aptos Narrow"/>
        <scheme val="minor"/>
      </rPr>
      <t>2</t>
    </r>
  </si>
  <si>
    <r>
      <t>Point Pleasant</t>
    </r>
    <r>
      <rPr>
        <vertAlign val="superscript"/>
        <sz val="12"/>
        <rFont val="Aptos Narrow"/>
        <scheme val="minor"/>
      </rPr>
      <t>2</t>
    </r>
  </si>
  <si>
    <r>
      <t>Red Bank</t>
    </r>
    <r>
      <rPr>
        <vertAlign val="superscript"/>
        <sz val="12"/>
        <rFont val="Aptos Narrow"/>
        <scheme val="minor"/>
      </rPr>
      <t>2</t>
    </r>
  </si>
  <si>
    <r>
      <t>Rockaway Township</t>
    </r>
    <r>
      <rPr>
        <vertAlign val="superscript"/>
        <sz val="12"/>
        <rFont val="Aptos Narrow"/>
        <scheme val="minor"/>
      </rPr>
      <t>2</t>
    </r>
  </si>
  <si>
    <r>
      <t>Roselle</t>
    </r>
    <r>
      <rPr>
        <vertAlign val="superscript"/>
        <sz val="12"/>
        <rFont val="Aptos Narrow"/>
        <scheme val="minor"/>
      </rPr>
      <t>2</t>
    </r>
  </si>
  <si>
    <r>
      <t>South Amboy</t>
    </r>
    <r>
      <rPr>
        <vertAlign val="superscript"/>
        <sz val="12"/>
        <rFont val="Aptos Narrow"/>
        <scheme val="minor"/>
      </rPr>
      <t>2</t>
    </r>
  </si>
  <si>
    <r>
      <t>Teaneck Township</t>
    </r>
    <r>
      <rPr>
        <vertAlign val="superscript"/>
        <sz val="12"/>
        <rFont val="Aptos Narrow"/>
        <scheme val="minor"/>
      </rPr>
      <t>2</t>
    </r>
  </si>
  <si>
    <r>
      <t>Union City</t>
    </r>
    <r>
      <rPr>
        <vertAlign val="superscript"/>
        <sz val="12"/>
        <rFont val="Aptos Narrow"/>
        <scheme val="minor"/>
      </rPr>
      <t>2</t>
    </r>
  </si>
  <si>
    <r>
      <t>Warren Township</t>
    </r>
    <r>
      <rPr>
        <vertAlign val="superscript"/>
        <sz val="12"/>
        <rFont val="Aptos Narrow"/>
        <scheme val="minor"/>
      </rPr>
      <t>2</t>
    </r>
  </si>
  <si>
    <r>
      <t>Washington Township, Gloucester County</t>
    </r>
    <r>
      <rPr>
        <vertAlign val="superscript"/>
        <sz val="12"/>
        <rFont val="Aptos Narrow"/>
        <scheme val="minor"/>
      </rPr>
      <t>2</t>
    </r>
  </si>
  <si>
    <r>
      <t>Wayne Township</t>
    </r>
    <r>
      <rPr>
        <vertAlign val="superscript"/>
        <sz val="12"/>
        <rFont val="Aptos Narrow"/>
        <scheme val="minor"/>
      </rPr>
      <t>2</t>
    </r>
  </si>
  <si>
    <r>
      <t>Weehawken Township</t>
    </r>
    <r>
      <rPr>
        <vertAlign val="superscript"/>
        <sz val="12"/>
        <rFont val="Aptos Narrow"/>
        <scheme val="minor"/>
      </rPr>
      <t>2</t>
    </r>
  </si>
  <si>
    <r>
      <t>West Amwell Township</t>
    </r>
    <r>
      <rPr>
        <vertAlign val="superscript"/>
        <sz val="12"/>
        <rFont val="Aptos Narrow"/>
        <scheme val="minor"/>
      </rPr>
      <t>2</t>
    </r>
  </si>
  <si>
    <r>
      <t>West Milford Township</t>
    </r>
    <r>
      <rPr>
        <vertAlign val="superscript"/>
        <sz val="12"/>
        <rFont val="Aptos Narrow"/>
        <scheme val="minor"/>
      </rPr>
      <t>2</t>
    </r>
  </si>
  <si>
    <r>
      <t>Woodcliff Lake</t>
    </r>
    <r>
      <rPr>
        <vertAlign val="superscript"/>
        <sz val="12"/>
        <rFont val="Aptos Narrow"/>
        <scheme val="minor"/>
      </rPr>
      <t>2</t>
    </r>
  </si>
  <si>
    <r>
      <t>Camden</t>
    </r>
    <r>
      <rPr>
        <vertAlign val="superscript"/>
        <sz val="12"/>
        <rFont val="Aptos Narrow"/>
        <scheme val="minor"/>
      </rPr>
      <t>2</t>
    </r>
  </si>
  <si>
    <r>
      <t>Bergen</t>
    </r>
    <r>
      <rPr>
        <vertAlign val="superscript"/>
        <sz val="12"/>
        <rFont val="Aptos Narrow"/>
        <scheme val="minor"/>
      </rPr>
      <t>2</t>
    </r>
  </si>
  <si>
    <r>
      <t>Hudson</t>
    </r>
    <r>
      <rPr>
        <vertAlign val="superscript"/>
        <sz val="12"/>
        <rFont val="Aptos Narrow"/>
        <scheme val="minor"/>
      </rPr>
      <t>2</t>
    </r>
  </si>
  <si>
    <r>
      <t>New Jersey Transit Police</t>
    </r>
    <r>
      <rPr>
        <vertAlign val="superscript"/>
        <sz val="12"/>
        <rFont val="Aptos Narrow"/>
        <scheme val="minor"/>
      </rPr>
      <t>2</t>
    </r>
  </si>
  <si>
    <r>
      <t>Albuquerque</t>
    </r>
    <r>
      <rPr>
        <vertAlign val="superscript"/>
        <sz val="12"/>
        <rFont val="Aptos Narrow"/>
        <scheme val="minor"/>
      </rPr>
      <t>2</t>
    </r>
  </si>
  <si>
    <r>
      <t>Carteret</t>
    </r>
    <r>
      <rPr>
        <vertAlign val="superscript"/>
        <sz val="12"/>
        <rFont val="Aptos Narrow"/>
        <scheme val="minor"/>
      </rPr>
      <t>2</t>
    </r>
  </si>
  <si>
    <r>
      <t>Cleveland</t>
    </r>
    <r>
      <rPr>
        <vertAlign val="superscript"/>
        <sz val="12"/>
        <color theme="1"/>
        <rFont val="Aptos Narrow"/>
        <scheme val="minor"/>
      </rPr>
      <t>2</t>
    </r>
  </si>
  <si>
    <r>
      <t>Columbus</t>
    </r>
    <r>
      <rPr>
        <vertAlign val="superscript"/>
        <sz val="12"/>
        <color theme="1"/>
        <rFont val="Aptos Narrow"/>
        <scheme val="minor"/>
      </rPr>
      <t>2</t>
    </r>
  </si>
  <si>
    <r>
      <t>Defiance</t>
    </r>
    <r>
      <rPr>
        <vertAlign val="superscript"/>
        <sz val="12"/>
        <color theme="1"/>
        <rFont val="Aptos Narrow"/>
        <scheme val="minor"/>
      </rPr>
      <t>2</t>
    </r>
  </si>
  <si>
    <r>
      <t>Hillsboro</t>
    </r>
    <r>
      <rPr>
        <vertAlign val="superscript"/>
        <sz val="12"/>
        <rFont val="Aptos Narrow"/>
        <scheme val="minor"/>
      </rPr>
      <t>2</t>
    </r>
  </si>
  <si>
    <r>
      <t>North Bend</t>
    </r>
    <r>
      <rPr>
        <vertAlign val="superscript"/>
        <sz val="12"/>
        <rFont val="Aptos Narrow"/>
        <scheme val="minor"/>
      </rPr>
      <t>2</t>
    </r>
  </si>
  <si>
    <r>
      <t>Portland</t>
    </r>
    <r>
      <rPr>
        <vertAlign val="superscript"/>
        <sz val="12"/>
        <rFont val="Aptos Narrow"/>
        <scheme val="minor"/>
      </rPr>
      <t>2</t>
    </r>
  </si>
  <si>
    <r>
      <t>Rainier</t>
    </r>
    <r>
      <rPr>
        <vertAlign val="superscript"/>
        <sz val="12"/>
        <rFont val="Aptos Narrow"/>
        <scheme val="minor"/>
      </rPr>
      <t>2</t>
    </r>
  </si>
  <si>
    <r>
      <t>Upper Moreland Township</t>
    </r>
    <r>
      <rPr>
        <vertAlign val="superscript"/>
        <sz val="12"/>
        <rFont val="Aptos Narrow"/>
        <scheme val="minor"/>
      </rPr>
      <t>2</t>
    </r>
  </si>
  <si>
    <r>
      <t>Spring Hill</t>
    </r>
    <r>
      <rPr>
        <vertAlign val="superscript"/>
        <sz val="12"/>
        <rFont val="Aptos Narrow"/>
        <scheme val="minor"/>
      </rPr>
      <t>2</t>
    </r>
  </si>
  <si>
    <r>
      <t>Knox</t>
    </r>
    <r>
      <rPr>
        <vertAlign val="superscript"/>
        <sz val="12"/>
        <rFont val="Aptos Narrow"/>
        <scheme val="minor"/>
      </rPr>
      <t>2</t>
    </r>
  </si>
  <si>
    <r>
      <t>Abilene</t>
    </r>
    <r>
      <rPr>
        <vertAlign val="superscript"/>
        <sz val="12"/>
        <rFont val="Aptos Narrow"/>
        <scheme val="minor"/>
      </rPr>
      <t>2</t>
    </r>
  </si>
  <si>
    <r>
      <t>Austin</t>
    </r>
    <r>
      <rPr>
        <vertAlign val="superscript"/>
        <sz val="12"/>
        <rFont val="Aptos Narrow"/>
        <scheme val="minor"/>
      </rPr>
      <t>2</t>
    </r>
  </si>
  <si>
    <r>
      <t>West</t>
    </r>
    <r>
      <rPr>
        <vertAlign val="superscript"/>
        <sz val="12"/>
        <rFont val="Aptos Narrow"/>
        <scheme val="minor"/>
      </rPr>
      <t>2</t>
    </r>
  </si>
  <si>
    <r>
      <t>Salt Lake City</t>
    </r>
    <r>
      <rPr>
        <vertAlign val="superscript"/>
        <sz val="12"/>
        <rFont val="Aptos Narrow"/>
        <scheme val="minor"/>
      </rPr>
      <t>2</t>
    </r>
  </si>
  <si>
    <r>
      <t>Tooele</t>
    </r>
    <r>
      <rPr>
        <vertAlign val="superscript"/>
        <sz val="12"/>
        <rFont val="Aptos Narrow"/>
        <scheme val="minor"/>
      </rPr>
      <t>2</t>
    </r>
  </si>
  <si>
    <r>
      <t>Sammamish</t>
    </r>
    <r>
      <rPr>
        <vertAlign val="superscript"/>
        <sz val="12"/>
        <rFont val="Aptos Narrow"/>
        <scheme val="minor"/>
      </rPr>
      <t>2</t>
    </r>
  </si>
  <si>
    <r>
      <t>Seattle</t>
    </r>
    <r>
      <rPr>
        <vertAlign val="superscript"/>
        <sz val="12"/>
        <rFont val="Aptos Narrow"/>
        <scheme val="minor"/>
      </rPr>
      <t>2</t>
    </r>
  </si>
  <si>
    <r>
      <t>King</t>
    </r>
    <r>
      <rPr>
        <vertAlign val="superscript"/>
        <sz val="12"/>
        <rFont val="Aptos Narrow"/>
        <scheme val="minor"/>
      </rPr>
      <t>2</t>
    </r>
  </si>
  <si>
    <r>
      <t>El Paso</t>
    </r>
    <r>
      <rPr>
        <vertAlign val="superscript"/>
        <sz val="12"/>
        <rFont val="Aptos Narrow"/>
        <scheme val="minor"/>
      </rPr>
      <t>2</t>
    </r>
  </si>
  <si>
    <r>
      <t>Milwaukee</t>
    </r>
    <r>
      <rPr>
        <vertAlign val="superscript"/>
        <sz val="12"/>
        <rFont val="Aptos Narrow"/>
        <scheme val="minor"/>
      </rPr>
      <t>2</t>
    </r>
  </si>
  <si>
    <r>
      <t>New York</t>
    </r>
    <r>
      <rPr>
        <vertAlign val="superscript"/>
        <sz val="12"/>
        <rFont val="Aptos Narrow"/>
        <scheme val="minor"/>
      </rPr>
      <t>2</t>
    </r>
  </si>
  <si>
    <r>
      <t>Sacramento</t>
    </r>
    <r>
      <rPr>
        <vertAlign val="superscript"/>
        <sz val="12"/>
        <rFont val="Aptos Narrow"/>
        <scheme val="minor"/>
      </rPr>
      <t>2</t>
    </r>
  </si>
  <si>
    <r>
      <t>San Francisco</t>
    </r>
    <r>
      <rPr>
        <vertAlign val="superscript"/>
        <sz val="12"/>
        <rFont val="Aptos Narrow"/>
        <scheme val="minor"/>
      </rPr>
      <t>2</t>
    </r>
  </si>
  <si>
    <r>
      <t xml:space="preserve">1 </t>
    </r>
    <r>
      <rPr>
        <sz val="12"/>
        <rFont val="Aptos Narrow"/>
        <scheme val="minor"/>
      </rPr>
      <t>Population figures are published only for the cities. The figures listed for the universities and colleges are student enrollment and were provided by the United States Department of Education for the 2019 school year, the most recent available. The enrollment figures include full-time and part-time students.</t>
    </r>
  </si>
  <si>
    <r>
      <t>2</t>
    </r>
    <r>
      <rPr>
        <sz val="12"/>
        <rFont val="Aptos Narrow"/>
        <scheme val="minor"/>
      </rPr>
      <t xml:space="preserve"> The figures shown include one or more incidents reported with more than one bias motivation.</t>
    </r>
  </si>
  <si>
    <r>
      <t>3</t>
    </r>
    <r>
      <rPr>
        <sz val="12"/>
        <rFont val="Aptos Narrow"/>
        <scheme val="minor"/>
      </rPr>
      <t xml:space="preserve"> Student enrollment figures were not available.</t>
    </r>
  </si>
  <si>
    <r>
      <t>Population</t>
    </r>
    <r>
      <rPr>
        <i/>
        <vertAlign val="superscript"/>
        <sz val="12"/>
        <rFont val="Aptos Narrow"/>
        <scheme val="minor"/>
      </rPr>
      <t>1</t>
    </r>
  </si>
  <si>
    <r>
      <t>Andalusia</t>
    </r>
    <r>
      <rPr>
        <vertAlign val="superscript"/>
        <sz val="12"/>
        <color indexed="8"/>
        <rFont val="Aptos Narrow"/>
        <scheme val="minor"/>
      </rPr>
      <t>2</t>
    </r>
  </si>
  <si>
    <r>
      <t>Birmingham</t>
    </r>
    <r>
      <rPr>
        <vertAlign val="superscript"/>
        <sz val="12"/>
        <color indexed="8"/>
        <rFont val="Aptos Narrow"/>
        <scheme val="minor"/>
      </rPr>
      <t>2</t>
    </r>
  </si>
  <si>
    <r>
      <t>Enterprise</t>
    </r>
    <r>
      <rPr>
        <vertAlign val="superscript"/>
        <sz val="12"/>
        <color indexed="8"/>
        <rFont val="Aptos Narrow"/>
        <scheme val="minor"/>
      </rPr>
      <t>2</t>
    </r>
  </si>
  <si>
    <r>
      <t>Gulf Shores</t>
    </r>
    <r>
      <rPr>
        <vertAlign val="superscript"/>
        <sz val="12"/>
        <color indexed="8"/>
        <rFont val="Aptos Narrow"/>
        <scheme val="minor"/>
      </rPr>
      <t>2</t>
    </r>
  </si>
  <si>
    <r>
      <t>Midfield</t>
    </r>
    <r>
      <rPr>
        <vertAlign val="superscript"/>
        <sz val="12"/>
        <color indexed="8"/>
        <rFont val="Aptos Narrow"/>
        <scheme val="minor"/>
      </rPr>
      <t>2</t>
    </r>
  </si>
  <si>
    <r>
      <t>Jefferson</t>
    </r>
    <r>
      <rPr>
        <vertAlign val="superscript"/>
        <sz val="12"/>
        <color indexed="8"/>
        <rFont val="Aptos Narrow"/>
        <scheme val="minor"/>
      </rPr>
      <t>2</t>
    </r>
  </si>
  <si>
    <r>
      <t>St. Clair</t>
    </r>
    <r>
      <rPr>
        <vertAlign val="superscript"/>
        <sz val="12"/>
        <color indexed="8"/>
        <rFont val="Aptos Narrow"/>
        <scheme val="minor"/>
      </rPr>
      <t>2</t>
    </r>
  </si>
  <si>
    <r>
      <t>Marshall</t>
    </r>
    <r>
      <rPr>
        <vertAlign val="superscript"/>
        <sz val="12"/>
        <color indexed="8"/>
        <rFont val="Aptos Narrow"/>
        <scheme val="minor"/>
      </rPr>
      <t>2</t>
    </r>
  </si>
  <si>
    <r>
      <t>Nome</t>
    </r>
    <r>
      <rPr>
        <vertAlign val="superscript"/>
        <sz val="12"/>
        <color indexed="8"/>
        <rFont val="Aptos Narrow"/>
        <scheme val="minor"/>
      </rPr>
      <t>2</t>
    </r>
  </si>
  <si>
    <r>
      <t>Wasilla</t>
    </r>
    <r>
      <rPr>
        <vertAlign val="superscript"/>
        <sz val="12"/>
        <color indexed="8"/>
        <rFont val="Aptos Narrow"/>
        <scheme val="minor"/>
      </rPr>
      <t>2</t>
    </r>
  </si>
  <si>
    <r>
      <t>Mesa</t>
    </r>
    <r>
      <rPr>
        <vertAlign val="superscript"/>
        <sz val="12"/>
        <color indexed="8"/>
        <rFont val="Aptos Narrow"/>
        <scheme val="minor"/>
      </rPr>
      <t>2</t>
    </r>
  </si>
  <si>
    <r>
      <t>Payson</t>
    </r>
    <r>
      <rPr>
        <vertAlign val="superscript"/>
        <sz val="12"/>
        <color indexed="8"/>
        <rFont val="Aptos Narrow"/>
        <scheme val="minor"/>
      </rPr>
      <t>2</t>
    </r>
  </si>
  <si>
    <r>
      <t>Maricopa Community College</t>
    </r>
    <r>
      <rPr>
        <vertAlign val="superscript"/>
        <sz val="12"/>
        <color indexed="8"/>
        <rFont val="Aptos Narrow"/>
        <scheme val="minor"/>
      </rPr>
      <t>3</t>
    </r>
  </si>
  <si>
    <r>
      <t>Fort Smith</t>
    </r>
    <r>
      <rPr>
        <vertAlign val="superscript"/>
        <sz val="12"/>
        <color indexed="8"/>
        <rFont val="Aptos Narrow"/>
        <scheme val="minor"/>
      </rPr>
      <t>2</t>
    </r>
  </si>
  <si>
    <r>
      <t>Siloam Springs</t>
    </r>
    <r>
      <rPr>
        <vertAlign val="superscript"/>
        <sz val="12"/>
        <color indexed="8"/>
        <rFont val="Aptos Narrow"/>
        <scheme val="minor"/>
      </rPr>
      <t>2</t>
    </r>
  </si>
  <si>
    <r>
      <t>Benton</t>
    </r>
    <r>
      <rPr>
        <vertAlign val="superscript"/>
        <sz val="12"/>
        <color indexed="8"/>
        <rFont val="Aptos Narrow"/>
        <scheme val="minor"/>
      </rPr>
      <t>2</t>
    </r>
  </si>
  <si>
    <r>
      <t>Poinsett</t>
    </r>
    <r>
      <rPr>
        <vertAlign val="superscript"/>
        <sz val="12"/>
        <color indexed="8"/>
        <rFont val="Aptos Narrow"/>
        <scheme val="minor"/>
      </rPr>
      <t>2</t>
    </r>
  </si>
  <si>
    <r>
      <t>Saline</t>
    </r>
    <r>
      <rPr>
        <vertAlign val="superscript"/>
        <sz val="12"/>
        <color indexed="8"/>
        <rFont val="Aptos Narrow"/>
        <scheme val="minor"/>
      </rPr>
      <t>2</t>
    </r>
  </si>
  <si>
    <r>
      <t>National City</t>
    </r>
    <r>
      <rPr>
        <vertAlign val="superscript"/>
        <sz val="12"/>
        <color indexed="8"/>
        <rFont val="Aptos Narrow"/>
        <scheme val="minor"/>
      </rPr>
      <t>2</t>
    </r>
  </si>
  <si>
    <r>
      <t>Aurora</t>
    </r>
    <r>
      <rPr>
        <vertAlign val="superscript"/>
        <sz val="12"/>
        <color indexed="8"/>
        <rFont val="Aptos Narrow"/>
        <scheme val="minor"/>
      </rPr>
      <t>2</t>
    </r>
  </si>
  <si>
    <r>
      <t>Brighton</t>
    </r>
    <r>
      <rPr>
        <vertAlign val="superscript"/>
        <sz val="12"/>
        <color indexed="8"/>
        <rFont val="Aptos Narrow"/>
        <scheme val="minor"/>
      </rPr>
      <t>2</t>
    </r>
  </si>
  <si>
    <r>
      <t>Centennial</t>
    </r>
    <r>
      <rPr>
        <vertAlign val="superscript"/>
        <sz val="12"/>
        <color indexed="8"/>
        <rFont val="Aptos Narrow"/>
        <scheme val="minor"/>
      </rPr>
      <t>2</t>
    </r>
  </si>
  <si>
    <r>
      <t>Commerce City</t>
    </r>
    <r>
      <rPr>
        <vertAlign val="superscript"/>
        <sz val="12"/>
        <color indexed="8"/>
        <rFont val="Aptos Narrow"/>
        <scheme val="minor"/>
      </rPr>
      <t>2</t>
    </r>
  </si>
  <si>
    <r>
      <t>Denver</t>
    </r>
    <r>
      <rPr>
        <vertAlign val="superscript"/>
        <sz val="12"/>
        <color indexed="8"/>
        <rFont val="Aptos Narrow"/>
        <scheme val="minor"/>
      </rPr>
      <t>2</t>
    </r>
  </si>
  <si>
    <r>
      <t>Longmont</t>
    </r>
    <r>
      <rPr>
        <vertAlign val="superscript"/>
        <sz val="12"/>
        <color indexed="8"/>
        <rFont val="Aptos Narrow"/>
        <scheme val="minor"/>
      </rPr>
      <t>2</t>
    </r>
  </si>
  <si>
    <r>
      <t>Louisville</t>
    </r>
    <r>
      <rPr>
        <vertAlign val="superscript"/>
        <sz val="12"/>
        <color indexed="8"/>
        <rFont val="Aptos Narrow"/>
        <scheme val="minor"/>
      </rPr>
      <t>2</t>
    </r>
  </si>
  <si>
    <r>
      <t>Monument</t>
    </r>
    <r>
      <rPr>
        <vertAlign val="superscript"/>
        <sz val="12"/>
        <color indexed="8"/>
        <rFont val="Aptos Narrow"/>
        <scheme val="minor"/>
      </rPr>
      <t>2</t>
    </r>
  </si>
  <si>
    <r>
      <t>Windsor</t>
    </r>
    <r>
      <rPr>
        <vertAlign val="superscript"/>
        <sz val="12"/>
        <color indexed="8"/>
        <rFont val="Aptos Narrow"/>
        <scheme val="minor"/>
      </rPr>
      <t>2</t>
    </r>
  </si>
  <si>
    <r>
      <t xml:space="preserve">  Boulder</t>
    </r>
    <r>
      <rPr>
        <vertAlign val="superscript"/>
        <sz val="12"/>
        <color indexed="8"/>
        <rFont val="Aptos Narrow"/>
        <scheme val="minor"/>
      </rPr>
      <t>2</t>
    </r>
  </si>
  <si>
    <r>
      <t>Arapahoe</t>
    </r>
    <r>
      <rPr>
        <vertAlign val="superscript"/>
        <sz val="12"/>
        <color indexed="8"/>
        <rFont val="Aptos Narrow"/>
        <scheme val="minor"/>
      </rPr>
      <t>2</t>
    </r>
  </si>
  <si>
    <r>
      <t>Boulder</t>
    </r>
    <r>
      <rPr>
        <vertAlign val="superscript"/>
        <sz val="12"/>
        <color indexed="8"/>
        <rFont val="Aptos Narrow"/>
        <scheme val="minor"/>
      </rPr>
      <t>2</t>
    </r>
  </si>
  <si>
    <r>
      <t>Douglas</t>
    </r>
    <r>
      <rPr>
        <vertAlign val="superscript"/>
        <sz val="12"/>
        <color indexed="8"/>
        <rFont val="Aptos Narrow"/>
        <scheme val="minor"/>
      </rPr>
      <t>2</t>
    </r>
  </si>
  <si>
    <r>
      <t>Larimer</t>
    </r>
    <r>
      <rPr>
        <vertAlign val="superscript"/>
        <sz val="12"/>
        <color indexed="8"/>
        <rFont val="Aptos Narrow"/>
        <scheme val="minor"/>
      </rPr>
      <t>2</t>
    </r>
  </si>
  <si>
    <r>
      <t>New Britain</t>
    </r>
    <r>
      <rPr>
        <vertAlign val="superscript"/>
        <sz val="12"/>
        <color indexed="8"/>
        <rFont val="Aptos Narrow"/>
        <scheme val="minor"/>
      </rPr>
      <t>2</t>
    </r>
  </si>
  <si>
    <r>
      <t>University of Connecticut, Storrs, Avery Point, and Hartford</t>
    </r>
    <r>
      <rPr>
        <vertAlign val="superscript"/>
        <sz val="12"/>
        <color indexed="8"/>
        <rFont val="Aptos Narrow"/>
        <scheme val="minor"/>
      </rPr>
      <t>3</t>
    </r>
  </si>
  <si>
    <r>
      <t>Connecticut State Police</t>
    </r>
    <r>
      <rPr>
        <vertAlign val="superscript"/>
        <sz val="12"/>
        <color indexed="8"/>
        <rFont val="Aptos Narrow"/>
        <scheme val="minor"/>
      </rPr>
      <t>2</t>
    </r>
  </si>
  <si>
    <r>
      <t>Department of Energy and Environmental Protection</t>
    </r>
    <r>
      <rPr>
        <vertAlign val="superscript"/>
        <sz val="12"/>
        <color indexed="8"/>
        <rFont val="Aptos Narrow"/>
        <scheme val="minor"/>
      </rPr>
      <t>2</t>
    </r>
  </si>
  <si>
    <r>
      <t>Washington</t>
    </r>
    <r>
      <rPr>
        <vertAlign val="superscript"/>
        <sz val="12"/>
        <color indexed="8"/>
        <rFont val="Aptos Narrow"/>
        <scheme val="minor"/>
      </rPr>
      <t>2</t>
    </r>
  </si>
  <si>
    <r>
      <t>Metro Transit Police</t>
    </r>
    <r>
      <rPr>
        <vertAlign val="superscript"/>
        <sz val="12"/>
        <color indexed="8"/>
        <rFont val="Aptos Narrow"/>
        <scheme val="minor"/>
      </rPr>
      <t>2</t>
    </r>
  </si>
  <si>
    <r>
      <t>Brookhaven</t>
    </r>
    <r>
      <rPr>
        <vertAlign val="superscript"/>
        <sz val="12"/>
        <color indexed="8"/>
        <rFont val="Aptos Narrow"/>
        <scheme val="minor"/>
      </rPr>
      <t>2</t>
    </r>
  </si>
  <si>
    <r>
      <t>Smyrna</t>
    </r>
    <r>
      <rPr>
        <vertAlign val="superscript"/>
        <sz val="12"/>
        <color indexed="8"/>
        <rFont val="Aptos Narrow"/>
        <scheme val="minor"/>
      </rPr>
      <t>2</t>
    </r>
  </si>
  <si>
    <r>
      <t>South Fulton</t>
    </r>
    <r>
      <rPr>
        <vertAlign val="superscript"/>
        <sz val="12"/>
        <color indexed="8"/>
        <rFont val="Aptos Narrow"/>
        <scheme val="minor"/>
      </rPr>
      <t>2</t>
    </r>
  </si>
  <si>
    <r>
      <t>Newton</t>
    </r>
    <r>
      <rPr>
        <vertAlign val="superscript"/>
        <sz val="12"/>
        <color indexed="8"/>
        <rFont val="Aptos Narrow"/>
        <scheme val="minor"/>
      </rPr>
      <t>2</t>
    </r>
  </si>
  <si>
    <r>
      <t>Paulding</t>
    </r>
    <r>
      <rPr>
        <vertAlign val="superscript"/>
        <sz val="12"/>
        <color indexed="8"/>
        <rFont val="Aptos Narrow"/>
        <scheme val="minor"/>
      </rPr>
      <t>2</t>
    </r>
  </si>
  <si>
    <r>
      <t>Honolulu</t>
    </r>
    <r>
      <rPr>
        <vertAlign val="superscript"/>
        <sz val="12"/>
        <color indexed="8"/>
        <rFont val="Aptos Narrow"/>
        <scheme val="minor"/>
      </rPr>
      <t>2</t>
    </r>
  </si>
  <si>
    <r>
      <t>Kauai Police Department</t>
    </r>
    <r>
      <rPr>
        <vertAlign val="superscript"/>
        <sz val="12"/>
        <color indexed="8"/>
        <rFont val="Aptos Narrow"/>
        <scheme val="minor"/>
      </rPr>
      <t>2</t>
    </r>
  </si>
  <si>
    <r>
      <t>Boise</t>
    </r>
    <r>
      <rPr>
        <vertAlign val="superscript"/>
        <sz val="12"/>
        <color indexed="8"/>
        <rFont val="Aptos Narrow"/>
        <scheme val="minor"/>
      </rPr>
      <t>2</t>
    </r>
  </si>
  <si>
    <r>
      <t>Ketchum</t>
    </r>
    <r>
      <rPr>
        <vertAlign val="superscript"/>
        <sz val="12"/>
        <color indexed="8"/>
        <rFont val="Aptos Narrow"/>
        <scheme val="minor"/>
      </rPr>
      <t>2</t>
    </r>
  </si>
  <si>
    <r>
      <t>Bolingbrook</t>
    </r>
    <r>
      <rPr>
        <vertAlign val="superscript"/>
        <sz val="12"/>
        <color indexed="8"/>
        <rFont val="Aptos Narrow"/>
        <scheme val="minor"/>
      </rPr>
      <t>2</t>
    </r>
  </si>
  <si>
    <r>
      <t>Danville</t>
    </r>
    <r>
      <rPr>
        <vertAlign val="superscript"/>
        <sz val="12"/>
        <color indexed="8"/>
        <rFont val="Aptos Narrow"/>
        <scheme val="minor"/>
      </rPr>
      <t>2</t>
    </r>
  </si>
  <si>
    <r>
      <t>Fox Lake</t>
    </r>
    <r>
      <rPr>
        <vertAlign val="superscript"/>
        <sz val="12"/>
        <color indexed="8"/>
        <rFont val="Aptos Narrow"/>
        <scheme val="minor"/>
      </rPr>
      <t>2</t>
    </r>
  </si>
  <si>
    <r>
      <t>Skokie</t>
    </r>
    <r>
      <rPr>
        <vertAlign val="superscript"/>
        <sz val="12"/>
        <color indexed="8"/>
        <rFont val="Aptos Narrow"/>
        <scheme val="minor"/>
      </rPr>
      <t>2</t>
    </r>
  </si>
  <si>
    <r>
      <t>Kendall</t>
    </r>
    <r>
      <rPr>
        <vertAlign val="superscript"/>
        <sz val="12"/>
        <color indexed="8"/>
        <rFont val="Aptos Narrow"/>
        <scheme val="minor"/>
      </rPr>
      <t>2</t>
    </r>
  </si>
  <si>
    <r>
      <t>Brownsburg</t>
    </r>
    <r>
      <rPr>
        <vertAlign val="superscript"/>
        <sz val="12"/>
        <color indexed="8"/>
        <rFont val="Aptos Narrow"/>
        <scheme val="minor"/>
      </rPr>
      <t>2</t>
    </r>
  </si>
  <si>
    <r>
      <t>Chesterton</t>
    </r>
    <r>
      <rPr>
        <vertAlign val="superscript"/>
        <sz val="12"/>
        <color indexed="8"/>
        <rFont val="Aptos Narrow"/>
        <scheme val="minor"/>
      </rPr>
      <t>2</t>
    </r>
  </si>
  <si>
    <r>
      <t>Cumberland</t>
    </r>
    <r>
      <rPr>
        <vertAlign val="superscript"/>
        <sz val="12"/>
        <color indexed="8"/>
        <rFont val="Aptos Narrow"/>
        <scheme val="minor"/>
      </rPr>
      <t>2</t>
    </r>
  </si>
  <si>
    <r>
      <t>Hammond</t>
    </r>
    <r>
      <rPr>
        <vertAlign val="superscript"/>
        <sz val="12"/>
        <color indexed="8"/>
        <rFont val="Aptos Narrow"/>
        <scheme val="minor"/>
      </rPr>
      <t>2</t>
    </r>
  </si>
  <si>
    <r>
      <t>Indianapolis</t>
    </r>
    <r>
      <rPr>
        <vertAlign val="superscript"/>
        <sz val="12"/>
        <color indexed="8"/>
        <rFont val="Aptos Narrow"/>
        <scheme val="minor"/>
      </rPr>
      <t>2</t>
    </r>
  </si>
  <si>
    <r>
      <t>Plainfield</t>
    </r>
    <r>
      <rPr>
        <vertAlign val="superscript"/>
        <sz val="12"/>
        <color indexed="8"/>
        <rFont val="Aptos Narrow"/>
        <scheme val="minor"/>
      </rPr>
      <t>2</t>
    </r>
  </si>
  <si>
    <r>
      <t>South Bend</t>
    </r>
    <r>
      <rPr>
        <vertAlign val="superscript"/>
        <sz val="12"/>
        <color indexed="8"/>
        <rFont val="Aptos Narrow"/>
        <scheme val="minor"/>
      </rPr>
      <t>2</t>
    </r>
  </si>
  <si>
    <r>
      <t>Posey</t>
    </r>
    <r>
      <rPr>
        <vertAlign val="superscript"/>
        <sz val="12"/>
        <color indexed="8"/>
        <rFont val="Aptos Narrow"/>
        <scheme val="minor"/>
      </rPr>
      <t>2</t>
    </r>
  </si>
  <si>
    <r>
      <t>Grinnell</t>
    </r>
    <r>
      <rPr>
        <vertAlign val="superscript"/>
        <sz val="12"/>
        <color indexed="8"/>
        <rFont val="Aptos Narrow"/>
        <scheme val="minor"/>
      </rPr>
      <t>2</t>
    </r>
  </si>
  <si>
    <r>
      <t>Floyd</t>
    </r>
    <r>
      <rPr>
        <vertAlign val="superscript"/>
        <sz val="12"/>
        <color indexed="8"/>
        <rFont val="Aptos Narrow"/>
        <scheme val="minor"/>
      </rPr>
      <t>2</t>
    </r>
  </si>
  <si>
    <r>
      <t>Wapello</t>
    </r>
    <r>
      <rPr>
        <vertAlign val="superscript"/>
        <sz val="12"/>
        <color indexed="8"/>
        <rFont val="Aptos Narrow"/>
        <scheme val="minor"/>
      </rPr>
      <t>2</t>
    </r>
  </si>
  <si>
    <r>
      <t>Wayne</t>
    </r>
    <r>
      <rPr>
        <vertAlign val="superscript"/>
        <sz val="12"/>
        <color indexed="8"/>
        <rFont val="Aptos Narrow"/>
        <scheme val="minor"/>
      </rPr>
      <t>2</t>
    </r>
  </si>
  <si>
    <r>
      <t>Baxter Springs</t>
    </r>
    <r>
      <rPr>
        <vertAlign val="superscript"/>
        <sz val="12"/>
        <color indexed="8"/>
        <rFont val="Aptos Narrow"/>
        <scheme val="minor"/>
      </rPr>
      <t>2</t>
    </r>
  </si>
  <si>
    <r>
      <t>Bel Aire</t>
    </r>
    <r>
      <rPr>
        <vertAlign val="superscript"/>
        <sz val="12"/>
        <color indexed="8"/>
        <rFont val="Aptos Narrow"/>
        <scheme val="minor"/>
      </rPr>
      <t>2</t>
    </r>
  </si>
  <si>
    <r>
      <t>Hutchinson</t>
    </r>
    <r>
      <rPr>
        <vertAlign val="superscript"/>
        <sz val="12"/>
        <color indexed="8"/>
        <rFont val="Aptos Narrow"/>
        <scheme val="minor"/>
      </rPr>
      <t>2</t>
    </r>
  </si>
  <si>
    <r>
      <t>Overland Park</t>
    </r>
    <r>
      <rPr>
        <vertAlign val="superscript"/>
        <sz val="12"/>
        <color indexed="8"/>
        <rFont val="Aptos Narrow"/>
        <scheme val="minor"/>
      </rPr>
      <t>2</t>
    </r>
  </si>
  <si>
    <r>
      <t>Topeka</t>
    </r>
    <r>
      <rPr>
        <vertAlign val="superscript"/>
        <sz val="12"/>
        <color indexed="8"/>
        <rFont val="Aptos Narrow"/>
        <scheme val="minor"/>
      </rPr>
      <t>2</t>
    </r>
  </si>
  <si>
    <r>
      <t>Highway Patrol, Troop F</t>
    </r>
    <r>
      <rPr>
        <vertAlign val="superscript"/>
        <sz val="12"/>
        <color indexed="8"/>
        <rFont val="Aptos Narrow"/>
        <scheme val="minor"/>
      </rPr>
      <t>2</t>
    </r>
  </si>
  <si>
    <r>
      <t>Ashland</t>
    </r>
    <r>
      <rPr>
        <vertAlign val="superscript"/>
        <sz val="12"/>
        <color indexed="8"/>
        <rFont val="Aptos Narrow"/>
        <scheme val="minor"/>
      </rPr>
      <t>2</t>
    </r>
  </si>
  <si>
    <r>
      <t>Covington</t>
    </r>
    <r>
      <rPr>
        <vertAlign val="superscript"/>
        <sz val="12"/>
        <color indexed="8"/>
        <rFont val="Aptos Narrow"/>
        <scheme val="minor"/>
      </rPr>
      <t>2</t>
    </r>
  </si>
  <si>
    <r>
      <t>Frankfort</t>
    </r>
    <r>
      <rPr>
        <vertAlign val="superscript"/>
        <sz val="12"/>
        <color indexed="8"/>
        <rFont val="Aptos Narrow"/>
        <scheme val="minor"/>
      </rPr>
      <t>2</t>
    </r>
  </si>
  <si>
    <r>
      <t>Lancaster</t>
    </r>
    <r>
      <rPr>
        <vertAlign val="superscript"/>
        <sz val="12"/>
        <color indexed="8"/>
        <rFont val="Aptos Narrow"/>
        <scheme val="minor"/>
      </rPr>
      <t>2</t>
    </r>
  </si>
  <si>
    <r>
      <t>Lexington</t>
    </r>
    <r>
      <rPr>
        <vertAlign val="superscript"/>
        <sz val="12"/>
        <color indexed="8"/>
        <rFont val="Aptos Narrow"/>
        <scheme val="minor"/>
      </rPr>
      <t>2</t>
    </r>
  </si>
  <si>
    <r>
      <t>Liberty</t>
    </r>
    <r>
      <rPr>
        <vertAlign val="superscript"/>
        <sz val="12"/>
        <color indexed="8"/>
        <rFont val="Aptos Narrow"/>
        <scheme val="minor"/>
      </rPr>
      <t>2</t>
    </r>
  </si>
  <si>
    <r>
      <t>Murray</t>
    </r>
    <r>
      <rPr>
        <vertAlign val="superscript"/>
        <sz val="12"/>
        <color indexed="8"/>
        <rFont val="Aptos Narrow"/>
        <scheme val="minor"/>
      </rPr>
      <t>2</t>
    </r>
  </si>
  <si>
    <r>
      <t>Simpsonville</t>
    </r>
    <r>
      <rPr>
        <vertAlign val="superscript"/>
        <sz val="12"/>
        <color indexed="8"/>
        <rFont val="Aptos Narrow"/>
        <scheme val="minor"/>
      </rPr>
      <t>2</t>
    </r>
  </si>
  <si>
    <r>
      <t>Northern Kentucky University</t>
    </r>
    <r>
      <rPr>
        <vertAlign val="superscript"/>
        <sz val="12"/>
        <color indexed="8"/>
        <rFont val="Aptos Narrow"/>
        <scheme val="minor"/>
      </rPr>
      <t>2</t>
    </r>
  </si>
  <si>
    <r>
      <t>University of Louisville</t>
    </r>
    <r>
      <rPr>
        <vertAlign val="superscript"/>
        <sz val="12"/>
        <color indexed="8"/>
        <rFont val="Aptos Narrow"/>
        <scheme val="minor"/>
      </rPr>
      <t>2</t>
    </r>
  </si>
  <si>
    <r>
      <t>Oldham County Police Department</t>
    </r>
    <r>
      <rPr>
        <vertAlign val="superscript"/>
        <sz val="12"/>
        <color indexed="8"/>
        <rFont val="Aptos Narrow"/>
        <scheme val="minor"/>
      </rPr>
      <t>2</t>
    </r>
  </si>
  <si>
    <r>
      <t>Trigg</t>
    </r>
    <r>
      <rPr>
        <vertAlign val="superscript"/>
        <sz val="12"/>
        <color indexed="8"/>
        <rFont val="Aptos Narrow"/>
        <scheme val="minor"/>
      </rPr>
      <t>2</t>
    </r>
  </si>
  <si>
    <r>
      <t>Houma</t>
    </r>
    <r>
      <rPr>
        <vertAlign val="superscript"/>
        <sz val="12"/>
        <color indexed="8"/>
        <rFont val="Aptos Narrow"/>
        <scheme val="minor"/>
      </rPr>
      <t>2</t>
    </r>
  </si>
  <si>
    <r>
      <t>Mansfield</t>
    </r>
    <r>
      <rPr>
        <vertAlign val="superscript"/>
        <sz val="12"/>
        <color indexed="8"/>
        <rFont val="Aptos Narrow"/>
        <scheme val="minor"/>
      </rPr>
      <t>2</t>
    </r>
  </si>
  <si>
    <r>
      <t>Marksville</t>
    </r>
    <r>
      <rPr>
        <vertAlign val="superscript"/>
        <sz val="12"/>
        <color indexed="8"/>
        <rFont val="Aptos Narrow"/>
        <scheme val="minor"/>
      </rPr>
      <t>2</t>
    </r>
  </si>
  <si>
    <r>
      <t>Monroe</t>
    </r>
    <r>
      <rPr>
        <vertAlign val="superscript"/>
        <sz val="12"/>
        <color indexed="8"/>
        <rFont val="Aptos Narrow"/>
        <scheme val="minor"/>
      </rPr>
      <t>2</t>
    </r>
  </si>
  <si>
    <r>
      <t>Opelousas</t>
    </r>
    <r>
      <rPr>
        <vertAlign val="superscript"/>
        <sz val="12"/>
        <color indexed="8"/>
        <rFont val="Aptos Narrow"/>
        <scheme val="minor"/>
      </rPr>
      <t>2</t>
    </r>
  </si>
  <si>
    <r>
      <t>Vidalia</t>
    </r>
    <r>
      <rPr>
        <vertAlign val="superscript"/>
        <sz val="12"/>
        <color indexed="8"/>
        <rFont val="Aptos Narrow"/>
        <scheme val="minor"/>
      </rPr>
      <t>2</t>
    </r>
  </si>
  <si>
    <r>
      <t>Calcasieu</t>
    </r>
    <r>
      <rPr>
        <vertAlign val="superscript"/>
        <sz val="12"/>
        <color indexed="8"/>
        <rFont val="Aptos Narrow"/>
        <scheme val="minor"/>
      </rPr>
      <t>2</t>
    </r>
  </si>
  <si>
    <r>
      <t>De Soto</t>
    </r>
    <r>
      <rPr>
        <vertAlign val="superscript"/>
        <sz val="12"/>
        <color indexed="8"/>
        <rFont val="Aptos Narrow"/>
        <scheme val="minor"/>
      </rPr>
      <t>2</t>
    </r>
  </si>
  <si>
    <r>
      <t>St. John the Baptist</t>
    </r>
    <r>
      <rPr>
        <vertAlign val="superscript"/>
        <sz val="12"/>
        <color indexed="8"/>
        <rFont val="Aptos Narrow"/>
        <scheme val="minor"/>
      </rPr>
      <t>2</t>
    </r>
  </si>
  <si>
    <r>
      <t>Tangipahoa</t>
    </r>
    <r>
      <rPr>
        <vertAlign val="superscript"/>
        <sz val="12"/>
        <color indexed="8"/>
        <rFont val="Aptos Narrow"/>
        <scheme val="minor"/>
      </rPr>
      <t>2</t>
    </r>
  </si>
  <si>
    <r>
      <t>Terrebonne</t>
    </r>
    <r>
      <rPr>
        <vertAlign val="superscript"/>
        <sz val="12"/>
        <color indexed="8"/>
        <rFont val="Aptos Narrow"/>
        <scheme val="minor"/>
      </rPr>
      <t>2</t>
    </r>
  </si>
  <si>
    <r>
      <t>Catahoula</t>
    </r>
    <r>
      <rPr>
        <vertAlign val="superscript"/>
        <sz val="12"/>
        <color indexed="8"/>
        <rFont val="Aptos Narrow"/>
        <scheme val="minor"/>
      </rPr>
      <t>2</t>
    </r>
  </si>
  <si>
    <r>
      <t>Baltimore County Police Department</t>
    </r>
    <r>
      <rPr>
        <vertAlign val="superscript"/>
        <sz val="12"/>
        <color indexed="8"/>
        <rFont val="Aptos Narrow"/>
        <scheme val="minor"/>
      </rPr>
      <t>2</t>
    </r>
  </si>
  <si>
    <r>
      <t>Montgomery County Police Department</t>
    </r>
    <r>
      <rPr>
        <vertAlign val="superscript"/>
        <sz val="12"/>
        <color indexed="8"/>
        <rFont val="Aptos Narrow"/>
        <scheme val="minor"/>
      </rPr>
      <t>2</t>
    </r>
  </si>
  <si>
    <r>
      <t>Andover</t>
    </r>
    <r>
      <rPr>
        <vertAlign val="superscript"/>
        <sz val="12"/>
        <color indexed="8"/>
        <rFont val="Aptos Narrow"/>
        <scheme val="minor"/>
      </rPr>
      <t>2</t>
    </r>
  </si>
  <si>
    <r>
      <t>Belmont</t>
    </r>
    <r>
      <rPr>
        <vertAlign val="superscript"/>
        <sz val="12"/>
        <color indexed="8"/>
        <rFont val="Aptos Narrow"/>
        <scheme val="minor"/>
      </rPr>
      <t>2</t>
    </r>
  </si>
  <si>
    <r>
      <t>Boston</t>
    </r>
    <r>
      <rPr>
        <vertAlign val="superscript"/>
        <sz val="12"/>
        <color indexed="8"/>
        <rFont val="Aptos Narrow"/>
        <scheme val="minor"/>
      </rPr>
      <t>2</t>
    </r>
  </si>
  <si>
    <r>
      <t>Braintree</t>
    </r>
    <r>
      <rPr>
        <vertAlign val="superscript"/>
        <sz val="12"/>
        <color indexed="8"/>
        <rFont val="Aptos Narrow"/>
        <scheme val="minor"/>
      </rPr>
      <t>2</t>
    </r>
  </si>
  <si>
    <r>
      <t>Brookline</t>
    </r>
    <r>
      <rPr>
        <vertAlign val="superscript"/>
        <sz val="12"/>
        <color indexed="8"/>
        <rFont val="Aptos Narrow"/>
        <scheme val="minor"/>
      </rPr>
      <t>2</t>
    </r>
  </si>
  <si>
    <r>
      <t>Cambridge</t>
    </r>
    <r>
      <rPr>
        <vertAlign val="superscript"/>
        <sz val="12"/>
        <color indexed="8"/>
        <rFont val="Aptos Narrow"/>
        <scheme val="minor"/>
      </rPr>
      <t>2</t>
    </r>
  </si>
  <si>
    <r>
      <t>Danvers</t>
    </r>
    <r>
      <rPr>
        <vertAlign val="superscript"/>
        <sz val="12"/>
        <color indexed="8"/>
        <rFont val="Aptos Narrow"/>
        <scheme val="minor"/>
      </rPr>
      <t>2</t>
    </r>
  </si>
  <si>
    <r>
      <t>Dedham</t>
    </r>
    <r>
      <rPr>
        <vertAlign val="superscript"/>
        <sz val="12"/>
        <color indexed="8"/>
        <rFont val="Aptos Narrow"/>
        <scheme val="minor"/>
      </rPr>
      <t>2</t>
    </r>
  </si>
  <si>
    <r>
      <t>Dennis</t>
    </r>
    <r>
      <rPr>
        <vertAlign val="superscript"/>
        <sz val="12"/>
        <color indexed="8"/>
        <rFont val="Aptos Narrow"/>
        <scheme val="minor"/>
      </rPr>
      <t>2</t>
    </r>
  </si>
  <si>
    <r>
      <t>Eastham</t>
    </r>
    <r>
      <rPr>
        <vertAlign val="superscript"/>
        <sz val="12"/>
        <color indexed="8"/>
        <rFont val="Aptos Narrow"/>
        <scheme val="minor"/>
      </rPr>
      <t>2</t>
    </r>
  </si>
  <si>
    <r>
      <t>Edgartown</t>
    </r>
    <r>
      <rPr>
        <vertAlign val="superscript"/>
        <sz val="12"/>
        <color indexed="8"/>
        <rFont val="Aptos Narrow"/>
        <scheme val="minor"/>
      </rPr>
      <t>2</t>
    </r>
  </si>
  <si>
    <r>
      <t>Falmouth</t>
    </r>
    <r>
      <rPr>
        <vertAlign val="superscript"/>
        <sz val="12"/>
        <color indexed="8"/>
        <rFont val="Aptos Narrow"/>
        <scheme val="minor"/>
      </rPr>
      <t>2</t>
    </r>
  </si>
  <si>
    <r>
      <t>Framingham</t>
    </r>
    <r>
      <rPr>
        <vertAlign val="superscript"/>
        <sz val="12"/>
        <color indexed="8"/>
        <rFont val="Aptos Narrow"/>
        <scheme val="minor"/>
      </rPr>
      <t>2</t>
    </r>
  </si>
  <si>
    <r>
      <t>Gloucester</t>
    </r>
    <r>
      <rPr>
        <vertAlign val="superscript"/>
        <sz val="12"/>
        <color indexed="8"/>
        <rFont val="Aptos Narrow"/>
        <scheme val="minor"/>
      </rPr>
      <t>2</t>
    </r>
  </si>
  <si>
    <r>
      <t>Hanover</t>
    </r>
    <r>
      <rPr>
        <vertAlign val="superscript"/>
        <sz val="12"/>
        <color indexed="8"/>
        <rFont val="Aptos Narrow"/>
        <scheme val="minor"/>
      </rPr>
      <t>2</t>
    </r>
  </si>
  <si>
    <r>
      <t>Haverhill</t>
    </r>
    <r>
      <rPr>
        <vertAlign val="superscript"/>
        <sz val="12"/>
        <color indexed="8"/>
        <rFont val="Aptos Narrow"/>
        <scheme val="minor"/>
      </rPr>
      <t>2</t>
    </r>
  </si>
  <si>
    <r>
      <t>Hingham</t>
    </r>
    <r>
      <rPr>
        <vertAlign val="superscript"/>
        <sz val="12"/>
        <color indexed="8"/>
        <rFont val="Aptos Narrow"/>
        <scheme val="minor"/>
      </rPr>
      <t>2</t>
    </r>
  </si>
  <si>
    <r>
      <t>Holbrook</t>
    </r>
    <r>
      <rPr>
        <vertAlign val="superscript"/>
        <sz val="12"/>
        <color indexed="8"/>
        <rFont val="Aptos Narrow"/>
        <scheme val="minor"/>
      </rPr>
      <t>2</t>
    </r>
  </si>
  <si>
    <r>
      <t>Ludlow</t>
    </r>
    <r>
      <rPr>
        <vertAlign val="superscript"/>
        <sz val="12"/>
        <color indexed="8"/>
        <rFont val="Aptos Narrow"/>
        <scheme val="minor"/>
      </rPr>
      <t>2</t>
    </r>
  </si>
  <si>
    <r>
      <t>Lynn</t>
    </r>
    <r>
      <rPr>
        <vertAlign val="superscript"/>
        <sz val="12"/>
        <color indexed="8"/>
        <rFont val="Aptos Narrow"/>
        <scheme val="minor"/>
      </rPr>
      <t>2</t>
    </r>
  </si>
  <si>
    <r>
      <t>Marblehead</t>
    </r>
    <r>
      <rPr>
        <vertAlign val="superscript"/>
        <sz val="12"/>
        <color indexed="8"/>
        <rFont val="Aptos Narrow"/>
        <scheme val="minor"/>
      </rPr>
      <t>2</t>
    </r>
  </si>
  <si>
    <r>
      <t>Pittsfield</t>
    </r>
    <r>
      <rPr>
        <vertAlign val="superscript"/>
        <sz val="12"/>
        <color indexed="8"/>
        <rFont val="Aptos Narrow"/>
        <scheme val="minor"/>
      </rPr>
      <t>2</t>
    </r>
  </si>
  <si>
    <r>
      <t>Plymouth</t>
    </r>
    <r>
      <rPr>
        <vertAlign val="superscript"/>
        <sz val="12"/>
        <color indexed="8"/>
        <rFont val="Aptos Narrow"/>
        <scheme val="minor"/>
      </rPr>
      <t>2</t>
    </r>
  </si>
  <si>
    <r>
      <t>Provincetown</t>
    </r>
    <r>
      <rPr>
        <vertAlign val="superscript"/>
        <sz val="12"/>
        <color indexed="8"/>
        <rFont val="Aptos Narrow"/>
        <scheme val="minor"/>
      </rPr>
      <t>2</t>
    </r>
  </si>
  <si>
    <r>
      <t>Randolph</t>
    </r>
    <r>
      <rPr>
        <vertAlign val="superscript"/>
        <sz val="12"/>
        <color indexed="8"/>
        <rFont val="Aptos Narrow"/>
        <scheme val="minor"/>
      </rPr>
      <t>2</t>
    </r>
  </si>
  <si>
    <r>
      <t>Salem</t>
    </r>
    <r>
      <rPr>
        <vertAlign val="superscript"/>
        <sz val="12"/>
        <color indexed="8"/>
        <rFont val="Aptos Narrow"/>
        <scheme val="minor"/>
      </rPr>
      <t>2</t>
    </r>
  </si>
  <si>
    <r>
      <t>Sandwich</t>
    </r>
    <r>
      <rPr>
        <vertAlign val="superscript"/>
        <sz val="12"/>
        <color indexed="8"/>
        <rFont val="Aptos Narrow"/>
        <scheme val="minor"/>
      </rPr>
      <t>2</t>
    </r>
  </si>
  <si>
    <r>
      <t>Somerville</t>
    </r>
    <r>
      <rPr>
        <vertAlign val="superscript"/>
        <sz val="12"/>
        <color indexed="8"/>
        <rFont val="Aptos Narrow"/>
        <scheme val="minor"/>
      </rPr>
      <t>2</t>
    </r>
  </si>
  <si>
    <r>
      <t>South Hadley</t>
    </r>
    <r>
      <rPr>
        <vertAlign val="superscript"/>
        <sz val="12"/>
        <color indexed="8"/>
        <rFont val="Aptos Narrow"/>
        <scheme val="minor"/>
      </rPr>
      <t>2</t>
    </r>
  </si>
  <si>
    <r>
      <t>Stoneham</t>
    </r>
    <r>
      <rPr>
        <vertAlign val="superscript"/>
        <sz val="12"/>
        <color indexed="8"/>
        <rFont val="Aptos Narrow"/>
        <scheme val="minor"/>
      </rPr>
      <t>2</t>
    </r>
  </si>
  <si>
    <r>
      <t>Swansea</t>
    </r>
    <r>
      <rPr>
        <vertAlign val="superscript"/>
        <sz val="12"/>
        <color indexed="8"/>
        <rFont val="Aptos Narrow"/>
        <scheme val="minor"/>
      </rPr>
      <t>2</t>
    </r>
  </si>
  <si>
    <r>
      <t>Wenham</t>
    </r>
    <r>
      <rPr>
        <vertAlign val="superscript"/>
        <sz val="12"/>
        <color indexed="8"/>
        <rFont val="Aptos Narrow"/>
        <scheme val="minor"/>
      </rPr>
      <t>2</t>
    </r>
  </si>
  <si>
    <r>
      <t>Winthrop</t>
    </r>
    <r>
      <rPr>
        <vertAlign val="superscript"/>
        <sz val="12"/>
        <color indexed="8"/>
        <rFont val="Aptos Narrow"/>
        <scheme val="minor"/>
      </rPr>
      <t>2</t>
    </r>
  </si>
  <si>
    <r>
      <t>Worcester</t>
    </r>
    <r>
      <rPr>
        <vertAlign val="superscript"/>
        <sz val="12"/>
        <color indexed="8"/>
        <rFont val="Aptos Narrow"/>
        <scheme val="minor"/>
      </rPr>
      <t>2</t>
    </r>
  </si>
  <si>
    <r>
      <t>Division of Law Enforcement, Environmental Police</t>
    </r>
    <r>
      <rPr>
        <vertAlign val="superscript"/>
        <sz val="12"/>
        <color indexed="8"/>
        <rFont val="Aptos Narrow"/>
        <scheme val="minor"/>
      </rPr>
      <t>2</t>
    </r>
  </si>
  <si>
    <r>
      <t>Adrian</t>
    </r>
    <r>
      <rPr>
        <vertAlign val="superscript"/>
        <sz val="12"/>
        <color indexed="8"/>
        <rFont val="Aptos Narrow"/>
        <scheme val="minor"/>
      </rPr>
      <t>2</t>
    </r>
  </si>
  <si>
    <r>
      <t>Ann Arbor</t>
    </r>
    <r>
      <rPr>
        <vertAlign val="superscript"/>
        <sz val="12"/>
        <color indexed="8"/>
        <rFont val="Aptos Narrow"/>
        <scheme val="minor"/>
      </rPr>
      <t>2</t>
    </r>
  </si>
  <si>
    <r>
      <t>Birch Run</t>
    </r>
    <r>
      <rPr>
        <vertAlign val="superscript"/>
        <sz val="12"/>
        <color indexed="8"/>
        <rFont val="Aptos Narrow"/>
        <scheme val="minor"/>
      </rPr>
      <t>2</t>
    </r>
  </si>
  <si>
    <r>
      <t>Canton Township</t>
    </r>
    <r>
      <rPr>
        <vertAlign val="superscript"/>
        <sz val="12"/>
        <color indexed="8"/>
        <rFont val="Aptos Narrow"/>
        <scheme val="minor"/>
      </rPr>
      <t>2</t>
    </r>
  </si>
  <si>
    <r>
      <t>Detroit</t>
    </r>
    <r>
      <rPr>
        <vertAlign val="superscript"/>
        <sz val="12"/>
        <color indexed="8"/>
        <rFont val="Aptos Narrow"/>
        <scheme val="minor"/>
      </rPr>
      <t>2</t>
    </r>
  </si>
  <si>
    <r>
      <t>East Lansing</t>
    </r>
    <r>
      <rPr>
        <vertAlign val="superscript"/>
        <sz val="12"/>
        <color indexed="8"/>
        <rFont val="Aptos Narrow"/>
        <scheme val="minor"/>
      </rPr>
      <t>2</t>
    </r>
  </si>
  <si>
    <r>
      <t>Grand Rapids</t>
    </r>
    <r>
      <rPr>
        <vertAlign val="superscript"/>
        <sz val="12"/>
        <color indexed="8"/>
        <rFont val="Aptos Narrow"/>
        <scheme val="minor"/>
      </rPr>
      <t>2</t>
    </r>
  </si>
  <si>
    <r>
      <t>Lansing</t>
    </r>
    <r>
      <rPr>
        <vertAlign val="superscript"/>
        <sz val="12"/>
        <color indexed="8"/>
        <rFont val="Aptos Narrow"/>
        <scheme val="minor"/>
      </rPr>
      <t>2</t>
    </r>
  </si>
  <si>
    <r>
      <t>Mount Morris</t>
    </r>
    <r>
      <rPr>
        <vertAlign val="superscript"/>
        <sz val="12"/>
        <color indexed="8"/>
        <rFont val="Aptos Narrow"/>
        <scheme val="minor"/>
      </rPr>
      <t>2</t>
    </r>
  </si>
  <si>
    <r>
      <t>Royal Oak</t>
    </r>
    <r>
      <rPr>
        <vertAlign val="superscript"/>
        <sz val="12"/>
        <color indexed="8"/>
        <rFont val="Aptos Narrow"/>
        <scheme val="minor"/>
      </rPr>
      <t>2</t>
    </r>
  </si>
  <si>
    <r>
      <t>Shelby Township</t>
    </r>
    <r>
      <rPr>
        <vertAlign val="superscript"/>
        <sz val="12"/>
        <color indexed="8"/>
        <rFont val="Aptos Narrow"/>
        <scheme val="minor"/>
      </rPr>
      <t>2</t>
    </r>
  </si>
  <si>
    <r>
      <t>Walled Lake</t>
    </r>
    <r>
      <rPr>
        <vertAlign val="superscript"/>
        <sz val="12"/>
        <color indexed="8"/>
        <rFont val="Aptos Narrow"/>
        <scheme val="minor"/>
      </rPr>
      <t>2</t>
    </r>
  </si>
  <si>
    <r>
      <t>Waterford Township</t>
    </r>
    <r>
      <rPr>
        <vertAlign val="superscript"/>
        <sz val="12"/>
        <color indexed="8"/>
        <rFont val="Aptos Narrow"/>
        <scheme val="minor"/>
      </rPr>
      <t>2</t>
    </r>
  </si>
  <si>
    <r>
      <t>West Bloomfield Township</t>
    </r>
    <r>
      <rPr>
        <vertAlign val="superscript"/>
        <sz val="12"/>
        <color indexed="8"/>
        <rFont val="Aptos Narrow"/>
        <scheme val="minor"/>
      </rPr>
      <t>2</t>
    </r>
  </si>
  <si>
    <r>
      <t>Leelanau</t>
    </r>
    <r>
      <rPr>
        <vertAlign val="superscript"/>
        <sz val="12"/>
        <color indexed="8"/>
        <rFont val="Aptos Narrow"/>
        <scheme val="minor"/>
      </rPr>
      <t>2</t>
    </r>
  </si>
  <si>
    <r>
      <t>Brainerd</t>
    </r>
    <r>
      <rPr>
        <vertAlign val="superscript"/>
        <sz val="12"/>
        <color indexed="8"/>
        <rFont val="Aptos Narrow"/>
        <scheme val="minor"/>
      </rPr>
      <t>2</t>
    </r>
  </si>
  <si>
    <r>
      <t>Brooklyn Park</t>
    </r>
    <r>
      <rPr>
        <vertAlign val="superscript"/>
        <sz val="12"/>
        <color indexed="8"/>
        <rFont val="Aptos Narrow"/>
        <scheme val="minor"/>
      </rPr>
      <t>2</t>
    </r>
  </si>
  <si>
    <r>
      <t>Cold Spring/Richmond</t>
    </r>
    <r>
      <rPr>
        <vertAlign val="superscript"/>
        <sz val="12"/>
        <color indexed="8"/>
        <rFont val="Aptos Narrow"/>
        <scheme val="minor"/>
      </rPr>
      <t>2</t>
    </r>
  </si>
  <si>
    <r>
      <t>Coon Rapids</t>
    </r>
    <r>
      <rPr>
        <vertAlign val="superscript"/>
        <sz val="12"/>
        <color indexed="8"/>
        <rFont val="Aptos Narrow"/>
        <scheme val="minor"/>
      </rPr>
      <t>2</t>
    </r>
  </si>
  <si>
    <r>
      <t>Hopkins</t>
    </r>
    <r>
      <rPr>
        <vertAlign val="superscript"/>
        <sz val="12"/>
        <color indexed="8"/>
        <rFont val="Aptos Narrow"/>
        <scheme val="minor"/>
      </rPr>
      <t>2</t>
    </r>
  </si>
  <si>
    <r>
      <t>Maplewood</t>
    </r>
    <r>
      <rPr>
        <vertAlign val="superscript"/>
        <sz val="12"/>
        <color indexed="8"/>
        <rFont val="Aptos Narrow"/>
        <scheme val="minor"/>
      </rPr>
      <t>2</t>
    </r>
  </si>
  <si>
    <r>
      <t>Minneapolis</t>
    </r>
    <r>
      <rPr>
        <vertAlign val="superscript"/>
        <sz val="12"/>
        <color indexed="8"/>
        <rFont val="Aptos Narrow"/>
        <scheme val="minor"/>
      </rPr>
      <t>2</t>
    </r>
  </si>
  <si>
    <r>
      <t>Rochester</t>
    </r>
    <r>
      <rPr>
        <vertAlign val="superscript"/>
        <sz val="12"/>
        <color indexed="8"/>
        <rFont val="Aptos Narrow"/>
        <scheme val="minor"/>
      </rPr>
      <t>2</t>
    </r>
  </si>
  <si>
    <r>
      <t>Roseville</t>
    </r>
    <r>
      <rPr>
        <vertAlign val="superscript"/>
        <sz val="12"/>
        <color indexed="8"/>
        <rFont val="Aptos Narrow"/>
        <scheme val="minor"/>
      </rPr>
      <t>2</t>
    </r>
  </si>
  <si>
    <r>
      <t>Savage</t>
    </r>
    <r>
      <rPr>
        <vertAlign val="superscript"/>
        <sz val="12"/>
        <color indexed="8"/>
        <rFont val="Aptos Narrow"/>
        <scheme val="minor"/>
      </rPr>
      <t>2</t>
    </r>
  </si>
  <si>
    <r>
      <t>St. Cloud</t>
    </r>
    <r>
      <rPr>
        <vertAlign val="superscript"/>
        <sz val="12"/>
        <color indexed="8"/>
        <rFont val="Aptos Narrow"/>
        <scheme val="minor"/>
      </rPr>
      <t>2</t>
    </r>
  </si>
  <si>
    <r>
      <t>St. Louis Park</t>
    </r>
    <r>
      <rPr>
        <vertAlign val="superscript"/>
        <sz val="12"/>
        <color indexed="8"/>
        <rFont val="Aptos Narrow"/>
        <scheme val="minor"/>
      </rPr>
      <t>2</t>
    </r>
  </si>
  <si>
    <r>
      <t>St. Paul</t>
    </r>
    <r>
      <rPr>
        <vertAlign val="superscript"/>
        <sz val="12"/>
        <color indexed="8"/>
        <rFont val="Aptos Narrow"/>
        <scheme val="minor"/>
      </rPr>
      <t>2</t>
    </r>
  </si>
  <si>
    <r>
      <t>Mille Lacs</t>
    </r>
    <r>
      <rPr>
        <vertAlign val="superscript"/>
        <sz val="12"/>
        <color indexed="8"/>
        <rFont val="Aptos Narrow"/>
        <scheme val="minor"/>
      </rPr>
      <t>2</t>
    </r>
  </si>
  <si>
    <r>
      <t>St. Louis</t>
    </r>
    <r>
      <rPr>
        <vertAlign val="superscript"/>
        <sz val="12"/>
        <color indexed="8"/>
        <rFont val="Aptos Narrow"/>
        <scheme val="minor"/>
      </rPr>
      <t>2</t>
    </r>
  </si>
  <si>
    <r>
      <t>Kansas City</t>
    </r>
    <r>
      <rPr>
        <vertAlign val="superscript"/>
        <sz val="12"/>
        <color indexed="8"/>
        <rFont val="Aptos Narrow"/>
        <scheme val="minor"/>
      </rPr>
      <t>2</t>
    </r>
  </si>
  <si>
    <r>
      <t>Lee's Summit</t>
    </r>
    <r>
      <rPr>
        <vertAlign val="superscript"/>
        <sz val="12"/>
        <color indexed="8"/>
        <rFont val="Aptos Narrow"/>
        <scheme val="minor"/>
      </rPr>
      <t>2</t>
    </r>
  </si>
  <si>
    <r>
      <t>Richmond</t>
    </r>
    <r>
      <rPr>
        <vertAlign val="superscript"/>
        <sz val="12"/>
        <color indexed="8"/>
        <rFont val="Aptos Narrow"/>
        <scheme val="minor"/>
      </rPr>
      <t>2</t>
    </r>
  </si>
  <si>
    <r>
      <t>Springfield</t>
    </r>
    <r>
      <rPr>
        <vertAlign val="superscript"/>
        <sz val="12"/>
        <color indexed="8"/>
        <rFont val="Aptos Narrow"/>
        <scheme val="minor"/>
      </rPr>
      <t>2</t>
    </r>
  </si>
  <si>
    <r>
      <t>Warrensburg</t>
    </r>
    <r>
      <rPr>
        <vertAlign val="superscript"/>
        <sz val="12"/>
        <color indexed="8"/>
        <rFont val="Aptos Narrow"/>
        <scheme val="minor"/>
      </rPr>
      <t>2</t>
    </r>
  </si>
  <si>
    <r>
      <t>Lincoln</t>
    </r>
    <r>
      <rPr>
        <vertAlign val="superscript"/>
        <sz val="12"/>
        <color indexed="8"/>
        <rFont val="Aptos Narrow"/>
        <scheme val="minor"/>
      </rPr>
      <t>2</t>
    </r>
  </si>
  <si>
    <r>
      <t>St. Charles County Police Department</t>
    </r>
    <r>
      <rPr>
        <vertAlign val="superscript"/>
        <sz val="12"/>
        <color indexed="8"/>
        <rFont val="Aptos Narrow"/>
        <scheme val="minor"/>
      </rPr>
      <t>2</t>
    </r>
  </si>
  <si>
    <r>
      <t>Crete</t>
    </r>
    <r>
      <rPr>
        <vertAlign val="superscript"/>
        <sz val="12"/>
        <color indexed="8"/>
        <rFont val="Aptos Narrow"/>
        <scheme val="minor"/>
      </rPr>
      <t>2</t>
    </r>
  </si>
  <si>
    <r>
      <t>University of Nebraska, Lincoln</t>
    </r>
    <r>
      <rPr>
        <vertAlign val="superscript"/>
        <sz val="12"/>
        <color indexed="8"/>
        <rFont val="Aptos Narrow"/>
        <scheme val="minor"/>
      </rPr>
      <t>2</t>
    </r>
  </si>
  <si>
    <r>
      <t>Las Vegas Metropolitan Police Department</t>
    </r>
    <r>
      <rPr>
        <vertAlign val="superscript"/>
        <sz val="12"/>
        <color indexed="8"/>
        <rFont val="Aptos Narrow"/>
        <scheme val="minor"/>
      </rPr>
      <t>2</t>
    </r>
  </si>
  <si>
    <r>
      <t>Washoe</t>
    </r>
    <r>
      <rPr>
        <vertAlign val="superscript"/>
        <sz val="12"/>
        <color indexed="8"/>
        <rFont val="Aptos Narrow"/>
        <scheme val="minor"/>
      </rPr>
      <t>2</t>
    </r>
  </si>
  <si>
    <r>
      <t>Nye</t>
    </r>
    <r>
      <rPr>
        <vertAlign val="superscript"/>
        <sz val="12"/>
        <color indexed="8"/>
        <rFont val="Aptos Narrow"/>
        <scheme val="minor"/>
      </rPr>
      <t>2</t>
    </r>
  </si>
  <si>
    <r>
      <t>Northwestern Division</t>
    </r>
    <r>
      <rPr>
        <vertAlign val="superscript"/>
        <sz val="12"/>
        <color indexed="8"/>
        <rFont val="Aptos Narrow"/>
        <scheme val="minor"/>
      </rPr>
      <t>2</t>
    </r>
  </si>
  <si>
    <r>
      <t>Southern Division</t>
    </r>
    <r>
      <rPr>
        <vertAlign val="superscript"/>
        <sz val="12"/>
        <color indexed="8"/>
        <rFont val="Aptos Narrow"/>
        <scheme val="minor"/>
      </rPr>
      <t>2</t>
    </r>
  </si>
  <si>
    <r>
      <t>Denville Township</t>
    </r>
    <r>
      <rPr>
        <vertAlign val="superscript"/>
        <sz val="12"/>
        <color indexed="8"/>
        <rFont val="Aptos Narrow"/>
        <scheme val="minor"/>
      </rPr>
      <t>2</t>
    </r>
  </si>
  <si>
    <r>
      <t>Eatontown</t>
    </r>
    <r>
      <rPr>
        <vertAlign val="superscript"/>
        <sz val="12"/>
        <color indexed="8"/>
        <rFont val="Aptos Narrow"/>
        <scheme val="minor"/>
      </rPr>
      <t>2</t>
    </r>
  </si>
  <si>
    <r>
      <t>Ewing Township</t>
    </r>
    <r>
      <rPr>
        <vertAlign val="superscript"/>
        <sz val="12"/>
        <color indexed="8"/>
        <rFont val="Aptos Narrow"/>
        <scheme val="minor"/>
      </rPr>
      <t>2</t>
    </r>
  </si>
  <si>
    <r>
      <t>Morristown</t>
    </r>
    <r>
      <rPr>
        <vertAlign val="superscript"/>
        <sz val="12"/>
        <color indexed="8"/>
        <rFont val="Aptos Narrow"/>
        <scheme val="minor"/>
      </rPr>
      <t>2</t>
    </r>
  </si>
  <si>
    <r>
      <t>Princeton</t>
    </r>
    <r>
      <rPr>
        <vertAlign val="superscript"/>
        <sz val="12"/>
        <color indexed="8"/>
        <rFont val="Aptos Narrow"/>
        <scheme val="minor"/>
      </rPr>
      <t>2</t>
    </r>
  </si>
  <si>
    <r>
      <t>Ringwood</t>
    </r>
    <r>
      <rPr>
        <vertAlign val="superscript"/>
        <sz val="12"/>
        <color indexed="8"/>
        <rFont val="Aptos Narrow"/>
        <scheme val="minor"/>
      </rPr>
      <t>2</t>
    </r>
  </si>
  <si>
    <r>
      <t>Roseland</t>
    </r>
    <r>
      <rPr>
        <vertAlign val="superscript"/>
        <sz val="12"/>
        <color indexed="8"/>
        <rFont val="Aptos Narrow"/>
        <scheme val="minor"/>
      </rPr>
      <t>2</t>
    </r>
  </si>
  <si>
    <r>
      <t>South Amboy</t>
    </r>
    <r>
      <rPr>
        <vertAlign val="superscript"/>
        <sz val="12"/>
        <color indexed="8"/>
        <rFont val="Aptos Narrow"/>
        <scheme val="minor"/>
      </rPr>
      <t>2</t>
    </r>
  </si>
  <si>
    <r>
      <t>New Jersey Transit Police</t>
    </r>
    <r>
      <rPr>
        <vertAlign val="superscript"/>
        <sz val="12"/>
        <color indexed="8"/>
        <rFont val="Aptos Narrow"/>
        <scheme val="minor"/>
      </rPr>
      <t>2</t>
    </r>
  </si>
  <si>
    <r>
      <t>Port Authority of New York and New Jersey</t>
    </r>
    <r>
      <rPr>
        <vertAlign val="superscript"/>
        <sz val="12"/>
        <color indexed="8"/>
        <rFont val="Aptos Narrow"/>
        <scheme val="minor"/>
      </rPr>
      <t>2</t>
    </r>
  </si>
  <si>
    <r>
      <t>Albuquerque</t>
    </r>
    <r>
      <rPr>
        <vertAlign val="superscript"/>
        <sz val="12"/>
        <color indexed="8"/>
        <rFont val="Aptos Narrow"/>
        <scheme val="minor"/>
      </rPr>
      <t>2</t>
    </r>
  </si>
  <si>
    <r>
      <t>Bernalillo</t>
    </r>
    <r>
      <rPr>
        <vertAlign val="superscript"/>
        <sz val="12"/>
        <color indexed="8"/>
        <rFont val="Aptos Narrow"/>
        <scheme val="minor"/>
      </rPr>
      <t>2</t>
    </r>
  </si>
  <si>
    <r>
      <t>Bethlehem Town</t>
    </r>
    <r>
      <rPr>
        <vertAlign val="superscript"/>
        <sz val="12"/>
        <color indexed="8"/>
        <rFont val="Aptos Narrow"/>
        <scheme val="minor"/>
      </rPr>
      <t>2</t>
    </r>
  </si>
  <si>
    <r>
      <t>Buffalo</t>
    </r>
    <r>
      <rPr>
        <vertAlign val="superscript"/>
        <sz val="12"/>
        <color indexed="8"/>
        <rFont val="Aptos Narrow"/>
        <scheme val="minor"/>
      </rPr>
      <t>2</t>
    </r>
  </si>
  <si>
    <r>
      <t>Clarkstown Town</t>
    </r>
    <r>
      <rPr>
        <vertAlign val="superscript"/>
        <sz val="12"/>
        <color indexed="8"/>
        <rFont val="Aptos Narrow"/>
        <scheme val="minor"/>
      </rPr>
      <t>2</t>
    </r>
  </si>
  <si>
    <r>
      <t>Greenburgh Town</t>
    </r>
    <r>
      <rPr>
        <vertAlign val="superscript"/>
        <sz val="12"/>
        <color indexed="8"/>
        <rFont val="Aptos Narrow"/>
        <scheme val="minor"/>
      </rPr>
      <t>2</t>
    </r>
  </si>
  <si>
    <r>
      <t>Hudson</t>
    </r>
    <r>
      <rPr>
        <vertAlign val="superscript"/>
        <sz val="12"/>
        <color indexed="8"/>
        <rFont val="Aptos Narrow"/>
        <scheme val="minor"/>
      </rPr>
      <t>2</t>
    </r>
  </si>
  <si>
    <r>
      <t>Oswego City</t>
    </r>
    <r>
      <rPr>
        <vertAlign val="superscript"/>
        <sz val="12"/>
        <color indexed="8"/>
        <rFont val="Aptos Narrow"/>
        <scheme val="minor"/>
      </rPr>
      <t>2</t>
    </r>
  </si>
  <si>
    <r>
      <t>Yonkers</t>
    </r>
    <r>
      <rPr>
        <vertAlign val="superscript"/>
        <sz val="12"/>
        <color indexed="8"/>
        <rFont val="Aptos Narrow"/>
        <scheme val="minor"/>
      </rPr>
      <t>2</t>
    </r>
  </si>
  <si>
    <r>
      <t>Boone</t>
    </r>
    <r>
      <rPr>
        <vertAlign val="superscript"/>
        <sz val="12"/>
        <color indexed="8"/>
        <rFont val="Aptos Narrow"/>
        <scheme val="minor"/>
      </rPr>
      <t>2</t>
    </r>
  </si>
  <si>
    <r>
      <t>Charlotte-Mecklenburg</t>
    </r>
    <r>
      <rPr>
        <vertAlign val="superscript"/>
        <sz val="12"/>
        <color indexed="8"/>
        <rFont val="Aptos Narrow"/>
        <scheme val="minor"/>
      </rPr>
      <t>2</t>
    </r>
  </si>
  <si>
    <r>
      <t>Durham</t>
    </r>
    <r>
      <rPr>
        <vertAlign val="superscript"/>
        <sz val="12"/>
        <color indexed="8"/>
        <rFont val="Aptos Narrow"/>
        <scheme val="minor"/>
      </rPr>
      <t>2</t>
    </r>
  </si>
  <si>
    <r>
      <t>Fayetteville</t>
    </r>
    <r>
      <rPr>
        <vertAlign val="superscript"/>
        <sz val="12"/>
        <color indexed="8"/>
        <rFont val="Aptos Narrow"/>
        <scheme val="minor"/>
      </rPr>
      <t>2</t>
    </r>
  </si>
  <si>
    <r>
      <t>Matthews</t>
    </r>
    <r>
      <rPr>
        <vertAlign val="superscript"/>
        <sz val="12"/>
        <color indexed="8"/>
        <rFont val="Aptos Narrow"/>
        <scheme val="minor"/>
      </rPr>
      <t>2</t>
    </r>
  </si>
  <si>
    <r>
      <t>Newport</t>
    </r>
    <r>
      <rPr>
        <vertAlign val="superscript"/>
        <sz val="12"/>
        <color indexed="8"/>
        <rFont val="Aptos Narrow"/>
        <scheme val="minor"/>
      </rPr>
      <t>2</t>
    </r>
  </si>
  <si>
    <r>
      <t>Pinehurst</t>
    </r>
    <r>
      <rPr>
        <vertAlign val="superscript"/>
        <sz val="12"/>
        <color indexed="8"/>
        <rFont val="Aptos Narrow"/>
        <scheme val="minor"/>
      </rPr>
      <t>2</t>
    </r>
  </si>
  <si>
    <r>
      <t>Pittsboro</t>
    </r>
    <r>
      <rPr>
        <vertAlign val="superscript"/>
        <sz val="12"/>
        <color indexed="8"/>
        <rFont val="Aptos Narrow"/>
        <scheme val="minor"/>
      </rPr>
      <t>2</t>
    </r>
  </si>
  <si>
    <r>
      <t>Raleigh</t>
    </r>
    <r>
      <rPr>
        <vertAlign val="superscript"/>
        <sz val="12"/>
        <color indexed="8"/>
        <rFont val="Aptos Narrow"/>
        <scheme val="minor"/>
      </rPr>
      <t>2</t>
    </r>
  </si>
  <si>
    <r>
      <t>Wilmington</t>
    </r>
    <r>
      <rPr>
        <vertAlign val="superscript"/>
        <sz val="12"/>
        <color indexed="8"/>
        <rFont val="Aptos Narrow"/>
        <scheme val="minor"/>
      </rPr>
      <t>2</t>
    </r>
  </si>
  <si>
    <r>
      <t>Chatham</t>
    </r>
    <r>
      <rPr>
        <vertAlign val="superscript"/>
        <sz val="12"/>
        <color indexed="8"/>
        <rFont val="Aptos Narrow"/>
        <scheme val="minor"/>
      </rPr>
      <t>2</t>
    </r>
  </si>
  <si>
    <r>
      <t>Harnett</t>
    </r>
    <r>
      <rPr>
        <vertAlign val="superscript"/>
        <sz val="12"/>
        <color indexed="8"/>
        <rFont val="Aptos Narrow"/>
        <scheme val="minor"/>
      </rPr>
      <t>2</t>
    </r>
  </si>
  <si>
    <r>
      <t>Watauga</t>
    </r>
    <r>
      <rPr>
        <vertAlign val="superscript"/>
        <sz val="12"/>
        <color indexed="8"/>
        <rFont val="Aptos Narrow"/>
        <scheme val="minor"/>
      </rPr>
      <t>2</t>
    </r>
  </si>
  <si>
    <r>
      <t>Fargo</t>
    </r>
    <r>
      <rPr>
        <vertAlign val="superscript"/>
        <sz val="12"/>
        <color indexed="8"/>
        <rFont val="Aptos Narrow"/>
        <scheme val="minor"/>
      </rPr>
      <t>2</t>
    </r>
  </si>
  <si>
    <r>
      <t>Valley City</t>
    </r>
    <r>
      <rPr>
        <vertAlign val="superscript"/>
        <sz val="12"/>
        <color indexed="8"/>
        <rFont val="Aptos Narrow"/>
        <scheme val="minor"/>
      </rPr>
      <t>2</t>
    </r>
  </si>
  <si>
    <r>
      <t>Akron</t>
    </r>
    <r>
      <rPr>
        <vertAlign val="superscript"/>
        <sz val="12"/>
        <color indexed="8"/>
        <rFont val="Aptos Narrow"/>
        <scheme val="minor"/>
      </rPr>
      <t>2</t>
    </r>
  </si>
  <si>
    <r>
      <t>Barberton</t>
    </r>
    <r>
      <rPr>
        <vertAlign val="superscript"/>
        <sz val="12"/>
        <color indexed="8"/>
        <rFont val="Aptos Narrow"/>
        <scheme val="minor"/>
      </rPr>
      <t>2</t>
    </r>
  </si>
  <si>
    <r>
      <t>Chillicothe</t>
    </r>
    <r>
      <rPr>
        <vertAlign val="superscript"/>
        <sz val="12"/>
        <color indexed="8"/>
        <rFont val="Aptos Narrow"/>
        <scheme val="minor"/>
      </rPr>
      <t>2</t>
    </r>
  </si>
  <si>
    <r>
      <t>Cincinnati</t>
    </r>
    <r>
      <rPr>
        <vertAlign val="superscript"/>
        <sz val="12"/>
        <color indexed="8"/>
        <rFont val="Aptos Narrow"/>
        <scheme val="minor"/>
      </rPr>
      <t>2</t>
    </r>
  </si>
  <si>
    <r>
      <t>Cleveland</t>
    </r>
    <r>
      <rPr>
        <vertAlign val="superscript"/>
        <sz val="12"/>
        <color indexed="8"/>
        <rFont val="Aptos Narrow"/>
        <scheme val="minor"/>
      </rPr>
      <t>2</t>
    </r>
  </si>
  <si>
    <r>
      <t>Columbus</t>
    </r>
    <r>
      <rPr>
        <vertAlign val="superscript"/>
        <sz val="12"/>
        <color indexed="8"/>
        <rFont val="Aptos Narrow"/>
        <scheme val="minor"/>
      </rPr>
      <t>2</t>
    </r>
  </si>
  <si>
    <r>
      <t>Garfield Heights</t>
    </r>
    <r>
      <rPr>
        <vertAlign val="superscript"/>
        <sz val="12"/>
        <color indexed="8"/>
        <rFont val="Aptos Narrow"/>
        <scheme val="minor"/>
      </rPr>
      <t>2</t>
    </r>
  </si>
  <si>
    <r>
      <t>Lawrence Township</t>
    </r>
    <r>
      <rPr>
        <vertAlign val="superscript"/>
        <sz val="12"/>
        <color indexed="8"/>
        <rFont val="Aptos Narrow"/>
        <scheme val="minor"/>
      </rPr>
      <t>2</t>
    </r>
  </si>
  <si>
    <r>
      <t>Massillon</t>
    </r>
    <r>
      <rPr>
        <vertAlign val="superscript"/>
        <sz val="12"/>
        <color indexed="8"/>
        <rFont val="Aptos Narrow"/>
        <scheme val="minor"/>
      </rPr>
      <t>2</t>
    </r>
  </si>
  <si>
    <r>
      <t>Middletown</t>
    </r>
    <r>
      <rPr>
        <vertAlign val="superscript"/>
        <sz val="12"/>
        <color indexed="8"/>
        <rFont val="Aptos Narrow"/>
        <scheme val="minor"/>
      </rPr>
      <t>2</t>
    </r>
  </si>
  <si>
    <r>
      <t>New Albany</t>
    </r>
    <r>
      <rPr>
        <vertAlign val="superscript"/>
        <sz val="12"/>
        <color indexed="8"/>
        <rFont val="Aptos Narrow"/>
        <scheme val="minor"/>
      </rPr>
      <t>2</t>
    </r>
  </si>
  <si>
    <r>
      <t>Sidney</t>
    </r>
    <r>
      <rPr>
        <vertAlign val="superscript"/>
        <sz val="12"/>
        <color indexed="8"/>
        <rFont val="Aptos Narrow"/>
        <scheme val="minor"/>
      </rPr>
      <t>2</t>
    </r>
  </si>
  <si>
    <r>
      <t>Union Township, Clermont County</t>
    </r>
    <r>
      <rPr>
        <vertAlign val="superscript"/>
        <sz val="12"/>
        <color indexed="8"/>
        <rFont val="Aptos Narrow"/>
        <scheme val="minor"/>
      </rPr>
      <t>2</t>
    </r>
  </si>
  <si>
    <r>
      <t>Wellston</t>
    </r>
    <r>
      <rPr>
        <vertAlign val="superscript"/>
        <sz val="12"/>
        <color indexed="8"/>
        <rFont val="Aptos Narrow"/>
        <scheme val="minor"/>
      </rPr>
      <t>2</t>
    </r>
  </si>
  <si>
    <r>
      <t>Ohio State University, Columbus</t>
    </r>
    <r>
      <rPr>
        <vertAlign val="superscript"/>
        <sz val="12"/>
        <color indexed="8"/>
        <rFont val="Aptos Narrow"/>
        <scheme val="minor"/>
      </rPr>
      <t>2</t>
    </r>
  </si>
  <si>
    <r>
      <t>Hamilton</t>
    </r>
    <r>
      <rPr>
        <vertAlign val="superscript"/>
        <sz val="12"/>
        <color indexed="8"/>
        <rFont val="Aptos Narrow"/>
        <scheme val="minor"/>
      </rPr>
      <t>2</t>
    </r>
  </si>
  <si>
    <r>
      <t>Madison</t>
    </r>
    <r>
      <rPr>
        <vertAlign val="superscript"/>
        <sz val="12"/>
        <color indexed="8"/>
        <rFont val="Aptos Narrow"/>
        <scheme val="minor"/>
      </rPr>
      <t>2</t>
    </r>
  </si>
  <si>
    <r>
      <t>Warren</t>
    </r>
    <r>
      <rPr>
        <vertAlign val="superscript"/>
        <sz val="12"/>
        <color indexed="8"/>
        <rFont val="Aptos Narrow"/>
        <scheme val="minor"/>
      </rPr>
      <t>2</t>
    </r>
  </si>
  <si>
    <r>
      <t>Pike</t>
    </r>
    <r>
      <rPr>
        <vertAlign val="superscript"/>
        <sz val="12"/>
        <color indexed="8"/>
        <rFont val="Aptos Narrow"/>
        <scheme val="minor"/>
      </rPr>
      <t>2</t>
    </r>
  </si>
  <si>
    <r>
      <t>Broken Arrow</t>
    </r>
    <r>
      <rPr>
        <vertAlign val="superscript"/>
        <sz val="12"/>
        <color indexed="8"/>
        <rFont val="Aptos Narrow"/>
        <scheme val="minor"/>
      </rPr>
      <t>2</t>
    </r>
  </si>
  <si>
    <r>
      <t>Albany</t>
    </r>
    <r>
      <rPr>
        <vertAlign val="superscript"/>
        <sz val="12"/>
        <color indexed="8"/>
        <rFont val="Aptos Narrow"/>
        <scheme val="minor"/>
      </rPr>
      <t>2</t>
    </r>
  </si>
  <si>
    <r>
      <t>Beaverton</t>
    </r>
    <r>
      <rPr>
        <vertAlign val="superscript"/>
        <sz val="12"/>
        <color indexed="8"/>
        <rFont val="Aptos Narrow"/>
        <scheme val="minor"/>
      </rPr>
      <t>2</t>
    </r>
  </si>
  <si>
    <r>
      <t>Central Point</t>
    </r>
    <r>
      <rPr>
        <vertAlign val="superscript"/>
        <sz val="12"/>
        <color indexed="8"/>
        <rFont val="Aptos Narrow"/>
        <scheme val="minor"/>
      </rPr>
      <t>2</t>
    </r>
  </si>
  <si>
    <r>
      <t>Corvallis</t>
    </r>
    <r>
      <rPr>
        <vertAlign val="superscript"/>
        <sz val="12"/>
        <color indexed="8"/>
        <rFont val="Aptos Narrow"/>
        <scheme val="minor"/>
      </rPr>
      <t>2</t>
    </r>
  </si>
  <si>
    <r>
      <t>Eugene</t>
    </r>
    <r>
      <rPr>
        <vertAlign val="superscript"/>
        <sz val="12"/>
        <color indexed="8"/>
        <rFont val="Aptos Narrow"/>
        <scheme val="minor"/>
      </rPr>
      <t>2</t>
    </r>
  </si>
  <si>
    <r>
      <t>Gladstone</t>
    </r>
    <r>
      <rPr>
        <vertAlign val="superscript"/>
        <sz val="12"/>
        <color indexed="8"/>
        <rFont val="Aptos Narrow"/>
        <scheme val="minor"/>
      </rPr>
      <t>2</t>
    </r>
  </si>
  <si>
    <r>
      <t>Hillsboro</t>
    </r>
    <r>
      <rPr>
        <vertAlign val="superscript"/>
        <sz val="12"/>
        <color indexed="8"/>
        <rFont val="Aptos Narrow"/>
        <scheme val="minor"/>
      </rPr>
      <t>2</t>
    </r>
  </si>
  <si>
    <r>
      <t>Milwaukie</t>
    </r>
    <r>
      <rPr>
        <vertAlign val="superscript"/>
        <sz val="12"/>
        <color indexed="8"/>
        <rFont val="Aptos Narrow"/>
        <scheme val="minor"/>
      </rPr>
      <t>2</t>
    </r>
  </si>
  <si>
    <r>
      <t>Portland</t>
    </r>
    <r>
      <rPr>
        <vertAlign val="superscript"/>
        <sz val="12"/>
        <color indexed="8"/>
        <rFont val="Aptos Narrow"/>
        <scheme val="minor"/>
      </rPr>
      <t>2</t>
    </r>
  </si>
  <si>
    <r>
      <t>Tigard</t>
    </r>
    <r>
      <rPr>
        <vertAlign val="superscript"/>
        <sz val="12"/>
        <color indexed="8"/>
        <rFont val="Aptos Narrow"/>
        <scheme val="minor"/>
      </rPr>
      <t>2</t>
    </r>
  </si>
  <si>
    <r>
      <t>Portland State University</t>
    </r>
    <r>
      <rPr>
        <vertAlign val="superscript"/>
        <sz val="12"/>
        <color indexed="8"/>
        <rFont val="Aptos Narrow"/>
        <scheme val="minor"/>
      </rPr>
      <t>2</t>
    </r>
  </si>
  <si>
    <r>
      <t>Clackamas</t>
    </r>
    <r>
      <rPr>
        <vertAlign val="superscript"/>
        <sz val="12"/>
        <color indexed="8"/>
        <rFont val="Aptos Narrow"/>
        <scheme val="minor"/>
      </rPr>
      <t>2</t>
    </r>
  </si>
  <si>
    <r>
      <t>Philadelphia</t>
    </r>
    <r>
      <rPr>
        <vertAlign val="superscript"/>
        <sz val="12"/>
        <color indexed="8"/>
        <rFont val="Aptos Narrow"/>
        <scheme val="minor"/>
      </rPr>
      <t>2</t>
    </r>
  </si>
  <si>
    <r>
      <t>Cayce</t>
    </r>
    <r>
      <rPr>
        <vertAlign val="superscript"/>
        <sz val="12"/>
        <color indexed="8"/>
        <rFont val="Aptos Narrow"/>
        <scheme val="minor"/>
      </rPr>
      <t>2</t>
    </r>
  </si>
  <si>
    <r>
      <t>Hamlin</t>
    </r>
    <r>
      <rPr>
        <vertAlign val="superscript"/>
        <sz val="12"/>
        <color indexed="8"/>
        <rFont val="Aptos Narrow"/>
        <scheme val="minor"/>
      </rPr>
      <t>2</t>
    </r>
  </si>
  <si>
    <r>
      <t>Crow Creek Tribal</t>
    </r>
    <r>
      <rPr>
        <vertAlign val="superscript"/>
        <sz val="12"/>
        <color indexed="8"/>
        <rFont val="Aptos Narrow"/>
        <scheme val="minor"/>
      </rPr>
      <t>2</t>
    </r>
  </si>
  <si>
    <r>
      <t>Oakland</t>
    </r>
    <r>
      <rPr>
        <vertAlign val="superscript"/>
        <sz val="12"/>
        <color indexed="8"/>
        <rFont val="Aptos Narrow"/>
        <scheme val="minor"/>
      </rPr>
      <t>2</t>
    </r>
  </si>
  <si>
    <r>
      <t>Winchester</t>
    </r>
    <r>
      <rPr>
        <vertAlign val="superscript"/>
        <sz val="12"/>
        <color indexed="8"/>
        <rFont val="Aptos Narrow"/>
        <scheme val="minor"/>
      </rPr>
      <t>2</t>
    </r>
  </si>
  <si>
    <r>
      <t>Johnson</t>
    </r>
    <r>
      <rPr>
        <vertAlign val="superscript"/>
        <sz val="12"/>
        <color indexed="8"/>
        <rFont val="Aptos Narrow"/>
        <scheme val="minor"/>
      </rPr>
      <t>2</t>
    </r>
  </si>
  <si>
    <r>
      <t>Department of Safety</t>
    </r>
    <r>
      <rPr>
        <vertAlign val="superscript"/>
        <sz val="12"/>
        <color indexed="8"/>
        <rFont val="Aptos Narrow"/>
        <scheme val="minor"/>
      </rPr>
      <t>2</t>
    </r>
  </si>
  <si>
    <r>
      <t>El Paso</t>
    </r>
    <r>
      <rPr>
        <vertAlign val="superscript"/>
        <sz val="12"/>
        <color indexed="8"/>
        <rFont val="Aptos Narrow"/>
        <scheme val="minor"/>
      </rPr>
      <t>2</t>
    </r>
  </si>
  <si>
    <r>
      <t>Fort Worth</t>
    </r>
    <r>
      <rPr>
        <vertAlign val="superscript"/>
        <sz val="12"/>
        <color indexed="8"/>
        <rFont val="Aptos Narrow"/>
        <scheme val="minor"/>
      </rPr>
      <t>2</t>
    </r>
  </si>
  <si>
    <r>
      <t>Houston</t>
    </r>
    <r>
      <rPr>
        <vertAlign val="superscript"/>
        <sz val="12"/>
        <color indexed="8"/>
        <rFont val="Aptos Narrow"/>
        <scheme val="minor"/>
      </rPr>
      <t>2</t>
    </r>
  </si>
  <si>
    <r>
      <t>Huntsville</t>
    </r>
    <r>
      <rPr>
        <vertAlign val="superscript"/>
        <sz val="12"/>
        <color indexed="8"/>
        <rFont val="Aptos Narrow"/>
        <scheme val="minor"/>
      </rPr>
      <t>2</t>
    </r>
  </si>
  <si>
    <r>
      <t>Irving</t>
    </r>
    <r>
      <rPr>
        <vertAlign val="superscript"/>
        <sz val="12"/>
        <color indexed="8"/>
        <rFont val="Aptos Narrow"/>
        <scheme val="minor"/>
      </rPr>
      <t>2</t>
    </r>
  </si>
  <si>
    <r>
      <t>Kyle</t>
    </r>
    <r>
      <rPr>
        <vertAlign val="superscript"/>
        <sz val="12"/>
        <color indexed="8"/>
        <rFont val="Aptos Narrow"/>
        <scheme val="minor"/>
      </rPr>
      <t>2</t>
    </r>
  </si>
  <si>
    <r>
      <t>McKinney</t>
    </r>
    <r>
      <rPr>
        <vertAlign val="superscript"/>
        <sz val="12"/>
        <color indexed="8"/>
        <rFont val="Aptos Narrow"/>
        <scheme val="minor"/>
      </rPr>
      <t>2</t>
    </r>
  </si>
  <si>
    <r>
      <t>Midland</t>
    </r>
    <r>
      <rPr>
        <vertAlign val="superscript"/>
        <sz val="12"/>
        <color indexed="8"/>
        <rFont val="Aptos Narrow"/>
        <scheme val="minor"/>
      </rPr>
      <t>2</t>
    </r>
  </si>
  <si>
    <r>
      <t>Pasadena</t>
    </r>
    <r>
      <rPr>
        <vertAlign val="superscript"/>
        <sz val="12"/>
        <color indexed="8"/>
        <rFont val="Aptos Narrow"/>
        <scheme val="minor"/>
      </rPr>
      <t>2</t>
    </r>
  </si>
  <si>
    <r>
      <t>San Antonio</t>
    </r>
    <r>
      <rPr>
        <vertAlign val="superscript"/>
        <sz val="12"/>
        <color indexed="8"/>
        <rFont val="Aptos Narrow"/>
        <scheme val="minor"/>
      </rPr>
      <t>2</t>
    </r>
  </si>
  <si>
    <r>
      <t>Waxahachie</t>
    </r>
    <r>
      <rPr>
        <vertAlign val="superscript"/>
        <sz val="12"/>
        <color indexed="8"/>
        <rFont val="Aptos Narrow"/>
        <scheme val="minor"/>
      </rPr>
      <t>2</t>
    </r>
  </si>
  <si>
    <r>
      <t>Travis</t>
    </r>
    <r>
      <rPr>
        <vertAlign val="superscript"/>
        <sz val="12"/>
        <color indexed="8"/>
        <rFont val="Aptos Narrow"/>
        <scheme val="minor"/>
      </rPr>
      <t>2</t>
    </r>
  </si>
  <si>
    <r>
      <t>Salt Lake City</t>
    </r>
    <r>
      <rPr>
        <vertAlign val="superscript"/>
        <sz val="12"/>
        <color indexed="8"/>
        <rFont val="Aptos Narrow"/>
        <scheme val="minor"/>
      </rPr>
      <t>2</t>
    </r>
  </si>
  <si>
    <r>
      <t>Springville</t>
    </r>
    <r>
      <rPr>
        <vertAlign val="superscript"/>
        <sz val="12"/>
        <color indexed="8"/>
        <rFont val="Aptos Narrow"/>
        <scheme val="minor"/>
      </rPr>
      <t>2</t>
    </r>
  </si>
  <si>
    <r>
      <t>St. George</t>
    </r>
    <r>
      <rPr>
        <vertAlign val="superscript"/>
        <sz val="12"/>
        <color indexed="8"/>
        <rFont val="Aptos Narrow"/>
        <scheme val="minor"/>
      </rPr>
      <t>2</t>
    </r>
  </si>
  <si>
    <r>
      <t>Syracuse</t>
    </r>
    <r>
      <rPr>
        <vertAlign val="superscript"/>
        <sz val="12"/>
        <color indexed="8"/>
        <rFont val="Aptos Narrow"/>
        <scheme val="minor"/>
      </rPr>
      <t>2</t>
    </r>
  </si>
  <si>
    <r>
      <t>Weber</t>
    </r>
    <r>
      <rPr>
        <vertAlign val="superscript"/>
        <sz val="12"/>
        <color indexed="8"/>
        <rFont val="Aptos Narrow"/>
        <scheme val="minor"/>
      </rPr>
      <t>2</t>
    </r>
  </si>
  <si>
    <r>
      <t>Middlebury</t>
    </r>
    <r>
      <rPr>
        <vertAlign val="superscript"/>
        <sz val="12"/>
        <color indexed="8"/>
        <rFont val="Aptos Narrow"/>
        <scheme val="minor"/>
      </rPr>
      <t>2</t>
    </r>
  </si>
  <si>
    <r>
      <t>St. Albans</t>
    </r>
    <r>
      <rPr>
        <vertAlign val="superscript"/>
        <sz val="12"/>
        <color indexed="8"/>
        <rFont val="Aptos Narrow"/>
        <scheme val="minor"/>
      </rPr>
      <t>2</t>
    </r>
  </si>
  <si>
    <r>
      <t>Portsmouth</t>
    </r>
    <r>
      <rPr>
        <vertAlign val="superscript"/>
        <sz val="12"/>
        <color indexed="8"/>
        <rFont val="Aptos Narrow"/>
        <scheme val="minor"/>
      </rPr>
      <t>2</t>
    </r>
  </si>
  <si>
    <r>
      <t>Chesterfield County Police Department</t>
    </r>
    <r>
      <rPr>
        <vertAlign val="superscript"/>
        <sz val="12"/>
        <color indexed="8"/>
        <rFont val="Aptos Narrow"/>
        <scheme val="minor"/>
      </rPr>
      <t>2</t>
    </r>
  </si>
  <si>
    <r>
      <t>Patrick</t>
    </r>
    <r>
      <rPr>
        <vertAlign val="superscript"/>
        <sz val="12"/>
        <color indexed="8"/>
        <rFont val="Aptos Narrow"/>
        <scheme val="minor"/>
      </rPr>
      <t>2</t>
    </r>
  </si>
  <si>
    <r>
      <t>Brier</t>
    </r>
    <r>
      <rPr>
        <vertAlign val="superscript"/>
        <sz val="12"/>
        <color indexed="8"/>
        <rFont val="Aptos Narrow"/>
        <scheme val="minor"/>
      </rPr>
      <t>2</t>
    </r>
  </si>
  <si>
    <r>
      <t>Burien</t>
    </r>
    <r>
      <rPr>
        <vertAlign val="superscript"/>
        <sz val="12"/>
        <color indexed="8"/>
        <rFont val="Aptos Narrow"/>
        <scheme val="minor"/>
      </rPr>
      <t>2</t>
    </r>
  </si>
  <si>
    <r>
      <t>Everett</t>
    </r>
    <r>
      <rPr>
        <vertAlign val="superscript"/>
        <sz val="12"/>
        <color indexed="8"/>
        <rFont val="Aptos Narrow"/>
        <scheme val="minor"/>
      </rPr>
      <t>2</t>
    </r>
  </si>
  <si>
    <r>
      <t>Federal Way</t>
    </r>
    <r>
      <rPr>
        <vertAlign val="superscript"/>
        <sz val="12"/>
        <color indexed="8"/>
        <rFont val="Aptos Narrow"/>
        <scheme val="minor"/>
      </rPr>
      <t>2</t>
    </r>
  </si>
  <si>
    <r>
      <t>Issaquah</t>
    </r>
    <r>
      <rPr>
        <vertAlign val="superscript"/>
        <sz val="12"/>
        <color indexed="8"/>
        <rFont val="Aptos Narrow"/>
        <scheme val="minor"/>
      </rPr>
      <t>2</t>
    </r>
  </si>
  <si>
    <r>
      <t>Liberty Lake</t>
    </r>
    <r>
      <rPr>
        <vertAlign val="superscript"/>
        <sz val="12"/>
        <color indexed="8"/>
        <rFont val="Aptos Narrow"/>
        <scheme val="minor"/>
      </rPr>
      <t>2</t>
    </r>
  </si>
  <si>
    <r>
      <t>Marysville</t>
    </r>
    <r>
      <rPr>
        <vertAlign val="superscript"/>
        <sz val="12"/>
        <color indexed="8"/>
        <rFont val="Aptos Narrow"/>
        <scheme val="minor"/>
      </rPr>
      <t>2</t>
    </r>
  </si>
  <si>
    <r>
      <t>Mukilteo</t>
    </r>
    <r>
      <rPr>
        <vertAlign val="superscript"/>
        <sz val="12"/>
        <color indexed="8"/>
        <rFont val="Aptos Narrow"/>
        <scheme val="minor"/>
      </rPr>
      <t>2</t>
    </r>
  </si>
  <si>
    <r>
      <t>Pullman</t>
    </r>
    <r>
      <rPr>
        <vertAlign val="superscript"/>
        <sz val="12"/>
        <color indexed="8"/>
        <rFont val="Aptos Narrow"/>
        <scheme val="minor"/>
      </rPr>
      <t>2</t>
    </r>
  </si>
  <si>
    <r>
      <t>Renton</t>
    </r>
    <r>
      <rPr>
        <vertAlign val="superscript"/>
        <sz val="12"/>
        <color indexed="8"/>
        <rFont val="Aptos Narrow"/>
        <scheme val="minor"/>
      </rPr>
      <t>2</t>
    </r>
  </si>
  <si>
    <r>
      <t>Seattle</t>
    </r>
    <r>
      <rPr>
        <vertAlign val="superscript"/>
        <sz val="12"/>
        <color indexed="8"/>
        <rFont val="Aptos Narrow"/>
        <scheme val="minor"/>
      </rPr>
      <t>2</t>
    </r>
  </si>
  <si>
    <r>
      <t>Shoreline</t>
    </r>
    <r>
      <rPr>
        <vertAlign val="superscript"/>
        <sz val="12"/>
        <color indexed="8"/>
        <rFont val="Aptos Narrow"/>
        <scheme val="minor"/>
      </rPr>
      <t>2</t>
    </r>
  </si>
  <si>
    <r>
      <t>Spokane Valley</t>
    </r>
    <r>
      <rPr>
        <vertAlign val="superscript"/>
        <sz val="12"/>
        <color indexed="8"/>
        <rFont val="Aptos Narrow"/>
        <scheme val="minor"/>
      </rPr>
      <t>2</t>
    </r>
  </si>
  <si>
    <r>
      <t>Tacoma</t>
    </r>
    <r>
      <rPr>
        <vertAlign val="superscript"/>
        <sz val="12"/>
        <color indexed="8"/>
        <rFont val="Aptos Narrow"/>
        <scheme val="minor"/>
      </rPr>
      <t>2</t>
    </r>
  </si>
  <si>
    <r>
      <t>Vancouver</t>
    </r>
    <r>
      <rPr>
        <vertAlign val="superscript"/>
        <sz val="12"/>
        <color indexed="8"/>
        <rFont val="Aptos Narrow"/>
        <scheme val="minor"/>
      </rPr>
      <t>2</t>
    </r>
  </si>
  <si>
    <r>
      <t>Walla Walla</t>
    </r>
    <r>
      <rPr>
        <vertAlign val="superscript"/>
        <sz val="12"/>
        <color indexed="8"/>
        <rFont val="Aptos Narrow"/>
        <scheme val="minor"/>
      </rPr>
      <t>2</t>
    </r>
  </si>
  <si>
    <r>
      <t>King</t>
    </r>
    <r>
      <rPr>
        <vertAlign val="superscript"/>
        <sz val="12"/>
        <color indexed="8"/>
        <rFont val="Aptos Narrow"/>
        <scheme val="minor"/>
      </rPr>
      <t>2</t>
    </r>
  </si>
  <si>
    <r>
      <t>Snohomish</t>
    </r>
    <r>
      <rPr>
        <vertAlign val="superscript"/>
        <sz val="12"/>
        <color indexed="8"/>
        <rFont val="Aptos Narrow"/>
        <scheme val="minor"/>
      </rPr>
      <t>2</t>
    </r>
  </si>
  <si>
    <r>
      <t>Washington State Parks and Recreation Law Enforcement</t>
    </r>
    <r>
      <rPr>
        <vertAlign val="superscript"/>
        <sz val="12"/>
        <color indexed="8"/>
        <rFont val="Aptos Narrow"/>
        <scheme val="minor"/>
      </rPr>
      <t>2</t>
    </r>
  </si>
  <si>
    <r>
      <t>Clarksburg</t>
    </r>
    <r>
      <rPr>
        <vertAlign val="superscript"/>
        <sz val="12"/>
        <color indexed="8"/>
        <rFont val="Aptos Narrow"/>
        <scheme val="minor"/>
      </rPr>
      <t>2</t>
    </r>
  </si>
  <si>
    <r>
      <t>Appleton</t>
    </r>
    <r>
      <rPr>
        <vertAlign val="superscript"/>
        <sz val="12"/>
        <color indexed="8"/>
        <rFont val="Aptos Narrow"/>
        <scheme val="minor"/>
      </rPr>
      <t>2</t>
    </r>
  </si>
  <si>
    <r>
      <t>Fond du Lac</t>
    </r>
    <r>
      <rPr>
        <vertAlign val="superscript"/>
        <sz val="12"/>
        <color indexed="8"/>
        <rFont val="Aptos Narrow"/>
        <scheme val="minor"/>
      </rPr>
      <t>2</t>
    </r>
  </si>
  <si>
    <r>
      <t>Stevens Point</t>
    </r>
    <r>
      <rPr>
        <vertAlign val="superscript"/>
        <sz val="12"/>
        <color indexed="8"/>
        <rFont val="Aptos Narrow"/>
        <scheme val="minor"/>
      </rPr>
      <t>2</t>
    </r>
  </si>
  <si>
    <r>
      <t>Dodge</t>
    </r>
    <r>
      <rPr>
        <vertAlign val="superscript"/>
        <sz val="12"/>
        <color indexed="8"/>
        <rFont val="Aptos Narrow"/>
        <scheme val="minor"/>
      </rPr>
      <t>2</t>
    </r>
  </si>
  <si>
    <r>
      <t>Sheridan</t>
    </r>
    <r>
      <rPr>
        <vertAlign val="superscript"/>
        <sz val="12"/>
        <color indexed="8"/>
        <rFont val="Aptos Narrow"/>
        <scheme val="minor"/>
      </rPr>
      <t>2</t>
    </r>
  </si>
  <si>
    <r>
      <t>Federal Bureau of Investigation</t>
    </r>
    <r>
      <rPr>
        <vertAlign val="superscript"/>
        <sz val="12"/>
        <color indexed="8"/>
        <rFont val="Aptos Narrow"/>
        <scheme val="minor"/>
      </rPr>
      <t>2</t>
    </r>
  </si>
  <si>
    <r>
      <t xml:space="preserve">1 </t>
    </r>
    <r>
      <rPr>
        <sz val="12"/>
        <rFont val="Aptos Narrow"/>
        <scheme val="minor"/>
      </rPr>
      <t>Population figures are published only for the cities. The figures listed for the universities and colleges are student enrollment and were provided by the United States Department of Education for the 2020 school year, the most recent available. The enrollment figures include full-time and part-time students.</t>
    </r>
  </si>
  <si>
    <r>
      <t>2</t>
    </r>
    <r>
      <rPr>
        <sz val="12"/>
        <rFont val="Aptos Narrow"/>
        <scheme val="minor"/>
      </rPr>
      <t xml:space="preserve"> The figures shown include one incident reported with more than one bias motivation.</t>
    </r>
  </si>
  <si>
    <r>
      <t>Bessemer</t>
    </r>
    <r>
      <rPr>
        <vertAlign val="superscript"/>
        <sz val="12"/>
        <color rgb="FF000000"/>
        <rFont val="Aptos Narrow"/>
        <scheme val="minor"/>
      </rPr>
      <t>2</t>
    </r>
  </si>
  <si>
    <r>
      <t>Birmingham</t>
    </r>
    <r>
      <rPr>
        <vertAlign val="superscript"/>
        <sz val="12"/>
        <color rgb="FF000000"/>
        <rFont val="Aptos Narrow"/>
        <scheme val="minor"/>
      </rPr>
      <t>2</t>
    </r>
  </si>
  <si>
    <r>
      <t>Flomaton</t>
    </r>
    <r>
      <rPr>
        <vertAlign val="superscript"/>
        <sz val="12"/>
        <color rgb="FF000000"/>
        <rFont val="Aptos Narrow"/>
        <scheme val="minor"/>
      </rPr>
      <t>2</t>
    </r>
  </si>
  <si>
    <r>
      <t>Fultondale</t>
    </r>
    <r>
      <rPr>
        <vertAlign val="superscript"/>
        <sz val="12"/>
        <color rgb="FF000000"/>
        <rFont val="Aptos Narrow"/>
        <scheme val="minor"/>
      </rPr>
      <t>2</t>
    </r>
  </si>
  <si>
    <r>
      <t>Muscle Shoals</t>
    </r>
    <r>
      <rPr>
        <vertAlign val="superscript"/>
        <sz val="12"/>
        <color rgb="FF000000"/>
        <rFont val="Aptos Narrow"/>
        <scheme val="minor"/>
      </rPr>
      <t>2</t>
    </r>
  </si>
  <si>
    <r>
      <t>Northport</t>
    </r>
    <r>
      <rPr>
        <vertAlign val="superscript"/>
        <sz val="12"/>
        <color rgb="FF000000"/>
        <rFont val="Aptos Narrow"/>
        <scheme val="minor"/>
      </rPr>
      <t>2</t>
    </r>
  </si>
  <si>
    <r>
      <t>Rainbow City</t>
    </r>
    <r>
      <rPr>
        <vertAlign val="superscript"/>
        <sz val="12"/>
        <color rgb="FF000000"/>
        <rFont val="Aptos Narrow"/>
        <scheme val="minor"/>
      </rPr>
      <t>2</t>
    </r>
  </si>
  <si>
    <r>
      <t>Selma</t>
    </r>
    <r>
      <rPr>
        <vertAlign val="superscript"/>
        <sz val="12"/>
        <color rgb="FF000000"/>
        <rFont val="Aptos Narrow"/>
        <scheme val="minor"/>
      </rPr>
      <t>2</t>
    </r>
  </si>
  <si>
    <r>
      <t>Winfield</t>
    </r>
    <r>
      <rPr>
        <vertAlign val="superscript"/>
        <sz val="12"/>
        <color rgb="FF000000"/>
        <rFont val="Aptos Narrow"/>
        <scheme val="minor"/>
      </rPr>
      <t>2</t>
    </r>
  </si>
  <si>
    <r>
      <t>Jefferson</t>
    </r>
    <r>
      <rPr>
        <vertAlign val="superscript"/>
        <sz val="12"/>
        <color rgb="FF000000"/>
        <rFont val="Aptos Narrow"/>
        <scheme val="minor"/>
      </rPr>
      <t>2</t>
    </r>
  </si>
  <si>
    <r>
      <t>Mobile</t>
    </r>
    <r>
      <rPr>
        <vertAlign val="superscript"/>
        <sz val="12"/>
        <color rgb="FF000000"/>
        <rFont val="Aptos Narrow"/>
        <scheme val="minor"/>
      </rPr>
      <t>2</t>
    </r>
  </si>
  <si>
    <r>
      <t>Colorado City</t>
    </r>
    <r>
      <rPr>
        <vertAlign val="superscript"/>
        <sz val="12"/>
        <color rgb="FF000000"/>
        <rFont val="Aptos Narrow"/>
        <scheme val="minor"/>
      </rPr>
      <t>2</t>
    </r>
  </si>
  <si>
    <r>
      <t>Maricopa</t>
    </r>
    <r>
      <rPr>
        <vertAlign val="superscript"/>
        <sz val="12"/>
        <color rgb="FF000000"/>
        <rFont val="Aptos Narrow"/>
        <scheme val="minor"/>
      </rPr>
      <t>2</t>
    </r>
  </si>
  <si>
    <r>
      <t>Mesa</t>
    </r>
    <r>
      <rPr>
        <vertAlign val="superscript"/>
        <sz val="12"/>
        <color rgb="FF000000"/>
        <rFont val="Aptos Narrow"/>
        <scheme val="minor"/>
      </rPr>
      <t>2</t>
    </r>
  </si>
  <si>
    <r>
      <t>Phoenix</t>
    </r>
    <r>
      <rPr>
        <vertAlign val="superscript"/>
        <sz val="12"/>
        <color rgb="FF000000"/>
        <rFont val="Aptos Narrow"/>
        <scheme val="minor"/>
      </rPr>
      <t>2</t>
    </r>
  </si>
  <si>
    <r>
      <t>Prescott</t>
    </r>
    <r>
      <rPr>
        <vertAlign val="superscript"/>
        <sz val="12"/>
        <color rgb="FF000000"/>
        <rFont val="Aptos Narrow"/>
        <scheme val="minor"/>
      </rPr>
      <t>2</t>
    </r>
  </si>
  <si>
    <r>
      <t>Williams</t>
    </r>
    <r>
      <rPr>
        <vertAlign val="superscript"/>
        <sz val="12"/>
        <color rgb="FF000000"/>
        <rFont val="Aptos Narrow"/>
        <scheme val="minor"/>
      </rPr>
      <t>2</t>
    </r>
  </si>
  <si>
    <r>
      <t>Anaheim</t>
    </r>
    <r>
      <rPr>
        <vertAlign val="superscript"/>
        <sz val="12"/>
        <color rgb="FF000000"/>
        <rFont val="Aptos Narrow"/>
        <scheme val="minor"/>
      </rPr>
      <t>2</t>
    </r>
  </si>
  <si>
    <r>
      <t>Apple Valley</t>
    </r>
    <r>
      <rPr>
        <vertAlign val="superscript"/>
        <sz val="12"/>
        <color rgb="FF000000"/>
        <rFont val="Aptos Narrow"/>
        <scheme val="minor"/>
      </rPr>
      <t>2</t>
    </r>
  </si>
  <si>
    <r>
      <t>Bakersfield</t>
    </r>
    <r>
      <rPr>
        <vertAlign val="superscript"/>
        <sz val="12"/>
        <color rgb="FF000000"/>
        <rFont val="Aptos Narrow"/>
        <scheme val="minor"/>
      </rPr>
      <t>2</t>
    </r>
  </si>
  <si>
    <r>
      <t>Berkeley</t>
    </r>
    <r>
      <rPr>
        <vertAlign val="superscript"/>
        <sz val="12"/>
        <color rgb="FF000000"/>
        <rFont val="Aptos Narrow"/>
        <scheme val="minor"/>
      </rPr>
      <t>2</t>
    </r>
  </si>
  <si>
    <r>
      <t>Burbank</t>
    </r>
    <r>
      <rPr>
        <vertAlign val="superscript"/>
        <sz val="12"/>
        <color rgb="FF000000"/>
        <rFont val="Aptos Narrow"/>
        <scheme val="minor"/>
      </rPr>
      <t>2</t>
    </r>
  </si>
  <si>
    <r>
      <t>Chico</t>
    </r>
    <r>
      <rPr>
        <vertAlign val="superscript"/>
        <sz val="12"/>
        <color rgb="FF000000"/>
        <rFont val="Aptos Narrow"/>
        <scheme val="minor"/>
      </rPr>
      <t>2</t>
    </r>
  </si>
  <si>
    <r>
      <t>Chowchilla</t>
    </r>
    <r>
      <rPr>
        <vertAlign val="superscript"/>
        <sz val="12"/>
        <color rgb="FF000000"/>
        <rFont val="Aptos Narrow"/>
        <scheme val="minor"/>
      </rPr>
      <t>2</t>
    </r>
  </si>
  <si>
    <r>
      <t>Clearlake</t>
    </r>
    <r>
      <rPr>
        <vertAlign val="superscript"/>
        <sz val="12"/>
        <color rgb="FF000000"/>
        <rFont val="Aptos Narrow"/>
        <scheme val="minor"/>
      </rPr>
      <t>2</t>
    </r>
  </si>
  <si>
    <r>
      <t>Culver City</t>
    </r>
    <r>
      <rPr>
        <vertAlign val="superscript"/>
        <sz val="12"/>
        <color rgb="FF000000"/>
        <rFont val="Aptos Narrow"/>
        <scheme val="minor"/>
      </rPr>
      <t>2</t>
    </r>
  </si>
  <si>
    <r>
      <t>El Cajon</t>
    </r>
    <r>
      <rPr>
        <vertAlign val="superscript"/>
        <sz val="12"/>
        <color rgb="FF000000"/>
        <rFont val="Aptos Narrow"/>
        <scheme val="minor"/>
      </rPr>
      <t>2</t>
    </r>
  </si>
  <si>
    <r>
      <t>El Cerrito</t>
    </r>
    <r>
      <rPr>
        <vertAlign val="superscript"/>
        <sz val="12"/>
        <color rgb="FF000000"/>
        <rFont val="Aptos Narrow"/>
        <scheme val="minor"/>
      </rPr>
      <t>2</t>
    </r>
  </si>
  <si>
    <r>
      <t>Fairfield</t>
    </r>
    <r>
      <rPr>
        <vertAlign val="superscript"/>
        <sz val="12"/>
        <color rgb="FF000000"/>
        <rFont val="Aptos Narrow"/>
        <scheme val="minor"/>
      </rPr>
      <t>2</t>
    </r>
  </si>
  <si>
    <r>
      <t>Foster City</t>
    </r>
    <r>
      <rPr>
        <vertAlign val="superscript"/>
        <sz val="12"/>
        <color rgb="FF000000"/>
        <rFont val="Aptos Narrow"/>
        <scheme val="minor"/>
      </rPr>
      <t>2</t>
    </r>
  </si>
  <si>
    <r>
      <t>Fremont</t>
    </r>
    <r>
      <rPr>
        <vertAlign val="superscript"/>
        <sz val="12"/>
        <color rgb="FF000000"/>
        <rFont val="Aptos Narrow"/>
        <scheme val="minor"/>
      </rPr>
      <t>2</t>
    </r>
  </si>
  <si>
    <r>
      <t>Fresno</t>
    </r>
    <r>
      <rPr>
        <vertAlign val="superscript"/>
        <sz val="12"/>
        <color rgb="FF000000"/>
        <rFont val="Aptos Narrow"/>
        <scheme val="minor"/>
      </rPr>
      <t>2</t>
    </r>
  </si>
  <si>
    <r>
      <t>Fullerton</t>
    </r>
    <r>
      <rPr>
        <vertAlign val="superscript"/>
        <sz val="12"/>
        <color rgb="FF000000"/>
        <rFont val="Aptos Narrow"/>
        <scheme val="minor"/>
      </rPr>
      <t>2</t>
    </r>
  </si>
  <si>
    <r>
      <t>Gardena</t>
    </r>
    <r>
      <rPr>
        <vertAlign val="superscript"/>
        <sz val="12"/>
        <color rgb="FF000000"/>
        <rFont val="Aptos Narrow"/>
        <scheme val="minor"/>
      </rPr>
      <t>2</t>
    </r>
  </si>
  <si>
    <r>
      <t>Hemet</t>
    </r>
    <r>
      <rPr>
        <vertAlign val="superscript"/>
        <sz val="12"/>
        <color rgb="FF000000"/>
        <rFont val="Aptos Narrow"/>
        <scheme val="minor"/>
      </rPr>
      <t>2</t>
    </r>
  </si>
  <si>
    <r>
      <t>Highland</t>
    </r>
    <r>
      <rPr>
        <vertAlign val="superscript"/>
        <sz val="12"/>
        <color rgb="FF000000"/>
        <rFont val="Aptos Narrow"/>
        <scheme val="minor"/>
      </rPr>
      <t>2</t>
    </r>
  </si>
  <si>
    <r>
      <t>Huntington Beach</t>
    </r>
    <r>
      <rPr>
        <vertAlign val="superscript"/>
        <sz val="12"/>
        <color rgb="FF000000"/>
        <rFont val="Aptos Narrow"/>
        <scheme val="minor"/>
      </rPr>
      <t>2</t>
    </r>
  </si>
  <si>
    <r>
      <t>Irvine</t>
    </r>
    <r>
      <rPr>
        <vertAlign val="superscript"/>
        <sz val="12"/>
        <color rgb="FF000000"/>
        <rFont val="Aptos Narrow"/>
        <scheme val="minor"/>
      </rPr>
      <t>2</t>
    </r>
  </si>
  <si>
    <r>
      <t>Laguna Niguel</t>
    </r>
    <r>
      <rPr>
        <vertAlign val="superscript"/>
        <sz val="12"/>
        <color rgb="FF000000"/>
        <rFont val="Aptos Narrow"/>
        <scheme val="minor"/>
      </rPr>
      <t>2</t>
    </r>
  </si>
  <si>
    <r>
      <t>Lakeport</t>
    </r>
    <r>
      <rPr>
        <vertAlign val="superscript"/>
        <sz val="12"/>
        <color rgb="FF000000"/>
        <rFont val="Aptos Narrow"/>
        <scheme val="minor"/>
      </rPr>
      <t>2</t>
    </r>
  </si>
  <si>
    <r>
      <t>Loma Linda</t>
    </r>
    <r>
      <rPr>
        <vertAlign val="superscript"/>
        <sz val="12"/>
        <color rgb="FF000000"/>
        <rFont val="Aptos Narrow"/>
        <scheme val="minor"/>
      </rPr>
      <t>2</t>
    </r>
  </si>
  <si>
    <r>
      <t>Lompoc</t>
    </r>
    <r>
      <rPr>
        <vertAlign val="superscript"/>
        <sz val="12"/>
        <color rgb="FF000000"/>
        <rFont val="Aptos Narrow"/>
        <scheme val="minor"/>
      </rPr>
      <t>2</t>
    </r>
  </si>
  <si>
    <r>
      <t>Long Beach</t>
    </r>
    <r>
      <rPr>
        <vertAlign val="superscript"/>
        <sz val="12"/>
        <color rgb="FF000000"/>
        <rFont val="Aptos Narrow"/>
        <scheme val="minor"/>
      </rPr>
      <t>2</t>
    </r>
  </si>
  <si>
    <r>
      <t>Los Angeles</t>
    </r>
    <r>
      <rPr>
        <vertAlign val="superscript"/>
        <sz val="12"/>
        <color rgb="FF000000"/>
        <rFont val="Aptos Narrow"/>
        <scheme val="minor"/>
      </rPr>
      <t>2</t>
    </r>
  </si>
  <si>
    <r>
      <t>Los Gatos</t>
    </r>
    <r>
      <rPr>
        <vertAlign val="superscript"/>
        <sz val="12"/>
        <color rgb="FF000000"/>
        <rFont val="Aptos Narrow"/>
        <scheme val="minor"/>
      </rPr>
      <t>2</t>
    </r>
  </si>
  <si>
    <r>
      <t>Modesto</t>
    </r>
    <r>
      <rPr>
        <vertAlign val="superscript"/>
        <sz val="12"/>
        <color rgb="FF000000"/>
        <rFont val="Aptos Narrow"/>
        <scheme val="minor"/>
      </rPr>
      <t>2</t>
    </r>
  </si>
  <si>
    <r>
      <t>Montclair</t>
    </r>
    <r>
      <rPr>
        <vertAlign val="superscript"/>
        <sz val="12"/>
        <color rgb="FF000000"/>
        <rFont val="Aptos Narrow"/>
        <scheme val="minor"/>
      </rPr>
      <t>2</t>
    </r>
  </si>
  <si>
    <r>
      <t>Oakdale</t>
    </r>
    <r>
      <rPr>
        <vertAlign val="superscript"/>
        <sz val="12"/>
        <color rgb="FF000000"/>
        <rFont val="Aptos Narrow"/>
        <scheme val="minor"/>
      </rPr>
      <t>2</t>
    </r>
  </si>
  <si>
    <r>
      <t>Oakland</t>
    </r>
    <r>
      <rPr>
        <vertAlign val="superscript"/>
        <sz val="12"/>
        <color rgb="FF000000"/>
        <rFont val="Aptos Narrow"/>
        <scheme val="minor"/>
      </rPr>
      <t>2</t>
    </r>
  </si>
  <si>
    <r>
      <t>Palm Desert</t>
    </r>
    <r>
      <rPr>
        <vertAlign val="superscript"/>
        <sz val="12"/>
        <color rgb="FF000000"/>
        <rFont val="Aptos Narrow"/>
        <scheme val="minor"/>
      </rPr>
      <t>2</t>
    </r>
  </si>
  <si>
    <r>
      <t>Petaluma</t>
    </r>
    <r>
      <rPr>
        <vertAlign val="superscript"/>
        <sz val="12"/>
        <color rgb="FF000000"/>
        <rFont val="Aptos Narrow"/>
        <scheme val="minor"/>
      </rPr>
      <t>2</t>
    </r>
  </si>
  <si>
    <r>
      <t>Pico Rivera</t>
    </r>
    <r>
      <rPr>
        <vertAlign val="superscript"/>
        <sz val="12"/>
        <color rgb="FF000000"/>
        <rFont val="Aptos Narrow"/>
        <scheme val="minor"/>
      </rPr>
      <t>2</t>
    </r>
  </si>
  <si>
    <r>
      <t>Pismo Beach</t>
    </r>
    <r>
      <rPr>
        <vertAlign val="superscript"/>
        <sz val="12"/>
        <color rgb="FF000000"/>
        <rFont val="Aptos Narrow"/>
        <scheme val="minor"/>
      </rPr>
      <t>2</t>
    </r>
  </si>
  <si>
    <r>
      <t>Placerville</t>
    </r>
    <r>
      <rPr>
        <vertAlign val="superscript"/>
        <sz val="12"/>
        <color rgb="FF000000"/>
        <rFont val="Aptos Narrow"/>
        <scheme val="minor"/>
      </rPr>
      <t>2</t>
    </r>
  </si>
  <si>
    <r>
      <t>Rancho Mirage</t>
    </r>
    <r>
      <rPr>
        <vertAlign val="superscript"/>
        <sz val="12"/>
        <color rgb="FF000000"/>
        <rFont val="Aptos Narrow"/>
        <scheme val="minor"/>
      </rPr>
      <t>2</t>
    </r>
  </si>
  <si>
    <r>
      <t>Redding</t>
    </r>
    <r>
      <rPr>
        <vertAlign val="superscript"/>
        <sz val="12"/>
        <color rgb="FF000000"/>
        <rFont val="Aptos Narrow"/>
        <scheme val="minor"/>
      </rPr>
      <t>2</t>
    </r>
  </si>
  <si>
    <r>
      <t>Redondo Beach</t>
    </r>
    <r>
      <rPr>
        <vertAlign val="superscript"/>
        <sz val="12"/>
        <color rgb="FF000000"/>
        <rFont val="Aptos Narrow"/>
        <scheme val="minor"/>
      </rPr>
      <t>2</t>
    </r>
  </si>
  <si>
    <r>
      <t>Richmond</t>
    </r>
    <r>
      <rPr>
        <vertAlign val="superscript"/>
        <sz val="12"/>
        <color rgb="FF000000"/>
        <rFont val="Aptos Narrow"/>
        <scheme val="minor"/>
      </rPr>
      <t>2</t>
    </r>
  </si>
  <si>
    <r>
      <t>San Diego</t>
    </r>
    <r>
      <rPr>
        <vertAlign val="superscript"/>
        <sz val="12"/>
        <color rgb="FF000000"/>
        <rFont val="Aptos Narrow"/>
        <scheme val="minor"/>
      </rPr>
      <t>2</t>
    </r>
  </si>
  <si>
    <r>
      <t>San Francisco</t>
    </r>
    <r>
      <rPr>
        <vertAlign val="superscript"/>
        <sz val="12"/>
        <color rgb="FF000000"/>
        <rFont val="Aptos Narrow"/>
        <scheme val="minor"/>
      </rPr>
      <t>2</t>
    </r>
  </si>
  <si>
    <r>
      <t>San Jose</t>
    </r>
    <r>
      <rPr>
        <vertAlign val="superscript"/>
        <sz val="12"/>
        <color rgb="FF000000"/>
        <rFont val="Aptos Narrow"/>
        <scheme val="minor"/>
      </rPr>
      <t>2</t>
    </r>
  </si>
  <si>
    <r>
      <t>San Juan Capistrano</t>
    </r>
    <r>
      <rPr>
        <vertAlign val="superscript"/>
        <sz val="12"/>
        <color rgb="FF000000"/>
        <rFont val="Aptos Narrow"/>
        <scheme val="minor"/>
      </rPr>
      <t>2</t>
    </r>
  </si>
  <si>
    <r>
      <t>San Luis Obispo</t>
    </r>
    <r>
      <rPr>
        <vertAlign val="superscript"/>
        <sz val="12"/>
        <color rgb="FF000000"/>
        <rFont val="Aptos Narrow"/>
        <scheme val="minor"/>
      </rPr>
      <t>2</t>
    </r>
  </si>
  <si>
    <r>
      <t>San Pablo</t>
    </r>
    <r>
      <rPr>
        <vertAlign val="superscript"/>
        <sz val="12"/>
        <color rgb="FF000000"/>
        <rFont val="Aptos Narrow"/>
        <scheme val="minor"/>
      </rPr>
      <t>2</t>
    </r>
  </si>
  <si>
    <r>
      <t>Santa Ana</t>
    </r>
    <r>
      <rPr>
        <vertAlign val="superscript"/>
        <sz val="12"/>
        <color rgb="FF000000"/>
        <rFont val="Aptos Narrow"/>
        <scheme val="minor"/>
      </rPr>
      <t>2</t>
    </r>
  </si>
  <si>
    <r>
      <t>Santa Clara</t>
    </r>
    <r>
      <rPr>
        <vertAlign val="superscript"/>
        <sz val="12"/>
        <color rgb="FF000000"/>
        <rFont val="Aptos Narrow"/>
        <scheme val="minor"/>
      </rPr>
      <t>2</t>
    </r>
  </si>
  <si>
    <r>
      <t>Santa Monica</t>
    </r>
    <r>
      <rPr>
        <vertAlign val="superscript"/>
        <sz val="12"/>
        <color rgb="FF000000"/>
        <rFont val="Aptos Narrow"/>
        <scheme val="minor"/>
      </rPr>
      <t>2</t>
    </r>
  </si>
  <si>
    <r>
      <t>Santa Rosa</t>
    </r>
    <r>
      <rPr>
        <vertAlign val="superscript"/>
        <sz val="12"/>
        <color rgb="FF000000"/>
        <rFont val="Aptos Narrow"/>
        <scheme val="minor"/>
      </rPr>
      <t>2</t>
    </r>
  </si>
  <si>
    <r>
      <t>Seal Beach</t>
    </r>
    <r>
      <rPr>
        <vertAlign val="superscript"/>
        <sz val="12"/>
        <color rgb="FF000000"/>
        <rFont val="Aptos Narrow"/>
        <scheme val="minor"/>
      </rPr>
      <t>2</t>
    </r>
  </si>
  <si>
    <r>
      <t>Simi Valley</t>
    </r>
    <r>
      <rPr>
        <vertAlign val="superscript"/>
        <sz val="12"/>
        <color rgb="FF000000"/>
        <rFont val="Aptos Narrow"/>
        <scheme val="minor"/>
      </rPr>
      <t>2</t>
    </r>
  </si>
  <si>
    <r>
      <t>South Pasadena</t>
    </r>
    <r>
      <rPr>
        <vertAlign val="superscript"/>
        <sz val="12"/>
        <color rgb="FF000000"/>
        <rFont val="Aptos Narrow"/>
        <scheme val="minor"/>
      </rPr>
      <t>2</t>
    </r>
  </si>
  <si>
    <r>
      <t>Stockton</t>
    </r>
    <r>
      <rPr>
        <vertAlign val="superscript"/>
        <sz val="12"/>
        <color rgb="FF000000"/>
        <rFont val="Aptos Narrow"/>
        <scheme val="minor"/>
      </rPr>
      <t>2</t>
    </r>
  </si>
  <si>
    <r>
      <t>Sunnyvale</t>
    </r>
    <r>
      <rPr>
        <vertAlign val="superscript"/>
        <sz val="12"/>
        <color rgb="FF000000"/>
        <rFont val="Aptos Narrow"/>
        <scheme val="minor"/>
      </rPr>
      <t>2</t>
    </r>
  </si>
  <si>
    <r>
      <t>Susanville</t>
    </r>
    <r>
      <rPr>
        <vertAlign val="superscript"/>
        <sz val="12"/>
        <color rgb="FF000000"/>
        <rFont val="Aptos Narrow"/>
        <scheme val="minor"/>
      </rPr>
      <t>2</t>
    </r>
  </si>
  <si>
    <r>
      <t>Torrance</t>
    </r>
    <r>
      <rPr>
        <vertAlign val="superscript"/>
        <sz val="12"/>
        <color rgb="FF000000"/>
        <rFont val="Aptos Narrow"/>
        <scheme val="minor"/>
      </rPr>
      <t>2</t>
    </r>
  </si>
  <si>
    <r>
      <t>Tustin</t>
    </r>
    <r>
      <rPr>
        <vertAlign val="superscript"/>
        <sz val="12"/>
        <color rgb="FF000000"/>
        <rFont val="Aptos Narrow"/>
        <scheme val="minor"/>
      </rPr>
      <t>2</t>
    </r>
  </si>
  <si>
    <r>
      <t>Union City</t>
    </r>
    <r>
      <rPr>
        <vertAlign val="superscript"/>
        <sz val="12"/>
        <color rgb="FF000000"/>
        <rFont val="Aptos Narrow"/>
        <scheme val="minor"/>
      </rPr>
      <t>2</t>
    </r>
  </si>
  <si>
    <r>
      <t>Upland</t>
    </r>
    <r>
      <rPr>
        <vertAlign val="superscript"/>
        <sz val="12"/>
        <color rgb="FF000000"/>
        <rFont val="Aptos Narrow"/>
        <scheme val="minor"/>
      </rPr>
      <t>2</t>
    </r>
  </si>
  <si>
    <r>
      <t>Visalia</t>
    </r>
    <r>
      <rPr>
        <vertAlign val="superscript"/>
        <sz val="12"/>
        <color rgb="FF000000"/>
        <rFont val="Aptos Narrow"/>
        <scheme val="minor"/>
      </rPr>
      <t>2</t>
    </r>
  </si>
  <si>
    <r>
      <t>Watsonville</t>
    </r>
    <r>
      <rPr>
        <vertAlign val="superscript"/>
        <sz val="12"/>
        <color rgb="FF000000"/>
        <rFont val="Aptos Narrow"/>
        <scheme val="minor"/>
      </rPr>
      <t>2</t>
    </r>
  </si>
  <si>
    <r>
      <t>West Covina</t>
    </r>
    <r>
      <rPr>
        <vertAlign val="superscript"/>
        <sz val="12"/>
        <color rgb="FF000000"/>
        <rFont val="Aptos Narrow"/>
        <scheme val="minor"/>
      </rPr>
      <t>2</t>
    </r>
  </si>
  <si>
    <r>
      <t>West Hollywood</t>
    </r>
    <r>
      <rPr>
        <vertAlign val="superscript"/>
        <sz val="12"/>
        <color rgb="FF000000"/>
        <rFont val="Aptos Narrow"/>
        <scheme val="minor"/>
      </rPr>
      <t>2</t>
    </r>
  </si>
  <si>
    <r>
      <t>Westminster</t>
    </r>
    <r>
      <rPr>
        <vertAlign val="superscript"/>
        <sz val="12"/>
        <color rgb="FF000000"/>
        <rFont val="Aptos Narrow"/>
        <scheme val="minor"/>
      </rPr>
      <t>2</t>
    </r>
  </si>
  <si>
    <r>
      <t xml:space="preserve">  San Jose</t>
    </r>
    <r>
      <rPr>
        <vertAlign val="superscript"/>
        <sz val="12"/>
        <color rgb="FF000000"/>
        <rFont val="Aptos Narrow"/>
        <scheme val="minor"/>
      </rPr>
      <t>2</t>
    </r>
  </si>
  <si>
    <r>
      <t xml:space="preserve">  Stanislaus</t>
    </r>
    <r>
      <rPr>
        <vertAlign val="superscript"/>
        <sz val="12"/>
        <color rgb="FF000000"/>
        <rFont val="Aptos Narrow"/>
        <scheme val="minor"/>
      </rPr>
      <t>2</t>
    </r>
  </si>
  <si>
    <r>
      <t>Los Rios Community College</t>
    </r>
    <r>
      <rPr>
        <vertAlign val="superscript"/>
        <sz val="12"/>
        <color rgb="FF000000"/>
        <rFont val="Aptos Narrow"/>
        <scheme val="minor"/>
      </rPr>
      <t>3</t>
    </r>
  </si>
  <si>
    <r>
      <t xml:space="preserve">  Berkeley</t>
    </r>
    <r>
      <rPr>
        <vertAlign val="superscript"/>
        <sz val="12"/>
        <color rgb="FF000000"/>
        <rFont val="Aptos Narrow"/>
        <scheme val="minor"/>
      </rPr>
      <t>2</t>
    </r>
  </si>
  <si>
    <r>
      <t xml:space="preserve">  Santa Cruz</t>
    </r>
    <r>
      <rPr>
        <vertAlign val="superscript"/>
        <sz val="12"/>
        <color rgb="FF000000"/>
        <rFont val="Aptos Narrow"/>
        <scheme val="minor"/>
      </rPr>
      <t>2</t>
    </r>
  </si>
  <si>
    <r>
      <t>Kern</t>
    </r>
    <r>
      <rPr>
        <vertAlign val="superscript"/>
        <sz val="12"/>
        <color rgb="FF000000"/>
        <rFont val="Aptos Narrow"/>
        <scheme val="minor"/>
      </rPr>
      <t>2</t>
    </r>
  </si>
  <si>
    <r>
      <t>San Bernardino</t>
    </r>
    <r>
      <rPr>
        <vertAlign val="superscript"/>
        <sz val="12"/>
        <color rgb="FF000000"/>
        <rFont val="Aptos Narrow"/>
        <scheme val="minor"/>
      </rPr>
      <t>2</t>
    </r>
  </si>
  <si>
    <r>
      <t>Santa Barbara</t>
    </r>
    <r>
      <rPr>
        <vertAlign val="superscript"/>
        <sz val="12"/>
        <color rgb="FF000000"/>
        <rFont val="Aptos Narrow"/>
        <scheme val="minor"/>
      </rPr>
      <t>2</t>
    </r>
  </si>
  <si>
    <r>
      <t>Santa Cruz</t>
    </r>
    <r>
      <rPr>
        <vertAlign val="superscript"/>
        <sz val="12"/>
        <color rgb="FF000000"/>
        <rFont val="Aptos Narrow"/>
        <scheme val="minor"/>
      </rPr>
      <t>2</t>
    </r>
  </si>
  <si>
    <r>
      <t>Yuba</t>
    </r>
    <r>
      <rPr>
        <vertAlign val="superscript"/>
        <sz val="12"/>
        <color rgb="FF000000"/>
        <rFont val="Aptos Narrow"/>
        <scheme val="minor"/>
      </rPr>
      <t>2</t>
    </r>
  </si>
  <si>
    <r>
      <t>Aurora</t>
    </r>
    <r>
      <rPr>
        <vertAlign val="superscript"/>
        <sz val="12"/>
        <color rgb="FF000000"/>
        <rFont val="Aptos Narrow"/>
        <scheme val="minor"/>
      </rPr>
      <t>2</t>
    </r>
  </si>
  <si>
    <r>
      <t>Boulder</t>
    </r>
    <r>
      <rPr>
        <vertAlign val="superscript"/>
        <sz val="12"/>
        <color rgb="FF000000"/>
        <rFont val="Aptos Narrow"/>
        <scheme val="minor"/>
      </rPr>
      <t>2</t>
    </r>
  </si>
  <si>
    <r>
      <t>Centennial</t>
    </r>
    <r>
      <rPr>
        <vertAlign val="superscript"/>
        <sz val="12"/>
        <color rgb="FF000000"/>
        <rFont val="Aptos Narrow"/>
        <scheme val="minor"/>
      </rPr>
      <t>2</t>
    </r>
  </si>
  <si>
    <r>
      <t>Denver</t>
    </r>
    <r>
      <rPr>
        <vertAlign val="superscript"/>
        <sz val="12"/>
        <color rgb="FF000000"/>
        <rFont val="Aptos Narrow"/>
        <scheme val="minor"/>
      </rPr>
      <t>2</t>
    </r>
  </si>
  <si>
    <r>
      <t>Firestone</t>
    </r>
    <r>
      <rPr>
        <vertAlign val="superscript"/>
        <sz val="12"/>
        <color rgb="FF000000"/>
        <rFont val="Aptos Narrow"/>
        <scheme val="minor"/>
      </rPr>
      <t>2</t>
    </r>
  </si>
  <si>
    <r>
      <t>Fort Collins</t>
    </r>
    <r>
      <rPr>
        <vertAlign val="superscript"/>
        <sz val="12"/>
        <color rgb="FF000000"/>
        <rFont val="Aptos Narrow"/>
        <scheme val="minor"/>
      </rPr>
      <t>2</t>
    </r>
  </si>
  <si>
    <r>
      <t>Longmont</t>
    </r>
    <r>
      <rPr>
        <vertAlign val="superscript"/>
        <sz val="12"/>
        <color rgb="FF000000"/>
        <rFont val="Aptos Narrow"/>
        <scheme val="minor"/>
      </rPr>
      <t>2</t>
    </r>
  </si>
  <si>
    <r>
      <t>Telluride</t>
    </r>
    <r>
      <rPr>
        <vertAlign val="superscript"/>
        <sz val="12"/>
        <color rgb="FF000000"/>
        <rFont val="Aptos Narrow"/>
        <scheme val="minor"/>
      </rPr>
      <t>2</t>
    </r>
  </si>
  <si>
    <r>
      <t>Thornton</t>
    </r>
    <r>
      <rPr>
        <vertAlign val="superscript"/>
        <sz val="12"/>
        <color rgb="FF000000"/>
        <rFont val="Aptos Narrow"/>
        <scheme val="minor"/>
      </rPr>
      <t>2</t>
    </r>
  </si>
  <si>
    <r>
      <t>Adams State University</t>
    </r>
    <r>
      <rPr>
        <vertAlign val="superscript"/>
        <sz val="12"/>
        <color rgb="FF000000"/>
        <rFont val="Aptos Narrow"/>
        <scheme val="minor"/>
      </rPr>
      <t>2</t>
    </r>
  </si>
  <si>
    <r>
      <t>Arapahoe</t>
    </r>
    <r>
      <rPr>
        <vertAlign val="superscript"/>
        <sz val="12"/>
        <color rgb="FF000000"/>
        <rFont val="Aptos Narrow"/>
        <scheme val="minor"/>
      </rPr>
      <t>2</t>
    </r>
  </si>
  <si>
    <r>
      <t>East Haven</t>
    </r>
    <r>
      <rPr>
        <vertAlign val="superscript"/>
        <sz val="12"/>
        <color rgb="FF000000"/>
        <rFont val="Aptos Narrow"/>
        <scheme val="minor"/>
      </rPr>
      <t>2</t>
    </r>
  </si>
  <si>
    <r>
      <t>Madison</t>
    </r>
    <r>
      <rPr>
        <vertAlign val="superscript"/>
        <sz val="12"/>
        <color rgb="FF000000"/>
        <rFont val="Aptos Narrow"/>
        <scheme val="minor"/>
      </rPr>
      <t>2</t>
    </r>
  </si>
  <si>
    <r>
      <t>New Britain</t>
    </r>
    <r>
      <rPr>
        <vertAlign val="superscript"/>
        <sz val="12"/>
        <color rgb="FF000000"/>
        <rFont val="Aptos Narrow"/>
        <scheme val="minor"/>
      </rPr>
      <t>2</t>
    </r>
  </si>
  <si>
    <r>
      <t>Orange</t>
    </r>
    <r>
      <rPr>
        <vertAlign val="superscript"/>
        <sz val="12"/>
        <color rgb="FF000000"/>
        <rFont val="Aptos Narrow"/>
        <scheme val="minor"/>
      </rPr>
      <t>2</t>
    </r>
  </si>
  <si>
    <r>
      <t>Suffield</t>
    </r>
    <r>
      <rPr>
        <vertAlign val="superscript"/>
        <sz val="12"/>
        <color rgb="FF000000"/>
        <rFont val="Aptos Narrow"/>
        <scheme val="minor"/>
      </rPr>
      <t>2</t>
    </r>
  </si>
  <si>
    <r>
      <t>Wethersfield</t>
    </r>
    <r>
      <rPr>
        <vertAlign val="superscript"/>
        <sz val="12"/>
        <color rgb="FF000000"/>
        <rFont val="Aptos Narrow"/>
        <scheme val="minor"/>
      </rPr>
      <t>2</t>
    </r>
  </si>
  <si>
    <r>
      <t>Connecticut State Police</t>
    </r>
    <r>
      <rPr>
        <vertAlign val="superscript"/>
        <sz val="12"/>
        <color rgb="FF000000"/>
        <rFont val="Aptos Narrow"/>
        <scheme val="minor"/>
      </rPr>
      <t>2</t>
    </r>
  </si>
  <si>
    <r>
      <t>Metro Transit Police</t>
    </r>
    <r>
      <rPr>
        <vertAlign val="superscript"/>
        <sz val="12"/>
        <color rgb="FF000000"/>
        <rFont val="Aptos Narrow"/>
        <scheme val="minor"/>
      </rPr>
      <t>2</t>
    </r>
  </si>
  <si>
    <r>
      <t>Alachua</t>
    </r>
    <r>
      <rPr>
        <vertAlign val="superscript"/>
        <sz val="12"/>
        <color rgb="FF000000"/>
        <rFont val="Aptos Narrow"/>
        <scheme val="minor"/>
      </rPr>
      <t>2</t>
    </r>
  </si>
  <si>
    <r>
      <t>Collier</t>
    </r>
    <r>
      <rPr>
        <vertAlign val="superscript"/>
        <sz val="12"/>
        <color rgb="FF000000"/>
        <rFont val="Aptos Narrow"/>
        <scheme val="minor"/>
      </rPr>
      <t>2</t>
    </r>
  </si>
  <si>
    <r>
      <t>Jacksonville Sheriff's Office</t>
    </r>
    <r>
      <rPr>
        <vertAlign val="superscript"/>
        <sz val="12"/>
        <color rgb="FF000000"/>
        <rFont val="Aptos Narrow"/>
        <scheme val="minor"/>
      </rPr>
      <t>2</t>
    </r>
  </si>
  <si>
    <r>
      <t>Miami-Dade</t>
    </r>
    <r>
      <rPr>
        <vertAlign val="superscript"/>
        <sz val="12"/>
        <color rgb="FF000000"/>
        <rFont val="Aptos Narrow"/>
        <scheme val="minor"/>
      </rPr>
      <t>2</t>
    </r>
  </si>
  <si>
    <r>
      <t>Sarasota</t>
    </r>
    <r>
      <rPr>
        <vertAlign val="superscript"/>
        <sz val="12"/>
        <color rgb="FF000000"/>
        <rFont val="Aptos Narrow"/>
        <scheme val="minor"/>
      </rPr>
      <t>2</t>
    </r>
  </si>
  <si>
    <r>
      <t>Athens-Clarke County</t>
    </r>
    <r>
      <rPr>
        <vertAlign val="superscript"/>
        <sz val="12"/>
        <color rgb="FF000000"/>
        <rFont val="Aptos Narrow"/>
        <scheme val="minor"/>
      </rPr>
      <t>2</t>
    </r>
  </si>
  <si>
    <r>
      <t>Greenville</t>
    </r>
    <r>
      <rPr>
        <vertAlign val="superscript"/>
        <sz val="12"/>
        <color rgb="FF000000"/>
        <rFont val="Aptos Narrow"/>
        <scheme val="minor"/>
      </rPr>
      <t>2</t>
    </r>
  </si>
  <si>
    <r>
      <t>Loganville</t>
    </r>
    <r>
      <rPr>
        <vertAlign val="superscript"/>
        <sz val="12"/>
        <color rgb="FF000000"/>
        <rFont val="Aptos Narrow"/>
        <scheme val="minor"/>
      </rPr>
      <t>2</t>
    </r>
  </si>
  <si>
    <r>
      <t>Marietta</t>
    </r>
    <r>
      <rPr>
        <vertAlign val="superscript"/>
        <sz val="12"/>
        <color rgb="FF000000"/>
        <rFont val="Aptos Narrow"/>
        <scheme val="minor"/>
      </rPr>
      <t>2</t>
    </r>
  </si>
  <si>
    <r>
      <t>Gwinnett County Police Department</t>
    </r>
    <r>
      <rPr>
        <vertAlign val="superscript"/>
        <sz val="12"/>
        <color rgb="FF000000"/>
        <rFont val="Aptos Narrow"/>
        <scheme val="minor"/>
      </rPr>
      <t>2</t>
    </r>
  </si>
  <si>
    <r>
      <t>Cobb County Board of Education</t>
    </r>
    <r>
      <rPr>
        <vertAlign val="superscript"/>
        <sz val="12"/>
        <color rgb="FF000000"/>
        <rFont val="Aptos Narrow"/>
        <scheme val="minor"/>
      </rPr>
      <t>2</t>
    </r>
  </si>
  <si>
    <r>
      <t>Honolulu</t>
    </r>
    <r>
      <rPr>
        <vertAlign val="superscript"/>
        <sz val="12"/>
        <color rgb="FF000000"/>
        <rFont val="Aptos Narrow"/>
        <scheme val="minor"/>
      </rPr>
      <t>2</t>
    </r>
  </si>
  <si>
    <r>
      <t>Boise</t>
    </r>
    <r>
      <rPr>
        <vertAlign val="superscript"/>
        <sz val="12"/>
        <color rgb="FF000000"/>
        <rFont val="Aptos Narrow"/>
        <scheme val="minor"/>
      </rPr>
      <t>2</t>
    </r>
  </si>
  <si>
    <r>
      <t>Meridian</t>
    </r>
    <r>
      <rPr>
        <vertAlign val="superscript"/>
        <sz val="12"/>
        <color rgb="FF000000"/>
        <rFont val="Aptos Narrow"/>
        <scheme val="minor"/>
      </rPr>
      <t>2</t>
    </r>
  </si>
  <si>
    <r>
      <t>Nampa</t>
    </r>
    <r>
      <rPr>
        <vertAlign val="superscript"/>
        <sz val="12"/>
        <color rgb="FF000000"/>
        <rFont val="Aptos Narrow"/>
        <scheme val="minor"/>
      </rPr>
      <t>2</t>
    </r>
  </si>
  <si>
    <r>
      <t>Batavia</t>
    </r>
    <r>
      <rPr>
        <vertAlign val="superscript"/>
        <sz val="12"/>
        <color rgb="FF000000"/>
        <rFont val="Aptos Narrow"/>
        <scheme val="minor"/>
      </rPr>
      <t>2</t>
    </r>
  </si>
  <si>
    <r>
      <t>Chicago</t>
    </r>
    <r>
      <rPr>
        <vertAlign val="superscript"/>
        <sz val="12"/>
        <color rgb="FF000000"/>
        <rFont val="Aptos Narrow"/>
        <scheme val="minor"/>
      </rPr>
      <t>2</t>
    </r>
  </si>
  <si>
    <r>
      <t>Chicago Heights</t>
    </r>
    <r>
      <rPr>
        <vertAlign val="superscript"/>
        <sz val="12"/>
        <color rgb="FF000000"/>
        <rFont val="Aptos Narrow"/>
        <scheme val="minor"/>
      </rPr>
      <t>2</t>
    </r>
  </si>
  <si>
    <r>
      <t>Decatur</t>
    </r>
    <r>
      <rPr>
        <vertAlign val="superscript"/>
        <sz val="12"/>
        <color rgb="FF000000"/>
        <rFont val="Aptos Narrow"/>
        <scheme val="minor"/>
      </rPr>
      <t>2</t>
    </r>
  </si>
  <si>
    <r>
      <t>Glencoe</t>
    </r>
    <r>
      <rPr>
        <vertAlign val="superscript"/>
        <sz val="12"/>
        <color rgb="FF000000"/>
        <rFont val="Aptos Narrow"/>
        <scheme val="minor"/>
      </rPr>
      <t>2</t>
    </r>
  </si>
  <si>
    <r>
      <t>Homer Glen</t>
    </r>
    <r>
      <rPr>
        <vertAlign val="superscript"/>
        <sz val="12"/>
        <color rgb="FF000000"/>
        <rFont val="Aptos Narrow"/>
        <scheme val="minor"/>
      </rPr>
      <t>2</t>
    </r>
  </si>
  <si>
    <r>
      <t>Mokena</t>
    </r>
    <r>
      <rPr>
        <vertAlign val="superscript"/>
        <sz val="12"/>
        <color rgb="FF000000"/>
        <rFont val="Aptos Narrow"/>
        <scheme val="minor"/>
      </rPr>
      <t>2</t>
    </r>
  </si>
  <si>
    <r>
      <t>Mount Prospect</t>
    </r>
    <r>
      <rPr>
        <vertAlign val="superscript"/>
        <sz val="12"/>
        <color rgb="FF000000"/>
        <rFont val="Aptos Narrow"/>
        <scheme val="minor"/>
      </rPr>
      <t>2</t>
    </r>
  </si>
  <si>
    <r>
      <t>Rock Falls</t>
    </r>
    <r>
      <rPr>
        <vertAlign val="superscript"/>
        <sz val="12"/>
        <color rgb="FF000000"/>
        <rFont val="Aptos Narrow"/>
        <scheme val="minor"/>
      </rPr>
      <t>2</t>
    </r>
  </si>
  <si>
    <r>
      <t>Rock Island</t>
    </r>
    <r>
      <rPr>
        <vertAlign val="superscript"/>
        <sz val="12"/>
        <color rgb="FF000000"/>
        <rFont val="Aptos Narrow"/>
        <scheme val="minor"/>
      </rPr>
      <t>2</t>
    </r>
  </si>
  <si>
    <r>
      <t>Rolling Meadows</t>
    </r>
    <r>
      <rPr>
        <vertAlign val="superscript"/>
        <sz val="12"/>
        <color rgb="FF000000"/>
        <rFont val="Aptos Narrow"/>
        <scheme val="minor"/>
      </rPr>
      <t>2</t>
    </r>
  </si>
  <si>
    <r>
      <t>Schaumburg</t>
    </r>
    <r>
      <rPr>
        <vertAlign val="superscript"/>
        <sz val="12"/>
        <color rgb="FF000000"/>
        <rFont val="Aptos Narrow"/>
        <scheme val="minor"/>
      </rPr>
      <t>2</t>
    </r>
  </si>
  <si>
    <r>
      <t>Streamwood</t>
    </r>
    <r>
      <rPr>
        <vertAlign val="superscript"/>
        <sz val="12"/>
        <color rgb="FF000000"/>
        <rFont val="Aptos Narrow"/>
        <scheme val="minor"/>
      </rPr>
      <t>2</t>
    </r>
  </si>
  <si>
    <r>
      <t xml:space="preserve">  Chicago</t>
    </r>
    <r>
      <rPr>
        <vertAlign val="superscript"/>
        <sz val="12"/>
        <color rgb="FF000000"/>
        <rFont val="Aptos Narrow"/>
        <scheme val="minor"/>
      </rPr>
      <t>2</t>
    </r>
  </si>
  <si>
    <r>
      <t>Avon</t>
    </r>
    <r>
      <rPr>
        <vertAlign val="superscript"/>
        <sz val="12"/>
        <color rgb="FF000000"/>
        <rFont val="Aptos Narrow"/>
        <scheme val="minor"/>
      </rPr>
      <t>2</t>
    </r>
  </si>
  <si>
    <r>
      <t>Indianapolis</t>
    </r>
    <r>
      <rPr>
        <vertAlign val="superscript"/>
        <sz val="12"/>
        <color rgb="FF000000"/>
        <rFont val="Aptos Narrow"/>
        <scheme val="minor"/>
      </rPr>
      <t>2</t>
    </r>
  </si>
  <si>
    <r>
      <t>Jasper</t>
    </r>
    <r>
      <rPr>
        <vertAlign val="superscript"/>
        <sz val="12"/>
        <color rgb="FF000000"/>
        <rFont val="Aptos Narrow"/>
        <scheme val="minor"/>
      </rPr>
      <t>2</t>
    </r>
  </si>
  <si>
    <r>
      <t>Lafayette</t>
    </r>
    <r>
      <rPr>
        <vertAlign val="superscript"/>
        <sz val="12"/>
        <color rgb="FF000000"/>
        <rFont val="Aptos Narrow"/>
        <scheme val="minor"/>
      </rPr>
      <t>2</t>
    </r>
  </si>
  <si>
    <r>
      <t>Sellersburg</t>
    </r>
    <r>
      <rPr>
        <vertAlign val="superscript"/>
        <sz val="12"/>
        <color rgb="FF000000"/>
        <rFont val="Aptos Narrow"/>
        <scheme val="minor"/>
      </rPr>
      <t>2</t>
    </r>
  </si>
  <si>
    <r>
      <t>Blackford</t>
    </r>
    <r>
      <rPr>
        <vertAlign val="superscript"/>
        <sz val="12"/>
        <color rgb="FF000000"/>
        <rFont val="Aptos Narrow"/>
        <scheme val="minor"/>
      </rPr>
      <t>2</t>
    </r>
  </si>
  <si>
    <r>
      <t>Indiana State Police</t>
    </r>
    <r>
      <rPr>
        <vertAlign val="superscript"/>
        <sz val="12"/>
        <color rgb="FF000000"/>
        <rFont val="Aptos Narrow"/>
        <scheme val="minor"/>
      </rPr>
      <t>2</t>
    </r>
  </si>
  <si>
    <r>
      <t xml:space="preserve">Bettendorf </t>
    </r>
    <r>
      <rPr>
        <vertAlign val="superscript"/>
        <sz val="12"/>
        <color rgb="FF000000"/>
        <rFont val="Aptos Narrow"/>
        <scheme val="minor"/>
      </rPr>
      <t>2</t>
    </r>
  </si>
  <si>
    <r>
      <t>Marion</t>
    </r>
    <r>
      <rPr>
        <vertAlign val="superscript"/>
        <sz val="12"/>
        <color rgb="FF000000"/>
        <rFont val="Aptos Narrow"/>
        <scheme val="minor"/>
      </rPr>
      <t>2</t>
    </r>
  </si>
  <si>
    <r>
      <t>Keokuk</t>
    </r>
    <r>
      <rPr>
        <vertAlign val="superscript"/>
        <sz val="12"/>
        <color rgb="FF000000"/>
        <rFont val="Aptos Narrow"/>
        <scheme val="minor"/>
      </rPr>
      <t>2</t>
    </r>
  </si>
  <si>
    <r>
      <t>Garden City</t>
    </r>
    <r>
      <rPr>
        <vertAlign val="superscript"/>
        <sz val="12"/>
        <color rgb="FF000000"/>
        <rFont val="Aptos Narrow"/>
        <scheme val="minor"/>
      </rPr>
      <t>2</t>
    </r>
  </si>
  <si>
    <r>
      <t>Salina</t>
    </r>
    <r>
      <rPr>
        <vertAlign val="superscript"/>
        <sz val="12"/>
        <color rgb="FF000000"/>
        <rFont val="Aptos Narrow"/>
        <scheme val="minor"/>
      </rPr>
      <t>2</t>
    </r>
  </si>
  <si>
    <r>
      <t>Topeka</t>
    </r>
    <r>
      <rPr>
        <vertAlign val="superscript"/>
        <sz val="12"/>
        <color rgb="FF000000"/>
        <rFont val="Aptos Narrow"/>
        <scheme val="minor"/>
      </rPr>
      <t>2</t>
    </r>
  </si>
  <si>
    <r>
      <t>University of Kansas, Medical Center</t>
    </r>
    <r>
      <rPr>
        <vertAlign val="superscript"/>
        <sz val="12"/>
        <color rgb="FF000000"/>
        <rFont val="Aptos Narrow"/>
        <scheme val="minor"/>
      </rPr>
      <t>3</t>
    </r>
  </si>
  <si>
    <r>
      <t>Leavenworth</t>
    </r>
    <r>
      <rPr>
        <vertAlign val="superscript"/>
        <sz val="12"/>
        <color rgb="FF000000"/>
        <rFont val="Aptos Narrow"/>
        <scheme val="minor"/>
      </rPr>
      <t>2</t>
    </r>
  </si>
  <si>
    <r>
      <t>Shawnee</t>
    </r>
    <r>
      <rPr>
        <vertAlign val="superscript"/>
        <sz val="12"/>
        <color rgb="FF000000"/>
        <rFont val="Aptos Narrow"/>
        <scheme val="minor"/>
      </rPr>
      <t>2</t>
    </r>
  </si>
  <si>
    <r>
      <t>Barton</t>
    </r>
    <r>
      <rPr>
        <vertAlign val="superscript"/>
        <sz val="12"/>
        <color rgb="FF000000"/>
        <rFont val="Aptos Narrow"/>
        <scheme val="minor"/>
      </rPr>
      <t>2</t>
    </r>
  </si>
  <si>
    <r>
      <t>Ashland</t>
    </r>
    <r>
      <rPr>
        <vertAlign val="superscript"/>
        <sz val="12"/>
        <color rgb="FF000000"/>
        <rFont val="Aptos Narrow"/>
        <scheme val="minor"/>
      </rPr>
      <t>2</t>
    </r>
  </si>
  <si>
    <r>
      <t>Corbin</t>
    </r>
    <r>
      <rPr>
        <vertAlign val="superscript"/>
        <sz val="12"/>
        <color rgb="FF000000"/>
        <rFont val="Aptos Narrow"/>
        <scheme val="minor"/>
      </rPr>
      <t>2</t>
    </r>
  </si>
  <si>
    <r>
      <t>Hazard</t>
    </r>
    <r>
      <rPr>
        <vertAlign val="superscript"/>
        <sz val="12"/>
        <color rgb="FF000000"/>
        <rFont val="Aptos Narrow"/>
        <scheme val="minor"/>
      </rPr>
      <t>2</t>
    </r>
  </si>
  <si>
    <r>
      <t>Leitchfield</t>
    </r>
    <r>
      <rPr>
        <vertAlign val="superscript"/>
        <sz val="12"/>
        <color rgb="FF000000"/>
        <rFont val="Aptos Narrow"/>
        <scheme val="minor"/>
      </rPr>
      <t>2</t>
    </r>
  </si>
  <si>
    <r>
      <t>Lexington</t>
    </r>
    <r>
      <rPr>
        <vertAlign val="superscript"/>
        <sz val="12"/>
        <color rgb="FF000000"/>
        <rFont val="Aptos Narrow"/>
        <scheme val="minor"/>
      </rPr>
      <t>2</t>
    </r>
  </si>
  <si>
    <r>
      <t>Louisville Metro</t>
    </r>
    <r>
      <rPr>
        <vertAlign val="superscript"/>
        <sz val="12"/>
        <color rgb="FF000000"/>
        <rFont val="Aptos Narrow"/>
        <scheme val="minor"/>
      </rPr>
      <t>2</t>
    </r>
  </si>
  <si>
    <r>
      <t>Lyndon</t>
    </r>
    <r>
      <rPr>
        <vertAlign val="superscript"/>
        <sz val="12"/>
        <color rgb="FF000000"/>
        <rFont val="Aptos Narrow"/>
        <scheme val="minor"/>
      </rPr>
      <t>2</t>
    </r>
  </si>
  <si>
    <r>
      <t>Nicholasville</t>
    </r>
    <r>
      <rPr>
        <vertAlign val="superscript"/>
        <sz val="12"/>
        <color rgb="FF000000"/>
        <rFont val="Aptos Narrow"/>
        <scheme val="minor"/>
      </rPr>
      <t>2</t>
    </r>
  </si>
  <si>
    <r>
      <t>Spencer</t>
    </r>
    <r>
      <rPr>
        <vertAlign val="superscript"/>
        <sz val="12"/>
        <color rgb="FF000000"/>
        <rFont val="Aptos Narrow"/>
        <scheme val="minor"/>
      </rPr>
      <t>2</t>
    </r>
  </si>
  <si>
    <r>
      <t xml:space="preserve">  Richmond</t>
    </r>
    <r>
      <rPr>
        <vertAlign val="superscript"/>
        <sz val="12"/>
        <color rgb="FF000000"/>
        <rFont val="Aptos Narrow"/>
        <scheme val="minor"/>
      </rPr>
      <t>2</t>
    </r>
  </si>
  <si>
    <r>
      <t>Covington</t>
    </r>
    <r>
      <rPr>
        <vertAlign val="superscript"/>
        <sz val="12"/>
        <color rgb="FF000000"/>
        <rFont val="Aptos Narrow"/>
        <scheme val="minor"/>
      </rPr>
      <t>2</t>
    </r>
  </si>
  <si>
    <r>
      <t>Bossier</t>
    </r>
    <r>
      <rPr>
        <vertAlign val="superscript"/>
        <sz val="12"/>
        <color rgb="FF000000"/>
        <rFont val="Aptos Narrow"/>
        <scheme val="minor"/>
      </rPr>
      <t>2</t>
    </r>
  </si>
  <si>
    <r>
      <t>De Soto</t>
    </r>
    <r>
      <rPr>
        <vertAlign val="superscript"/>
        <sz val="12"/>
        <color rgb="FF000000"/>
        <rFont val="Aptos Narrow"/>
        <scheme val="minor"/>
      </rPr>
      <t>2</t>
    </r>
  </si>
  <si>
    <r>
      <t>St. Tammany</t>
    </r>
    <r>
      <rPr>
        <vertAlign val="superscript"/>
        <sz val="12"/>
        <color rgb="FF000000"/>
        <rFont val="Aptos Narrow"/>
        <scheme val="minor"/>
      </rPr>
      <t>2</t>
    </r>
  </si>
  <si>
    <r>
      <t>Tangipahoa</t>
    </r>
    <r>
      <rPr>
        <vertAlign val="superscript"/>
        <sz val="12"/>
        <color rgb="FF000000"/>
        <rFont val="Aptos Narrow"/>
        <scheme val="minor"/>
      </rPr>
      <t>2</t>
    </r>
  </si>
  <si>
    <r>
      <t>York</t>
    </r>
    <r>
      <rPr>
        <vertAlign val="superscript"/>
        <sz val="12"/>
        <color rgb="FF000000"/>
        <rFont val="Aptos Narrow"/>
        <scheme val="minor"/>
      </rPr>
      <t>2</t>
    </r>
  </si>
  <si>
    <r>
      <t>Baltimore</t>
    </r>
    <r>
      <rPr>
        <vertAlign val="superscript"/>
        <sz val="12"/>
        <color rgb="FF000000"/>
        <rFont val="Aptos Narrow"/>
        <scheme val="minor"/>
      </rPr>
      <t>2</t>
    </r>
  </si>
  <si>
    <r>
      <t>Easton</t>
    </r>
    <r>
      <rPr>
        <vertAlign val="superscript"/>
        <sz val="12"/>
        <color rgb="FF000000"/>
        <rFont val="Aptos Narrow"/>
        <scheme val="minor"/>
      </rPr>
      <t>2</t>
    </r>
  </si>
  <si>
    <r>
      <t>Baltimore County Police Department</t>
    </r>
    <r>
      <rPr>
        <vertAlign val="superscript"/>
        <sz val="12"/>
        <color rgb="FF000000"/>
        <rFont val="Aptos Narrow"/>
        <scheme val="minor"/>
      </rPr>
      <t>2</t>
    </r>
  </si>
  <si>
    <r>
      <t>Howard County Police Department</t>
    </r>
    <r>
      <rPr>
        <vertAlign val="superscript"/>
        <sz val="12"/>
        <color rgb="FF000000"/>
        <rFont val="Aptos Narrow"/>
        <scheme val="minor"/>
      </rPr>
      <t>2</t>
    </r>
  </si>
  <si>
    <r>
      <t>Maryland State Police Statewide</t>
    </r>
    <r>
      <rPr>
        <vertAlign val="superscript"/>
        <sz val="12"/>
        <color rgb="FF000000"/>
        <rFont val="Aptos Narrow"/>
        <scheme val="minor"/>
      </rPr>
      <t>2</t>
    </r>
  </si>
  <si>
    <r>
      <t xml:space="preserve">  Cecil County</t>
    </r>
    <r>
      <rPr>
        <vertAlign val="superscript"/>
        <sz val="12"/>
        <color rgb="FF000000"/>
        <rFont val="Aptos Narrow"/>
        <scheme val="minor"/>
      </rPr>
      <t>2</t>
    </r>
  </si>
  <si>
    <r>
      <t xml:space="preserve">  Dorchester County</t>
    </r>
    <r>
      <rPr>
        <vertAlign val="superscript"/>
        <sz val="12"/>
        <color rgb="FF000000"/>
        <rFont val="Aptos Narrow"/>
        <scheme val="minor"/>
      </rPr>
      <t>2</t>
    </r>
  </si>
  <si>
    <r>
      <t xml:space="preserve">  Prince Georges County</t>
    </r>
    <r>
      <rPr>
        <vertAlign val="superscript"/>
        <sz val="12"/>
        <color rgb="FF000000"/>
        <rFont val="Aptos Narrow"/>
        <scheme val="minor"/>
      </rPr>
      <t>2</t>
    </r>
  </si>
  <si>
    <r>
      <t xml:space="preserve">  Somerset County</t>
    </r>
    <r>
      <rPr>
        <vertAlign val="superscript"/>
        <sz val="12"/>
        <color rgb="FF000000"/>
        <rFont val="Aptos Narrow"/>
        <scheme val="minor"/>
      </rPr>
      <t>2</t>
    </r>
  </si>
  <si>
    <r>
      <t>Andover</t>
    </r>
    <r>
      <rPr>
        <vertAlign val="superscript"/>
        <sz val="12"/>
        <color rgb="FF000000"/>
        <rFont val="Aptos Narrow"/>
        <scheme val="minor"/>
      </rPr>
      <t>2</t>
    </r>
  </si>
  <si>
    <r>
      <t>Boston</t>
    </r>
    <r>
      <rPr>
        <vertAlign val="superscript"/>
        <sz val="12"/>
        <color rgb="FF000000"/>
        <rFont val="Aptos Narrow"/>
        <scheme val="minor"/>
      </rPr>
      <t>2</t>
    </r>
  </si>
  <si>
    <r>
      <t>Cambridge</t>
    </r>
    <r>
      <rPr>
        <vertAlign val="superscript"/>
        <sz val="12"/>
        <color rgb="FF000000"/>
        <rFont val="Aptos Narrow"/>
        <scheme val="minor"/>
      </rPr>
      <t>2</t>
    </r>
  </si>
  <si>
    <r>
      <t>Chelmsford</t>
    </r>
    <r>
      <rPr>
        <vertAlign val="superscript"/>
        <sz val="12"/>
        <color rgb="FF000000"/>
        <rFont val="Aptos Narrow"/>
        <scheme val="minor"/>
      </rPr>
      <t>2</t>
    </r>
  </si>
  <si>
    <r>
      <t>Dighton</t>
    </r>
    <r>
      <rPr>
        <vertAlign val="superscript"/>
        <sz val="12"/>
        <color rgb="FF000000"/>
        <rFont val="Aptos Narrow"/>
        <scheme val="minor"/>
      </rPr>
      <t>2</t>
    </r>
  </si>
  <si>
    <r>
      <t>Framingham</t>
    </r>
    <r>
      <rPr>
        <vertAlign val="superscript"/>
        <sz val="12"/>
        <color rgb="FF000000"/>
        <rFont val="Aptos Narrow"/>
        <scheme val="minor"/>
      </rPr>
      <t>2</t>
    </r>
  </si>
  <si>
    <r>
      <t>Haverhill</t>
    </r>
    <r>
      <rPr>
        <vertAlign val="superscript"/>
        <sz val="12"/>
        <color rgb="FF000000"/>
        <rFont val="Aptos Narrow"/>
        <scheme val="minor"/>
      </rPr>
      <t>2</t>
    </r>
  </si>
  <si>
    <r>
      <t>Hingham</t>
    </r>
    <r>
      <rPr>
        <vertAlign val="superscript"/>
        <sz val="12"/>
        <color rgb="FF000000"/>
        <rFont val="Aptos Narrow"/>
        <scheme val="minor"/>
      </rPr>
      <t>2</t>
    </r>
  </si>
  <si>
    <r>
      <t>Holbrook</t>
    </r>
    <r>
      <rPr>
        <vertAlign val="superscript"/>
        <sz val="12"/>
        <color rgb="FF000000"/>
        <rFont val="Aptos Narrow"/>
        <scheme val="minor"/>
      </rPr>
      <t>2</t>
    </r>
  </si>
  <si>
    <r>
      <t>Newton</t>
    </r>
    <r>
      <rPr>
        <vertAlign val="superscript"/>
        <sz val="12"/>
        <color rgb="FF000000"/>
        <rFont val="Aptos Narrow"/>
        <scheme val="minor"/>
      </rPr>
      <t>2</t>
    </r>
  </si>
  <si>
    <r>
      <t>Northampton</t>
    </r>
    <r>
      <rPr>
        <vertAlign val="superscript"/>
        <sz val="12"/>
        <color rgb="FF000000"/>
        <rFont val="Aptos Narrow"/>
        <scheme val="minor"/>
      </rPr>
      <t>2</t>
    </r>
  </si>
  <si>
    <r>
      <t>Pembroke</t>
    </r>
    <r>
      <rPr>
        <vertAlign val="superscript"/>
        <sz val="12"/>
        <color rgb="FF000000"/>
        <rFont val="Aptos Narrow"/>
        <scheme val="minor"/>
      </rPr>
      <t>2</t>
    </r>
  </si>
  <si>
    <r>
      <t>Plymouth</t>
    </r>
    <r>
      <rPr>
        <vertAlign val="superscript"/>
        <sz val="12"/>
        <color rgb="FF000000"/>
        <rFont val="Aptos Narrow"/>
        <scheme val="minor"/>
      </rPr>
      <t>2</t>
    </r>
  </si>
  <si>
    <r>
      <t>Provincetown</t>
    </r>
    <r>
      <rPr>
        <vertAlign val="superscript"/>
        <sz val="12"/>
        <color rgb="FF000000"/>
        <rFont val="Aptos Narrow"/>
        <scheme val="minor"/>
      </rPr>
      <t>2</t>
    </r>
  </si>
  <si>
    <r>
      <t>Quincy</t>
    </r>
    <r>
      <rPr>
        <vertAlign val="superscript"/>
        <sz val="12"/>
        <color rgb="FF000000"/>
        <rFont val="Aptos Narrow"/>
        <scheme val="minor"/>
      </rPr>
      <t>2</t>
    </r>
  </si>
  <si>
    <r>
      <t>Somerville</t>
    </r>
    <r>
      <rPr>
        <vertAlign val="superscript"/>
        <sz val="12"/>
        <color rgb="FF000000"/>
        <rFont val="Aptos Narrow"/>
        <scheme val="minor"/>
      </rPr>
      <t>2</t>
    </r>
  </si>
  <si>
    <r>
      <t>Burton</t>
    </r>
    <r>
      <rPr>
        <vertAlign val="superscript"/>
        <sz val="12"/>
        <color rgb="FF000000"/>
        <rFont val="Aptos Narrow"/>
        <scheme val="minor"/>
      </rPr>
      <t>2</t>
    </r>
  </si>
  <si>
    <r>
      <t>Detroit</t>
    </r>
    <r>
      <rPr>
        <vertAlign val="superscript"/>
        <sz val="12"/>
        <color rgb="FF000000"/>
        <rFont val="Aptos Narrow"/>
        <scheme val="minor"/>
      </rPr>
      <t>2</t>
    </r>
  </si>
  <si>
    <r>
      <t>Frankenmuth</t>
    </r>
    <r>
      <rPr>
        <vertAlign val="superscript"/>
        <sz val="12"/>
        <color rgb="FF000000"/>
        <rFont val="Aptos Narrow"/>
        <scheme val="minor"/>
      </rPr>
      <t>2</t>
    </r>
  </si>
  <si>
    <r>
      <t>Richland Township, Saginaw County</t>
    </r>
    <r>
      <rPr>
        <vertAlign val="superscript"/>
        <sz val="12"/>
        <color rgb="FF000000"/>
        <rFont val="Aptos Narrow"/>
        <scheme val="minor"/>
      </rPr>
      <t>2</t>
    </r>
  </si>
  <si>
    <r>
      <t>Roseville</t>
    </r>
    <r>
      <rPr>
        <vertAlign val="superscript"/>
        <sz val="12"/>
        <color rgb="FF000000"/>
        <rFont val="Aptos Narrow"/>
        <scheme val="minor"/>
      </rPr>
      <t>2</t>
    </r>
  </si>
  <si>
    <r>
      <t>Sterling Heights</t>
    </r>
    <r>
      <rPr>
        <vertAlign val="superscript"/>
        <sz val="12"/>
        <color rgb="FF000000"/>
        <rFont val="Aptos Narrow"/>
        <scheme val="minor"/>
      </rPr>
      <t>2</t>
    </r>
  </si>
  <si>
    <r>
      <t>Warren</t>
    </r>
    <r>
      <rPr>
        <vertAlign val="superscript"/>
        <sz val="12"/>
        <color rgb="FF000000"/>
        <rFont val="Aptos Narrow"/>
        <scheme val="minor"/>
      </rPr>
      <t>2</t>
    </r>
  </si>
  <si>
    <r>
      <t>Wyoming</t>
    </r>
    <r>
      <rPr>
        <vertAlign val="superscript"/>
        <sz val="12"/>
        <color rgb="FF000000"/>
        <rFont val="Aptos Narrow"/>
        <scheme val="minor"/>
      </rPr>
      <t>2</t>
    </r>
  </si>
  <si>
    <r>
      <t>Ottawa</t>
    </r>
    <r>
      <rPr>
        <vertAlign val="superscript"/>
        <sz val="12"/>
        <color rgb="FF000000"/>
        <rFont val="Aptos Narrow"/>
        <scheme val="minor"/>
      </rPr>
      <t>2</t>
    </r>
  </si>
  <si>
    <r>
      <t xml:space="preserve">  Washtenaw County</t>
    </r>
    <r>
      <rPr>
        <vertAlign val="superscript"/>
        <sz val="12"/>
        <color rgb="FF000000"/>
        <rFont val="Aptos Narrow"/>
        <scheme val="minor"/>
      </rPr>
      <t>2</t>
    </r>
  </si>
  <si>
    <r>
      <t>Saginaw Chippewa Tribal</t>
    </r>
    <r>
      <rPr>
        <vertAlign val="superscript"/>
        <sz val="12"/>
        <color rgb="FF000000"/>
        <rFont val="Aptos Narrow"/>
        <scheme val="minor"/>
      </rPr>
      <t>2</t>
    </r>
  </si>
  <si>
    <r>
      <t>Bemidji</t>
    </r>
    <r>
      <rPr>
        <vertAlign val="superscript"/>
        <sz val="12"/>
        <color rgb="FF000000"/>
        <rFont val="Aptos Narrow"/>
        <scheme val="minor"/>
      </rPr>
      <t>2</t>
    </r>
  </si>
  <si>
    <r>
      <t>Brooklyn Park</t>
    </r>
    <r>
      <rPr>
        <vertAlign val="superscript"/>
        <sz val="12"/>
        <color rgb="FF000000"/>
        <rFont val="Aptos Narrow"/>
        <scheme val="minor"/>
      </rPr>
      <t>2</t>
    </r>
  </si>
  <si>
    <r>
      <t>Burnsville</t>
    </r>
    <r>
      <rPr>
        <vertAlign val="superscript"/>
        <sz val="12"/>
        <color rgb="FF000000"/>
        <rFont val="Aptos Narrow"/>
        <scheme val="minor"/>
      </rPr>
      <t>2</t>
    </r>
  </si>
  <si>
    <r>
      <t>Chaska</t>
    </r>
    <r>
      <rPr>
        <vertAlign val="superscript"/>
        <sz val="12"/>
        <color rgb="FF000000"/>
        <rFont val="Aptos Narrow"/>
        <scheme val="minor"/>
      </rPr>
      <t>2</t>
    </r>
  </si>
  <si>
    <r>
      <t>Duluth</t>
    </r>
    <r>
      <rPr>
        <vertAlign val="superscript"/>
        <sz val="12"/>
        <color rgb="FF000000"/>
        <rFont val="Aptos Narrow"/>
        <scheme val="minor"/>
      </rPr>
      <t>2</t>
    </r>
  </si>
  <si>
    <r>
      <t>Farmington</t>
    </r>
    <r>
      <rPr>
        <vertAlign val="superscript"/>
        <sz val="12"/>
        <color rgb="FF000000"/>
        <rFont val="Aptos Narrow"/>
        <scheme val="minor"/>
      </rPr>
      <t>2</t>
    </r>
  </si>
  <si>
    <r>
      <t>Maplewood</t>
    </r>
    <r>
      <rPr>
        <vertAlign val="superscript"/>
        <sz val="12"/>
        <color rgb="FF000000"/>
        <rFont val="Aptos Narrow"/>
        <scheme val="minor"/>
      </rPr>
      <t>2</t>
    </r>
  </si>
  <si>
    <r>
      <t>Minneapolis</t>
    </r>
    <r>
      <rPr>
        <vertAlign val="superscript"/>
        <sz val="12"/>
        <color rgb="FF000000"/>
        <rFont val="Aptos Narrow"/>
        <scheme val="minor"/>
      </rPr>
      <t>2</t>
    </r>
  </si>
  <si>
    <r>
      <t>North Branch</t>
    </r>
    <r>
      <rPr>
        <vertAlign val="superscript"/>
        <sz val="12"/>
        <color rgb="FF000000"/>
        <rFont val="Aptos Narrow"/>
        <scheme val="minor"/>
      </rPr>
      <t>2</t>
    </r>
  </si>
  <si>
    <r>
      <t>St. Louis Park</t>
    </r>
    <r>
      <rPr>
        <vertAlign val="superscript"/>
        <sz val="12"/>
        <color rgb="FF000000"/>
        <rFont val="Aptos Narrow"/>
        <scheme val="minor"/>
      </rPr>
      <t>2</t>
    </r>
  </si>
  <si>
    <r>
      <t>St. Paul</t>
    </r>
    <r>
      <rPr>
        <vertAlign val="superscript"/>
        <sz val="12"/>
        <color rgb="FF000000"/>
        <rFont val="Aptos Narrow"/>
        <scheme val="minor"/>
      </rPr>
      <t>2</t>
    </r>
  </si>
  <si>
    <r>
      <t>University of Minnesota, Twin Cities</t>
    </r>
    <r>
      <rPr>
        <vertAlign val="superscript"/>
        <sz val="12"/>
        <color rgb="FF000000"/>
        <rFont val="Aptos Narrow"/>
        <scheme val="minor"/>
      </rPr>
      <t>2</t>
    </r>
  </si>
  <si>
    <r>
      <t>Ramsey</t>
    </r>
    <r>
      <rPr>
        <vertAlign val="superscript"/>
        <sz val="12"/>
        <color rgb="FF000000"/>
        <rFont val="Aptos Narrow"/>
        <scheme val="minor"/>
      </rPr>
      <t>2</t>
    </r>
  </si>
  <si>
    <r>
      <t>Minneapolis-St. Paul International Airport</t>
    </r>
    <r>
      <rPr>
        <vertAlign val="superscript"/>
        <sz val="12"/>
        <color rgb="FF000000"/>
        <rFont val="Aptos Narrow"/>
        <scheme val="minor"/>
      </rPr>
      <t>2</t>
    </r>
  </si>
  <si>
    <r>
      <t>Vicksburg</t>
    </r>
    <r>
      <rPr>
        <vertAlign val="superscript"/>
        <sz val="12"/>
        <color rgb="FF000000"/>
        <rFont val="Aptos Narrow"/>
        <scheme val="minor"/>
      </rPr>
      <t>2</t>
    </r>
  </si>
  <si>
    <r>
      <t>Branson</t>
    </r>
    <r>
      <rPr>
        <vertAlign val="superscript"/>
        <sz val="12"/>
        <color rgb="FF000000"/>
        <rFont val="Aptos Narrow"/>
        <scheme val="minor"/>
      </rPr>
      <t>2</t>
    </r>
  </si>
  <si>
    <r>
      <t>St. Louis</t>
    </r>
    <r>
      <rPr>
        <vertAlign val="superscript"/>
        <sz val="12"/>
        <color rgb="FF000000"/>
        <rFont val="Aptos Narrow"/>
        <scheme val="minor"/>
      </rPr>
      <t>2</t>
    </r>
  </si>
  <si>
    <r>
      <t>Northwest Missouri State University</t>
    </r>
    <r>
      <rPr>
        <vertAlign val="superscript"/>
        <sz val="12"/>
        <color rgb="FF000000"/>
        <rFont val="Aptos Narrow"/>
        <scheme val="minor"/>
      </rPr>
      <t>2</t>
    </r>
  </si>
  <si>
    <r>
      <t>Great Falls</t>
    </r>
    <r>
      <rPr>
        <vertAlign val="superscript"/>
        <sz val="12"/>
        <color rgb="FF000000"/>
        <rFont val="Aptos Narrow"/>
        <scheme val="minor"/>
      </rPr>
      <t>2</t>
    </r>
  </si>
  <si>
    <r>
      <t>Falls City</t>
    </r>
    <r>
      <rPr>
        <vertAlign val="superscript"/>
        <sz val="12"/>
        <color rgb="FF000000"/>
        <rFont val="Aptos Narrow"/>
        <scheme val="minor"/>
      </rPr>
      <t>2</t>
    </r>
  </si>
  <si>
    <r>
      <t>University of Nebraska, Lincoln</t>
    </r>
    <r>
      <rPr>
        <vertAlign val="superscript"/>
        <sz val="12"/>
        <color rgb="FF000000"/>
        <rFont val="Aptos Narrow"/>
        <scheme val="minor"/>
      </rPr>
      <t>2</t>
    </r>
  </si>
  <si>
    <r>
      <t>Las Vegas Metropolitan Police Department</t>
    </r>
    <r>
      <rPr>
        <vertAlign val="superscript"/>
        <sz val="12"/>
        <color rgb="FF000000"/>
        <rFont val="Aptos Narrow"/>
        <scheme val="minor"/>
      </rPr>
      <t>2</t>
    </r>
  </si>
  <si>
    <r>
      <t>North Las Vegas</t>
    </r>
    <r>
      <rPr>
        <vertAlign val="superscript"/>
        <sz val="12"/>
        <color rgb="FF000000"/>
        <rFont val="Aptos Narrow"/>
        <scheme val="minor"/>
      </rPr>
      <t>2</t>
    </r>
  </si>
  <si>
    <r>
      <t>Reno</t>
    </r>
    <r>
      <rPr>
        <vertAlign val="superscript"/>
        <sz val="12"/>
        <color rgb="FF000000"/>
        <rFont val="Aptos Narrow"/>
        <scheme val="minor"/>
      </rPr>
      <t>2</t>
    </r>
  </si>
  <si>
    <r>
      <t>White Pine</t>
    </r>
    <r>
      <rPr>
        <vertAlign val="superscript"/>
        <sz val="12"/>
        <color rgb="FF000000"/>
        <rFont val="Aptos Narrow"/>
        <scheme val="minor"/>
      </rPr>
      <t>2</t>
    </r>
  </si>
  <si>
    <r>
      <t xml:space="preserve">  Northeastern Division</t>
    </r>
    <r>
      <rPr>
        <vertAlign val="superscript"/>
        <sz val="12"/>
        <color rgb="FF000000"/>
        <rFont val="Aptos Narrow"/>
        <scheme val="minor"/>
      </rPr>
      <t>2</t>
    </r>
  </si>
  <si>
    <r>
      <t>State Police, Cheshire County</t>
    </r>
    <r>
      <rPr>
        <vertAlign val="superscript"/>
        <sz val="12"/>
        <color rgb="FF000000"/>
        <rFont val="Aptos Narrow"/>
        <scheme val="minor"/>
      </rPr>
      <t>2</t>
    </r>
  </si>
  <si>
    <r>
      <t>Asbury Park</t>
    </r>
    <r>
      <rPr>
        <vertAlign val="superscript"/>
        <sz val="12"/>
        <color rgb="FF000000"/>
        <rFont val="Aptos Narrow"/>
        <scheme val="minor"/>
      </rPr>
      <t>2</t>
    </r>
  </si>
  <si>
    <r>
      <t>Belvidere</t>
    </r>
    <r>
      <rPr>
        <vertAlign val="superscript"/>
        <sz val="12"/>
        <color rgb="FF000000"/>
        <rFont val="Aptos Narrow"/>
        <scheme val="minor"/>
      </rPr>
      <t>2</t>
    </r>
  </si>
  <si>
    <r>
      <t>Bergenfield</t>
    </r>
    <r>
      <rPr>
        <vertAlign val="superscript"/>
        <sz val="12"/>
        <color rgb="FF000000"/>
        <rFont val="Aptos Narrow"/>
        <scheme val="minor"/>
      </rPr>
      <t>2</t>
    </r>
  </si>
  <si>
    <r>
      <t>Berkeley Township</t>
    </r>
    <r>
      <rPr>
        <vertAlign val="superscript"/>
        <sz val="12"/>
        <color rgb="FF000000"/>
        <rFont val="Aptos Narrow"/>
        <scheme val="minor"/>
      </rPr>
      <t>2</t>
    </r>
  </si>
  <si>
    <r>
      <t>Branchburg Township</t>
    </r>
    <r>
      <rPr>
        <vertAlign val="superscript"/>
        <sz val="12"/>
        <color rgb="FF000000"/>
        <rFont val="Aptos Narrow"/>
        <scheme val="minor"/>
      </rPr>
      <t>2</t>
    </r>
  </si>
  <si>
    <r>
      <t>Brick Township</t>
    </r>
    <r>
      <rPr>
        <vertAlign val="superscript"/>
        <sz val="12"/>
        <color rgb="FF000000"/>
        <rFont val="Aptos Narrow"/>
        <scheme val="minor"/>
      </rPr>
      <t>2</t>
    </r>
  </si>
  <si>
    <r>
      <t>Burlington Township</t>
    </r>
    <r>
      <rPr>
        <vertAlign val="superscript"/>
        <sz val="12"/>
        <color rgb="FF000000"/>
        <rFont val="Aptos Narrow"/>
        <scheme val="minor"/>
      </rPr>
      <t>2</t>
    </r>
  </si>
  <si>
    <r>
      <t>Chatham Township</t>
    </r>
    <r>
      <rPr>
        <vertAlign val="superscript"/>
        <sz val="12"/>
        <color rgb="FF000000"/>
        <rFont val="Aptos Narrow"/>
        <scheme val="minor"/>
      </rPr>
      <t>2</t>
    </r>
  </si>
  <si>
    <r>
      <t>Cherry Hill Township</t>
    </r>
    <r>
      <rPr>
        <vertAlign val="superscript"/>
        <sz val="12"/>
        <color rgb="FF000000"/>
        <rFont val="Aptos Narrow"/>
        <scheme val="minor"/>
      </rPr>
      <t>2</t>
    </r>
  </si>
  <si>
    <r>
      <t>Clifton</t>
    </r>
    <r>
      <rPr>
        <vertAlign val="superscript"/>
        <sz val="12"/>
        <color rgb="FF000000"/>
        <rFont val="Aptos Narrow"/>
        <scheme val="minor"/>
      </rPr>
      <t>2</t>
    </r>
  </si>
  <si>
    <r>
      <t>Clinton Township</t>
    </r>
    <r>
      <rPr>
        <vertAlign val="superscript"/>
        <sz val="12"/>
        <color rgb="FF000000"/>
        <rFont val="Aptos Narrow"/>
        <scheme val="minor"/>
      </rPr>
      <t>2</t>
    </r>
  </si>
  <si>
    <r>
      <t>Dover</t>
    </r>
    <r>
      <rPr>
        <vertAlign val="superscript"/>
        <sz val="12"/>
        <color rgb="FF000000"/>
        <rFont val="Aptos Narrow"/>
        <scheme val="minor"/>
      </rPr>
      <t>2</t>
    </r>
  </si>
  <si>
    <r>
      <t>East Newark</t>
    </r>
    <r>
      <rPr>
        <vertAlign val="superscript"/>
        <sz val="12"/>
        <color rgb="FF000000"/>
        <rFont val="Aptos Narrow"/>
        <scheme val="minor"/>
      </rPr>
      <t>2</t>
    </r>
  </si>
  <si>
    <r>
      <t>Edison Township</t>
    </r>
    <r>
      <rPr>
        <vertAlign val="superscript"/>
        <sz val="12"/>
        <color rgb="FF000000"/>
        <rFont val="Aptos Narrow"/>
        <scheme val="minor"/>
      </rPr>
      <t>2</t>
    </r>
  </si>
  <si>
    <r>
      <t>Fort Lee</t>
    </r>
    <r>
      <rPr>
        <vertAlign val="superscript"/>
        <sz val="12"/>
        <color rgb="FF000000"/>
        <rFont val="Aptos Narrow"/>
        <scheme val="minor"/>
      </rPr>
      <t>2</t>
    </r>
  </si>
  <si>
    <r>
      <t>Freehold Borough</t>
    </r>
    <r>
      <rPr>
        <vertAlign val="superscript"/>
        <sz val="12"/>
        <color rgb="FF000000"/>
        <rFont val="Aptos Narrow"/>
        <scheme val="minor"/>
      </rPr>
      <t>2</t>
    </r>
  </si>
  <si>
    <r>
      <t>Freehold Township</t>
    </r>
    <r>
      <rPr>
        <vertAlign val="superscript"/>
        <sz val="12"/>
        <color rgb="FF000000"/>
        <rFont val="Aptos Narrow"/>
        <scheme val="minor"/>
      </rPr>
      <t>2</t>
    </r>
  </si>
  <si>
    <r>
      <t>Gloucester Township</t>
    </r>
    <r>
      <rPr>
        <vertAlign val="superscript"/>
        <sz val="12"/>
        <color rgb="FF000000"/>
        <rFont val="Aptos Narrow"/>
        <scheme val="minor"/>
      </rPr>
      <t>2</t>
    </r>
  </si>
  <si>
    <r>
      <t>Highland Park</t>
    </r>
    <r>
      <rPr>
        <vertAlign val="superscript"/>
        <sz val="12"/>
        <color rgb="FF000000"/>
        <rFont val="Aptos Narrow"/>
        <scheme val="minor"/>
      </rPr>
      <t>2</t>
    </r>
  </si>
  <si>
    <r>
      <t>Howell Township</t>
    </r>
    <r>
      <rPr>
        <vertAlign val="superscript"/>
        <sz val="12"/>
        <color rgb="FF000000"/>
        <rFont val="Aptos Narrow"/>
        <scheme val="minor"/>
      </rPr>
      <t>2</t>
    </r>
  </si>
  <si>
    <r>
      <t>Keansburg</t>
    </r>
    <r>
      <rPr>
        <vertAlign val="superscript"/>
        <sz val="12"/>
        <color rgb="FF000000"/>
        <rFont val="Aptos Narrow"/>
        <scheme val="minor"/>
      </rPr>
      <t>2</t>
    </r>
  </si>
  <si>
    <r>
      <t>Lacey Township</t>
    </r>
    <r>
      <rPr>
        <vertAlign val="superscript"/>
        <sz val="12"/>
        <color rgb="FF000000"/>
        <rFont val="Aptos Narrow"/>
        <scheme val="minor"/>
      </rPr>
      <t>2</t>
    </r>
  </si>
  <si>
    <r>
      <t>Lakewood Township</t>
    </r>
    <r>
      <rPr>
        <vertAlign val="superscript"/>
        <sz val="12"/>
        <color rgb="FF000000"/>
        <rFont val="Aptos Narrow"/>
        <scheme val="minor"/>
      </rPr>
      <t>2</t>
    </r>
  </si>
  <si>
    <r>
      <t>Livingston Township</t>
    </r>
    <r>
      <rPr>
        <vertAlign val="superscript"/>
        <sz val="12"/>
        <color rgb="FF000000"/>
        <rFont val="Aptos Narrow"/>
        <scheme val="minor"/>
      </rPr>
      <t>2</t>
    </r>
  </si>
  <si>
    <r>
      <t>Long Branch</t>
    </r>
    <r>
      <rPr>
        <vertAlign val="superscript"/>
        <sz val="12"/>
        <color rgb="FF000000"/>
        <rFont val="Aptos Narrow"/>
        <scheme val="minor"/>
      </rPr>
      <t>2</t>
    </r>
  </si>
  <si>
    <r>
      <t>Lopatcong Township</t>
    </r>
    <r>
      <rPr>
        <vertAlign val="superscript"/>
        <sz val="12"/>
        <color rgb="FF000000"/>
        <rFont val="Aptos Narrow"/>
        <scheme val="minor"/>
      </rPr>
      <t>2</t>
    </r>
  </si>
  <si>
    <r>
      <t>Lower Township</t>
    </r>
    <r>
      <rPr>
        <vertAlign val="superscript"/>
        <sz val="12"/>
        <color rgb="FF000000"/>
        <rFont val="Aptos Narrow"/>
        <scheme val="minor"/>
      </rPr>
      <t>2</t>
    </r>
  </si>
  <si>
    <r>
      <t>Mahwah Township</t>
    </r>
    <r>
      <rPr>
        <vertAlign val="superscript"/>
        <sz val="12"/>
        <color rgb="FF000000"/>
        <rFont val="Aptos Narrow"/>
        <scheme val="minor"/>
      </rPr>
      <t>2</t>
    </r>
  </si>
  <si>
    <r>
      <t>Manalapan Township</t>
    </r>
    <r>
      <rPr>
        <vertAlign val="superscript"/>
        <sz val="12"/>
        <color rgb="FF000000"/>
        <rFont val="Aptos Narrow"/>
        <scheme val="minor"/>
      </rPr>
      <t>2</t>
    </r>
  </si>
  <si>
    <r>
      <t>Mansfield Township, Warren County</t>
    </r>
    <r>
      <rPr>
        <vertAlign val="superscript"/>
        <sz val="12"/>
        <color rgb="FF000000"/>
        <rFont val="Aptos Narrow"/>
        <scheme val="minor"/>
      </rPr>
      <t>2</t>
    </r>
  </si>
  <si>
    <r>
      <t>Maple Shade Township</t>
    </r>
    <r>
      <rPr>
        <vertAlign val="superscript"/>
        <sz val="12"/>
        <color rgb="FF000000"/>
        <rFont val="Aptos Narrow"/>
        <scheme val="minor"/>
      </rPr>
      <t>2</t>
    </r>
  </si>
  <si>
    <r>
      <t>Marlboro Township</t>
    </r>
    <r>
      <rPr>
        <vertAlign val="superscript"/>
        <sz val="12"/>
        <color rgb="FF000000"/>
        <rFont val="Aptos Narrow"/>
        <scheme val="minor"/>
      </rPr>
      <t>2</t>
    </r>
  </si>
  <si>
    <r>
      <t>Medford Lakes</t>
    </r>
    <r>
      <rPr>
        <vertAlign val="superscript"/>
        <sz val="12"/>
        <color rgb="FF000000"/>
        <rFont val="Aptos Narrow"/>
        <scheme val="minor"/>
      </rPr>
      <t>2</t>
    </r>
  </si>
  <si>
    <r>
      <t>Middletown Township</t>
    </r>
    <r>
      <rPr>
        <vertAlign val="superscript"/>
        <sz val="12"/>
        <color rgb="FF000000"/>
        <rFont val="Aptos Narrow"/>
        <scheme val="minor"/>
      </rPr>
      <t>2</t>
    </r>
  </si>
  <si>
    <r>
      <t>Monroe Township, Middlesex County</t>
    </r>
    <r>
      <rPr>
        <vertAlign val="superscript"/>
        <sz val="12"/>
        <color rgb="FF000000"/>
        <rFont val="Aptos Narrow"/>
        <scheme val="minor"/>
      </rPr>
      <t>2</t>
    </r>
  </si>
  <si>
    <r>
      <t>Morris Plains</t>
    </r>
    <r>
      <rPr>
        <vertAlign val="superscript"/>
        <sz val="12"/>
        <color rgb="FF000000"/>
        <rFont val="Aptos Narrow"/>
        <scheme val="minor"/>
      </rPr>
      <t>2</t>
    </r>
  </si>
  <si>
    <r>
      <t>Morristown</t>
    </r>
    <r>
      <rPr>
        <vertAlign val="superscript"/>
        <sz val="12"/>
        <color rgb="FF000000"/>
        <rFont val="Aptos Narrow"/>
        <scheme val="minor"/>
      </rPr>
      <t>2</t>
    </r>
  </si>
  <si>
    <r>
      <t>Mount Laurel Township</t>
    </r>
    <r>
      <rPr>
        <vertAlign val="superscript"/>
        <sz val="12"/>
        <color rgb="FF000000"/>
        <rFont val="Aptos Narrow"/>
        <scheme val="minor"/>
      </rPr>
      <t>2</t>
    </r>
  </si>
  <si>
    <r>
      <t>Neptune Township</t>
    </r>
    <r>
      <rPr>
        <vertAlign val="superscript"/>
        <sz val="12"/>
        <color rgb="FF000000"/>
        <rFont val="Aptos Narrow"/>
        <scheme val="minor"/>
      </rPr>
      <t>2</t>
    </r>
  </si>
  <si>
    <r>
      <t>Netcong</t>
    </r>
    <r>
      <rPr>
        <vertAlign val="superscript"/>
        <sz val="12"/>
        <color rgb="FF000000"/>
        <rFont val="Aptos Narrow"/>
        <scheme val="minor"/>
      </rPr>
      <t>2</t>
    </r>
  </si>
  <si>
    <r>
      <t>New Brunswick</t>
    </r>
    <r>
      <rPr>
        <vertAlign val="superscript"/>
        <sz val="12"/>
        <color rgb="FF000000"/>
        <rFont val="Aptos Narrow"/>
        <scheme val="minor"/>
      </rPr>
      <t>2</t>
    </r>
  </si>
  <si>
    <r>
      <t>Norwood</t>
    </r>
    <r>
      <rPr>
        <vertAlign val="superscript"/>
        <sz val="12"/>
        <color rgb="FF000000"/>
        <rFont val="Aptos Narrow"/>
        <scheme val="minor"/>
      </rPr>
      <t>2</t>
    </r>
  </si>
  <si>
    <r>
      <t>Ocean Township, Monmouth County</t>
    </r>
    <r>
      <rPr>
        <vertAlign val="superscript"/>
        <sz val="12"/>
        <color rgb="FF000000"/>
        <rFont val="Aptos Narrow"/>
        <scheme val="minor"/>
      </rPr>
      <t>2</t>
    </r>
  </si>
  <si>
    <r>
      <t>Palisades Park</t>
    </r>
    <r>
      <rPr>
        <vertAlign val="superscript"/>
        <sz val="12"/>
        <color rgb="FF000000"/>
        <rFont val="Aptos Narrow"/>
        <scheme val="minor"/>
      </rPr>
      <t>2</t>
    </r>
  </si>
  <si>
    <r>
      <t>Pequannock Township</t>
    </r>
    <r>
      <rPr>
        <vertAlign val="superscript"/>
        <sz val="12"/>
        <color rgb="FF000000"/>
        <rFont val="Aptos Narrow"/>
        <scheme val="minor"/>
      </rPr>
      <t>2</t>
    </r>
  </si>
  <si>
    <r>
      <t>Perth Amboy</t>
    </r>
    <r>
      <rPr>
        <vertAlign val="superscript"/>
        <sz val="12"/>
        <color rgb="FF000000"/>
        <rFont val="Aptos Narrow"/>
        <scheme val="minor"/>
      </rPr>
      <t>2</t>
    </r>
  </si>
  <si>
    <r>
      <t>Piscataway Township</t>
    </r>
    <r>
      <rPr>
        <vertAlign val="superscript"/>
        <sz val="12"/>
        <color rgb="FF000000"/>
        <rFont val="Aptos Narrow"/>
        <scheme val="minor"/>
      </rPr>
      <t>2</t>
    </r>
  </si>
  <si>
    <r>
      <t>Plainsboro Township</t>
    </r>
    <r>
      <rPr>
        <vertAlign val="superscript"/>
        <sz val="12"/>
        <color rgb="FF000000"/>
        <rFont val="Aptos Narrow"/>
        <scheme val="minor"/>
      </rPr>
      <t>2</t>
    </r>
  </si>
  <si>
    <r>
      <t>Randolph Township</t>
    </r>
    <r>
      <rPr>
        <vertAlign val="superscript"/>
        <sz val="12"/>
        <color rgb="FF000000"/>
        <rFont val="Aptos Narrow"/>
        <scheme val="minor"/>
      </rPr>
      <t>2</t>
    </r>
  </si>
  <si>
    <r>
      <t>Raritan Township</t>
    </r>
    <r>
      <rPr>
        <vertAlign val="superscript"/>
        <sz val="12"/>
        <color rgb="FF000000"/>
        <rFont val="Aptos Narrow"/>
        <scheme val="minor"/>
      </rPr>
      <t>2</t>
    </r>
  </si>
  <si>
    <r>
      <t>Readington Township</t>
    </r>
    <r>
      <rPr>
        <vertAlign val="superscript"/>
        <sz val="12"/>
        <color rgb="FF000000"/>
        <rFont val="Aptos Narrow"/>
        <scheme val="minor"/>
      </rPr>
      <t>2</t>
    </r>
  </si>
  <si>
    <r>
      <t>Red Bank</t>
    </r>
    <r>
      <rPr>
        <vertAlign val="superscript"/>
        <sz val="12"/>
        <color rgb="FF000000"/>
        <rFont val="Aptos Narrow"/>
        <scheme val="minor"/>
      </rPr>
      <t>2</t>
    </r>
  </si>
  <si>
    <r>
      <t>Ridgefield</t>
    </r>
    <r>
      <rPr>
        <vertAlign val="superscript"/>
        <sz val="12"/>
        <color rgb="FF000000"/>
        <rFont val="Aptos Narrow"/>
        <scheme val="minor"/>
      </rPr>
      <t>2</t>
    </r>
  </si>
  <si>
    <r>
      <t>Ringwood</t>
    </r>
    <r>
      <rPr>
        <vertAlign val="superscript"/>
        <sz val="12"/>
        <color rgb="FF000000"/>
        <rFont val="Aptos Narrow"/>
        <scheme val="minor"/>
      </rPr>
      <t>2</t>
    </r>
  </si>
  <si>
    <r>
      <t>Sayreville</t>
    </r>
    <r>
      <rPr>
        <vertAlign val="superscript"/>
        <sz val="12"/>
        <color rgb="FF000000"/>
        <rFont val="Aptos Narrow"/>
        <scheme val="minor"/>
      </rPr>
      <t>2</t>
    </r>
  </si>
  <si>
    <r>
      <t>South Amboy</t>
    </r>
    <r>
      <rPr>
        <vertAlign val="superscript"/>
        <sz val="12"/>
        <color rgb="FF000000"/>
        <rFont val="Aptos Narrow"/>
        <scheme val="minor"/>
      </rPr>
      <t>2</t>
    </r>
  </si>
  <si>
    <r>
      <t>Summit</t>
    </r>
    <r>
      <rPr>
        <vertAlign val="superscript"/>
        <sz val="12"/>
        <color rgb="FF000000"/>
        <rFont val="Aptos Narrow"/>
        <scheme val="minor"/>
      </rPr>
      <t>2</t>
    </r>
  </si>
  <si>
    <r>
      <t>Tinton Falls</t>
    </r>
    <r>
      <rPr>
        <vertAlign val="superscript"/>
        <sz val="12"/>
        <color rgb="FF000000"/>
        <rFont val="Aptos Narrow"/>
        <scheme val="minor"/>
      </rPr>
      <t>2</t>
    </r>
  </si>
  <si>
    <r>
      <t>Toms River Township</t>
    </r>
    <r>
      <rPr>
        <vertAlign val="superscript"/>
        <sz val="12"/>
        <color rgb="FF000000"/>
        <rFont val="Aptos Narrow"/>
        <scheme val="minor"/>
      </rPr>
      <t>2</t>
    </r>
  </si>
  <si>
    <r>
      <t>Trenton</t>
    </r>
    <r>
      <rPr>
        <vertAlign val="superscript"/>
        <sz val="12"/>
        <color rgb="FF000000"/>
        <rFont val="Aptos Narrow"/>
        <scheme val="minor"/>
      </rPr>
      <t>2</t>
    </r>
  </si>
  <si>
    <r>
      <t>Washington Township, Gloucester County</t>
    </r>
    <r>
      <rPr>
        <vertAlign val="superscript"/>
        <sz val="12"/>
        <color rgb="FF000000"/>
        <rFont val="Aptos Narrow"/>
        <scheme val="minor"/>
      </rPr>
      <t>2</t>
    </r>
  </si>
  <si>
    <r>
      <t>West New York</t>
    </r>
    <r>
      <rPr>
        <vertAlign val="superscript"/>
        <sz val="12"/>
        <color rgb="FF000000"/>
        <rFont val="Aptos Narrow"/>
        <scheme val="minor"/>
      </rPr>
      <t>2</t>
    </r>
  </si>
  <si>
    <r>
      <t>West Windsor Township</t>
    </r>
    <r>
      <rPr>
        <vertAlign val="superscript"/>
        <sz val="12"/>
        <color rgb="FF000000"/>
        <rFont val="Aptos Narrow"/>
        <scheme val="minor"/>
      </rPr>
      <t>2</t>
    </r>
  </si>
  <si>
    <r>
      <t>Woodbridge Township</t>
    </r>
    <r>
      <rPr>
        <vertAlign val="superscript"/>
        <sz val="12"/>
        <color rgb="FF000000"/>
        <rFont val="Aptos Narrow"/>
        <scheme val="minor"/>
      </rPr>
      <t>2</t>
    </r>
  </si>
  <si>
    <r>
      <t>Woodbury</t>
    </r>
    <r>
      <rPr>
        <vertAlign val="superscript"/>
        <sz val="12"/>
        <color rgb="FF000000"/>
        <rFont val="Aptos Narrow"/>
        <scheme val="minor"/>
      </rPr>
      <t>2</t>
    </r>
  </si>
  <si>
    <r>
      <t>Wood-Ridge</t>
    </r>
    <r>
      <rPr>
        <vertAlign val="superscript"/>
        <sz val="12"/>
        <color rgb="FF000000"/>
        <rFont val="Aptos Narrow"/>
        <scheme val="minor"/>
      </rPr>
      <t>2</t>
    </r>
  </si>
  <si>
    <r>
      <t>William Paterson University</t>
    </r>
    <r>
      <rPr>
        <vertAlign val="superscript"/>
        <sz val="12"/>
        <color rgb="FF000000"/>
        <rFont val="Aptos Narrow"/>
        <scheme val="minor"/>
      </rPr>
      <t>2</t>
    </r>
  </si>
  <si>
    <r>
      <t>Bergen</t>
    </r>
    <r>
      <rPr>
        <vertAlign val="superscript"/>
        <sz val="12"/>
        <color rgb="FF000000"/>
        <rFont val="Aptos Narrow"/>
        <scheme val="minor"/>
      </rPr>
      <t>2</t>
    </r>
  </si>
  <si>
    <r>
      <t>Essex</t>
    </r>
    <r>
      <rPr>
        <vertAlign val="superscript"/>
        <sz val="12"/>
        <color rgb="FF000000"/>
        <rFont val="Aptos Narrow"/>
        <scheme val="minor"/>
      </rPr>
      <t>2</t>
    </r>
  </si>
  <si>
    <r>
      <t>Hudson</t>
    </r>
    <r>
      <rPr>
        <vertAlign val="superscript"/>
        <sz val="12"/>
        <color rgb="FF000000"/>
        <rFont val="Aptos Narrow"/>
        <scheme val="minor"/>
      </rPr>
      <t>2</t>
    </r>
  </si>
  <si>
    <r>
      <t>Somerset</t>
    </r>
    <r>
      <rPr>
        <vertAlign val="superscript"/>
        <sz val="12"/>
        <color rgb="FF000000"/>
        <rFont val="Aptos Narrow"/>
        <scheme val="minor"/>
      </rPr>
      <t>2</t>
    </r>
  </si>
  <si>
    <r>
      <t>Department of Corrections</t>
    </r>
    <r>
      <rPr>
        <vertAlign val="superscript"/>
        <sz val="12"/>
        <color rgb="FF000000"/>
        <rFont val="Aptos Narrow"/>
        <scheme val="minor"/>
      </rPr>
      <t>2</t>
    </r>
  </si>
  <si>
    <r>
      <t>New Jersey Transit Police</t>
    </r>
    <r>
      <rPr>
        <vertAlign val="superscript"/>
        <sz val="12"/>
        <color rgb="FF000000"/>
        <rFont val="Aptos Narrow"/>
        <scheme val="minor"/>
      </rPr>
      <t>2</t>
    </r>
  </si>
  <si>
    <r>
      <t>Port Authority of New York and New Jersey</t>
    </r>
    <r>
      <rPr>
        <vertAlign val="superscript"/>
        <sz val="12"/>
        <color rgb="FF000000"/>
        <rFont val="Aptos Narrow"/>
        <scheme val="minor"/>
      </rPr>
      <t>2</t>
    </r>
  </si>
  <si>
    <r>
      <t xml:space="preserve">  Hunterdon County</t>
    </r>
    <r>
      <rPr>
        <vertAlign val="superscript"/>
        <sz val="12"/>
        <color rgb="FF000000"/>
        <rFont val="Aptos Narrow"/>
        <scheme val="minor"/>
      </rPr>
      <t>2</t>
    </r>
  </si>
  <si>
    <r>
      <t xml:space="preserve">  Union County</t>
    </r>
    <r>
      <rPr>
        <vertAlign val="superscript"/>
        <sz val="12"/>
        <color rgb="FF000000"/>
        <rFont val="Aptos Narrow"/>
        <scheme val="minor"/>
      </rPr>
      <t>2</t>
    </r>
  </si>
  <si>
    <r>
      <t xml:space="preserve">  Warren County</t>
    </r>
    <r>
      <rPr>
        <vertAlign val="superscript"/>
        <sz val="12"/>
        <color rgb="FF000000"/>
        <rFont val="Aptos Narrow"/>
        <scheme val="minor"/>
      </rPr>
      <t>2</t>
    </r>
  </si>
  <si>
    <r>
      <t>State Park Police</t>
    </r>
    <r>
      <rPr>
        <vertAlign val="superscript"/>
        <sz val="12"/>
        <color rgb="FF000000"/>
        <rFont val="Aptos Narrow"/>
        <scheme val="minor"/>
      </rPr>
      <t>2</t>
    </r>
  </si>
  <si>
    <r>
      <t>Artesia</t>
    </r>
    <r>
      <rPr>
        <vertAlign val="superscript"/>
        <sz val="12"/>
        <color rgb="FF000000"/>
        <rFont val="Aptos Narrow"/>
        <scheme val="minor"/>
      </rPr>
      <t>2</t>
    </r>
  </si>
  <si>
    <r>
      <t>Bernalillo</t>
    </r>
    <r>
      <rPr>
        <vertAlign val="superscript"/>
        <sz val="12"/>
        <color rgb="FF000000"/>
        <rFont val="Aptos Narrow"/>
        <scheme val="minor"/>
      </rPr>
      <t>2</t>
    </r>
  </si>
  <si>
    <r>
      <t>Albany</t>
    </r>
    <r>
      <rPr>
        <vertAlign val="superscript"/>
        <sz val="12"/>
        <color rgb="FF000000"/>
        <rFont val="Aptos Narrow"/>
        <scheme val="minor"/>
      </rPr>
      <t>2</t>
    </r>
  </si>
  <si>
    <r>
      <t>Brighton Town</t>
    </r>
    <r>
      <rPr>
        <vertAlign val="superscript"/>
        <sz val="12"/>
        <color rgb="FF000000"/>
        <rFont val="Aptos Narrow"/>
        <scheme val="minor"/>
      </rPr>
      <t>2</t>
    </r>
  </si>
  <si>
    <r>
      <t>Buffalo</t>
    </r>
    <r>
      <rPr>
        <vertAlign val="superscript"/>
        <sz val="12"/>
        <color rgb="FF000000"/>
        <rFont val="Aptos Narrow"/>
        <scheme val="minor"/>
      </rPr>
      <t>2</t>
    </r>
  </si>
  <si>
    <r>
      <t>Clarkstown Town</t>
    </r>
    <r>
      <rPr>
        <vertAlign val="superscript"/>
        <sz val="12"/>
        <color rgb="FF000000"/>
        <rFont val="Aptos Narrow"/>
        <scheme val="minor"/>
      </rPr>
      <t>2</t>
    </r>
  </si>
  <si>
    <r>
      <t>Hempstead Village</t>
    </r>
    <r>
      <rPr>
        <vertAlign val="superscript"/>
        <sz val="12"/>
        <color rgb="FF000000"/>
        <rFont val="Aptos Narrow"/>
        <scheme val="minor"/>
      </rPr>
      <t>2</t>
    </r>
  </si>
  <si>
    <r>
      <t>Niagara Town</t>
    </r>
    <r>
      <rPr>
        <vertAlign val="superscript"/>
        <sz val="12"/>
        <color rgb="FF000000"/>
        <rFont val="Aptos Narrow"/>
        <scheme val="minor"/>
      </rPr>
      <t>2</t>
    </r>
  </si>
  <si>
    <r>
      <t>Ogden Town</t>
    </r>
    <r>
      <rPr>
        <vertAlign val="superscript"/>
        <sz val="12"/>
        <color rgb="FF000000"/>
        <rFont val="Aptos Narrow"/>
        <scheme val="minor"/>
      </rPr>
      <t>2</t>
    </r>
  </si>
  <si>
    <r>
      <t>Schenectady</t>
    </r>
    <r>
      <rPr>
        <vertAlign val="superscript"/>
        <sz val="12"/>
        <color rgb="FF000000"/>
        <rFont val="Aptos Narrow"/>
        <scheme val="minor"/>
      </rPr>
      <t>2</t>
    </r>
  </si>
  <si>
    <r>
      <t>Monroe</t>
    </r>
    <r>
      <rPr>
        <vertAlign val="superscript"/>
        <sz val="12"/>
        <color rgb="FF000000"/>
        <rFont val="Aptos Narrow"/>
        <scheme val="minor"/>
      </rPr>
      <t>2</t>
    </r>
  </si>
  <si>
    <r>
      <t>Albemarle</t>
    </r>
    <r>
      <rPr>
        <vertAlign val="superscript"/>
        <sz val="12"/>
        <color rgb="FF000000"/>
        <rFont val="Aptos Narrow"/>
        <scheme val="minor"/>
      </rPr>
      <t>2</t>
    </r>
  </si>
  <si>
    <r>
      <t>Boiling Spring Lakes</t>
    </r>
    <r>
      <rPr>
        <vertAlign val="superscript"/>
        <sz val="12"/>
        <color rgb="FF000000"/>
        <rFont val="Aptos Narrow"/>
        <scheme val="minor"/>
      </rPr>
      <t>2</t>
    </r>
  </si>
  <si>
    <r>
      <t>Burlington</t>
    </r>
    <r>
      <rPr>
        <vertAlign val="superscript"/>
        <sz val="12"/>
        <color rgb="FF000000"/>
        <rFont val="Aptos Narrow"/>
        <scheme val="minor"/>
      </rPr>
      <t>2</t>
    </r>
  </si>
  <si>
    <r>
      <t>Charlotte-Mecklenburg</t>
    </r>
    <r>
      <rPr>
        <vertAlign val="superscript"/>
        <sz val="12"/>
        <color rgb="FF000000"/>
        <rFont val="Aptos Narrow"/>
        <scheme val="minor"/>
      </rPr>
      <t>2</t>
    </r>
  </si>
  <si>
    <r>
      <t>Fayetteville</t>
    </r>
    <r>
      <rPr>
        <vertAlign val="superscript"/>
        <sz val="12"/>
        <color rgb="FF000000"/>
        <rFont val="Aptos Narrow"/>
        <scheme val="minor"/>
      </rPr>
      <t>2</t>
    </r>
  </si>
  <si>
    <r>
      <t>Greensboro</t>
    </r>
    <r>
      <rPr>
        <vertAlign val="superscript"/>
        <sz val="12"/>
        <color rgb="FF000000"/>
        <rFont val="Aptos Narrow"/>
        <scheme val="minor"/>
      </rPr>
      <t>2</t>
    </r>
  </si>
  <si>
    <r>
      <t>Raleigh</t>
    </r>
    <r>
      <rPr>
        <vertAlign val="superscript"/>
        <sz val="12"/>
        <color rgb="FF000000"/>
        <rFont val="Aptos Narrow"/>
        <scheme val="minor"/>
      </rPr>
      <t>2</t>
    </r>
  </si>
  <si>
    <r>
      <t>Winston-Salem</t>
    </r>
    <r>
      <rPr>
        <vertAlign val="superscript"/>
        <sz val="12"/>
        <color rgb="FF000000"/>
        <rFont val="Aptos Narrow"/>
        <scheme val="minor"/>
      </rPr>
      <t>2</t>
    </r>
  </si>
  <si>
    <r>
      <t>Durham</t>
    </r>
    <r>
      <rPr>
        <vertAlign val="superscript"/>
        <sz val="12"/>
        <color rgb="FF000000"/>
        <rFont val="Aptos Narrow"/>
        <scheme val="minor"/>
      </rPr>
      <t>2</t>
    </r>
  </si>
  <si>
    <r>
      <t>Pender</t>
    </r>
    <r>
      <rPr>
        <vertAlign val="superscript"/>
        <sz val="12"/>
        <color rgb="FF000000"/>
        <rFont val="Aptos Narrow"/>
        <scheme val="minor"/>
      </rPr>
      <t>2</t>
    </r>
  </si>
  <si>
    <r>
      <t>Raleigh-Durham International Airport</t>
    </r>
    <r>
      <rPr>
        <vertAlign val="superscript"/>
        <sz val="12"/>
        <color rgb="FF000000"/>
        <rFont val="Aptos Narrow"/>
        <scheme val="minor"/>
      </rPr>
      <t>2</t>
    </r>
  </si>
  <si>
    <r>
      <t>Akron</t>
    </r>
    <r>
      <rPr>
        <vertAlign val="superscript"/>
        <sz val="12"/>
        <color rgb="FF000000"/>
        <rFont val="Aptos Narrow"/>
        <scheme val="minor"/>
      </rPr>
      <t>2</t>
    </r>
  </si>
  <si>
    <r>
      <t>Cleveland</t>
    </r>
    <r>
      <rPr>
        <vertAlign val="superscript"/>
        <sz val="12"/>
        <color rgb="FF000000"/>
        <rFont val="Aptos Narrow"/>
        <scheme val="minor"/>
      </rPr>
      <t>2</t>
    </r>
  </si>
  <si>
    <r>
      <t>Columbus</t>
    </r>
    <r>
      <rPr>
        <vertAlign val="superscript"/>
        <sz val="12"/>
        <color rgb="FF000000"/>
        <rFont val="Aptos Narrow"/>
        <scheme val="minor"/>
      </rPr>
      <t>2</t>
    </r>
  </si>
  <si>
    <r>
      <t>Delaware</t>
    </r>
    <r>
      <rPr>
        <vertAlign val="superscript"/>
        <sz val="12"/>
        <color rgb="FF000000"/>
        <rFont val="Aptos Narrow"/>
        <scheme val="minor"/>
      </rPr>
      <t>2</t>
    </r>
  </si>
  <si>
    <r>
      <t>Green Township</t>
    </r>
    <r>
      <rPr>
        <vertAlign val="superscript"/>
        <sz val="12"/>
        <color rgb="FF000000"/>
        <rFont val="Aptos Narrow"/>
        <scheme val="minor"/>
      </rPr>
      <t>2</t>
    </r>
  </si>
  <si>
    <r>
      <t>Jackson Township, Stark County</t>
    </r>
    <r>
      <rPr>
        <vertAlign val="superscript"/>
        <sz val="12"/>
        <color rgb="FF000000"/>
        <rFont val="Aptos Narrow"/>
        <scheme val="minor"/>
      </rPr>
      <t>2</t>
    </r>
  </si>
  <si>
    <r>
      <t>Kettering</t>
    </r>
    <r>
      <rPr>
        <vertAlign val="superscript"/>
        <sz val="12"/>
        <color rgb="FF000000"/>
        <rFont val="Aptos Narrow"/>
        <scheme val="minor"/>
      </rPr>
      <t>2</t>
    </r>
  </si>
  <si>
    <r>
      <t>Lancaster</t>
    </r>
    <r>
      <rPr>
        <vertAlign val="superscript"/>
        <sz val="12"/>
        <color rgb="FF000000"/>
        <rFont val="Aptos Narrow"/>
        <scheme val="minor"/>
      </rPr>
      <t>2</t>
    </r>
  </si>
  <si>
    <r>
      <t>North Canton</t>
    </r>
    <r>
      <rPr>
        <vertAlign val="superscript"/>
        <sz val="12"/>
        <color rgb="FF000000"/>
        <rFont val="Aptos Narrow"/>
        <scheme val="minor"/>
      </rPr>
      <t>2</t>
    </r>
  </si>
  <si>
    <r>
      <t>Obetz</t>
    </r>
    <r>
      <rPr>
        <vertAlign val="superscript"/>
        <sz val="12"/>
        <color rgb="FF000000"/>
        <rFont val="Aptos Narrow"/>
        <scheme val="minor"/>
      </rPr>
      <t>2</t>
    </r>
  </si>
  <si>
    <r>
      <t>Sebring</t>
    </r>
    <r>
      <rPr>
        <vertAlign val="superscript"/>
        <sz val="12"/>
        <color rgb="FF000000"/>
        <rFont val="Aptos Narrow"/>
        <scheme val="minor"/>
      </rPr>
      <t>2</t>
    </r>
  </si>
  <si>
    <r>
      <t>Springfield</t>
    </r>
    <r>
      <rPr>
        <vertAlign val="superscript"/>
        <sz val="12"/>
        <color rgb="FF000000"/>
        <rFont val="Aptos Narrow"/>
        <scheme val="minor"/>
      </rPr>
      <t>2</t>
    </r>
  </si>
  <si>
    <r>
      <t>Ohio State University, Columbus</t>
    </r>
    <r>
      <rPr>
        <vertAlign val="superscript"/>
        <sz val="12"/>
        <color rgb="FF000000"/>
        <rFont val="Aptos Narrow"/>
        <scheme val="minor"/>
      </rPr>
      <t>2</t>
    </r>
  </si>
  <si>
    <r>
      <t>Butler</t>
    </r>
    <r>
      <rPr>
        <vertAlign val="superscript"/>
        <sz val="12"/>
        <color rgb="FF000000"/>
        <rFont val="Aptos Narrow"/>
        <scheme val="minor"/>
      </rPr>
      <t>2</t>
    </r>
  </si>
  <si>
    <r>
      <t>Beaverton</t>
    </r>
    <r>
      <rPr>
        <vertAlign val="superscript"/>
        <sz val="12"/>
        <color rgb="FF000000"/>
        <rFont val="Aptos Narrow"/>
        <scheme val="minor"/>
      </rPr>
      <t>2</t>
    </r>
  </si>
  <si>
    <r>
      <t>Eugene</t>
    </r>
    <r>
      <rPr>
        <vertAlign val="superscript"/>
        <sz val="12"/>
        <color rgb="FF000000"/>
        <rFont val="Aptos Narrow"/>
        <scheme val="minor"/>
      </rPr>
      <t>2</t>
    </r>
  </si>
  <si>
    <r>
      <t>Gresham</t>
    </r>
    <r>
      <rPr>
        <vertAlign val="superscript"/>
        <sz val="12"/>
        <color rgb="FF000000"/>
        <rFont val="Aptos Narrow"/>
        <scheme val="minor"/>
      </rPr>
      <t>2</t>
    </r>
  </si>
  <si>
    <r>
      <t>Hillsboro</t>
    </r>
    <r>
      <rPr>
        <vertAlign val="superscript"/>
        <sz val="12"/>
        <color rgb="FF000000"/>
        <rFont val="Aptos Narrow"/>
        <scheme val="minor"/>
      </rPr>
      <t>2</t>
    </r>
  </si>
  <si>
    <r>
      <t>Portland</t>
    </r>
    <r>
      <rPr>
        <vertAlign val="superscript"/>
        <sz val="12"/>
        <color rgb="FF000000"/>
        <rFont val="Aptos Narrow"/>
        <scheme val="minor"/>
      </rPr>
      <t>2</t>
    </r>
  </si>
  <si>
    <r>
      <t>Salem</t>
    </r>
    <r>
      <rPr>
        <vertAlign val="superscript"/>
        <sz val="12"/>
        <color rgb="FF000000"/>
        <rFont val="Aptos Narrow"/>
        <scheme val="minor"/>
      </rPr>
      <t>2</t>
    </r>
  </si>
  <si>
    <r>
      <t>West Linn</t>
    </r>
    <r>
      <rPr>
        <vertAlign val="superscript"/>
        <sz val="12"/>
        <color rgb="FF000000"/>
        <rFont val="Aptos Narrow"/>
        <scheme val="minor"/>
      </rPr>
      <t>2</t>
    </r>
  </si>
  <si>
    <r>
      <t>Clackamas</t>
    </r>
    <r>
      <rPr>
        <vertAlign val="superscript"/>
        <sz val="12"/>
        <color rgb="FF000000"/>
        <rFont val="Aptos Narrow"/>
        <scheme val="minor"/>
      </rPr>
      <t>2</t>
    </r>
  </si>
  <si>
    <r>
      <t>Multnomah</t>
    </r>
    <r>
      <rPr>
        <vertAlign val="superscript"/>
        <sz val="12"/>
        <color rgb="FF000000"/>
        <rFont val="Aptos Narrow"/>
        <scheme val="minor"/>
      </rPr>
      <t>2</t>
    </r>
  </si>
  <si>
    <r>
      <t>Washington</t>
    </r>
    <r>
      <rPr>
        <vertAlign val="superscript"/>
        <sz val="12"/>
        <color rgb="FF000000"/>
        <rFont val="Aptos Narrow"/>
        <scheme val="minor"/>
      </rPr>
      <t>2</t>
    </r>
  </si>
  <si>
    <r>
      <t>Wasco</t>
    </r>
    <r>
      <rPr>
        <vertAlign val="superscript"/>
        <sz val="12"/>
        <color rgb="FF000000"/>
        <rFont val="Aptos Narrow"/>
        <scheme val="minor"/>
      </rPr>
      <t>2</t>
    </r>
  </si>
  <si>
    <r>
      <t>Jefferson Hills Borough</t>
    </r>
    <r>
      <rPr>
        <vertAlign val="superscript"/>
        <sz val="12"/>
        <color rgb="FF000000"/>
        <rFont val="Aptos Narrow"/>
        <scheme val="minor"/>
      </rPr>
      <t>2</t>
    </r>
  </si>
  <si>
    <r>
      <t>Philadelphia</t>
    </r>
    <r>
      <rPr>
        <vertAlign val="superscript"/>
        <sz val="12"/>
        <color rgb="FF000000"/>
        <rFont val="Aptos Narrow"/>
        <scheme val="minor"/>
      </rPr>
      <t>2</t>
    </r>
  </si>
  <si>
    <r>
      <t>State College</t>
    </r>
    <r>
      <rPr>
        <vertAlign val="superscript"/>
        <sz val="12"/>
        <color rgb="FF000000"/>
        <rFont val="Aptos Narrow"/>
        <scheme val="minor"/>
      </rPr>
      <t>2</t>
    </r>
  </si>
  <si>
    <r>
      <t>Sugarcreek</t>
    </r>
    <r>
      <rPr>
        <vertAlign val="superscript"/>
        <sz val="12"/>
        <color rgb="FF000000"/>
        <rFont val="Aptos Narrow"/>
        <scheme val="minor"/>
      </rPr>
      <t>2</t>
    </r>
  </si>
  <si>
    <r>
      <t>Upper Moreland Township</t>
    </r>
    <r>
      <rPr>
        <vertAlign val="superscript"/>
        <sz val="12"/>
        <color rgb="FF000000"/>
        <rFont val="Aptos Narrow"/>
        <scheme val="minor"/>
      </rPr>
      <t>2</t>
    </r>
  </si>
  <si>
    <r>
      <t>Edinboro University</t>
    </r>
    <r>
      <rPr>
        <vertAlign val="superscript"/>
        <sz val="12"/>
        <color rgb="FF000000"/>
        <rFont val="Aptos Narrow"/>
        <scheme val="minor"/>
      </rPr>
      <t>2</t>
    </r>
  </si>
  <si>
    <r>
      <t xml:space="preserve">  Abington</t>
    </r>
    <r>
      <rPr>
        <vertAlign val="superscript"/>
        <sz val="12"/>
        <color rgb="FF000000"/>
        <rFont val="Aptos Narrow"/>
        <scheme val="minor"/>
      </rPr>
      <t>2,3</t>
    </r>
  </si>
  <si>
    <r>
      <t xml:space="preserve">  Brandywine</t>
    </r>
    <r>
      <rPr>
        <vertAlign val="superscript"/>
        <sz val="12"/>
        <color rgb="FF000000"/>
        <rFont val="Aptos Narrow"/>
        <scheme val="minor"/>
      </rPr>
      <t>3</t>
    </r>
  </si>
  <si>
    <r>
      <t xml:space="preserve">  Hazleton</t>
    </r>
    <r>
      <rPr>
        <vertAlign val="superscript"/>
        <sz val="12"/>
        <color rgb="FF000000"/>
        <rFont val="Aptos Narrow"/>
        <scheme val="minor"/>
      </rPr>
      <t>3</t>
    </r>
  </si>
  <si>
    <r>
      <t xml:space="preserve">  University Park</t>
    </r>
    <r>
      <rPr>
        <vertAlign val="superscript"/>
        <sz val="12"/>
        <color rgb="FF000000"/>
        <rFont val="Aptos Narrow"/>
        <scheme val="minor"/>
      </rPr>
      <t>3</t>
    </r>
  </si>
  <si>
    <r>
      <t xml:space="preserve">  York</t>
    </r>
    <r>
      <rPr>
        <vertAlign val="superscript"/>
        <sz val="12"/>
        <color rgb="FF000000"/>
        <rFont val="Aptos Narrow"/>
        <scheme val="minor"/>
      </rPr>
      <t>3</t>
    </r>
  </si>
  <si>
    <r>
      <t xml:space="preserve">  Adams County</t>
    </r>
    <r>
      <rPr>
        <vertAlign val="superscript"/>
        <sz val="12"/>
        <color rgb="FF000000"/>
        <rFont val="Aptos Narrow"/>
        <scheme val="minor"/>
      </rPr>
      <t>2</t>
    </r>
  </si>
  <si>
    <r>
      <t xml:space="preserve">  Clarion County</t>
    </r>
    <r>
      <rPr>
        <vertAlign val="superscript"/>
        <sz val="12"/>
        <color rgb="FF000000"/>
        <rFont val="Aptos Narrow"/>
        <scheme val="minor"/>
      </rPr>
      <t>2</t>
    </r>
  </si>
  <si>
    <r>
      <t xml:space="preserve">  Luzerne County</t>
    </r>
    <r>
      <rPr>
        <vertAlign val="superscript"/>
        <sz val="12"/>
        <color rgb="FF000000"/>
        <rFont val="Aptos Narrow"/>
        <scheme val="minor"/>
      </rPr>
      <t>2</t>
    </r>
  </si>
  <si>
    <r>
      <t>Calhoun Falls</t>
    </r>
    <r>
      <rPr>
        <vertAlign val="superscript"/>
        <sz val="12"/>
        <color rgb="FF000000"/>
        <rFont val="Aptos Narrow"/>
        <scheme val="minor"/>
      </rPr>
      <t>2</t>
    </r>
  </si>
  <si>
    <r>
      <t>Charleston</t>
    </r>
    <r>
      <rPr>
        <vertAlign val="superscript"/>
        <sz val="12"/>
        <color rgb="FF000000"/>
        <rFont val="Aptos Narrow"/>
        <scheme val="minor"/>
      </rPr>
      <t>2</t>
    </r>
  </si>
  <si>
    <r>
      <t>Benedict College</t>
    </r>
    <r>
      <rPr>
        <vertAlign val="superscript"/>
        <sz val="12"/>
        <color rgb="FF000000"/>
        <rFont val="Aptos Narrow"/>
        <scheme val="minor"/>
      </rPr>
      <t>2</t>
    </r>
  </si>
  <si>
    <r>
      <t>Clemson University</t>
    </r>
    <r>
      <rPr>
        <vertAlign val="superscript"/>
        <sz val="12"/>
        <color rgb="FF000000"/>
        <rFont val="Aptos Narrow"/>
        <scheme val="minor"/>
      </rPr>
      <t>2</t>
    </r>
  </si>
  <si>
    <r>
      <t>Tea</t>
    </r>
    <r>
      <rPr>
        <vertAlign val="superscript"/>
        <sz val="12"/>
        <color rgb="FF000000"/>
        <rFont val="Aptos Narrow"/>
        <scheme val="minor"/>
      </rPr>
      <t>2</t>
    </r>
  </si>
  <si>
    <r>
      <t>Memphis</t>
    </r>
    <r>
      <rPr>
        <vertAlign val="superscript"/>
        <sz val="12"/>
        <color rgb="FF000000"/>
        <rFont val="Aptos Narrow"/>
        <scheme val="minor"/>
      </rPr>
      <t>2</t>
    </r>
  </si>
  <si>
    <r>
      <t>Mount Juliet</t>
    </r>
    <r>
      <rPr>
        <vertAlign val="superscript"/>
        <sz val="12"/>
        <color rgb="FF000000"/>
        <rFont val="Aptos Narrow"/>
        <scheme val="minor"/>
      </rPr>
      <t>2</t>
    </r>
  </si>
  <si>
    <r>
      <t>Department of Safety</t>
    </r>
    <r>
      <rPr>
        <vertAlign val="superscript"/>
        <sz val="12"/>
        <color rgb="FF000000"/>
        <rFont val="Aptos Narrow"/>
        <scheme val="minor"/>
      </rPr>
      <t>2</t>
    </r>
  </si>
  <si>
    <r>
      <t>Arlington</t>
    </r>
    <r>
      <rPr>
        <vertAlign val="superscript"/>
        <sz val="12"/>
        <color rgb="FF000000"/>
        <rFont val="Aptos Narrow"/>
        <scheme val="minor"/>
      </rPr>
      <t>2</t>
    </r>
  </si>
  <si>
    <r>
      <t>Austin</t>
    </r>
    <r>
      <rPr>
        <vertAlign val="superscript"/>
        <sz val="12"/>
        <color rgb="FF000000"/>
        <rFont val="Aptos Narrow"/>
        <scheme val="minor"/>
      </rPr>
      <t>2</t>
    </r>
  </si>
  <si>
    <r>
      <t>Bastrop</t>
    </r>
    <r>
      <rPr>
        <vertAlign val="superscript"/>
        <sz val="12"/>
        <color rgb="FF000000"/>
        <rFont val="Aptos Narrow"/>
        <scheme val="minor"/>
      </rPr>
      <t>2</t>
    </r>
  </si>
  <si>
    <r>
      <t>Boerne</t>
    </r>
    <r>
      <rPr>
        <vertAlign val="superscript"/>
        <sz val="12"/>
        <color rgb="FF000000"/>
        <rFont val="Aptos Narrow"/>
        <scheme val="minor"/>
      </rPr>
      <t>2</t>
    </r>
  </si>
  <si>
    <r>
      <t>Dallas</t>
    </r>
    <r>
      <rPr>
        <vertAlign val="superscript"/>
        <sz val="12"/>
        <color rgb="FF000000"/>
        <rFont val="Aptos Narrow"/>
        <scheme val="minor"/>
      </rPr>
      <t>2</t>
    </r>
  </si>
  <si>
    <r>
      <t>Denton</t>
    </r>
    <r>
      <rPr>
        <vertAlign val="superscript"/>
        <sz val="12"/>
        <color rgb="FF000000"/>
        <rFont val="Aptos Narrow"/>
        <scheme val="minor"/>
      </rPr>
      <t>2</t>
    </r>
  </si>
  <si>
    <r>
      <t>Hooks</t>
    </r>
    <r>
      <rPr>
        <vertAlign val="superscript"/>
        <sz val="12"/>
        <color rgb="FF000000"/>
        <rFont val="Aptos Narrow"/>
        <scheme val="minor"/>
      </rPr>
      <t>2</t>
    </r>
  </si>
  <si>
    <r>
      <t>Houston</t>
    </r>
    <r>
      <rPr>
        <vertAlign val="superscript"/>
        <sz val="12"/>
        <color rgb="FF000000"/>
        <rFont val="Aptos Narrow"/>
        <scheme val="minor"/>
      </rPr>
      <t>2</t>
    </r>
  </si>
  <si>
    <r>
      <t>Irving</t>
    </r>
    <r>
      <rPr>
        <vertAlign val="superscript"/>
        <sz val="12"/>
        <color rgb="FF000000"/>
        <rFont val="Aptos Narrow"/>
        <scheme val="minor"/>
      </rPr>
      <t>2</t>
    </r>
  </si>
  <si>
    <r>
      <t>Laredo</t>
    </r>
    <r>
      <rPr>
        <vertAlign val="superscript"/>
        <sz val="12"/>
        <color rgb="FF000000"/>
        <rFont val="Aptos Narrow"/>
        <scheme val="minor"/>
      </rPr>
      <t>2</t>
    </r>
  </si>
  <si>
    <r>
      <t>Madisonville</t>
    </r>
    <r>
      <rPr>
        <vertAlign val="superscript"/>
        <sz val="12"/>
        <color rgb="FF000000"/>
        <rFont val="Aptos Narrow"/>
        <scheme val="minor"/>
      </rPr>
      <t>2</t>
    </r>
  </si>
  <si>
    <r>
      <t>Marlin</t>
    </r>
    <r>
      <rPr>
        <vertAlign val="superscript"/>
        <sz val="12"/>
        <color rgb="FF000000"/>
        <rFont val="Aptos Narrow"/>
        <scheme val="minor"/>
      </rPr>
      <t>2</t>
    </r>
  </si>
  <si>
    <r>
      <t>Pearland</t>
    </r>
    <r>
      <rPr>
        <vertAlign val="superscript"/>
        <sz val="12"/>
        <color rgb="FF000000"/>
        <rFont val="Aptos Narrow"/>
        <scheme val="minor"/>
      </rPr>
      <t>2</t>
    </r>
  </si>
  <si>
    <r>
      <t>Perryton</t>
    </r>
    <r>
      <rPr>
        <vertAlign val="superscript"/>
        <sz val="12"/>
        <color rgb="FF000000"/>
        <rFont val="Aptos Narrow"/>
        <scheme val="minor"/>
      </rPr>
      <t>2</t>
    </r>
  </si>
  <si>
    <r>
      <t>Plano</t>
    </r>
    <r>
      <rPr>
        <vertAlign val="superscript"/>
        <sz val="12"/>
        <color rgb="FF000000"/>
        <rFont val="Aptos Narrow"/>
        <scheme val="minor"/>
      </rPr>
      <t>2</t>
    </r>
  </si>
  <si>
    <r>
      <t>Reno, Parker County</t>
    </r>
    <r>
      <rPr>
        <vertAlign val="superscript"/>
        <sz val="12"/>
        <color rgb="FF000000"/>
        <rFont val="Aptos Narrow"/>
        <scheme val="minor"/>
      </rPr>
      <t>2</t>
    </r>
  </si>
  <si>
    <r>
      <t>San Antonio</t>
    </r>
    <r>
      <rPr>
        <vertAlign val="superscript"/>
        <sz val="12"/>
        <color rgb="FF000000"/>
        <rFont val="Aptos Narrow"/>
        <scheme val="minor"/>
      </rPr>
      <t>2</t>
    </r>
  </si>
  <si>
    <r>
      <t>Texas State University, San Marcos</t>
    </r>
    <r>
      <rPr>
        <vertAlign val="superscript"/>
        <sz val="12"/>
        <color rgb="FF000000"/>
        <rFont val="Aptos Narrow"/>
        <scheme val="minor"/>
      </rPr>
      <t>2</t>
    </r>
  </si>
  <si>
    <r>
      <t>Harris</t>
    </r>
    <r>
      <rPr>
        <vertAlign val="superscript"/>
        <sz val="12"/>
        <color rgb="FF000000"/>
        <rFont val="Aptos Narrow"/>
        <scheme val="minor"/>
      </rPr>
      <t>2</t>
    </r>
  </si>
  <si>
    <r>
      <t>Orem</t>
    </r>
    <r>
      <rPr>
        <vertAlign val="superscript"/>
        <sz val="12"/>
        <color rgb="FF000000"/>
        <rFont val="Aptos Narrow"/>
        <scheme val="minor"/>
      </rPr>
      <t>2</t>
    </r>
  </si>
  <si>
    <r>
      <t>Salt Lake City</t>
    </r>
    <r>
      <rPr>
        <vertAlign val="superscript"/>
        <sz val="12"/>
        <color rgb="FF000000"/>
        <rFont val="Aptos Narrow"/>
        <scheme val="minor"/>
      </rPr>
      <t>2</t>
    </r>
  </si>
  <si>
    <r>
      <t>Santaquin/Genola</t>
    </r>
    <r>
      <rPr>
        <vertAlign val="superscript"/>
        <sz val="12"/>
        <color rgb="FF000000"/>
        <rFont val="Aptos Narrow"/>
        <scheme val="minor"/>
      </rPr>
      <t>2</t>
    </r>
  </si>
  <si>
    <r>
      <t>Tooele</t>
    </r>
    <r>
      <rPr>
        <vertAlign val="superscript"/>
        <sz val="12"/>
        <color rgb="FF000000"/>
        <rFont val="Aptos Narrow"/>
        <scheme val="minor"/>
      </rPr>
      <t>2</t>
    </r>
  </si>
  <si>
    <r>
      <t>Morgan</t>
    </r>
    <r>
      <rPr>
        <vertAlign val="superscript"/>
        <sz val="12"/>
        <color rgb="FF000000"/>
        <rFont val="Aptos Narrow"/>
        <scheme val="minor"/>
      </rPr>
      <t>2</t>
    </r>
  </si>
  <si>
    <r>
      <t>Weber</t>
    </r>
    <r>
      <rPr>
        <vertAlign val="superscript"/>
        <sz val="12"/>
        <color rgb="FF000000"/>
        <rFont val="Aptos Narrow"/>
        <scheme val="minor"/>
      </rPr>
      <t>2</t>
    </r>
  </si>
  <si>
    <r>
      <t>Bennington</t>
    </r>
    <r>
      <rPr>
        <vertAlign val="superscript"/>
        <sz val="12"/>
        <color rgb="FF000000"/>
        <rFont val="Aptos Narrow"/>
        <scheme val="minor"/>
      </rPr>
      <t>2</t>
    </r>
  </si>
  <si>
    <r>
      <t xml:space="preserve">  St. Albans</t>
    </r>
    <r>
      <rPr>
        <vertAlign val="superscript"/>
        <sz val="12"/>
        <color rgb="FF000000"/>
        <rFont val="Aptos Narrow"/>
        <scheme val="minor"/>
      </rPr>
      <t>2</t>
    </r>
  </si>
  <si>
    <r>
      <t>Fredericksburg</t>
    </r>
    <r>
      <rPr>
        <vertAlign val="superscript"/>
        <sz val="12"/>
        <color rgb="FF000000"/>
        <rFont val="Aptos Narrow"/>
        <scheme val="minor"/>
      </rPr>
      <t>2</t>
    </r>
  </si>
  <si>
    <r>
      <t>Hopewell</t>
    </r>
    <r>
      <rPr>
        <vertAlign val="superscript"/>
        <sz val="12"/>
        <color rgb="FF000000"/>
        <rFont val="Aptos Narrow"/>
        <scheme val="minor"/>
      </rPr>
      <t>2</t>
    </r>
  </si>
  <si>
    <r>
      <t>James Madison University</t>
    </r>
    <r>
      <rPr>
        <vertAlign val="superscript"/>
        <sz val="12"/>
        <color rgb="FF000000"/>
        <rFont val="Aptos Narrow"/>
        <scheme val="minor"/>
      </rPr>
      <t>2</t>
    </r>
  </si>
  <si>
    <r>
      <t>Chesterfield County Police Department</t>
    </r>
    <r>
      <rPr>
        <vertAlign val="superscript"/>
        <sz val="12"/>
        <color rgb="FF000000"/>
        <rFont val="Aptos Narrow"/>
        <scheme val="minor"/>
      </rPr>
      <t>2</t>
    </r>
  </si>
  <si>
    <r>
      <t>Fairfax County Police Department</t>
    </r>
    <r>
      <rPr>
        <vertAlign val="superscript"/>
        <sz val="12"/>
        <color rgb="FF000000"/>
        <rFont val="Aptos Narrow"/>
        <scheme val="minor"/>
      </rPr>
      <t>2</t>
    </r>
  </si>
  <si>
    <r>
      <t>Greene</t>
    </r>
    <r>
      <rPr>
        <vertAlign val="superscript"/>
        <sz val="12"/>
        <color rgb="FF000000"/>
        <rFont val="Aptos Narrow"/>
        <scheme val="minor"/>
      </rPr>
      <t>2</t>
    </r>
  </si>
  <si>
    <r>
      <t>Loudoun</t>
    </r>
    <r>
      <rPr>
        <vertAlign val="superscript"/>
        <sz val="12"/>
        <color rgb="FF000000"/>
        <rFont val="Aptos Narrow"/>
        <scheme val="minor"/>
      </rPr>
      <t>2</t>
    </r>
  </si>
  <si>
    <r>
      <t>Patrick</t>
    </r>
    <r>
      <rPr>
        <vertAlign val="superscript"/>
        <sz val="12"/>
        <color rgb="FF000000"/>
        <rFont val="Aptos Narrow"/>
        <scheme val="minor"/>
      </rPr>
      <t>2</t>
    </r>
  </si>
  <si>
    <r>
      <t>Smyth</t>
    </r>
    <r>
      <rPr>
        <vertAlign val="superscript"/>
        <sz val="12"/>
        <color rgb="FF000000"/>
        <rFont val="Aptos Narrow"/>
        <scheme val="minor"/>
      </rPr>
      <t>2</t>
    </r>
  </si>
  <si>
    <r>
      <t>Bellingham</t>
    </r>
    <r>
      <rPr>
        <vertAlign val="superscript"/>
        <sz val="12"/>
        <color rgb="FF000000"/>
        <rFont val="Aptos Narrow"/>
        <scheme val="minor"/>
      </rPr>
      <t>2</t>
    </r>
  </si>
  <si>
    <r>
      <t>Burien</t>
    </r>
    <r>
      <rPr>
        <vertAlign val="superscript"/>
        <sz val="12"/>
        <color rgb="FF000000"/>
        <rFont val="Aptos Narrow"/>
        <scheme val="minor"/>
      </rPr>
      <t>2</t>
    </r>
  </si>
  <si>
    <r>
      <t>Everett</t>
    </r>
    <r>
      <rPr>
        <vertAlign val="superscript"/>
        <sz val="12"/>
        <color rgb="FF000000"/>
        <rFont val="Aptos Narrow"/>
        <scheme val="minor"/>
      </rPr>
      <t>2</t>
    </r>
  </si>
  <si>
    <r>
      <t>Federal Way</t>
    </r>
    <r>
      <rPr>
        <vertAlign val="superscript"/>
        <sz val="12"/>
        <color rgb="FF000000"/>
        <rFont val="Aptos Narrow"/>
        <scheme val="minor"/>
      </rPr>
      <t>2</t>
    </r>
  </si>
  <si>
    <r>
      <t>Kent</t>
    </r>
    <r>
      <rPr>
        <vertAlign val="superscript"/>
        <sz val="12"/>
        <color rgb="FF000000"/>
        <rFont val="Aptos Narrow"/>
        <scheme val="minor"/>
      </rPr>
      <t>2</t>
    </r>
  </si>
  <si>
    <r>
      <t>Kirkland</t>
    </r>
    <r>
      <rPr>
        <vertAlign val="superscript"/>
        <sz val="12"/>
        <color rgb="FF000000"/>
        <rFont val="Aptos Narrow"/>
        <scheme val="minor"/>
      </rPr>
      <t>2</t>
    </r>
  </si>
  <si>
    <r>
      <t>Lacey</t>
    </r>
    <r>
      <rPr>
        <vertAlign val="superscript"/>
        <sz val="12"/>
        <color rgb="FF000000"/>
        <rFont val="Aptos Narrow"/>
        <scheme val="minor"/>
      </rPr>
      <t>2</t>
    </r>
  </si>
  <si>
    <r>
      <t>Lake Stevens</t>
    </r>
    <r>
      <rPr>
        <vertAlign val="superscript"/>
        <sz val="12"/>
        <color rgb="FF000000"/>
        <rFont val="Aptos Narrow"/>
        <scheme val="minor"/>
      </rPr>
      <t>2</t>
    </r>
  </si>
  <si>
    <r>
      <t>Longview</t>
    </r>
    <r>
      <rPr>
        <vertAlign val="superscript"/>
        <sz val="12"/>
        <color rgb="FF000000"/>
        <rFont val="Aptos Narrow"/>
        <scheme val="minor"/>
      </rPr>
      <t>2</t>
    </r>
  </si>
  <si>
    <r>
      <t>Mill Creek</t>
    </r>
    <r>
      <rPr>
        <vertAlign val="superscript"/>
        <sz val="12"/>
        <color rgb="FF000000"/>
        <rFont val="Aptos Narrow"/>
        <scheme val="minor"/>
      </rPr>
      <t>2</t>
    </r>
  </si>
  <si>
    <r>
      <t>Mountlake Terrace</t>
    </r>
    <r>
      <rPr>
        <vertAlign val="superscript"/>
        <sz val="12"/>
        <color rgb="FF000000"/>
        <rFont val="Aptos Narrow"/>
        <scheme val="minor"/>
      </rPr>
      <t>2</t>
    </r>
  </si>
  <si>
    <r>
      <t>Renton</t>
    </r>
    <r>
      <rPr>
        <vertAlign val="superscript"/>
        <sz val="12"/>
        <color rgb="FF000000"/>
        <rFont val="Aptos Narrow"/>
        <scheme val="minor"/>
      </rPr>
      <t>2</t>
    </r>
  </si>
  <si>
    <r>
      <t>Seattle</t>
    </r>
    <r>
      <rPr>
        <vertAlign val="superscript"/>
        <sz val="12"/>
        <color rgb="FF000000"/>
        <rFont val="Aptos Narrow"/>
        <scheme val="minor"/>
      </rPr>
      <t>2</t>
    </r>
  </si>
  <si>
    <r>
      <t>Shoreline</t>
    </r>
    <r>
      <rPr>
        <vertAlign val="superscript"/>
        <sz val="12"/>
        <color rgb="FF000000"/>
        <rFont val="Aptos Narrow"/>
        <scheme val="minor"/>
      </rPr>
      <t>2</t>
    </r>
  </si>
  <si>
    <r>
      <t>Spokane</t>
    </r>
    <r>
      <rPr>
        <vertAlign val="superscript"/>
        <sz val="12"/>
        <color rgb="FF000000"/>
        <rFont val="Aptos Narrow"/>
        <scheme val="minor"/>
      </rPr>
      <t>2</t>
    </r>
  </si>
  <si>
    <r>
      <t>Vancouver</t>
    </r>
    <r>
      <rPr>
        <vertAlign val="superscript"/>
        <sz val="12"/>
        <color rgb="FF000000"/>
        <rFont val="Aptos Narrow"/>
        <scheme val="minor"/>
      </rPr>
      <t>2</t>
    </r>
  </si>
  <si>
    <r>
      <t>University of Washington</t>
    </r>
    <r>
      <rPr>
        <vertAlign val="superscript"/>
        <sz val="12"/>
        <color rgb="FF000000"/>
        <rFont val="Aptos Narrow"/>
        <scheme val="minor"/>
      </rPr>
      <t>2</t>
    </r>
  </si>
  <si>
    <r>
      <t>King</t>
    </r>
    <r>
      <rPr>
        <vertAlign val="superscript"/>
        <sz val="12"/>
        <color rgb="FF000000"/>
        <rFont val="Aptos Narrow"/>
        <scheme val="minor"/>
      </rPr>
      <t>2</t>
    </r>
  </si>
  <si>
    <r>
      <t>Snohomish</t>
    </r>
    <r>
      <rPr>
        <vertAlign val="superscript"/>
        <sz val="12"/>
        <color rgb="FF000000"/>
        <rFont val="Aptos Narrow"/>
        <scheme val="minor"/>
      </rPr>
      <t>2</t>
    </r>
  </si>
  <si>
    <r>
      <t>Washington State Parks and Recreation Law Enforcement</t>
    </r>
    <r>
      <rPr>
        <vertAlign val="superscript"/>
        <sz val="12"/>
        <color rgb="FF000000"/>
        <rFont val="Aptos Narrow"/>
        <scheme val="minor"/>
      </rPr>
      <t>2</t>
    </r>
  </si>
  <si>
    <r>
      <t>Morgantown</t>
    </r>
    <r>
      <rPr>
        <vertAlign val="superscript"/>
        <sz val="12"/>
        <color rgb="FF000000"/>
        <rFont val="Aptos Narrow"/>
        <scheme val="minor"/>
      </rPr>
      <t>2</t>
    </r>
  </si>
  <si>
    <r>
      <t>Mason</t>
    </r>
    <r>
      <rPr>
        <vertAlign val="superscript"/>
        <sz val="12"/>
        <color rgb="FF000000"/>
        <rFont val="Aptos Narrow"/>
        <scheme val="minor"/>
      </rPr>
      <t>2</t>
    </r>
  </si>
  <si>
    <r>
      <t xml:space="preserve">  Moorefield</t>
    </r>
    <r>
      <rPr>
        <vertAlign val="superscript"/>
        <sz val="12"/>
        <color rgb="FF000000"/>
        <rFont val="Aptos Narrow"/>
        <scheme val="minor"/>
      </rPr>
      <t>2</t>
    </r>
  </si>
  <si>
    <r>
      <t>La Crosse</t>
    </r>
    <r>
      <rPr>
        <vertAlign val="superscript"/>
        <sz val="12"/>
        <color rgb="FF000000"/>
        <rFont val="Aptos Narrow"/>
        <scheme val="minor"/>
      </rPr>
      <t>2</t>
    </r>
  </si>
  <si>
    <r>
      <t>Lake Hallie</t>
    </r>
    <r>
      <rPr>
        <vertAlign val="superscript"/>
        <sz val="12"/>
        <color rgb="FF000000"/>
        <rFont val="Aptos Narrow"/>
        <scheme val="minor"/>
      </rPr>
      <t>2</t>
    </r>
  </si>
  <si>
    <r>
      <t>Stevens Point</t>
    </r>
    <r>
      <rPr>
        <vertAlign val="superscript"/>
        <sz val="12"/>
        <color rgb="FF000000"/>
        <rFont val="Aptos Narrow"/>
        <scheme val="minor"/>
      </rPr>
      <t>2</t>
    </r>
  </si>
  <si>
    <r>
      <t>Verona</t>
    </r>
    <r>
      <rPr>
        <vertAlign val="superscript"/>
        <sz val="12"/>
        <color rgb="FF000000"/>
        <rFont val="Aptos Narrow"/>
        <scheme val="minor"/>
      </rPr>
      <t>2</t>
    </r>
  </si>
  <si>
    <r>
      <t xml:space="preserve">  La Crosse</t>
    </r>
    <r>
      <rPr>
        <vertAlign val="superscript"/>
        <sz val="12"/>
        <color rgb="FF000000"/>
        <rFont val="Aptos Narrow"/>
        <scheme val="minor"/>
      </rPr>
      <t>2</t>
    </r>
  </si>
  <si>
    <r>
      <t xml:space="preserve">  Madison</t>
    </r>
    <r>
      <rPr>
        <vertAlign val="superscript"/>
        <sz val="12"/>
        <color rgb="FF000000"/>
        <rFont val="Aptos Narrow"/>
        <scheme val="minor"/>
      </rPr>
      <t>2</t>
    </r>
  </si>
  <si>
    <r>
      <t>Columbia</t>
    </r>
    <r>
      <rPr>
        <vertAlign val="superscript"/>
        <sz val="12"/>
        <color rgb="FF000000"/>
        <rFont val="Aptos Narrow"/>
        <scheme val="minor"/>
      </rPr>
      <t>2</t>
    </r>
  </si>
  <si>
    <r>
      <t>Newcastle</t>
    </r>
    <r>
      <rPr>
        <vertAlign val="superscript"/>
        <sz val="12"/>
        <color rgb="FF000000"/>
        <rFont val="Aptos Narrow"/>
        <scheme val="minor"/>
      </rPr>
      <t>2</t>
    </r>
  </si>
  <si>
    <r>
      <t>Federal Bureau of Investigation</t>
    </r>
    <r>
      <rPr>
        <vertAlign val="superscript"/>
        <sz val="12"/>
        <color rgb="FF000000"/>
        <rFont val="Aptos Narrow"/>
        <scheme val="minor"/>
      </rPr>
      <t>2</t>
    </r>
  </si>
  <si>
    <r>
      <t>United States Air Force Security Police</t>
    </r>
    <r>
      <rPr>
        <vertAlign val="superscript"/>
        <sz val="12"/>
        <color rgb="FF000000"/>
        <rFont val="Aptos Narrow"/>
        <scheme val="minor"/>
      </rPr>
      <t>2</t>
    </r>
  </si>
  <si>
    <r>
      <t>United States Treasury Inspector General for Tax Administration</t>
    </r>
    <r>
      <rPr>
        <vertAlign val="superscript"/>
        <sz val="12"/>
        <color rgb="FF000000"/>
        <rFont val="Aptos Narrow"/>
        <scheme val="minor"/>
      </rPr>
      <t>2</t>
    </r>
  </si>
  <si>
    <r>
      <t xml:space="preserve">1 </t>
    </r>
    <r>
      <rPr>
        <sz val="12"/>
        <rFont val="Aptos Narrow"/>
        <scheme val="minor"/>
      </rPr>
      <t>Population figures are published only for the cities. The figures listed for the universities and colleges are student enrollment and were provided by the United States Department of Education for the 2021 school year, the most recent available. The enrollment figures include full-time and part-time students.</t>
    </r>
  </si>
  <si>
    <r>
      <t>2</t>
    </r>
    <r>
      <rPr>
        <sz val="12"/>
        <rFont val="Aptos Narrow"/>
        <scheme val="minor"/>
      </rPr>
      <t xml:space="preserve"> The figures shown include at least one incident reported with more than one bias motivation.</t>
    </r>
  </si>
  <si>
    <t>Equality (GOOD)</t>
  </si>
  <si>
    <t>Marriage (GOOD)</t>
  </si>
  <si>
    <t>Bills (BAD)</t>
  </si>
  <si>
    <t>MEI (GOOD)</t>
  </si>
  <si>
    <t>Density (GOOD)</t>
  </si>
  <si>
    <t>Events (GOOD)</t>
  </si>
  <si>
    <t>Biz (GOOD)</t>
  </si>
  <si>
    <t>Bars (GOOD)</t>
  </si>
  <si>
    <t>Crime (BAD)</t>
  </si>
  <si>
    <t>Average of Score</t>
  </si>
  <si>
    <t>min</t>
  </si>
  <si>
    <t>max</t>
  </si>
  <si>
    <t>actual</t>
  </si>
  <si>
    <t>equality</t>
  </si>
  <si>
    <t>marriage</t>
  </si>
  <si>
    <t>bills</t>
  </si>
  <si>
    <t>mei</t>
  </si>
  <si>
    <t>alabama policy dimension index</t>
  </si>
  <si>
    <t>index</t>
  </si>
  <si>
    <t>crime</t>
  </si>
  <si>
    <t>density</t>
  </si>
  <si>
    <t>events</t>
  </si>
  <si>
    <t>biz</t>
  </si>
  <si>
    <t>bars</t>
  </si>
  <si>
    <t>alabama culture dimension index</t>
  </si>
  <si>
    <t>alabama safety dimension index</t>
  </si>
  <si>
    <t>alabama overall score</t>
  </si>
  <si>
    <t>Alabama*</t>
  </si>
  <si>
    <t>Arizona*</t>
  </si>
  <si>
    <t>D.C.*</t>
  </si>
  <si>
    <t>Delaware*</t>
  </si>
  <si>
    <t>Florida*</t>
  </si>
  <si>
    <t>Maine*</t>
  </si>
  <si>
    <t>Maryland*</t>
  </si>
  <si>
    <t>Nebraska*</t>
  </si>
  <si>
    <t>Oregon*</t>
  </si>
  <si>
    <t>Tennessee*</t>
  </si>
  <si>
    <t>Wyoming*</t>
  </si>
  <si>
    <t>Percent of LGBT Adults</t>
  </si>
  <si>
    <t>Number of LGBT Adults</t>
  </si>
  <si>
    <t>LGBT Population Density</t>
  </si>
  <si>
    <t>Estimated percent of state adult population that identifies as LGBT</t>
  </si>
  <si>
    <t>Most recent data from 2020-2021
2017 data: https://williamsinstitute.law.ucla.edu/visualization/lgbt-stats/?topic=LGBT#density</t>
  </si>
  <si>
    <t>Movement Advancement Project. "Equality Maps Snapshot: LGBTQ Equality By State."https://www.lgbtmap.org/equality-maps/marriage_relationship_laws/. Accessed 07/16/2024.</t>
  </si>
  <si>
    <t>Sum of Total</t>
  </si>
  <si>
    <t>Incidents per state</t>
  </si>
  <si>
    <t>Events Per State</t>
  </si>
  <si>
    <t>weighted index</t>
  </si>
  <si>
    <t>average of dimensions</t>
  </si>
  <si>
    <t>(-) Incidents per capita (100k)</t>
  </si>
  <si>
    <t>california policy dimension index</t>
  </si>
  <si>
    <t>california culture dimension index</t>
  </si>
  <si>
    <t>california safety dimension index</t>
  </si>
  <si>
    <t>california overall score</t>
  </si>
  <si>
    <t>average of weighted dimensions</t>
  </si>
  <si>
    <t>average of indicators</t>
  </si>
  <si>
    <t>U.S. Population</t>
  </si>
  <si>
    <t>U.S. Events Per Capita</t>
  </si>
  <si>
    <t>U.S. population</t>
  </si>
  <si>
    <t>U.S. Incidents  per capita</t>
  </si>
  <si>
    <t>Column Labels</t>
  </si>
  <si>
    <t xml:space="preserve">Last download: July 16 2024
2023
2022
2021
2020
Didn't use New Engalnd or Puerto Rico </t>
  </si>
  <si>
    <t>LGBT POPULATION DENSITY (2020-2021)</t>
  </si>
  <si>
    <t>LGBT POPULATION DENSITY (2017)</t>
  </si>
  <si>
    <t>Equality %</t>
  </si>
  <si>
    <t># of R</t>
  </si>
  <si>
    <t xml:space="preserve"># of D </t>
  </si>
  <si>
    <t>Count of 2024</t>
  </si>
  <si>
    <t>Count of 2023</t>
  </si>
  <si>
    <t>D Count of 2024</t>
  </si>
  <si>
    <t>D Count of 2023</t>
  </si>
  <si>
    <t>R Count of 2024</t>
  </si>
  <si>
    <t>R Count of 2023</t>
  </si>
  <si>
    <t>D Count of 2022</t>
  </si>
  <si>
    <t>R Count of 2022</t>
  </si>
  <si>
    <t>D Count of 2021</t>
  </si>
  <si>
    <t>R Count of 2021</t>
  </si>
  <si>
    <t>D Count of 2020</t>
  </si>
  <si>
    <t>R Count of 2020</t>
  </si>
  <si>
    <t>D Count of 2018</t>
  </si>
  <si>
    <t>R Count of 2018</t>
  </si>
  <si>
    <t>D Count of 2019</t>
  </si>
  <si>
    <t>R Count of 2019</t>
  </si>
  <si>
    <t>D Count of 2017</t>
  </si>
  <si>
    <t>R Count of 2017</t>
  </si>
  <si>
    <t>D Count of 2016</t>
  </si>
  <si>
    <t>R Count of 2016</t>
  </si>
  <si>
    <t>D Count of 2015</t>
  </si>
  <si>
    <t>R Count of 2015</t>
  </si>
  <si>
    <t>D Count of 2014</t>
  </si>
  <si>
    <t>R Count of 2014</t>
  </si>
  <si>
    <t>D Count of 2013</t>
  </si>
  <si>
    <t>R Count of 2013</t>
  </si>
  <si>
    <t>D Count of 2012</t>
  </si>
  <si>
    <t>R Count of 2012</t>
  </si>
  <si>
    <t>D Count of 2011</t>
  </si>
  <si>
    <t>R Count of 2011</t>
  </si>
  <si>
    <t>D Count of 2010</t>
  </si>
  <si>
    <t>R Count of 2010</t>
  </si>
  <si>
    <t>D Count of 2009</t>
  </si>
  <si>
    <t>R Count of 2009</t>
  </si>
  <si>
    <t>D Count of 2008</t>
  </si>
  <si>
    <t>R Count of 2008</t>
  </si>
  <si>
    <t>D Count of 2007</t>
  </si>
  <si>
    <t>R Count of 2007</t>
  </si>
  <si>
    <t>D Count of 2006</t>
  </si>
  <si>
    <t>R Count of 2006</t>
  </si>
  <si>
    <t>D Count of 2005</t>
  </si>
  <si>
    <t>R Count of 2005</t>
  </si>
  <si>
    <t>D Count of 2004</t>
  </si>
  <si>
    <t>R Count of 2004</t>
  </si>
  <si>
    <t>D Count of 2003</t>
  </si>
  <si>
    <t>R Count of 2003</t>
  </si>
  <si>
    <t>D Count of 2002</t>
  </si>
  <si>
    <t>R Count of 2002</t>
  </si>
  <si>
    <t>Count of 2002</t>
  </si>
  <si>
    <t>percentile 1</t>
  </si>
  <si>
    <t>percentile 2</t>
  </si>
  <si>
    <t>percentile 3</t>
  </si>
  <si>
    <t>percentile 4</t>
  </si>
  <si>
    <t>percentile 5</t>
  </si>
  <si>
    <t>percentile 6</t>
  </si>
  <si>
    <t>percentile 7</t>
  </si>
  <si>
    <t>percentile 8</t>
  </si>
  <si>
    <t>percentile 9</t>
  </si>
  <si>
    <t>percentile 10</t>
  </si>
  <si>
    <t>23+</t>
  </si>
  <si>
    <t>37.5-44.4</t>
  </si>
  <si>
    <t>30.5-37.4</t>
  </si>
  <si>
    <t>23.5-30.4</t>
  </si>
  <si>
    <t>16.5-23.4</t>
  </si>
  <si>
    <t>9.6-16.4</t>
  </si>
  <si>
    <t>2.6-9.5</t>
  </si>
  <si>
    <t>-4.4-2.5</t>
  </si>
  <si>
    <t>-18.4 - (-11.5)</t>
  </si>
  <si>
    <t>-11.4 - (-4.5)</t>
  </si>
  <si>
    <t>1-11</t>
  </si>
  <si>
    <t>23-33</t>
  </si>
  <si>
    <t>34-44</t>
  </si>
  <si>
    <t>45-55</t>
  </si>
  <si>
    <t>56-66</t>
  </si>
  <si>
    <t>67-77</t>
  </si>
  <si>
    <t>78-88</t>
  </si>
  <si>
    <t>89-99</t>
  </si>
  <si>
    <t>12-22</t>
  </si>
  <si>
    <t>11-12</t>
  </si>
  <si>
    <t>17-18</t>
  </si>
  <si>
    <t>.056+</t>
  </si>
  <si>
    <t>0.001-0.006</t>
  </si>
  <si>
    <t>0.007-0.012</t>
  </si>
  <si>
    <t>0.013-0.018</t>
  </si>
  <si>
    <t>0.019-0.024</t>
  </si>
  <si>
    <t>0.025-0.031</t>
  </si>
  <si>
    <t>0.032-0.037</t>
  </si>
  <si>
    <t>0.038-0.043</t>
  </si>
  <si>
    <t>0.044-0.049</t>
  </si>
  <si>
    <t>0.050-0.055</t>
  </si>
  <si>
    <t>equality_new</t>
  </si>
  <si>
    <t>marriage_new</t>
  </si>
  <si>
    <t>mei_new</t>
  </si>
  <si>
    <t>density_new</t>
  </si>
  <si>
    <t>events_new</t>
  </si>
  <si>
    <t>biz_new</t>
  </si>
  <si>
    <t>bars_new</t>
  </si>
  <si>
    <t>crime_new</t>
  </si>
  <si>
    <t>20-21</t>
  </si>
  <si>
    <t>14-15</t>
  </si>
  <si>
    <t>bills_new</t>
  </si>
  <si>
    <t>n/a</t>
  </si>
  <si>
    <t>culture_avg</t>
  </si>
  <si>
    <t>equality_weighted</t>
  </si>
  <si>
    <t>marriage_weighted</t>
  </si>
  <si>
    <t>bills_weighted</t>
  </si>
  <si>
    <t>mei_weighted</t>
  </si>
  <si>
    <t>density_weighted</t>
  </si>
  <si>
    <t>crime_weighted</t>
  </si>
  <si>
    <t>culture_weighted</t>
  </si>
  <si>
    <t>.09+</t>
  </si>
  <si>
    <t>41+</t>
  </si>
  <si>
    <t>40-37</t>
  </si>
  <si>
    <t>36-32</t>
  </si>
  <si>
    <t>31-28</t>
  </si>
  <si>
    <t>27-23</t>
  </si>
  <si>
    <t>22-19</t>
  </si>
  <si>
    <t>18-14</t>
  </si>
  <si>
    <t>13-10</t>
  </si>
  <si>
    <t>9-5</t>
  </si>
  <si>
    <t>4-1</t>
  </si>
  <si>
    <t>Aspirational Maximim</t>
  </si>
  <si>
    <t>1.63+</t>
  </si>
  <si>
    <t>1.62-1.45</t>
  </si>
  <si>
    <t>1.44-1.27</t>
  </si>
  <si>
    <t>1.26-1.09</t>
  </si>
  <si>
    <t>1.08-0.91</t>
  </si>
  <si>
    <t>0.90-0.73</t>
  </si>
  <si>
    <t>0.72-0.55</t>
  </si>
  <si>
    <t>0.54-0.37</t>
  </si>
  <si>
    <t>0.36-0.19</t>
  </si>
  <si>
    <t>0.18-0.01</t>
  </si>
  <si>
    <t>0.11+</t>
  </si>
  <si>
    <t>bills_old</t>
  </si>
  <si>
    <t>density_old</t>
  </si>
  <si>
    <t>crime_old</t>
  </si>
  <si>
    <t>total_score_old</t>
  </si>
  <si>
    <t>total_score_new</t>
  </si>
  <si>
    <t>total_score_weighted_old</t>
  </si>
  <si>
    <t>total_score_weighted_new</t>
  </si>
  <si>
    <t>equality_weighted_new</t>
  </si>
  <si>
    <t>marriage_weighted_new</t>
  </si>
  <si>
    <t>bills_weighted_new</t>
  </si>
  <si>
    <t>mei_weighted_new</t>
  </si>
  <si>
    <t>density_weighted_new</t>
  </si>
  <si>
    <t>crime_weighted_new</t>
  </si>
  <si>
    <t>total_score_weighted_v3</t>
  </si>
  <si>
    <t>2022: 
Movement Advancement Project. "Equality Maps Snapshot: LGBTQ Equality By State." https://www.mapresearch.org/equality-maps/. Accessed 07/16/2024.
2020, 2010:
Movement Advancement Project. Mapping LGBTQ Equality: 2010 to 2020, United States. Inter-university Consortium for Political and Social Research [distributor], 2021-07-14. https://doi.org/10.3886/ICPSR37877.v2. Accessed 07/16/2024.
https://www.icpsr.umich.edu/web/RCMD/studies/37877#</t>
  </si>
  <si>
    <t>2021:
UCLA Williams Institute School of Law. "Adult LGBT Population in the United States." https://williamsinstitute.law.ucla.edu/wp-content/uploads/LGBT-Adult-US-Pop-Dec-2023.pdf.  Accessed 07/19/2024.
2017:
UCLA Williams Institute School of Law. “LGBT Data &amp; Demographics.”  https://williamsinstitute.law.ucla.edu/visualization/lgbt-stats/?topic=LGBT#density. Accessed 07/16/2024.</t>
  </si>
  <si>
    <t>low</t>
  </si>
  <si>
    <t>high</t>
  </si>
  <si>
    <t>state equality</t>
  </si>
  <si>
    <t>legislation</t>
  </si>
  <si>
    <t>municipal equality</t>
  </si>
  <si>
    <t>safety</t>
  </si>
  <si>
    <t>DIDN'T END UP USING
Looking to use trifectas: when one party holds the governorship, majority in state senate and majority in state house
Nebraska has a Unicameral legislature - only one house</t>
  </si>
  <si>
    <t>DIDN'T END UP USING
2024 and 2023 events from Damron database</t>
  </si>
  <si>
    <t>DIDN'T END UP USING
SBCS: Most recent data from 2021
States without data also have LGBTQ-owned small businesses, but none identified themselves as such in the SBCS
https://guides.loc.gov/lgbtq-business/data-and-statistics</t>
  </si>
  <si>
    <t>2024:
American Civil Liberties Union. "Mapping Attacks on LGBTQ Rights in U.S. State Legislatures in 2024." https://www.aclu.org/legislative-attacks-on-lgbtq-rights-2024. Accessed 7/16/2024.
2023-2020:
American Civil Liberties Union. "Past Legislation Affecting LGBTQ Rights Across the Country 2022." https://www.aclu.org/documents/legislation-affecting-lgbtq-rights-across-country-2022. Accessed 7/16/2024.</t>
  </si>
  <si>
    <t>Mean</t>
  </si>
  <si>
    <t>Scores</t>
  </si>
  <si>
    <t>Avg</t>
  </si>
  <si>
    <t>Average</t>
  </si>
  <si>
    <t>Municipal equality index score, 0-100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</si>
</sst>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0;\-#,##0"/>
    <numFmt numFmtId="166" formatCode="0.00000"/>
    <numFmt numFmtId="167" formatCode="0.000"/>
    <numFmt numFmtId="168" formatCode="0.000000"/>
    <numFmt numFmtId="169" formatCode="0.0%"/>
    <numFmt numFmtId="170" formatCode="0.0"/>
    <numFmt numFmtId="171" formatCode="_(* #,##0.000_);_(* \(#,##0.000\);_(* &quot;-&quot;??_);_(@_)"/>
  </numFmts>
  <fonts count="33">
    <font>
      <sz val="12"/>
      <color theme="1"/>
      <name val="Aptos Narrow"/>
      <family val="2"/>
      <scheme val="minor"/>
    </font>
    <font>
      <sz val="12"/>
      <color theme="1"/>
      <name val="Aptos Narrow"/>
      <family val="2"/>
      <scheme val="minor"/>
    </font>
    <font>
      <sz val="12"/>
      <color theme="1"/>
      <name val="Helvetica"/>
      <family val="2"/>
    </font>
    <font>
      <u/>
      <sz val="12"/>
      <color theme="10"/>
      <name val="Aptos Narrow"/>
      <family val="2"/>
      <scheme val="minor"/>
    </font>
    <font>
      <sz val="12"/>
      <color rgb="FF000000"/>
      <name val="Aptos Narrow"/>
      <scheme val="minor"/>
    </font>
    <font>
      <b/>
      <sz val="10"/>
      <color rgb="FF000000"/>
      <name val="Helvetica Neue"/>
      <family val="2"/>
    </font>
    <font>
      <sz val="12"/>
      <color rgb="FF333333"/>
      <name val="Aptos Narrow"/>
      <scheme val="minor"/>
    </font>
    <font>
      <b/>
      <sz val="12"/>
      <color rgb="FF333333"/>
      <name val="Aptos Narrow"/>
      <scheme val="minor"/>
    </font>
    <font>
      <b/>
      <sz val="12"/>
      <color rgb="FF000000"/>
      <name val="Aptos Narrow"/>
      <scheme val="minor"/>
    </font>
    <font>
      <sz val="12"/>
      <color theme="1"/>
      <name val="Aptos Narrow"/>
      <scheme val="minor"/>
    </font>
    <font>
      <b/>
      <sz val="12"/>
      <color theme="1"/>
      <name val="Aptos Narrow"/>
      <scheme val="minor"/>
    </font>
    <font>
      <sz val="10"/>
      <color rgb="FF000000"/>
      <name val="Helvetica Neue"/>
      <family val="2"/>
    </font>
    <font>
      <u/>
      <sz val="12"/>
      <color theme="1"/>
      <name val="Aptos Narrow (Body)"/>
    </font>
    <font>
      <sz val="12"/>
      <color rgb="FF000000"/>
      <name val="Aptos Narrow"/>
      <family val="2"/>
      <scheme val="minor"/>
    </font>
    <font>
      <sz val="12"/>
      <color rgb="FF262626"/>
      <name val="Aptos Narrow"/>
      <scheme val="minor"/>
    </font>
    <font>
      <sz val="12"/>
      <color theme="1"/>
      <name val="Aptos Narrow (Body)"/>
    </font>
    <font>
      <u/>
      <sz val="12"/>
      <color theme="1"/>
      <name val="Aptos Narrow"/>
      <family val="2"/>
      <scheme val="minor"/>
    </font>
    <font>
      <sz val="12"/>
      <color rgb="FFFFFFFF"/>
      <name val="Aptos Narrow"/>
      <scheme val="minor"/>
    </font>
    <font>
      <b/>
      <sz val="12"/>
      <name val="Aptos Narrow"/>
      <scheme val="minor"/>
    </font>
    <font>
      <sz val="12"/>
      <name val="Aptos Narrow"/>
      <scheme val="minor"/>
    </font>
    <font>
      <vertAlign val="superscript"/>
      <sz val="12"/>
      <name val="Aptos Narrow"/>
      <scheme val="minor"/>
    </font>
    <font>
      <vertAlign val="superscript"/>
      <sz val="12"/>
      <color theme="1"/>
      <name val="Aptos Narrow"/>
      <scheme val="minor"/>
    </font>
    <font>
      <b/>
      <vertAlign val="superscript"/>
      <sz val="12"/>
      <name val="Aptos Narrow"/>
      <scheme val="minor"/>
    </font>
    <font>
      <i/>
      <sz val="12"/>
      <color indexed="8"/>
      <name val="Aptos Narrow"/>
      <scheme val="minor"/>
    </font>
    <font>
      <i/>
      <sz val="12"/>
      <name val="Aptos Narrow"/>
      <scheme val="minor"/>
    </font>
    <font>
      <i/>
      <vertAlign val="superscript"/>
      <sz val="12"/>
      <name val="Aptos Narrow"/>
      <scheme val="minor"/>
    </font>
    <font>
      <b/>
      <sz val="12"/>
      <color indexed="8"/>
      <name val="Aptos Narrow"/>
      <scheme val="minor"/>
    </font>
    <font>
      <vertAlign val="superscript"/>
      <sz val="12"/>
      <color indexed="8"/>
      <name val="Aptos Narrow"/>
      <scheme val="minor"/>
    </font>
    <font>
      <i/>
      <sz val="12"/>
      <color rgb="FF000000"/>
      <name val="Aptos Narrow"/>
      <scheme val="minor"/>
    </font>
    <font>
      <vertAlign val="superscript"/>
      <sz val="12"/>
      <color rgb="FF000000"/>
      <name val="Aptos Narrow"/>
      <scheme val="minor"/>
    </font>
    <font>
      <u/>
      <sz val="12"/>
      <color theme="10"/>
      <name val="Aptos Narrow"/>
      <scheme val="minor"/>
    </font>
    <font>
      <sz val="8"/>
      <name val="Aptos Narrow"/>
      <family val="2"/>
      <scheme val="minor"/>
    </font>
    <font>
      <sz val="12"/>
      <name val="Aptos Narrow"/>
      <family val="2"/>
      <scheme val="minor"/>
    </font>
  </fonts>
  <fills count="12">
    <fill>
      <patternFill patternType="none"/>
    </fill>
    <fill>
      <patternFill patternType="gray125"/>
    </fill>
    <fill>
      <patternFill patternType="solid">
        <fgColor rgb="FFFFFFFF"/>
        <bgColor rgb="FF000000"/>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FFFFFF"/>
      </patternFill>
    </fill>
    <fill>
      <patternFill patternType="solid">
        <fgColor rgb="FFF0F4FA"/>
      </patternFill>
    </fill>
    <fill>
      <patternFill patternType="solid">
        <fgColor theme="2"/>
        <bgColor indexed="64"/>
      </patternFill>
    </fill>
  </fills>
  <borders count="29">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bottom style="thin">
        <color rgb="FF000000"/>
      </bottom>
      <diagonal/>
    </border>
    <border>
      <left/>
      <right/>
      <top style="thin">
        <color rgb="FF000000"/>
      </top>
      <bottom/>
      <diagonal/>
    </border>
    <border>
      <left style="thin">
        <color auto="1"/>
      </left>
      <right style="thin">
        <color auto="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auto="1"/>
      </left>
      <right style="thin">
        <color indexed="64"/>
      </right>
      <top style="thin">
        <color indexed="64"/>
      </top>
      <bottom/>
      <diagonal/>
    </border>
    <border>
      <left/>
      <right style="thin">
        <color indexed="64"/>
      </right>
      <top style="thin">
        <color indexed="64"/>
      </top>
      <bottom/>
      <diagonal/>
    </border>
    <border>
      <left style="thin">
        <color rgb="FFFFFFFF"/>
      </left>
      <right/>
      <top style="thin">
        <color rgb="FFFFFFFF"/>
      </top>
      <bottom/>
      <diagonal/>
    </border>
    <border>
      <left/>
      <right/>
      <top style="thin">
        <color rgb="FFFFFFFF"/>
      </top>
      <bottom/>
      <diagonal/>
    </border>
    <border>
      <left style="thin">
        <color rgb="FF979991"/>
      </left>
      <right/>
      <top style="thin">
        <color rgb="FF979991"/>
      </top>
      <bottom style="thin">
        <color rgb="FF979991"/>
      </bottom>
      <diagonal/>
    </border>
    <border>
      <left/>
      <right/>
      <top style="thin">
        <color rgb="FF979991"/>
      </top>
      <bottom style="thin">
        <color rgb="FF979991"/>
      </bottom>
      <diagonal/>
    </border>
    <border>
      <left/>
      <right style="thin">
        <color rgb="FF979991"/>
      </right>
      <top style="thin">
        <color rgb="FF979991"/>
      </top>
      <bottom style="thin">
        <color rgb="FF979991"/>
      </bottom>
      <diagonal/>
    </border>
    <border>
      <left style="thin">
        <color rgb="FF979991"/>
      </left>
      <right/>
      <top style="thin">
        <color rgb="FF979991"/>
      </top>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
      <left style="thin">
        <color rgb="FF979991"/>
      </left>
      <right/>
      <top/>
      <bottom/>
      <diagonal/>
    </border>
    <border>
      <left style="thin">
        <color rgb="FF979991"/>
      </left>
      <right style="thin">
        <color rgb="FF979991"/>
      </right>
      <top/>
      <bottom/>
      <diagonal/>
    </border>
    <border>
      <left style="thin">
        <color rgb="FF979991"/>
      </left>
      <right style="thin">
        <color rgb="FF979991"/>
      </right>
      <top/>
      <bottom style="thin">
        <color rgb="FF979991"/>
      </bottom>
      <diagonal/>
    </border>
    <border>
      <left style="thin">
        <color rgb="FF979991"/>
      </left>
      <right/>
      <top/>
      <bottom style="thin">
        <color rgb="FF979991"/>
      </bottom>
      <diagonal/>
    </border>
    <border>
      <left/>
      <right/>
      <top style="thin">
        <color rgb="FF979991"/>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43" fontId="1" fillId="0" borderId="0" applyFont="0" applyFill="0" applyBorder="0" applyAlignment="0" applyProtection="0"/>
  </cellStyleXfs>
  <cellXfs count="315">
    <xf numFmtId="0" fontId="0" fillId="0" borderId="0" xfId="0"/>
    <xf numFmtId="0" fontId="2" fillId="0" borderId="0" xfId="0" applyFont="1"/>
    <xf numFmtId="16" fontId="0" fillId="0" borderId="0" xfId="0" applyNumberFormat="1"/>
    <xf numFmtId="0" fontId="4" fillId="0" borderId="0" xfId="0" applyFont="1"/>
    <xf numFmtId="9" fontId="0" fillId="0" borderId="0" xfId="1" applyFont="1"/>
    <xf numFmtId="0" fontId="5" fillId="0" borderId="0" xfId="0" applyFont="1"/>
    <xf numFmtId="0" fontId="6" fillId="0" borderId="0" xfId="0" applyFont="1"/>
    <xf numFmtId="3" fontId="6" fillId="0" borderId="0" xfId="0" applyNumberFormat="1" applyFont="1"/>
    <xf numFmtId="10" fontId="6" fillId="0" borderId="0" xfId="0" applyNumberFormat="1" applyFont="1"/>
    <xf numFmtId="10" fontId="7" fillId="0" borderId="0" xfId="0" applyNumberFormat="1" applyFont="1"/>
    <xf numFmtId="0" fontId="7" fillId="0" borderId="0" xfId="0" applyFont="1"/>
    <xf numFmtId="0" fontId="8" fillId="0" borderId="0" xfId="0" applyFont="1"/>
    <xf numFmtId="14" fontId="4" fillId="0" borderId="0" xfId="0" applyNumberFormat="1" applyFont="1"/>
    <xf numFmtId="0" fontId="9" fillId="0" borderId="0" xfId="0" applyFont="1"/>
    <xf numFmtId="0" fontId="10" fillId="0" borderId="0" xfId="0" applyFont="1"/>
    <xf numFmtId="0" fontId="11" fillId="0" borderId="0" xfId="0" applyFont="1"/>
    <xf numFmtId="0" fontId="10" fillId="0" borderId="0" xfId="0" applyFont="1" applyAlignment="1">
      <alignment wrapText="1"/>
    </xf>
    <xf numFmtId="164" fontId="4" fillId="0" borderId="0" xfId="3" applyNumberFormat="1" applyFont="1"/>
    <xf numFmtId="43" fontId="9" fillId="0" borderId="0" xfId="0" applyNumberFormat="1" applyFont="1"/>
    <xf numFmtId="0" fontId="8" fillId="0" borderId="0" xfId="0" applyFont="1" applyAlignment="1">
      <alignment wrapText="1"/>
    </xf>
    <xf numFmtId="0" fontId="10" fillId="0" borderId="7" xfId="0" applyFont="1" applyBorder="1"/>
    <xf numFmtId="14" fontId="11" fillId="0" borderId="0" xfId="0" applyNumberFormat="1" applyFont="1"/>
    <xf numFmtId="14" fontId="9" fillId="0" borderId="0" xfId="0" applyNumberFormat="1" applyFont="1"/>
    <xf numFmtId="3" fontId="4" fillId="0" borderId="0" xfId="0" applyNumberFormat="1" applyFont="1" applyAlignment="1" applyProtection="1">
      <alignment horizontal="right"/>
      <protection locked="0"/>
    </xf>
    <xf numFmtId="0" fontId="13" fillId="0" borderId="0" xfId="0" applyFont="1"/>
    <xf numFmtId="0" fontId="0" fillId="0" borderId="6" xfId="0" applyBorder="1" applyAlignment="1">
      <alignment vertical="center"/>
    </xf>
    <xf numFmtId="0" fontId="0" fillId="0" borderId="12" xfId="0" applyBorder="1" applyAlignment="1">
      <alignment vertical="center"/>
    </xf>
    <xf numFmtId="0" fontId="0" fillId="0" borderId="12" xfId="0" applyBorder="1" applyAlignment="1">
      <alignment vertical="center" wrapText="1"/>
    </xf>
    <xf numFmtId="0" fontId="0" fillId="0" borderId="14" xfId="0" applyBorder="1" applyAlignment="1">
      <alignment vertical="center"/>
    </xf>
    <xf numFmtId="0" fontId="0" fillId="0" borderId="6" xfId="0" applyBorder="1" applyAlignment="1">
      <alignment vertical="center" wrapText="1"/>
    </xf>
    <xf numFmtId="0" fontId="4" fillId="0" borderId="14" xfId="0" applyFont="1" applyBorder="1" applyAlignment="1">
      <alignment vertical="center"/>
    </xf>
    <xf numFmtId="0" fontId="4" fillId="0" borderId="6" xfId="0" applyFont="1" applyBorder="1" applyAlignment="1">
      <alignment vertical="center"/>
    </xf>
    <xf numFmtId="0" fontId="4" fillId="0" borderId="12" xfId="0" applyFont="1" applyBorder="1" applyAlignment="1">
      <alignment vertical="center"/>
    </xf>
    <xf numFmtId="0" fontId="6" fillId="0" borderId="14" xfId="0" applyFont="1" applyBorder="1" applyAlignment="1">
      <alignment vertical="center"/>
    </xf>
    <xf numFmtId="0" fontId="6" fillId="0" borderId="12" xfId="0" applyFont="1" applyBorder="1" applyAlignment="1">
      <alignment vertical="center"/>
    </xf>
    <xf numFmtId="0" fontId="4" fillId="0" borderId="6" xfId="0" applyFont="1" applyBorder="1" applyAlignment="1">
      <alignment vertical="center" wrapText="1"/>
    </xf>
    <xf numFmtId="0" fontId="9" fillId="0" borderId="6" xfId="0" applyFont="1" applyBorder="1" applyAlignment="1">
      <alignment vertical="center"/>
    </xf>
    <xf numFmtId="0" fontId="9" fillId="0" borderId="6" xfId="0" applyFont="1" applyBorder="1" applyAlignment="1">
      <alignment vertical="center" wrapText="1"/>
    </xf>
    <xf numFmtId="0" fontId="14" fillId="0" borderId="0" xfId="0" applyFont="1"/>
    <xf numFmtId="9" fontId="14" fillId="0" borderId="0" xfId="1" applyFont="1"/>
    <xf numFmtId="0" fontId="9" fillId="0" borderId="14" xfId="0" applyFont="1" applyBorder="1" applyAlignment="1">
      <alignment vertical="center"/>
    </xf>
    <xf numFmtId="0" fontId="9" fillId="0" borderId="12" xfId="0" applyFont="1" applyBorder="1" applyAlignment="1">
      <alignment vertical="center" wrapText="1"/>
    </xf>
    <xf numFmtId="0" fontId="0" fillId="0" borderId="0" xfId="0" pivotButton="1"/>
    <xf numFmtId="0" fontId="0" fillId="0" borderId="0" xfId="0" applyAlignment="1">
      <alignment horizontal="left"/>
    </xf>
    <xf numFmtId="0" fontId="0" fillId="0" borderId="7" xfId="0" applyBorder="1" applyAlignment="1">
      <alignment horizontal="center"/>
    </xf>
    <xf numFmtId="0" fontId="10" fillId="11" borderId="7" xfId="0" applyFont="1" applyFill="1" applyBorder="1" applyAlignment="1">
      <alignment horizontal="center"/>
    </xf>
    <xf numFmtId="9" fontId="0" fillId="0" borderId="7" xfId="1" applyFont="1" applyBorder="1" applyAlignment="1">
      <alignment horizontal="center"/>
    </xf>
    <xf numFmtId="9" fontId="0" fillId="0" borderId="0" xfId="0" applyNumberFormat="1"/>
    <xf numFmtId="164" fontId="0" fillId="0" borderId="0" xfId="3" applyNumberFormat="1" applyFont="1"/>
    <xf numFmtId="167" fontId="0" fillId="0" borderId="0" xfId="0" applyNumberFormat="1"/>
    <xf numFmtId="2" fontId="0" fillId="0" borderId="0" xfId="0" applyNumberFormat="1"/>
    <xf numFmtId="164" fontId="0" fillId="0" borderId="0" xfId="0" applyNumberFormat="1"/>
    <xf numFmtId="43" fontId="0" fillId="0" borderId="7" xfId="0" applyNumberFormat="1" applyBorder="1"/>
    <xf numFmtId="1" fontId="4" fillId="0" borderId="0" xfId="0" applyNumberFormat="1" applyFont="1"/>
    <xf numFmtId="2" fontId="0" fillId="0" borderId="0" xfId="1" applyNumberFormat="1" applyFont="1"/>
    <xf numFmtId="0" fontId="9" fillId="0" borderId="15" xfId="0" applyFont="1" applyBorder="1"/>
    <xf numFmtId="0" fontId="9" fillId="0" borderId="13" xfId="0" applyFont="1" applyBorder="1"/>
    <xf numFmtId="0" fontId="8" fillId="0" borderId="11" xfId="0" applyFont="1" applyBorder="1" applyAlignment="1" applyProtection="1">
      <alignment horizontal="center" vertical="center" wrapText="1"/>
      <protection locked="0"/>
    </xf>
    <xf numFmtId="0" fontId="8" fillId="0" borderId="12" xfId="0" applyFont="1" applyBorder="1" applyAlignment="1" applyProtection="1">
      <alignment horizontal="left" indent="1"/>
      <protection locked="0"/>
    </xf>
    <xf numFmtId="3" fontId="4" fillId="0" borderId="11" xfId="0" applyNumberFormat="1" applyFont="1" applyBorder="1" applyAlignment="1" applyProtection="1">
      <alignment horizontal="right"/>
      <protection locked="0"/>
    </xf>
    <xf numFmtId="0" fontId="8" fillId="0" borderId="6" xfId="0" applyFont="1" applyBorder="1" applyAlignment="1" applyProtection="1">
      <alignment horizontal="left" indent="1"/>
      <protection locked="0"/>
    </xf>
    <xf numFmtId="3" fontId="4" fillId="0" borderId="13" xfId="0" applyNumberFormat="1" applyFont="1" applyBorder="1" applyAlignment="1" applyProtection="1">
      <alignment horizontal="right"/>
      <protection locked="0"/>
    </xf>
    <xf numFmtId="0" fontId="9" fillId="10" borderId="18" xfId="0" applyFont="1" applyFill="1" applyBorder="1" applyAlignment="1">
      <alignment horizontal="left" vertical="top" wrapText="1"/>
    </xf>
    <xf numFmtId="0" fontId="18" fillId="0" borderId="0" xfId="0" applyFont="1" applyAlignment="1">
      <alignment horizontal="left" vertical="top"/>
    </xf>
    <xf numFmtId="0" fontId="19" fillId="0" borderId="0" xfId="0" applyFont="1"/>
    <xf numFmtId="0" fontId="19" fillId="0" borderId="0" xfId="0" applyFont="1" applyAlignment="1">
      <alignment horizontal="left" vertical="top"/>
    </xf>
    <xf numFmtId="0" fontId="19" fillId="0" borderId="0" xfId="0" applyFont="1" applyAlignment="1">
      <alignment horizontal="center" vertical="top"/>
    </xf>
    <xf numFmtId="0" fontId="19" fillId="9" borderId="16" xfId="0" applyFont="1" applyFill="1" applyBorder="1" applyAlignment="1">
      <alignment horizontal="left" vertical="top"/>
    </xf>
    <xf numFmtId="0" fontId="19" fillId="9" borderId="17" xfId="0" applyFont="1" applyFill="1" applyBorder="1" applyAlignment="1">
      <alignment horizontal="left" vertical="top"/>
    </xf>
    <xf numFmtId="0" fontId="19" fillId="9" borderId="17" xfId="0" applyFont="1" applyFill="1" applyBorder="1" applyAlignment="1">
      <alignment horizontal="left" vertical="top" wrapText="1"/>
    </xf>
    <xf numFmtId="0" fontId="19" fillId="10" borderId="21" xfId="0" applyFont="1" applyFill="1" applyBorder="1" applyAlignment="1">
      <alignment horizontal="left"/>
    </xf>
    <xf numFmtId="0" fontId="19" fillId="10" borderId="18" xfId="0" applyFont="1" applyFill="1" applyBorder="1" applyAlignment="1">
      <alignment horizontal="center" wrapText="1"/>
    </xf>
    <xf numFmtId="0" fontId="19" fillId="10" borderId="22" xfId="0" applyFont="1" applyFill="1" applyBorder="1" applyAlignment="1">
      <alignment horizontal="center" wrapText="1"/>
    </xf>
    <xf numFmtId="0" fontId="19" fillId="10" borderId="23" xfId="0" applyFont="1" applyFill="1" applyBorder="1" applyAlignment="1">
      <alignment horizontal="center" wrapText="1"/>
    </xf>
    <xf numFmtId="0" fontId="18" fillId="10" borderId="18" xfId="0" applyFont="1" applyFill="1" applyBorder="1" applyAlignment="1">
      <alignment horizontal="left" vertical="top"/>
    </xf>
    <xf numFmtId="0" fontId="18" fillId="10" borderId="19" xfId="0" applyFont="1" applyFill="1" applyBorder="1" applyAlignment="1">
      <alignment horizontal="left" vertical="top"/>
    </xf>
    <xf numFmtId="0" fontId="18" fillId="10" borderId="20" xfId="0" applyFont="1" applyFill="1" applyBorder="1" applyAlignment="1">
      <alignment horizontal="left" vertical="top"/>
    </xf>
    <xf numFmtId="1" fontId="18" fillId="10" borderId="18" xfId="0" applyNumberFormat="1" applyFont="1" applyFill="1" applyBorder="1" applyAlignment="1">
      <alignment horizontal="right" vertical="top" wrapText="1"/>
    </xf>
    <xf numFmtId="1" fontId="18" fillId="10" borderId="22" xfId="0" applyNumberFormat="1" applyFont="1" applyFill="1" applyBorder="1" applyAlignment="1">
      <alignment horizontal="right" vertical="top" wrapText="1"/>
    </xf>
    <xf numFmtId="1" fontId="19" fillId="10" borderId="18" xfId="0" applyNumberFormat="1" applyFont="1" applyFill="1" applyBorder="1" applyAlignment="1">
      <alignment horizontal="right" vertical="top" wrapText="1"/>
    </xf>
    <xf numFmtId="1" fontId="19" fillId="10" borderId="22" xfId="0" applyNumberFormat="1" applyFont="1" applyFill="1" applyBorder="1" applyAlignment="1">
      <alignment horizontal="right" vertical="top" wrapText="1"/>
    </xf>
    <xf numFmtId="0" fontId="18" fillId="10" borderId="22" xfId="0" applyFont="1" applyFill="1" applyBorder="1" applyAlignment="1">
      <alignment horizontal="left" vertical="top" wrapText="1"/>
    </xf>
    <xf numFmtId="0" fontId="19" fillId="10" borderId="19" xfId="0" applyFont="1" applyFill="1" applyBorder="1" applyAlignment="1">
      <alignment horizontal="left" vertical="top"/>
    </xf>
    <xf numFmtId="0" fontId="19" fillId="10" borderId="18" xfId="0" applyFont="1" applyFill="1" applyBorder="1" applyAlignment="1">
      <alignment horizontal="left" vertical="top"/>
    </xf>
    <xf numFmtId="1" fontId="19" fillId="9" borderId="18" xfId="0" applyNumberFormat="1" applyFont="1" applyFill="1" applyBorder="1" applyAlignment="1">
      <alignment horizontal="right" vertical="top" wrapText="1"/>
    </xf>
    <xf numFmtId="1" fontId="19" fillId="9" borderId="22" xfId="0" applyNumberFormat="1" applyFont="1" applyFill="1" applyBorder="1" applyAlignment="1">
      <alignment horizontal="right" vertical="top" wrapText="1"/>
    </xf>
    <xf numFmtId="3" fontId="19" fillId="10" borderId="22" xfId="0" applyNumberFormat="1" applyFont="1" applyFill="1" applyBorder="1" applyAlignment="1">
      <alignment horizontal="right" vertical="top" wrapText="1"/>
    </xf>
    <xf numFmtId="0" fontId="19" fillId="9" borderId="18" xfId="0" applyFont="1" applyFill="1" applyBorder="1" applyAlignment="1">
      <alignment horizontal="right" vertical="top" wrapText="1"/>
    </xf>
    <xf numFmtId="0" fontId="19" fillId="9" borderId="22" xfId="0" applyFont="1" applyFill="1" applyBorder="1" applyAlignment="1">
      <alignment horizontal="right" vertical="top" wrapText="1"/>
    </xf>
    <xf numFmtId="0" fontId="19" fillId="10" borderId="22" xfId="0" applyFont="1" applyFill="1" applyBorder="1" applyAlignment="1">
      <alignment horizontal="right" vertical="top" wrapText="1"/>
    </xf>
    <xf numFmtId="3" fontId="9" fillId="9" borderId="18" xfId="0" applyNumberFormat="1" applyFont="1" applyFill="1" applyBorder="1" applyAlignment="1">
      <alignment horizontal="right" vertical="top" wrapText="1"/>
    </xf>
    <xf numFmtId="0" fontId="9" fillId="9" borderId="18" xfId="0" applyFont="1" applyFill="1" applyBorder="1" applyAlignment="1">
      <alignment horizontal="right" vertical="top" wrapText="1"/>
    </xf>
    <xf numFmtId="0" fontId="9" fillId="9" borderId="22" xfId="0" applyFont="1" applyFill="1" applyBorder="1" applyAlignment="1">
      <alignment horizontal="right" vertical="top" wrapText="1"/>
    </xf>
    <xf numFmtId="165" fontId="10" fillId="10" borderId="18" xfId="0" applyNumberFormat="1" applyFont="1" applyFill="1" applyBorder="1" applyAlignment="1">
      <alignment horizontal="right" vertical="top" wrapText="1"/>
    </xf>
    <xf numFmtId="165" fontId="10" fillId="10" borderId="22" xfId="0" applyNumberFormat="1" applyFont="1" applyFill="1" applyBorder="1" applyAlignment="1">
      <alignment horizontal="right" vertical="top" wrapText="1"/>
    </xf>
    <xf numFmtId="3" fontId="10" fillId="10" borderId="18" xfId="0" applyNumberFormat="1" applyFont="1" applyFill="1" applyBorder="1" applyAlignment="1">
      <alignment horizontal="right" vertical="top" wrapText="1"/>
    </xf>
    <xf numFmtId="3" fontId="10" fillId="10" borderId="22" xfId="0" applyNumberFormat="1" applyFont="1" applyFill="1" applyBorder="1" applyAlignment="1">
      <alignment horizontal="right" vertical="top" wrapText="1"/>
    </xf>
    <xf numFmtId="165" fontId="9" fillId="9" borderId="18" xfId="0" applyNumberFormat="1" applyFont="1" applyFill="1" applyBorder="1" applyAlignment="1">
      <alignment horizontal="right" vertical="top" wrapText="1"/>
    </xf>
    <xf numFmtId="3" fontId="9" fillId="9" borderId="22" xfId="0" applyNumberFormat="1" applyFont="1" applyFill="1" applyBorder="1" applyAlignment="1">
      <alignment horizontal="right" vertical="top" wrapText="1"/>
    </xf>
    <xf numFmtId="3" fontId="9" fillId="10" borderId="22" xfId="0" applyNumberFormat="1" applyFont="1" applyFill="1" applyBorder="1" applyAlignment="1">
      <alignment horizontal="right" vertical="top" wrapText="1"/>
    </xf>
    <xf numFmtId="165" fontId="9" fillId="9" borderId="22" xfId="0" applyNumberFormat="1" applyFont="1" applyFill="1" applyBorder="1" applyAlignment="1">
      <alignment horizontal="right" vertical="top" wrapText="1"/>
    </xf>
    <xf numFmtId="0" fontId="10" fillId="10" borderId="18" xfId="0" applyFont="1" applyFill="1" applyBorder="1" applyAlignment="1">
      <alignment horizontal="right" vertical="top" wrapText="1"/>
    </xf>
    <xf numFmtId="0" fontId="10" fillId="10" borderId="22" xfId="0" applyFont="1" applyFill="1" applyBorder="1" applyAlignment="1">
      <alignment horizontal="right" vertical="top" wrapText="1"/>
    </xf>
    <xf numFmtId="0" fontId="9" fillId="10" borderId="18" xfId="0" applyFont="1" applyFill="1" applyBorder="1" applyAlignment="1">
      <alignment horizontal="right" vertical="top" wrapText="1"/>
    </xf>
    <xf numFmtId="0" fontId="9" fillId="10" borderId="22" xfId="0" applyFont="1" applyFill="1" applyBorder="1" applyAlignment="1">
      <alignment horizontal="right" vertical="top" wrapText="1"/>
    </xf>
    <xf numFmtId="0" fontId="20" fillId="0" borderId="0" xfId="0" applyFont="1"/>
    <xf numFmtId="0" fontId="22" fillId="0" borderId="0" xfId="0" applyFont="1"/>
    <xf numFmtId="0" fontId="20" fillId="0" borderId="0" xfId="0" applyFont="1" applyAlignment="1">
      <alignment vertical="top"/>
    </xf>
    <xf numFmtId="0" fontId="24" fillId="0" borderId="1" xfId="0" applyFont="1" applyBorder="1" applyAlignment="1">
      <alignment horizontal="center" wrapText="1"/>
    </xf>
    <xf numFmtId="0" fontId="24" fillId="0" borderId="1" xfId="0" applyFont="1" applyBorder="1" applyAlignment="1">
      <alignment horizontal="center"/>
    </xf>
    <xf numFmtId="0" fontId="26" fillId="0" borderId="0" xfId="0" applyFont="1" applyAlignment="1">
      <alignment vertical="top"/>
    </xf>
    <xf numFmtId="0" fontId="9" fillId="0" borderId="0" xfId="0" applyFont="1" applyAlignment="1">
      <alignment vertical="top"/>
    </xf>
    <xf numFmtId="3" fontId="10" fillId="0" borderId="0" xfId="0" applyNumberFormat="1" applyFont="1" applyAlignment="1">
      <alignment horizontal="right" vertical="top"/>
    </xf>
    <xf numFmtId="3" fontId="9" fillId="0" borderId="0" xfId="0" applyNumberFormat="1" applyFont="1" applyAlignment="1">
      <alignment horizontal="right" vertical="top"/>
    </xf>
    <xf numFmtId="0" fontId="26" fillId="0" borderId="0" xfId="0" applyFont="1" applyAlignment="1">
      <alignment horizontal="left" vertical="top"/>
    </xf>
    <xf numFmtId="3" fontId="19" fillId="0" borderId="0" xfId="0" applyNumberFormat="1" applyFont="1" applyAlignment="1">
      <alignment horizontal="right" vertical="top"/>
    </xf>
    <xf numFmtId="0" fontId="9" fillId="0" borderId="0" xfId="0" applyFont="1" applyAlignment="1">
      <alignment horizontal="left" vertical="top"/>
    </xf>
    <xf numFmtId="0" fontId="10" fillId="0" borderId="0" xfId="0" applyFont="1" applyAlignment="1">
      <alignment horizontal="left" vertical="top"/>
    </xf>
    <xf numFmtId="0" fontId="9" fillId="0" borderId="0" xfId="0" applyFont="1" applyAlignment="1">
      <alignment horizontal="left" vertical="top" indent="2"/>
    </xf>
    <xf numFmtId="0" fontId="9" fillId="0" borderId="0" xfId="0" applyFont="1" applyAlignment="1">
      <alignment horizontal="left" vertical="top" indent="3"/>
    </xf>
    <xf numFmtId="3" fontId="18" fillId="0" borderId="0" xfId="0" applyNumberFormat="1" applyFont="1" applyAlignment="1">
      <alignment horizontal="right" vertical="top"/>
    </xf>
    <xf numFmtId="0" fontId="9" fillId="0" borderId="0" xfId="0" applyFont="1" applyAlignment="1">
      <alignment vertical="top" wrapText="1"/>
    </xf>
    <xf numFmtId="0" fontId="9" fillId="0" borderId="0" xfId="0" applyFont="1" applyAlignment="1">
      <alignment horizontal="left" vertical="top" wrapText="1"/>
    </xf>
    <xf numFmtId="0" fontId="9" fillId="0" borderId="0" xfId="0" applyFont="1" applyAlignment="1">
      <alignment horizontal="left" vertical="top" wrapText="1" indent="3"/>
    </xf>
    <xf numFmtId="0" fontId="10" fillId="0" borderId="1" xfId="0" applyFont="1" applyBorder="1" applyAlignment="1">
      <alignment horizontal="left" vertical="top"/>
    </xf>
    <xf numFmtId="0" fontId="9" fillId="0" borderId="1" xfId="0" applyFont="1" applyBorder="1" applyAlignment="1">
      <alignment vertical="top" wrapText="1"/>
    </xf>
    <xf numFmtId="3" fontId="9" fillId="0" borderId="1" xfId="0" applyNumberFormat="1" applyFont="1" applyBorder="1" applyAlignment="1">
      <alignment horizontal="right" vertical="top"/>
    </xf>
    <xf numFmtId="0" fontId="18" fillId="0" borderId="1" xfId="0" applyFont="1" applyBorder="1" applyAlignment="1">
      <alignment horizontal="left"/>
    </xf>
    <xf numFmtId="0" fontId="18" fillId="0" borderId="1" xfId="0" applyFont="1" applyBorder="1" applyAlignment="1">
      <alignment horizontal="left" vertical="top"/>
    </xf>
    <xf numFmtId="0" fontId="18" fillId="0" borderId="1" xfId="0" applyFont="1" applyBorder="1" applyAlignment="1">
      <alignment horizontal="right"/>
    </xf>
    <xf numFmtId="0" fontId="18" fillId="0" borderId="2" xfId="0" applyFont="1" applyBorder="1" applyAlignment="1">
      <alignment horizontal="left"/>
    </xf>
    <xf numFmtId="0" fontId="18" fillId="0" borderId="2" xfId="0" applyFont="1" applyBorder="1" applyAlignment="1">
      <alignment horizontal="left" vertical="top"/>
    </xf>
    <xf numFmtId="0" fontId="18" fillId="0" borderId="2" xfId="0" applyFont="1" applyBorder="1" applyAlignment="1">
      <alignment horizontal="right"/>
    </xf>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0" fontId="18" fillId="0" borderId="0" xfId="0" applyFont="1" applyAlignment="1">
      <alignment horizontal="right"/>
    </xf>
    <xf numFmtId="0" fontId="19" fillId="0" borderId="1" xfId="0" applyFont="1" applyBorder="1" applyAlignment="1">
      <alignment horizontal="left"/>
    </xf>
    <xf numFmtId="0" fontId="19" fillId="0" borderId="1" xfId="0" applyFont="1" applyBorder="1" applyAlignment="1">
      <alignment horizontal="left" vertical="top"/>
    </xf>
    <xf numFmtId="0" fontId="19" fillId="0" borderId="1" xfId="0" applyFont="1" applyBorder="1" applyAlignment="1">
      <alignment horizontal="right"/>
    </xf>
    <xf numFmtId="3" fontId="20" fillId="0" borderId="0" xfId="0" applyNumberFormat="1" applyFont="1"/>
    <xf numFmtId="0" fontId="8" fillId="0" borderId="0" xfId="0" applyFont="1" applyAlignment="1">
      <alignment vertical="top"/>
    </xf>
    <xf numFmtId="3" fontId="8" fillId="0" borderId="0" xfId="0" applyNumberFormat="1" applyFont="1" applyAlignment="1">
      <alignment horizontal="right" vertical="top"/>
    </xf>
    <xf numFmtId="0" fontId="8" fillId="0" borderId="0" xfId="0" applyFont="1" applyAlignment="1">
      <alignment horizontal="left" vertical="top"/>
    </xf>
    <xf numFmtId="0" fontId="4" fillId="0" borderId="0" xfId="0" applyFont="1" applyAlignment="1">
      <alignment vertical="top"/>
    </xf>
    <xf numFmtId="3" fontId="4" fillId="0" borderId="0" xfId="0" applyNumberFormat="1" applyFont="1" applyAlignment="1">
      <alignment horizontal="right" vertical="top"/>
    </xf>
    <xf numFmtId="0" fontId="4" fillId="0" borderId="0" xfId="0" applyFont="1" applyAlignment="1">
      <alignment horizontal="left" vertical="top" indent="1"/>
    </xf>
    <xf numFmtId="0" fontId="4" fillId="0" borderId="0" xfId="0" applyFont="1" applyAlignment="1">
      <alignment horizontal="left" vertical="top"/>
    </xf>
    <xf numFmtId="0" fontId="8" fillId="0" borderId="0" xfId="0" applyFont="1" applyAlignment="1">
      <alignment horizontal="left" vertical="top" indent="2"/>
    </xf>
    <xf numFmtId="0" fontId="8" fillId="0" borderId="0" xfId="0" applyFont="1" applyAlignment="1">
      <alignment horizontal="left" vertical="top" indent="3"/>
    </xf>
    <xf numFmtId="0" fontId="4" fillId="0" borderId="0" xfId="0" applyFont="1" applyAlignment="1">
      <alignment vertical="top" wrapText="1"/>
    </xf>
    <xf numFmtId="0" fontId="30" fillId="0" borderId="0" xfId="2" applyFont="1"/>
    <xf numFmtId="167" fontId="0" fillId="0" borderId="0" xfId="0" applyNumberFormat="1" applyAlignment="1">
      <alignment horizontal="right"/>
    </xf>
    <xf numFmtId="1" fontId="0" fillId="0" borderId="0" xfId="0" applyNumberFormat="1"/>
    <xf numFmtId="168" fontId="0" fillId="0" borderId="0" xfId="0" applyNumberFormat="1"/>
    <xf numFmtId="10" fontId="0" fillId="0" borderId="0" xfId="0" applyNumberFormat="1"/>
    <xf numFmtId="3" fontId="0" fillId="0" borderId="0" xfId="0" applyNumberFormat="1"/>
    <xf numFmtId="169" fontId="0" fillId="0" borderId="0" xfId="1" applyNumberFormat="1" applyFont="1"/>
    <xf numFmtId="10" fontId="0" fillId="0" borderId="0" xfId="1" applyNumberFormat="1" applyFont="1"/>
    <xf numFmtId="166" fontId="0" fillId="0" borderId="0" xfId="0" applyNumberFormat="1"/>
    <xf numFmtId="170" fontId="0" fillId="0" borderId="0" xfId="0" applyNumberFormat="1"/>
    <xf numFmtId="0" fontId="0" fillId="0" borderId="7" xfId="0" applyBorder="1"/>
    <xf numFmtId="2" fontId="0" fillId="0" borderId="7" xfId="0" applyNumberFormat="1" applyBorder="1"/>
    <xf numFmtId="167" fontId="9" fillId="0" borderId="0" xfId="0" applyNumberFormat="1" applyFont="1"/>
    <xf numFmtId="0" fontId="0" fillId="0" borderId="7" xfId="0" applyBorder="1" applyAlignment="1">
      <alignment horizontal="left"/>
    </xf>
    <xf numFmtId="2" fontId="9" fillId="0" borderId="7" xfId="0" applyNumberFormat="1" applyFont="1" applyBorder="1"/>
    <xf numFmtId="43" fontId="0" fillId="0" borderId="0" xfId="0" applyNumberFormat="1"/>
    <xf numFmtId="164" fontId="9" fillId="0" borderId="7" xfId="3" applyNumberFormat="1" applyFont="1" applyBorder="1"/>
    <xf numFmtId="164" fontId="0" fillId="0" borderId="7" xfId="3" applyNumberFormat="1" applyFont="1" applyBorder="1"/>
    <xf numFmtId="171" fontId="9" fillId="0" borderId="7" xfId="0" applyNumberFormat="1" applyFont="1" applyBorder="1"/>
    <xf numFmtId="0" fontId="0" fillId="5" borderId="0" xfId="0" applyFill="1"/>
    <xf numFmtId="2" fontId="9" fillId="0" borderId="0" xfId="3" applyNumberFormat="1" applyFont="1"/>
    <xf numFmtId="2" fontId="14" fillId="0" borderId="0" xfId="3" applyNumberFormat="1" applyFont="1"/>
    <xf numFmtId="2" fontId="4" fillId="0" borderId="0" xfId="3" applyNumberFormat="1" applyFont="1"/>
    <xf numFmtId="0" fontId="0" fillId="0" borderId="0" xfId="0" quotePrefix="1"/>
    <xf numFmtId="0" fontId="0" fillId="0" borderId="0" xfId="0" applyAlignment="1">
      <alignment horizontal="right"/>
    </xf>
    <xf numFmtId="0" fontId="0" fillId="0" borderId="0" xfId="0" quotePrefix="1" applyAlignment="1">
      <alignment horizontal="right"/>
    </xf>
    <xf numFmtId="49" fontId="0" fillId="0" borderId="0" xfId="0" applyNumberFormat="1" applyAlignment="1">
      <alignment horizontal="right"/>
    </xf>
    <xf numFmtId="2" fontId="0" fillId="0" borderId="0" xfId="0" applyNumberFormat="1" applyAlignment="1">
      <alignment horizontal="right"/>
    </xf>
    <xf numFmtId="16" fontId="0" fillId="0" borderId="0" xfId="0" applyNumberFormat="1" applyAlignment="1">
      <alignment horizontal="right"/>
    </xf>
    <xf numFmtId="1" fontId="0" fillId="0" borderId="0" xfId="0" applyNumberFormat="1" applyAlignment="1">
      <alignment horizontal="right"/>
    </xf>
    <xf numFmtId="170" fontId="0" fillId="0" borderId="0" xfId="0" quotePrefix="1" applyNumberFormat="1" applyAlignment="1">
      <alignment horizontal="right"/>
    </xf>
    <xf numFmtId="170" fontId="0" fillId="0" borderId="0" xfId="0" applyNumberFormat="1" applyAlignment="1">
      <alignment horizontal="right"/>
    </xf>
    <xf numFmtId="171" fontId="0" fillId="0" borderId="0" xfId="3" applyNumberFormat="1" applyFont="1"/>
    <xf numFmtId="9" fontId="9" fillId="0" borderId="0" xfId="1" applyFont="1"/>
    <xf numFmtId="43" fontId="0" fillId="0" borderId="0" xfId="3" applyFont="1"/>
    <xf numFmtId="0" fontId="0" fillId="3" borderId="0" xfId="0" applyFill="1"/>
    <xf numFmtId="167" fontId="0" fillId="3" borderId="0" xfId="0" applyNumberFormat="1" applyFill="1" applyAlignment="1">
      <alignment horizontal="right"/>
    </xf>
    <xf numFmtId="1" fontId="0" fillId="3" borderId="0" xfId="0" applyNumberFormat="1" applyFill="1" applyAlignment="1">
      <alignment horizontal="right"/>
    </xf>
    <xf numFmtId="0" fontId="32" fillId="0" borderId="0" xfId="0" applyFont="1"/>
    <xf numFmtId="2" fontId="0" fillId="3" borderId="0" xfId="0" applyNumberFormat="1" applyFill="1" applyAlignment="1">
      <alignment horizontal="right"/>
    </xf>
    <xf numFmtId="0" fontId="0" fillId="3" borderId="0" xfId="0" quotePrefix="1" applyFill="1" applyAlignment="1">
      <alignment horizontal="right"/>
    </xf>
    <xf numFmtId="0" fontId="0" fillId="3" borderId="0" xfId="0" applyFill="1" applyAlignment="1">
      <alignment horizontal="right"/>
    </xf>
    <xf numFmtId="2" fontId="0" fillId="0" borderId="0" xfId="0" quotePrefix="1" applyNumberFormat="1" applyAlignment="1">
      <alignment horizontal="right"/>
    </xf>
    <xf numFmtId="43" fontId="9" fillId="0" borderId="7" xfId="0" applyNumberFormat="1" applyFont="1" applyBorder="1"/>
    <xf numFmtId="170" fontId="0" fillId="3" borderId="0" xfId="0" applyNumberFormat="1" applyFill="1"/>
    <xf numFmtId="0" fontId="0" fillId="0" borderId="0" xfId="0" applyAlignment="1">
      <alignment horizontal="center"/>
    </xf>
    <xf numFmtId="1" fontId="0" fillId="0" borderId="0" xfId="0" applyNumberFormat="1" applyAlignment="1">
      <alignment horizontal="center"/>
    </xf>
    <xf numFmtId="0" fontId="10" fillId="0" borderId="0" xfId="0" applyFont="1" applyAlignment="1">
      <alignment horizontal="center" vertical="center"/>
    </xf>
    <xf numFmtId="0" fontId="9" fillId="0" borderId="0" xfId="0" applyFont="1" applyAlignment="1">
      <alignment horizontal="center" vertical="center"/>
    </xf>
    <xf numFmtId="1" fontId="9" fillId="0" borderId="0" xfId="0" applyNumberFormat="1" applyFont="1" applyAlignment="1">
      <alignment horizontal="center" vertical="center"/>
    </xf>
    <xf numFmtId="1" fontId="9" fillId="0" borderId="0" xfId="0" applyNumberFormat="1" applyFont="1"/>
    <xf numFmtId="0" fontId="0" fillId="4" borderId="15" xfId="0" applyFill="1" applyBorder="1" applyAlignment="1">
      <alignment horizontal="center" vertical="center"/>
    </xf>
    <xf numFmtId="0" fontId="0" fillId="4" borderId="13" xfId="0" applyFill="1" applyBorder="1" applyAlignment="1">
      <alignment horizontal="center" vertical="center"/>
    </xf>
    <xf numFmtId="0" fontId="0" fillId="4" borderId="11" xfId="0" applyFill="1" applyBorder="1" applyAlignment="1">
      <alignment horizontal="center" vertical="center"/>
    </xf>
    <xf numFmtId="0" fontId="1" fillId="0" borderId="15" xfId="2" applyFont="1" applyBorder="1" applyAlignment="1">
      <alignment horizontal="center" vertical="center" wrapText="1"/>
    </xf>
    <xf numFmtId="0" fontId="1" fillId="0" borderId="13" xfId="2" applyFont="1" applyBorder="1" applyAlignment="1">
      <alignment horizontal="center" vertical="center" wrapText="1"/>
    </xf>
    <xf numFmtId="0" fontId="1" fillId="0" borderId="11" xfId="2" applyFont="1" applyBorder="1" applyAlignment="1">
      <alignment horizontal="center" vertical="center" wrapText="1"/>
    </xf>
    <xf numFmtId="0" fontId="0" fillId="0" borderId="14" xfId="0" applyBorder="1" applyAlignment="1">
      <alignment horizontal="left" vertical="center" wrapText="1"/>
    </xf>
    <xf numFmtId="0" fontId="0" fillId="0" borderId="6"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wrapText="1"/>
    </xf>
    <xf numFmtId="0" fontId="0" fillId="0" borderId="12" xfId="0" applyBorder="1" applyAlignment="1">
      <alignment horizontal="left" vertical="center" wrapText="1"/>
    </xf>
    <xf numFmtId="0" fontId="0" fillId="0" borderId="15" xfId="0" applyBorder="1" applyAlignment="1">
      <alignment vertical="center" wrapText="1"/>
    </xf>
    <xf numFmtId="0" fontId="0" fillId="0" borderId="13" xfId="0" applyBorder="1" applyAlignment="1">
      <alignment vertical="center"/>
    </xf>
    <xf numFmtId="0" fontId="0" fillId="7" borderId="14" xfId="0" applyFill="1" applyBorder="1" applyAlignment="1">
      <alignment horizontal="center" vertical="center"/>
    </xf>
    <xf numFmtId="0" fontId="0" fillId="7" borderId="6" xfId="0" applyFill="1" applyBorder="1" applyAlignment="1">
      <alignment horizontal="center" vertical="center"/>
    </xf>
    <xf numFmtId="0" fontId="0" fillId="7" borderId="12" xfId="0" applyFill="1" applyBorder="1" applyAlignment="1">
      <alignment horizontal="center" vertical="center"/>
    </xf>
    <xf numFmtId="0" fontId="15" fillId="0" borderId="14" xfId="2" applyFont="1" applyBorder="1" applyAlignment="1">
      <alignment horizontal="center" vertical="center" wrapText="1"/>
    </xf>
    <xf numFmtId="0" fontId="3" fillId="0" borderId="6" xfId="2" applyBorder="1" applyAlignment="1">
      <alignment horizontal="center" vertical="center" wrapText="1"/>
    </xf>
    <xf numFmtId="0" fontId="3" fillId="0" borderId="12" xfId="2"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wrapText="1"/>
    </xf>
    <xf numFmtId="0" fontId="0" fillId="0" borderId="11" xfId="0" applyBorder="1" applyAlignment="1">
      <alignment horizontal="center" vertical="center" wrapText="1"/>
    </xf>
    <xf numFmtId="0" fontId="0" fillId="8" borderId="14" xfId="0" applyFill="1" applyBorder="1" applyAlignment="1">
      <alignment horizontal="center" vertical="center"/>
    </xf>
    <xf numFmtId="0" fontId="0" fillId="8" borderId="6" xfId="0" applyFill="1" applyBorder="1" applyAlignment="1">
      <alignment horizontal="center" vertical="center"/>
    </xf>
    <xf numFmtId="0" fontId="0" fillId="8" borderId="12" xfId="0" applyFill="1" applyBorder="1" applyAlignment="1">
      <alignment horizontal="center" vertical="center"/>
    </xf>
    <xf numFmtId="0" fontId="0" fillId="5" borderId="14" xfId="0" applyFill="1" applyBorder="1" applyAlignment="1">
      <alignment horizontal="center" vertical="center"/>
    </xf>
    <xf numFmtId="0" fontId="0" fillId="5" borderId="6" xfId="0" applyFill="1" applyBorder="1" applyAlignment="1">
      <alignment horizontal="center" vertical="center"/>
    </xf>
    <xf numFmtId="0" fontId="0" fillId="5" borderId="12" xfId="0" applyFill="1" applyBorder="1" applyAlignment="1">
      <alignment horizontal="center" vertical="center"/>
    </xf>
    <xf numFmtId="0" fontId="3" fillId="0" borderId="6" xfId="2" applyBorder="1" applyAlignment="1">
      <alignment horizontal="center" vertical="center"/>
    </xf>
    <xf numFmtId="0" fontId="3" fillId="0" borderId="12" xfId="2" applyBorder="1" applyAlignment="1">
      <alignment horizontal="center" vertical="center"/>
    </xf>
    <xf numFmtId="0" fontId="0" fillId="0" borderId="15" xfId="0" applyBorder="1" applyAlignment="1">
      <alignment horizontal="left" vertical="center" wrapText="1"/>
    </xf>
    <xf numFmtId="0" fontId="0" fillId="0" borderId="13" xfId="0" applyBorder="1" applyAlignment="1">
      <alignment horizontal="left" vertical="center"/>
    </xf>
    <xf numFmtId="0" fontId="0" fillId="0" borderId="11" xfId="0" applyBorder="1" applyAlignment="1">
      <alignment horizontal="left" vertical="center"/>
    </xf>
    <xf numFmtId="0" fontId="0" fillId="0" borderId="14"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3" borderId="6"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13" xfId="0" applyBorder="1" applyAlignment="1">
      <alignment vertical="center" wrapText="1"/>
    </xf>
    <xf numFmtId="0" fontId="0" fillId="0" borderId="11" xfId="0" applyBorder="1" applyAlignment="1">
      <alignment vertical="center"/>
    </xf>
    <xf numFmtId="0" fontId="0" fillId="4" borderId="14" xfId="0" applyFill="1" applyBorder="1" applyAlignment="1">
      <alignment horizontal="center" vertical="center"/>
    </xf>
    <xf numFmtId="0" fontId="0" fillId="4" borderId="6" xfId="0" applyFill="1" applyBorder="1" applyAlignment="1">
      <alignment horizontal="center" vertical="center"/>
    </xf>
    <xf numFmtId="0" fontId="0" fillId="4" borderId="12" xfId="0" applyFill="1" applyBorder="1" applyAlignment="1">
      <alignment horizontal="center" vertical="center"/>
    </xf>
    <xf numFmtId="0" fontId="16" fillId="0" borderId="6" xfId="2" applyFont="1" applyBorder="1" applyAlignment="1">
      <alignment horizontal="center" vertical="center" wrapText="1"/>
    </xf>
    <xf numFmtId="0" fontId="16" fillId="0" borderId="12" xfId="2" applyFont="1" applyBorder="1" applyAlignment="1">
      <alignment horizontal="center" vertical="center" wrapText="1"/>
    </xf>
    <xf numFmtId="0" fontId="0" fillId="0" borderId="15" xfId="0" applyBorder="1" applyAlignment="1">
      <alignment vertical="center"/>
    </xf>
    <xf numFmtId="0" fontId="0" fillId="3" borderId="15" xfId="0" applyFill="1" applyBorder="1" applyAlignment="1">
      <alignment horizontal="center" vertical="center"/>
    </xf>
    <xf numFmtId="0" fontId="0" fillId="3" borderId="13" xfId="0" applyFill="1" applyBorder="1" applyAlignment="1">
      <alignment horizontal="center" vertical="center"/>
    </xf>
    <xf numFmtId="0" fontId="0" fillId="3" borderId="11" xfId="0" applyFill="1" applyBorder="1" applyAlignment="1">
      <alignment horizontal="center" vertical="center"/>
    </xf>
    <xf numFmtId="0" fontId="1" fillId="0" borderId="2" xfId="2" applyFont="1" applyBorder="1" applyAlignment="1">
      <alignment horizontal="center" vertical="center" wrapText="1"/>
    </xf>
    <xf numFmtId="0" fontId="1" fillId="0" borderId="0" xfId="2" applyFont="1" applyBorder="1" applyAlignment="1">
      <alignment horizontal="center" vertical="center" wrapText="1"/>
    </xf>
    <xf numFmtId="0" fontId="1" fillId="0" borderId="1" xfId="2" applyFont="1" applyBorder="1" applyAlignment="1">
      <alignment horizontal="center" vertical="center" wrapText="1"/>
    </xf>
    <xf numFmtId="0" fontId="0" fillId="6" borderId="14" xfId="0" applyFill="1" applyBorder="1" applyAlignment="1">
      <alignment horizontal="center" vertical="center"/>
    </xf>
    <xf numFmtId="0" fontId="0" fillId="6" borderId="12" xfId="0" applyFill="1" applyBorder="1" applyAlignment="1">
      <alignment horizontal="center" vertical="center"/>
    </xf>
    <xf numFmtId="0" fontId="8" fillId="0" borderId="0" xfId="0" applyFont="1" applyAlignment="1">
      <alignment horizontal="left" vertical="top"/>
    </xf>
    <xf numFmtId="0" fontId="8" fillId="0" borderId="1" xfId="0" applyFont="1" applyBorder="1" applyAlignment="1">
      <alignment horizontal="left" vertical="top"/>
    </xf>
    <xf numFmtId="0" fontId="20" fillId="0" borderId="2" xfId="0" applyFont="1" applyBorder="1" applyAlignment="1">
      <alignment horizontal="left" wrapText="1"/>
    </xf>
    <xf numFmtId="0" fontId="8" fillId="0" borderId="0" xfId="0" applyFont="1" applyAlignment="1">
      <alignment vertical="top"/>
    </xf>
    <xf numFmtId="0" fontId="28" fillId="0" borderId="2" xfId="0" applyFont="1" applyBorder="1" applyAlignment="1">
      <alignment horizontal="left"/>
    </xf>
    <xf numFmtId="0" fontId="28" fillId="0" borderId="4" xfId="0" applyFont="1" applyBorder="1" applyAlignment="1">
      <alignment horizontal="left"/>
    </xf>
    <xf numFmtId="0" fontId="24" fillId="0" borderId="3" xfId="0" applyFont="1" applyBorder="1" applyAlignment="1">
      <alignment horizontal="center"/>
    </xf>
    <xf numFmtId="0" fontId="24" fillId="0" borderId="2" xfId="0" applyFont="1" applyBorder="1" applyAlignment="1">
      <alignment horizontal="left"/>
    </xf>
    <xf numFmtId="0" fontId="24" fillId="0" borderId="4" xfId="0" applyFont="1" applyBorder="1" applyAlignment="1">
      <alignment horizontal="left"/>
    </xf>
    <xf numFmtId="0" fontId="8" fillId="0" borderId="5" xfId="0" applyFont="1" applyBorder="1" applyAlignment="1">
      <alignment horizontal="left" vertical="top"/>
    </xf>
    <xf numFmtId="0" fontId="10" fillId="0" borderId="0" xfId="0" applyFont="1" applyAlignment="1">
      <alignment horizontal="left" vertical="top"/>
    </xf>
    <xf numFmtId="0" fontId="26" fillId="0" borderId="0" xfId="0" applyFont="1" applyAlignment="1">
      <alignment horizontal="left" vertical="top"/>
    </xf>
    <xf numFmtId="0" fontId="26" fillId="0" borderId="0" xfId="0" applyFont="1" applyAlignment="1">
      <alignment vertical="top"/>
    </xf>
    <xf numFmtId="0" fontId="24" fillId="0" borderId="1" xfId="0" applyFont="1" applyBorder="1" applyAlignment="1">
      <alignment horizontal="left"/>
    </xf>
    <xf numFmtId="0" fontId="26" fillId="0" borderId="2" xfId="0" applyFont="1" applyBorder="1" applyAlignment="1">
      <alignment horizontal="left" vertical="top"/>
    </xf>
    <xf numFmtId="0" fontId="23" fillId="0" borderId="2" xfId="0" applyFont="1" applyBorder="1" applyAlignment="1">
      <alignment horizontal="left"/>
    </xf>
    <xf numFmtId="0" fontId="23" fillId="0" borderId="1" xfId="0" applyFont="1" applyBorder="1" applyAlignment="1">
      <alignment horizontal="left"/>
    </xf>
    <xf numFmtId="0" fontId="18" fillId="10" borderId="23" xfId="0" applyFont="1" applyFill="1" applyBorder="1" applyAlignment="1">
      <alignment horizontal="left" vertical="top"/>
    </xf>
    <xf numFmtId="0" fontId="18" fillId="10" borderId="25" xfId="0" applyFont="1" applyFill="1" applyBorder="1" applyAlignment="1">
      <alignment horizontal="left" vertical="top"/>
    </xf>
    <xf numFmtId="0" fontId="18" fillId="10" borderId="26" xfId="0" applyFont="1" applyFill="1" applyBorder="1" applyAlignment="1">
      <alignment horizontal="left" vertical="top"/>
    </xf>
    <xf numFmtId="0" fontId="19" fillId="10" borderId="23" xfId="0" applyFont="1" applyFill="1" applyBorder="1" applyAlignment="1">
      <alignment horizontal="left" vertical="top"/>
    </xf>
    <xf numFmtId="0" fontId="19" fillId="10" borderId="25" xfId="0" applyFont="1" applyFill="1" applyBorder="1" applyAlignment="1">
      <alignment horizontal="left" vertical="top"/>
    </xf>
    <xf numFmtId="0" fontId="19" fillId="10" borderId="26" xfId="0" applyFont="1" applyFill="1" applyBorder="1" applyAlignment="1">
      <alignment horizontal="left" vertical="top"/>
    </xf>
    <xf numFmtId="0" fontId="20" fillId="0" borderId="28" xfId="0" applyFont="1" applyBorder="1" applyAlignment="1">
      <alignment horizontal="left" wrapText="1"/>
    </xf>
    <xf numFmtId="0" fontId="18" fillId="10" borderId="21" xfId="0" applyFont="1" applyFill="1" applyBorder="1" applyAlignment="1">
      <alignment horizontal="left" vertical="top"/>
    </xf>
    <xf numFmtId="0" fontId="18" fillId="10" borderId="24" xfId="0" applyFont="1" applyFill="1" applyBorder="1" applyAlignment="1">
      <alignment horizontal="left" vertical="top"/>
    </xf>
    <xf numFmtId="0" fontId="18" fillId="10" borderId="27" xfId="0" applyFont="1" applyFill="1" applyBorder="1" applyAlignment="1">
      <alignment horizontal="left" vertical="top"/>
    </xf>
    <xf numFmtId="0" fontId="18" fillId="10" borderId="18" xfId="0" applyFont="1" applyFill="1" applyBorder="1" applyAlignment="1">
      <alignment horizontal="left" vertical="top"/>
    </xf>
    <xf numFmtId="0" fontId="18" fillId="10" borderId="20" xfId="0" applyFont="1" applyFill="1" applyBorder="1" applyAlignment="1">
      <alignment horizontal="left" vertical="top"/>
    </xf>
    <xf numFmtId="0" fontId="18" fillId="10" borderId="19" xfId="0" applyFont="1" applyFill="1" applyBorder="1" applyAlignment="1">
      <alignment horizontal="left" vertical="top"/>
    </xf>
    <xf numFmtId="0" fontId="19" fillId="10" borderId="21" xfId="0" applyFont="1" applyFill="1" applyBorder="1" applyAlignment="1">
      <alignment horizontal="left" vertical="top"/>
    </xf>
    <xf numFmtId="0" fontId="19" fillId="10" borderId="27" xfId="0" applyFont="1" applyFill="1" applyBorder="1" applyAlignment="1">
      <alignment horizontal="left" vertical="top"/>
    </xf>
    <xf numFmtId="0" fontId="19" fillId="10" borderId="24" xfId="0" applyFont="1" applyFill="1" applyBorder="1" applyAlignment="1">
      <alignment horizontal="left" vertical="top"/>
    </xf>
    <xf numFmtId="0" fontId="10" fillId="10" borderId="23" xfId="0" applyFont="1" applyFill="1" applyBorder="1" applyAlignment="1">
      <alignment horizontal="left" vertical="top" wrapText="1"/>
    </xf>
    <xf numFmtId="0" fontId="10" fillId="10" borderId="25" xfId="0" applyFont="1" applyFill="1" applyBorder="1" applyAlignment="1">
      <alignment horizontal="left" vertical="top" wrapText="1"/>
    </xf>
    <xf numFmtId="0" fontId="10" fillId="10" borderId="26" xfId="0" applyFont="1" applyFill="1" applyBorder="1" applyAlignment="1">
      <alignment horizontal="left" vertical="top" wrapText="1"/>
    </xf>
    <xf numFmtId="0" fontId="10" fillId="10" borderId="18" xfId="0" applyFont="1" applyFill="1" applyBorder="1" applyAlignment="1">
      <alignment horizontal="left" vertical="top" wrapText="1"/>
    </xf>
    <xf numFmtId="0" fontId="10" fillId="10" borderId="19" xfId="0" applyFont="1" applyFill="1" applyBorder="1" applyAlignment="1">
      <alignment horizontal="left" vertical="top" wrapText="1"/>
    </xf>
    <xf numFmtId="0" fontId="10" fillId="10" borderId="21" xfId="0" applyFont="1" applyFill="1" applyBorder="1" applyAlignment="1">
      <alignment horizontal="left" vertical="top" wrapText="1"/>
    </xf>
    <xf numFmtId="0" fontId="10" fillId="10" borderId="24" xfId="0" applyFont="1" applyFill="1" applyBorder="1" applyAlignment="1">
      <alignment horizontal="left" vertical="top" wrapText="1"/>
    </xf>
    <xf numFmtId="0" fontId="10" fillId="10" borderId="27" xfId="0" applyFont="1" applyFill="1" applyBorder="1" applyAlignment="1">
      <alignment horizontal="left" vertical="top" wrapText="1"/>
    </xf>
    <xf numFmtId="0" fontId="19" fillId="10" borderId="18" xfId="0" applyFont="1" applyFill="1" applyBorder="1" applyAlignment="1">
      <alignment horizontal="center" vertical="top" wrapText="1"/>
    </xf>
    <xf numFmtId="0" fontId="19" fillId="10" borderId="19" xfId="0" applyFont="1" applyFill="1" applyBorder="1" applyAlignment="1">
      <alignment horizontal="center" vertical="top" wrapText="1"/>
    </xf>
    <xf numFmtId="0" fontId="19" fillId="10" borderId="20" xfId="0" applyFont="1" applyFill="1" applyBorder="1" applyAlignment="1">
      <alignment horizontal="center" vertical="top" wrapText="1"/>
    </xf>
    <xf numFmtId="0" fontId="17" fillId="2" borderId="1" xfId="0" applyFont="1" applyFill="1" applyBorder="1" applyAlignment="1" applyProtection="1">
      <alignment horizontal="center" vertical="center"/>
      <protection locked="0"/>
    </xf>
    <xf numFmtId="0" fontId="18" fillId="2" borderId="8" xfId="0" applyFont="1" applyFill="1" applyBorder="1" applyAlignment="1" applyProtection="1">
      <alignment horizontal="left" vertical="center" wrapText="1"/>
      <protection locked="0"/>
    </xf>
    <xf numFmtId="0" fontId="18" fillId="2" borderId="3" xfId="0" applyFont="1" applyFill="1" applyBorder="1" applyAlignment="1" applyProtection="1">
      <alignment horizontal="left" vertical="center" wrapText="1"/>
      <protection locked="0"/>
    </xf>
    <xf numFmtId="0" fontId="18" fillId="2" borderId="9" xfId="0" applyFont="1" applyFill="1" applyBorder="1" applyAlignment="1" applyProtection="1">
      <alignment horizontal="left" vertical="center" wrapText="1"/>
      <protection locked="0"/>
    </xf>
    <xf numFmtId="0" fontId="18" fillId="2" borderId="14" xfId="0" applyFont="1" applyFill="1" applyBorder="1" applyAlignment="1" applyProtection="1">
      <alignment horizontal="center" vertical="center" wrapText="1"/>
      <protection locked="0"/>
    </xf>
    <xf numFmtId="0" fontId="18" fillId="2" borderId="10" xfId="0" applyFont="1" applyFill="1" applyBorder="1" applyAlignment="1" applyProtection="1">
      <alignment horizontal="center" vertical="center" wrapText="1"/>
      <protection locked="0"/>
    </xf>
    <xf numFmtId="0" fontId="8" fillId="2" borderId="14" xfId="0" applyFont="1" applyFill="1" applyBorder="1" applyAlignment="1" applyProtection="1">
      <alignment horizontal="center" vertical="center" wrapText="1"/>
      <protection locked="0"/>
    </xf>
    <xf numFmtId="0" fontId="8" fillId="2" borderId="10" xfId="0" applyFont="1" applyFill="1" applyBorder="1" applyAlignment="1" applyProtection="1">
      <alignment horizontal="center" vertical="center" wrapText="1"/>
      <protection locked="0"/>
    </xf>
    <xf numFmtId="0" fontId="8" fillId="2" borderId="8" xfId="0" applyFont="1" applyFill="1" applyBorder="1" applyAlignment="1" applyProtection="1">
      <alignment horizontal="center" vertical="center" wrapText="1"/>
      <protection locked="0"/>
    </xf>
    <xf numFmtId="0" fontId="8" fillId="2" borderId="3" xfId="0" applyFont="1" applyFill="1" applyBorder="1" applyAlignment="1" applyProtection="1">
      <alignment horizontal="center" vertical="center" wrapText="1"/>
      <protection locked="0"/>
    </xf>
    <xf numFmtId="0" fontId="8" fillId="2" borderId="9" xfId="0" applyFont="1" applyFill="1" applyBorder="1" applyAlignment="1" applyProtection="1">
      <alignment horizontal="center" vertical="center" wrapText="1"/>
      <protection locked="0"/>
    </xf>
    <xf numFmtId="0" fontId="0" fillId="0" borderId="0" xfId="0" applyFill="1"/>
    <xf numFmtId="0" fontId="0" fillId="0" borderId="0" xfId="0" applyFill="1" applyAlignment="1">
      <alignment horizontal="right"/>
    </xf>
  </cellXfs>
  <cellStyles count="4">
    <cellStyle name="Comma" xfId="3" builtinId="3"/>
    <cellStyle name="Hyperlink" xfId="2" builtinId="8"/>
    <cellStyle name="Normal" xfId="0" builtinId="0"/>
    <cellStyle name="Percent" xfId="1" builtinId="5"/>
  </cellStyles>
  <dxfs count="1">
    <dxf>
      <numFmt numFmtId="167"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Ex1.xml.rels><?xml version="1.0" encoding="UTF-8" standalone="yes"?>
<Relationships xmlns="http://schemas.openxmlformats.org/package/2006/relationships"><Relationship Id="rId3" Type="http://schemas.microsoft.com/office/2011/relationships/chartColorStyle" Target="colors1.xml"/><Relationship Id="rId2" Type="http://schemas.microsoft.com/office/2011/relationships/chartStyle" Target="style1.xml"/><Relationship Id="rId1" Type="http://schemas.openxmlformats.org/officeDocument/2006/relationships/image" Target="../media/image1.png"/></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Total Scores</cx:v>
        </cx:txData>
      </cx:tx>
      <cx:txPr>
        <a:bodyPr spcFirstLastPara="1" vertOverflow="ellipsis" horzOverflow="overflow" wrap="square" lIns="0" tIns="0" rIns="0" bIns="0" anchor="ctr" anchorCtr="1"/>
        <a:lstStyle/>
        <a:p>
          <a:pPr algn="ctr" rtl="0">
            <a:defRPr/>
          </a:pPr>
          <a:r>
            <a:rPr lang="en-US" sz="2000" b="1" i="0" u="none" strike="noStrike" baseline="0">
              <a:solidFill>
                <a:sysClr val="windowText" lastClr="000000">
                  <a:lumMod val="65000"/>
                  <a:lumOff val="35000"/>
                </a:sysClr>
              </a:solidFill>
              <a:effectLst>
                <a:glow>
                  <a:schemeClr val="accent1">
                    <a:alpha val="40000"/>
                  </a:schemeClr>
                </a:glow>
              </a:effectLst>
              <a:latin typeface="Aptos Narrow" panose="02110004020202020204"/>
            </a:rPr>
            <a:t>Total Scores</a:t>
          </a:r>
        </a:p>
      </cx:txPr>
    </cx:title>
    <cx:plotArea>
      <cx:plotAreaRegion>
        <cx:series layoutId="clusteredColumn" uniqueId="{EFAE03AA-5B1F-AA4A-A4EC-FD92E2BD9F5C}">
          <cx:tx>
            <cx:txData>
              <cx:f>_xlchart.v1.11</cx:f>
              <cx:v>8.4</cx:v>
            </cx:txData>
          </cx:tx>
          <cx:spPr>
            <a:blipFill dpi="0" rotWithShape="1">
              <a:blip r:embed="rId1">
                <a:alphaModFix amt="66000"/>
              </a:blip>
              <a:srcRect/>
              <a:tile tx="0" ty="0" sx="100000" sy="100000" flip="none" algn="tl"/>
            </a:blipFill>
          </cx:spPr>
          <cx:dataId val="0"/>
          <cx:layoutPr>
            <cx:binning intervalClosed="r" underflow="auto" overflow="auto">
              <cx:binCount val="9"/>
            </cx:binning>
          </cx:layoutPr>
        </cx:series>
      </cx:plotAreaRegion>
      <cx:axis id="0">
        <cx:catScaling gapWidth="0"/>
        <cx:tick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Aptos Narrow" panose="0211000402020202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Culture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Culture</a:t>
          </a:r>
        </a:p>
      </cx:txPr>
    </cx:title>
    <cx:plotArea>
      <cx:plotAreaRegion>
        <cx:series layoutId="clusteredColumn" uniqueId="{4D74DA75-DF3C-6946-9F39-A2F87CFD8D30}">
          <cx:tx>
            <cx:txData>
              <cx:f>_xlchart.v1.1</cx:f>
              <cx:v>0.3</cx:v>
            </cx:txData>
          </cx:tx>
          <cx:spPr>
            <a:solidFill>
              <a:srgbClr val="0070C0">
                <a:alpha val="25000"/>
              </a:srgb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Safety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Safety</a:t>
          </a:r>
        </a:p>
      </cx:txPr>
    </cx:title>
    <cx:plotArea>
      <cx:plotAreaRegion>
        <cx:series layoutId="clusteredColumn" uniqueId="{5B8C3D7E-EEE4-854A-B1A0-E5DA832252E8}">
          <cx:tx>
            <cx:txData>
              <cx:f>_xlchart.v1.13</cx:f>
              <cx:v>8.75</cx:v>
            </cx:txData>
          </cx:tx>
          <cx:spPr>
            <a:solidFill>
              <a:schemeClr val="accent2">
                <a:lumMod val="40000"/>
                <a:lumOff val="60000"/>
                <a:alpha val="75000"/>
              </a:scheme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Density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Density</a:t>
          </a:r>
        </a:p>
      </cx:txPr>
    </cx:title>
    <cx:plotArea>
      <cx:plotAreaRegion>
        <cx:series layoutId="clusteredColumn" uniqueId="{E3401992-D0C1-5E4D-A0F2-2C314FE1B0FE}">
          <cx:tx>
            <cx:txData>
              <cx:f>_xlchart.v1.15</cx:f>
              <cx:v>7.5</cx:v>
            </cx:txData>
          </cx:tx>
          <cx:spPr>
            <a:solidFill>
              <a:srgbClr val="FFC000">
                <a:alpha val="25000"/>
              </a:srgb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Municipal Equality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Municipal Equality</a:t>
          </a:r>
        </a:p>
      </cx:txPr>
    </cx:title>
    <cx:plotArea>
      <cx:plotAreaRegion>
        <cx:series layoutId="clusteredColumn" uniqueId="{C1CE7344-3073-AF4D-AF95-578D5DA96C7D}">
          <cx:tx>
            <cx:txData>
              <cx:f>_xlchart.v1.2</cx:f>
              <cx:v>mei_weighted 10 7.5 11.25 11.25 10 11.25</cx:v>
            </cx:txData>
          </cx:tx>
          <cx:spPr>
            <a:solidFill>
              <a:srgbClr val="FF0000">
                <a:alpha val="25000"/>
              </a:srgb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Legislation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Legislation</a:t>
          </a:r>
        </a:p>
      </cx:txPr>
    </cx:title>
    <cx:plotArea>
      <cx:plotAreaRegion>
        <cx:series layoutId="clusteredColumn" uniqueId="{0A58B342-4A04-894A-8A22-A3D994F39775}">
          <cx:tx>
            <cx:txData>
              <cx:f>_xlchart.v1.5</cx:f>
              <cx:v>14</cx:v>
            </cx:txData>
          </cx:tx>
          <cx:spPr>
            <a:solidFill>
              <a:schemeClr val="accent5">
                <a:lumMod val="75000"/>
                <a:alpha val="25391"/>
              </a:scheme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Marriage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Marriage</a:t>
          </a:r>
        </a:p>
      </cx:txPr>
    </cx:title>
    <cx:plotArea>
      <cx:plotAreaRegion>
        <cx:series layoutId="clusteredColumn" uniqueId="{25251EAA-9205-5344-BC0E-DAC63068D3F4}">
          <cx:tx>
            <cx:txData>
              <cx:f>_xlchart.v1.7</cx:f>
              <cx:v>5</cx:v>
            </cx:txData>
          </cx:tx>
          <cx:spPr>
            <a:solidFill>
              <a:srgbClr val="92D050">
                <a:alpha val="25000"/>
              </a:srgb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Equality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Equality</a:t>
          </a:r>
        </a:p>
      </cx:txPr>
    </cx:title>
    <cx:plotArea>
      <cx:plotAreaRegion>
        <cx:series layoutId="clusteredColumn" uniqueId="{4F2B19FC-B3B9-A241-A109-56C4872DA966}">
          <cx:tx>
            <cx:txData>
              <cx:f>_xlchart.v1.9</cx:f>
              <cx:v>14</cx:v>
            </cx:txData>
          </cx:tx>
          <cx:spPr>
            <a:solidFill>
              <a:schemeClr val="tx2">
                <a:lumMod val="25000"/>
                <a:lumOff val="75000"/>
                <a:alpha val="75000"/>
              </a:schemeClr>
            </a:solidFill>
          </cx:spPr>
          <cx:dataId val="0"/>
          <cx:layoutPr>
            <cx:binning intervalClosed="r">
              <cx:binCount val="9"/>
            </cx:binning>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State Equality Score Distribution, 2022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 Equality Score Distribution, 2022</a:t>
          </a:r>
        </a:p>
      </cx:txPr>
    </cx:title>
    <cx:plotArea>
      <cx:plotAreaRegion>
        <cx:series layoutId="clusteredColumn" uniqueId="{757E180A-5EBA-664D-AAE6-A9399247B315}">
          <cx:tx>
            <cx:txData>
              <cx:f>_xlchart.v1.16</cx:f>
              <cx:v>Overall Tally</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rich>
          <a:bodyPr spcFirstLastPara="1" vertOverflow="ellipsis" horzOverflow="overflow" wrap="square" lIns="0" tIns="0" rIns="0" bIns="0" anchor="ctr" anchorCtr="1"/>
          <a:lstStyle/>
          <a:p>
            <a:pPr rtl="0">
              <a:defRPr>
                <a:latin typeface="+mn-lt"/>
              </a:defRPr>
            </a:pPr>
            <a:r>
              <a:rPr lang="en-US" sz="1400" b="0" i="0" baseline="0">
                <a:effectLst/>
                <a:latin typeface="+mn-lt"/>
              </a:rPr>
              <a:t>State Equality Score Distribution, 2020</a:t>
            </a:r>
            <a:endParaRPr lang="en-US" sz="1400">
              <a:effectLst/>
              <a:latin typeface="+mn-lt"/>
            </a:endParaRPr>
          </a:p>
        </cx:rich>
      </cx:tx>
    </cx:title>
    <cx:plotArea>
      <cx:plotAreaRegion>
        <cx:series layoutId="clusteredColumn" uniqueId="{3A6D3037-B3EE-374C-8553-26EDB9B3DE5F}">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State Equality Score Distribution, 2010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 Equality Score Distribution, 2010</a:t>
          </a:r>
        </a:p>
      </cx:txPr>
    </cx:title>
    <cx:plotArea>
      <cx:plotAreaRegion>
        <cx:series layoutId="clusteredColumn" uniqueId="{7E6A2D73-C25A-8D49-AA84-9AC9267DC5BC}">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tx>
        <cx:txData>
          <cx:v>Years Same Sex Marriage Has Been Legal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Years Same Sex Marriage Has Been Legal</a:t>
          </a:r>
        </a:p>
      </cx:txPr>
    </cx:title>
    <cx:plotArea>
      <cx:plotAreaRegion>
        <cx:series layoutId="clusteredColumn" uniqueId="{699CEAC8-40EF-8A4D-B940-1C5BACD72ACA}">
          <cx:dataId val="0"/>
          <cx:layoutPr>
            <cx:binning intervalClosed="r"/>
          </cx:layoutPr>
        </cx:series>
      </cx:plotAreaRegion>
      <cx:axis id="0">
        <cx:catScaling gapWidth="0"/>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Anti-LGBTQ+ Bill Distribution, 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Anti-LGBTQ+ Bill Distribution, 2020</a:t>
          </a:r>
        </a:p>
      </cx:txPr>
    </cx:title>
    <cx:plotArea>
      <cx:plotAreaRegion>
        <cx:series layoutId="clusteredColumn" uniqueId="{55B6CC5A-626D-4748-A214-F7F0A5211109}">
          <cx:dataId val="0"/>
          <cx:layoutPr>
            <cx:binning intervalClosed="r"/>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chartData>
  <cx:chart>
    <cx:title pos="t" align="ctr" overlay="0">
      <cx:tx>
        <cx:txData>
          <cx:v>Anti-LGBTQ+ Bill Distribution, 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Anti-LGBTQ+ Bill Distribution, 2021</a:t>
          </a:r>
        </a:p>
      </cx:txPr>
    </cx:title>
    <cx:plotArea>
      <cx:plotAreaRegion>
        <cx:series layoutId="clusteredColumn" uniqueId="{F1B1C1AA-D2A1-2040-BDA1-2AEC0E9ACD52}">
          <cx:dataId val="0"/>
          <cx:layoutPr>
            <cx:binning intervalClosed="r"/>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Anti-LGBTQ+ Bill Distribution, 2022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Anti-LGBTQ+ Bill Distribution, 2022</a:t>
          </a:r>
        </a:p>
      </cx:txPr>
    </cx:title>
    <cx:plotArea>
      <cx:plotAreaRegion>
        <cx:series layoutId="clusteredColumn" uniqueId="{F7018033-F3E3-E54F-99AE-5930CCE05BD9}">
          <cx:dataId val="0"/>
          <cx:layoutPr>
            <cx:binning intervalClosed="r"/>
          </cx:layoutPr>
        </cx:series>
      </cx:plotAreaRegion>
      <cx:axis id="0">
        <cx:catScaling gapWidth="0"/>
        <cx:tickLabels/>
      </cx:axis>
      <cx:axis id="1">
        <cx:valScaling/>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chartData>
  <cx:chart>
    <cx:title pos="t" align="ctr" overlay="0">
      <cx:tx>
        <cx:txData>
          <cx:v>Anti-LGBTQ+ Bill Distribution, 2023</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Anti-LGBTQ+ Bill Distribution, 2023</a:t>
          </a:r>
        </a:p>
      </cx:txPr>
    </cx:title>
    <cx:plotArea>
      <cx:plotAreaRegion>
        <cx:series layoutId="clusteredColumn" uniqueId="{F9BCBCED-8C2B-9D4A-86BC-0CB10A717114}">
          <cx:dataId val="0"/>
          <cx:layoutPr>
            <cx:binning intervalClosed="r"/>
          </cx:layoutPr>
        </cx:series>
      </cx:plotAreaRegion>
      <cx:axis id="0">
        <cx:catScaling gapWidth="0"/>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Anti-LGBTQ+ Bill Distribution, 2024</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Anti-LGBTQ+ Bill Distribution, 2024</a:t>
          </a:r>
        </a:p>
      </cx:txPr>
    </cx:title>
    <cx:plotArea>
      <cx:plotAreaRegion>
        <cx:series layoutId="clusteredColumn" uniqueId="{F46431D5-A06D-934D-824E-43353B99F69F}">
          <cx:dataId val="0"/>
          <cx:layoutPr>
            <cx:binning intervalClosed="r"/>
          </cx:layoutPr>
        </cx:series>
      </cx:plotAreaRegion>
      <cx:axis id="0">
        <cx:catScaling gapWidth="0"/>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Density, 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Density, 2021</a:t>
          </a:r>
        </a:p>
      </cx:txPr>
    </cx:title>
    <cx:plotArea>
      <cx:plotAreaRegion>
        <cx:series layoutId="clusteredColumn" uniqueId="{65BC3255-3B46-A440-A88A-EB56610E474C}">
          <cx:dataId val="0"/>
          <cx:layoutPr>
            <cx:binning intervalClosed="r" overflow="0.081000000000000003"/>
          </cx:layoutPr>
        </cx:series>
      </cx:plotAreaRegion>
      <cx:axis id="0">
        <cx:catScaling gapWidth="0"/>
        <cx:tickLabels/>
      </cx:axis>
      <cx:axis id="1">
        <cx:valScaling/>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chartData>
  <cx:chart>
    <cx:title pos="t" align="ctr" overlay="0">
      <cx:tx>
        <cx:txData>
          <cx:v>Density, 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Density, 2017</a:t>
          </a:r>
        </a:p>
      </cx:txPr>
    </cx:title>
    <cx:plotArea>
      <cx:plotAreaRegion>
        <cx:series layoutId="clusteredColumn" uniqueId="{910BBEF9-1EE2-BA41-8FCE-0E334C3E8DAF}">
          <cx:dataId val="0"/>
          <cx:layoutPr>
            <cx:binning intervalClosed="r" overflow="0.057000000000000002"/>
          </cx:layoutPr>
        </cx:series>
      </cx:plotAreaRegion>
      <cx:axis id="0">
        <cx:catScaling gapWidth="0"/>
        <cx:tickLabels/>
      </cx:axis>
      <cx:axis id="1">
        <cx:valScaling/>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_xlchart.v1.28</cx:f>
      </cx:numDim>
    </cx:data>
  </cx:chartData>
  <cx:chart>
    <cx:title pos="t" align="ctr" overlay="0">
      <cx:tx>
        <cx:txData>
          <cx:v>MEI Score Distribution, 2023</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MEI Score Distribution, 2023</a:t>
          </a:r>
        </a:p>
      </cx:txPr>
    </cx:title>
    <cx:plotArea>
      <cx:plotAreaRegion>
        <cx:series layoutId="clusteredColumn" uniqueId="{FCB7F5E9-D30A-2448-8C2C-077987989F0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Hate Crimes, 2022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Hate Crimes, 2022</a:t>
          </a:r>
        </a:p>
      </cx:txPr>
    </cx:title>
    <cx:plotArea>
      <cx:plotAreaRegion>
        <cx:series layoutId="clusteredColumn" uniqueId="{D8C44749-915C-4C4D-B7C6-435808B84CC1}">
          <cx:dataId val="0"/>
          <cx:layoutPr>
            <cx:binning intervalClosed="r" overflow="auto"/>
          </cx:layoutPr>
        </cx:series>
      </cx:plotAreaRegion>
      <cx:axis id="0">
        <cx:catScaling gapWidth="0"/>
        <cx:tickLabels/>
      </cx:axis>
      <cx:axis id="1">
        <cx:valScaling/>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_xlchart.v1.30</cx:f>
      </cx:numDim>
    </cx:data>
  </cx:chartData>
  <cx:chart>
    <cx:title pos="t" align="ctr" overlay="0">
      <cx:tx>
        <cx:txData>
          <cx:v>Hate Crimes, 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Hate Crimes, 2021</a:t>
          </a:r>
        </a:p>
      </cx:txPr>
    </cx:title>
    <cx:plotArea>
      <cx:plotAreaRegion>
        <cx:series layoutId="clusteredColumn" uniqueId="{6FBA9D50-D78E-E149-996C-A7DD9A8E49C8}">
          <cx:dataId val="0"/>
          <cx:layoutPr>
            <cx:binning intervalClosed="r" overflow="auto"/>
          </cx:layoutPr>
        </cx:series>
      </cx:plotAreaRegion>
      <cx:axis id="0">
        <cx:catScaling gapWidth="0"/>
        <cx:tickLabels/>
      </cx:axis>
      <cx:axis id="1">
        <cx:valScaling/>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txData>
          <cx:v>Hate Crimes, 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Hate Crimes, 2020</a:t>
          </a:r>
        </a:p>
      </cx:txPr>
    </cx:title>
    <cx:plotArea>
      <cx:plotAreaRegion>
        <cx:series layoutId="clusteredColumn" uniqueId="{35591346-46D5-3644-BA2A-674484C3E2B2}">
          <cx:dataId val="0"/>
          <cx:layoutPr>
            <cx:binning intervalClosed="r" overflow="120"/>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3.xml"/><Relationship Id="rId7" Type="http://schemas.microsoft.com/office/2014/relationships/chartEx" Target="../charts/chartEx7.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11.xml"/><Relationship Id="rId2" Type="http://schemas.microsoft.com/office/2014/relationships/chartEx" Target="../charts/chartEx10.xml"/><Relationship Id="rId1" Type="http://schemas.microsoft.com/office/2014/relationships/chartEx" Target="../charts/chartEx9.xml"/></Relationships>
</file>

<file path=xl/drawings/_rels/drawing3.xml.rels><?xml version="1.0" encoding="UTF-8" standalone="yes"?>
<Relationships xmlns="http://schemas.openxmlformats.org/package/2006/relationships"><Relationship Id="rId1" Type="http://schemas.microsoft.com/office/2014/relationships/chartEx" Target="../charts/chartEx12.xml"/></Relationships>
</file>

<file path=xl/drawings/_rels/drawing4.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 Id="rId5" Type="http://schemas.microsoft.com/office/2014/relationships/chartEx" Target="../charts/chartEx17.xml"/><Relationship Id="rId4" Type="http://schemas.microsoft.com/office/2014/relationships/chartEx" Target="../charts/chartEx16.xml"/></Relationships>
</file>

<file path=xl/drawings/_rels/drawing5.xml.rels><?xml version="1.0" encoding="UTF-8" standalone="yes"?>
<Relationships xmlns="http://schemas.openxmlformats.org/package/2006/relationships"><Relationship Id="rId2" Type="http://schemas.microsoft.com/office/2014/relationships/chartEx" Target="../charts/chartEx19.xml"/><Relationship Id="rId1" Type="http://schemas.microsoft.com/office/2014/relationships/chartEx" Target="../charts/chartEx18.xml"/></Relationships>
</file>

<file path=xl/drawings/_rels/drawing6.xml.rels><?xml version="1.0" encoding="UTF-8" standalone="yes"?>
<Relationships xmlns="http://schemas.openxmlformats.org/package/2006/relationships"><Relationship Id="rId1" Type="http://schemas.microsoft.com/office/2014/relationships/chartEx" Target="../charts/chartEx20.xml"/></Relationships>
</file>

<file path=xl/drawings/_rels/drawing7.xml.rels><?xml version="1.0" encoding="UTF-8" standalone="yes"?>
<Relationships xmlns="http://schemas.openxmlformats.org/package/2006/relationships"><Relationship Id="rId3" Type="http://schemas.microsoft.com/office/2014/relationships/chartEx" Target="../charts/chartEx23.xml"/><Relationship Id="rId2" Type="http://schemas.microsoft.com/office/2014/relationships/chartEx" Target="../charts/chartEx22.xml"/><Relationship Id="rId1" Type="http://schemas.microsoft.com/office/2014/relationships/chartEx" Target="../charts/chartEx21.xml"/></Relationships>
</file>

<file path=xl/drawings/drawing1.xml><?xml version="1.0" encoding="utf-8"?>
<xdr:wsDr xmlns:xdr="http://schemas.openxmlformats.org/drawingml/2006/spreadsheetDrawing" xmlns:a="http://schemas.openxmlformats.org/drawingml/2006/main">
  <xdr:twoCellAnchor>
    <xdr:from>
      <xdr:col>35</xdr:col>
      <xdr:colOff>51707</xdr:colOff>
      <xdr:row>3</xdr:row>
      <xdr:rowOff>58964</xdr:rowOff>
    </xdr:from>
    <xdr:to>
      <xdr:col>45</xdr:col>
      <xdr:colOff>718457</xdr:colOff>
      <xdr:row>29</xdr:row>
      <xdr:rowOff>14514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E029949-7CA8-E6A7-0F08-E32E6A106A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875607" y="668564"/>
              <a:ext cx="8921750" cy="5238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53521</xdr:colOff>
      <xdr:row>31</xdr:row>
      <xdr:rowOff>93435</xdr:rowOff>
    </xdr:from>
    <xdr:to>
      <xdr:col>39</xdr:col>
      <xdr:colOff>488950</xdr:colOff>
      <xdr:row>44</xdr:row>
      <xdr:rowOff>191407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DA180A8-C8D8-DCA5-3D48-CD4E59C87E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226421" y="6392635"/>
              <a:ext cx="5388429" cy="2739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38100</xdr:colOff>
      <xdr:row>46</xdr:row>
      <xdr:rowOff>82550</xdr:rowOff>
    </xdr:from>
    <xdr:to>
      <xdr:col>37</xdr:col>
      <xdr:colOff>482600</xdr:colOff>
      <xdr:row>59</xdr:row>
      <xdr:rowOff>184150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30A0A5C-73F2-7B62-3C9A-FFB55D19B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385500" y="9429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319314</xdr:colOff>
      <xdr:row>31</xdr:row>
      <xdr:rowOff>33564</xdr:rowOff>
    </xdr:from>
    <xdr:to>
      <xdr:col>44</xdr:col>
      <xdr:colOff>763814</xdr:colOff>
      <xdr:row>44</xdr:row>
      <xdr:rowOff>135164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6311211-A9EB-7BA1-B8E7-7352D9D71D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445214" y="6332764"/>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146050</xdr:colOff>
      <xdr:row>47</xdr:row>
      <xdr:rowOff>12700</xdr:rowOff>
    </xdr:from>
    <xdr:to>
      <xdr:col>43</xdr:col>
      <xdr:colOff>590550</xdr:colOff>
      <xdr:row>60</xdr:row>
      <xdr:rowOff>120650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8602E93-B50F-897F-18B3-5F3E41853F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446450" y="9563100"/>
              <a:ext cx="4572000"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44</xdr:col>
      <xdr:colOff>311150</xdr:colOff>
      <xdr:row>31</xdr:row>
      <xdr:rowOff>31750</xdr:rowOff>
    </xdr:from>
    <xdr:to>
      <xdr:col>49</xdr:col>
      <xdr:colOff>755650</xdr:colOff>
      <xdr:row>44</xdr:row>
      <xdr:rowOff>133350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72C4851-5680-A172-8517-C63ED422F0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564550" y="6330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44</xdr:col>
      <xdr:colOff>298450</xdr:colOff>
      <xdr:row>46</xdr:row>
      <xdr:rowOff>120650</xdr:rowOff>
    </xdr:from>
    <xdr:to>
      <xdr:col>49</xdr:col>
      <xdr:colOff>742950</xdr:colOff>
      <xdr:row>60</xdr:row>
      <xdr:rowOff>19050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EA5160A-78EF-C8BF-0EC8-4C779D4DCD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6551850" y="9467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69850</xdr:colOff>
      <xdr:row>61</xdr:row>
      <xdr:rowOff>158750</xdr:rowOff>
    </xdr:from>
    <xdr:to>
      <xdr:col>37</xdr:col>
      <xdr:colOff>514350</xdr:colOff>
      <xdr:row>75</xdr:row>
      <xdr:rowOff>57150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5BCA06FA-5B96-BD40-8894-986570B1A8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6417250" y="12553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311150</xdr:colOff>
      <xdr:row>12</xdr:row>
      <xdr:rowOff>82550</xdr:rowOff>
    </xdr:from>
    <xdr:to>
      <xdr:col>14</xdr:col>
      <xdr:colOff>723900</xdr:colOff>
      <xdr:row>29</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FA830A3-2D97-B730-416A-58952B9B3D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21650" y="2520950"/>
              <a:ext cx="6521450" cy="346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330200</xdr:colOff>
      <xdr:row>31</xdr:row>
      <xdr:rowOff>120650</xdr:rowOff>
    </xdr:from>
    <xdr:to>
      <xdr:col>14</xdr:col>
      <xdr:colOff>736600</xdr:colOff>
      <xdr:row>48</xdr:row>
      <xdr:rowOff>131826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70EA81C-A3F5-F353-D3BA-35EF5D464E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140700" y="6419850"/>
              <a:ext cx="6515100"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425450</xdr:colOff>
      <xdr:row>52</xdr:row>
      <xdr:rowOff>158750</xdr:rowOff>
    </xdr:from>
    <xdr:to>
      <xdr:col>15</xdr:col>
      <xdr:colOff>10922</xdr:colOff>
      <xdr:row>69</xdr:row>
      <xdr:rowOff>169926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8854742-D598-30C4-AFF8-589C2679A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35950" y="107251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46182</xdr:colOff>
      <xdr:row>13</xdr:row>
      <xdr:rowOff>146628</xdr:rowOff>
    </xdr:from>
    <xdr:to>
      <xdr:col>11</xdr:col>
      <xdr:colOff>746945</xdr:colOff>
      <xdr:row>30</xdr:row>
      <xdr:rowOff>79295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04AD165-0D37-E426-90CF-02DC95E996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75682" y="2788228"/>
              <a:ext cx="6479263" cy="33870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15</xdr:col>
      <xdr:colOff>768350</xdr:colOff>
      <xdr:row>7</xdr:row>
      <xdr:rowOff>158750</xdr:rowOff>
    </xdr:from>
    <xdr:to>
      <xdr:col>23</xdr:col>
      <xdr:colOff>684022</xdr:colOff>
      <xdr:row>24</xdr:row>
      <xdr:rowOff>169926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17CCDF9-0802-7202-C41D-1923B0D172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811750" y="15811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730250</xdr:colOff>
      <xdr:row>22</xdr:row>
      <xdr:rowOff>82550</xdr:rowOff>
    </xdr:from>
    <xdr:to>
      <xdr:col>23</xdr:col>
      <xdr:colOff>645922</xdr:colOff>
      <xdr:row>39</xdr:row>
      <xdr:rowOff>93726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A3EA774-7613-A55A-9E38-297F706E7D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773650" y="45529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565150</xdr:colOff>
      <xdr:row>37</xdr:row>
      <xdr:rowOff>69850</xdr:rowOff>
    </xdr:from>
    <xdr:to>
      <xdr:col>23</xdr:col>
      <xdr:colOff>480822</xdr:colOff>
      <xdr:row>54</xdr:row>
      <xdr:rowOff>81026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9B7783-1D3B-FBF6-BBA3-9337CBFD3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608550" y="75882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647700</xdr:colOff>
      <xdr:row>52</xdr:row>
      <xdr:rowOff>69850</xdr:rowOff>
    </xdr:from>
    <xdr:to>
      <xdr:col>23</xdr:col>
      <xdr:colOff>563372</xdr:colOff>
      <xdr:row>69</xdr:row>
      <xdr:rowOff>81026</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5B0906-FFDB-6352-9E65-49E1EF40EC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691100" y="106362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571500</xdr:colOff>
      <xdr:row>67</xdr:row>
      <xdr:rowOff>6350</xdr:rowOff>
    </xdr:from>
    <xdr:to>
      <xdr:col>23</xdr:col>
      <xdr:colOff>487172</xdr:colOff>
      <xdr:row>84</xdr:row>
      <xdr:rowOff>17526</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C548EDC-BB9F-A05A-B60F-2A9B3B5DB4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614900" y="136207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508000</xdr:colOff>
      <xdr:row>8</xdr:row>
      <xdr:rowOff>31750</xdr:rowOff>
    </xdr:from>
    <xdr:to>
      <xdr:col>12</xdr:col>
      <xdr:colOff>423672</xdr:colOff>
      <xdr:row>25</xdr:row>
      <xdr:rowOff>42926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09B0D7E-FF6E-94E0-F50A-3965DAF13A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3500" y="16573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444500</xdr:colOff>
      <xdr:row>27</xdr:row>
      <xdr:rowOff>184150</xdr:rowOff>
    </xdr:from>
    <xdr:to>
      <xdr:col>12</xdr:col>
      <xdr:colOff>360172</xdr:colOff>
      <xdr:row>44</xdr:row>
      <xdr:rowOff>195326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45C9F8C-FA60-CFA4-22EE-D04B3366FB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350000" y="56705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15</xdr:col>
      <xdr:colOff>171450</xdr:colOff>
      <xdr:row>3</xdr:row>
      <xdr:rowOff>196850</xdr:rowOff>
    </xdr:from>
    <xdr:to>
      <xdr:col>23</xdr:col>
      <xdr:colOff>87122</xdr:colOff>
      <xdr:row>21</xdr:row>
      <xdr:rowOff>4826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436982F-19DF-06C4-BA00-FF549647CF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164050" y="8064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806450</xdr:colOff>
      <xdr:row>8</xdr:row>
      <xdr:rowOff>69850</xdr:rowOff>
    </xdr:from>
    <xdr:to>
      <xdr:col>20</xdr:col>
      <xdr:colOff>722122</xdr:colOff>
      <xdr:row>25</xdr:row>
      <xdr:rowOff>81026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87BF32A-DE4E-E945-B148-412D527FA1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306550" y="19240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787400</xdr:colOff>
      <xdr:row>23</xdr:row>
      <xdr:rowOff>57150</xdr:rowOff>
    </xdr:from>
    <xdr:to>
      <xdr:col>20</xdr:col>
      <xdr:colOff>703072</xdr:colOff>
      <xdr:row>40</xdr:row>
      <xdr:rowOff>68326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475A2C1-67CF-B3E8-02E9-442D2B6ADF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87500" y="49593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762000</xdr:colOff>
      <xdr:row>38</xdr:row>
      <xdr:rowOff>146050</xdr:rowOff>
    </xdr:from>
    <xdr:to>
      <xdr:col>20</xdr:col>
      <xdr:colOff>677672</xdr:colOff>
      <xdr:row>55</xdr:row>
      <xdr:rowOff>157226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90A1261-B1FB-61D4-CBA0-6978293525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62100" y="8096250"/>
              <a:ext cx="6519672" cy="34655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 Robinson" refreshedDate="45490.40542372685" createdVersion="8" refreshedVersion="8" minRefreshableVersion="3" recordCount="51" xr:uid="{6B221DC5-2D8F-0E41-B85C-9266BB884598}">
  <cacheSource type="worksheet">
    <worksheetSource ref="A1:C52" sheet="9. LGBTQ+ Businesses"/>
  </cacheSource>
  <cacheFields count="3">
    <cacheField name="State" numFmtId="0">
      <sharedItems count="51">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District of Columbia"/>
      </sharedItems>
    </cacheField>
    <cacheField name="Part of 33 Lesbian Bars?" numFmtId="0">
      <sharedItems containsSemiMixedTypes="0" containsString="0" containsNumber="1" containsInteger="1" minValue="0" maxValue="1"/>
    </cacheField>
    <cacheField name="Percent of SBCS Small Businesses that are LGBTQ-owned" numFmtId="0">
      <sharedItems containsString="0" containsBlank="1" containsNumber="1" minValue="0.01" maxValue="0.09" count="10">
        <n v="0.03"/>
        <m/>
        <n v="7.0000000000000007E-2"/>
        <n v="0.01"/>
        <n v="0.05"/>
        <n v="0.02"/>
        <n v="0.04"/>
        <n v="0.06"/>
        <n v="0.09"/>
        <n v="0.0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 Robinson" refreshedDate="45490.436262615738" createdVersion="8" refreshedVersion="8" minRefreshableVersion="3" recordCount="153" xr:uid="{9D0A4F9E-CC70-4C42-9DDA-AA6840FA28F4}">
  <cacheSource type="worksheet">
    <worksheetSource ref="A1:H154" sheet="6. Hate_Crimes"/>
  </cacheSource>
  <cacheFields count="7">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exual orientation" numFmtId="0">
      <sharedItems containsSemiMixedTypes="0" containsString="0" containsNumber="1" containsInteger="1" minValue="0" maxValue="416"/>
    </cacheField>
    <cacheField name="Gender identity" numFmtId="0">
      <sharedItems containsSemiMixedTypes="0" containsString="0" containsNumber="1" containsInteger="1" minValue="0" maxValue="74"/>
    </cacheField>
    <cacheField name="Total" numFmtId="0">
      <sharedItems containsSemiMixedTypes="0" containsString="0" containsNumber="1" containsInteger="1" minValue="0" maxValue="490"/>
    </cacheField>
    <cacheField name="Population (2022)" numFmtId="0">
      <sharedItems containsSemiMixedTypes="0" containsString="0" containsNumber="1" containsInteger="1" minValue="577664" maxValue="39503200"/>
    </cacheField>
    <cacheField name="Incidents per capita (100k)" numFmtId="43">
      <sharedItems containsSemiMixedTypes="0" containsString="0" containsNumber="1" minValue="0" maxValue="11.178196852517852"/>
    </cacheField>
    <cacheField name="Year" numFmtId="0">
      <sharedItems containsSemiMixedTypes="0" containsString="0" containsNumber="1" containsInteger="1" minValue="2020" maxValue="2022" count="3">
        <n v="2022"/>
        <n v="2021"/>
        <n v="202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 Robinson" refreshedDate="45490.473565740744" createdVersion="8" refreshedVersion="8" minRefreshableVersion="3" recordCount="500" xr:uid="{CCB105A3-1095-124C-B919-55BD7CBB96C9}">
  <cacheSource type="worksheet">
    <worksheetSource ref="A1:C501" sheet="5. MEI"/>
  </cacheSource>
  <cacheFields count="3">
    <cacheField name="City" numFmtId="0">
      <sharedItems/>
    </cacheField>
    <cacheField name="State" numFmtId="0">
      <sharedItems count="10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 ALABAMA" u="1"/>
        <s v=" ALASKA" u="1"/>
        <s v=" ARIZONA" u="1"/>
        <s v=" ARKANSAS" u="1"/>
        <s v=" CALIFORNIA" u="1"/>
        <s v=" COLORADO" u="1"/>
        <s v=" CONNECTICUT" u="1"/>
        <s v=" DELAWARE" u="1"/>
        <s v=" FLORIDA" u="1"/>
        <s v=" GEORGIA" u="1"/>
        <s v=" HAWAII" u="1"/>
        <s v=" IDAHO" u="1"/>
        <s v=" ILLINOIS" u="1"/>
        <s v=" INDIANA" u="1"/>
        <s v=" IOWA" u="1"/>
        <s v=" KANSAS" u="1"/>
        <s v=" KENTUCKY" u="1"/>
        <s v=" LOUISIANA" u="1"/>
        <s v=" MAINE" u="1"/>
        <s v=" MARYLAND" u="1"/>
        <s v=" MASSACHUSETTS" u="1"/>
        <s v=" MICHIGAN" u="1"/>
        <s v=" MINNESOTA" u="1"/>
        <s v=" MISSISSIPPI" u="1"/>
        <s v=" MISSOURI" u="1"/>
        <s v=" MONTANA" u="1"/>
        <s v=" NEBRASKA" u="1"/>
        <s v=" NEVADA" u="1"/>
        <s v=" NEW HAMPSHIRE" u="1"/>
        <s v=" NEW JERSEY" u="1"/>
        <s v=" NEW MEXICO" u="1"/>
        <s v=" NEW YORK" u="1"/>
        <s v=" NORTH CAROLINA" u="1"/>
        <s v=" NORTH DAKOTA" u="1"/>
        <s v=" OHIO" u="1"/>
        <s v=" OKLAHOMA" u="1"/>
        <s v=" OREGON" u="1"/>
        <s v=" PENNSYLVANIA" u="1"/>
        <s v=" RHODE ISLAND" u="1"/>
        <s v=" SOUTH CAROLINA" u="1"/>
        <s v=" SOUTH DAKOTA" u="1"/>
        <s v=" TENNESSEE" u="1"/>
        <s v=" TEXAS" u="1"/>
        <s v=" UTAH" u="1"/>
        <s v=" VERMONT" u="1"/>
        <s v=" VIRGINIA" u="1"/>
        <s v=" WASHINGTON" u="1"/>
        <s v=" WEST VIRGINIA" u="1"/>
        <s v=" WISCONSIN" u="1"/>
        <s v=" WYOMING" u="1"/>
      </sharedItems>
    </cacheField>
    <cacheField name="Score" numFmtId="1">
      <sharedItems containsSemiMixedTypes="0" containsString="0" containsNumber="1" containsInteger="1" minValue="0" maxValue="1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l Robinson" refreshedDate="45493.728739699072" createdVersion="8" refreshedVersion="8" minRefreshableVersion="3" recordCount="150" xr:uid="{E64B9814-2CD5-FE47-807F-A4D378BF4505}">
  <cacheSource type="worksheet">
    <worksheetSource ref="A1:AI151" sheet="7. State_Political_Parties"/>
  </cacheSource>
  <cacheFields count="35">
    <cacheField name="State" numFmtId="0">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Branch" numFmtId="0">
      <sharedItems/>
    </cacheField>
    <cacheField name="1992" numFmtId="0">
      <sharedItems containsBlank="1" count="5">
        <s v="R"/>
        <s v="D"/>
        <s v="I"/>
        <s v="S"/>
        <m/>
      </sharedItems>
    </cacheField>
    <cacheField name="1993" numFmtId="0">
      <sharedItems containsBlank="1"/>
    </cacheField>
    <cacheField name="1994" numFmtId="0">
      <sharedItems containsBlank="1"/>
    </cacheField>
    <cacheField name="1995" numFmtId="0">
      <sharedItems containsBlank="1"/>
    </cacheField>
    <cacheField name="1996" numFmtId="0">
      <sharedItems containsBlank="1"/>
    </cacheField>
    <cacheField name="1997" numFmtId="0">
      <sharedItems containsBlank="1"/>
    </cacheField>
    <cacheField name="1998" numFmtId="0">
      <sharedItems containsBlank="1"/>
    </cacheField>
    <cacheField name="1999" numFmtId="0">
      <sharedItems containsBlank="1"/>
    </cacheField>
    <cacheField name="2000" numFmtId="0">
      <sharedItems containsBlank="1"/>
    </cacheField>
    <cacheField name="2001" numFmtId="0">
      <sharedItems containsBlank="1" count="5">
        <s v="D"/>
        <s v="R"/>
        <s v="S"/>
        <s v="I"/>
        <m/>
      </sharedItems>
    </cacheField>
    <cacheField name="2002" numFmtId="0">
      <sharedItems containsBlank="1" count="5">
        <s v="D"/>
        <s v="R"/>
        <s v="S"/>
        <s v="I"/>
        <m/>
      </sharedItems>
    </cacheField>
    <cacheField name="2003" numFmtId="0">
      <sharedItems containsBlank="1" count="4">
        <s v="R"/>
        <s v="D"/>
        <m/>
        <s v="S"/>
      </sharedItems>
    </cacheField>
    <cacheField name="2004" numFmtId="0">
      <sharedItems containsBlank="1" count="4">
        <s v="R"/>
        <s v="D"/>
        <m/>
        <s v="S"/>
      </sharedItems>
    </cacheField>
    <cacheField name="2005" numFmtId="0">
      <sharedItems containsBlank="1" count="4">
        <s v="R"/>
        <s v="D"/>
        <s v="S"/>
        <m/>
      </sharedItems>
    </cacheField>
    <cacheField name="2006" numFmtId="0">
      <sharedItems containsBlank="1" count="4">
        <s v="R"/>
        <s v="D"/>
        <s v="S"/>
        <m/>
      </sharedItems>
    </cacheField>
    <cacheField name="2007" numFmtId="0">
      <sharedItems containsBlank="1" count="4">
        <s v="R"/>
        <s v="D"/>
        <m/>
        <s v="S"/>
      </sharedItems>
    </cacheField>
    <cacheField name="2008" numFmtId="0">
      <sharedItems containsBlank="1" count="4">
        <s v="R"/>
        <s v="D"/>
        <m/>
        <s v="S"/>
      </sharedItems>
    </cacheField>
    <cacheField name="2009" numFmtId="0">
      <sharedItems containsBlank="1" count="4">
        <s v="R"/>
        <s v="D"/>
        <s v="S"/>
        <m/>
      </sharedItems>
    </cacheField>
    <cacheField name="2010" numFmtId="0">
      <sharedItems containsBlank="1" count="5">
        <s v="R"/>
        <s v="D"/>
        <s v="I"/>
        <s v="S"/>
        <m/>
      </sharedItems>
    </cacheField>
    <cacheField name="2011" numFmtId="0">
      <sharedItems containsBlank="1" count="5">
        <s v="R"/>
        <s v="D"/>
        <m/>
        <s v="S"/>
        <s v="I"/>
      </sharedItems>
    </cacheField>
    <cacheField name="2012" numFmtId="0">
      <sharedItems containsBlank="1" count="5">
        <s v="R"/>
        <s v="D"/>
        <m/>
        <s v="S"/>
        <s v="I"/>
      </sharedItems>
    </cacheField>
    <cacheField name="2013" numFmtId="0">
      <sharedItems containsBlank="1" count="3">
        <s v="R"/>
        <s v="D"/>
        <m/>
      </sharedItems>
    </cacheField>
    <cacheField name="2014" numFmtId="0">
      <sharedItems containsBlank="1" count="3">
        <s v="R"/>
        <s v="D"/>
        <m/>
      </sharedItems>
    </cacheField>
    <cacheField name="2015" numFmtId="0">
      <sharedItems containsBlank="1" count="4">
        <s v="R"/>
        <s v="I"/>
        <s v="D"/>
        <m/>
      </sharedItems>
    </cacheField>
    <cacheField name="2016" numFmtId="0">
      <sharedItems containsBlank="1" count="4">
        <s v="R"/>
        <s v="I"/>
        <s v="D"/>
        <m/>
      </sharedItems>
    </cacheField>
    <cacheField name="2017" numFmtId="0">
      <sharedItems containsBlank="1" count="4">
        <s v="R"/>
        <s v="I"/>
        <s v="D"/>
        <m/>
      </sharedItems>
    </cacheField>
    <cacheField name="2018" numFmtId="0">
      <sharedItems containsBlank="1" count="4">
        <s v="R"/>
        <s v="I"/>
        <s v="D"/>
        <m/>
      </sharedItems>
    </cacheField>
    <cacheField name="2019" numFmtId="0">
      <sharedItems containsBlank="1" count="4">
        <s v="R"/>
        <s v="S"/>
        <s v="D"/>
        <m/>
      </sharedItems>
    </cacheField>
    <cacheField name="2020" numFmtId="0">
      <sharedItems containsBlank="1" count="4">
        <s v="R"/>
        <s v="S"/>
        <s v="D"/>
        <m/>
      </sharedItems>
    </cacheField>
    <cacheField name="2021" numFmtId="0">
      <sharedItems containsBlank="1" count="4">
        <s v="R"/>
        <s v="S"/>
        <s v="D"/>
        <m/>
      </sharedItems>
    </cacheField>
    <cacheField name="2022" numFmtId="0">
      <sharedItems containsBlank="1" count="4">
        <s v="R"/>
        <s v="S"/>
        <s v="D"/>
        <m/>
      </sharedItems>
    </cacheField>
    <cacheField name="2023" numFmtId="0">
      <sharedItems containsBlank="1" count="4">
        <s v="R"/>
        <s v="S"/>
        <s v="D"/>
        <m/>
      </sharedItems>
    </cacheField>
    <cacheField name="2024" numFmtId="0">
      <sharedItems containsBlank="1" count="4">
        <s v="R"/>
        <s v="S"/>
        <s v="D"/>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x v="0"/>
    <n v="0"/>
    <x v="0"/>
  </r>
  <r>
    <x v="1"/>
    <n v="0"/>
    <x v="1"/>
  </r>
  <r>
    <x v="2"/>
    <n v="1"/>
    <x v="0"/>
  </r>
  <r>
    <x v="3"/>
    <n v="0"/>
    <x v="1"/>
  </r>
  <r>
    <x v="4"/>
    <n v="1"/>
    <x v="2"/>
  </r>
  <r>
    <x v="5"/>
    <n v="1"/>
    <x v="3"/>
  </r>
  <r>
    <x v="6"/>
    <n v="0"/>
    <x v="1"/>
  </r>
  <r>
    <x v="7"/>
    <n v="0"/>
    <x v="1"/>
  </r>
  <r>
    <x v="8"/>
    <n v="1"/>
    <x v="0"/>
  </r>
  <r>
    <x v="9"/>
    <n v="1"/>
    <x v="0"/>
  </r>
  <r>
    <x v="10"/>
    <n v="0"/>
    <x v="4"/>
  </r>
  <r>
    <x v="11"/>
    <n v="0"/>
    <x v="1"/>
  </r>
  <r>
    <x v="12"/>
    <n v="1"/>
    <x v="4"/>
  </r>
  <r>
    <x v="13"/>
    <n v="1"/>
    <x v="1"/>
  </r>
  <r>
    <x v="14"/>
    <n v="0"/>
    <x v="5"/>
  </r>
  <r>
    <x v="15"/>
    <n v="0"/>
    <x v="1"/>
  </r>
  <r>
    <x v="16"/>
    <n v="0"/>
    <x v="1"/>
  </r>
  <r>
    <x v="17"/>
    <n v="0"/>
    <x v="6"/>
  </r>
  <r>
    <x v="18"/>
    <n v="0"/>
    <x v="1"/>
  </r>
  <r>
    <x v="19"/>
    <n v="0"/>
    <x v="6"/>
  </r>
  <r>
    <x v="20"/>
    <n v="1"/>
    <x v="7"/>
  </r>
  <r>
    <x v="21"/>
    <n v="0"/>
    <x v="1"/>
  </r>
  <r>
    <x v="22"/>
    <n v="0"/>
    <x v="2"/>
  </r>
  <r>
    <x v="23"/>
    <n v="0"/>
    <x v="1"/>
  </r>
  <r>
    <x v="24"/>
    <n v="0"/>
    <x v="5"/>
  </r>
  <r>
    <x v="25"/>
    <n v="0"/>
    <x v="1"/>
  </r>
  <r>
    <x v="26"/>
    <n v="0"/>
    <x v="1"/>
  </r>
  <r>
    <x v="27"/>
    <n v="0"/>
    <x v="1"/>
  </r>
  <r>
    <x v="28"/>
    <n v="0"/>
    <x v="1"/>
  </r>
  <r>
    <x v="29"/>
    <n v="0"/>
    <x v="0"/>
  </r>
  <r>
    <x v="30"/>
    <n v="0"/>
    <x v="1"/>
  </r>
  <r>
    <x v="31"/>
    <n v="1"/>
    <x v="8"/>
  </r>
  <r>
    <x v="32"/>
    <n v="1"/>
    <x v="0"/>
  </r>
  <r>
    <x v="33"/>
    <n v="0"/>
    <x v="1"/>
  </r>
  <r>
    <x v="34"/>
    <n v="1"/>
    <x v="0"/>
  </r>
  <r>
    <x v="35"/>
    <n v="1"/>
    <x v="1"/>
  </r>
  <r>
    <x v="36"/>
    <n v="1"/>
    <x v="0"/>
  </r>
  <r>
    <x v="37"/>
    <n v="0"/>
    <x v="5"/>
  </r>
  <r>
    <x v="38"/>
    <n v="0"/>
    <x v="1"/>
  </r>
  <r>
    <x v="39"/>
    <n v="0"/>
    <x v="3"/>
  </r>
  <r>
    <x v="40"/>
    <n v="0"/>
    <x v="1"/>
  </r>
  <r>
    <x v="41"/>
    <n v="1"/>
    <x v="3"/>
  </r>
  <r>
    <x v="42"/>
    <n v="1"/>
    <x v="6"/>
  </r>
  <r>
    <x v="43"/>
    <n v="0"/>
    <x v="1"/>
  </r>
  <r>
    <x v="44"/>
    <n v="0"/>
    <x v="1"/>
  </r>
  <r>
    <x v="45"/>
    <n v="1"/>
    <x v="4"/>
  </r>
  <r>
    <x v="46"/>
    <n v="1"/>
    <x v="9"/>
  </r>
  <r>
    <x v="47"/>
    <n v="0"/>
    <x v="1"/>
  </r>
  <r>
    <x v="48"/>
    <n v="1"/>
    <x v="1"/>
  </r>
  <r>
    <x v="49"/>
    <n v="0"/>
    <x v="1"/>
  </r>
  <r>
    <x v="5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
  <r>
    <x v="0"/>
    <n v="20"/>
    <n v="9"/>
    <n v="29"/>
    <n v="5073903"/>
    <n v="0.57155211678268192"/>
    <x v="0"/>
  </r>
  <r>
    <x v="1"/>
    <n v="1"/>
    <n v="0"/>
    <n v="1"/>
    <n v="733276"/>
    <n v="0.13637429835423495"/>
    <x v="0"/>
  </r>
  <r>
    <x v="2"/>
    <n v="42"/>
    <n v="14"/>
    <n v="56"/>
    <n v="7365684"/>
    <n v="0.76028241233264959"/>
    <x v="0"/>
  </r>
  <r>
    <x v="3"/>
    <n v="3"/>
    <n v="3"/>
    <n v="6"/>
    <n v="3046404"/>
    <n v="0.19695352290766427"/>
    <x v="0"/>
  </r>
  <r>
    <x v="4"/>
    <n v="416"/>
    <n v="74"/>
    <n v="490"/>
    <n v="39040616"/>
    <n v="1.2551031469380505"/>
    <x v="0"/>
  </r>
  <r>
    <x v="5"/>
    <n v="71"/>
    <n v="20"/>
    <n v="91"/>
    <n v="5841039"/>
    <n v="1.5579420031264986"/>
    <x v="0"/>
  </r>
  <r>
    <x v="6"/>
    <n v="16"/>
    <n v="2"/>
    <n v="18"/>
    <n v="3608706"/>
    <n v="0.49879375044683605"/>
    <x v="0"/>
  </r>
  <r>
    <x v="7"/>
    <n v="2"/>
    <n v="0"/>
    <n v="2"/>
    <n v="1019459"/>
    <n v="0.19618248502391955"/>
    <x v="0"/>
  </r>
  <r>
    <x v="8"/>
    <n v="52"/>
    <n v="23"/>
    <n v="75"/>
    <n v="670949"/>
    <n v="11.178196852517852"/>
    <x v="0"/>
  </r>
  <r>
    <x v="9"/>
    <n v="37"/>
    <n v="4"/>
    <n v="41"/>
    <n v="22245521"/>
    <n v="0.18430676449429978"/>
    <x v="0"/>
  </r>
  <r>
    <x v="10"/>
    <n v="31"/>
    <n v="6"/>
    <n v="37"/>
    <n v="10913150"/>
    <n v="0.3390405153415833"/>
    <x v="0"/>
  </r>
  <r>
    <x v="11"/>
    <n v="2"/>
    <n v="1"/>
    <n v="3"/>
    <n v="1439399"/>
    <n v="0.20842031986961224"/>
    <x v="0"/>
  </r>
  <r>
    <x v="12"/>
    <n v="9"/>
    <n v="0"/>
    <n v="9"/>
    <n v="1938996"/>
    <n v="0.46415773936614618"/>
    <x v="0"/>
  </r>
  <r>
    <x v="13"/>
    <n v="75"/>
    <n v="9"/>
    <n v="84"/>
    <n v="12582515"/>
    <n v="0.66759308453039801"/>
    <x v="0"/>
  </r>
  <r>
    <x v="14"/>
    <n v="30"/>
    <n v="8"/>
    <n v="38"/>
    <n v="6832274"/>
    <n v="0.5561837830274371"/>
    <x v="0"/>
  </r>
  <r>
    <x v="15"/>
    <n v="18"/>
    <n v="3"/>
    <n v="21"/>
    <n v="3199693"/>
    <n v="0.65631296502508207"/>
    <x v="0"/>
  </r>
  <r>
    <x v="16"/>
    <n v="15"/>
    <n v="5"/>
    <n v="20"/>
    <n v="2936716"/>
    <n v="0.681032827144334"/>
    <x v="0"/>
  </r>
  <r>
    <x v="17"/>
    <n v="33"/>
    <n v="7"/>
    <n v="40"/>
    <n v="4511563"/>
    <n v="0.88661069345590426"/>
    <x v="0"/>
  </r>
  <r>
    <x v="18"/>
    <n v="11"/>
    <n v="0"/>
    <n v="11"/>
    <n v="4588023"/>
    <n v="0.23975468300834588"/>
    <x v="0"/>
  </r>
  <r>
    <x v="19"/>
    <n v="22"/>
    <n v="7"/>
    <n v="29"/>
    <n v="1389338"/>
    <n v="2.0873250425742333"/>
    <x v="0"/>
  </r>
  <r>
    <x v="20"/>
    <n v="30"/>
    <n v="8"/>
    <n v="38"/>
    <n v="6163981"/>
    <n v="0.61648470363552388"/>
    <x v="0"/>
  </r>
  <r>
    <x v="21"/>
    <n v="94"/>
    <n v="23"/>
    <n v="117"/>
    <n v="6982740"/>
    <n v="1.6755600237156187"/>
    <x v="0"/>
  </r>
  <r>
    <x v="22"/>
    <n v="68"/>
    <n v="14"/>
    <n v="82"/>
    <n v="10033281"/>
    <n v="0.81728001039739639"/>
    <x v="0"/>
  </r>
  <r>
    <x v="23"/>
    <n v="36"/>
    <n v="9"/>
    <n v="45"/>
    <n v="5714300"/>
    <n v="0.78749803125492179"/>
    <x v="0"/>
  </r>
  <r>
    <x v="24"/>
    <n v="4"/>
    <n v="2"/>
    <n v="6"/>
    <n v="2938928"/>
    <n v="0.20415607323486659"/>
    <x v="0"/>
  </r>
  <r>
    <x v="25"/>
    <n v="29"/>
    <n v="8"/>
    <n v="37"/>
    <n v="6177168"/>
    <n v="0.59897998565038224"/>
    <x v="0"/>
  </r>
  <r>
    <x v="26"/>
    <n v="2"/>
    <n v="0"/>
    <n v="2"/>
    <n v="1122878"/>
    <n v="0.17811373987200746"/>
    <x v="0"/>
  </r>
  <r>
    <x v="27"/>
    <n v="12"/>
    <n v="3"/>
    <n v="15"/>
    <n v="1968060"/>
    <n v="0.76217188500350597"/>
    <x v="0"/>
  </r>
  <r>
    <x v="28"/>
    <n v="18"/>
    <n v="6"/>
    <n v="24"/>
    <n v="3177421"/>
    <n v="0.75532955815423897"/>
    <x v="0"/>
  </r>
  <r>
    <x v="29"/>
    <n v="10"/>
    <n v="0"/>
    <n v="10"/>
    <n v="1399003"/>
    <n v="0.71479475026143613"/>
    <x v="0"/>
  </r>
  <r>
    <x v="30"/>
    <n v="174"/>
    <n v="56"/>
    <n v="230"/>
    <n v="9260817"/>
    <n v="2.4835821720697"/>
    <x v="0"/>
  </r>
  <r>
    <x v="31"/>
    <n v="8"/>
    <n v="2"/>
    <n v="10"/>
    <n v="2113476"/>
    <n v="0.47315417823528633"/>
    <x v="0"/>
  </r>
  <r>
    <x v="32"/>
    <n v="123"/>
    <n v="19"/>
    <n v="142"/>
    <n v="19673200"/>
    <n v="0.72179411585303865"/>
    <x v="0"/>
  </r>
  <r>
    <x v="33"/>
    <n v="54"/>
    <n v="2"/>
    <n v="56"/>
    <n v="10695965"/>
    <n v="0.52356192265027046"/>
    <x v="0"/>
  </r>
  <r>
    <x v="34"/>
    <n v="1"/>
    <n v="0"/>
    <n v="1"/>
    <n v="778912"/>
    <n v="0.12838420771537734"/>
    <x v="0"/>
  </r>
  <r>
    <x v="35"/>
    <n v="81"/>
    <n v="45"/>
    <n v="126"/>
    <n v="11759697"/>
    <n v="1.0714561778249898"/>
    <x v="0"/>
  </r>
  <r>
    <x v="36"/>
    <n v="12"/>
    <n v="2"/>
    <n v="14"/>
    <n v="4019271"/>
    <n v="0.348321872299728"/>
    <x v="0"/>
  </r>
  <r>
    <x v="37"/>
    <n v="77"/>
    <n v="14"/>
    <n v="91"/>
    <n v="4239379"/>
    <n v="2.1465408023203398"/>
    <x v="0"/>
  </r>
  <r>
    <x v="38"/>
    <n v="46"/>
    <n v="3"/>
    <n v="49"/>
    <n v="12972091"/>
    <n v="0.37773401373764648"/>
    <x v="0"/>
  </r>
  <r>
    <x v="39"/>
    <n v="2"/>
    <n v="0"/>
    <n v="2"/>
    <n v="1093842"/>
    <n v="0.18284176325282811"/>
    <x v="0"/>
  </r>
  <r>
    <x v="40"/>
    <n v="10"/>
    <n v="2"/>
    <n v="12"/>
    <n v="5282955"/>
    <n v="0.22714560317095261"/>
    <x v="0"/>
  </r>
  <r>
    <x v="41"/>
    <n v="6"/>
    <n v="0"/>
    <n v="6"/>
    <n v="909869"/>
    <n v="0.65943558907930699"/>
    <x v="0"/>
  </r>
  <r>
    <x v="42"/>
    <n v="8"/>
    <n v="1"/>
    <n v="9"/>
    <n v="7048976"/>
    <n v="0.12767811948856117"/>
    <x v="0"/>
  </r>
  <r>
    <x v="43"/>
    <n v="127"/>
    <n v="41"/>
    <n v="168"/>
    <n v="30029848"/>
    <n v="0.55944339112205965"/>
    <x v="0"/>
  </r>
  <r>
    <x v="44"/>
    <n v="36"/>
    <n v="5"/>
    <n v="41"/>
    <n v="3381236"/>
    <n v="1.2125743367218378"/>
    <x v="0"/>
  </r>
  <r>
    <x v="45"/>
    <n v="12"/>
    <n v="0"/>
    <n v="12"/>
    <n v="647110"/>
    <n v="1.8543987884594582"/>
    <x v="0"/>
  </r>
  <r>
    <x v="46"/>
    <n v="41"/>
    <n v="6"/>
    <n v="47"/>
    <n v="8679099"/>
    <n v="0.54153086628001357"/>
    <x v="0"/>
  </r>
  <r>
    <x v="47"/>
    <n v="103"/>
    <n v="40"/>
    <n v="143"/>
    <n v="7784477"/>
    <n v="1.8369891773076086"/>
    <x v="0"/>
  </r>
  <r>
    <x v="48"/>
    <n v="9"/>
    <n v="2"/>
    <n v="11"/>
    <n v="1774035"/>
    <n v="0.62005541040622081"/>
    <x v="0"/>
  </r>
  <r>
    <x v="49"/>
    <n v="28"/>
    <n v="8"/>
    <n v="36"/>
    <n v="5890543"/>
    <n v="0.6111490910090972"/>
    <x v="0"/>
  </r>
  <r>
    <x v="50"/>
    <n v="8"/>
    <n v="1"/>
    <n v="9"/>
    <n v="581629"/>
    <n v="1.547378139673228"/>
    <x v="0"/>
  </r>
  <r>
    <x v="0"/>
    <n v="32"/>
    <n v="4"/>
    <n v="36"/>
    <n v="5050380"/>
    <n v="0.71281764936499825"/>
    <x v="1"/>
  </r>
  <r>
    <x v="1"/>
    <n v="4"/>
    <n v="1"/>
    <n v="5"/>
    <n v="734923"/>
    <n v="0.6803433829122234"/>
    <x v="1"/>
  </r>
  <r>
    <x v="2"/>
    <n v="16"/>
    <n v="4"/>
    <n v="20"/>
    <n v="7272487"/>
    <n v="0.27500908561266596"/>
    <x v="1"/>
  </r>
  <r>
    <x v="3"/>
    <n v="9"/>
    <n v="2"/>
    <n v="11"/>
    <n v="3028443"/>
    <n v="0.36322294987886516"/>
    <x v="1"/>
  </r>
  <r>
    <x v="4"/>
    <n v="16"/>
    <n v="3"/>
    <n v="19"/>
    <n v="39145060"/>
    <n v="4.8537414427261061E-2"/>
    <x v="1"/>
  </r>
  <r>
    <x v="5"/>
    <n v="67"/>
    <n v="18"/>
    <n v="85"/>
    <n v="5811596"/>
    <n v="1.4625930639363094"/>
    <x v="1"/>
  </r>
  <r>
    <x v="6"/>
    <n v="17"/>
    <n v="0"/>
    <n v="17"/>
    <n v="3603691"/>
    <n v="0.47173855916059393"/>
    <x v="1"/>
  </r>
  <r>
    <x v="7"/>
    <n v="2"/>
    <n v="0"/>
    <n v="2"/>
    <n v="1004881"/>
    <n v="0.19902854168802078"/>
    <x v="1"/>
  </r>
  <r>
    <x v="8"/>
    <n v="17"/>
    <n v="12"/>
    <n v="29"/>
    <n v="669037"/>
    <n v="4.3345883710467437"/>
    <x v="1"/>
  </r>
  <r>
    <x v="9"/>
    <n v="0"/>
    <n v="0"/>
    <n v="0"/>
    <n v="21830708"/>
    <n v="0"/>
    <x v="1"/>
  </r>
  <r>
    <x v="10"/>
    <n v="37"/>
    <n v="12"/>
    <n v="49"/>
    <n v="10790385"/>
    <n v="0.45410798595230845"/>
    <x v="1"/>
  </r>
  <r>
    <x v="11"/>
    <n v="3"/>
    <n v="0"/>
    <n v="3"/>
    <n v="1446745"/>
    <n v="0.20736204376030332"/>
    <x v="1"/>
  </r>
  <r>
    <x v="12"/>
    <n v="11"/>
    <n v="0"/>
    <n v="11"/>
    <n v="1904537"/>
    <n v="0.57756819636478574"/>
    <x v="1"/>
  </r>
  <r>
    <x v="13"/>
    <n v="11"/>
    <n v="0"/>
    <n v="11"/>
    <n v="12690341"/>
    <n v="8.6680097879166515E-2"/>
    <x v="1"/>
  </r>
  <r>
    <x v="14"/>
    <n v="17"/>
    <n v="11"/>
    <n v="28"/>
    <n v="6813798"/>
    <n v="0.41093087878448997"/>
    <x v="1"/>
  </r>
  <r>
    <x v="15"/>
    <n v="10"/>
    <n v="3"/>
    <n v="13"/>
    <n v="3197944"/>
    <n v="0.40651118343535725"/>
    <x v="1"/>
  </r>
  <r>
    <x v="16"/>
    <n v="16"/>
    <n v="1"/>
    <n v="17"/>
    <n v="2937946"/>
    <n v="0.57863555014285495"/>
    <x v="1"/>
  </r>
  <r>
    <x v="17"/>
    <n v="40"/>
    <n v="13"/>
    <n v="53"/>
    <n v="4507600"/>
    <n v="1.175791995740527"/>
    <x v="1"/>
  </r>
  <r>
    <x v="18"/>
    <n v="7"/>
    <n v="0"/>
    <n v="7"/>
    <n v="4627047"/>
    <n v="0.15128439369645477"/>
    <x v="1"/>
  </r>
  <r>
    <x v="19"/>
    <n v="25"/>
    <n v="3"/>
    <n v="28"/>
    <n v="1378787"/>
    <n v="2.0307705251064885"/>
    <x v="1"/>
  </r>
  <r>
    <x v="20"/>
    <n v="12"/>
    <n v="4"/>
    <n v="16"/>
    <n v="6175045"/>
    <n v="0.25910742350865457"/>
    <x v="1"/>
  </r>
  <r>
    <x v="21"/>
    <n v="82"/>
    <n v="10"/>
    <n v="92"/>
    <n v="6991951"/>
    <n v="1.3157986948135079"/>
    <x v="1"/>
  </r>
  <r>
    <x v="22"/>
    <n v="60"/>
    <n v="13"/>
    <n v="73"/>
    <n v="10038117"/>
    <n v="0.72722802493734628"/>
    <x v="1"/>
  </r>
  <r>
    <x v="23"/>
    <n v="44"/>
    <n v="7"/>
    <n v="51"/>
    <n v="5717968"/>
    <n v="0.89192524337317025"/>
    <x v="1"/>
  </r>
  <r>
    <x v="24"/>
    <n v="2"/>
    <n v="0"/>
    <n v="2"/>
    <n v="2949582"/>
    <n v="6.78062179657999E-2"/>
    <x v="1"/>
  </r>
  <r>
    <x v="25"/>
    <n v="38"/>
    <n v="9"/>
    <n v="47"/>
    <n v="6170393"/>
    <n v="0.76170188835621977"/>
    <x v="1"/>
  </r>
  <r>
    <x v="26"/>
    <n v="6"/>
    <n v="1"/>
    <n v="7"/>
    <n v="1106366"/>
    <n v="0.6327020172348029"/>
    <x v="1"/>
  </r>
  <r>
    <x v="27"/>
    <n v="7"/>
    <n v="2"/>
    <n v="9"/>
    <n v="1964253"/>
    <n v="0.45818944911882536"/>
    <x v="1"/>
  </r>
  <r>
    <x v="28"/>
    <n v="30"/>
    <n v="6"/>
    <n v="36"/>
    <n v="3146632"/>
    <n v="1.1440804008857726"/>
    <x v="1"/>
  </r>
  <r>
    <x v="29"/>
    <n v="7"/>
    <n v="1"/>
    <n v="8"/>
    <n v="1387494"/>
    <n v="0.57657906989147345"/>
    <x v="1"/>
  </r>
  <r>
    <x v="30"/>
    <n v="23"/>
    <n v="15"/>
    <n v="38"/>
    <n v="9269175"/>
    <n v="0.40996097279423471"/>
    <x v="1"/>
  </r>
  <r>
    <x v="31"/>
    <n v="7"/>
    <n v="1"/>
    <n v="8"/>
    <n v="2116950"/>
    <n v="0.37790217057559222"/>
    <x v="1"/>
  </r>
  <r>
    <x v="32"/>
    <n v="15"/>
    <n v="1"/>
    <n v="16"/>
    <n v="19854526"/>
    <n v="8.0586159548709443E-2"/>
    <x v="1"/>
  </r>
  <r>
    <x v="33"/>
    <n v="36"/>
    <n v="3"/>
    <n v="39"/>
    <n v="10567100"/>
    <n v="0.36907003813723727"/>
    <x v="1"/>
  </r>
  <r>
    <x v="34"/>
    <n v="8"/>
    <n v="0"/>
    <n v="8"/>
    <n v="777982"/>
    <n v="1.0283014259970025"/>
    <x v="1"/>
  </r>
  <r>
    <x v="35"/>
    <n v="68"/>
    <n v="41"/>
    <n v="109"/>
    <n v="11765227"/>
    <n v="0.92645896250025594"/>
    <x v="1"/>
  </r>
  <r>
    <x v="36"/>
    <n v="15"/>
    <n v="0"/>
    <n v="15"/>
    <n v="3991634"/>
    <n v="0.37578595632765932"/>
    <x v="1"/>
  </r>
  <r>
    <x v="37"/>
    <n v="51"/>
    <n v="13"/>
    <n v="64"/>
    <n v="4256465"/>
    <n v="1.503595119424217"/>
    <x v="1"/>
  </r>
  <r>
    <x v="38"/>
    <n v="25"/>
    <n v="0"/>
    <n v="25"/>
    <n v="13013614"/>
    <n v="0.19210651245687788"/>
    <x v="1"/>
  </r>
  <r>
    <x v="39"/>
    <n v="3"/>
    <n v="0"/>
    <n v="3"/>
    <n v="1097092"/>
    <n v="0.27345017555501272"/>
    <x v="1"/>
  </r>
  <r>
    <x v="40"/>
    <n v="21"/>
    <n v="3"/>
    <n v="24"/>
    <n v="5193848"/>
    <n v="0.46208514380859816"/>
    <x v="1"/>
  </r>
  <r>
    <x v="41"/>
    <n v="9"/>
    <n v="0"/>
    <n v="9"/>
    <n v="896299"/>
    <n v="1.0041292024201744"/>
    <x v="1"/>
  </r>
  <r>
    <x v="42"/>
    <n v="20"/>
    <n v="4"/>
    <n v="24"/>
    <n v="6963709"/>
    <n v="0.34464392466715654"/>
    <x v="1"/>
  </r>
  <r>
    <x v="43"/>
    <n v="111"/>
    <n v="28"/>
    <n v="139"/>
    <n v="29561286"/>
    <n v="0.47020958425151055"/>
    <x v="1"/>
  </r>
  <r>
    <x v="44"/>
    <n v="25"/>
    <n v="10"/>
    <n v="35"/>
    <n v="3339284"/>
    <n v="1.0481288803228477"/>
    <x v="1"/>
  </r>
  <r>
    <x v="45"/>
    <n v="6"/>
    <n v="0"/>
    <n v="6"/>
    <n v="647093"/>
    <n v="0.92722375299995519"/>
    <x v="1"/>
  </r>
  <r>
    <x v="46"/>
    <n v="23"/>
    <n v="1"/>
    <n v="24"/>
    <n v="8657348"/>
    <n v="0.27722115363734945"/>
    <x v="1"/>
  </r>
  <r>
    <x v="47"/>
    <n v="105"/>
    <n v="19"/>
    <n v="124"/>
    <n v="7741433"/>
    <n v="1.6017706282544846"/>
    <x v="1"/>
  </r>
  <r>
    <x v="48"/>
    <n v="5"/>
    <n v="1"/>
    <n v="6"/>
    <n v="1785249"/>
    <n v="0.33608757097749387"/>
    <x v="1"/>
  </r>
  <r>
    <x v="49"/>
    <n v="16"/>
    <n v="11"/>
    <n v="27"/>
    <n v="5879978"/>
    <n v="0.45918539150996823"/>
    <x v="1"/>
  </r>
  <r>
    <x v="50"/>
    <n v="4"/>
    <n v="0"/>
    <n v="4"/>
    <n v="579548"/>
    <n v="0.69019304699524453"/>
    <x v="1"/>
  </r>
  <r>
    <x v="0"/>
    <n v="1"/>
    <n v="0"/>
    <n v="1"/>
    <n v="5031864"/>
    <n v="1.9873351108058563E-2"/>
    <x v="2"/>
  </r>
  <r>
    <x v="1"/>
    <n v="1"/>
    <n v="1"/>
    <n v="2"/>
    <n v="732964"/>
    <n v="0.27286469731119128"/>
    <x v="2"/>
  </r>
  <r>
    <x v="2"/>
    <n v="34"/>
    <n v="7"/>
    <n v="41"/>
    <n v="7186683"/>
    <n v="0.57049963105371426"/>
    <x v="2"/>
  </r>
  <r>
    <x v="3"/>
    <n v="4"/>
    <n v="0"/>
    <n v="4"/>
    <n v="3014348"/>
    <n v="0.13269867978083486"/>
    <x v="2"/>
  </r>
  <r>
    <x v="4"/>
    <n v="210"/>
    <n v="59"/>
    <n v="269"/>
    <n v="39503200"/>
    <n v="0.68095749205127687"/>
    <x v="2"/>
  </r>
  <r>
    <x v="5"/>
    <n v="49"/>
    <n v="10"/>
    <n v="59"/>
    <n v="5785219"/>
    <n v="1.0198403897933681"/>
    <x v="2"/>
  </r>
  <r>
    <x v="6"/>
    <n v="15"/>
    <n v="0"/>
    <n v="15"/>
    <n v="3577586"/>
    <n v="0.41927713268108718"/>
    <x v="2"/>
  </r>
  <r>
    <x v="7"/>
    <n v="4"/>
    <n v="0"/>
    <n v="4"/>
    <n v="991862"/>
    <n v="0.40328190816867665"/>
    <x v="2"/>
  </r>
  <r>
    <x v="8"/>
    <n v="41"/>
    <n v="28"/>
    <n v="69"/>
    <n v="670839"/>
    <n v="10.285627400911396"/>
    <x v="2"/>
  </r>
  <r>
    <x v="9"/>
    <n v="22"/>
    <n v="2"/>
    <n v="24"/>
    <n v="21591299"/>
    <n v="0.11115588737852225"/>
    <x v="2"/>
  </r>
  <r>
    <x v="10"/>
    <n v="24"/>
    <n v="4"/>
    <n v="28"/>
    <n v="10732390"/>
    <n v="0.26089249458881014"/>
    <x v="2"/>
  </r>
  <r>
    <x v="11"/>
    <n v="5"/>
    <n v="0"/>
    <n v="5"/>
    <n v="1451181"/>
    <n v="0.34454695864954127"/>
    <x v="2"/>
  </r>
  <r>
    <x v="12"/>
    <n v="6"/>
    <n v="1"/>
    <n v="7"/>
    <n v="1849339"/>
    <n v="0.37851362027189173"/>
    <x v="2"/>
  </r>
  <r>
    <x v="13"/>
    <n v="11"/>
    <n v="2"/>
    <n v="13"/>
    <n v="12790357"/>
    <n v="0.10163907074681339"/>
    <x v="2"/>
  </r>
  <r>
    <x v="14"/>
    <n v="23"/>
    <n v="4"/>
    <n v="27"/>
    <n v="6789098"/>
    <n v="0.39769642447347203"/>
    <x v="2"/>
  </r>
  <r>
    <x v="15"/>
    <n v="3"/>
    <n v="0"/>
    <n v="3"/>
    <n v="3190904"/>
    <n v="9.4017244016115803E-2"/>
    <x v="2"/>
  </r>
  <r>
    <x v="16"/>
    <n v="8"/>
    <n v="0"/>
    <n v="8"/>
    <n v="2938124"/>
    <n v="0.27228258575880393"/>
    <x v="2"/>
  </r>
  <r>
    <x v="17"/>
    <n v="18"/>
    <n v="3"/>
    <n v="21"/>
    <n v="4508155"/>
    <n v="0.46582249279361509"/>
    <x v="2"/>
  </r>
  <r>
    <x v="18"/>
    <n v="6"/>
    <n v="0"/>
    <n v="6"/>
    <n v="4652022"/>
    <n v="0.12897617423133426"/>
    <x v="2"/>
  </r>
  <r>
    <x v="19"/>
    <n v="36"/>
    <n v="1"/>
    <n v="37"/>
    <n v="1364517"/>
    <n v="2.7115821935527373"/>
    <x v="2"/>
  </r>
  <r>
    <x v="20"/>
    <n v="7"/>
    <n v="1"/>
    <n v="8"/>
    <n v="6173689"/>
    <n v="0.12958216716131959"/>
    <x v="2"/>
  </r>
  <r>
    <x v="21"/>
    <n v="51"/>
    <n v="11"/>
    <n v="62"/>
    <n v="6997713"/>
    <n v="0.88600375579850166"/>
    <x v="2"/>
  </r>
  <r>
    <x v="22"/>
    <n v="40"/>
    <n v="13"/>
    <n v="53"/>
    <n v="10070627"/>
    <n v="0.52628302090823142"/>
    <x v="2"/>
  </r>
  <r>
    <x v="23"/>
    <n v="27"/>
    <n v="2"/>
    <n v="29"/>
    <n v="5710578"/>
    <n v="0.50782950517443248"/>
    <x v="2"/>
  </r>
  <r>
    <x v="24"/>
    <n v="0"/>
    <n v="0"/>
    <n v="0"/>
    <n v="2958409"/>
    <n v="0"/>
    <x v="2"/>
  </r>
  <r>
    <x v="25"/>
    <n v="18"/>
    <n v="2"/>
    <n v="20"/>
    <n v="6154426"/>
    <n v="0.32496937976019208"/>
    <x v="2"/>
  </r>
  <r>
    <x v="26"/>
    <n v="3"/>
    <n v="0"/>
    <n v="3"/>
    <n v="1087211"/>
    <n v="0.27593539800461914"/>
    <x v="2"/>
  </r>
  <r>
    <x v="27"/>
    <n v="8"/>
    <n v="0"/>
    <n v="8"/>
    <n v="1963273"/>
    <n v="0.40748281059231195"/>
    <x v="2"/>
  </r>
  <r>
    <x v="28"/>
    <n v="14"/>
    <n v="1"/>
    <n v="15"/>
    <n v="3115840"/>
    <n v="0.48141111225223376"/>
    <x v="2"/>
  </r>
  <r>
    <x v="29"/>
    <n v="4"/>
    <n v="1"/>
    <n v="5"/>
    <n v="1378702"/>
    <n v="0.36265995117146421"/>
    <x v="2"/>
  </r>
  <r>
    <x v="30"/>
    <n v="62"/>
    <n v="8"/>
    <n v="70"/>
    <n v="9272392"/>
    <n v="0.75492925665782895"/>
    <x v="2"/>
  </r>
  <r>
    <x v="31"/>
    <n v="9"/>
    <n v="2"/>
    <n v="11"/>
    <n v="2118488"/>
    <n v="0.51923824916638661"/>
    <x v="2"/>
  </r>
  <r>
    <x v="32"/>
    <n v="40"/>
    <n v="14"/>
    <n v="54"/>
    <n v="20104710"/>
    <n v="0.26859377727905553"/>
    <x v="2"/>
  </r>
  <r>
    <x v="33"/>
    <n v="25"/>
    <n v="0"/>
    <n v="25"/>
    <n v="10453812"/>
    <n v="0.23914721251922264"/>
    <x v="2"/>
  </r>
  <r>
    <x v="34"/>
    <n v="3"/>
    <n v="1"/>
    <n v="4"/>
    <n v="779563"/>
    <n v="0.51310798485818332"/>
    <x v="2"/>
  </r>
  <r>
    <x v="35"/>
    <n v="69"/>
    <n v="34"/>
    <n v="103"/>
    <n v="11798292"/>
    <n v="0.87300772010050265"/>
    <x v="2"/>
  </r>
  <r>
    <x v="36"/>
    <n v="2"/>
    <n v="0"/>
    <n v="2"/>
    <n v="3965234"/>
    <n v="5.0438385225184693E-2"/>
    <x v="2"/>
  </r>
  <r>
    <x v="37"/>
    <n v="34"/>
    <n v="11"/>
    <n v="45"/>
    <n v="4245044"/>
    <n v="1.0600596837158813"/>
    <x v="2"/>
  </r>
  <r>
    <x v="38"/>
    <n v="5"/>
    <n v="2"/>
    <n v="7"/>
    <n v="12995477"/>
    <n v="5.3864894686051157E-2"/>
    <x v="2"/>
  </r>
  <r>
    <x v="39"/>
    <n v="5"/>
    <n v="1"/>
    <n v="6"/>
    <n v="1096444"/>
    <n v="0.54722357001360755"/>
    <x v="2"/>
  </r>
  <r>
    <x v="40"/>
    <n v="12"/>
    <n v="4"/>
    <n v="16"/>
    <n v="5132151"/>
    <n v="0.31176011773620843"/>
    <x v="2"/>
  </r>
  <r>
    <x v="41"/>
    <n v="1"/>
    <n v="1"/>
    <n v="2"/>
    <n v="887852"/>
    <n v="0.2252627690200619"/>
    <x v="2"/>
  </r>
  <r>
    <x v="42"/>
    <n v="16"/>
    <n v="2"/>
    <n v="18"/>
    <n v="6926091"/>
    <n v="0.25988685392669542"/>
    <x v="2"/>
  </r>
  <r>
    <x v="43"/>
    <n v="70"/>
    <n v="7"/>
    <n v="77"/>
    <n v="29234361"/>
    <n v="0.26338868839992774"/>
    <x v="2"/>
  </r>
  <r>
    <x v="44"/>
    <n v="6"/>
    <n v="7"/>
    <n v="13"/>
    <n v="3283982"/>
    <n v="0.39586087865280623"/>
    <x v="2"/>
  </r>
  <r>
    <x v="45"/>
    <n v="6"/>
    <n v="0"/>
    <n v="6"/>
    <n v="642936"/>
    <n v="0.93321885848669228"/>
    <x v="2"/>
  </r>
  <r>
    <x v="46"/>
    <n v="23"/>
    <n v="1"/>
    <n v="24"/>
    <n v="8637193"/>
    <n v="0.27786805273426218"/>
    <x v="2"/>
  </r>
  <r>
    <x v="47"/>
    <n v="67"/>
    <n v="23"/>
    <n v="90"/>
    <n v="7724566"/>
    <n v="1.1651140012267356"/>
    <x v="2"/>
  </r>
  <r>
    <x v="48"/>
    <n v="4"/>
    <n v="1"/>
    <n v="5"/>
    <n v="1791562"/>
    <n v="0.2790860712607211"/>
    <x v="2"/>
  </r>
  <r>
    <x v="49"/>
    <n v="11"/>
    <n v="2"/>
    <n v="13"/>
    <n v="5896700"/>
    <n v="0.22046229246866894"/>
    <x v="2"/>
  </r>
  <r>
    <x v="50"/>
    <n v="2"/>
    <n v="1"/>
    <n v="3"/>
    <n v="577664"/>
    <n v="0.51933303789053853"/>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s v="AUBURN"/>
    <x v="0"/>
    <n v="24"/>
  </r>
  <r>
    <s v="BIRMINGHAM"/>
    <x v="0"/>
    <n v="100"/>
  </r>
  <r>
    <s v="FLORENCE"/>
    <x v="0"/>
    <n v="12"/>
  </r>
  <r>
    <s v="HOOVER"/>
    <x v="0"/>
    <n v="12"/>
  </r>
  <r>
    <s v="HUNTSVILLE"/>
    <x v="0"/>
    <n v="14"/>
  </r>
  <r>
    <s v="MOBILE"/>
    <x v="0"/>
    <n v="31"/>
  </r>
  <r>
    <s v="MONTGOMERY"/>
    <x v="0"/>
    <n v="40"/>
  </r>
  <r>
    <s v="TUSCALOOSA"/>
    <x v="0"/>
    <n v="52"/>
  </r>
  <r>
    <s v="ANCHORAGE"/>
    <x v="1"/>
    <n v="83"/>
  </r>
  <r>
    <s v="FAIRBANKS"/>
    <x v="1"/>
    <n v="62"/>
  </r>
  <r>
    <s v="HOMER"/>
    <x v="1"/>
    <n v="37"/>
  </r>
  <r>
    <s v="JUNEAU"/>
    <x v="1"/>
    <n v="100"/>
  </r>
  <r>
    <s v="KETCHIKAN"/>
    <x v="1"/>
    <n v="50"/>
  </r>
  <r>
    <s v="SITKA"/>
    <x v="1"/>
    <n v="38"/>
  </r>
  <r>
    <s v="WASILLA"/>
    <x v="1"/>
    <n v="42"/>
  </r>
  <r>
    <s v="AVONDALE"/>
    <x v="2"/>
    <n v="57"/>
  </r>
  <r>
    <s v="CHANDLER"/>
    <x v="2"/>
    <n v="92"/>
  </r>
  <r>
    <s v="FLAGSTAFF"/>
    <x v="2"/>
    <n v="95"/>
  </r>
  <r>
    <s v="GILBERT"/>
    <x v="2"/>
    <n v="77"/>
  </r>
  <r>
    <s v="GLENDALE"/>
    <x v="2"/>
    <n v="90"/>
  </r>
  <r>
    <s v="MESA"/>
    <x v="2"/>
    <n v="96"/>
  </r>
  <r>
    <s v="PEORIA"/>
    <x v="2"/>
    <n v="56"/>
  </r>
  <r>
    <s v="PHOENIX"/>
    <x v="2"/>
    <n v="100"/>
  </r>
  <r>
    <s v="SCOTTSDALE"/>
    <x v="2"/>
    <n v="100"/>
  </r>
  <r>
    <s v="TEMPE"/>
    <x v="2"/>
    <n v="100"/>
  </r>
  <r>
    <s v="TUCSON"/>
    <x v="2"/>
    <n v="100"/>
  </r>
  <r>
    <s v="CONWAY"/>
    <x v="3"/>
    <n v="38"/>
  </r>
  <r>
    <s v="EUREKA SPRINGS"/>
    <x v="3"/>
    <n v="53"/>
  </r>
  <r>
    <s v="FAYETTEVILLE"/>
    <x v="3"/>
    <n v="49"/>
  </r>
  <r>
    <s v="FORT SMITH"/>
    <x v="3"/>
    <n v="26"/>
  </r>
  <r>
    <s v="JONESBORO"/>
    <x v="3"/>
    <n v="0"/>
  </r>
  <r>
    <s v="LITTLE ROCK"/>
    <x v="3"/>
    <n v="72"/>
  </r>
  <r>
    <s v="NORTH LITTLE ROCK"/>
    <x v="3"/>
    <n v="0"/>
  </r>
  <r>
    <s v="SPRINGDALE"/>
    <x v="3"/>
    <n v="19"/>
  </r>
  <r>
    <s v="ANAHEIM"/>
    <x v="4"/>
    <n v="79"/>
  </r>
  <r>
    <s v="BAKERSFIELD"/>
    <x v="4"/>
    <n v="58"/>
  </r>
  <r>
    <s v="BERKELEY"/>
    <x v="4"/>
    <n v="100"/>
  </r>
  <r>
    <s v="BRISBANE"/>
    <x v="4"/>
    <n v="59"/>
  </r>
  <r>
    <s v="CATHEDRAL CITY"/>
    <x v="4"/>
    <n v="100"/>
  </r>
  <r>
    <s v="CHULA VISTA"/>
    <x v="4"/>
    <n v="100"/>
  </r>
  <r>
    <s v="CONCORD"/>
    <x v="4"/>
    <n v="91"/>
  </r>
  <r>
    <s v="CORONA"/>
    <x v="4"/>
    <n v="59"/>
  </r>
  <r>
    <s v="ELK GROVE"/>
    <x v="4"/>
    <n v="82"/>
  </r>
  <r>
    <s v="ESCONDIDO"/>
    <x v="4"/>
    <n v="72"/>
  </r>
  <r>
    <s v="FONTANA"/>
    <x v="4"/>
    <n v="52"/>
  </r>
  <r>
    <s v="FREMONT"/>
    <x v="4"/>
    <n v="92"/>
  </r>
  <r>
    <s v="FRESNO"/>
    <x v="4"/>
    <n v="62"/>
  </r>
  <r>
    <s v="FULLERTON"/>
    <x v="4"/>
    <n v="73"/>
  </r>
  <r>
    <s v="GARDEN GROVE"/>
    <x v="4"/>
    <n v="60"/>
  </r>
  <r>
    <s v="GLENDALE"/>
    <x v="4"/>
    <n v="75"/>
  </r>
  <r>
    <s v="GUERNEVILLE"/>
    <x v="4"/>
    <n v="94"/>
  </r>
  <r>
    <s v="HAYWARD"/>
    <x v="4"/>
    <n v="79"/>
  </r>
  <r>
    <s v="HUNTINGTON BEACH"/>
    <x v="4"/>
    <n v="71"/>
  </r>
  <r>
    <s v="IRVINE"/>
    <x v="4"/>
    <n v="100"/>
  </r>
  <r>
    <s v="LANCASTER"/>
    <x v="4"/>
    <n v="64"/>
  </r>
  <r>
    <s v="LONG BEACH"/>
    <x v="4"/>
    <n v="100"/>
  </r>
  <r>
    <s v="LOS ANGELES"/>
    <x v="4"/>
    <n v="100"/>
  </r>
  <r>
    <s v="MODESTO"/>
    <x v="4"/>
    <n v="60"/>
  </r>
  <r>
    <s v="OAKLAND"/>
    <x v="4"/>
    <n v="100"/>
  </r>
  <r>
    <s v="OCEANSIDE"/>
    <x v="4"/>
    <n v="100"/>
  </r>
  <r>
    <s v="ONTARIO"/>
    <x v="4"/>
    <n v="52"/>
  </r>
  <r>
    <s v="ORANGE"/>
    <x v="4"/>
    <n v="71"/>
  </r>
  <r>
    <s v="OXNARD"/>
    <x v="4"/>
    <n v="60"/>
  </r>
  <r>
    <s v="PALM DESERT"/>
    <x v="4"/>
    <n v="97"/>
  </r>
  <r>
    <s v="PALM SPRINGS"/>
    <x v="4"/>
    <n v="100"/>
  </r>
  <r>
    <s v="MORENO VALLEY"/>
    <x v="4"/>
    <n v="60"/>
  </r>
  <r>
    <s v="PALMDALE"/>
    <x v="4"/>
    <n v="90"/>
  </r>
  <r>
    <s v="PASADENA"/>
    <x v="4"/>
    <n v="91"/>
  </r>
  <r>
    <s v="POMONA"/>
    <x v="4"/>
    <n v="71"/>
  </r>
  <r>
    <s v="RANCHO CUCAMONGA"/>
    <x v="4"/>
    <n v="67"/>
  </r>
  <r>
    <s v="RANCHO MIRAGE"/>
    <x v="4"/>
    <n v="100"/>
  </r>
  <r>
    <s v="RICHMOND"/>
    <x v="4"/>
    <n v="91"/>
  </r>
  <r>
    <s v="RIVERSIDE"/>
    <x v="4"/>
    <n v="100"/>
  </r>
  <r>
    <s v="SACRAMENTO"/>
    <x v="4"/>
    <n v="100"/>
  </r>
  <r>
    <s v="SALINAS"/>
    <x v="4"/>
    <n v="65"/>
  </r>
  <r>
    <s v="SAN BERNARDINO"/>
    <x v="4"/>
    <n v="53"/>
  </r>
  <r>
    <s v="SAN DIEGO"/>
    <x v="4"/>
    <n v="100"/>
  </r>
  <r>
    <s v="SAN FRANCISCO"/>
    <x v="4"/>
    <n v="100"/>
  </r>
  <r>
    <s v="SAN JOSE"/>
    <x v="4"/>
    <n v="100"/>
  </r>
  <r>
    <s v="SANTA ANA"/>
    <x v="4"/>
    <n v="85"/>
  </r>
  <r>
    <s v="SANTA CLARITA"/>
    <x v="4"/>
    <n v="64"/>
  </r>
  <r>
    <s v="SANTA MONICA"/>
    <x v="4"/>
    <n v="100"/>
  </r>
  <r>
    <s v="SANTA ROSA"/>
    <x v="4"/>
    <n v="78"/>
  </r>
  <r>
    <s v="SIGNAL HILL"/>
    <x v="4"/>
    <n v="100"/>
  </r>
  <r>
    <s v="STOCKTON"/>
    <x v="4"/>
    <n v="71"/>
  </r>
  <r>
    <s v="SUNNYVALE"/>
    <x v="4"/>
    <n v="93"/>
  </r>
  <r>
    <s v="THOUSAND OAKS"/>
    <x v="4"/>
    <n v="68"/>
  </r>
  <r>
    <s v="TORRANCE"/>
    <x v="4"/>
    <n v="57"/>
  </r>
  <r>
    <s v="VALLEJO"/>
    <x v="4"/>
    <n v="82"/>
  </r>
  <r>
    <s v="VISALIA"/>
    <x v="4"/>
    <n v="78"/>
  </r>
  <r>
    <s v="WEST HOLLYWOOD"/>
    <x v="4"/>
    <n v="100"/>
  </r>
  <r>
    <s v="ASPEN"/>
    <x v="5"/>
    <n v="88"/>
  </r>
  <r>
    <s v="AURORA"/>
    <x v="5"/>
    <n v="84"/>
  </r>
  <r>
    <s v="BOULDER"/>
    <x v="5"/>
    <n v="100"/>
  </r>
  <r>
    <s v="COLORADO SPRINGS"/>
    <x v="5"/>
    <n v="81"/>
  </r>
  <r>
    <s v="DENVER"/>
    <x v="5"/>
    <n v="100"/>
  </r>
  <r>
    <s v="FORT COLLINS"/>
    <x v="5"/>
    <n v="100"/>
  </r>
  <r>
    <s v="LAKEWOOD"/>
    <x v="5"/>
    <n v="58"/>
  </r>
  <r>
    <s v="LITTLETON"/>
    <x v="5"/>
    <n v="68"/>
  </r>
  <r>
    <s v="BRIDGEPORT"/>
    <x v="6"/>
    <n v="42"/>
  </r>
  <r>
    <s v="HARTFORD"/>
    <x v="6"/>
    <n v="99"/>
  </r>
  <r>
    <s v="NEW BRITAIN"/>
    <x v="6"/>
    <n v="83"/>
  </r>
  <r>
    <s v="NEW HAVEN"/>
    <x v="6"/>
    <n v="85"/>
  </r>
  <r>
    <s v="NORWALK"/>
    <x v="6"/>
    <n v="100"/>
  </r>
  <r>
    <s v="STAMFORD"/>
    <x v="6"/>
    <n v="100"/>
  </r>
  <r>
    <s v="STORRS (MANSFIELD)"/>
    <x v="6"/>
    <n v="61"/>
  </r>
  <r>
    <s v="WATERBURY"/>
    <x v="6"/>
    <n v="69"/>
  </r>
  <r>
    <s v="BETHANY BEACH"/>
    <x v="7"/>
    <n v="55"/>
  </r>
  <r>
    <s v="DOVER"/>
    <x v="7"/>
    <n v="64"/>
  </r>
  <r>
    <s v="MIDDLETOWN"/>
    <x v="7"/>
    <n v="30"/>
  </r>
  <r>
    <s v="MILFORD"/>
    <x v="7"/>
    <n v="72"/>
  </r>
  <r>
    <s v="NEWARK"/>
    <x v="7"/>
    <n v="57"/>
  </r>
  <r>
    <s v="REHOBOTH BEACH"/>
    <x v="7"/>
    <n v="61"/>
  </r>
  <r>
    <s v="SMYRNA"/>
    <x v="7"/>
    <n v="43"/>
  </r>
  <r>
    <s v="WILMINGTON"/>
    <x v="7"/>
    <n v="80"/>
  </r>
  <r>
    <s v="CAPE CORAL"/>
    <x v="8"/>
    <n v="61"/>
  </r>
  <r>
    <s v="CORAL GABLES"/>
    <x v="8"/>
    <n v="87"/>
  </r>
  <r>
    <s v="DAYTONA BEACH"/>
    <x v="8"/>
    <n v="27"/>
  </r>
  <r>
    <s v="FORT LAUDERDALE"/>
    <x v="8"/>
    <n v="100"/>
  </r>
  <r>
    <s v="GAINESVILLE"/>
    <x v="8"/>
    <n v="90"/>
  </r>
  <r>
    <s v="HIALEAH"/>
    <x v="8"/>
    <n v="53"/>
  </r>
  <r>
    <s v="HOLLYWOOD"/>
    <x v="8"/>
    <n v="100"/>
  </r>
  <r>
    <s v="JACKSONVILLE"/>
    <x v="8"/>
    <n v="76"/>
  </r>
  <r>
    <s v="MIAMI"/>
    <x v="8"/>
    <n v="100"/>
  </r>
  <r>
    <s v="MIAMI SHORES"/>
    <x v="8"/>
    <n v="92"/>
  </r>
  <r>
    <s v="OAKLAND PARK"/>
    <x v="8"/>
    <n v="100"/>
  </r>
  <r>
    <s v="ORLANDO"/>
    <x v="8"/>
    <n v="100"/>
  </r>
  <r>
    <s v="PEMBROKE PINES"/>
    <x v="8"/>
    <n v="76"/>
  </r>
  <r>
    <s v="PORT SAINT LUCIE"/>
    <x v="8"/>
    <n v="75"/>
  </r>
  <r>
    <s v="ST. PETERSBURG"/>
    <x v="8"/>
    <n v="100"/>
  </r>
  <r>
    <s v="TALLAHASSEE"/>
    <x v="8"/>
    <n v="86"/>
  </r>
  <r>
    <s v="TAMPA"/>
    <x v="8"/>
    <n v="100"/>
  </r>
  <r>
    <s v="WILTON MANORS"/>
    <x v="8"/>
    <n v="100"/>
  </r>
  <r>
    <s v="ATHENS-CLARKE"/>
    <x v="9"/>
    <n v="85"/>
  </r>
  <r>
    <s v="ATLANTA"/>
    <x v="9"/>
    <n v="100"/>
  </r>
  <r>
    <s v="AUGUSTA-RICHMOND COUNTY"/>
    <x v="9"/>
    <n v="62"/>
  </r>
  <r>
    <s v="AVONDALE ESTATES"/>
    <x v="9"/>
    <n v="48"/>
  </r>
  <r>
    <s v="COLUMBUS"/>
    <x v="9"/>
    <n v="63"/>
  </r>
  <r>
    <s v="DECATUR"/>
    <x v="9"/>
    <n v="98"/>
  </r>
  <r>
    <s v="NORTH DRUID HILLS"/>
    <x v="9"/>
    <n v="59"/>
  </r>
  <r>
    <s v="ROSWELL"/>
    <x v="9"/>
    <n v="5"/>
  </r>
  <r>
    <s v="SANDY SPRINGS"/>
    <x v="9"/>
    <n v="33"/>
  </r>
  <r>
    <s v="SAVANNAH"/>
    <x v="9"/>
    <n v="80"/>
  </r>
  <r>
    <s v="HAWAII"/>
    <x v="10"/>
    <n v="52"/>
  </r>
  <r>
    <s v="HONOLULU"/>
    <x v="10"/>
    <n v="89"/>
  </r>
  <r>
    <s v="KALAWAO"/>
    <x v="10"/>
    <n v="30"/>
  </r>
  <r>
    <s v="KAUAI"/>
    <x v="10"/>
    <n v="46"/>
  </r>
  <r>
    <s v="MAUI"/>
    <x v="10"/>
    <n v="74"/>
  </r>
  <r>
    <s v="BOISE"/>
    <x v="11"/>
    <n v="73"/>
  </r>
  <r>
    <s v="COEUR D’ALENE"/>
    <x v="11"/>
    <n v="61"/>
  </r>
  <r>
    <s v="IDAHO FALLS"/>
    <x v="11"/>
    <n v="51"/>
  </r>
  <r>
    <s v="MERIDIAN"/>
    <x v="11"/>
    <n v="50"/>
  </r>
  <r>
    <s v="MOSCOW"/>
    <x v="11"/>
    <n v="62"/>
  </r>
  <r>
    <s v="NAMPA"/>
    <x v="11"/>
    <n v="13"/>
  </r>
  <r>
    <s v="POCATELLO"/>
    <x v="11"/>
    <n v="58"/>
  </r>
  <r>
    <s v="AURORA"/>
    <x v="12"/>
    <n v="94"/>
  </r>
  <r>
    <s v="CARBONDALE"/>
    <x v="12"/>
    <n v="77"/>
  </r>
  <r>
    <s v="CHAMPAIGN"/>
    <x v="12"/>
    <n v="100"/>
  </r>
  <r>
    <s v="CHICAGO"/>
    <x v="12"/>
    <n v="100"/>
  </r>
  <r>
    <s v="JOLIET"/>
    <x v="12"/>
    <n v="65"/>
  </r>
  <r>
    <s v="NAPERVILLE"/>
    <x v="12"/>
    <n v="92"/>
  </r>
  <r>
    <s v="PEORIA"/>
    <x v="12"/>
    <n v="74"/>
  </r>
  <r>
    <s v="ROCKFORD"/>
    <x v="12"/>
    <n v="100"/>
  </r>
  <r>
    <s v="SPRINGFIELD"/>
    <x v="12"/>
    <n v="72"/>
  </r>
  <r>
    <s v="BLOOMINGTON"/>
    <x v="13"/>
    <n v="100"/>
  </r>
  <r>
    <s v="EVANSVILLE"/>
    <x v="13"/>
    <n v="90"/>
  </r>
  <r>
    <s v="FORT WAYNE"/>
    <x v="13"/>
    <n v="40"/>
  </r>
  <r>
    <s v="HAMMOND"/>
    <x v="13"/>
    <n v="71"/>
  </r>
  <r>
    <s v="INDIANAPOLIS"/>
    <x v="13"/>
    <n v="80"/>
  </r>
  <r>
    <s v="MUNCIE"/>
    <x v="13"/>
    <n v="69"/>
  </r>
  <r>
    <s v="SOUTH BEND"/>
    <x v="13"/>
    <n v="74"/>
  </r>
  <r>
    <s v="TERRE HAUTE"/>
    <x v="13"/>
    <n v="85"/>
  </r>
  <r>
    <s v="WEST LAFAYETTE"/>
    <x v="13"/>
    <n v="65"/>
  </r>
  <r>
    <s v="AMES"/>
    <x v="14"/>
    <n v="96"/>
  </r>
  <r>
    <s v="CEDAR RAPIDS"/>
    <x v="14"/>
    <n v="100"/>
  </r>
  <r>
    <s v="DAVENPORT"/>
    <x v="14"/>
    <n v="100"/>
  </r>
  <r>
    <s v="DES MOINES"/>
    <x v="14"/>
    <n v="96"/>
  </r>
  <r>
    <s v="DUBUQUE"/>
    <x v="14"/>
    <n v="100"/>
  </r>
  <r>
    <s v="IOWA CITY"/>
    <x v="14"/>
    <n v="100"/>
  </r>
  <r>
    <s v="SIOUX CITY"/>
    <x v="14"/>
    <n v="77"/>
  </r>
  <r>
    <s v="WATERLOO"/>
    <x v="14"/>
    <n v="83"/>
  </r>
  <r>
    <s v="WEST DES MOINES"/>
    <x v="14"/>
    <n v="100"/>
  </r>
  <r>
    <s v="EMPORIA"/>
    <x v="15"/>
    <n v="69"/>
  </r>
  <r>
    <s v="HUTCHINSON"/>
    <x v="15"/>
    <n v="61"/>
  </r>
  <r>
    <s v="KANSAS CITY"/>
    <x v="15"/>
    <n v="63"/>
  </r>
  <r>
    <s v="LAWRENCE"/>
    <x v="15"/>
    <n v="100"/>
  </r>
  <r>
    <s v="MANHATTAN"/>
    <x v="15"/>
    <n v="82"/>
  </r>
  <r>
    <s v="OLATHE"/>
    <x v="15"/>
    <n v="69"/>
  </r>
  <r>
    <s v="OVERLAND PARK"/>
    <x v="15"/>
    <n v="100"/>
  </r>
  <r>
    <s v="TOPEKA"/>
    <x v="15"/>
    <n v="97"/>
  </r>
  <r>
    <s v="WICHITA"/>
    <x v="15"/>
    <n v="98"/>
  </r>
  <r>
    <s v="BEREA"/>
    <x v="16"/>
    <n v="57"/>
  </r>
  <r>
    <s v="BOWLING GREEN"/>
    <x v="16"/>
    <n v="40"/>
  </r>
  <r>
    <s v="COVINGTON"/>
    <x v="16"/>
    <n v="100"/>
  </r>
  <r>
    <s v="FRANKFORT"/>
    <x v="16"/>
    <n v="66"/>
  </r>
  <r>
    <s v="LEXINGTON"/>
    <x v="16"/>
    <n v="100"/>
  </r>
  <r>
    <s v="LOUISVILLE"/>
    <x v="16"/>
    <n v="100"/>
  </r>
  <r>
    <s v="MOREHEAD"/>
    <x v="16"/>
    <n v="57"/>
  </r>
  <r>
    <s v="OWENSBORO"/>
    <x v="16"/>
    <n v="38"/>
  </r>
  <r>
    <s v="BATON ROUGE"/>
    <x v="17"/>
    <n v="29"/>
  </r>
  <r>
    <s v="LAFAYETTE"/>
    <x v="17"/>
    <n v="14"/>
  </r>
  <r>
    <s v="LAKE CHARLES"/>
    <x v="17"/>
    <n v="17"/>
  </r>
  <r>
    <s v="METAIRIE"/>
    <x v="17"/>
    <n v="12"/>
  </r>
  <r>
    <s v="MONROE"/>
    <x v="17"/>
    <n v="12"/>
  </r>
  <r>
    <s v="NEW ORLEANS"/>
    <x v="17"/>
    <n v="93"/>
  </r>
  <r>
    <s v="SHREVEPORT"/>
    <x v="17"/>
    <n v="63"/>
  </r>
  <r>
    <s v="AUBURN"/>
    <x v="18"/>
    <n v="51"/>
  </r>
  <r>
    <s v="AUGUSTA"/>
    <x v="18"/>
    <n v="55"/>
  </r>
  <r>
    <s v="BANGOR"/>
    <x v="18"/>
    <n v="70"/>
  </r>
  <r>
    <s v="BRUNSWICK"/>
    <x v="18"/>
    <n v="62"/>
  </r>
  <r>
    <s v="ORONO"/>
    <x v="18"/>
    <n v="34"/>
  </r>
  <r>
    <s v="PORTLAND"/>
    <x v="18"/>
    <n v="85"/>
  </r>
  <r>
    <s v="SCARBOROUGH"/>
    <x v="18"/>
    <n v="61"/>
  </r>
  <r>
    <s v="SOUTH PORTLAND"/>
    <x v="18"/>
    <n v="74"/>
  </r>
  <r>
    <s v="ANNAPOLIS"/>
    <x v="19"/>
    <n v="95"/>
  </r>
  <r>
    <s v="BALTIMORE"/>
    <x v="19"/>
    <n v="100"/>
  </r>
  <r>
    <s v="BOWIE"/>
    <x v="19"/>
    <n v="61"/>
  </r>
  <r>
    <s v="COLLEGE PARK"/>
    <x v="19"/>
    <n v="95"/>
  </r>
  <r>
    <s v="COLUMBIA"/>
    <x v="19"/>
    <n v="100"/>
  </r>
  <r>
    <s v="FREDERICK"/>
    <x v="19"/>
    <n v="100"/>
  </r>
  <r>
    <s v="GAITHERSBURG"/>
    <x v="19"/>
    <n v="100"/>
  </r>
  <r>
    <s v="HAGERSTOWN"/>
    <x v="19"/>
    <n v="75"/>
  </r>
  <r>
    <s v="ROCKVILLE"/>
    <x v="19"/>
    <n v="100"/>
  </r>
  <r>
    <s v="TOWSON"/>
    <x v="19"/>
    <n v="84"/>
  </r>
  <r>
    <s v="AMHERST"/>
    <x v="20"/>
    <n v="74"/>
  </r>
  <r>
    <s v="ARLINGTON"/>
    <x v="20"/>
    <n v="100"/>
  </r>
  <r>
    <s v="BOSTON"/>
    <x v="20"/>
    <n v="100"/>
  </r>
  <r>
    <s v="CAMBRIDGE"/>
    <x v="20"/>
    <n v="100"/>
  </r>
  <r>
    <s v="LOWELL"/>
    <x v="20"/>
    <n v="91"/>
  </r>
  <r>
    <s v="NORTHAMPTON"/>
    <x v="20"/>
    <n v="100"/>
  </r>
  <r>
    <s v="PROVINCETOWN"/>
    <x v="20"/>
    <n v="100"/>
  </r>
  <r>
    <s v="SALEM"/>
    <x v="20"/>
    <n v="100"/>
  </r>
  <r>
    <s v="SPRINGFIELD"/>
    <x v="20"/>
    <n v="84"/>
  </r>
  <r>
    <s v="WORCESTER"/>
    <x v="20"/>
    <n v="100"/>
  </r>
  <r>
    <s v="ANN ARBOR"/>
    <x v="21"/>
    <n v="100"/>
  </r>
  <r>
    <s v="DETROIT"/>
    <x v="21"/>
    <n v="100"/>
  </r>
  <r>
    <s v="EAST LANSING"/>
    <x v="21"/>
    <n v="98"/>
  </r>
  <r>
    <s v="FERNDALE"/>
    <x v="21"/>
    <n v="100"/>
  </r>
  <r>
    <s v="GRAND RAPIDS"/>
    <x v="21"/>
    <n v="100"/>
  </r>
  <r>
    <s v="KALAMAZOO"/>
    <x v="21"/>
    <n v="86"/>
  </r>
  <r>
    <s v="LANSING"/>
    <x v="21"/>
    <n v="89"/>
  </r>
  <r>
    <s v="PLEASANT RIDGE"/>
    <x v="21"/>
    <n v="64"/>
  </r>
  <r>
    <s v="STERLING HEIGHTS"/>
    <x v="21"/>
    <n v="99"/>
  </r>
  <r>
    <s v="TRAVERSE CITY"/>
    <x v="21"/>
    <n v="86"/>
  </r>
  <r>
    <s v="WARREN"/>
    <x v="21"/>
    <n v="59"/>
  </r>
  <r>
    <s v="BLOOMINGTON"/>
    <x v="22"/>
    <n v="85"/>
  </r>
  <r>
    <s v="DULUTH"/>
    <x v="22"/>
    <n v="100"/>
  </r>
  <r>
    <s v="EDEN PRAIRIE"/>
    <x v="22"/>
    <n v="55"/>
  </r>
  <r>
    <s v="MINNEAPOLIS"/>
    <x v="22"/>
    <n v="94"/>
  </r>
  <r>
    <s v="ROCHESTER"/>
    <x v="22"/>
    <n v="72"/>
  </r>
  <r>
    <s v="SAINT CLOUD"/>
    <x v="22"/>
    <n v="52"/>
  </r>
  <r>
    <s v="SAINT PAUL"/>
    <x v="22"/>
    <n v="100"/>
  </r>
  <r>
    <s v="BAY ST. LOUIS"/>
    <x v="23"/>
    <n v="0"/>
  </r>
  <r>
    <s v="BILOXI"/>
    <x v="23"/>
    <n v="26"/>
  </r>
  <r>
    <s v="GULFPORT"/>
    <x v="23"/>
    <n v="12"/>
  </r>
  <r>
    <s v="HATTIESBURG"/>
    <x v="23"/>
    <n v="36"/>
  </r>
  <r>
    <s v="JACKSON"/>
    <x v="23"/>
    <n v="79"/>
  </r>
  <r>
    <s v="OCEAN SPRINGS"/>
    <x v="23"/>
    <n v="0"/>
  </r>
  <r>
    <s v="OXFORD"/>
    <x v="23"/>
    <n v="15"/>
  </r>
  <r>
    <s v="SOUTHAVEN"/>
    <x v="23"/>
    <n v="12"/>
  </r>
  <r>
    <s v="STARKVILLE"/>
    <x v="23"/>
    <n v="32"/>
  </r>
  <r>
    <s v="CAPE GIRARDEAU"/>
    <x v="24"/>
    <n v="12"/>
  </r>
  <r>
    <s v="COLUMBIA"/>
    <x v="24"/>
    <n v="100"/>
  </r>
  <r>
    <s v="INDEPENDENCE"/>
    <x v="24"/>
    <n v="17"/>
  </r>
  <r>
    <s v="JEFFERSON CITY"/>
    <x v="24"/>
    <n v="51"/>
  </r>
  <r>
    <s v="KANSAS CITY"/>
    <x v="24"/>
    <n v="100"/>
  </r>
  <r>
    <s v="SPRINGFIELD"/>
    <x v="24"/>
    <n v="61"/>
  </r>
  <r>
    <s v="ST. CHARLES"/>
    <x v="24"/>
    <n v="72"/>
  </r>
  <r>
    <s v="ST. LOUIS"/>
    <x v="24"/>
    <n v="100"/>
  </r>
  <r>
    <s v="BILLINGS"/>
    <x v="25"/>
    <n v="20"/>
  </r>
  <r>
    <s v="BOZEMAN"/>
    <x v="25"/>
    <n v="75"/>
  </r>
  <r>
    <s v="BUTTE-SILVER BOW"/>
    <x v="25"/>
    <n v="36"/>
  </r>
  <r>
    <s v="GREAT FALLS"/>
    <x v="25"/>
    <n v="13"/>
  </r>
  <r>
    <s v="HELENA"/>
    <x v="25"/>
    <n v="59"/>
  </r>
  <r>
    <s v="KALISPELL"/>
    <x v="25"/>
    <n v="13"/>
  </r>
  <r>
    <s v="MISSOULA"/>
    <x v="25"/>
    <n v="99"/>
  </r>
  <r>
    <s v="WHITEFISH"/>
    <x v="25"/>
    <n v="58"/>
  </r>
  <r>
    <s v="BELLEVUE"/>
    <x v="26"/>
    <n v="46"/>
  </r>
  <r>
    <s v="FREMONT"/>
    <x v="26"/>
    <n v="32"/>
  </r>
  <r>
    <s v="GRAND ISLAND"/>
    <x v="26"/>
    <n v="47"/>
  </r>
  <r>
    <s v="KEARNEY"/>
    <x v="26"/>
    <n v="32"/>
  </r>
  <r>
    <s v="LINCOLN"/>
    <x v="26"/>
    <n v="82"/>
  </r>
  <r>
    <s v="NORTH PLATTE"/>
    <x v="26"/>
    <n v="32"/>
  </r>
  <r>
    <s v="OMAHA"/>
    <x v="26"/>
    <n v="83"/>
  </r>
  <r>
    <s v="CARSON CITY"/>
    <x v="27"/>
    <n v="52"/>
  </r>
  <r>
    <s v="ELKO"/>
    <x v="27"/>
    <n v="50"/>
  </r>
  <r>
    <s v="ENTERPRISE"/>
    <x v="27"/>
    <n v="100"/>
  </r>
  <r>
    <s v="HENDERSON"/>
    <x v="27"/>
    <n v="100"/>
  </r>
  <r>
    <s v="LAS VEGAS"/>
    <x v="27"/>
    <n v="100"/>
  </r>
  <r>
    <s v="MESQUITE"/>
    <x v="27"/>
    <n v="47"/>
  </r>
  <r>
    <s v="NORTH LAS VEGAS"/>
    <x v="27"/>
    <n v="63"/>
  </r>
  <r>
    <s v="PARADISE"/>
    <x v="27"/>
    <n v="100"/>
  </r>
  <r>
    <s v="RENO"/>
    <x v="27"/>
    <n v="100"/>
  </r>
  <r>
    <s v="SPARKS"/>
    <x v="27"/>
    <n v="58"/>
  </r>
  <r>
    <s v="CONCORD"/>
    <x v="28"/>
    <n v="69"/>
  </r>
  <r>
    <s v="DERRY"/>
    <x v="28"/>
    <n v="58"/>
  </r>
  <r>
    <s v="DOVER"/>
    <x v="28"/>
    <n v="80"/>
  </r>
  <r>
    <s v="DURHAM"/>
    <x v="28"/>
    <n v="96"/>
  </r>
  <r>
    <s v="MANCHESTER"/>
    <x v="28"/>
    <n v="85"/>
  </r>
  <r>
    <s v="NASHUA"/>
    <x v="28"/>
    <n v="75"/>
  </r>
  <r>
    <s v="PLYMOUTH"/>
    <x v="28"/>
    <n v="44"/>
  </r>
  <r>
    <s v="PORTSMOUTH"/>
    <x v="28"/>
    <n v="89"/>
  </r>
  <r>
    <s v="ROCHESTER"/>
    <x v="28"/>
    <n v="53"/>
  </r>
  <r>
    <s v="ASBURY PARK"/>
    <x v="29"/>
    <n v="100"/>
  </r>
  <r>
    <s v="ELIZABETH"/>
    <x v="29"/>
    <n v="71"/>
  </r>
  <r>
    <s v="HOBOKEN"/>
    <x v="29"/>
    <n v="100"/>
  </r>
  <r>
    <s v="JERSEY CITY"/>
    <x v="29"/>
    <n v="100"/>
  </r>
  <r>
    <s v="LAMBERTVILLE"/>
    <x v="29"/>
    <n v="95"/>
  </r>
  <r>
    <s v="MONTCLAIR"/>
    <x v="29"/>
    <n v="100"/>
  </r>
  <r>
    <s v="NEW BRUNSWICK"/>
    <x v="29"/>
    <n v="67"/>
  </r>
  <r>
    <s v="NEWARK"/>
    <x v="29"/>
    <n v="65"/>
  </r>
  <r>
    <s v="OCEAN GROVE (NEPTUNE)"/>
    <x v="29"/>
    <n v="84"/>
  </r>
  <r>
    <s v="PATERSON"/>
    <x v="29"/>
    <n v="62"/>
  </r>
  <r>
    <s v="PRINCETON"/>
    <x v="29"/>
    <n v="100"/>
  </r>
  <r>
    <s v="TRENTON"/>
    <x v="29"/>
    <n v="89"/>
  </r>
  <r>
    <s v="ALBUQUERQUE"/>
    <x v="30"/>
    <n v="100"/>
  </r>
  <r>
    <s v="ELDORADO AT SANTA FE"/>
    <x v="30"/>
    <n v="50"/>
  </r>
  <r>
    <s v="FARMINGTON"/>
    <x v="30"/>
    <n v="70"/>
  </r>
  <r>
    <s v="GALLUP"/>
    <x v="30"/>
    <n v="53"/>
  </r>
  <r>
    <s v="LAS CRUCES"/>
    <x v="30"/>
    <n v="89"/>
  </r>
  <r>
    <s v="RIO RANCHO"/>
    <x v="30"/>
    <n v="60"/>
  </r>
  <r>
    <s v="ROSWELL"/>
    <x v="30"/>
    <n v="48"/>
  </r>
  <r>
    <s v="SANTA FE"/>
    <x v="30"/>
    <n v="75"/>
  </r>
  <r>
    <s v="ALBANY"/>
    <x v="31"/>
    <n v="100"/>
  </r>
  <r>
    <s v="BROOKHAVEN"/>
    <x v="31"/>
    <n v="61"/>
  </r>
  <r>
    <s v="BUFFALO"/>
    <x v="31"/>
    <n v="97"/>
  </r>
  <r>
    <s v="ITHACA"/>
    <x v="31"/>
    <n v="100"/>
  </r>
  <r>
    <s v="NEW YORK"/>
    <x v="31"/>
    <n v="100"/>
  </r>
  <r>
    <s v="NORTHWEST HARBOR"/>
    <x v="31"/>
    <n v="44"/>
  </r>
  <r>
    <s v="ROCHESTER"/>
    <x v="31"/>
    <n v="100"/>
  </r>
  <r>
    <s v="SYRACUSE"/>
    <x v="31"/>
    <n v="100"/>
  </r>
  <r>
    <s v="WHITE PLAINS"/>
    <x v="31"/>
    <n v="96"/>
  </r>
  <r>
    <s v="YONKERS"/>
    <x v="31"/>
    <n v="100"/>
  </r>
  <r>
    <s v="CARRBORO"/>
    <x v="32"/>
    <n v="95"/>
  </r>
  <r>
    <s v="CARY"/>
    <x v="32"/>
    <n v="54"/>
  </r>
  <r>
    <s v="CHAPEL HILL"/>
    <x v="32"/>
    <n v="100"/>
  </r>
  <r>
    <s v="CHARLOTTE"/>
    <x v="32"/>
    <n v="95"/>
  </r>
  <r>
    <s v="DURHAM"/>
    <x v="32"/>
    <n v="91"/>
  </r>
  <r>
    <s v="FAYETTEVILLE"/>
    <x v="32"/>
    <n v="34"/>
  </r>
  <r>
    <s v="GREENSBORO"/>
    <x v="32"/>
    <n v="100"/>
  </r>
  <r>
    <s v="RALEIGH"/>
    <x v="32"/>
    <n v="78"/>
  </r>
  <r>
    <s v="WILMINGTON"/>
    <x v="32"/>
    <n v="66"/>
  </r>
  <r>
    <s v="WINSTON-SALEM"/>
    <x v="32"/>
    <n v="90"/>
  </r>
  <r>
    <s v="BISMARCK"/>
    <x v="33"/>
    <n v="63"/>
  </r>
  <r>
    <s v="FARGO"/>
    <x v="33"/>
    <n v="76"/>
  </r>
  <r>
    <s v="GRAND FORKS"/>
    <x v="33"/>
    <n v="70"/>
  </r>
  <r>
    <s v="JAMESTOWN"/>
    <x v="33"/>
    <n v="34"/>
  </r>
  <r>
    <s v="MANDAN"/>
    <x v="33"/>
    <n v="53"/>
  </r>
  <r>
    <s v="MINOT"/>
    <x v="33"/>
    <n v="46"/>
  </r>
  <r>
    <s v="WEST FARGO"/>
    <x v="33"/>
    <n v="41"/>
  </r>
  <r>
    <s v="AKRON"/>
    <x v="34"/>
    <n v="100"/>
  </r>
  <r>
    <s v="CINCINNATI"/>
    <x v="34"/>
    <n v="100"/>
  </r>
  <r>
    <s v="CLEVELAND"/>
    <x v="34"/>
    <n v="100"/>
  </r>
  <r>
    <s v="COLUMBUS"/>
    <x v="34"/>
    <n v="100"/>
  </r>
  <r>
    <s v="DAYTON"/>
    <x v="34"/>
    <n v="100"/>
  </r>
  <r>
    <s v="DUBLIN"/>
    <x v="34"/>
    <n v="100"/>
  </r>
  <r>
    <s v="LAKEWOOD"/>
    <x v="34"/>
    <n v="96"/>
  </r>
  <r>
    <s v="TOLEDO"/>
    <x v="34"/>
    <n v="94"/>
  </r>
  <r>
    <s v="BROKEN ARROW"/>
    <x v="35"/>
    <n v="12"/>
  </r>
  <r>
    <s v="EDMOND"/>
    <x v="35"/>
    <n v="28"/>
  </r>
  <r>
    <s v="LAWTON"/>
    <x v="35"/>
    <n v="17"/>
  </r>
  <r>
    <s v="MOORE"/>
    <x v="35"/>
    <n v="14"/>
  </r>
  <r>
    <s v="NORMAN"/>
    <x v="35"/>
    <n v="100"/>
  </r>
  <r>
    <s v="OKLAHOMA CITY"/>
    <x v="35"/>
    <n v="75"/>
  </r>
  <r>
    <s v="STILLWATER"/>
    <x v="35"/>
    <n v="42"/>
  </r>
  <r>
    <s v="TULSA"/>
    <x v="35"/>
    <n v="78"/>
  </r>
  <r>
    <s v="ASHLAND"/>
    <x v="36"/>
    <n v="53"/>
  </r>
  <r>
    <s v="BEND"/>
    <x v="36"/>
    <n v="61"/>
  </r>
  <r>
    <s v="CORVALLIS"/>
    <x v="36"/>
    <n v="65"/>
  </r>
  <r>
    <s v="EUGENE"/>
    <x v="36"/>
    <n v="99"/>
  </r>
  <r>
    <s v="GRESHAM"/>
    <x v="36"/>
    <n v="69"/>
  </r>
  <r>
    <s v="HILLSBORO"/>
    <x v="36"/>
    <n v="64"/>
  </r>
  <r>
    <s v="PORTLAND"/>
    <x v="36"/>
    <n v="100"/>
  </r>
  <r>
    <s v="SALEM"/>
    <x v="36"/>
    <n v="92"/>
  </r>
  <r>
    <s v="ALLENTOWN"/>
    <x v="37"/>
    <n v="96"/>
  </r>
  <r>
    <s v="CARLISLE"/>
    <x v="37"/>
    <n v="100"/>
  </r>
  <r>
    <s v="ERIE"/>
    <x v="37"/>
    <n v="100"/>
  </r>
  <r>
    <s v="HARRISBURG"/>
    <x v="37"/>
    <n v="100"/>
  </r>
  <r>
    <s v="NEW HOPE"/>
    <x v="37"/>
    <n v="90"/>
  </r>
  <r>
    <s v="PHILADELPHIA"/>
    <x v="37"/>
    <n v="100"/>
  </r>
  <r>
    <s v="PITTSBURGH"/>
    <x v="37"/>
    <n v="100"/>
  </r>
  <r>
    <s v="READING"/>
    <x v="37"/>
    <n v="91"/>
  </r>
  <r>
    <s v="STATE COLLEGE"/>
    <x v="37"/>
    <n v="100"/>
  </r>
  <r>
    <s v="WILKES-BARRE"/>
    <x v="37"/>
    <n v="82"/>
  </r>
  <r>
    <s v="CRANSTON"/>
    <x v="38"/>
    <n v="65"/>
  </r>
  <r>
    <s v="EAST PROVIDENCE"/>
    <x v="38"/>
    <n v="73"/>
  </r>
  <r>
    <s v="NARRAGANSETT"/>
    <x v="38"/>
    <n v="52"/>
  </r>
  <r>
    <s v="NEWPORT"/>
    <x v="38"/>
    <n v="79"/>
  </r>
  <r>
    <s v="PAWTUCKET"/>
    <x v="38"/>
    <n v="64"/>
  </r>
  <r>
    <s v="PROVIDENCE"/>
    <x v="38"/>
    <n v="100"/>
  </r>
  <r>
    <s v="KINGSTON"/>
    <x v="38"/>
    <n v="58"/>
  </r>
  <r>
    <s v="WARWICK"/>
    <x v="38"/>
    <n v="72"/>
  </r>
  <r>
    <s v="CHARLESTON"/>
    <x v="39"/>
    <n v="71"/>
  </r>
  <r>
    <s v="CLEMSON"/>
    <x v="39"/>
    <n v="45"/>
  </r>
  <r>
    <s v="COLUMBIA"/>
    <x v="39"/>
    <n v="82"/>
  </r>
  <r>
    <s v="GREENVILLE"/>
    <x v="39"/>
    <n v="64"/>
  </r>
  <r>
    <s v="MOUNT PLEASANT"/>
    <x v="39"/>
    <n v="46"/>
  </r>
  <r>
    <s v="NORTH CHARLESTON"/>
    <x v="39"/>
    <n v="50"/>
  </r>
  <r>
    <s v="ROCK HILL"/>
    <x v="39"/>
    <n v="17"/>
  </r>
  <r>
    <s v="ABERDEEN"/>
    <x v="40"/>
    <n v="12"/>
  </r>
  <r>
    <s v="BROOKINGS"/>
    <x v="40"/>
    <n v="100"/>
  </r>
  <r>
    <s v="MITCHELL"/>
    <x v="40"/>
    <n v="12"/>
  </r>
  <r>
    <s v="PIERRE"/>
    <x v="40"/>
    <n v="0"/>
  </r>
  <r>
    <s v="RAPID CITY"/>
    <x v="40"/>
    <n v="21"/>
  </r>
  <r>
    <s v="SIOUX FALLS"/>
    <x v="40"/>
    <n v="57"/>
  </r>
  <r>
    <s v="SPEARFISH"/>
    <x v="40"/>
    <n v="26"/>
  </r>
  <r>
    <s v="VERMILLION"/>
    <x v="40"/>
    <n v="82"/>
  </r>
  <r>
    <s v="WATERTOWN"/>
    <x v="40"/>
    <n v="27"/>
  </r>
  <r>
    <s v="CHATTANOOGA"/>
    <x v="41"/>
    <n v="56"/>
  </r>
  <r>
    <s v="CLARKSVILLE"/>
    <x v="41"/>
    <n v="45"/>
  </r>
  <r>
    <s v="FRANKLIN"/>
    <x v="41"/>
    <n v="19"/>
  </r>
  <r>
    <s v="JOHNSON CITY"/>
    <x v="41"/>
    <n v="12"/>
  </r>
  <r>
    <s v="KNOXVILLE"/>
    <x v="41"/>
    <n v="54"/>
  </r>
  <r>
    <s v="MEMPHIS"/>
    <x v="41"/>
    <n v="76"/>
  </r>
  <r>
    <s v="MURFREESBORO"/>
    <x v="41"/>
    <n v="12"/>
  </r>
  <r>
    <s v="NASHVILLE"/>
    <x v="41"/>
    <n v="77"/>
  </r>
  <r>
    <s v="AMARILLO"/>
    <x v="42"/>
    <n v="43"/>
  </r>
  <r>
    <s v="ARLINGTON"/>
    <x v="42"/>
    <n v="100"/>
  </r>
  <r>
    <s v="AUSTIN"/>
    <x v="42"/>
    <n v="100"/>
  </r>
  <r>
    <s v="BROWNSVILLE"/>
    <x v="42"/>
    <n v="46"/>
  </r>
  <r>
    <s v="COLLEGE STATION"/>
    <x v="42"/>
    <n v="22"/>
  </r>
  <r>
    <s v="CORPUS CHRISTI"/>
    <x v="42"/>
    <n v="58"/>
  </r>
  <r>
    <s v="DALLAS"/>
    <x v="42"/>
    <n v="100"/>
  </r>
  <r>
    <s v="DENTON"/>
    <x v="42"/>
    <n v="94"/>
  </r>
  <r>
    <s v="EL PASO"/>
    <x v="42"/>
    <n v="79"/>
  </r>
  <r>
    <s v="FORT WORTH"/>
    <x v="42"/>
    <n v="100"/>
  </r>
  <r>
    <s v="GARLAND"/>
    <x v="42"/>
    <n v="32"/>
  </r>
  <r>
    <s v="GRAND PRAIRIE"/>
    <x v="42"/>
    <n v="40"/>
  </r>
  <r>
    <s v="HOUSTON"/>
    <x v="42"/>
    <n v="73"/>
  </r>
  <r>
    <s v="IRVING"/>
    <x v="42"/>
    <n v="61"/>
  </r>
  <r>
    <s v="KILLEEN"/>
    <x v="42"/>
    <n v="29"/>
  </r>
  <r>
    <s v="LAREDO"/>
    <x v="42"/>
    <n v="22"/>
  </r>
  <r>
    <s v="LUBBOCK"/>
    <x v="42"/>
    <n v="36"/>
  </r>
  <r>
    <s v="MCALLEN"/>
    <x v="42"/>
    <n v="29"/>
  </r>
  <r>
    <s v="MCKINNEY"/>
    <x v="42"/>
    <n v="36"/>
  </r>
  <r>
    <s v="MESQUITE"/>
    <x v="42"/>
    <n v="44"/>
  </r>
  <r>
    <s v="PASADENA"/>
    <x v="42"/>
    <n v="26"/>
  </r>
  <r>
    <s v="PLANO"/>
    <x v="42"/>
    <n v="64"/>
  </r>
  <r>
    <s v="ROUND ROCK"/>
    <x v="42"/>
    <n v="22"/>
  </r>
  <r>
    <s v="SAN ANTONIO"/>
    <x v="42"/>
    <n v="100"/>
  </r>
  <r>
    <s v="WACO"/>
    <x v="42"/>
    <n v="56"/>
  </r>
  <r>
    <s v="LOGAN"/>
    <x v="43"/>
    <n v="48"/>
  </r>
  <r>
    <s v="OGDEN CITY"/>
    <x v="43"/>
    <n v="58"/>
  </r>
  <r>
    <s v="OREM"/>
    <x v="43"/>
    <n v="48"/>
  </r>
  <r>
    <s v="PARK CITY"/>
    <x v="43"/>
    <n v="86"/>
  </r>
  <r>
    <s v="PROVO"/>
    <x v="43"/>
    <n v="40"/>
  </r>
  <r>
    <s v="SALT LAKE CITY"/>
    <x v="43"/>
    <n v="100"/>
  </r>
  <r>
    <s v="WEST JORDAN"/>
    <x v="43"/>
    <n v="36"/>
  </r>
  <r>
    <s v="WEST VALLEY CITY"/>
    <x v="43"/>
    <n v="48"/>
  </r>
  <r>
    <s v="BARRE"/>
    <x v="44"/>
    <n v="46"/>
  </r>
  <r>
    <s v="BRATTLEBORO"/>
    <x v="44"/>
    <n v="60"/>
  </r>
  <r>
    <s v="BURLINGTON"/>
    <x v="44"/>
    <n v="89"/>
  </r>
  <r>
    <s v="CASTLETON"/>
    <x v="44"/>
    <n v="48"/>
  </r>
  <r>
    <s v="ESSEX"/>
    <x v="44"/>
    <n v="60"/>
  </r>
  <r>
    <s v="MONTPELIER"/>
    <x v="44"/>
    <n v="64"/>
  </r>
  <r>
    <s v="RUTLAND"/>
    <x v="44"/>
    <n v="63"/>
  </r>
  <r>
    <s v="SOUTH BURLINGTON"/>
    <x v="44"/>
    <n v="61"/>
  </r>
  <r>
    <s v="WINOOSKI"/>
    <x v="44"/>
    <n v="62"/>
  </r>
  <r>
    <s v="ALEXANDRIA"/>
    <x v="45"/>
    <n v="100"/>
  </r>
  <r>
    <s v="ARLINGTON"/>
    <x v="45"/>
    <n v="100"/>
  </r>
  <r>
    <s v="CHARLOTTESVILLE"/>
    <x v="45"/>
    <n v="99"/>
  </r>
  <r>
    <s v="CHESAPEAKE"/>
    <x v="45"/>
    <n v="83"/>
  </r>
  <r>
    <s v="FAIRFAX"/>
    <x v="45"/>
    <n v="100"/>
  </r>
  <r>
    <s v="HAMPTON"/>
    <x v="45"/>
    <n v="100"/>
  </r>
  <r>
    <s v="NEWPORT NEWS"/>
    <x v="45"/>
    <n v="66"/>
  </r>
  <r>
    <s v="NORFOLK"/>
    <x v="45"/>
    <n v="97"/>
  </r>
  <r>
    <s v="RICHMOND"/>
    <x v="45"/>
    <n v="100"/>
  </r>
  <r>
    <s v="ROANOKE"/>
    <x v="45"/>
    <n v="100"/>
  </r>
  <r>
    <s v="VIRGINIA BEACH"/>
    <x v="45"/>
    <n v="100"/>
  </r>
  <r>
    <s v="BELLEVUE"/>
    <x v="46"/>
    <n v="100"/>
  </r>
  <r>
    <s v="BELLINGHAM"/>
    <x v="46"/>
    <n v="62"/>
  </r>
  <r>
    <s v="KENT"/>
    <x v="46"/>
    <n v="85"/>
  </r>
  <r>
    <s v="OLYMPIA"/>
    <x v="46"/>
    <n v="100"/>
  </r>
  <r>
    <s v="PULLMAN"/>
    <x v="46"/>
    <n v="56"/>
  </r>
  <r>
    <s v="SEATTLE"/>
    <x v="46"/>
    <n v="100"/>
  </r>
  <r>
    <s v="SPOKANE"/>
    <x v="46"/>
    <n v="73"/>
  </r>
  <r>
    <s v="TACOMA"/>
    <x v="46"/>
    <n v="90"/>
  </r>
  <r>
    <s v="VANCOUVER"/>
    <x v="46"/>
    <n v="74"/>
  </r>
  <r>
    <s v="VASHON"/>
    <x v="46"/>
    <n v="88"/>
  </r>
  <r>
    <s v="CHARLES TOWN"/>
    <x v="47"/>
    <n v="45"/>
  </r>
  <r>
    <s v="CHARLESTON"/>
    <x v="47"/>
    <n v="92"/>
  </r>
  <r>
    <s v="HUNTINGTON"/>
    <x v="47"/>
    <n v="100"/>
  </r>
  <r>
    <s v="LEWISBURG"/>
    <x v="47"/>
    <n v="43"/>
  </r>
  <r>
    <s v="MORGANTOWN"/>
    <x v="47"/>
    <n v="100"/>
  </r>
  <r>
    <s v="PARKERSBURG"/>
    <x v="47"/>
    <n v="13"/>
  </r>
  <r>
    <s v="WHEELING"/>
    <x v="47"/>
    <n v="76"/>
  </r>
  <r>
    <s v="APPLETON"/>
    <x v="48"/>
    <n v="97"/>
  </r>
  <r>
    <s v="GREEN BAY"/>
    <x v="48"/>
    <n v="96"/>
  </r>
  <r>
    <s v="KENOSHA"/>
    <x v="48"/>
    <n v="51"/>
  </r>
  <r>
    <s v="MADISON"/>
    <x v="48"/>
    <n v="100"/>
  </r>
  <r>
    <s v="MILWAUKEE"/>
    <x v="48"/>
    <n v="100"/>
  </r>
  <r>
    <s v="OSHKOSH"/>
    <x v="48"/>
    <n v="76"/>
  </r>
  <r>
    <s v="RACINE"/>
    <x v="48"/>
    <n v="100"/>
  </r>
  <r>
    <s v="CASPER"/>
    <x v="49"/>
    <n v="72"/>
  </r>
  <r>
    <s v="CHEYENNE"/>
    <x v="49"/>
    <n v="28"/>
  </r>
  <r>
    <s v="GILLETTE"/>
    <x v="49"/>
    <n v="22"/>
  </r>
  <r>
    <s v="JACKSON"/>
    <x v="49"/>
    <n v="62"/>
  </r>
  <r>
    <s v="LARAMIE"/>
    <x v="49"/>
    <n v="89"/>
  </r>
  <r>
    <s v="ROCK SPRINGS"/>
    <x v="49"/>
    <n v="12"/>
  </r>
  <r>
    <s v="SHERIDAN"/>
    <x v="49"/>
    <n v="1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
  <r>
    <x v="0"/>
    <s v="Governor"/>
    <x v="0"/>
    <s v="D"/>
    <s v="D"/>
    <s v="R"/>
    <s v="R"/>
    <s v="R"/>
    <s v="R"/>
    <s v="D"/>
    <s v="D"/>
    <x v="0"/>
    <x v="0"/>
    <x v="0"/>
    <x v="0"/>
    <x v="0"/>
    <x v="0"/>
    <x v="0"/>
    <x v="0"/>
    <x v="0"/>
    <x v="0"/>
    <x v="0"/>
    <x v="0"/>
    <x v="0"/>
    <x v="0"/>
    <x v="0"/>
    <x v="0"/>
    <x v="0"/>
    <x v="0"/>
    <x v="0"/>
    <x v="0"/>
    <x v="0"/>
    <x v="0"/>
    <x v="0"/>
    <x v="0"/>
  </r>
  <r>
    <x v="0"/>
    <s v="Senate"/>
    <x v="1"/>
    <s v="D"/>
    <s v="D"/>
    <s v="D"/>
    <s v="D"/>
    <s v="D"/>
    <s v="D"/>
    <s v="D"/>
    <s v="D"/>
    <x v="0"/>
    <x v="0"/>
    <x v="1"/>
    <x v="1"/>
    <x v="1"/>
    <x v="1"/>
    <x v="1"/>
    <x v="1"/>
    <x v="1"/>
    <x v="1"/>
    <x v="0"/>
    <x v="0"/>
    <x v="0"/>
    <x v="0"/>
    <x v="0"/>
    <x v="0"/>
    <x v="0"/>
    <x v="0"/>
    <x v="0"/>
    <x v="0"/>
    <x v="0"/>
    <x v="0"/>
    <x v="0"/>
    <x v="0"/>
  </r>
  <r>
    <x v="0"/>
    <s v="House / Assembly"/>
    <x v="1"/>
    <s v="D"/>
    <s v="D"/>
    <s v="D"/>
    <s v="D"/>
    <s v="D"/>
    <s v="D"/>
    <s v="D"/>
    <s v="D"/>
    <x v="0"/>
    <x v="0"/>
    <x v="1"/>
    <x v="1"/>
    <x v="1"/>
    <x v="1"/>
    <x v="1"/>
    <x v="1"/>
    <x v="1"/>
    <x v="1"/>
    <x v="0"/>
    <x v="0"/>
    <x v="0"/>
    <x v="0"/>
    <x v="0"/>
    <x v="0"/>
    <x v="0"/>
    <x v="0"/>
    <x v="0"/>
    <x v="0"/>
    <x v="0"/>
    <x v="0"/>
    <x v="0"/>
    <x v="0"/>
  </r>
  <r>
    <x v="1"/>
    <s v="Governor"/>
    <x v="2"/>
    <s v="I"/>
    <s v="R"/>
    <s v="D"/>
    <s v="D"/>
    <s v="D"/>
    <s v="D"/>
    <s v="D"/>
    <s v="D"/>
    <x v="0"/>
    <x v="0"/>
    <x v="0"/>
    <x v="0"/>
    <x v="0"/>
    <x v="0"/>
    <x v="0"/>
    <x v="0"/>
    <x v="0"/>
    <x v="0"/>
    <x v="0"/>
    <x v="0"/>
    <x v="0"/>
    <x v="0"/>
    <x v="1"/>
    <x v="1"/>
    <x v="1"/>
    <x v="1"/>
    <x v="0"/>
    <x v="0"/>
    <x v="0"/>
    <x v="0"/>
    <x v="0"/>
    <x v="0"/>
  </r>
  <r>
    <x v="1"/>
    <s v="Senate"/>
    <x v="3"/>
    <s v="R"/>
    <s v="R"/>
    <s v="R"/>
    <s v="R"/>
    <s v="R"/>
    <s v="R"/>
    <s v="R"/>
    <s v="R"/>
    <x v="1"/>
    <x v="1"/>
    <x v="0"/>
    <x v="0"/>
    <x v="0"/>
    <x v="0"/>
    <x v="1"/>
    <x v="1"/>
    <x v="1"/>
    <x v="1"/>
    <x v="1"/>
    <x v="1"/>
    <x v="0"/>
    <x v="0"/>
    <x v="0"/>
    <x v="0"/>
    <x v="0"/>
    <x v="0"/>
    <x v="0"/>
    <x v="0"/>
    <x v="0"/>
    <x v="0"/>
    <x v="1"/>
    <x v="1"/>
  </r>
  <r>
    <x v="1"/>
    <s v="House"/>
    <x v="1"/>
    <s v="D"/>
    <s v="D"/>
    <s v="R"/>
    <s v="R"/>
    <s v="R"/>
    <s v="R"/>
    <s v="R"/>
    <s v="R"/>
    <x v="1"/>
    <x v="1"/>
    <x v="0"/>
    <x v="0"/>
    <x v="0"/>
    <x v="0"/>
    <x v="0"/>
    <x v="0"/>
    <x v="0"/>
    <x v="0"/>
    <x v="0"/>
    <x v="0"/>
    <x v="0"/>
    <x v="0"/>
    <x v="0"/>
    <x v="0"/>
    <x v="2"/>
    <x v="2"/>
    <x v="1"/>
    <x v="1"/>
    <x v="1"/>
    <x v="1"/>
    <x v="1"/>
    <x v="1"/>
  </r>
  <r>
    <x v="2"/>
    <s v="Governor"/>
    <x v="0"/>
    <s v="R"/>
    <s v="R"/>
    <s v="R"/>
    <s v="R"/>
    <s v="R"/>
    <s v="R"/>
    <s v="R"/>
    <s v="R"/>
    <x v="1"/>
    <x v="1"/>
    <x v="1"/>
    <x v="1"/>
    <x v="1"/>
    <x v="1"/>
    <x v="1"/>
    <x v="1"/>
    <x v="0"/>
    <x v="0"/>
    <x v="0"/>
    <x v="0"/>
    <x v="0"/>
    <x v="0"/>
    <x v="0"/>
    <x v="0"/>
    <x v="0"/>
    <x v="0"/>
    <x v="0"/>
    <x v="0"/>
    <x v="0"/>
    <x v="0"/>
    <x v="2"/>
    <x v="2"/>
  </r>
  <r>
    <x v="2"/>
    <s v="Senate"/>
    <x v="1"/>
    <s v="R"/>
    <s v="R"/>
    <s v="R"/>
    <s v="R"/>
    <s v="R"/>
    <s v="R"/>
    <s v="R"/>
    <s v="R"/>
    <x v="2"/>
    <x v="2"/>
    <x v="0"/>
    <x v="0"/>
    <x v="0"/>
    <x v="0"/>
    <x v="0"/>
    <x v="0"/>
    <x v="0"/>
    <x v="0"/>
    <x v="0"/>
    <x v="0"/>
    <x v="0"/>
    <x v="0"/>
    <x v="0"/>
    <x v="0"/>
    <x v="0"/>
    <x v="0"/>
    <x v="0"/>
    <x v="0"/>
    <x v="0"/>
    <x v="0"/>
    <x v="0"/>
    <x v="0"/>
  </r>
  <r>
    <x v="2"/>
    <s v="House"/>
    <x v="0"/>
    <s v="R"/>
    <s v="R"/>
    <s v="R"/>
    <s v="R"/>
    <s v="R"/>
    <s v="R"/>
    <s v="R"/>
    <s v="R"/>
    <x v="1"/>
    <x v="1"/>
    <x v="0"/>
    <x v="0"/>
    <x v="0"/>
    <x v="0"/>
    <x v="0"/>
    <x v="0"/>
    <x v="0"/>
    <x v="0"/>
    <x v="0"/>
    <x v="0"/>
    <x v="0"/>
    <x v="0"/>
    <x v="0"/>
    <x v="0"/>
    <x v="0"/>
    <x v="0"/>
    <x v="0"/>
    <x v="0"/>
    <x v="0"/>
    <x v="0"/>
    <x v="0"/>
    <x v="0"/>
  </r>
  <r>
    <x v="3"/>
    <s v="Governor"/>
    <x v="1"/>
    <s v="D"/>
    <s v="D"/>
    <s v="D"/>
    <s v="D"/>
    <s v="R"/>
    <s v="R"/>
    <s v="R"/>
    <s v="R"/>
    <x v="1"/>
    <x v="1"/>
    <x v="0"/>
    <x v="0"/>
    <x v="0"/>
    <x v="0"/>
    <x v="1"/>
    <x v="1"/>
    <x v="1"/>
    <x v="1"/>
    <x v="1"/>
    <x v="1"/>
    <x v="1"/>
    <x v="1"/>
    <x v="0"/>
    <x v="0"/>
    <x v="0"/>
    <x v="0"/>
    <x v="0"/>
    <x v="0"/>
    <x v="0"/>
    <x v="0"/>
    <x v="0"/>
    <x v="0"/>
  </r>
  <r>
    <x v="3"/>
    <s v="Senate"/>
    <x v="1"/>
    <s v="D"/>
    <s v="D"/>
    <s v="D"/>
    <s v="D"/>
    <s v="D"/>
    <s v="D"/>
    <s v="D"/>
    <s v="D"/>
    <x v="0"/>
    <x v="0"/>
    <x v="1"/>
    <x v="1"/>
    <x v="1"/>
    <x v="1"/>
    <x v="1"/>
    <x v="1"/>
    <x v="1"/>
    <x v="1"/>
    <x v="1"/>
    <x v="1"/>
    <x v="0"/>
    <x v="0"/>
    <x v="0"/>
    <x v="0"/>
    <x v="0"/>
    <x v="0"/>
    <x v="0"/>
    <x v="0"/>
    <x v="0"/>
    <x v="0"/>
    <x v="0"/>
    <x v="0"/>
  </r>
  <r>
    <x v="3"/>
    <s v="House"/>
    <x v="1"/>
    <s v="D"/>
    <s v="D"/>
    <s v="D"/>
    <s v="D"/>
    <s v="D"/>
    <s v="D"/>
    <s v="D"/>
    <s v="D"/>
    <x v="0"/>
    <x v="0"/>
    <x v="1"/>
    <x v="1"/>
    <x v="1"/>
    <x v="1"/>
    <x v="1"/>
    <x v="1"/>
    <x v="1"/>
    <x v="1"/>
    <x v="1"/>
    <x v="1"/>
    <x v="0"/>
    <x v="0"/>
    <x v="0"/>
    <x v="0"/>
    <x v="0"/>
    <x v="0"/>
    <x v="0"/>
    <x v="0"/>
    <x v="0"/>
    <x v="0"/>
    <x v="0"/>
    <x v="0"/>
  </r>
  <r>
    <x v="4"/>
    <s v="Governor"/>
    <x v="0"/>
    <s v="R"/>
    <s v="R"/>
    <s v="R"/>
    <s v="R"/>
    <s v="R"/>
    <s v="R"/>
    <s v="D"/>
    <s v="D"/>
    <x v="0"/>
    <x v="0"/>
    <x v="1"/>
    <x v="0"/>
    <x v="0"/>
    <x v="0"/>
    <x v="0"/>
    <x v="0"/>
    <x v="0"/>
    <x v="0"/>
    <x v="1"/>
    <x v="1"/>
    <x v="1"/>
    <x v="1"/>
    <x v="2"/>
    <x v="2"/>
    <x v="2"/>
    <x v="2"/>
    <x v="2"/>
    <x v="2"/>
    <x v="2"/>
    <x v="2"/>
    <x v="2"/>
    <x v="2"/>
  </r>
  <r>
    <x v="4"/>
    <s v="Senate"/>
    <x v="1"/>
    <s v="D"/>
    <s v="D"/>
    <s v="D"/>
    <s v="D"/>
    <s v="D"/>
    <s v="D"/>
    <s v="D"/>
    <s v="D"/>
    <x v="0"/>
    <x v="0"/>
    <x v="1"/>
    <x v="1"/>
    <x v="1"/>
    <x v="1"/>
    <x v="1"/>
    <x v="1"/>
    <x v="1"/>
    <x v="1"/>
    <x v="1"/>
    <x v="1"/>
    <x v="1"/>
    <x v="1"/>
    <x v="2"/>
    <x v="2"/>
    <x v="2"/>
    <x v="2"/>
    <x v="2"/>
    <x v="2"/>
    <x v="2"/>
    <x v="2"/>
    <x v="2"/>
    <x v="2"/>
  </r>
  <r>
    <x v="4"/>
    <s v="Assembly"/>
    <x v="1"/>
    <s v="D"/>
    <s v="D"/>
    <s v="S"/>
    <s v="R"/>
    <s v="D"/>
    <s v="D"/>
    <s v="D"/>
    <s v="D"/>
    <x v="0"/>
    <x v="0"/>
    <x v="1"/>
    <x v="1"/>
    <x v="1"/>
    <x v="1"/>
    <x v="1"/>
    <x v="1"/>
    <x v="1"/>
    <x v="1"/>
    <x v="1"/>
    <x v="1"/>
    <x v="1"/>
    <x v="1"/>
    <x v="2"/>
    <x v="2"/>
    <x v="2"/>
    <x v="2"/>
    <x v="2"/>
    <x v="2"/>
    <x v="2"/>
    <x v="2"/>
    <x v="2"/>
    <x v="2"/>
  </r>
  <r>
    <x v="5"/>
    <s v="Governor"/>
    <x v="1"/>
    <s v="D"/>
    <s v="D"/>
    <s v="D"/>
    <s v="D"/>
    <s v="D"/>
    <s v="D"/>
    <s v="R"/>
    <s v="R"/>
    <x v="1"/>
    <x v="1"/>
    <x v="0"/>
    <x v="0"/>
    <x v="0"/>
    <x v="0"/>
    <x v="1"/>
    <x v="1"/>
    <x v="1"/>
    <x v="1"/>
    <x v="1"/>
    <x v="1"/>
    <x v="1"/>
    <x v="1"/>
    <x v="2"/>
    <x v="2"/>
    <x v="2"/>
    <x v="2"/>
    <x v="2"/>
    <x v="2"/>
    <x v="2"/>
    <x v="2"/>
    <x v="2"/>
    <x v="2"/>
  </r>
  <r>
    <x v="5"/>
    <s v="Senate"/>
    <x v="0"/>
    <s v="R"/>
    <s v="R"/>
    <s v="R"/>
    <s v="R"/>
    <s v="R"/>
    <s v="R"/>
    <s v="R"/>
    <s v="R"/>
    <x v="0"/>
    <x v="0"/>
    <x v="0"/>
    <x v="0"/>
    <x v="1"/>
    <x v="1"/>
    <x v="1"/>
    <x v="1"/>
    <x v="1"/>
    <x v="1"/>
    <x v="1"/>
    <x v="1"/>
    <x v="1"/>
    <x v="1"/>
    <x v="0"/>
    <x v="0"/>
    <x v="0"/>
    <x v="0"/>
    <x v="2"/>
    <x v="2"/>
    <x v="2"/>
    <x v="2"/>
    <x v="2"/>
    <x v="2"/>
  </r>
  <r>
    <x v="5"/>
    <s v="House"/>
    <x v="0"/>
    <s v="R"/>
    <s v="R"/>
    <s v="R"/>
    <s v="R"/>
    <s v="R"/>
    <s v="R"/>
    <s v="R"/>
    <s v="R"/>
    <x v="1"/>
    <x v="1"/>
    <x v="0"/>
    <x v="0"/>
    <x v="1"/>
    <x v="1"/>
    <x v="1"/>
    <x v="1"/>
    <x v="1"/>
    <x v="1"/>
    <x v="0"/>
    <x v="0"/>
    <x v="1"/>
    <x v="1"/>
    <x v="2"/>
    <x v="2"/>
    <x v="2"/>
    <x v="2"/>
    <x v="2"/>
    <x v="2"/>
    <x v="2"/>
    <x v="2"/>
    <x v="2"/>
    <x v="2"/>
  </r>
  <r>
    <x v="6"/>
    <s v="Governor"/>
    <x v="2"/>
    <s v="I"/>
    <s v="I"/>
    <s v="R"/>
    <s v="R"/>
    <s v="R"/>
    <s v="R"/>
    <s v="R"/>
    <s v="R"/>
    <x v="1"/>
    <x v="1"/>
    <x v="0"/>
    <x v="0"/>
    <x v="0"/>
    <x v="0"/>
    <x v="0"/>
    <x v="0"/>
    <x v="0"/>
    <x v="0"/>
    <x v="1"/>
    <x v="1"/>
    <x v="1"/>
    <x v="1"/>
    <x v="2"/>
    <x v="2"/>
    <x v="2"/>
    <x v="2"/>
    <x v="2"/>
    <x v="2"/>
    <x v="2"/>
    <x v="2"/>
    <x v="2"/>
    <x v="2"/>
  </r>
  <r>
    <x v="6"/>
    <s v="Senate"/>
    <x v="1"/>
    <s v="D"/>
    <s v="D"/>
    <s v="R"/>
    <s v="R"/>
    <s v="D"/>
    <s v="D"/>
    <s v="D"/>
    <s v="D"/>
    <x v="0"/>
    <x v="0"/>
    <x v="1"/>
    <x v="1"/>
    <x v="1"/>
    <x v="1"/>
    <x v="1"/>
    <x v="1"/>
    <x v="1"/>
    <x v="1"/>
    <x v="1"/>
    <x v="1"/>
    <x v="1"/>
    <x v="1"/>
    <x v="2"/>
    <x v="2"/>
    <x v="2"/>
    <x v="2"/>
    <x v="2"/>
    <x v="2"/>
    <x v="2"/>
    <x v="2"/>
    <x v="2"/>
    <x v="2"/>
  </r>
  <r>
    <x v="6"/>
    <s v="House"/>
    <x v="1"/>
    <s v="D"/>
    <s v="D"/>
    <s v="D"/>
    <s v="D"/>
    <s v="D"/>
    <s v="D"/>
    <s v="D"/>
    <s v="D"/>
    <x v="0"/>
    <x v="0"/>
    <x v="1"/>
    <x v="1"/>
    <x v="1"/>
    <x v="1"/>
    <x v="1"/>
    <x v="1"/>
    <x v="1"/>
    <x v="1"/>
    <x v="1"/>
    <x v="1"/>
    <x v="1"/>
    <x v="1"/>
    <x v="2"/>
    <x v="2"/>
    <x v="2"/>
    <x v="2"/>
    <x v="2"/>
    <x v="2"/>
    <x v="2"/>
    <x v="2"/>
    <x v="2"/>
    <x v="2"/>
  </r>
  <r>
    <x v="7"/>
    <s v="Governor"/>
    <x v="0"/>
    <s v="D"/>
    <s v="D"/>
    <s v="D"/>
    <s v="D"/>
    <s v="D"/>
    <s v="D"/>
    <s v="D"/>
    <s v="D"/>
    <x v="0"/>
    <x v="0"/>
    <x v="1"/>
    <x v="1"/>
    <x v="1"/>
    <x v="1"/>
    <x v="1"/>
    <x v="1"/>
    <x v="1"/>
    <x v="1"/>
    <x v="1"/>
    <x v="1"/>
    <x v="1"/>
    <x v="1"/>
    <x v="2"/>
    <x v="2"/>
    <x v="2"/>
    <x v="2"/>
    <x v="2"/>
    <x v="2"/>
    <x v="2"/>
    <x v="2"/>
    <x v="2"/>
    <x v="2"/>
  </r>
  <r>
    <x v="7"/>
    <s v="Senate"/>
    <x v="1"/>
    <s v="D"/>
    <s v="D"/>
    <s v="D"/>
    <s v="D"/>
    <s v="D"/>
    <s v="D"/>
    <s v="D"/>
    <s v="D"/>
    <x v="0"/>
    <x v="0"/>
    <x v="1"/>
    <x v="1"/>
    <x v="1"/>
    <x v="1"/>
    <x v="1"/>
    <x v="1"/>
    <x v="1"/>
    <x v="1"/>
    <x v="1"/>
    <x v="1"/>
    <x v="1"/>
    <x v="1"/>
    <x v="2"/>
    <x v="2"/>
    <x v="2"/>
    <x v="2"/>
    <x v="2"/>
    <x v="2"/>
    <x v="2"/>
    <x v="2"/>
    <x v="2"/>
    <x v="2"/>
  </r>
  <r>
    <x v="7"/>
    <s v="House"/>
    <x v="0"/>
    <s v="R"/>
    <s v="R"/>
    <s v="R"/>
    <s v="R"/>
    <s v="R"/>
    <s v="R"/>
    <s v="R"/>
    <s v="R"/>
    <x v="1"/>
    <x v="1"/>
    <x v="0"/>
    <x v="0"/>
    <x v="0"/>
    <x v="0"/>
    <x v="0"/>
    <x v="0"/>
    <x v="1"/>
    <x v="1"/>
    <x v="1"/>
    <x v="1"/>
    <x v="1"/>
    <x v="1"/>
    <x v="2"/>
    <x v="2"/>
    <x v="2"/>
    <x v="2"/>
    <x v="2"/>
    <x v="2"/>
    <x v="2"/>
    <x v="2"/>
    <x v="2"/>
    <x v="2"/>
  </r>
  <r>
    <x v="8"/>
    <s v="Governor"/>
    <x v="1"/>
    <s v="D"/>
    <s v="D"/>
    <s v="D"/>
    <s v="D"/>
    <s v="D"/>
    <s v="D"/>
    <s v="R"/>
    <s v="R"/>
    <x v="1"/>
    <x v="1"/>
    <x v="0"/>
    <x v="0"/>
    <x v="0"/>
    <x v="0"/>
    <x v="0"/>
    <x v="0"/>
    <x v="0"/>
    <x v="2"/>
    <x v="0"/>
    <x v="0"/>
    <x v="0"/>
    <x v="0"/>
    <x v="0"/>
    <x v="0"/>
    <x v="0"/>
    <x v="0"/>
    <x v="0"/>
    <x v="0"/>
    <x v="0"/>
    <x v="0"/>
    <x v="0"/>
    <x v="0"/>
  </r>
  <r>
    <x v="8"/>
    <s v="Senate"/>
    <x v="1"/>
    <s v="S"/>
    <s v="S"/>
    <s v="R"/>
    <s v="R"/>
    <s v="R"/>
    <s v="R"/>
    <s v="R"/>
    <s v="R"/>
    <x v="1"/>
    <x v="1"/>
    <x v="0"/>
    <x v="0"/>
    <x v="0"/>
    <x v="0"/>
    <x v="0"/>
    <x v="0"/>
    <x v="0"/>
    <x v="0"/>
    <x v="0"/>
    <x v="0"/>
    <x v="0"/>
    <x v="0"/>
    <x v="0"/>
    <x v="0"/>
    <x v="0"/>
    <x v="0"/>
    <x v="0"/>
    <x v="0"/>
    <x v="0"/>
    <x v="0"/>
    <x v="0"/>
    <x v="0"/>
  </r>
  <r>
    <x v="8"/>
    <s v="House"/>
    <x v="1"/>
    <s v="D"/>
    <s v="D"/>
    <s v="D"/>
    <s v="D"/>
    <s v="R"/>
    <s v="R"/>
    <s v="R"/>
    <s v="R"/>
    <x v="1"/>
    <x v="1"/>
    <x v="0"/>
    <x v="0"/>
    <x v="0"/>
    <x v="0"/>
    <x v="0"/>
    <x v="0"/>
    <x v="0"/>
    <x v="0"/>
    <x v="0"/>
    <x v="0"/>
    <x v="0"/>
    <x v="0"/>
    <x v="0"/>
    <x v="0"/>
    <x v="0"/>
    <x v="0"/>
    <x v="0"/>
    <x v="0"/>
    <x v="0"/>
    <x v="0"/>
    <x v="0"/>
    <x v="0"/>
  </r>
  <r>
    <x v="9"/>
    <s v="Governor"/>
    <x v="1"/>
    <s v="D"/>
    <s v="D"/>
    <s v="D"/>
    <s v="D"/>
    <s v="D"/>
    <s v="D"/>
    <s v="D"/>
    <s v="D"/>
    <x v="0"/>
    <x v="0"/>
    <x v="0"/>
    <x v="0"/>
    <x v="0"/>
    <x v="0"/>
    <x v="0"/>
    <x v="0"/>
    <x v="0"/>
    <x v="0"/>
    <x v="0"/>
    <x v="0"/>
    <x v="0"/>
    <x v="0"/>
    <x v="0"/>
    <x v="0"/>
    <x v="0"/>
    <x v="0"/>
    <x v="0"/>
    <x v="0"/>
    <x v="0"/>
    <x v="0"/>
    <x v="0"/>
    <x v="0"/>
  </r>
  <r>
    <x v="9"/>
    <s v="Senate"/>
    <x v="1"/>
    <s v="D"/>
    <s v="D"/>
    <s v="D"/>
    <s v="D"/>
    <s v="D"/>
    <s v="D"/>
    <s v="D"/>
    <s v="D"/>
    <x v="0"/>
    <x v="0"/>
    <x v="0"/>
    <x v="0"/>
    <x v="0"/>
    <x v="0"/>
    <x v="0"/>
    <x v="0"/>
    <x v="0"/>
    <x v="0"/>
    <x v="0"/>
    <x v="0"/>
    <x v="0"/>
    <x v="0"/>
    <x v="0"/>
    <x v="0"/>
    <x v="0"/>
    <x v="0"/>
    <x v="0"/>
    <x v="0"/>
    <x v="0"/>
    <x v="0"/>
    <x v="0"/>
    <x v="0"/>
  </r>
  <r>
    <x v="9"/>
    <s v="House"/>
    <x v="1"/>
    <s v="D"/>
    <s v="D"/>
    <s v="D"/>
    <s v="D"/>
    <s v="D"/>
    <s v="D"/>
    <s v="D"/>
    <s v="D"/>
    <x v="0"/>
    <x v="0"/>
    <x v="1"/>
    <x v="1"/>
    <x v="0"/>
    <x v="0"/>
    <x v="0"/>
    <x v="0"/>
    <x v="0"/>
    <x v="0"/>
    <x v="0"/>
    <x v="0"/>
    <x v="0"/>
    <x v="0"/>
    <x v="0"/>
    <x v="0"/>
    <x v="0"/>
    <x v="0"/>
    <x v="0"/>
    <x v="0"/>
    <x v="0"/>
    <x v="0"/>
    <x v="0"/>
    <x v="0"/>
  </r>
  <r>
    <x v="10"/>
    <s v="Governor"/>
    <x v="1"/>
    <s v="D"/>
    <s v="D"/>
    <s v="D"/>
    <s v="D"/>
    <s v="D"/>
    <s v="D"/>
    <s v="D"/>
    <s v="D"/>
    <x v="0"/>
    <x v="0"/>
    <x v="0"/>
    <x v="0"/>
    <x v="0"/>
    <x v="0"/>
    <x v="0"/>
    <x v="0"/>
    <x v="0"/>
    <x v="0"/>
    <x v="1"/>
    <x v="1"/>
    <x v="1"/>
    <x v="1"/>
    <x v="2"/>
    <x v="2"/>
    <x v="2"/>
    <x v="2"/>
    <x v="2"/>
    <x v="2"/>
    <x v="2"/>
    <x v="2"/>
    <x v="2"/>
    <x v="2"/>
  </r>
  <r>
    <x v="10"/>
    <s v="Senate"/>
    <x v="1"/>
    <s v="D"/>
    <s v="D"/>
    <s v="D"/>
    <s v="D"/>
    <s v="D"/>
    <s v="D"/>
    <s v="D"/>
    <s v="D"/>
    <x v="0"/>
    <x v="0"/>
    <x v="1"/>
    <x v="1"/>
    <x v="1"/>
    <x v="1"/>
    <x v="1"/>
    <x v="1"/>
    <x v="1"/>
    <x v="1"/>
    <x v="1"/>
    <x v="1"/>
    <x v="1"/>
    <x v="1"/>
    <x v="2"/>
    <x v="2"/>
    <x v="2"/>
    <x v="2"/>
    <x v="2"/>
    <x v="2"/>
    <x v="2"/>
    <x v="2"/>
    <x v="2"/>
    <x v="2"/>
  </r>
  <r>
    <x v="10"/>
    <s v="House"/>
    <x v="1"/>
    <s v="D"/>
    <s v="D"/>
    <s v="D"/>
    <s v="D"/>
    <s v="D"/>
    <s v="D"/>
    <s v="D"/>
    <s v="D"/>
    <x v="0"/>
    <x v="0"/>
    <x v="1"/>
    <x v="1"/>
    <x v="1"/>
    <x v="1"/>
    <x v="1"/>
    <x v="1"/>
    <x v="1"/>
    <x v="1"/>
    <x v="1"/>
    <x v="1"/>
    <x v="1"/>
    <x v="1"/>
    <x v="2"/>
    <x v="2"/>
    <x v="2"/>
    <x v="2"/>
    <x v="2"/>
    <x v="2"/>
    <x v="2"/>
    <x v="2"/>
    <x v="2"/>
    <x v="2"/>
  </r>
  <r>
    <x v="11"/>
    <s v="Governor"/>
    <x v="1"/>
    <s v="D"/>
    <s v="D"/>
    <s v="R"/>
    <s v="R"/>
    <s v="R"/>
    <s v="R"/>
    <s v="R"/>
    <s v="R"/>
    <x v="1"/>
    <x v="1"/>
    <x v="0"/>
    <x v="0"/>
    <x v="0"/>
    <x v="0"/>
    <x v="0"/>
    <x v="0"/>
    <x v="0"/>
    <x v="0"/>
    <x v="0"/>
    <x v="0"/>
    <x v="0"/>
    <x v="0"/>
    <x v="0"/>
    <x v="0"/>
    <x v="0"/>
    <x v="0"/>
    <x v="0"/>
    <x v="0"/>
    <x v="0"/>
    <x v="0"/>
    <x v="0"/>
    <x v="0"/>
  </r>
  <r>
    <x v="11"/>
    <s v="Senate"/>
    <x v="0"/>
    <s v="R"/>
    <s v="R"/>
    <s v="R"/>
    <s v="R"/>
    <s v="R"/>
    <s v="R"/>
    <s v="R"/>
    <s v="R"/>
    <x v="1"/>
    <x v="1"/>
    <x v="0"/>
    <x v="0"/>
    <x v="0"/>
    <x v="0"/>
    <x v="0"/>
    <x v="0"/>
    <x v="0"/>
    <x v="0"/>
    <x v="0"/>
    <x v="0"/>
    <x v="0"/>
    <x v="0"/>
    <x v="0"/>
    <x v="0"/>
    <x v="0"/>
    <x v="0"/>
    <x v="0"/>
    <x v="0"/>
    <x v="0"/>
    <x v="0"/>
    <x v="0"/>
    <x v="0"/>
  </r>
  <r>
    <x v="11"/>
    <s v="House"/>
    <x v="0"/>
    <s v="R"/>
    <s v="R"/>
    <s v="R"/>
    <s v="R"/>
    <s v="R"/>
    <s v="R"/>
    <s v="R"/>
    <s v="R"/>
    <x v="1"/>
    <x v="1"/>
    <x v="0"/>
    <x v="0"/>
    <x v="0"/>
    <x v="0"/>
    <x v="0"/>
    <x v="0"/>
    <x v="0"/>
    <x v="0"/>
    <x v="0"/>
    <x v="0"/>
    <x v="0"/>
    <x v="0"/>
    <x v="0"/>
    <x v="0"/>
    <x v="0"/>
    <x v="0"/>
    <x v="0"/>
    <x v="0"/>
    <x v="0"/>
    <x v="0"/>
    <x v="0"/>
    <x v="0"/>
  </r>
  <r>
    <x v="12"/>
    <s v="Governor"/>
    <x v="0"/>
    <s v="R"/>
    <s v="R"/>
    <s v="R"/>
    <s v="R"/>
    <s v="R"/>
    <s v="R"/>
    <s v="R"/>
    <s v="R"/>
    <x v="1"/>
    <x v="1"/>
    <x v="1"/>
    <x v="1"/>
    <x v="1"/>
    <x v="1"/>
    <x v="1"/>
    <x v="1"/>
    <x v="1"/>
    <x v="1"/>
    <x v="1"/>
    <x v="1"/>
    <x v="1"/>
    <x v="1"/>
    <x v="0"/>
    <x v="0"/>
    <x v="0"/>
    <x v="0"/>
    <x v="2"/>
    <x v="2"/>
    <x v="2"/>
    <x v="2"/>
    <x v="2"/>
    <x v="2"/>
  </r>
  <r>
    <x v="12"/>
    <s v="Senate"/>
    <x v="1"/>
    <s v="R"/>
    <s v="R"/>
    <s v="R"/>
    <s v="R"/>
    <s v="R"/>
    <s v="R"/>
    <s v="R"/>
    <s v="R"/>
    <x v="1"/>
    <x v="1"/>
    <x v="1"/>
    <x v="1"/>
    <x v="1"/>
    <x v="1"/>
    <x v="1"/>
    <x v="1"/>
    <x v="1"/>
    <x v="1"/>
    <x v="1"/>
    <x v="1"/>
    <x v="1"/>
    <x v="1"/>
    <x v="2"/>
    <x v="2"/>
    <x v="2"/>
    <x v="2"/>
    <x v="2"/>
    <x v="2"/>
    <x v="2"/>
    <x v="2"/>
    <x v="2"/>
    <x v="2"/>
  </r>
  <r>
    <x v="12"/>
    <s v="House"/>
    <x v="1"/>
    <s v="D"/>
    <s v="D"/>
    <s v="R"/>
    <s v="R"/>
    <s v="D"/>
    <s v="D"/>
    <s v="D"/>
    <s v="D"/>
    <x v="0"/>
    <x v="0"/>
    <x v="1"/>
    <x v="1"/>
    <x v="1"/>
    <x v="1"/>
    <x v="1"/>
    <x v="1"/>
    <x v="1"/>
    <x v="1"/>
    <x v="1"/>
    <x v="1"/>
    <x v="1"/>
    <x v="1"/>
    <x v="2"/>
    <x v="2"/>
    <x v="2"/>
    <x v="2"/>
    <x v="2"/>
    <x v="2"/>
    <x v="2"/>
    <x v="2"/>
    <x v="2"/>
    <x v="2"/>
  </r>
  <r>
    <x v="13"/>
    <s v="Governor"/>
    <x v="1"/>
    <s v="D"/>
    <s v="D"/>
    <s v="D"/>
    <s v="D"/>
    <s v="D"/>
    <s v="D"/>
    <s v="D"/>
    <s v="D"/>
    <x v="0"/>
    <x v="0"/>
    <x v="1"/>
    <x v="1"/>
    <x v="0"/>
    <x v="0"/>
    <x v="0"/>
    <x v="0"/>
    <x v="0"/>
    <x v="0"/>
    <x v="0"/>
    <x v="0"/>
    <x v="0"/>
    <x v="0"/>
    <x v="0"/>
    <x v="0"/>
    <x v="0"/>
    <x v="0"/>
    <x v="0"/>
    <x v="0"/>
    <x v="0"/>
    <x v="0"/>
    <x v="0"/>
    <x v="0"/>
  </r>
  <r>
    <x v="13"/>
    <s v="Senate"/>
    <x v="0"/>
    <s v="R"/>
    <s v="R"/>
    <s v="R"/>
    <s v="R"/>
    <s v="R"/>
    <s v="R"/>
    <s v="R"/>
    <s v="R"/>
    <x v="1"/>
    <x v="1"/>
    <x v="0"/>
    <x v="0"/>
    <x v="0"/>
    <x v="0"/>
    <x v="0"/>
    <x v="0"/>
    <x v="0"/>
    <x v="0"/>
    <x v="0"/>
    <x v="0"/>
    <x v="0"/>
    <x v="0"/>
    <x v="0"/>
    <x v="0"/>
    <x v="0"/>
    <x v="0"/>
    <x v="0"/>
    <x v="0"/>
    <x v="0"/>
    <x v="0"/>
    <x v="0"/>
    <x v="0"/>
  </r>
  <r>
    <x v="13"/>
    <s v="House"/>
    <x v="1"/>
    <s v="D"/>
    <s v="D"/>
    <s v="R"/>
    <s v="R"/>
    <s v="D"/>
    <s v="D"/>
    <s v="D"/>
    <s v="D"/>
    <x v="0"/>
    <x v="0"/>
    <x v="1"/>
    <x v="1"/>
    <x v="0"/>
    <x v="0"/>
    <x v="1"/>
    <x v="1"/>
    <x v="1"/>
    <x v="1"/>
    <x v="0"/>
    <x v="0"/>
    <x v="0"/>
    <x v="0"/>
    <x v="0"/>
    <x v="0"/>
    <x v="0"/>
    <x v="0"/>
    <x v="0"/>
    <x v="0"/>
    <x v="0"/>
    <x v="0"/>
    <x v="0"/>
    <x v="0"/>
  </r>
  <r>
    <x v="14"/>
    <s v="Governor"/>
    <x v="0"/>
    <s v="R"/>
    <s v="R"/>
    <s v="R"/>
    <s v="R"/>
    <s v="R"/>
    <s v="R"/>
    <s v="D"/>
    <s v="D"/>
    <x v="0"/>
    <x v="0"/>
    <x v="1"/>
    <x v="1"/>
    <x v="1"/>
    <x v="1"/>
    <x v="1"/>
    <x v="1"/>
    <x v="1"/>
    <x v="1"/>
    <x v="0"/>
    <x v="0"/>
    <x v="0"/>
    <x v="0"/>
    <x v="0"/>
    <x v="0"/>
    <x v="0"/>
    <x v="0"/>
    <x v="0"/>
    <x v="0"/>
    <x v="0"/>
    <x v="0"/>
    <x v="0"/>
    <x v="0"/>
  </r>
  <r>
    <x v="14"/>
    <s v="Senate"/>
    <x v="1"/>
    <s v="D"/>
    <s v="D"/>
    <s v="D"/>
    <s v="D"/>
    <s v="R"/>
    <s v="R"/>
    <s v="R"/>
    <s v="R"/>
    <x v="1"/>
    <x v="1"/>
    <x v="0"/>
    <x v="0"/>
    <x v="2"/>
    <x v="2"/>
    <x v="1"/>
    <x v="1"/>
    <x v="1"/>
    <x v="1"/>
    <x v="1"/>
    <x v="1"/>
    <x v="1"/>
    <x v="1"/>
    <x v="2"/>
    <x v="2"/>
    <x v="0"/>
    <x v="0"/>
    <x v="0"/>
    <x v="0"/>
    <x v="0"/>
    <x v="0"/>
    <x v="0"/>
    <x v="0"/>
  </r>
  <r>
    <x v="14"/>
    <s v="House"/>
    <x v="1"/>
    <s v="R"/>
    <s v="R"/>
    <s v="R"/>
    <s v="R"/>
    <s v="R"/>
    <s v="R"/>
    <s v="R"/>
    <s v="R"/>
    <x v="1"/>
    <x v="1"/>
    <x v="0"/>
    <x v="0"/>
    <x v="0"/>
    <x v="0"/>
    <x v="1"/>
    <x v="1"/>
    <x v="1"/>
    <x v="1"/>
    <x v="0"/>
    <x v="0"/>
    <x v="0"/>
    <x v="0"/>
    <x v="0"/>
    <x v="0"/>
    <x v="0"/>
    <x v="0"/>
    <x v="0"/>
    <x v="0"/>
    <x v="0"/>
    <x v="0"/>
    <x v="0"/>
    <x v="0"/>
  </r>
  <r>
    <x v="15"/>
    <s v="Governor"/>
    <x v="1"/>
    <s v="D"/>
    <s v="D"/>
    <s v="R"/>
    <s v="R"/>
    <s v="R"/>
    <s v="R"/>
    <s v="R"/>
    <s v="R"/>
    <x v="1"/>
    <x v="1"/>
    <x v="1"/>
    <x v="1"/>
    <x v="1"/>
    <x v="1"/>
    <x v="1"/>
    <x v="1"/>
    <x v="1"/>
    <x v="1"/>
    <x v="0"/>
    <x v="0"/>
    <x v="0"/>
    <x v="0"/>
    <x v="0"/>
    <x v="0"/>
    <x v="0"/>
    <x v="0"/>
    <x v="2"/>
    <x v="2"/>
    <x v="2"/>
    <x v="2"/>
    <x v="2"/>
    <x v="2"/>
  </r>
  <r>
    <x v="15"/>
    <s v="Senate"/>
    <x v="0"/>
    <s v="R"/>
    <s v="R"/>
    <s v="R"/>
    <s v="R"/>
    <s v="R"/>
    <s v="R"/>
    <s v="R"/>
    <s v="R"/>
    <x v="1"/>
    <x v="1"/>
    <x v="0"/>
    <x v="0"/>
    <x v="0"/>
    <x v="0"/>
    <x v="0"/>
    <x v="0"/>
    <x v="0"/>
    <x v="0"/>
    <x v="0"/>
    <x v="0"/>
    <x v="0"/>
    <x v="0"/>
    <x v="0"/>
    <x v="0"/>
    <x v="0"/>
    <x v="0"/>
    <x v="0"/>
    <x v="0"/>
    <x v="0"/>
    <x v="0"/>
    <x v="0"/>
    <x v="0"/>
  </r>
  <r>
    <x v="15"/>
    <s v="House"/>
    <x v="1"/>
    <s v="R"/>
    <s v="R"/>
    <s v="R"/>
    <s v="R"/>
    <s v="R"/>
    <s v="R"/>
    <s v="R"/>
    <s v="R"/>
    <x v="1"/>
    <x v="1"/>
    <x v="0"/>
    <x v="0"/>
    <x v="0"/>
    <x v="0"/>
    <x v="0"/>
    <x v="0"/>
    <x v="0"/>
    <x v="0"/>
    <x v="0"/>
    <x v="0"/>
    <x v="0"/>
    <x v="0"/>
    <x v="0"/>
    <x v="0"/>
    <x v="0"/>
    <x v="0"/>
    <x v="0"/>
    <x v="0"/>
    <x v="0"/>
    <x v="0"/>
    <x v="0"/>
    <x v="0"/>
  </r>
  <r>
    <x v="16"/>
    <s v="Governor"/>
    <x v="1"/>
    <s v="D"/>
    <s v="D"/>
    <s v="D"/>
    <s v="D"/>
    <s v="D"/>
    <s v="D"/>
    <s v="D"/>
    <s v="D"/>
    <x v="0"/>
    <x v="0"/>
    <x v="1"/>
    <x v="0"/>
    <x v="0"/>
    <x v="0"/>
    <x v="0"/>
    <x v="1"/>
    <x v="1"/>
    <x v="1"/>
    <x v="1"/>
    <x v="1"/>
    <x v="1"/>
    <x v="1"/>
    <x v="2"/>
    <x v="0"/>
    <x v="0"/>
    <x v="0"/>
    <x v="0"/>
    <x v="2"/>
    <x v="2"/>
    <x v="2"/>
    <x v="2"/>
    <x v="2"/>
  </r>
  <r>
    <x v="16"/>
    <s v="Senate"/>
    <x v="1"/>
    <s v="D"/>
    <s v="D"/>
    <s v="D"/>
    <s v="D"/>
    <s v="D"/>
    <s v="D"/>
    <s v="D"/>
    <s v="R"/>
    <x v="1"/>
    <x v="1"/>
    <x v="0"/>
    <x v="0"/>
    <x v="0"/>
    <x v="0"/>
    <x v="0"/>
    <x v="0"/>
    <x v="0"/>
    <x v="0"/>
    <x v="0"/>
    <x v="0"/>
    <x v="0"/>
    <x v="0"/>
    <x v="0"/>
    <x v="0"/>
    <x v="0"/>
    <x v="0"/>
    <x v="0"/>
    <x v="0"/>
    <x v="0"/>
    <x v="0"/>
    <x v="0"/>
    <x v="0"/>
  </r>
  <r>
    <x v="16"/>
    <s v="House"/>
    <x v="1"/>
    <s v="D"/>
    <s v="D"/>
    <s v="D"/>
    <s v="D"/>
    <s v="D"/>
    <s v="D"/>
    <s v="D"/>
    <s v="D"/>
    <x v="0"/>
    <x v="0"/>
    <x v="1"/>
    <x v="1"/>
    <x v="1"/>
    <x v="1"/>
    <x v="1"/>
    <x v="1"/>
    <x v="1"/>
    <x v="1"/>
    <x v="1"/>
    <x v="1"/>
    <x v="1"/>
    <x v="1"/>
    <x v="2"/>
    <x v="2"/>
    <x v="0"/>
    <x v="0"/>
    <x v="0"/>
    <x v="0"/>
    <x v="0"/>
    <x v="0"/>
    <x v="0"/>
    <x v="0"/>
  </r>
  <r>
    <x v="17"/>
    <s v="Governor"/>
    <x v="1"/>
    <s v="D"/>
    <s v="D"/>
    <s v="D"/>
    <s v="R"/>
    <s v="R"/>
    <s v="R"/>
    <s v="R"/>
    <s v="R"/>
    <x v="1"/>
    <x v="1"/>
    <x v="0"/>
    <x v="1"/>
    <x v="1"/>
    <x v="1"/>
    <x v="1"/>
    <x v="0"/>
    <x v="0"/>
    <x v="0"/>
    <x v="0"/>
    <x v="0"/>
    <x v="0"/>
    <x v="0"/>
    <x v="0"/>
    <x v="2"/>
    <x v="2"/>
    <x v="2"/>
    <x v="2"/>
    <x v="2"/>
    <x v="2"/>
    <x v="2"/>
    <x v="2"/>
    <x v="0"/>
  </r>
  <r>
    <x v="17"/>
    <s v="Senate"/>
    <x v="1"/>
    <s v="D"/>
    <s v="D"/>
    <s v="D"/>
    <s v="D"/>
    <s v="D"/>
    <s v="D"/>
    <s v="D"/>
    <s v="D"/>
    <x v="0"/>
    <x v="0"/>
    <x v="1"/>
    <x v="1"/>
    <x v="1"/>
    <x v="1"/>
    <x v="1"/>
    <x v="1"/>
    <x v="1"/>
    <x v="1"/>
    <x v="0"/>
    <x v="0"/>
    <x v="0"/>
    <x v="0"/>
    <x v="0"/>
    <x v="0"/>
    <x v="0"/>
    <x v="0"/>
    <x v="0"/>
    <x v="0"/>
    <x v="0"/>
    <x v="0"/>
    <x v="0"/>
    <x v="0"/>
  </r>
  <r>
    <x v="17"/>
    <s v="House"/>
    <x v="1"/>
    <s v="D"/>
    <s v="D"/>
    <s v="D"/>
    <s v="D"/>
    <s v="D"/>
    <s v="D"/>
    <s v="D"/>
    <s v="D"/>
    <x v="0"/>
    <x v="0"/>
    <x v="1"/>
    <x v="1"/>
    <x v="1"/>
    <x v="1"/>
    <x v="1"/>
    <x v="1"/>
    <x v="1"/>
    <x v="1"/>
    <x v="0"/>
    <x v="0"/>
    <x v="0"/>
    <x v="0"/>
    <x v="0"/>
    <x v="0"/>
    <x v="0"/>
    <x v="0"/>
    <x v="0"/>
    <x v="0"/>
    <x v="0"/>
    <x v="0"/>
    <x v="0"/>
    <x v="0"/>
  </r>
  <r>
    <x v="18"/>
    <s v="Governor"/>
    <x v="0"/>
    <s v="R"/>
    <s v="R"/>
    <s v="I"/>
    <s v="I"/>
    <s v="I"/>
    <s v="I"/>
    <s v="I"/>
    <s v="I"/>
    <x v="3"/>
    <x v="3"/>
    <x v="1"/>
    <x v="1"/>
    <x v="1"/>
    <x v="1"/>
    <x v="1"/>
    <x v="1"/>
    <x v="1"/>
    <x v="1"/>
    <x v="0"/>
    <x v="0"/>
    <x v="0"/>
    <x v="0"/>
    <x v="0"/>
    <x v="0"/>
    <x v="0"/>
    <x v="0"/>
    <x v="2"/>
    <x v="2"/>
    <x v="2"/>
    <x v="2"/>
    <x v="2"/>
    <x v="2"/>
  </r>
  <r>
    <x v="18"/>
    <s v="Senate"/>
    <x v="1"/>
    <s v="D"/>
    <s v="D"/>
    <s v="R"/>
    <s v="R"/>
    <s v="D"/>
    <s v="D"/>
    <s v="D"/>
    <s v="D"/>
    <x v="2"/>
    <x v="2"/>
    <x v="1"/>
    <x v="1"/>
    <x v="1"/>
    <x v="1"/>
    <x v="1"/>
    <x v="1"/>
    <x v="1"/>
    <x v="1"/>
    <x v="0"/>
    <x v="0"/>
    <x v="1"/>
    <x v="1"/>
    <x v="0"/>
    <x v="0"/>
    <x v="0"/>
    <x v="0"/>
    <x v="2"/>
    <x v="2"/>
    <x v="2"/>
    <x v="2"/>
    <x v="2"/>
    <x v="2"/>
  </r>
  <r>
    <x v="18"/>
    <s v="House"/>
    <x v="1"/>
    <s v="D"/>
    <s v="D"/>
    <s v="D"/>
    <s v="D"/>
    <s v="D"/>
    <s v="D"/>
    <s v="D"/>
    <s v="D"/>
    <x v="0"/>
    <x v="0"/>
    <x v="1"/>
    <x v="1"/>
    <x v="1"/>
    <x v="1"/>
    <x v="1"/>
    <x v="1"/>
    <x v="1"/>
    <x v="1"/>
    <x v="0"/>
    <x v="0"/>
    <x v="1"/>
    <x v="1"/>
    <x v="2"/>
    <x v="2"/>
    <x v="2"/>
    <x v="2"/>
    <x v="2"/>
    <x v="2"/>
    <x v="2"/>
    <x v="2"/>
    <x v="2"/>
    <x v="2"/>
  </r>
  <r>
    <x v="19"/>
    <s v="Governor"/>
    <x v="1"/>
    <s v="D"/>
    <s v="D"/>
    <s v="D"/>
    <s v="D"/>
    <s v="D"/>
    <s v="D"/>
    <s v="D"/>
    <s v="D"/>
    <x v="0"/>
    <x v="0"/>
    <x v="0"/>
    <x v="0"/>
    <x v="0"/>
    <x v="0"/>
    <x v="1"/>
    <x v="1"/>
    <x v="1"/>
    <x v="1"/>
    <x v="1"/>
    <x v="1"/>
    <x v="1"/>
    <x v="1"/>
    <x v="0"/>
    <x v="0"/>
    <x v="0"/>
    <x v="0"/>
    <x v="0"/>
    <x v="0"/>
    <x v="0"/>
    <x v="0"/>
    <x v="2"/>
    <x v="2"/>
  </r>
  <r>
    <x v="19"/>
    <s v="Senate"/>
    <x v="1"/>
    <s v="D"/>
    <s v="D"/>
    <s v="D"/>
    <s v="D"/>
    <s v="D"/>
    <s v="D"/>
    <s v="D"/>
    <s v="D"/>
    <x v="0"/>
    <x v="0"/>
    <x v="1"/>
    <x v="1"/>
    <x v="1"/>
    <x v="1"/>
    <x v="1"/>
    <x v="1"/>
    <x v="1"/>
    <x v="1"/>
    <x v="1"/>
    <x v="1"/>
    <x v="1"/>
    <x v="1"/>
    <x v="2"/>
    <x v="2"/>
    <x v="2"/>
    <x v="2"/>
    <x v="2"/>
    <x v="2"/>
    <x v="2"/>
    <x v="2"/>
    <x v="2"/>
    <x v="2"/>
  </r>
  <r>
    <x v="19"/>
    <s v="House"/>
    <x v="1"/>
    <s v="D"/>
    <s v="D"/>
    <s v="D"/>
    <s v="D"/>
    <s v="D"/>
    <s v="D"/>
    <s v="D"/>
    <s v="D"/>
    <x v="0"/>
    <x v="0"/>
    <x v="1"/>
    <x v="1"/>
    <x v="1"/>
    <x v="1"/>
    <x v="1"/>
    <x v="1"/>
    <x v="1"/>
    <x v="1"/>
    <x v="1"/>
    <x v="1"/>
    <x v="1"/>
    <x v="1"/>
    <x v="2"/>
    <x v="2"/>
    <x v="2"/>
    <x v="2"/>
    <x v="2"/>
    <x v="2"/>
    <x v="2"/>
    <x v="2"/>
    <x v="2"/>
    <x v="2"/>
  </r>
  <r>
    <x v="20"/>
    <s v="Governor"/>
    <x v="0"/>
    <s v="R"/>
    <s v="R"/>
    <s v="R"/>
    <s v="R"/>
    <s v="R"/>
    <s v="R"/>
    <s v="R"/>
    <s v="R"/>
    <x v="1"/>
    <x v="1"/>
    <x v="0"/>
    <x v="0"/>
    <x v="0"/>
    <x v="0"/>
    <x v="1"/>
    <x v="1"/>
    <x v="1"/>
    <x v="1"/>
    <x v="1"/>
    <x v="1"/>
    <x v="1"/>
    <x v="1"/>
    <x v="0"/>
    <x v="0"/>
    <x v="0"/>
    <x v="0"/>
    <x v="0"/>
    <x v="0"/>
    <x v="0"/>
    <x v="0"/>
    <x v="2"/>
    <x v="2"/>
  </r>
  <r>
    <x v="20"/>
    <s v="Senate"/>
    <x v="1"/>
    <s v="D"/>
    <s v="D"/>
    <s v="D"/>
    <s v="D"/>
    <s v="D"/>
    <s v="D"/>
    <s v="D"/>
    <s v="D"/>
    <x v="0"/>
    <x v="0"/>
    <x v="1"/>
    <x v="1"/>
    <x v="1"/>
    <x v="1"/>
    <x v="1"/>
    <x v="1"/>
    <x v="1"/>
    <x v="1"/>
    <x v="1"/>
    <x v="1"/>
    <x v="1"/>
    <x v="1"/>
    <x v="2"/>
    <x v="2"/>
    <x v="2"/>
    <x v="2"/>
    <x v="2"/>
    <x v="2"/>
    <x v="2"/>
    <x v="2"/>
    <x v="2"/>
    <x v="2"/>
  </r>
  <r>
    <x v="20"/>
    <s v="House"/>
    <x v="1"/>
    <s v="D"/>
    <s v="D"/>
    <s v="D"/>
    <s v="D"/>
    <s v="D"/>
    <s v="D"/>
    <s v="D"/>
    <s v="D"/>
    <x v="0"/>
    <x v="0"/>
    <x v="1"/>
    <x v="1"/>
    <x v="1"/>
    <x v="1"/>
    <x v="1"/>
    <x v="1"/>
    <x v="1"/>
    <x v="1"/>
    <x v="1"/>
    <x v="1"/>
    <x v="1"/>
    <x v="1"/>
    <x v="2"/>
    <x v="2"/>
    <x v="2"/>
    <x v="2"/>
    <x v="2"/>
    <x v="2"/>
    <x v="2"/>
    <x v="2"/>
    <x v="2"/>
    <x v="2"/>
  </r>
  <r>
    <x v="21"/>
    <s v="Governor"/>
    <x v="0"/>
    <s v="R"/>
    <s v="R"/>
    <s v="R"/>
    <s v="R"/>
    <s v="R"/>
    <s v="R"/>
    <s v="R"/>
    <s v="R"/>
    <x v="1"/>
    <x v="1"/>
    <x v="1"/>
    <x v="1"/>
    <x v="1"/>
    <x v="1"/>
    <x v="1"/>
    <x v="1"/>
    <x v="1"/>
    <x v="1"/>
    <x v="0"/>
    <x v="0"/>
    <x v="0"/>
    <x v="0"/>
    <x v="0"/>
    <x v="0"/>
    <x v="0"/>
    <x v="0"/>
    <x v="2"/>
    <x v="2"/>
    <x v="2"/>
    <x v="2"/>
    <x v="2"/>
    <x v="2"/>
  </r>
  <r>
    <x v="21"/>
    <s v="Senate"/>
    <x v="0"/>
    <s v="R"/>
    <s v="R"/>
    <s v="R"/>
    <s v="R"/>
    <s v="R"/>
    <s v="R"/>
    <s v="R"/>
    <s v="R"/>
    <x v="1"/>
    <x v="1"/>
    <x v="0"/>
    <x v="0"/>
    <x v="0"/>
    <x v="0"/>
    <x v="0"/>
    <x v="0"/>
    <x v="0"/>
    <x v="0"/>
    <x v="0"/>
    <x v="0"/>
    <x v="0"/>
    <x v="0"/>
    <x v="0"/>
    <x v="0"/>
    <x v="0"/>
    <x v="0"/>
    <x v="0"/>
    <x v="0"/>
    <x v="0"/>
    <x v="0"/>
    <x v="2"/>
    <x v="2"/>
  </r>
  <r>
    <x v="21"/>
    <s v="House"/>
    <x v="1"/>
    <s v="S"/>
    <s v="S"/>
    <s v="R"/>
    <s v="R"/>
    <s v="D"/>
    <s v="D"/>
    <s v="R"/>
    <s v="R"/>
    <x v="1"/>
    <x v="1"/>
    <x v="0"/>
    <x v="0"/>
    <x v="0"/>
    <x v="0"/>
    <x v="1"/>
    <x v="1"/>
    <x v="1"/>
    <x v="1"/>
    <x v="0"/>
    <x v="0"/>
    <x v="0"/>
    <x v="0"/>
    <x v="0"/>
    <x v="0"/>
    <x v="0"/>
    <x v="0"/>
    <x v="0"/>
    <x v="0"/>
    <x v="0"/>
    <x v="0"/>
    <x v="2"/>
    <x v="2"/>
  </r>
  <r>
    <x v="22"/>
    <s v="Governor"/>
    <x v="0"/>
    <s v="R"/>
    <s v="R"/>
    <s v="R"/>
    <s v="R"/>
    <s v="R"/>
    <s v="R"/>
    <s v="I"/>
    <s v="I"/>
    <x v="3"/>
    <x v="3"/>
    <x v="0"/>
    <x v="0"/>
    <x v="0"/>
    <x v="0"/>
    <x v="0"/>
    <x v="0"/>
    <x v="0"/>
    <x v="0"/>
    <x v="1"/>
    <x v="1"/>
    <x v="1"/>
    <x v="1"/>
    <x v="2"/>
    <x v="2"/>
    <x v="2"/>
    <x v="2"/>
    <x v="2"/>
    <x v="2"/>
    <x v="2"/>
    <x v="2"/>
    <x v="2"/>
    <x v="2"/>
  </r>
  <r>
    <x v="22"/>
    <s v="Senate"/>
    <x v="1"/>
    <s v="D"/>
    <s v="D"/>
    <s v="D"/>
    <s v="D"/>
    <s v="D"/>
    <s v="D"/>
    <s v="D"/>
    <s v="D"/>
    <x v="0"/>
    <x v="0"/>
    <x v="1"/>
    <x v="1"/>
    <x v="1"/>
    <x v="1"/>
    <x v="1"/>
    <x v="1"/>
    <x v="1"/>
    <x v="1"/>
    <x v="0"/>
    <x v="0"/>
    <x v="1"/>
    <x v="1"/>
    <x v="2"/>
    <x v="2"/>
    <x v="0"/>
    <x v="0"/>
    <x v="0"/>
    <x v="0"/>
    <x v="0"/>
    <x v="0"/>
    <x v="2"/>
    <x v="2"/>
  </r>
  <r>
    <x v="22"/>
    <s v="House"/>
    <x v="1"/>
    <s v="D"/>
    <s v="D"/>
    <s v="D"/>
    <s v="D"/>
    <s v="D"/>
    <s v="D"/>
    <s v="R"/>
    <s v="R"/>
    <x v="1"/>
    <x v="1"/>
    <x v="0"/>
    <x v="0"/>
    <x v="0"/>
    <x v="0"/>
    <x v="1"/>
    <x v="1"/>
    <x v="1"/>
    <x v="1"/>
    <x v="0"/>
    <x v="0"/>
    <x v="1"/>
    <x v="1"/>
    <x v="0"/>
    <x v="0"/>
    <x v="0"/>
    <x v="0"/>
    <x v="2"/>
    <x v="2"/>
    <x v="2"/>
    <x v="2"/>
    <x v="2"/>
    <x v="2"/>
  </r>
  <r>
    <x v="23"/>
    <s v="Governor"/>
    <x v="0"/>
    <s v="R"/>
    <s v="R"/>
    <s v="R"/>
    <s v="R"/>
    <s v="R"/>
    <s v="R"/>
    <s v="R"/>
    <s v="D"/>
    <x v="0"/>
    <x v="0"/>
    <x v="1"/>
    <x v="0"/>
    <x v="0"/>
    <x v="0"/>
    <x v="0"/>
    <x v="0"/>
    <x v="0"/>
    <x v="0"/>
    <x v="0"/>
    <x v="0"/>
    <x v="0"/>
    <x v="0"/>
    <x v="0"/>
    <x v="0"/>
    <x v="0"/>
    <x v="0"/>
    <x v="0"/>
    <x v="0"/>
    <x v="0"/>
    <x v="0"/>
    <x v="0"/>
    <x v="0"/>
  </r>
  <r>
    <x v="23"/>
    <s v="Senate"/>
    <x v="1"/>
    <s v="D"/>
    <s v="D"/>
    <s v="D"/>
    <s v="D"/>
    <s v="D"/>
    <s v="D"/>
    <s v="D"/>
    <s v="D"/>
    <x v="0"/>
    <x v="0"/>
    <x v="1"/>
    <x v="1"/>
    <x v="1"/>
    <x v="1"/>
    <x v="0"/>
    <x v="1"/>
    <x v="1"/>
    <x v="1"/>
    <x v="0"/>
    <x v="0"/>
    <x v="0"/>
    <x v="0"/>
    <x v="0"/>
    <x v="0"/>
    <x v="0"/>
    <x v="0"/>
    <x v="0"/>
    <x v="0"/>
    <x v="0"/>
    <x v="0"/>
    <x v="0"/>
    <x v="0"/>
  </r>
  <r>
    <x v="23"/>
    <s v="House"/>
    <x v="1"/>
    <s v="D"/>
    <s v="D"/>
    <s v="D"/>
    <s v="D"/>
    <s v="D"/>
    <s v="D"/>
    <s v="D"/>
    <s v="D"/>
    <x v="0"/>
    <x v="0"/>
    <x v="1"/>
    <x v="1"/>
    <x v="1"/>
    <x v="1"/>
    <x v="1"/>
    <x v="1"/>
    <x v="1"/>
    <x v="1"/>
    <x v="1"/>
    <x v="0"/>
    <x v="0"/>
    <x v="0"/>
    <x v="0"/>
    <x v="0"/>
    <x v="0"/>
    <x v="0"/>
    <x v="0"/>
    <x v="0"/>
    <x v="0"/>
    <x v="0"/>
    <x v="0"/>
    <x v="0"/>
  </r>
  <r>
    <x v="24"/>
    <s v="Governor"/>
    <x v="0"/>
    <s v="D"/>
    <s v="D"/>
    <s v="D"/>
    <s v="D"/>
    <s v="D"/>
    <s v="D"/>
    <s v="D"/>
    <s v="D"/>
    <x v="0"/>
    <x v="0"/>
    <x v="1"/>
    <x v="1"/>
    <x v="0"/>
    <x v="0"/>
    <x v="0"/>
    <x v="0"/>
    <x v="1"/>
    <x v="1"/>
    <x v="1"/>
    <x v="1"/>
    <x v="1"/>
    <x v="1"/>
    <x v="2"/>
    <x v="2"/>
    <x v="0"/>
    <x v="0"/>
    <x v="0"/>
    <x v="0"/>
    <x v="0"/>
    <x v="0"/>
    <x v="0"/>
    <x v="0"/>
  </r>
  <r>
    <x v="24"/>
    <s v="Senate"/>
    <x v="1"/>
    <s v="D"/>
    <s v="D"/>
    <s v="D"/>
    <s v="D"/>
    <s v="D"/>
    <s v="D"/>
    <s v="D"/>
    <s v="D"/>
    <x v="1"/>
    <x v="1"/>
    <x v="0"/>
    <x v="0"/>
    <x v="0"/>
    <x v="0"/>
    <x v="0"/>
    <x v="0"/>
    <x v="0"/>
    <x v="0"/>
    <x v="0"/>
    <x v="0"/>
    <x v="0"/>
    <x v="0"/>
    <x v="0"/>
    <x v="0"/>
    <x v="0"/>
    <x v="0"/>
    <x v="0"/>
    <x v="0"/>
    <x v="0"/>
    <x v="0"/>
    <x v="0"/>
    <x v="0"/>
  </r>
  <r>
    <x v="24"/>
    <s v="House"/>
    <x v="1"/>
    <s v="D"/>
    <s v="D"/>
    <s v="D"/>
    <s v="D"/>
    <s v="D"/>
    <s v="D"/>
    <s v="D"/>
    <s v="D"/>
    <x v="0"/>
    <x v="0"/>
    <x v="0"/>
    <x v="0"/>
    <x v="0"/>
    <x v="0"/>
    <x v="0"/>
    <x v="0"/>
    <x v="0"/>
    <x v="0"/>
    <x v="0"/>
    <x v="0"/>
    <x v="0"/>
    <x v="0"/>
    <x v="0"/>
    <x v="0"/>
    <x v="0"/>
    <x v="0"/>
    <x v="0"/>
    <x v="0"/>
    <x v="0"/>
    <x v="0"/>
    <x v="0"/>
    <x v="0"/>
  </r>
  <r>
    <x v="25"/>
    <s v="Governor"/>
    <x v="0"/>
    <s v="R"/>
    <s v="R"/>
    <s v="R"/>
    <s v="R"/>
    <s v="R"/>
    <s v="R"/>
    <s v="R"/>
    <s v="R"/>
    <x v="1"/>
    <x v="1"/>
    <x v="0"/>
    <x v="0"/>
    <x v="1"/>
    <x v="1"/>
    <x v="1"/>
    <x v="1"/>
    <x v="1"/>
    <x v="1"/>
    <x v="1"/>
    <x v="1"/>
    <x v="1"/>
    <x v="1"/>
    <x v="2"/>
    <x v="2"/>
    <x v="2"/>
    <x v="2"/>
    <x v="2"/>
    <x v="2"/>
    <x v="0"/>
    <x v="0"/>
    <x v="0"/>
    <x v="0"/>
  </r>
  <r>
    <x v="25"/>
    <s v="Senate"/>
    <x v="1"/>
    <s v="D"/>
    <s v="D"/>
    <s v="R"/>
    <s v="R"/>
    <s v="R"/>
    <s v="R"/>
    <s v="R"/>
    <s v="R"/>
    <x v="1"/>
    <x v="1"/>
    <x v="0"/>
    <x v="0"/>
    <x v="1"/>
    <x v="1"/>
    <x v="1"/>
    <x v="1"/>
    <x v="0"/>
    <x v="0"/>
    <x v="0"/>
    <x v="0"/>
    <x v="0"/>
    <x v="0"/>
    <x v="0"/>
    <x v="0"/>
    <x v="0"/>
    <x v="0"/>
    <x v="0"/>
    <x v="0"/>
    <x v="0"/>
    <x v="0"/>
    <x v="0"/>
    <x v="0"/>
  </r>
  <r>
    <x v="25"/>
    <s v="House"/>
    <x v="1"/>
    <s v="R"/>
    <s v="R"/>
    <s v="R"/>
    <s v="R"/>
    <s v="R"/>
    <s v="R"/>
    <s v="R"/>
    <s v="R"/>
    <x v="1"/>
    <x v="1"/>
    <x v="0"/>
    <x v="0"/>
    <x v="2"/>
    <x v="2"/>
    <x v="0"/>
    <x v="0"/>
    <x v="2"/>
    <x v="3"/>
    <x v="0"/>
    <x v="0"/>
    <x v="0"/>
    <x v="0"/>
    <x v="0"/>
    <x v="0"/>
    <x v="0"/>
    <x v="0"/>
    <x v="0"/>
    <x v="0"/>
    <x v="0"/>
    <x v="0"/>
    <x v="0"/>
    <x v="0"/>
  </r>
  <r>
    <x v="26"/>
    <s v="Governor"/>
    <x v="1"/>
    <s v="D"/>
    <s v="D"/>
    <s v="D"/>
    <s v="D"/>
    <s v="D"/>
    <s v="D"/>
    <s v="R"/>
    <s v="R"/>
    <x v="1"/>
    <x v="1"/>
    <x v="0"/>
    <x v="0"/>
    <x v="0"/>
    <x v="0"/>
    <x v="0"/>
    <x v="0"/>
    <x v="0"/>
    <x v="0"/>
    <x v="0"/>
    <x v="0"/>
    <x v="0"/>
    <x v="0"/>
    <x v="0"/>
    <x v="0"/>
    <x v="0"/>
    <x v="0"/>
    <x v="0"/>
    <x v="0"/>
    <x v="0"/>
    <x v="0"/>
    <x v="0"/>
    <x v="0"/>
  </r>
  <r>
    <x v="26"/>
    <s v="Senate"/>
    <x v="4"/>
    <m/>
    <m/>
    <m/>
    <m/>
    <m/>
    <m/>
    <m/>
    <m/>
    <x v="4"/>
    <x v="4"/>
    <x v="2"/>
    <x v="2"/>
    <x v="3"/>
    <x v="3"/>
    <x v="2"/>
    <x v="2"/>
    <x v="3"/>
    <x v="4"/>
    <x v="2"/>
    <x v="2"/>
    <x v="2"/>
    <x v="2"/>
    <x v="3"/>
    <x v="3"/>
    <x v="3"/>
    <x v="3"/>
    <x v="3"/>
    <x v="3"/>
    <x v="3"/>
    <x v="3"/>
    <x v="3"/>
    <x v="3"/>
  </r>
  <r>
    <x v="26"/>
    <s v="House / Assembly"/>
    <x v="4"/>
    <m/>
    <m/>
    <m/>
    <m/>
    <m/>
    <m/>
    <m/>
    <m/>
    <x v="4"/>
    <x v="4"/>
    <x v="2"/>
    <x v="2"/>
    <x v="3"/>
    <x v="3"/>
    <x v="2"/>
    <x v="2"/>
    <x v="3"/>
    <x v="4"/>
    <x v="2"/>
    <x v="2"/>
    <x v="2"/>
    <x v="2"/>
    <x v="3"/>
    <x v="3"/>
    <x v="3"/>
    <x v="3"/>
    <x v="3"/>
    <x v="3"/>
    <x v="3"/>
    <x v="3"/>
    <x v="3"/>
    <x v="3"/>
  </r>
  <r>
    <x v="27"/>
    <s v="Governor"/>
    <x v="1"/>
    <s v="D"/>
    <s v="D"/>
    <s v="D"/>
    <s v="D"/>
    <s v="D"/>
    <s v="D"/>
    <s v="R"/>
    <s v="R"/>
    <x v="1"/>
    <x v="1"/>
    <x v="0"/>
    <x v="0"/>
    <x v="0"/>
    <x v="0"/>
    <x v="0"/>
    <x v="0"/>
    <x v="0"/>
    <x v="0"/>
    <x v="0"/>
    <x v="0"/>
    <x v="0"/>
    <x v="0"/>
    <x v="0"/>
    <x v="0"/>
    <x v="0"/>
    <x v="0"/>
    <x v="2"/>
    <x v="2"/>
    <x v="2"/>
    <x v="2"/>
    <x v="0"/>
    <x v="0"/>
  </r>
  <r>
    <x v="27"/>
    <s v="Senate"/>
    <x v="1"/>
    <s v="R"/>
    <s v="R"/>
    <s v="R"/>
    <s v="R"/>
    <s v="R"/>
    <s v="R"/>
    <s v="R"/>
    <s v="R"/>
    <x v="1"/>
    <x v="1"/>
    <x v="0"/>
    <x v="0"/>
    <x v="0"/>
    <x v="0"/>
    <x v="0"/>
    <x v="0"/>
    <x v="1"/>
    <x v="1"/>
    <x v="1"/>
    <x v="1"/>
    <x v="1"/>
    <x v="1"/>
    <x v="0"/>
    <x v="0"/>
    <x v="2"/>
    <x v="2"/>
    <x v="2"/>
    <x v="2"/>
    <x v="2"/>
    <x v="2"/>
    <x v="2"/>
    <x v="2"/>
  </r>
  <r>
    <x v="27"/>
    <s v="House"/>
    <x v="1"/>
    <s v="D"/>
    <s v="D"/>
    <s v="S"/>
    <s v="S"/>
    <s v="D"/>
    <s v="D"/>
    <s v="D"/>
    <s v="D"/>
    <x v="0"/>
    <x v="0"/>
    <x v="1"/>
    <x v="1"/>
    <x v="1"/>
    <x v="1"/>
    <x v="1"/>
    <x v="1"/>
    <x v="1"/>
    <x v="1"/>
    <x v="1"/>
    <x v="1"/>
    <x v="1"/>
    <x v="1"/>
    <x v="0"/>
    <x v="0"/>
    <x v="2"/>
    <x v="2"/>
    <x v="2"/>
    <x v="2"/>
    <x v="2"/>
    <x v="2"/>
    <x v="2"/>
    <x v="2"/>
  </r>
  <r>
    <x v="28"/>
    <s v="Governor"/>
    <x v="0"/>
    <s v="R"/>
    <s v="R"/>
    <s v="R"/>
    <s v="R"/>
    <s v="D"/>
    <s v="D"/>
    <s v="D"/>
    <s v="D"/>
    <x v="0"/>
    <x v="0"/>
    <x v="0"/>
    <x v="0"/>
    <x v="1"/>
    <x v="1"/>
    <x v="1"/>
    <x v="1"/>
    <x v="1"/>
    <x v="1"/>
    <x v="1"/>
    <x v="1"/>
    <x v="1"/>
    <x v="1"/>
    <x v="2"/>
    <x v="2"/>
    <x v="0"/>
    <x v="0"/>
    <x v="0"/>
    <x v="0"/>
    <x v="0"/>
    <x v="0"/>
    <x v="0"/>
    <x v="0"/>
  </r>
  <r>
    <x v="28"/>
    <s v="Senate"/>
    <x v="0"/>
    <s v="R"/>
    <s v="R"/>
    <s v="R"/>
    <s v="R"/>
    <s v="R"/>
    <s v="R"/>
    <s v="D"/>
    <s v="S"/>
    <x v="1"/>
    <x v="1"/>
    <x v="0"/>
    <x v="0"/>
    <x v="0"/>
    <x v="0"/>
    <x v="1"/>
    <x v="1"/>
    <x v="1"/>
    <x v="1"/>
    <x v="0"/>
    <x v="0"/>
    <x v="0"/>
    <x v="0"/>
    <x v="0"/>
    <x v="0"/>
    <x v="0"/>
    <x v="0"/>
    <x v="2"/>
    <x v="2"/>
    <x v="0"/>
    <x v="0"/>
    <x v="0"/>
    <x v="0"/>
  </r>
  <r>
    <x v="28"/>
    <s v="House"/>
    <x v="0"/>
    <s v="R"/>
    <s v="R"/>
    <s v="R"/>
    <s v="R"/>
    <s v="R"/>
    <s v="R"/>
    <s v="R"/>
    <s v="R"/>
    <x v="1"/>
    <x v="1"/>
    <x v="0"/>
    <x v="0"/>
    <x v="0"/>
    <x v="0"/>
    <x v="1"/>
    <x v="1"/>
    <x v="1"/>
    <x v="1"/>
    <x v="0"/>
    <x v="0"/>
    <x v="1"/>
    <x v="1"/>
    <x v="0"/>
    <x v="0"/>
    <x v="0"/>
    <x v="0"/>
    <x v="2"/>
    <x v="2"/>
    <x v="0"/>
    <x v="0"/>
    <x v="0"/>
    <x v="0"/>
  </r>
  <r>
    <x v="29"/>
    <s v="Governor"/>
    <x v="1"/>
    <s v="D"/>
    <s v="R"/>
    <s v="R"/>
    <s v="R"/>
    <s v="R"/>
    <s v="R"/>
    <s v="R"/>
    <s v="R"/>
    <x v="1"/>
    <x v="0"/>
    <x v="1"/>
    <x v="1"/>
    <x v="1"/>
    <x v="1"/>
    <x v="1"/>
    <x v="1"/>
    <x v="1"/>
    <x v="0"/>
    <x v="0"/>
    <x v="0"/>
    <x v="0"/>
    <x v="0"/>
    <x v="0"/>
    <x v="0"/>
    <x v="0"/>
    <x v="2"/>
    <x v="2"/>
    <x v="2"/>
    <x v="2"/>
    <x v="2"/>
    <x v="2"/>
    <x v="2"/>
  </r>
  <r>
    <x v="29"/>
    <s v="Senate"/>
    <x v="0"/>
    <s v="R"/>
    <s v="R"/>
    <s v="R"/>
    <s v="R"/>
    <s v="R"/>
    <s v="R"/>
    <s v="R"/>
    <s v="R"/>
    <x v="1"/>
    <x v="2"/>
    <x v="3"/>
    <x v="1"/>
    <x v="1"/>
    <x v="1"/>
    <x v="1"/>
    <x v="1"/>
    <x v="1"/>
    <x v="1"/>
    <x v="1"/>
    <x v="1"/>
    <x v="1"/>
    <x v="1"/>
    <x v="2"/>
    <x v="2"/>
    <x v="2"/>
    <x v="2"/>
    <x v="2"/>
    <x v="2"/>
    <x v="2"/>
    <x v="2"/>
    <x v="2"/>
    <x v="2"/>
  </r>
  <r>
    <x v="29"/>
    <s v="Assembly"/>
    <x v="0"/>
    <s v="R"/>
    <s v="R"/>
    <s v="R"/>
    <s v="R"/>
    <s v="R"/>
    <s v="R"/>
    <s v="R"/>
    <s v="R"/>
    <x v="1"/>
    <x v="0"/>
    <x v="1"/>
    <x v="1"/>
    <x v="1"/>
    <x v="1"/>
    <x v="1"/>
    <x v="1"/>
    <x v="1"/>
    <x v="1"/>
    <x v="1"/>
    <x v="1"/>
    <x v="1"/>
    <x v="1"/>
    <x v="2"/>
    <x v="2"/>
    <x v="2"/>
    <x v="2"/>
    <x v="2"/>
    <x v="2"/>
    <x v="2"/>
    <x v="2"/>
    <x v="2"/>
    <x v="2"/>
  </r>
  <r>
    <x v="30"/>
    <s v="Governor"/>
    <x v="1"/>
    <s v="D"/>
    <s v="D"/>
    <s v="R"/>
    <s v="R"/>
    <s v="R"/>
    <s v="R"/>
    <s v="R"/>
    <s v="R"/>
    <x v="1"/>
    <x v="1"/>
    <x v="1"/>
    <x v="1"/>
    <x v="1"/>
    <x v="1"/>
    <x v="1"/>
    <x v="1"/>
    <x v="1"/>
    <x v="1"/>
    <x v="0"/>
    <x v="0"/>
    <x v="0"/>
    <x v="0"/>
    <x v="0"/>
    <x v="0"/>
    <x v="0"/>
    <x v="0"/>
    <x v="2"/>
    <x v="2"/>
    <x v="2"/>
    <x v="2"/>
    <x v="2"/>
    <x v="2"/>
  </r>
  <r>
    <x v="30"/>
    <s v="Senate"/>
    <x v="1"/>
    <s v="D"/>
    <s v="D"/>
    <s v="D"/>
    <s v="D"/>
    <s v="D"/>
    <s v="D"/>
    <s v="D"/>
    <s v="D"/>
    <x v="0"/>
    <x v="0"/>
    <x v="1"/>
    <x v="1"/>
    <x v="1"/>
    <x v="1"/>
    <x v="1"/>
    <x v="1"/>
    <x v="1"/>
    <x v="1"/>
    <x v="1"/>
    <x v="1"/>
    <x v="1"/>
    <x v="1"/>
    <x v="2"/>
    <x v="2"/>
    <x v="2"/>
    <x v="2"/>
    <x v="2"/>
    <x v="2"/>
    <x v="2"/>
    <x v="2"/>
    <x v="2"/>
    <x v="2"/>
  </r>
  <r>
    <x v="30"/>
    <s v="House"/>
    <x v="1"/>
    <s v="D"/>
    <s v="D"/>
    <s v="D"/>
    <s v="D"/>
    <s v="D"/>
    <s v="D"/>
    <s v="D"/>
    <s v="D"/>
    <x v="0"/>
    <x v="0"/>
    <x v="1"/>
    <x v="1"/>
    <x v="1"/>
    <x v="1"/>
    <x v="1"/>
    <x v="1"/>
    <x v="1"/>
    <x v="1"/>
    <x v="1"/>
    <x v="1"/>
    <x v="1"/>
    <x v="1"/>
    <x v="0"/>
    <x v="0"/>
    <x v="2"/>
    <x v="2"/>
    <x v="2"/>
    <x v="2"/>
    <x v="2"/>
    <x v="2"/>
    <x v="2"/>
    <x v="2"/>
  </r>
  <r>
    <x v="31"/>
    <s v="Governor"/>
    <x v="1"/>
    <s v="D"/>
    <s v="D"/>
    <s v="R"/>
    <s v="R"/>
    <s v="R"/>
    <s v="R"/>
    <s v="R"/>
    <s v="R"/>
    <x v="1"/>
    <x v="1"/>
    <x v="0"/>
    <x v="0"/>
    <x v="0"/>
    <x v="0"/>
    <x v="1"/>
    <x v="1"/>
    <x v="1"/>
    <x v="1"/>
    <x v="1"/>
    <x v="1"/>
    <x v="1"/>
    <x v="1"/>
    <x v="2"/>
    <x v="2"/>
    <x v="2"/>
    <x v="2"/>
    <x v="2"/>
    <x v="2"/>
    <x v="2"/>
    <x v="2"/>
    <x v="2"/>
    <x v="2"/>
  </r>
  <r>
    <x v="31"/>
    <s v="Senate"/>
    <x v="0"/>
    <s v="R"/>
    <s v="R"/>
    <s v="R"/>
    <s v="R"/>
    <s v="R"/>
    <s v="R"/>
    <s v="R"/>
    <s v="R"/>
    <x v="1"/>
    <x v="1"/>
    <x v="0"/>
    <x v="0"/>
    <x v="0"/>
    <x v="0"/>
    <x v="0"/>
    <x v="0"/>
    <x v="1"/>
    <x v="1"/>
    <x v="0"/>
    <x v="0"/>
    <x v="0"/>
    <x v="0"/>
    <x v="0"/>
    <x v="0"/>
    <x v="0"/>
    <x v="0"/>
    <x v="2"/>
    <x v="2"/>
    <x v="2"/>
    <x v="2"/>
    <x v="2"/>
    <x v="2"/>
  </r>
  <r>
    <x v="31"/>
    <s v="Assembly"/>
    <x v="1"/>
    <s v="D"/>
    <s v="D"/>
    <s v="D"/>
    <s v="D"/>
    <s v="D"/>
    <s v="D"/>
    <s v="D"/>
    <s v="D"/>
    <x v="0"/>
    <x v="0"/>
    <x v="1"/>
    <x v="1"/>
    <x v="1"/>
    <x v="1"/>
    <x v="1"/>
    <x v="1"/>
    <x v="1"/>
    <x v="1"/>
    <x v="1"/>
    <x v="1"/>
    <x v="1"/>
    <x v="1"/>
    <x v="2"/>
    <x v="2"/>
    <x v="2"/>
    <x v="2"/>
    <x v="2"/>
    <x v="2"/>
    <x v="2"/>
    <x v="2"/>
    <x v="2"/>
    <x v="2"/>
  </r>
  <r>
    <x v="32"/>
    <s v="Governor"/>
    <x v="0"/>
    <s v="D"/>
    <s v="D"/>
    <s v="D"/>
    <s v="D"/>
    <s v="D"/>
    <s v="D"/>
    <s v="D"/>
    <s v="D"/>
    <x v="0"/>
    <x v="0"/>
    <x v="1"/>
    <x v="1"/>
    <x v="1"/>
    <x v="1"/>
    <x v="1"/>
    <x v="1"/>
    <x v="1"/>
    <x v="1"/>
    <x v="1"/>
    <x v="1"/>
    <x v="0"/>
    <x v="0"/>
    <x v="0"/>
    <x v="0"/>
    <x v="2"/>
    <x v="2"/>
    <x v="2"/>
    <x v="2"/>
    <x v="2"/>
    <x v="2"/>
    <x v="2"/>
    <x v="2"/>
  </r>
  <r>
    <x v="32"/>
    <s v="Senate"/>
    <x v="1"/>
    <s v="D"/>
    <s v="D"/>
    <s v="D"/>
    <s v="D"/>
    <s v="D"/>
    <s v="D"/>
    <s v="D"/>
    <s v="D"/>
    <x v="0"/>
    <x v="0"/>
    <x v="1"/>
    <x v="1"/>
    <x v="1"/>
    <x v="1"/>
    <x v="1"/>
    <x v="1"/>
    <x v="1"/>
    <x v="1"/>
    <x v="0"/>
    <x v="0"/>
    <x v="0"/>
    <x v="0"/>
    <x v="0"/>
    <x v="0"/>
    <x v="0"/>
    <x v="0"/>
    <x v="0"/>
    <x v="0"/>
    <x v="0"/>
    <x v="0"/>
    <x v="0"/>
    <x v="0"/>
  </r>
  <r>
    <x v="32"/>
    <s v="House"/>
    <x v="1"/>
    <s v="D"/>
    <s v="D"/>
    <s v="R"/>
    <s v="R"/>
    <s v="R"/>
    <s v="R"/>
    <s v="D"/>
    <s v="D"/>
    <x v="0"/>
    <x v="0"/>
    <x v="1"/>
    <x v="1"/>
    <x v="1"/>
    <x v="1"/>
    <x v="1"/>
    <x v="1"/>
    <x v="1"/>
    <x v="1"/>
    <x v="0"/>
    <x v="0"/>
    <x v="0"/>
    <x v="0"/>
    <x v="0"/>
    <x v="0"/>
    <x v="0"/>
    <x v="0"/>
    <x v="0"/>
    <x v="0"/>
    <x v="0"/>
    <x v="0"/>
    <x v="0"/>
    <x v="0"/>
  </r>
  <r>
    <x v="33"/>
    <s v="Governor"/>
    <x v="1"/>
    <s v="R"/>
    <s v="R"/>
    <s v="R"/>
    <s v="R"/>
    <s v="R"/>
    <s v="R"/>
    <s v="R"/>
    <s v="R"/>
    <x v="1"/>
    <x v="1"/>
    <x v="0"/>
    <x v="0"/>
    <x v="0"/>
    <x v="0"/>
    <x v="0"/>
    <x v="0"/>
    <x v="0"/>
    <x v="0"/>
    <x v="0"/>
    <x v="0"/>
    <x v="0"/>
    <x v="0"/>
    <x v="0"/>
    <x v="0"/>
    <x v="0"/>
    <x v="0"/>
    <x v="0"/>
    <x v="0"/>
    <x v="0"/>
    <x v="0"/>
    <x v="0"/>
    <x v="0"/>
  </r>
  <r>
    <x v="33"/>
    <s v="Senate"/>
    <x v="1"/>
    <s v="D"/>
    <s v="D"/>
    <s v="R"/>
    <s v="R"/>
    <s v="R"/>
    <s v="R"/>
    <s v="R"/>
    <s v="R"/>
    <x v="1"/>
    <x v="1"/>
    <x v="0"/>
    <x v="0"/>
    <x v="0"/>
    <x v="0"/>
    <x v="0"/>
    <x v="0"/>
    <x v="0"/>
    <x v="0"/>
    <x v="0"/>
    <x v="0"/>
    <x v="0"/>
    <x v="0"/>
    <x v="0"/>
    <x v="0"/>
    <x v="0"/>
    <x v="0"/>
    <x v="0"/>
    <x v="0"/>
    <x v="0"/>
    <x v="0"/>
    <x v="0"/>
    <x v="0"/>
  </r>
  <r>
    <x v="33"/>
    <s v="House"/>
    <x v="0"/>
    <s v="R"/>
    <s v="R"/>
    <s v="R"/>
    <s v="R"/>
    <s v="R"/>
    <s v="R"/>
    <s v="R"/>
    <s v="R"/>
    <x v="1"/>
    <x v="1"/>
    <x v="0"/>
    <x v="0"/>
    <x v="0"/>
    <x v="0"/>
    <x v="0"/>
    <x v="0"/>
    <x v="0"/>
    <x v="0"/>
    <x v="0"/>
    <x v="0"/>
    <x v="0"/>
    <x v="0"/>
    <x v="0"/>
    <x v="0"/>
    <x v="0"/>
    <x v="0"/>
    <x v="0"/>
    <x v="0"/>
    <x v="0"/>
    <x v="0"/>
    <x v="0"/>
    <x v="0"/>
  </r>
  <r>
    <x v="34"/>
    <s v="Governor"/>
    <x v="0"/>
    <s v="R"/>
    <s v="R"/>
    <s v="R"/>
    <s v="R"/>
    <s v="R"/>
    <s v="R"/>
    <s v="R"/>
    <s v="R"/>
    <x v="1"/>
    <x v="1"/>
    <x v="0"/>
    <x v="0"/>
    <x v="0"/>
    <x v="0"/>
    <x v="1"/>
    <x v="1"/>
    <x v="1"/>
    <x v="1"/>
    <x v="0"/>
    <x v="0"/>
    <x v="0"/>
    <x v="0"/>
    <x v="0"/>
    <x v="0"/>
    <x v="0"/>
    <x v="0"/>
    <x v="0"/>
    <x v="0"/>
    <x v="0"/>
    <x v="0"/>
    <x v="0"/>
    <x v="0"/>
  </r>
  <r>
    <x v="34"/>
    <s v="Senate"/>
    <x v="0"/>
    <s v="R"/>
    <s v="R"/>
    <s v="R"/>
    <s v="R"/>
    <s v="R"/>
    <s v="R"/>
    <s v="R"/>
    <s v="R"/>
    <x v="1"/>
    <x v="1"/>
    <x v="0"/>
    <x v="0"/>
    <x v="0"/>
    <x v="0"/>
    <x v="0"/>
    <x v="0"/>
    <x v="0"/>
    <x v="0"/>
    <x v="0"/>
    <x v="0"/>
    <x v="0"/>
    <x v="0"/>
    <x v="0"/>
    <x v="0"/>
    <x v="0"/>
    <x v="0"/>
    <x v="0"/>
    <x v="0"/>
    <x v="0"/>
    <x v="0"/>
    <x v="0"/>
    <x v="0"/>
  </r>
  <r>
    <x v="34"/>
    <s v="House"/>
    <x v="1"/>
    <s v="D"/>
    <s v="D"/>
    <s v="R"/>
    <s v="R"/>
    <s v="R"/>
    <s v="R"/>
    <s v="R"/>
    <s v="R"/>
    <x v="1"/>
    <x v="1"/>
    <x v="0"/>
    <x v="0"/>
    <x v="0"/>
    <x v="0"/>
    <x v="0"/>
    <x v="0"/>
    <x v="1"/>
    <x v="1"/>
    <x v="0"/>
    <x v="0"/>
    <x v="0"/>
    <x v="0"/>
    <x v="0"/>
    <x v="0"/>
    <x v="0"/>
    <x v="0"/>
    <x v="0"/>
    <x v="0"/>
    <x v="0"/>
    <x v="0"/>
    <x v="0"/>
    <x v="0"/>
  </r>
  <r>
    <x v="35"/>
    <s v="Governor"/>
    <x v="1"/>
    <s v="D"/>
    <s v="D"/>
    <s v="R"/>
    <s v="R"/>
    <s v="R"/>
    <s v="R"/>
    <s v="R"/>
    <s v="R"/>
    <x v="1"/>
    <x v="1"/>
    <x v="1"/>
    <x v="1"/>
    <x v="1"/>
    <x v="1"/>
    <x v="1"/>
    <x v="1"/>
    <x v="1"/>
    <x v="1"/>
    <x v="0"/>
    <x v="0"/>
    <x v="0"/>
    <x v="0"/>
    <x v="0"/>
    <x v="0"/>
    <x v="0"/>
    <x v="0"/>
    <x v="0"/>
    <x v="0"/>
    <x v="0"/>
    <x v="0"/>
    <x v="0"/>
    <x v="0"/>
  </r>
  <r>
    <x v="35"/>
    <s v="Senate"/>
    <x v="1"/>
    <s v="D"/>
    <s v="D"/>
    <s v="D"/>
    <s v="D"/>
    <s v="D"/>
    <s v="D"/>
    <s v="D"/>
    <s v="D"/>
    <x v="0"/>
    <x v="0"/>
    <x v="1"/>
    <x v="1"/>
    <x v="1"/>
    <x v="1"/>
    <x v="3"/>
    <x v="3"/>
    <x v="0"/>
    <x v="0"/>
    <x v="0"/>
    <x v="0"/>
    <x v="0"/>
    <x v="0"/>
    <x v="0"/>
    <x v="0"/>
    <x v="0"/>
    <x v="0"/>
    <x v="0"/>
    <x v="0"/>
    <x v="0"/>
    <x v="0"/>
    <x v="0"/>
    <x v="0"/>
  </r>
  <r>
    <x v="35"/>
    <s v="House"/>
    <x v="1"/>
    <s v="D"/>
    <s v="D"/>
    <s v="D"/>
    <s v="D"/>
    <s v="D"/>
    <s v="D"/>
    <s v="D"/>
    <s v="D"/>
    <x v="0"/>
    <x v="0"/>
    <x v="1"/>
    <x v="1"/>
    <x v="0"/>
    <x v="0"/>
    <x v="0"/>
    <x v="0"/>
    <x v="0"/>
    <x v="0"/>
    <x v="0"/>
    <x v="0"/>
    <x v="0"/>
    <x v="0"/>
    <x v="0"/>
    <x v="0"/>
    <x v="0"/>
    <x v="0"/>
    <x v="0"/>
    <x v="0"/>
    <x v="0"/>
    <x v="0"/>
    <x v="0"/>
    <x v="0"/>
  </r>
  <r>
    <x v="36"/>
    <s v="Governor"/>
    <x v="1"/>
    <s v="D"/>
    <s v="D"/>
    <s v="D"/>
    <s v="D"/>
    <s v="D"/>
    <s v="D"/>
    <s v="D"/>
    <s v="D"/>
    <x v="0"/>
    <x v="0"/>
    <x v="1"/>
    <x v="1"/>
    <x v="1"/>
    <x v="1"/>
    <x v="1"/>
    <x v="1"/>
    <x v="1"/>
    <x v="1"/>
    <x v="1"/>
    <x v="1"/>
    <x v="1"/>
    <x v="1"/>
    <x v="2"/>
    <x v="2"/>
    <x v="2"/>
    <x v="2"/>
    <x v="2"/>
    <x v="2"/>
    <x v="2"/>
    <x v="2"/>
    <x v="2"/>
    <x v="2"/>
  </r>
  <r>
    <x v="36"/>
    <s v="Senate"/>
    <x v="1"/>
    <s v="D"/>
    <s v="D"/>
    <s v="R"/>
    <s v="R"/>
    <s v="R"/>
    <s v="R"/>
    <s v="R"/>
    <s v="R"/>
    <x v="1"/>
    <x v="1"/>
    <x v="3"/>
    <x v="3"/>
    <x v="1"/>
    <x v="1"/>
    <x v="1"/>
    <x v="1"/>
    <x v="1"/>
    <x v="1"/>
    <x v="1"/>
    <x v="1"/>
    <x v="1"/>
    <x v="1"/>
    <x v="2"/>
    <x v="2"/>
    <x v="2"/>
    <x v="2"/>
    <x v="2"/>
    <x v="2"/>
    <x v="2"/>
    <x v="2"/>
    <x v="2"/>
    <x v="2"/>
  </r>
  <r>
    <x v="36"/>
    <s v="House"/>
    <x v="0"/>
    <s v="R"/>
    <s v="R"/>
    <s v="R"/>
    <s v="R"/>
    <s v="R"/>
    <s v="R"/>
    <s v="R"/>
    <s v="R"/>
    <x v="1"/>
    <x v="1"/>
    <x v="0"/>
    <x v="0"/>
    <x v="0"/>
    <x v="0"/>
    <x v="1"/>
    <x v="1"/>
    <x v="1"/>
    <x v="1"/>
    <x v="3"/>
    <x v="3"/>
    <x v="1"/>
    <x v="1"/>
    <x v="2"/>
    <x v="2"/>
    <x v="2"/>
    <x v="2"/>
    <x v="2"/>
    <x v="2"/>
    <x v="2"/>
    <x v="2"/>
    <x v="2"/>
    <x v="2"/>
  </r>
  <r>
    <x v="37"/>
    <s v="Governor"/>
    <x v="1"/>
    <s v="D"/>
    <s v="D"/>
    <s v="R"/>
    <s v="R"/>
    <s v="R"/>
    <s v="R"/>
    <s v="R"/>
    <s v="R"/>
    <x v="1"/>
    <x v="1"/>
    <x v="1"/>
    <x v="1"/>
    <x v="1"/>
    <x v="1"/>
    <x v="1"/>
    <x v="1"/>
    <x v="1"/>
    <x v="1"/>
    <x v="0"/>
    <x v="0"/>
    <x v="0"/>
    <x v="0"/>
    <x v="2"/>
    <x v="2"/>
    <x v="2"/>
    <x v="2"/>
    <x v="2"/>
    <x v="2"/>
    <x v="2"/>
    <x v="2"/>
    <x v="2"/>
    <x v="2"/>
  </r>
  <r>
    <x v="37"/>
    <s v="Senate"/>
    <x v="0"/>
    <s v="D"/>
    <s v="R"/>
    <s v="R"/>
    <s v="R"/>
    <s v="R"/>
    <s v="R"/>
    <s v="R"/>
    <s v="R"/>
    <x v="1"/>
    <x v="1"/>
    <x v="0"/>
    <x v="0"/>
    <x v="0"/>
    <x v="0"/>
    <x v="0"/>
    <x v="0"/>
    <x v="0"/>
    <x v="0"/>
    <x v="0"/>
    <x v="0"/>
    <x v="0"/>
    <x v="0"/>
    <x v="0"/>
    <x v="0"/>
    <x v="0"/>
    <x v="0"/>
    <x v="0"/>
    <x v="0"/>
    <x v="0"/>
    <x v="0"/>
    <x v="0"/>
    <x v="0"/>
  </r>
  <r>
    <x v="37"/>
    <s v="House"/>
    <x v="1"/>
    <s v="D"/>
    <s v="D"/>
    <s v="R"/>
    <s v="R"/>
    <s v="R"/>
    <s v="R"/>
    <s v="R"/>
    <s v="R"/>
    <x v="1"/>
    <x v="1"/>
    <x v="0"/>
    <x v="0"/>
    <x v="0"/>
    <x v="0"/>
    <x v="1"/>
    <x v="1"/>
    <x v="1"/>
    <x v="1"/>
    <x v="0"/>
    <x v="0"/>
    <x v="0"/>
    <x v="0"/>
    <x v="0"/>
    <x v="0"/>
    <x v="0"/>
    <x v="0"/>
    <x v="0"/>
    <x v="0"/>
    <x v="0"/>
    <x v="0"/>
    <x v="2"/>
    <x v="2"/>
  </r>
  <r>
    <x v="38"/>
    <s v="Governor"/>
    <x v="1"/>
    <s v="D"/>
    <s v="D"/>
    <s v="R"/>
    <s v="R"/>
    <s v="R"/>
    <s v="R"/>
    <s v="R"/>
    <s v="R"/>
    <x v="1"/>
    <x v="1"/>
    <x v="0"/>
    <x v="0"/>
    <x v="0"/>
    <x v="0"/>
    <x v="0"/>
    <x v="0"/>
    <x v="0"/>
    <x v="0"/>
    <x v="4"/>
    <x v="4"/>
    <x v="1"/>
    <x v="1"/>
    <x v="2"/>
    <x v="2"/>
    <x v="2"/>
    <x v="2"/>
    <x v="2"/>
    <x v="2"/>
    <x v="2"/>
    <x v="2"/>
    <x v="2"/>
    <x v="2"/>
  </r>
  <r>
    <x v="38"/>
    <s v="Senate"/>
    <x v="1"/>
    <s v="D"/>
    <s v="D"/>
    <s v="D"/>
    <s v="D"/>
    <s v="D"/>
    <s v="D"/>
    <s v="D"/>
    <s v="D"/>
    <x v="0"/>
    <x v="0"/>
    <x v="1"/>
    <x v="1"/>
    <x v="1"/>
    <x v="1"/>
    <x v="1"/>
    <x v="1"/>
    <x v="1"/>
    <x v="1"/>
    <x v="1"/>
    <x v="1"/>
    <x v="1"/>
    <x v="1"/>
    <x v="2"/>
    <x v="2"/>
    <x v="2"/>
    <x v="2"/>
    <x v="2"/>
    <x v="2"/>
    <x v="2"/>
    <x v="2"/>
    <x v="2"/>
    <x v="2"/>
  </r>
  <r>
    <x v="38"/>
    <s v="House"/>
    <x v="1"/>
    <s v="D"/>
    <s v="D"/>
    <s v="D"/>
    <s v="D"/>
    <s v="D"/>
    <s v="D"/>
    <s v="D"/>
    <s v="D"/>
    <x v="0"/>
    <x v="0"/>
    <x v="1"/>
    <x v="1"/>
    <x v="1"/>
    <x v="1"/>
    <x v="1"/>
    <x v="1"/>
    <x v="1"/>
    <x v="1"/>
    <x v="1"/>
    <x v="2"/>
    <x v="2"/>
    <x v="2"/>
    <x v="3"/>
    <x v="3"/>
    <x v="3"/>
    <x v="3"/>
    <x v="3"/>
    <x v="3"/>
    <x v="3"/>
    <x v="3"/>
    <x v="3"/>
    <x v="3"/>
  </r>
  <r>
    <x v="39"/>
    <s v="Governor"/>
    <x v="0"/>
    <s v="R"/>
    <s v="R"/>
    <s v="R"/>
    <s v="R"/>
    <s v="R"/>
    <s v="R"/>
    <s v="D"/>
    <s v="D"/>
    <x v="0"/>
    <x v="0"/>
    <x v="0"/>
    <x v="0"/>
    <x v="0"/>
    <x v="0"/>
    <x v="0"/>
    <x v="0"/>
    <x v="0"/>
    <x v="0"/>
    <x v="0"/>
    <x v="0"/>
    <x v="0"/>
    <x v="0"/>
    <x v="0"/>
    <x v="0"/>
    <x v="0"/>
    <x v="0"/>
    <x v="0"/>
    <x v="0"/>
    <x v="0"/>
    <x v="0"/>
    <x v="0"/>
    <x v="0"/>
  </r>
  <r>
    <x v="39"/>
    <s v="Senate"/>
    <x v="1"/>
    <s v="D"/>
    <s v="D"/>
    <s v="D"/>
    <s v="D"/>
    <s v="D"/>
    <s v="D"/>
    <s v="D"/>
    <s v="D"/>
    <x v="1"/>
    <x v="1"/>
    <x v="0"/>
    <x v="0"/>
    <x v="0"/>
    <x v="0"/>
    <x v="0"/>
    <x v="0"/>
    <x v="0"/>
    <x v="0"/>
    <x v="0"/>
    <x v="0"/>
    <x v="0"/>
    <x v="0"/>
    <x v="0"/>
    <x v="0"/>
    <x v="0"/>
    <x v="0"/>
    <x v="0"/>
    <x v="0"/>
    <x v="0"/>
    <x v="0"/>
    <x v="0"/>
    <x v="0"/>
  </r>
  <r>
    <x v="39"/>
    <s v="House"/>
    <x v="1"/>
    <s v="D"/>
    <s v="D"/>
    <s v="R"/>
    <s v="R"/>
    <s v="R"/>
    <s v="R"/>
    <s v="R"/>
    <s v="R"/>
    <x v="1"/>
    <x v="1"/>
    <x v="0"/>
    <x v="0"/>
    <x v="0"/>
    <x v="0"/>
    <x v="0"/>
    <x v="0"/>
    <x v="0"/>
    <x v="0"/>
    <x v="0"/>
    <x v="0"/>
    <x v="0"/>
    <x v="0"/>
    <x v="0"/>
    <x v="0"/>
    <x v="0"/>
    <x v="0"/>
    <x v="0"/>
    <x v="0"/>
    <x v="0"/>
    <x v="0"/>
    <x v="0"/>
    <x v="0"/>
  </r>
  <r>
    <x v="40"/>
    <s v="Governor"/>
    <x v="0"/>
    <s v="R"/>
    <s v="R"/>
    <s v="R"/>
    <s v="R"/>
    <s v="R"/>
    <s v="R"/>
    <s v="R"/>
    <s v="R"/>
    <x v="1"/>
    <x v="1"/>
    <x v="0"/>
    <x v="0"/>
    <x v="0"/>
    <x v="0"/>
    <x v="0"/>
    <x v="0"/>
    <x v="0"/>
    <x v="0"/>
    <x v="0"/>
    <x v="0"/>
    <x v="0"/>
    <x v="0"/>
    <x v="0"/>
    <x v="0"/>
    <x v="0"/>
    <x v="0"/>
    <x v="0"/>
    <x v="0"/>
    <x v="0"/>
    <x v="0"/>
    <x v="0"/>
    <x v="0"/>
  </r>
  <r>
    <x v="40"/>
    <s v="Senate"/>
    <x v="0"/>
    <s v="D"/>
    <s v="D"/>
    <s v="R"/>
    <s v="R"/>
    <s v="R"/>
    <s v="R"/>
    <s v="R"/>
    <s v="R"/>
    <x v="1"/>
    <x v="1"/>
    <x v="0"/>
    <x v="0"/>
    <x v="0"/>
    <x v="0"/>
    <x v="0"/>
    <x v="0"/>
    <x v="0"/>
    <x v="0"/>
    <x v="0"/>
    <x v="0"/>
    <x v="0"/>
    <x v="0"/>
    <x v="0"/>
    <x v="0"/>
    <x v="0"/>
    <x v="0"/>
    <x v="0"/>
    <x v="0"/>
    <x v="0"/>
    <x v="0"/>
    <x v="0"/>
    <x v="0"/>
  </r>
  <r>
    <x v="40"/>
    <s v="House"/>
    <x v="0"/>
    <s v="R"/>
    <s v="R"/>
    <s v="R"/>
    <s v="R"/>
    <s v="R"/>
    <s v="R"/>
    <s v="R"/>
    <s v="R"/>
    <x v="1"/>
    <x v="1"/>
    <x v="0"/>
    <x v="0"/>
    <x v="0"/>
    <x v="0"/>
    <x v="0"/>
    <x v="0"/>
    <x v="0"/>
    <x v="0"/>
    <x v="0"/>
    <x v="0"/>
    <x v="0"/>
    <x v="0"/>
    <x v="0"/>
    <x v="0"/>
    <x v="0"/>
    <x v="0"/>
    <x v="0"/>
    <x v="0"/>
    <x v="0"/>
    <x v="0"/>
    <x v="0"/>
    <x v="0"/>
  </r>
  <r>
    <x v="41"/>
    <s v="Governor"/>
    <x v="1"/>
    <s v="D"/>
    <s v="D"/>
    <s v="R"/>
    <s v="R"/>
    <s v="R"/>
    <s v="R"/>
    <s v="R"/>
    <s v="R"/>
    <x v="1"/>
    <x v="1"/>
    <x v="1"/>
    <x v="1"/>
    <x v="1"/>
    <x v="1"/>
    <x v="1"/>
    <x v="1"/>
    <x v="1"/>
    <x v="1"/>
    <x v="0"/>
    <x v="0"/>
    <x v="0"/>
    <x v="0"/>
    <x v="0"/>
    <x v="0"/>
    <x v="0"/>
    <x v="0"/>
    <x v="0"/>
    <x v="0"/>
    <x v="0"/>
    <x v="0"/>
    <x v="0"/>
    <x v="0"/>
  </r>
  <r>
    <x v="41"/>
    <s v="Senate"/>
    <x v="1"/>
    <s v="D"/>
    <s v="D"/>
    <s v="D"/>
    <s v="R"/>
    <s v="D"/>
    <s v="D"/>
    <s v="D"/>
    <s v="D"/>
    <x v="0"/>
    <x v="0"/>
    <x v="1"/>
    <x v="1"/>
    <x v="0"/>
    <x v="0"/>
    <x v="3"/>
    <x v="3"/>
    <x v="0"/>
    <x v="0"/>
    <x v="0"/>
    <x v="0"/>
    <x v="0"/>
    <x v="0"/>
    <x v="0"/>
    <x v="0"/>
    <x v="0"/>
    <x v="0"/>
    <x v="0"/>
    <x v="0"/>
    <x v="0"/>
    <x v="0"/>
    <x v="0"/>
    <x v="0"/>
  </r>
  <r>
    <x v="41"/>
    <s v="House"/>
    <x v="1"/>
    <s v="D"/>
    <s v="D"/>
    <s v="D"/>
    <s v="D"/>
    <s v="D"/>
    <s v="D"/>
    <s v="D"/>
    <s v="D"/>
    <x v="0"/>
    <x v="0"/>
    <x v="1"/>
    <x v="1"/>
    <x v="1"/>
    <x v="1"/>
    <x v="1"/>
    <x v="1"/>
    <x v="1"/>
    <x v="0"/>
    <x v="0"/>
    <x v="0"/>
    <x v="0"/>
    <x v="0"/>
    <x v="0"/>
    <x v="0"/>
    <x v="0"/>
    <x v="0"/>
    <x v="0"/>
    <x v="0"/>
    <x v="0"/>
    <x v="0"/>
    <x v="0"/>
    <x v="0"/>
  </r>
  <r>
    <x v="42"/>
    <s v="Governor"/>
    <x v="1"/>
    <s v="D"/>
    <s v="D"/>
    <s v="R"/>
    <s v="R"/>
    <s v="R"/>
    <s v="R"/>
    <s v="R"/>
    <s v="R"/>
    <x v="1"/>
    <x v="1"/>
    <x v="0"/>
    <x v="0"/>
    <x v="0"/>
    <x v="0"/>
    <x v="0"/>
    <x v="0"/>
    <x v="0"/>
    <x v="0"/>
    <x v="0"/>
    <x v="0"/>
    <x v="0"/>
    <x v="0"/>
    <x v="0"/>
    <x v="0"/>
    <x v="0"/>
    <x v="0"/>
    <x v="0"/>
    <x v="0"/>
    <x v="0"/>
    <x v="0"/>
    <x v="0"/>
    <x v="0"/>
  </r>
  <r>
    <x v="42"/>
    <s v="Senate"/>
    <x v="1"/>
    <s v="D"/>
    <s v="D"/>
    <s v="D"/>
    <s v="D"/>
    <s v="R"/>
    <s v="R"/>
    <s v="R"/>
    <s v="R"/>
    <x v="1"/>
    <x v="1"/>
    <x v="0"/>
    <x v="0"/>
    <x v="0"/>
    <x v="0"/>
    <x v="0"/>
    <x v="0"/>
    <x v="0"/>
    <x v="0"/>
    <x v="0"/>
    <x v="0"/>
    <x v="0"/>
    <x v="0"/>
    <x v="0"/>
    <x v="0"/>
    <x v="0"/>
    <x v="0"/>
    <x v="0"/>
    <x v="0"/>
    <x v="0"/>
    <x v="0"/>
    <x v="0"/>
    <x v="0"/>
  </r>
  <r>
    <x v="42"/>
    <s v="House"/>
    <x v="1"/>
    <s v="D"/>
    <s v="D"/>
    <s v="D"/>
    <s v="D"/>
    <s v="D"/>
    <s v="D"/>
    <s v="D"/>
    <s v="D"/>
    <x v="0"/>
    <x v="0"/>
    <x v="0"/>
    <x v="0"/>
    <x v="0"/>
    <x v="0"/>
    <x v="0"/>
    <x v="0"/>
    <x v="0"/>
    <x v="0"/>
    <x v="0"/>
    <x v="0"/>
    <x v="0"/>
    <x v="0"/>
    <x v="0"/>
    <x v="0"/>
    <x v="0"/>
    <x v="0"/>
    <x v="0"/>
    <x v="0"/>
    <x v="0"/>
    <x v="0"/>
    <x v="0"/>
    <x v="0"/>
  </r>
  <r>
    <x v="43"/>
    <s v="Governor"/>
    <x v="0"/>
    <s v="R"/>
    <s v="R"/>
    <s v="R"/>
    <s v="R"/>
    <s v="R"/>
    <s v="R"/>
    <s v="R"/>
    <s v="R"/>
    <x v="1"/>
    <x v="1"/>
    <x v="0"/>
    <x v="0"/>
    <x v="0"/>
    <x v="0"/>
    <x v="0"/>
    <x v="0"/>
    <x v="0"/>
    <x v="0"/>
    <x v="0"/>
    <x v="0"/>
    <x v="0"/>
    <x v="0"/>
    <x v="0"/>
    <x v="0"/>
    <x v="0"/>
    <x v="0"/>
    <x v="0"/>
    <x v="0"/>
    <x v="0"/>
    <x v="0"/>
    <x v="0"/>
    <x v="0"/>
  </r>
  <r>
    <x v="43"/>
    <s v="Senate"/>
    <x v="0"/>
    <s v="R"/>
    <s v="R"/>
    <s v="R"/>
    <s v="R"/>
    <s v="R"/>
    <s v="R"/>
    <s v="R"/>
    <s v="R"/>
    <x v="1"/>
    <x v="1"/>
    <x v="0"/>
    <x v="0"/>
    <x v="0"/>
    <x v="0"/>
    <x v="0"/>
    <x v="0"/>
    <x v="0"/>
    <x v="0"/>
    <x v="0"/>
    <x v="0"/>
    <x v="0"/>
    <x v="0"/>
    <x v="0"/>
    <x v="0"/>
    <x v="0"/>
    <x v="0"/>
    <x v="0"/>
    <x v="0"/>
    <x v="0"/>
    <x v="0"/>
    <x v="0"/>
    <x v="0"/>
  </r>
  <r>
    <x v="43"/>
    <s v="House"/>
    <x v="0"/>
    <s v="R"/>
    <s v="R"/>
    <s v="R"/>
    <s v="R"/>
    <s v="R"/>
    <s v="R"/>
    <s v="R"/>
    <s v="R"/>
    <x v="1"/>
    <x v="1"/>
    <x v="0"/>
    <x v="0"/>
    <x v="0"/>
    <x v="0"/>
    <x v="0"/>
    <x v="0"/>
    <x v="0"/>
    <x v="0"/>
    <x v="0"/>
    <x v="0"/>
    <x v="0"/>
    <x v="0"/>
    <x v="0"/>
    <x v="0"/>
    <x v="0"/>
    <x v="0"/>
    <x v="0"/>
    <x v="0"/>
    <x v="0"/>
    <x v="0"/>
    <x v="0"/>
    <x v="0"/>
  </r>
  <r>
    <x v="44"/>
    <s v="Governor"/>
    <x v="1"/>
    <s v="D"/>
    <s v="D"/>
    <s v="D"/>
    <s v="D"/>
    <s v="D"/>
    <s v="D"/>
    <s v="D"/>
    <s v="D"/>
    <x v="0"/>
    <x v="0"/>
    <x v="0"/>
    <x v="0"/>
    <x v="0"/>
    <x v="0"/>
    <x v="0"/>
    <x v="0"/>
    <x v="0"/>
    <x v="0"/>
    <x v="1"/>
    <x v="1"/>
    <x v="1"/>
    <x v="1"/>
    <x v="2"/>
    <x v="2"/>
    <x v="0"/>
    <x v="0"/>
    <x v="0"/>
    <x v="0"/>
    <x v="0"/>
    <x v="0"/>
    <x v="0"/>
    <x v="0"/>
  </r>
  <r>
    <x v="44"/>
    <s v="Senate"/>
    <x v="1"/>
    <s v="R"/>
    <s v="R"/>
    <s v="R"/>
    <s v="R"/>
    <s v="D"/>
    <s v="D"/>
    <s v="D"/>
    <s v="D"/>
    <x v="0"/>
    <x v="0"/>
    <x v="1"/>
    <x v="1"/>
    <x v="1"/>
    <x v="1"/>
    <x v="1"/>
    <x v="1"/>
    <x v="1"/>
    <x v="1"/>
    <x v="1"/>
    <x v="1"/>
    <x v="1"/>
    <x v="1"/>
    <x v="2"/>
    <x v="2"/>
    <x v="2"/>
    <x v="2"/>
    <x v="2"/>
    <x v="2"/>
    <x v="2"/>
    <x v="2"/>
    <x v="2"/>
    <x v="2"/>
  </r>
  <r>
    <x v="44"/>
    <s v="House"/>
    <x v="0"/>
    <s v="D"/>
    <s v="D"/>
    <s v="D"/>
    <s v="D"/>
    <s v="D"/>
    <s v="D"/>
    <s v="D"/>
    <s v="D"/>
    <x v="1"/>
    <x v="1"/>
    <x v="0"/>
    <x v="0"/>
    <x v="1"/>
    <x v="1"/>
    <x v="1"/>
    <x v="1"/>
    <x v="1"/>
    <x v="1"/>
    <x v="1"/>
    <x v="1"/>
    <x v="1"/>
    <x v="1"/>
    <x v="2"/>
    <x v="2"/>
    <x v="2"/>
    <x v="2"/>
    <x v="2"/>
    <x v="2"/>
    <x v="2"/>
    <x v="2"/>
    <x v="2"/>
    <x v="2"/>
  </r>
  <r>
    <x v="45"/>
    <s v="Governor"/>
    <x v="1"/>
    <s v="D"/>
    <s v="R"/>
    <s v="R"/>
    <s v="R"/>
    <s v="R"/>
    <s v="R"/>
    <s v="R"/>
    <s v="R"/>
    <x v="1"/>
    <x v="0"/>
    <x v="1"/>
    <x v="1"/>
    <x v="1"/>
    <x v="1"/>
    <x v="1"/>
    <x v="1"/>
    <x v="1"/>
    <x v="0"/>
    <x v="0"/>
    <x v="0"/>
    <x v="0"/>
    <x v="1"/>
    <x v="2"/>
    <x v="2"/>
    <x v="2"/>
    <x v="2"/>
    <x v="2"/>
    <x v="2"/>
    <x v="2"/>
    <x v="0"/>
    <x v="0"/>
    <x v="0"/>
  </r>
  <r>
    <x v="45"/>
    <s v="Senate"/>
    <x v="1"/>
    <s v="D"/>
    <s v="D"/>
    <s v="D"/>
    <s v="S"/>
    <s v="S"/>
    <s v="R"/>
    <s v="R"/>
    <s v="R"/>
    <x v="1"/>
    <x v="1"/>
    <x v="0"/>
    <x v="0"/>
    <x v="0"/>
    <x v="0"/>
    <x v="0"/>
    <x v="1"/>
    <x v="1"/>
    <x v="1"/>
    <x v="1"/>
    <x v="0"/>
    <x v="0"/>
    <x v="1"/>
    <x v="0"/>
    <x v="0"/>
    <x v="0"/>
    <x v="0"/>
    <x v="0"/>
    <x v="2"/>
    <x v="2"/>
    <x v="2"/>
    <x v="2"/>
    <x v="2"/>
  </r>
  <r>
    <x v="45"/>
    <s v="House"/>
    <x v="1"/>
    <s v="D"/>
    <s v="D"/>
    <s v="D"/>
    <s v="D"/>
    <s v="D"/>
    <s v="S"/>
    <s v="S"/>
    <s v="R"/>
    <x v="1"/>
    <x v="1"/>
    <x v="0"/>
    <x v="0"/>
    <x v="0"/>
    <x v="0"/>
    <x v="0"/>
    <x v="0"/>
    <x v="0"/>
    <x v="0"/>
    <x v="0"/>
    <x v="0"/>
    <x v="0"/>
    <x v="0"/>
    <x v="0"/>
    <x v="0"/>
    <x v="0"/>
    <x v="0"/>
    <x v="0"/>
    <x v="2"/>
    <x v="2"/>
    <x v="0"/>
    <x v="0"/>
    <x v="2"/>
  </r>
  <r>
    <x v="46"/>
    <s v="Governor"/>
    <x v="1"/>
    <s v="D"/>
    <s v="D"/>
    <s v="D"/>
    <s v="D"/>
    <s v="D"/>
    <s v="D"/>
    <s v="D"/>
    <s v="D"/>
    <x v="0"/>
    <x v="0"/>
    <x v="1"/>
    <x v="1"/>
    <x v="1"/>
    <x v="1"/>
    <x v="1"/>
    <x v="1"/>
    <x v="1"/>
    <x v="1"/>
    <x v="1"/>
    <x v="1"/>
    <x v="1"/>
    <x v="1"/>
    <x v="2"/>
    <x v="2"/>
    <x v="2"/>
    <x v="2"/>
    <x v="2"/>
    <x v="2"/>
    <x v="2"/>
    <x v="2"/>
    <x v="2"/>
    <x v="2"/>
  </r>
  <r>
    <x v="46"/>
    <s v="Senate"/>
    <x v="0"/>
    <s v="D"/>
    <s v="D"/>
    <s v="D"/>
    <s v="D"/>
    <s v="R"/>
    <s v="R"/>
    <s v="D"/>
    <s v="D"/>
    <x v="0"/>
    <x v="0"/>
    <x v="0"/>
    <x v="0"/>
    <x v="1"/>
    <x v="1"/>
    <x v="1"/>
    <x v="1"/>
    <x v="1"/>
    <x v="1"/>
    <x v="1"/>
    <x v="1"/>
    <x v="0"/>
    <x v="0"/>
    <x v="0"/>
    <x v="0"/>
    <x v="0"/>
    <x v="2"/>
    <x v="2"/>
    <x v="2"/>
    <x v="2"/>
    <x v="2"/>
    <x v="2"/>
    <x v="2"/>
  </r>
  <r>
    <x v="46"/>
    <s v="House"/>
    <x v="1"/>
    <s v="D"/>
    <s v="D"/>
    <s v="R"/>
    <s v="R"/>
    <s v="R"/>
    <s v="R"/>
    <s v="S"/>
    <s v="S"/>
    <x v="2"/>
    <x v="0"/>
    <x v="1"/>
    <x v="1"/>
    <x v="1"/>
    <x v="1"/>
    <x v="1"/>
    <x v="1"/>
    <x v="1"/>
    <x v="1"/>
    <x v="1"/>
    <x v="1"/>
    <x v="1"/>
    <x v="1"/>
    <x v="2"/>
    <x v="2"/>
    <x v="2"/>
    <x v="2"/>
    <x v="2"/>
    <x v="2"/>
    <x v="2"/>
    <x v="2"/>
    <x v="2"/>
    <x v="2"/>
  </r>
  <r>
    <x v="47"/>
    <s v="Governor"/>
    <x v="1"/>
    <s v="D"/>
    <s v="D"/>
    <s v="D"/>
    <s v="D"/>
    <s v="R"/>
    <s v="R"/>
    <s v="R"/>
    <s v="R"/>
    <x v="0"/>
    <x v="0"/>
    <x v="1"/>
    <x v="1"/>
    <x v="1"/>
    <x v="1"/>
    <x v="1"/>
    <x v="1"/>
    <x v="1"/>
    <x v="1"/>
    <x v="1"/>
    <x v="1"/>
    <x v="1"/>
    <x v="1"/>
    <x v="2"/>
    <x v="2"/>
    <x v="2"/>
    <x v="0"/>
    <x v="0"/>
    <x v="0"/>
    <x v="0"/>
    <x v="0"/>
    <x v="0"/>
    <x v="0"/>
  </r>
  <r>
    <x v="47"/>
    <s v="Senate"/>
    <x v="1"/>
    <s v="D"/>
    <s v="D"/>
    <s v="D"/>
    <s v="D"/>
    <s v="D"/>
    <s v="D"/>
    <s v="D"/>
    <s v="D"/>
    <x v="0"/>
    <x v="0"/>
    <x v="1"/>
    <x v="1"/>
    <x v="1"/>
    <x v="1"/>
    <x v="1"/>
    <x v="1"/>
    <x v="1"/>
    <x v="1"/>
    <x v="1"/>
    <x v="1"/>
    <x v="1"/>
    <x v="1"/>
    <x v="0"/>
    <x v="0"/>
    <x v="0"/>
    <x v="0"/>
    <x v="0"/>
    <x v="0"/>
    <x v="0"/>
    <x v="0"/>
    <x v="0"/>
    <x v="0"/>
  </r>
  <r>
    <x v="47"/>
    <s v="House"/>
    <x v="1"/>
    <s v="D"/>
    <s v="D"/>
    <s v="D"/>
    <s v="D"/>
    <s v="D"/>
    <s v="D"/>
    <s v="D"/>
    <s v="D"/>
    <x v="0"/>
    <x v="0"/>
    <x v="1"/>
    <x v="1"/>
    <x v="1"/>
    <x v="1"/>
    <x v="1"/>
    <x v="1"/>
    <x v="1"/>
    <x v="1"/>
    <x v="1"/>
    <x v="1"/>
    <x v="1"/>
    <x v="1"/>
    <x v="0"/>
    <x v="0"/>
    <x v="0"/>
    <x v="0"/>
    <x v="0"/>
    <x v="0"/>
    <x v="0"/>
    <x v="0"/>
    <x v="0"/>
    <x v="0"/>
  </r>
  <r>
    <x v="48"/>
    <s v="Governor"/>
    <x v="0"/>
    <s v="R"/>
    <s v="R"/>
    <s v="R"/>
    <s v="R"/>
    <s v="R"/>
    <s v="R"/>
    <s v="R"/>
    <s v="R"/>
    <x v="1"/>
    <x v="1"/>
    <x v="1"/>
    <x v="1"/>
    <x v="1"/>
    <x v="1"/>
    <x v="1"/>
    <x v="1"/>
    <x v="1"/>
    <x v="1"/>
    <x v="0"/>
    <x v="0"/>
    <x v="0"/>
    <x v="0"/>
    <x v="0"/>
    <x v="0"/>
    <x v="0"/>
    <x v="0"/>
    <x v="2"/>
    <x v="2"/>
    <x v="2"/>
    <x v="2"/>
    <x v="2"/>
    <x v="2"/>
  </r>
  <r>
    <x v="48"/>
    <s v="Senate"/>
    <x v="1"/>
    <s v="R"/>
    <s v="R"/>
    <s v="R"/>
    <s v="D"/>
    <s v="D"/>
    <s v="R"/>
    <s v="D"/>
    <s v="D"/>
    <x v="0"/>
    <x v="0"/>
    <x v="0"/>
    <x v="0"/>
    <x v="0"/>
    <x v="0"/>
    <x v="1"/>
    <x v="1"/>
    <x v="1"/>
    <x v="1"/>
    <x v="0"/>
    <x v="0"/>
    <x v="0"/>
    <x v="0"/>
    <x v="0"/>
    <x v="0"/>
    <x v="0"/>
    <x v="0"/>
    <x v="0"/>
    <x v="0"/>
    <x v="0"/>
    <x v="0"/>
    <x v="0"/>
    <x v="0"/>
  </r>
  <r>
    <x v="48"/>
    <s v="House"/>
    <x v="1"/>
    <s v="D"/>
    <s v="D"/>
    <s v="R"/>
    <s v="R"/>
    <s v="R"/>
    <s v="R"/>
    <s v="R"/>
    <s v="R"/>
    <x v="1"/>
    <x v="1"/>
    <x v="0"/>
    <x v="0"/>
    <x v="0"/>
    <x v="0"/>
    <x v="0"/>
    <x v="0"/>
    <x v="1"/>
    <x v="1"/>
    <x v="0"/>
    <x v="0"/>
    <x v="0"/>
    <x v="0"/>
    <x v="0"/>
    <x v="0"/>
    <x v="0"/>
    <x v="0"/>
    <x v="0"/>
    <x v="0"/>
    <x v="0"/>
    <x v="0"/>
    <x v="0"/>
    <x v="0"/>
  </r>
  <r>
    <x v="49"/>
    <s v="Governor"/>
    <x v="1"/>
    <s v="D"/>
    <s v="D"/>
    <s v="R"/>
    <s v="R"/>
    <s v="R"/>
    <s v="R"/>
    <s v="R"/>
    <s v="R"/>
    <x v="1"/>
    <x v="1"/>
    <x v="1"/>
    <x v="1"/>
    <x v="1"/>
    <x v="1"/>
    <x v="1"/>
    <x v="1"/>
    <x v="1"/>
    <x v="1"/>
    <x v="0"/>
    <x v="0"/>
    <x v="0"/>
    <x v="0"/>
    <x v="0"/>
    <x v="0"/>
    <x v="0"/>
    <x v="0"/>
    <x v="0"/>
    <x v="0"/>
    <x v="0"/>
    <x v="0"/>
    <x v="0"/>
    <x v="0"/>
  </r>
  <r>
    <x v="49"/>
    <s v="Senate"/>
    <x v="0"/>
    <s v="R"/>
    <s v="R"/>
    <s v="R"/>
    <s v="R"/>
    <s v="R"/>
    <s v="R"/>
    <s v="R"/>
    <s v="R"/>
    <x v="1"/>
    <x v="1"/>
    <x v="0"/>
    <x v="0"/>
    <x v="0"/>
    <x v="0"/>
    <x v="0"/>
    <x v="0"/>
    <x v="0"/>
    <x v="0"/>
    <x v="0"/>
    <x v="0"/>
    <x v="0"/>
    <x v="0"/>
    <x v="0"/>
    <x v="0"/>
    <x v="0"/>
    <x v="0"/>
    <x v="0"/>
    <x v="0"/>
    <x v="0"/>
    <x v="0"/>
    <x v="0"/>
    <x v="0"/>
  </r>
  <r>
    <x v="49"/>
    <s v="House"/>
    <x v="0"/>
    <s v="R"/>
    <s v="R"/>
    <s v="R"/>
    <s v="R"/>
    <s v="R"/>
    <s v="R"/>
    <s v="R"/>
    <s v="R"/>
    <x v="1"/>
    <x v="1"/>
    <x v="0"/>
    <x v="0"/>
    <x v="0"/>
    <x v="0"/>
    <x v="0"/>
    <x v="0"/>
    <x v="0"/>
    <x v="0"/>
    <x v="0"/>
    <x v="0"/>
    <x v="0"/>
    <x v="0"/>
    <x v="0"/>
    <x v="0"/>
    <x v="0"/>
    <x v="0"/>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7BC257-38D1-9648-8184-4F6599F6DCE1}"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G51" firstHeaderRow="1" firstDataRow="1" firstDataCol="1"/>
  <pivotFields count="3">
    <pivotField showAll="0"/>
    <pivotField axis="axisRow" showAll="0">
      <items count="101">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dataField="1" numFmtId="1" showAll="0"/>
  </pivotFields>
  <rowFields count="1">
    <field x="1"/>
  </rowFields>
  <rowItems count="50">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Items count="1">
    <i/>
  </colItems>
  <dataFields count="1">
    <dataField name="Average of Score" fld="2" subtotal="average"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12FEBE-ACF1-BE4E-B939-DF6CF42658A7}"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J3:L55" firstHeaderRow="0" firstDataRow="1" firstDataCol="1" rowPageCount="1" colPageCount="1"/>
  <pivotFields count="7">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dataField="1" showAll="0"/>
    <pivotField showAll="0"/>
    <pivotField dataField="1" numFmtId="43" showAll="0"/>
    <pivotField axis="axisPage" multipleItemSelectionAllowed="1" showAll="0">
      <items count="4">
        <item x="2"/>
        <item h="1" x="1"/>
        <item h="1" x="0"/>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pageFields count="1">
    <pageField fld="6" hier="-1"/>
  </pageFields>
  <dataFields count="2">
    <dataField name="Sum of Total" fld="3" baseField="0" baseItem="0"/>
    <dataField name="Sum of Incidents per capita (100k)"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DB3EEC-852B-D74D-A43C-7C2548E31AF0}"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3:I55" firstHeaderRow="1" firstDataRow="3" firstDataCol="1"/>
  <pivotFields count="35">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showAll="0">
      <items count="6">
        <item x="1"/>
        <item x="2"/>
        <item x="0"/>
        <item x="3"/>
        <item x="4"/>
        <item t="default"/>
      </items>
    </pivotField>
    <pivotField showAll="0"/>
    <pivotField showAll="0"/>
    <pivotField showAll="0"/>
    <pivotField showAll="0"/>
    <pivotField showAll="0"/>
    <pivotField showAll="0"/>
    <pivotField showAll="0"/>
    <pivotField showAll="0"/>
    <pivotField showAll="0">
      <items count="6">
        <item x="0"/>
        <item x="3"/>
        <item x="1"/>
        <item x="2"/>
        <item x="4"/>
        <item t="default"/>
      </items>
    </pivotField>
    <pivotField dataField="1" showAll="0">
      <items count="6">
        <item x="0"/>
        <item x="3"/>
        <item x="1"/>
        <item x="2"/>
        <item x="4"/>
        <item t="default"/>
      </items>
    </pivotField>
    <pivotField showAll="0">
      <items count="5">
        <item x="1"/>
        <item x="0"/>
        <item x="3"/>
        <item x="2"/>
        <item t="default"/>
      </items>
    </pivotField>
    <pivotField showAll="0">
      <items count="5">
        <item x="1"/>
        <item x="0"/>
        <item x="3"/>
        <item x="2"/>
        <item t="default"/>
      </items>
    </pivotField>
    <pivotField showAll="0">
      <items count="5">
        <item x="1"/>
        <item x="0"/>
        <item x="2"/>
        <item x="3"/>
        <item t="default"/>
      </items>
    </pivotField>
    <pivotField showAll="0">
      <items count="5">
        <item x="1"/>
        <item x="0"/>
        <item x="2"/>
        <item x="3"/>
        <item t="default"/>
      </items>
    </pivotField>
    <pivotField showAll="0">
      <items count="5">
        <item x="1"/>
        <item x="0"/>
        <item x="3"/>
        <item x="2"/>
        <item t="default"/>
      </items>
    </pivotField>
    <pivotField showAll="0">
      <items count="5">
        <item x="1"/>
        <item x="0"/>
        <item x="3"/>
        <item x="2"/>
        <item t="default"/>
      </items>
    </pivotField>
    <pivotField showAll="0">
      <items count="5">
        <item x="1"/>
        <item x="0"/>
        <item x="2"/>
        <item x="3"/>
        <item t="default"/>
      </items>
    </pivotField>
    <pivotField showAll="0">
      <items count="6">
        <item x="1"/>
        <item x="2"/>
        <item x="0"/>
        <item x="3"/>
        <item x="4"/>
        <item t="default"/>
      </items>
    </pivotField>
    <pivotField showAll="0">
      <items count="6">
        <item x="1"/>
        <item x="4"/>
        <item x="0"/>
        <item x="3"/>
        <item x="2"/>
        <item t="default"/>
      </items>
    </pivotField>
    <pivotField showAll="0">
      <items count="6">
        <item x="1"/>
        <item x="4"/>
        <item x="0"/>
        <item x="3"/>
        <item x="2"/>
        <item t="default"/>
      </items>
    </pivotField>
    <pivotField showAll="0">
      <items count="4">
        <item x="1"/>
        <item x="0"/>
        <item x="2"/>
        <item t="default"/>
      </items>
    </pivotField>
    <pivotField showAll="0">
      <items count="4">
        <item x="1"/>
        <item x="0"/>
        <item x="2"/>
        <item t="default"/>
      </items>
    </pivotField>
    <pivotField showAll="0">
      <items count="5">
        <item x="2"/>
        <item x="1"/>
        <item x="0"/>
        <item x="3"/>
        <item t="default"/>
      </items>
    </pivotField>
    <pivotField showAll="0">
      <items count="5">
        <item x="2"/>
        <item x="1"/>
        <item x="0"/>
        <item x="3"/>
        <item t="default"/>
      </items>
    </pivotField>
    <pivotField showAll="0">
      <items count="5">
        <item x="2"/>
        <item x="1"/>
        <item x="0"/>
        <item x="3"/>
        <item t="default"/>
      </items>
    </pivotField>
    <pivotField showAll="0">
      <items count="5">
        <item x="2"/>
        <item x="1"/>
        <item x="0"/>
        <item x="3"/>
        <item t="default"/>
      </items>
    </pivotField>
    <pivotField showAll="0">
      <items count="5">
        <item x="2"/>
        <item x="0"/>
        <item x="1"/>
        <item x="3"/>
        <item t="default"/>
      </items>
    </pivotField>
    <pivotField showAll="0">
      <items count="5">
        <item x="2"/>
        <item x="0"/>
        <item x="1"/>
        <item x="3"/>
        <item t="default"/>
      </items>
    </pivotField>
    <pivotField showAll="0">
      <items count="5">
        <item x="2"/>
        <item x="0"/>
        <item x="1"/>
        <item x="3"/>
        <item t="default"/>
      </items>
    </pivotField>
    <pivotField showAll="0">
      <items count="5">
        <item x="2"/>
        <item x="0"/>
        <item x="1"/>
        <item x="3"/>
        <item t="default"/>
      </items>
    </pivotField>
    <pivotField dataField="1" showAll="0">
      <items count="5">
        <item x="2"/>
        <item x="0"/>
        <item x="1"/>
        <item x="3"/>
        <item t="default"/>
      </items>
    </pivotField>
    <pivotField axis="axisCol" dataField="1" showAll="0">
      <items count="5">
        <item x="2"/>
        <item x="0"/>
        <item h="1" x="1"/>
        <item h="1" x="3"/>
        <item t="default"/>
      </items>
    </pivotField>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Fields count="2">
    <field x="34"/>
    <field x="-2"/>
  </colFields>
  <colItems count="6">
    <i>
      <x/>
      <x/>
    </i>
    <i r="1" i="1">
      <x v="1"/>
    </i>
    <i r="1" i="2">
      <x v="2"/>
    </i>
    <i>
      <x v="1"/>
      <x/>
    </i>
    <i r="1" i="1">
      <x v="1"/>
    </i>
    <i r="1" i="2">
      <x v="2"/>
    </i>
  </colItems>
  <dataFields count="3">
    <dataField name="Count of 2024" fld="34" subtotal="count" baseField="0" baseItem="0"/>
    <dataField name="Count of 2023" fld="33" subtotal="count" baseField="0" baseItem="0"/>
    <dataField name="Count of 2002"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4B50B0-1A76-8C46-A16F-21ED5B08173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G28" firstHeaderRow="1" firstDataRow="1" firstDataCol="1" rowPageCount="1" colPageCount="1"/>
  <pivotFields count="3">
    <pivotField axis="axisRow" showAll="0">
      <items count="52">
        <item x="0"/>
        <item x="1"/>
        <item x="2"/>
        <item x="3"/>
        <item x="4"/>
        <item x="5"/>
        <item x="6"/>
        <item x="7"/>
        <item x="50"/>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showAll="0"/>
    <pivotField axis="axisPage" dataField="1" multipleItemSelectionAllowed="1" showAll="0">
      <items count="11">
        <item x="3"/>
        <item x="5"/>
        <item x="0"/>
        <item x="6"/>
        <item x="4"/>
        <item x="7"/>
        <item x="2"/>
        <item x="9"/>
        <item x="8"/>
        <item h="1" x="1"/>
        <item t="default"/>
      </items>
    </pivotField>
  </pivotFields>
  <rowFields count="1">
    <field x="0"/>
  </rowFields>
  <rowItems count="25">
    <i>
      <x/>
    </i>
    <i>
      <x v="2"/>
    </i>
    <i>
      <x v="4"/>
    </i>
    <i>
      <x v="5"/>
    </i>
    <i>
      <x v="9"/>
    </i>
    <i>
      <x v="10"/>
    </i>
    <i>
      <x v="11"/>
    </i>
    <i>
      <x v="13"/>
    </i>
    <i>
      <x v="15"/>
    </i>
    <i>
      <x v="18"/>
    </i>
    <i>
      <x v="20"/>
    </i>
    <i>
      <x v="21"/>
    </i>
    <i>
      <x v="23"/>
    </i>
    <i>
      <x v="25"/>
    </i>
    <i>
      <x v="30"/>
    </i>
    <i>
      <x v="32"/>
    </i>
    <i>
      <x v="33"/>
    </i>
    <i>
      <x v="35"/>
    </i>
    <i>
      <x v="37"/>
    </i>
    <i>
      <x v="38"/>
    </i>
    <i>
      <x v="40"/>
    </i>
    <i>
      <x v="42"/>
    </i>
    <i>
      <x v="43"/>
    </i>
    <i>
      <x v="46"/>
    </i>
    <i>
      <x v="47"/>
    </i>
  </rowItems>
  <colItems count="1">
    <i/>
  </colItems>
  <pageFields count="1">
    <pageField fld="2" hier="-1"/>
  </pageFields>
  <dataFields count="1">
    <dataField name="Sum of Percent of SBCS Small Businesses that are LGBTQ-owned" fld="2"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hyperlink" Target="https://clearinghouse.net/case/4419"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lambdalegal.org/case/roe-v-critchfield/" TargetMode="External"/><Relationship Id="rId13" Type="http://schemas.openxmlformats.org/officeDocument/2006/relationships/hyperlink" Target="https://www.aclu.org/cases/l-w-v-skrmetti" TargetMode="External"/><Relationship Id="rId18" Type="http://schemas.openxmlformats.org/officeDocument/2006/relationships/hyperlink" Target="https://www.publishersweekly.com/binary-data/ARTICLE_ATTACHMENT/file/000/006/6283-1.pdf" TargetMode="External"/><Relationship Id="rId3" Type="http://schemas.openxmlformats.org/officeDocument/2006/relationships/hyperlink" Target="https://lambdalegal.org/case/voe-v-mansfield/" TargetMode="External"/><Relationship Id="rId21" Type="http://schemas.openxmlformats.org/officeDocument/2006/relationships/hyperlink" Target="https://www.aclu.org/cases/planned-parenthood-of-the-heartland-v-hilger" TargetMode="External"/><Relationship Id="rId7" Type="http://schemas.openxmlformats.org/officeDocument/2006/relationships/hyperlink" Target="https://lambdalegal.org/case/iowa-safe-schools-v-reynolds/" TargetMode="External"/><Relationship Id="rId12" Type="http://schemas.openxmlformats.org/officeDocument/2006/relationships/hyperlink" Target="https://www.aclu-tn.org/en/press-releases/aclu-tn-files-lawsuit-strike-down-drivers-license-rule-mandating-discrimination" TargetMode="External"/><Relationship Id="rId17" Type="http://schemas.openxmlformats.org/officeDocument/2006/relationships/hyperlink" Target="https://clearinghouse.net/doc/137435/" TargetMode="External"/><Relationship Id="rId2" Type="http://schemas.openxmlformats.org/officeDocument/2006/relationships/hyperlink" Target="https://www.aclutx.org/en/cases/woodlands-pride-inc-et-al-v-angela-colmenero-et-al" TargetMode="External"/><Relationship Id="rId16" Type="http://schemas.openxmlformats.org/officeDocument/2006/relationships/hyperlink" Target="https://www.aclu.org/cases/van-garderen-et-al-v-state-of-montana" TargetMode="External"/><Relationship Id="rId20" Type="http://schemas.openxmlformats.org/officeDocument/2006/relationships/hyperlink" Target="https://www.aclu.org/cases/poe-v-drummond" TargetMode="External"/><Relationship Id="rId1" Type="http://schemas.openxmlformats.org/officeDocument/2006/relationships/hyperlink" Target="https://clearinghouse.net/case/4419" TargetMode="External"/><Relationship Id="rId6" Type="http://schemas.openxmlformats.org/officeDocument/2006/relationships/hyperlink" Target="https://www.glad.org/cases/doe-v-ladapo/" TargetMode="External"/><Relationship Id="rId11" Type="http://schemas.openxmlformats.org/officeDocument/2006/relationships/hyperlink" Target="https://www.aclu.org/cases/poe-v-labrador" TargetMode="External"/><Relationship Id="rId5" Type="http://schemas.openxmlformats.org/officeDocument/2006/relationships/hyperlink" Target="https://www.aclutx.org/en/cases/loe-v-texas" TargetMode="External"/><Relationship Id="rId15" Type="http://schemas.openxmlformats.org/officeDocument/2006/relationships/hyperlink" Target="https://www.aclu-in.org/en/press-releases/aclu-indiana-challenges-law-censoring-classroom-discussions" TargetMode="External"/><Relationship Id="rId10" Type="http://schemas.openxmlformats.org/officeDocument/2006/relationships/hyperlink" Target="https://www.aclu-ky.org/en/cases/doe-v-thornbury-challenge-trans-health-care-ban" TargetMode="External"/><Relationship Id="rId19" Type="http://schemas.openxmlformats.org/officeDocument/2006/relationships/hyperlink" Target="https://www.aclu.org/cases/k-c-v-medical-licensing-board-of-indiana" TargetMode="External"/><Relationship Id="rId4" Type="http://schemas.openxmlformats.org/officeDocument/2006/relationships/hyperlink" Target="https://lambdalegal.org/case/voe-v-mansfield/" TargetMode="External"/><Relationship Id="rId9" Type="http://schemas.openxmlformats.org/officeDocument/2006/relationships/hyperlink" Target="https://www.acluga.org/en/cases/emma-koe-et-al-v-caylee-noggle-et-al" TargetMode="External"/><Relationship Id="rId14" Type="http://schemas.openxmlformats.org/officeDocument/2006/relationships/hyperlink" Target="https://www.genderjustice.us/work/td-v-wrigley/" TargetMode="External"/><Relationship Id="rId22" Type="http://schemas.openxmlformats.org/officeDocument/2006/relationships/hyperlink" Target="https://lambdalegal.org/case/noe-v-parson/"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7178-C601-6343-9619-5B5D1B76185B}">
  <sheetPr>
    <tabColor theme="2" tint="-9.9978637043366805E-2"/>
  </sheetPr>
  <dimension ref="A1:E32"/>
  <sheetViews>
    <sheetView tabSelected="1" zoomScale="110" zoomScaleNormal="110" workbookViewId="0">
      <pane ySplit="1" topLeftCell="A2" activePane="bottomLeft" state="frozen"/>
      <selection pane="bottomLeft" activeCell="B2" sqref="B2:B5"/>
    </sheetView>
  </sheetViews>
  <sheetFormatPr baseColWidth="10" defaultRowHeight="16"/>
  <cols>
    <col min="2" max="2" width="52.5" bestFit="1" customWidth="1"/>
    <col min="3" max="3" width="33.5" bestFit="1" customWidth="1"/>
    <col min="4" max="4" width="60.5" bestFit="1" customWidth="1"/>
    <col min="5" max="5" width="31.83203125" customWidth="1"/>
  </cols>
  <sheetData>
    <row r="1" spans="1:5">
      <c r="A1" s="20" t="s">
        <v>1863</v>
      </c>
      <c r="B1" s="20" t="s">
        <v>1864</v>
      </c>
      <c r="C1" s="20" t="s">
        <v>1865</v>
      </c>
      <c r="D1" s="20" t="s">
        <v>1866</v>
      </c>
      <c r="E1" s="20" t="s">
        <v>1867</v>
      </c>
    </row>
    <row r="2" spans="1:5" ht="16" customHeight="1">
      <c r="A2" s="238">
        <v>1</v>
      </c>
      <c r="B2" s="240" t="s">
        <v>8419</v>
      </c>
      <c r="C2" s="25" t="s">
        <v>139</v>
      </c>
      <c r="D2" s="25" t="s">
        <v>1879</v>
      </c>
      <c r="E2" s="242" t="s">
        <v>7299</v>
      </c>
    </row>
    <row r="3" spans="1:5">
      <c r="A3" s="238"/>
      <c r="B3" s="241"/>
      <c r="C3" s="25" t="s">
        <v>142</v>
      </c>
      <c r="D3" s="25" t="s">
        <v>1880</v>
      </c>
      <c r="E3" s="214"/>
    </row>
    <row r="4" spans="1:5">
      <c r="A4" s="238"/>
      <c r="B4" s="241"/>
      <c r="C4" s="25" t="s">
        <v>144</v>
      </c>
      <c r="D4" s="25" t="s">
        <v>1881</v>
      </c>
      <c r="E4" s="214"/>
    </row>
    <row r="5" spans="1:5" ht="205" customHeight="1">
      <c r="A5" s="239"/>
      <c r="B5" s="241"/>
      <c r="C5" s="26" t="s">
        <v>1878</v>
      </c>
      <c r="D5" s="27" t="s">
        <v>7312</v>
      </c>
      <c r="E5" s="243"/>
    </row>
    <row r="6" spans="1:5" ht="34" customHeight="1">
      <c r="A6" s="244">
        <v>2</v>
      </c>
      <c r="B6" s="218" t="s">
        <v>8248</v>
      </c>
      <c r="C6" s="30" t="s">
        <v>139</v>
      </c>
      <c r="D6" s="28" t="s">
        <v>1879</v>
      </c>
      <c r="E6" s="249"/>
    </row>
    <row r="7" spans="1:5">
      <c r="A7" s="245"/>
      <c r="B7" s="247"/>
      <c r="C7" s="31" t="s">
        <v>140</v>
      </c>
      <c r="D7" s="31" t="s">
        <v>140</v>
      </c>
      <c r="E7" s="214"/>
    </row>
    <row r="8" spans="1:5">
      <c r="A8" s="246"/>
      <c r="B8" s="248"/>
      <c r="C8" s="32" t="s">
        <v>141</v>
      </c>
      <c r="D8" s="26" t="s">
        <v>1882</v>
      </c>
      <c r="E8" s="243"/>
    </row>
    <row r="9" spans="1:5">
      <c r="A9" s="227">
        <v>3</v>
      </c>
      <c r="B9" s="218" t="s">
        <v>8430</v>
      </c>
      <c r="C9" s="30" t="s">
        <v>139</v>
      </c>
      <c r="D9" s="28" t="s">
        <v>1879</v>
      </c>
      <c r="E9" s="213" t="s">
        <v>8266</v>
      </c>
    </row>
    <row r="10" spans="1:5">
      <c r="A10" s="228"/>
      <c r="B10" s="230"/>
      <c r="C10" s="31" t="s">
        <v>146</v>
      </c>
      <c r="D10" s="25" t="s">
        <v>1883</v>
      </c>
      <c r="E10" s="214"/>
    </row>
    <row r="11" spans="1:5">
      <c r="A11" s="228"/>
      <c r="B11" s="230"/>
      <c r="C11" s="31" t="s">
        <v>147</v>
      </c>
      <c r="D11" s="25" t="s">
        <v>1884</v>
      </c>
      <c r="E11" s="214"/>
    </row>
    <row r="12" spans="1:5" ht="142" customHeight="1">
      <c r="A12" s="229"/>
      <c r="B12" s="231"/>
      <c r="C12" s="32" t="s">
        <v>149</v>
      </c>
      <c r="D12" s="26" t="s">
        <v>1885</v>
      </c>
      <c r="E12" s="243"/>
    </row>
    <row r="13" spans="1:5">
      <c r="A13" s="256">
        <v>4</v>
      </c>
      <c r="B13" s="218" t="s">
        <v>8420</v>
      </c>
      <c r="C13" s="33" t="s">
        <v>139</v>
      </c>
      <c r="D13" s="28" t="s">
        <v>1879</v>
      </c>
      <c r="E13" s="213" t="s">
        <v>8247</v>
      </c>
    </row>
    <row r="14" spans="1:5" ht="185" customHeight="1">
      <c r="A14" s="257"/>
      <c r="B14" s="220"/>
      <c r="C14" s="34" t="s">
        <v>8245</v>
      </c>
      <c r="D14" s="27" t="s">
        <v>8246</v>
      </c>
      <c r="E14" s="243"/>
    </row>
    <row r="15" spans="1:5" ht="34" customHeight="1">
      <c r="A15" s="215">
        <v>5</v>
      </c>
      <c r="B15" s="218" t="s">
        <v>7300</v>
      </c>
      <c r="C15" s="30" t="s">
        <v>895</v>
      </c>
      <c r="D15" s="28" t="s">
        <v>4221</v>
      </c>
      <c r="E15" s="213" t="s">
        <v>5372</v>
      </c>
    </row>
    <row r="16" spans="1:5">
      <c r="A16" s="216"/>
      <c r="B16" s="219"/>
      <c r="C16" s="31" t="s">
        <v>139</v>
      </c>
      <c r="D16" s="25" t="s">
        <v>1879</v>
      </c>
      <c r="E16" s="214"/>
    </row>
    <row r="17" spans="1:5" ht="84" customHeight="1">
      <c r="A17" s="217"/>
      <c r="B17" s="220"/>
      <c r="C17" s="32" t="s">
        <v>896</v>
      </c>
      <c r="D17" s="26" t="s">
        <v>8435</v>
      </c>
      <c r="E17" s="243"/>
    </row>
    <row r="18" spans="1:5" ht="85" customHeight="1">
      <c r="A18" s="224">
        <v>6</v>
      </c>
      <c r="B18" s="221" t="s">
        <v>7301</v>
      </c>
      <c r="C18" s="30" t="s">
        <v>139</v>
      </c>
      <c r="D18" s="28" t="s">
        <v>1879</v>
      </c>
      <c r="E18" s="213" t="s">
        <v>6929</v>
      </c>
    </row>
    <row r="19" spans="1:5" ht="17">
      <c r="A19" s="225"/>
      <c r="B19" s="222"/>
      <c r="C19" s="35" t="s">
        <v>4222</v>
      </c>
      <c r="D19" s="25" t="s">
        <v>4234</v>
      </c>
      <c r="E19" s="214"/>
    </row>
    <row r="20" spans="1:5" ht="17">
      <c r="A20" s="225"/>
      <c r="B20" s="222"/>
      <c r="C20" s="35" t="s">
        <v>4223</v>
      </c>
      <c r="D20" s="25" t="s">
        <v>4235</v>
      </c>
      <c r="E20" s="214"/>
    </row>
    <row r="21" spans="1:5">
      <c r="A21" s="225"/>
      <c r="B21" s="222"/>
      <c r="C21" s="36" t="s">
        <v>1904</v>
      </c>
      <c r="D21" s="25" t="s">
        <v>4236</v>
      </c>
      <c r="E21" s="214"/>
    </row>
    <row r="22" spans="1:5">
      <c r="A22" s="225"/>
      <c r="B22" s="222"/>
      <c r="C22" s="36" t="s">
        <v>4220</v>
      </c>
      <c r="D22" s="25" t="s">
        <v>4237</v>
      </c>
      <c r="E22" s="214"/>
    </row>
    <row r="23" spans="1:5" ht="72" customHeight="1">
      <c r="A23" s="226"/>
      <c r="B23" s="223"/>
      <c r="C23" s="37" t="s">
        <v>4219</v>
      </c>
      <c r="D23" s="29" t="s">
        <v>4238</v>
      </c>
      <c r="E23" s="214"/>
    </row>
    <row r="24" spans="1:5" ht="17" customHeight="1">
      <c r="A24" s="250">
        <v>7</v>
      </c>
      <c r="B24" s="253" t="s">
        <v>7302</v>
      </c>
      <c r="C24" s="28" t="s">
        <v>139</v>
      </c>
      <c r="D24" s="28" t="s">
        <v>1879</v>
      </c>
      <c r="E24" s="208" t="s">
        <v>8427</v>
      </c>
    </row>
    <row r="25" spans="1:5">
      <c r="A25" s="251"/>
      <c r="B25" s="254"/>
      <c r="C25" s="25" t="s">
        <v>6935</v>
      </c>
      <c r="D25" s="25" t="s">
        <v>7103</v>
      </c>
      <c r="E25" s="209"/>
    </row>
    <row r="26" spans="1:5" ht="106" customHeight="1">
      <c r="A26" s="252"/>
      <c r="B26" s="255"/>
      <c r="C26" s="25" t="s">
        <v>6207</v>
      </c>
      <c r="D26" s="29" t="s">
        <v>7104</v>
      </c>
      <c r="E26" s="210"/>
    </row>
    <row r="27" spans="1:5" ht="34" customHeight="1">
      <c r="A27" s="202">
        <v>8</v>
      </c>
      <c r="B27" s="205" t="s">
        <v>7303</v>
      </c>
      <c r="C27" s="28" t="s">
        <v>895</v>
      </c>
      <c r="D27" s="28" t="s">
        <v>4221</v>
      </c>
      <c r="E27" s="208" t="s">
        <v>8428</v>
      </c>
    </row>
    <row r="28" spans="1:5">
      <c r="A28" s="203"/>
      <c r="B28" s="206"/>
      <c r="C28" s="25" t="s">
        <v>139</v>
      </c>
      <c r="D28" s="25" t="s">
        <v>1879</v>
      </c>
      <c r="E28" s="211"/>
    </row>
    <row r="29" spans="1:5">
      <c r="A29" s="204"/>
      <c r="B29" s="207"/>
      <c r="C29" s="26" t="s">
        <v>7078</v>
      </c>
      <c r="D29" s="26" t="s">
        <v>7105</v>
      </c>
      <c r="E29" s="212"/>
    </row>
    <row r="30" spans="1:5">
      <c r="A30" s="227">
        <v>9</v>
      </c>
      <c r="B30" s="235" t="s">
        <v>7307</v>
      </c>
      <c r="C30" s="40" t="s">
        <v>139</v>
      </c>
      <c r="D30" s="28" t="s">
        <v>1879</v>
      </c>
      <c r="E30" s="232" t="s">
        <v>8429</v>
      </c>
    </row>
    <row r="31" spans="1:5">
      <c r="A31" s="228"/>
      <c r="B31" s="236"/>
      <c r="C31" s="36" t="s">
        <v>7106</v>
      </c>
      <c r="D31" s="25" t="s">
        <v>7305</v>
      </c>
      <c r="E31" s="233"/>
    </row>
    <row r="32" spans="1:5" ht="154" customHeight="1">
      <c r="A32" s="229"/>
      <c r="B32" s="237"/>
      <c r="C32" s="41" t="s">
        <v>7304</v>
      </c>
      <c r="D32" s="27" t="s">
        <v>7306</v>
      </c>
      <c r="E32" s="234"/>
    </row>
  </sheetData>
  <mergeCells count="27">
    <mergeCell ref="E30:E32"/>
    <mergeCell ref="A30:A32"/>
    <mergeCell ref="B30:B32"/>
    <mergeCell ref="A2:A5"/>
    <mergeCell ref="B2:B5"/>
    <mergeCell ref="E2:E5"/>
    <mergeCell ref="A6:A8"/>
    <mergeCell ref="B6:B8"/>
    <mergeCell ref="E15:E17"/>
    <mergeCell ref="E13:E14"/>
    <mergeCell ref="E9:E12"/>
    <mergeCell ref="E6:E8"/>
    <mergeCell ref="A24:A26"/>
    <mergeCell ref="B24:B26"/>
    <mergeCell ref="A13:A14"/>
    <mergeCell ref="B13:B14"/>
    <mergeCell ref="A15:A17"/>
    <mergeCell ref="B15:B17"/>
    <mergeCell ref="B18:B23"/>
    <mergeCell ref="A18:A23"/>
    <mergeCell ref="A9:A12"/>
    <mergeCell ref="B9:B12"/>
    <mergeCell ref="A27:A29"/>
    <mergeCell ref="B27:B29"/>
    <mergeCell ref="E24:E26"/>
    <mergeCell ref="E27:E29"/>
    <mergeCell ref="E18:E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6DF39-DD2B-124D-B2BA-B58C4BF93AFE}">
  <sheetPr>
    <tabColor rgb="FF7030A0"/>
  </sheetPr>
  <dimension ref="A1:AM55"/>
  <sheetViews>
    <sheetView topLeftCell="P1" zoomScale="140" zoomScaleNormal="140" workbookViewId="0">
      <selection activeCell="U58" sqref="U58"/>
    </sheetView>
  </sheetViews>
  <sheetFormatPr baseColWidth="10" defaultRowHeight="16"/>
  <cols>
    <col min="1" max="1" width="24.33203125" customWidth="1"/>
    <col min="2" max="2" width="11.83203125" bestFit="1" customWidth="1"/>
    <col min="3" max="3" width="15.83203125" bestFit="1" customWidth="1"/>
    <col min="4" max="4" width="20.1640625" bestFit="1" customWidth="1"/>
    <col min="5" max="5" width="12.5" bestFit="1" customWidth="1"/>
    <col min="6" max="6" width="16.6640625" bestFit="1" customWidth="1"/>
    <col min="7" max="7" width="20.83203125" bestFit="1" customWidth="1"/>
    <col min="9" max="9" width="10.83203125" style="175"/>
    <col min="10" max="10" width="12.6640625" bestFit="1" customWidth="1"/>
    <col min="11" max="11" width="17" bestFit="1" customWidth="1"/>
    <col min="13" max="13" width="12.33203125" bestFit="1" customWidth="1"/>
    <col min="14" max="14" width="16.6640625" bestFit="1" customWidth="1"/>
    <col min="16" max="16" width="10.83203125" style="175"/>
    <col min="17" max="17" width="15.1640625" bestFit="1" customWidth="1"/>
    <col min="18" max="18" width="19.5" bestFit="1" customWidth="1"/>
    <col min="19" max="22" width="10.83203125" style="313"/>
    <col min="23" max="23" width="10.83203125" style="314"/>
    <col min="24" max="24" width="14" style="313" bestFit="1" customWidth="1"/>
    <col min="25" max="25" width="18.33203125" style="313" bestFit="1" customWidth="1"/>
    <col min="26" max="26" width="10.83203125" style="313" customWidth="1"/>
    <col min="27" max="27" width="15.1640625" style="313" bestFit="1" customWidth="1"/>
    <col min="28" max="28" width="13.6640625" bestFit="1" customWidth="1"/>
    <col min="29" max="29" width="14.5" bestFit="1" customWidth="1"/>
    <col min="30" max="30" width="22.1640625" bestFit="1" customWidth="1"/>
    <col min="31" max="31" width="23" style="50" bestFit="1" customWidth="1"/>
    <col min="32" max="32" width="21.5" bestFit="1" customWidth="1"/>
  </cols>
  <sheetData>
    <row r="1" spans="1:32">
      <c r="A1" t="s">
        <v>139</v>
      </c>
      <c r="B1" t="s">
        <v>8362</v>
      </c>
      <c r="C1" t="s">
        <v>8375</v>
      </c>
      <c r="D1" s="170" t="s">
        <v>8412</v>
      </c>
      <c r="E1" t="s">
        <v>8363</v>
      </c>
      <c r="F1" t="s">
        <v>8376</v>
      </c>
      <c r="G1" s="170" t="s">
        <v>8413</v>
      </c>
      <c r="H1" t="s">
        <v>8405</v>
      </c>
      <c r="I1" s="175" t="s">
        <v>8372</v>
      </c>
      <c r="J1" t="s">
        <v>8377</v>
      </c>
      <c r="K1" s="170" t="s">
        <v>8414</v>
      </c>
      <c r="L1" t="s">
        <v>8364</v>
      </c>
      <c r="M1" t="s">
        <v>8378</v>
      </c>
      <c r="N1" s="170" t="s">
        <v>8415</v>
      </c>
      <c r="O1" t="s">
        <v>8406</v>
      </c>
      <c r="P1" s="175" t="s">
        <v>8365</v>
      </c>
      <c r="Q1" t="s">
        <v>8379</v>
      </c>
      <c r="R1" t="s">
        <v>8416</v>
      </c>
      <c r="S1" s="186" t="s">
        <v>8366</v>
      </c>
      <c r="T1" s="186" t="s">
        <v>8367</v>
      </c>
      <c r="U1" s="186" t="s">
        <v>8368</v>
      </c>
      <c r="V1" t="s">
        <v>8407</v>
      </c>
      <c r="W1" s="175" t="s">
        <v>8369</v>
      </c>
      <c r="X1" t="s">
        <v>8380</v>
      </c>
      <c r="Y1" s="170" t="s">
        <v>8417</v>
      </c>
      <c r="Z1" s="186" t="s">
        <v>8374</v>
      </c>
      <c r="AA1" s="186" t="s">
        <v>8381</v>
      </c>
      <c r="AB1" t="s">
        <v>8408</v>
      </c>
      <c r="AC1" t="s">
        <v>8409</v>
      </c>
      <c r="AD1" t="s">
        <v>8410</v>
      </c>
      <c r="AE1" s="50" t="s">
        <v>8411</v>
      </c>
      <c r="AF1" t="s">
        <v>8418</v>
      </c>
    </row>
    <row r="2" spans="1:32">
      <c r="A2" s="3" t="s">
        <v>46</v>
      </c>
      <c r="B2">
        <v>9</v>
      </c>
      <c r="C2" s="153">
        <f t="shared" ref="C2:C33" si="0">B2*1.5</f>
        <v>13.5</v>
      </c>
      <c r="D2" s="160">
        <f t="shared" ref="D2:D33" si="1">B2*0.225</f>
        <v>2.0249999999999999</v>
      </c>
      <c r="E2">
        <v>5</v>
      </c>
      <c r="F2">
        <f t="shared" ref="F2:F33" si="2">E2*1</f>
        <v>5</v>
      </c>
      <c r="G2">
        <f t="shared" ref="G2:G33" si="3">E2*0.1</f>
        <v>0.5</v>
      </c>
      <c r="H2">
        <v>9</v>
      </c>
      <c r="I2" s="175" t="str">
        <f>_xlfn.XLOOKUP(A2,Indicator_Scores!A:A,Indicator_Scores!M:M,"what happened?")</f>
        <v>9</v>
      </c>
      <c r="J2" s="153">
        <f t="shared" ref="J2:J33" si="4">I2*1.5</f>
        <v>13.5</v>
      </c>
      <c r="K2" s="160">
        <f t="shared" ref="K2:K33" si="5">I2*0.225</f>
        <v>2.0249999999999999</v>
      </c>
      <c r="L2">
        <v>8</v>
      </c>
      <c r="M2">
        <f t="shared" ref="M2:M33" si="6">L2*1.25</f>
        <v>10</v>
      </c>
      <c r="N2">
        <f t="shared" ref="N2:N33" si="7">L2*0.15</f>
        <v>1.2</v>
      </c>
      <c r="O2">
        <v>10</v>
      </c>
      <c r="P2" s="175" t="str">
        <f>_xlfn.XLOOKUP(A2,Indicator_Scores!A:A,Indicator_Scores!O:O,"?")</f>
        <v>6</v>
      </c>
      <c r="Q2">
        <f t="shared" ref="Q2:Q33" si="8">P2*1.25</f>
        <v>7.5</v>
      </c>
      <c r="R2">
        <f t="shared" ref="R2:R33" si="9">P2*0.15</f>
        <v>0.89999999999999991</v>
      </c>
      <c r="S2" s="186">
        <v>1</v>
      </c>
      <c r="T2" s="186">
        <v>0</v>
      </c>
      <c r="U2" s="186">
        <v>0</v>
      </c>
      <c r="V2">
        <v>4</v>
      </c>
      <c r="W2" s="175" t="str">
        <f>_xlfn.XLOOKUP(A2,Indicator_Scores!A:A,Indicator_Scores!S:S,"?")</f>
        <v>7</v>
      </c>
      <c r="X2">
        <f t="shared" ref="X2:X33" si="10">W2*1.25</f>
        <v>8.75</v>
      </c>
      <c r="Y2">
        <f t="shared" ref="Y2:Y33" si="11">W2*0.15</f>
        <v>1.05</v>
      </c>
      <c r="Z2" s="195">
        <f t="shared" ref="Z2:Z33" si="12">AVERAGE(S2,T2,U2)</f>
        <v>0.33333333333333331</v>
      </c>
      <c r="AA2" s="195">
        <f t="shared" ref="AA2:AA33" si="13">Z2*1</f>
        <v>0.33333333333333331</v>
      </c>
      <c r="AB2" s="160">
        <f t="shared" ref="AB2:AB33" si="14">AVERAGE(B2,E2,H2,L2,O2,V2,Z2)</f>
        <v>6.4761904761904763</v>
      </c>
      <c r="AC2" s="160">
        <f t="shared" ref="AC2:AC33" si="15">AVERAGE(B2,E2,I2,L2,P2,W2,)</f>
        <v>5.5</v>
      </c>
      <c r="AD2" s="160">
        <f t="shared" ref="AD2:AD33" si="16">AVERAGE(C2,F2,J2,M2,Q2,X2,AA2)</f>
        <v>8.3690476190476186</v>
      </c>
      <c r="AE2" s="50">
        <f t="shared" ref="AE2:AE33" si="17">AVERAGE(C2,F2,J2,M2,Q2,X2)</f>
        <v>9.7083333333333339</v>
      </c>
      <c r="AF2" s="159">
        <f t="shared" ref="AF2:AF33" si="18">Y2+N2+K2+G2+D2+R2</f>
        <v>7.7000000000000011</v>
      </c>
    </row>
    <row r="3" spans="1:32">
      <c r="A3" s="3" t="s">
        <v>49</v>
      </c>
      <c r="B3">
        <v>7</v>
      </c>
      <c r="C3" s="153">
        <f t="shared" si="0"/>
        <v>10.5</v>
      </c>
      <c r="D3" s="160">
        <f t="shared" si="1"/>
        <v>1.575</v>
      </c>
      <c r="E3">
        <v>2</v>
      </c>
      <c r="F3">
        <f t="shared" si="2"/>
        <v>2</v>
      </c>
      <c r="G3">
        <f t="shared" si="3"/>
        <v>0.2</v>
      </c>
      <c r="H3">
        <v>10</v>
      </c>
      <c r="I3" s="175" t="str">
        <f>_xlfn.XLOOKUP(A3,Indicator_Scores!A:A,Indicator_Scores!M:M,"what happened?")</f>
        <v>10</v>
      </c>
      <c r="J3" s="153">
        <f t="shared" si="4"/>
        <v>15</v>
      </c>
      <c r="K3" s="160">
        <f t="shared" si="5"/>
        <v>2.25</v>
      </c>
      <c r="L3">
        <v>6</v>
      </c>
      <c r="M3">
        <f t="shared" si="6"/>
        <v>7.5</v>
      </c>
      <c r="N3">
        <f t="shared" si="7"/>
        <v>0.89999999999999991</v>
      </c>
      <c r="O3">
        <v>10</v>
      </c>
      <c r="P3" s="175" t="str">
        <f>_xlfn.XLOOKUP(A3,Indicator_Scores!A:A,Indicator_Scores!O:O,"?")</f>
        <v>10</v>
      </c>
      <c r="Q3">
        <f t="shared" si="8"/>
        <v>12.5</v>
      </c>
      <c r="R3">
        <f t="shared" si="9"/>
        <v>1.5</v>
      </c>
      <c r="S3" s="186">
        <v>0</v>
      </c>
      <c r="T3" s="186">
        <v>0</v>
      </c>
      <c r="U3" s="186">
        <v>0</v>
      </c>
      <c r="V3">
        <v>7</v>
      </c>
      <c r="W3" s="175" t="str">
        <f>_xlfn.XLOOKUP(A3,Indicator_Scores!A:A,Indicator_Scores!S:S,"?")</f>
        <v>8</v>
      </c>
      <c r="X3">
        <f t="shared" si="10"/>
        <v>10</v>
      </c>
      <c r="Y3">
        <f t="shared" si="11"/>
        <v>1.2</v>
      </c>
      <c r="Z3" s="195">
        <f t="shared" si="12"/>
        <v>0</v>
      </c>
      <c r="AA3" s="195">
        <f t="shared" si="13"/>
        <v>0</v>
      </c>
      <c r="AB3" s="160">
        <f t="shared" si="14"/>
        <v>6</v>
      </c>
      <c r="AC3" s="160">
        <f t="shared" si="15"/>
        <v>3.75</v>
      </c>
      <c r="AD3" s="160">
        <f t="shared" si="16"/>
        <v>8.2142857142857135</v>
      </c>
      <c r="AE3" s="50">
        <f t="shared" si="17"/>
        <v>9.5833333333333339</v>
      </c>
      <c r="AF3" s="159">
        <f t="shared" si="18"/>
        <v>7.625</v>
      </c>
    </row>
    <row r="4" spans="1:32">
      <c r="A4" s="3" t="s">
        <v>105</v>
      </c>
      <c r="B4">
        <v>9</v>
      </c>
      <c r="C4" s="153">
        <f t="shared" si="0"/>
        <v>13.5</v>
      </c>
      <c r="D4" s="160">
        <f t="shared" si="1"/>
        <v>2.0249999999999999</v>
      </c>
      <c r="E4">
        <v>3</v>
      </c>
      <c r="F4">
        <f t="shared" si="2"/>
        <v>3</v>
      </c>
      <c r="G4">
        <f t="shared" si="3"/>
        <v>0.30000000000000004</v>
      </c>
      <c r="H4">
        <v>10</v>
      </c>
      <c r="I4" s="175" t="str">
        <f>_xlfn.XLOOKUP(A4,Indicator_Scores!A:A,Indicator_Scores!M:M,"what happened?")</f>
        <v>10</v>
      </c>
      <c r="J4" s="153">
        <f t="shared" si="4"/>
        <v>15</v>
      </c>
      <c r="K4" s="160">
        <f t="shared" si="5"/>
        <v>2.25</v>
      </c>
      <c r="L4">
        <v>9</v>
      </c>
      <c r="M4">
        <f t="shared" si="6"/>
        <v>11.25</v>
      </c>
      <c r="N4">
        <f t="shared" si="7"/>
        <v>1.3499999999999999</v>
      </c>
      <c r="O4">
        <v>9</v>
      </c>
      <c r="P4" s="175" t="str">
        <f>_xlfn.XLOOKUP(A4,Indicator_Scores!A:A,Indicator_Scores!O:O,"?")</f>
        <v>5</v>
      </c>
      <c r="Q4">
        <f t="shared" si="8"/>
        <v>6.25</v>
      </c>
      <c r="R4">
        <f t="shared" si="9"/>
        <v>0.75</v>
      </c>
      <c r="S4" s="186">
        <v>1</v>
      </c>
      <c r="T4" s="186">
        <v>10</v>
      </c>
      <c r="U4" s="186">
        <v>1</v>
      </c>
      <c r="V4">
        <v>1</v>
      </c>
      <c r="W4" s="175" t="str">
        <f>_xlfn.XLOOKUP(A4,Indicator_Scores!A:A,Indicator_Scores!S:S,"?")</f>
        <v>6</v>
      </c>
      <c r="X4">
        <f t="shared" si="10"/>
        <v>7.5</v>
      </c>
      <c r="Y4">
        <f t="shared" si="11"/>
        <v>0.89999999999999991</v>
      </c>
      <c r="Z4" s="195">
        <f t="shared" si="12"/>
        <v>4</v>
      </c>
      <c r="AA4" s="195">
        <f t="shared" si="13"/>
        <v>4</v>
      </c>
      <c r="AB4" s="160">
        <f t="shared" si="14"/>
        <v>6.4285714285714288</v>
      </c>
      <c r="AC4" s="160">
        <f t="shared" si="15"/>
        <v>5.25</v>
      </c>
      <c r="AD4" s="160">
        <f t="shared" si="16"/>
        <v>8.6428571428571423</v>
      </c>
      <c r="AE4" s="50">
        <f t="shared" si="17"/>
        <v>9.4166666666666661</v>
      </c>
      <c r="AF4" s="159">
        <f t="shared" si="18"/>
        <v>7.5749999999999993</v>
      </c>
    </row>
    <row r="5" spans="1:32">
      <c r="A5" s="3" t="s">
        <v>81</v>
      </c>
      <c r="B5">
        <v>9</v>
      </c>
      <c r="C5" s="153">
        <f t="shared" si="0"/>
        <v>13.5</v>
      </c>
      <c r="D5" s="160">
        <f t="shared" si="1"/>
        <v>2.0249999999999999</v>
      </c>
      <c r="E5">
        <v>2</v>
      </c>
      <c r="F5">
        <f t="shared" si="2"/>
        <v>2</v>
      </c>
      <c r="G5">
        <f t="shared" si="3"/>
        <v>0.2</v>
      </c>
      <c r="H5">
        <v>8</v>
      </c>
      <c r="I5" s="175" t="str">
        <f>_xlfn.XLOOKUP(A5,Indicator_Scores!A:A,Indicator_Scores!M:M,"what happened?")</f>
        <v>9</v>
      </c>
      <c r="J5" s="153">
        <f t="shared" si="4"/>
        <v>13.5</v>
      </c>
      <c r="K5" s="160">
        <f t="shared" si="5"/>
        <v>2.0249999999999999</v>
      </c>
      <c r="L5">
        <v>9</v>
      </c>
      <c r="M5">
        <f t="shared" si="6"/>
        <v>11.25</v>
      </c>
      <c r="N5">
        <f t="shared" si="7"/>
        <v>1.3499999999999999</v>
      </c>
      <c r="O5">
        <v>9</v>
      </c>
      <c r="P5" s="175" t="str">
        <f>_xlfn.XLOOKUP(A5,Indicator_Scores!A:A,Indicator_Scores!O:O,"?")</f>
        <v>5</v>
      </c>
      <c r="Q5">
        <f t="shared" si="8"/>
        <v>6.25</v>
      </c>
      <c r="R5">
        <f t="shared" si="9"/>
        <v>0.75</v>
      </c>
      <c r="S5" s="186">
        <v>1</v>
      </c>
      <c r="T5" s="186">
        <v>7</v>
      </c>
      <c r="U5" s="186">
        <v>0</v>
      </c>
      <c r="V5">
        <v>3</v>
      </c>
      <c r="W5" s="175" t="str">
        <f>_xlfn.XLOOKUP(A5,Indicator_Scores!A:A,Indicator_Scores!S:S,"?")</f>
        <v>6</v>
      </c>
      <c r="X5">
        <f t="shared" si="10"/>
        <v>7.5</v>
      </c>
      <c r="Y5">
        <f t="shared" si="11"/>
        <v>0.89999999999999991</v>
      </c>
      <c r="Z5" s="195">
        <f t="shared" si="12"/>
        <v>2.6666666666666665</v>
      </c>
      <c r="AA5" s="195">
        <f t="shared" si="13"/>
        <v>2.6666666666666665</v>
      </c>
      <c r="AB5" s="160">
        <f t="shared" si="14"/>
        <v>6.0952380952380949</v>
      </c>
      <c r="AC5" s="160">
        <f t="shared" si="15"/>
        <v>5</v>
      </c>
      <c r="AD5" s="160">
        <f t="shared" si="16"/>
        <v>8.0952380952380949</v>
      </c>
      <c r="AE5" s="50">
        <f t="shared" si="17"/>
        <v>9</v>
      </c>
      <c r="AF5" s="159">
        <f t="shared" si="18"/>
        <v>7.25</v>
      </c>
    </row>
    <row r="6" spans="1:32">
      <c r="A6" s="3" t="s">
        <v>71</v>
      </c>
      <c r="B6">
        <v>9</v>
      </c>
      <c r="C6" s="153">
        <f t="shared" si="0"/>
        <v>13.5</v>
      </c>
      <c r="D6" s="160">
        <f t="shared" si="1"/>
        <v>2.0249999999999999</v>
      </c>
      <c r="E6">
        <v>2</v>
      </c>
      <c r="F6">
        <f t="shared" si="2"/>
        <v>2</v>
      </c>
      <c r="G6">
        <f t="shared" si="3"/>
        <v>0.2</v>
      </c>
      <c r="H6">
        <v>7</v>
      </c>
      <c r="I6" s="175" t="str">
        <f>_xlfn.XLOOKUP(A6,Indicator_Scores!A:A,Indicator_Scores!M:M,"what happened?")</f>
        <v>8</v>
      </c>
      <c r="J6" s="153">
        <f t="shared" si="4"/>
        <v>12</v>
      </c>
      <c r="K6" s="160">
        <f t="shared" si="5"/>
        <v>1.8</v>
      </c>
      <c r="L6">
        <v>8</v>
      </c>
      <c r="M6">
        <f t="shared" si="6"/>
        <v>10</v>
      </c>
      <c r="N6">
        <f t="shared" si="7"/>
        <v>1.2</v>
      </c>
      <c r="O6">
        <v>5</v>
      </c>
      <c r="P6" s="175" t="str">
        <f>_xlfn.XLOOKUP(A6,Indicator_Scores!A:A,Indicator_Scores!O:O,"?")</f>
        <v>5</v>
      </c>
      <c r="Q6">
        <f t="shared" si="8"/>
        <v>6.25</v>
      </c>
      <c r="R6">
        <f t="shared" si="9"/>
        <v>0.75</v>
      </c>
      <c r="S6" s="186">
        <v>1</v>
      </c>
      <c r="T6" s="186">
        <v>9</v>
      </c>
      <c r="U6" s="186">
        <v>1</v>
      </c>
      <c r="V6">
        <v>2</v>
      </c>
      <c r="W6" s="175" t="str">
        <f>_xlfn.XLOOKUP(A6,Indicator_Scores!A:A,Indicator_Scores!S:S,"?")</f>
        <v>6</v>
      </c>
      <c r="X6">
        <f t="shared" si="10"/>
        <v>7.5</v>
      </c>
      <c r="Y6">
        <f t="shared" si="11"/>
        <v>0.89999999999999991</v>
      </c>
      <c r="Z6" s="195">
        <f t="shared" si="12"/>
        <v>3.6666666666666665</v>
      </c>
      <c r="AA6" s="195">
        <f t="shared" si="13"/>
        <v>3.6666666666666665</v>
      </c>
      <c r="AB6" s="160">
        <f t="shared" si="14"/>
        <v>5.2380952380952381</v>
      </c>
      <c r="AC6" s="160">
        <f t="shared" si="15"/>
        <v>4.75</v>
      </c>
      <c r="AD6" s="160">
        <f t="shared" si="16"/>
        <v>7.8452380952380949</v>
      </c>
      <c r="AE6" s="50">
        <f t="shared" si="17"/>
        <v>8.5416666666666661</v>
      </c>
      <c r="AF6" s="159">
        <f t="shared" si="18"/>
        <v>6.875</v>
      </c>
    </row>
    <row r="7" spans="1:32">
      <c r="A7" s="3" t="s">
        <v>86</v>
      </c>
      <c r="B7">
        <v>8</v>
      </c>
      <c r="C7" s="153">
        <f t="shared" si="0"/>
        <v>12</v>
      </c>
      <c r="D7" s="160">
        <f t="shared" si="1"/>
        <v>1.8</v>
      </c>
      <c r="E7">
        <v>8</v>
      </c>
      <c r="F7">
        <f t="shared" si="2"/>
        <v>8</v>
      </c>
      <c r="G7">
        <f t="shared" si="3"/>
        <v>0.8</v>
      </c>
      <c r="H7">
        <v>8</v>
      </c>
      <c r="I7" s="175" t="str">
        <f>_xlfn.XLOOKUP(A7,Indicator_Scores!A:A,Indicator_Scores!M:M,"what happened?")</f>
        <v>9</v>
      </c>
      <c r="J7" s="153">
        <f t="shared" si="4"/>
        <v>13.5</v>
      </c>
      <c r="K7" s="160">
        <f t="shared" si="5"/>
        <v>2.0249999999999999</v>
      </c>
      <c r="L7">
        <v>9</v>
      </c>
      <c r="M7">
        <f t="shared" si="6"/>
        <v>11.25</v>
      </c>
      <c r="N7">
        <f t="shared" si="7"/>
        <v>1.3499999999999999</v>
      </c>
      <c r="O7">
        <v>10</v>
      </c>
      <c r="P7" s="175" t="str">
        <f>_xlfn.XLOOKUP(A7,Indicator_Scores!A:A,Indicator_Scores!O:O,"?")</f>
        <v>6</v>
      </c>
      <c r="Q7">
        <f t="shared" si="8"/>
        <v>7.5</v>
      </c>
      <c r="R7">
        <f t="shared" si="9"/>
        <v>0.89999999999999991</v>
      </c>
      <c r="S7" s="186">
        <v>2</v>
      </c>
      <c r="T7" s="186">
        <v>10</v>
      </c>
      <c r="U7" s="186">
        <v>1</v>
      </c>
      <c r="V7">
        <v>0</v>
      </c>
      <c r="W7" s="175" t="str">
        <f>_xlfn.XLOOKUP(A7,Indicator_Scores!A:A,Indicator_Scores!S:S,"?")</f>
        <v>0</v>
      </c>
      <c r="X7">
        <f t="shared" si="10"/>
        <v>0</v>
      </c>
      <c r="Y7">
        <f t="shared" si="11"/>
        <v>0</v>
      </c>
      <c r="Z7" s="195">
        <f t="shared" si="12"/>
        <v>4.333333333333333</v>
      </c>
      <c r="AA7" s="195">
        <f t="shared" si="13"/>
        <v>4.333333333333333</v>
      </c>
      <c r="AB7" s="160">
        <f t="shared" si="14"/>
        <v>6.7619047619047619</v>
      </c>
      <c r="AC7" s="160">
        <f t="shared" si="15"/>
        <v>6.25</v>
      </c>
      <c r="AD7" s="160">
        <f t="shared" si="16"/>
        <v>8.0833333333333339</v>
      </c>
      <c r="AE7" s="50">
        <f t="shared" si="17"/>
        <v>8.7083333333333339</v>
      </c>
      <c r="AF7" s="159">
        <f t="shared" si="18"/>
        <v>6.875</v>
      </c>
    </row>
    <row r="8" spans="1:32">
      <c r="A8" s="3" t="s">
        <v>104</v>
      </c>
      <c r="B8">
        <v>8</v>
      </c>
      <c r="C8" s="153">
        <f t="shared" si="0"/>
        <v>12</v>
      </c>
      <c r="D8" s="160">
        <f t="shared" si="1"/>
        <v>1.8</v>
      </c>
      <c r="E8">
        <v>2</v>
      </c>
      <c r="F8">
        <f t="shared" si="2"/>
        <v>2</v>
      </c>
      <c r="G8">
        <f t="shared" si="3"/>
        <v>0.2</v>
      </c>
      <c r="H8">
        <v>8</v>
      </c>
      <c r="I8" s="175" t="str">
        <f>_xlfn.XLOOKUP(A8,Indicator_Scores!A:A,Indicator_Scores!M:M,"what happened?")</f>
        <v>9</v>
      </c>
      <c r="J8" s="153">
        <f t="shared" si="4"/>
        <v>13.5</v>
      </c>
      <c r="K8" s="160">
        <f t="shared" si="5"/>
        <v>2.0249999999999999</v>
      </c>
      <c r="L8">
        <v>7</v>
      </c>
      <c r="M8">
        <f t="shared" si="6"/>
        <v>8.75</v>
      </c>
      <c r="N8">
        <f t="shared" si="7"/>
        <v>1.05</v>
      </c>
      <c r="O8">
        <v>9</v>
      </c>
      <c r="P8" s="175" t="str">
        <f>_xlfn.XLOOKUP(A8,Indicator_Scores!A:A,Indicator_Scores!O:O,"?")</f>
        <v>5</v>
      </c>
      <c r="Q8">
        <f t="shared" si="8"/>
        <v>6.25</v>
      </c>
      <c r="R8">
        <f t="shared" si="9"/>
        <v>0.75</v>
      </c>
      <c r="S8" s="186">
        <v>0</v>
      </c>
      <c r="T8" s="186">
        <v>0</v>
      </c>
      <c r="U8" s="186">
        <v>0</v>
      </c>
      <c r="V8">
        <v>4</v>
      </c>
      <c r="W8" s="175" t="str">
        <f>_xlfn.XLOOKUP(A8,Indicator_Scores!A:A,Indicator_Scores!S:S,"?")</f>
        <v>7</v>
      </c>
      <c r="X8">
        <f t="shared" si="10"/>
        <v>8.75</v>
      </c>
      <c r="Y8">
        <f t="shared" si="11"/>
        <v>1.05</v>
      </c>
      <c r="Z8" s="195">
        <f t="shared" si="12"/>
        <v>0</v>
      </c>
      <c r="AA8" s="195">
        <f t="shared" si="13"/>
        <v>0</v>
      </c>
      <c r="AB8" s="160">
        <f t="shared" si="14"/>
        <v>5.4285714285714288</v>
      </c>
      <c r="AC8" s="160">
        <f t="shared" si="15"/>
        <v>4.25</v>
      </c>
      <c r="AD8" s="160">
        <f t="shared" si="16"/>
        <v>7.3214285714285712</v>
      </c>
      <c r="AE8" s="50">
        <f t="shared" si="17"/>
        <v>8.5416666666666661</v>
      </c>
      <c r="AF8" s="159">
        <f t="shared" si="18"/>
        <v>6.875</v>
      </c>
    </row>
    <row r="9" spans="1:32">
      <c r="A9" s="3" t="s">
        <v>118</v>
      </c>
      <c r="B9">
        <v>8</v>
      </c>
      <c r="C9" s="153">
        <f t="shared" si="0"/>
        <v>12</v>
      </c>
      <c r="D9" s="160">
        <f t="shared" si="1"/>
        <v>1.8</v>
      </c>
      <c r="E9">
        <v>2</v>
      </c>
      <c r="F9">
        <f t="shared" si="2"/>
        <v>2</v>
      </c>
      <c r="G9">
        <f t="shared" si="3"/>
        <v>0.2</v>
      </c>
      <c r="H9">
        <v>5</v>
      </c>
      <c r="I9" s="175" t="str">
        <f>_xlfn.XLOOKUP(A9,Indicator_Scores!A:A,Indicator_Scores!M:M,"what happened?")</f>
        <v>7</v>
      </c>
      <c r="J9" s="153">
        <f t="shared" si="4"/>
        <v>10.5</v>
      </c>
      <c r="K9" s="160">
        <f t="shared" si="5"/>
        <v>1.575</v>
      </c>
      <c r="L9">
        <v>7</v>
      </c>
      <c r="M9">
        <f t="shared" si="6"/>
        <v>8.75</v>
      </c>
      <c r="N9">
        <f t="shared" si="7"/>
        <v>1.05</v>
      </c>
      <c r="O9">
        <v>10</v>
      </c>
      <c r="P9" s="175" t="str">
        <f>_xlfn.XLOOKUP(A9,Indicator_Scores!A:A,Indicator_Scores!O:O,"?")</f>
        <v>6</v>
      </c>
      <c r="Q9">
        <f t="shared" si="8"/>
        <v>7.5</v>
      </c>
      <c r="R9">
        <f t="shared" si="9"/>
        <v>0.89999999999999991</v>
      </c>
      <c r="S9" s="186">
        <v>1</v>
      </c>
      <c r="T9" s="186">
        <v>0</v>
      </c>
      <c r="U9" s="186">
        <v>0</v>
      </c>
      <c r="V9">
        <v>7</v>
      </c>
      <c r="W9" s="175" t="str">
        <f>_xlfn.XLOOKUP(A9,Indicator_Scores!A:A,Indicator_Scores!S:S,"?")</f>
        <v>9</v>
      </c>
      <c r="X9">
        <f t="shared" si="10"/>
        <v>11.25</v>
      </c>
      <c r="Y9">
        <f t="shared" si="11"/>
        <v>1.3499999999999999</v>
      </c>
      <c r="Z9" s="195">
        <f t="shared" si="12"/>
        <v>0.33333333333333331</v>
      </c>
      <c r="AA9" s="195">
        <f t="shared" si="13"/>
        <v>0.33333333333333331</v>
      </c>
      <c r="AB9" s="160">
        <f t="shared" si="14"/>
        <v>5.6190476190476195</v>
      </c>
      <c r="AC9" s="160">
        <f t="shared" si="15"/>
        <v>4.25</v>
      </c>
      <c r="AD9" s="160">
        <f t="shared" si="16"/>
        <v>7.4761904761904763</v>
      </c>
      <c r="AE9" s="50">
        <f t="shared" si="17"/>
        <v>8.6666666666666661</v>
      </c>
      <c r="AF9" s="159">
        <f t="shared" si="18"/>
        <v>6.875</v>
      </c>
    </row>
    <row r="10" spans="1:32">
      <c r="A10" s="3" t="s">
        <v>99</v>
      </c>
      <c r="B10">
        <v>9</v>
      </c>
      <c r="C10" s="153">
        <f t="shared" si="0"/>
        <v>13.5</v>
      </c>
      <c r="D10" s="160">
        <f t="shared" si="1"/>
        <v>2.0249999999999999</v>
      </c>
      <c r="E10">
        <v>1</v>
      </c>
      <c r="F10">
        <f t="shared" si="2"/>
        <v>1</v>
      </c>
      <c r="G10">
        <f t="shared" si="3"/>
        <v>0.1</v>
      </c>
      <c r="H10">
        <v>9</v>
      </c>
      <c r="I10" s="175" t="str">
        <f>_xlfn.XLOOKUP(A10,Indicator_Scores!A:A,Indicator_Scores!M:M,"what happened?")</f>
        <v>9</v>
      </c>
      <c r="J10" s="153">
        <f t="shared" si="4"/>
        <v>13.5</v>
      </c>
      <c r="K10" s="160">
        <f t="shared" si="5"/>
        <v>2.0249999999999999</v>
      </c>
      <c r="L10">
        <v>7</v>
      </c>
      <c r="M10">
        <f t="shared" si="6"/>
        <v>8.75</v>
      </c>
      <c r="N10">
        <f t="shared" si="7"/>
        <v>1.05</v>
      </c>
      <c r="O10">
        <v>10</v>
      </c>
      <c r="P10" s="175" t="str">
        <f>_xlfn.XLOOKUP(A10,Indicator_Scores!A:A,Indicator_Scores!O:O,"?")</f>
        <v>6</v>
      </c>
      <c r="Q10">
        <f t="shared" si="8"/>
        <v>7.5</v>
      </c>
      <c r="R10">
        <f t="shared" si="9"/>
        <v>0.89999999999999991</v>
      </c>
      <c r="S10" s="186">
        <v>1</v>
      </c>
      <c r="T10" s="186">
        <v>0</v>
      </c>
      <c r="U10" s="186">
        <v>0</v>
      </c>
      <c r="V10">
        <v>1</v>
      </c>
      <c r="W10" s="175" t="str">
        <f>_xlfn.XLOOKUP(A10,Indicator_Scores!A:A,Indicator_Scores!S:S,"?")</f>
        <v>5</v>
      </c>
      <c r="X10">
        <f t="shared" si="10"/>
        <v>6.25</v>
      </c>
      <c r="Y10">
        <f t="shared" si="11"/>
        <v>0.75</v>
      </c>
      <c r="Z10" s="195">
        <f t="shared" si="12"/>
        <v>0.33333333333333331</v>
      </c>
      <c r="AA10" s="195">
        <f t="shared" si="13"/>
        <v>0.33333333333333331</v>
      </c>
      <c r="AB10" s="160">
        <f t="shared" si="14"/>
        <v>5.3333333333333339</v>
      </c>
      <c r="AC10" s="160">
        <f t="shared" si="15"/>
        <v>4.25</v>
      </c>
      <c r="AD10" s="160">
        <f t="shared" si="16"/>
        <v>7.2619047619047619</v>
      </c>
      <c r="AE10" s="50">
        <f t="shared" si="17"/>
        <v>8.4166666666666661</v>
      </c>
      <c r="AF10" s="159">
        <f t="shared" si="18"/>
        <v>6.85</v>
      </c>
    </row>
    <row r="11" spans="1:32">
      <c r="A11" s="3" t="s">
        <v>40</v>
      </c>
      <c r="B11">
        <v>9</v>
      </c>
      <c r="C11" s="153">
        <f t="shared" si="0"/>
        <v>13.5</v>
      </c>
      <c r="D11" s="160">
        <f t="shared" si="1"/>
        <v>2.0249999999999999</v>
      </c>
      <c r="E11">
        <v>2</v>
      </c>
      <c r="F11">
        <f t="shared" si="2"/>
        <v>2</v>
      </c>
      <c r="G11">
        <f t="shared" si="3"/>
        <v>0.2</v>
      </c>
      <c r="H11">
        <v>9</v>
      </c>
      <c r="I11" s="175" t="str">
        <f>_xlfn.XLOOKUP(A11,Indicator_Scores!A:A,Indicator_Scores!M:M,"what happened?")</f>
        <v>9</v>
      </c>
      <c r="J11" s="153">
        <f t="shared" si="4"/>
        <v>13.5</v>
      </c>
      <c r="K11" s="160">
        <f t="shared" si="5"/>
        <v>2.0249999999999999</v>
      </c>
      <c r="L11">
        <v>8</v>
      </c>
      <c r="M11">
        <f t="shared" si="6"/>
        <v>10</v>
      </c>
      <c r="N11">
        <f t="shared" si="7"/>
        <v>1.2</v>
      </c>
      <c r="O11">
        <v>7</v>
      </c>
      <c r="P11" s="175" t="str">
        <f>_xlfn.XLOOKUP(A11,Indicator_Scores!A:A,Indicator_Scores!O:O,"?")</f>
        <v>5</v>
      </c>
      <c r="Q11">
        <f t="shared" si="8"/>
        <v>6.25</v>
      </c>
      <c r="R11">
        <f t="shared" si="9"/>
        <v>0.75</v>
      </c>
      <c r="S11" s="186">
        <v>1</v>
      </c>
      <c r="T11" s="186">
        <v>10</v>
      </c>
      <c r="U11" s="186">
        <v>1</v>
      </c>
      <c r="V11">
        <v>0</v>
      </c>
      <c r="W11" s="175" t="str">
        <f>_xlfn.XLOOKUP(A11,Indicator_Scores!A:A,Indicator_Scores!S:S,"?")</f>
        <v>3</v>
      </c>
      <c r="X11">
        <f t="shared" si="10"/>
        <v>3.75</v>
      </c>
      <c r="Y11">
        <f t="shared" si="11"/>
        <v>0.44999999999999996</v>
      </c>
      <c r="Z11" s="195">
        <f t="shared" si="12"/>
        <v>4</v>
      </c>
      <c r="AA11" s="195">
        <f t="shared" si="13"/>
        <v>4</v>
      </c>
      <c r="AB11" s="160">
        <f t="shared" si="14"/>
        <v>5.5714285714285712</v>
      </c>
      <c r="AC11" s="160">
        <f t="shared" si="15"/>
        <v>4.75</v>
      </c>
      <c r="AD11" s="160">
        <f t="shared" si="16"/>
        <v>7.5714285714285712</v>
      </c>
      <c r="AE11" s="50">
        <f t="shared" si="17"/>
        <v>8.1666666666666661</v>
      </c>
      <c r="AF11" s="159">
        <f t="shared" si="18"/>
        <v>6.65</v>
      </c>
    </row>
    <row r="12" spans="1:32">
      <c r="A12" s="3" t="s">
        <v>115</v>
      </c>
      <c r="B12">
        <v>6</v>
      </c>
      <c r="C12" s="153">
        <f t="shared" si="0"/>
        <v>9</v>
      </c>
      <c r="D12" s="160">
        <f t="shared" si="1"/>
        <v>1.35</v>
      </c>
      <c r="E12">
        <v>1</v>
      </c>
      <c r="F12">
        <f t="shared" si="2"/>
        <v>1</v>
      </c>
      <c r="G12">
        <f t="shared" si="3"/>
        <v>0.1</v>
      </c>
      <c r="H12">
        <v>7</v>
      </c>
      <c r="I12" s="175" t="str">
        <f>_xlfn.XLOOKUP(A12,Indicator_Scores!A:A,Indicator_Scores!M:M,"what happened?")</f>
        <v>8</v>
      </c>
      <c r="J12" s="153">
        <f t="shared" si="4"/>
        <v>12</v>
      </c>
      <c r="K12" s="160">
        <f t="shared" si="5"/>
        <v>1.8</v>
      </c>
      <c r="L12">
        <v>9</v>
      </c>
      <c r="M12">
        <f t="shared" si="6"/>
        <v>11.25</v>
      </c>
      <c r="N12">
        <f t="shared" si="7"/>
        <v>1.3499999999999999</v>
      </c>
      <c r="O12">
        <v>10</v>
      </c>
      <c r="P12" s="175" t="str">
        <f>_xlfn.XLOOKUP(A12,Indicator_Scores!A:A,Indicator_Scores!O:O,"?")</f>
        <v>6</v>
      </c>
      <c r="Q12">
        <f t="shared" si="8"/>
        <v>7.5</v>
      </c>
      <c r="R12">
        <f t="shared" si="9"/>
        <v>0.89999999999999991</v>
      </c>
      <c r="S12" s="186">
        <v>1</v>
      </c>
      <c r="T12" s="186">
        <v>4</v>
      </c>
      <c r="U12" s="186">
        <v>0</v>
      </c>
      <c r="V12">
        <v>5</v>
      </c>
      <c r="W12" s="175" t="str">
        <f>_xlfn.XLOOKUP(A12,Indicator_Scores!A:A,Indicator_Scores!S:S,"?")</f>
        <v>7</v>
      </c>
      <c r="X12">
        <f t="shared" si="10"/>
        <v>8.75</v>
      </c>
      <c r="Y12">
        <f t="shared" si="11"/>
        <v>1.05</v>
      </c>
      <c r="Z12" s="195">
        <f t="shared" si="12"/>
        <v>1.6666666666666667</v>
      </c>
      <c r="AA12" s="195">
        <f t="shared" si="13"/>
        <v>1.6666666666666667</v>
      </c>
      <c r="AB12" s="160">
        <f t="shared" si="14"/>
        <v>5.6666666666666661</v>
      </c>
      <c r="AC12" s="160">
        <f t="shared" si="15"/>
        <v>4</v>
      </c>
      <c r="AD12" s="160">
        <f t="shared" si="16"/>
        <v>7.3095238095238093</v>
      </c>
      <c r="AE12" s="50">
        <f t="shared" si="17"/>
        <v>8.25</v>
      </c>
      <c r="AF12" s="159">
        <f t="shared" si="18"/>
        <v>6.5500000000000007</v>
      </c>
    </row>
    <row r="13" spans="1:32">
      <c r="A13" s="3" t="s">
        <v>45</v>
      </c>
      <c r="B13">
        <v>9</v>
      </c>
      <c r="C13" s="153">
        <f t="shared" si="0"/>
        <v>13.5</v>
      </c>
      <c r="D13" s="160">
        <f t="shared" si="1"/>
        <v>2.0249999999999999</v>
      </c>
      <c r="E13">
        <v>1</v>
      </c>
      <c r="F13">
        <f t="shared" si="2"/>
        <v>1</v>
      </c>
      <c r="G13">
        <f t="shared" si="3"/>
        <v>0.1</v>
      </c>
      <c r="H13">
        <v>9</v>
      </c>
      <c r="I13" s="175" t="str">
        <f>_xlfn.XLOOKUP(A13,Indicator_Scores!A:A,Indicator_Scores!M:M,"what happened?")</f>
        <v>9</v>
      </c>
      <c r="J13" s="153">
        <f t="shared" si="4"/>
        <v>13.5</v>
      </c>
      <c r="K13" s="160">
        <f t="shared" si="5"/>
        <v>2.0249999999999999</v>
      </c>
      <c r="L13">
        <v>8</v>
      </c>
      <c r="M13">
        <f t="shared" si="6"/>
        <v>10</v>
      </c>
      <c r="N13">
        <f t="shared" si="7"/>
        <v>1.2</v>
      </c>
      <c r="O13">
        <v>10</v>
      </c>
      <c r="P13" s="175" t="str">
        <f>_xlfn.XLOOKUP(A13,Indicator_Scores!A:A,Indicator_Scores!O:O,"?")</f>
        <v>7</v>
      </c>
      <c r="Q13">
        <f t="shared" si="8"/>
        <v>8.75</v>
      </c>
      <c r="R13">
        <f t="shared" si="9"/>
        <v>1.05</v>
      </c>
      <c r="S13" s="186">
        <v>1</v>
      </c>
      <c r="T13" s="186">
        <v>2</v>
      </c>
      <c r="U13" s="186">
        <v>1</v>
      </c>
      <c r="V13">
        <v>0</v>
      </c>
      <c r="W13" s="175" t="str">
        <f>_xlfn.XLOOKUP(A13,Indicator_Scores!A:A,Indicator_Scores!S:S,"?")</f>
        <v>1</v>
      </c>
      <c r="X13">
        <f t="shared" si="10"/>
        <v>1.25</v>
      </c>
      <c r="Y13">
        <f t="shared" si="11"/>
        <v>0.15</v>
      </c>
      <c r="Z13" s="195">
        <f t="shared" si="12"/>
        <v>1.3333333333333333</v>
      </c>
      <c r="AA13" s="195">
        <f t="shared" si="13"/>
        <v>1.3333333333333333</v>
      </c>
      <c r="AB13" s="160">
        <f t="shared" si="14"/>
        <v>5.4761904761904763</v>
      </c>
      <c r="AC13" s="160">
        <f t="shared" si="15"/>
        <v>4.5</v>
      </c>
      <c r="AD13" s="160">
        <f t="shared" si="16"/>
        <v>7.0476190476190483</v>
      </c>
      <c r="AE13" s="50">
        <f t="shared" si="17"/>
        <v>8</v>
      </c>
      <c r="AF13" s="159">
        <f t="shared" si="18"/>
        <v>6.55</v>
      </c>
    </row>
    <row r="14" spans="1:32">
      <c r="A14" s="3" t="s">
        <v>128</v>
      </c>
      <c r="B14">
        <v>9</v>
      </c>
      <c r="C14" s="153">
        <f t="shared" si="0"/>
        <v>13.5</v>
      </c>
      <c r="D14" s="160">
        <f t="shared" si="1"/>
        <v>2.0249999999999999</v>
      </c>
      <c r="E14">
        <v>4</v>
      </c>
      <c r="F14">
        <f t="shared" si="2"/>
        <v>4</v>
      </c>
      <c r="G14">
        <f t="shared" si="3"/>
        <v>0.4</v>
      </c>
      <c r="H14">
        <v>8</v>
      </c>
      <c r="I14" s="175" t="str">
        <f>_xlfn.XLOOKUP(A14,Indicator_Scores!A:A,Indicator_Scores!M:M,"what happened?")</f>
        <v>9</v>
      </c>
      <c r="J14" s="153">
        <f t="shared" si="4"/>
        <v>13.5</v>
      </c>
      <c r="K14" s="160">
        <f t="shared" si="5"/>
        <v>2.0249999999999999</v>
      </c>
      <c r="L14">
        <v>6</v>
      </c>
      <c r="M14">
        <f t="shared" si="6"/>
        <v>7.5</v>
      </c>
      <c r="N14">
        <f t="shared" si="7"/>
        <v>0.89999999999999991</v>
      </c>
      <c r="O14">
        <v>10</v>
      </c>
      <c r="P14" s="175" t="str">
        <f>_xlfn.XLOOKUP(A14,Indicator_Scores!A:A,Indicator_Scores!O:O,"?")</f>
        <v>7</v>
      </c>
      <c r="Q14">
        <f t="shared" si="8"/>
        <v>8.75</v>
      </c>
      <c r="R14">
        <f t="shared" si="9"/>
        <v>1.05</v>
      </c>
      <c r="S14" s="186">
        <v>2</v>
      </c>
      <c r="T14" s="186">
        <v>0</v>
      </c>
      <c r="U14" s="186">
        <v>0</v>
      </c>
      <c r="V14">
        <v>0</v>
      </c>
      <c r="W14" s="175" t="str">
        <f>_xlfn.XLOOKUP(A14,Indicator_Scores!A:A,Indicator_Scores!S:S,"?")</f>
        <v>0</v>
      </c>
      <c r="X14">
        <f t="shared" si="10"/>
        <v>0</v>
      </c>
      <c r="Y14">
        <f t="shared" si="11"/>
        <v>0</v>
      </c>
      <c r="Z14" s="195">
        <f t="shared" si="12"/>
        <v>0.66666666666666663</v>
      </c>
      <c r="AA14" s="195">
        <f t="shared" si="13"/>
        <v>0.66666666666666663</v>
      </c>
      <c r="AB14" s="160">
        <f t="shared" si="14"/>
        <v>5.3809523809523805</v>
      </c>
      <c r="AC14" s="160">
        <f t="shared" si="15"/>
        <v>4.75</v>
      </c>
      <c r="AD14" s="160">
        <f t="shared" si="16"/>
        <v>6.8452380952380949</v>
      </c>
      <c r="AE14" s="50">
        <f t="shared" si="17"/>
        <v>7.875</v>
      </c>
      <c r="AF14" s="159">
        <f t="shared" si="18"/>
        <v>6.3999999999999995</v>
      </c>
    </row>
    <row r="15" spans="1:32">
      <c r="A15" s="3" t="s">
        <v>100</v>
      </c>
      <c r="B15">
        <v>8</v>
      </c>
      <c r="C15" s="153">
        <f t="shared" si="0"/>
        <v>12</v>
      </c>
      <c r="D15" s="160">
        <f t="shared" si="1"/>
        <v>1.8</v>
      </c>
      <c r="E15">
        <v>4</v>
      </c>
      <c r="F15">
        <f t="shared" si="2"/>
        <v>4</v>
      </c>
      <c r="G15">
        <f t="shared" si="3"/>
        <v>0.4</v>
      </c>
      <c r="H15">
        <v>1</v>
      </c>
      <c r="I15" s="175" t="str">
        <f>_xlfn.XLOOKUP(A15,Indicator_Scores!A:A,Indicator_Scores!M:M,"what happened?")</f>
        <v>5</v>
      </c>
      <c r="J15" s="153">
        <f t="shared" si="4"/>
        <v>7.5</v>
      </c>
      <c r="K15" s="160">
        <f t="shared" si="5"/>
        <v>1.125</v>
      </c>
      <c r="L15">
        <v>7</v>
      </c>
      <c r="M15">
        <f t="shared" si="6"/>
        <v>8.75</v>
      </c>
      <c r="N15">
        <f t="shared" si="7"/>
        <v>1.05</v>
      </c>
      <c r="O15">
        <v>10</v>
      </c>
      <c r="P15" s="175" t="str">
        <f>_xlfn.XLOOKUP(A15,Indicator_Scores!A:A,Indicator_Scores!O:O,"?")</f>
        <v>7</v>
      </c>
      <c r="Q15">
        <f t="shared" si="8"/>
        <v>8.75</v>
      </c>
      <c r="R15">
        <f t="shared" si="9"/>
        <v>1.05</v>
      </c>
      <c r="S15" s="186">
        <v>1</v>
      </c>
      <c r="T15" s="186">
        <v>0</v>
      </c>
      <c r="U15" s="186">
        <v>0</v>
      </c>
      <c r="V15">
        <v>2</v>
      </c>
      <c r="W15" s="175" t="str">
        <f>_xlfn.XLOOKUP(A15,Indicator_Scores!A:A,Indicator_Scores!S:S,"?")</f>
        <v>6</v>
      </c>
      <c r="X15">
        <f t="shared" si="10"/>
        <v>7.5</v>
      </c>
      <c r="Y15">
        <f t="shared" si="11"/>
        <v>0.89999999999999991</v>
      </c>
      <c r="Z15" s="195">
        <f t="shared" si="12"/>
        <v>0.33333333333333331</v>
      </c>
      <c r="AA15" s="195">
        <f t="shared" si="13"/>
        <v>0.33333333333333331</v>
      </c>
      <c r="AB15" s="160">
        <f t="shared" si="14"/>
        <v>4.6190476190476195</v>
      </c>
      <c r="AC15" s="160">
        <f t="shared" si="15"/>
        <v>4.75</v>
      </c>
      <c r="AD15" s="160">
        <f t="shared" si="16"/>
        <v>6.9761904761904763</v>
      </c>
      <c r="AE15" s="50">
        <f t="shared" si="17"/>
        <v>8.0833333333333339</v>
      </c>
      <c r="AF15" s="159">
        <f t="shared" si="18"/>
        <v>6.3250000000000002</v>
      </c>
    </row>
    <row r="16" spans="1:32">
      <c r="A16" s="3" t="s">
        <v>131</v>
      </c>
      <c r="B16">
        <v>9</v>
      </c>
      <c r="C16" s="153">
        <f t="shared" si="0"/>
        <v>13.5</v>
      </c>
      <c r="D16" s="160">
        <f t="shared" si="1"/>
        <v>2.0249999999999999</v>
      </c>
      <c r="E16">
        <v>2</v>
      </c>
      <c r="F16">
        <f t="shared" si="2"/>
        <v>2</v>
      </c>
      <c r="G16">
        <f t="shared" si="3"/>
        <v>0.2</v>
      </c>
      <c r="H16">
        <v>7</v>
      </c>
      <c r="I16" s="175" t="str">
        <f>_xlfn.XLOOKUP(A16,Indicator_Scores!A:A,Indicator_Scores!M:M,"what happened?")</f>
        <v>8</v>
      </c>
      <c r="J16" s="153">
        <f t="shared" si="4"/>
        <v>12</v>
      </c>
      <c r="K16" s="160">
        <f t="shared" si="5"/>
        <v>1.8</v>
      </c>
      <c r="L16">
        <v>8</v>
      </c>
      <c r="M16">
        <f t="shared" si="6"/>
        <v>10</v>
      </c>
      <c r="N16">
        <f t="shared" si="7"/>
        <v>1.2</v>
      </c>
      <c r="O16">
        <v>10</v>
      </c>
      <c r="P16" s="175" t="str">
        <f>_xlfn.XLOOKUP(A16,Indicator_Scores!A:A,Indicator_Scores!O:O,"?")</f>
        <v>7</v>
      </c>
      <c r="Q16">
        <f t="shared" si="8"/>
        <v>8.75</v>
      </c>
      <c r="R16">
        <f t="shared" si="9"/>
        <v>1.05</v>
      </c>
      <c r="S16" s="186">
        <v>1</v>
      </c>
      <c r="T16" s="186">
        <v>10</v>
      </c>
      <c r="U16" s="186">
        <v>1</v>
      </c>
      <c r="V16">
        <v>0</v>
      </c>
      <c r="W16" s="175" t="str">
        <f>_xlfn.XLOOKUP(A16,Indicator_Scores!A:A,Indicator_Scores!S:S,"?")</f>
        <v>0</v>
      </c>
      <c r="X16">
        <f t="shared" si="10"/>
        <v>0</v>
      </c>
      <c r="Y16">
        <f t="shared" si="11"/>
        <v>0</v>
      </c>
      <c r="Z16" s="195">
        <f t="shared" si="12"/>
        <v>4</v>
      </c>
      <c r="AA16" s="195">
        <f t="shared" si="13"/>
        <v>4</v>
      </c>
      <c r="AB16" s="160">
        <f t="shared" si="14"/>
        <v>5.7142857142857144</v>
      </c>
      <c r="AC16" s="160">
        <f t="shared" si="15"/>
        <v>4.75</v>
      </c>
      <c r="AD16" s="160">
        <f t="shared" si="16"/>
        <v>7.1785714285714288</v>
      </c>
      <c r="AE16" s="50">
        <f t="shared" si="17"/>
        <v>7.708333333333333</v>
      </c>
      <c r="AF16" s="159">
        <f t="shared" si="18"/>
        <v>6.2749999999999995</v>
      </c>
    </row>
    <row r="17" spans="1:32">
      <c r="A17" s="3" t="s">
        <v>64</v>
      </c>
      <c r="B17">
        <v>8</v>
      </c>
      <c r="C17" s="153">
        <f t="shared" si="0"/>
        <v>12</v>
      </c>
      <c r="D17" s="160">
        <f t="shared" si="1"/>
        <v>1.8</v>
      </c>
      <c r="E17">
        <v>2</v>
      </c>
      <c r="F17">
        <f t="shared" si="2"/>
        <v>2</v>
      </c>
      <c r="G17">
        <f t="shared" si="3"/>
        <v>0.2</v>
      </c>
      <c r="H17">
        <v>3</v>
      </c>
      <c r="I17" s="175" t="str">
        <f>_xlfn.XLOOKUP(A17,Indicator_Scores!A:A,Indicator_Scores!M:M,"what happened?")</f>
        <v>6</v>
      </c>
      <c r="J17" s="153">
        <f t="shared" si="4"/>
        <v>9</v>
      </c>
      <c r="K17" s="160">
        <f t="shared" si="5"/>
        <v>1.35</v>
      </c>
      <c r="L17">
        <v>6</v>
      </c>
      <c r="M17">
        <f t="shared" si="6"/>
        <v>7.5</v>
      </c>
      <c r="N17">
        <f t="shared" si="7"/>
        <v>0.89999999999999991</v>
      </c>
      <c r="O17">
        <v>7</v>
      </c>
      <c r="P17" s="175" t="str">
        <f>_xlfn.XLOOKUP(A17,Indicator_Scores!A:A,Indicator_Scores!O:O,"?")</f>
        <v>5</v>
      </c>
      <c r="Q17">
        <f t="shared" si="8"/>
        <v>6.25</v>
      </c>
      <c r="R17">
        <f t="shared" si="9"/>
        <v>0.75</v>
      </c>
      <c r="S17" s="186">
        <v>1</v>
      </c>
      <c r="T17" s="186">
        <v>9</v>
      </c>
      <c r="U17" s="186">
        <v>0</v>
      </c>
      <c r="V17">
        <v>7</v>
      </c>
      <c r="W17" s="175" t="str">
        <f>_xlfn.XLOOKUP(A17,Indicator_Scores!A:A,Indicator_Scores!S:S,"?")</f>
        <v>8</v>
      </c>
      <c r="X17">
        <f t="shared" si="10"/>
        <v>10</v>
      </c>
      <c r="Y17">
        <f t="shared" si="11"/>
        <v>1.2</v>
      </c>
      <c r="Z17" s="195">
        <f t="shared" si="12"/>
        <v>3.3333333333333335</v>
      </c>
      <c r="AA17" s="195">
        <f t="shared" si="13"/>
        <v>3.3333333333333335</v>
      </c>
      <c r="AB17" s="160">
        <f t="shared" si="14"/>
        <v>5.1904761904761907</v>
      </c>
      <c r="AC17" s="160">
        <f t="shared" si="15"/>
        <v>4</v>
      </c>
      <c r="AD17" s="160">
        <f t="shared" si="16"/>
        <v>7.1547619047619051</v>
      </c>
      <c r="AE17" s="50">
        <f t="shared" si="17"/>
        <v>7.791666666666667</v>
      </c>
      <c r="AF17" s="159">
        <f t="shared" si="18"/>
        <v>6.2</v>
      </c>
    </row>
    <row r="18" spans="1:32">
      <c r="A18" s="3" t="s">
        <v>80</v>
      </c>
      <c r="B18">
        <v>9</v>
      </c>
      <c r="C18" s="153">
        <f t="shared" si="0"/>
        <v>13.5</v>
      </c>
      <c r="D18" s="160">
        <f t="shared" si="1"/>
        <v>2.0249999999999999</v>
      </c>
      <c r="E18">
        <v>2</v>
      </c>
      <c r="F18">
        <f t="shared" si="2"/>
        <v>2</v>
      </c>
      <c r="G18">
        <f t="shared" si="3"/>
        <v>0.2</v>
      </c>
      <c r="H18">
        <v>8</v>
      </c>
      <c r="I18" s="175" t="str">
        <f>_xlfn.XLOOKUP(A18,Indicator_Scores!A:A,Indicator_Scores!M:M,"what happened?")</f>
        <v>9</v>
      </c>
      <c r="J18" s="153">
        <f t="shared" si="4"/>
        <v>13.5</v>
      </c>
      <c r="K18" s="160">
        <f t="shared" si="5"/>
        <v>2.0249999999999999</v>
      </c>
      <c r="L18">
        <v>6</v>
      </c>
      <c r="M18">
        <f t="shared" si="6"/>
        <v>7.5</v>
      </c>
      <c r="N18">
        <f t="shared" si="7"/>
        <v>0.89999999999999991</v>
      </c>
      <c r="O18">
        <v>10</v>
      </c>
      <c r="P18" s="175" t="str">
        <f>_xlfn.XLOOKUP(A18,Indicator_Scores!A:A,Indicator_Scores!O:O,"?")</f>
        <v>7</v>
      </c>
      <c r="Q18">
        <f t="shared" si="8"/>
        <v>8.75</v>
      </c>
      <c r="R18">
        <f t="shared" si="9"/>
        <v>1.05</v>
      </c>
      <c r="S18" s="186">
        <v>1</v>
      </c>
      <c r="T18" s="186">
        <v>0</v>
      </c>
      <c r="U18" s="186">
        <v>0</v>
      </c>
      <c r="V18">
        <v>0</v>
      </c>
      <c r="W18" s="175" t="str">
        <f>_xlfn.XLOOKUP(A18,Indicator_Scores!A:A,Indicator_Scores!S:S,"?")</f>
        <v>0</v>
      </c>
      <c r="X18">
        <f t="shared" si="10"/>
        <v>0</v>
      </c>
      <c r="Y18">
        <f t="shared" si="11"/>
        <v>0</v>
      </c>
      <c r="Z18" s="195">
        <f t="shared" si="12"/>
        <v>0.33333333333333331</v>
      </c>
      <c r="AA18" s="195">
        <f t="shared" si="13"/>
        <v>0.33333333333333331</v>
      </c>
      <c r="AB18" s="160">
        <f t="shared" si="14"/>
        <v>5.0476190476190483</v>
      </c>
      <c r="AC18" s="160">
        <f t="shared" si="15"/>
        <v>4.25</v>
      </c>
      <c r="AD18" s="160">
        <f t="shared" si="16"/>
        <v>6.5119047619047619</v>
      </c>
      <c r="AE18" s="50">
        <f t="shared" si="17"/>
        <v>7.541666666666667</v>
      </c>
      <c r="AF18" s="159">
        <f t="shared" si="18"/>
        <v>6.2</v>
      </c>
    </row>
    <row r="19" spans="1:32">
      <c r="A19" s="3" t="s">
        <v>87</v>
      </c>
      <c r="B19">
        <v>7</v>
      </c>
      <c r="C19" s="153">
        <f t="shared" si="0"/>
        <v>10.5</v>
      </c>
      <c r="D19" s="160">
        <f t="shared" si="1"/>
        <v>1.575</v>
      </c>
      <c r="E19">
        <v>0</v>
      </c>
      <c r="F19">
        <f t="shared" si="2"/>
        <v>0</v>
      </c>
      <c r="G19">
        <f t="shared" si="3"/>
        <v>0</v>
      </c>
      <c r="H19">
        <v>2</v>
      </c>
      <c r="I19" s="175" t="str">
        <f>_xlfn.XLOOKUP(A19,Indicator_Scores!A:A,Indicator_Scores!M:M,"what happened?")</f>
        <v>6</v>
      </c>
      <c r="J19" s="153">
        <f t="shared" si="4"/>
        <v>9</v>
      </c>
      <c r="K19" s="160">
        <f t="shared" si="5"/>
        <v>1.35</v>
      </c>
      <c r="L19">
        <v>9</v>
      </c>
      <c r="M19">
        <f t="shared" si="6"/>
        <v>11.25</v>
      </c>
      <c r="N19">
        <f t="shared" si="7"/>
        <v>1.3499999999999999</v>
      </c>
      <c r="O19">
        <v>10</v>
      </c>
      <c r="P19" s="175" t="str">
        <f>_xlfn.XLOOKUP(A19,Indicator_Scores!A:A,Indicator_Scores!O:O,"?")</f>
        <v>6</v>
      </c>
      <c r="Q19">
        <f t="shared" si="8"/>
        <v>7.5</v>
      </c>
      <c r="R19">
        <f t="shared" si="9"/>
        <v>0.89999999999999991</v>
      </c>
      <c r="S19" s="186">
        <v>1</v>
      </c>
      <c r="T19" s="186">
        <v>0</v>
      </c>
      <c r="U19" s="186">
        <v>0</v>
      </c>
      <c r="V19">
        <v>0</v>
      </c>
      <c r="W19" s="175" t="str">
        <f>_xlfn.XLOOKUP(A19,Indicator_Scores!A:A,Indicator_Scores!S:S,"?")</f>
        <v>5</v>
      </c>
      <c r="X19">
        <f t="shared" si="10"/>
        <v>6.25</v>
      </c>
      <c r="Y19">
        <f t="shared" si="11"/>
        <v>0.75</v>
      </c>
      <c r="Z19" s="195">
        <f t="shared" si="12"/>
        <v>0.33333333333333331</v>
      </c>
      <c r="AA19" s="195">
        <f t="shared" si="13"/>
        <v>0.33333333333333331</v>
      </c>
      <c r="AB19" s="160">
        <f t="shared" si="14"/>
        <v>4.0476190476190474</v>
      </c>
      <c r="AC19" s="160">
        <f t="shared" si="15"/>
        <v>4</v>
      </c>
      <c r="AD19" s="160">
        <f t="shared" si="16"/>
        <v>6.4047619047619051</v>
      </c>
      <c r="AE19" s="50">
        <f t="shared" si="17"/>
        <v>7.416666666666667</v>
      </c>
      <c r="AF19" s="159">
        <f t="shared" si="18"/>
        <v>5.9249999999999989</v>
      </c>
    </row>
    <row r="20" spans="1:32">
      <c r="A20" s="3" t="s">
        <v>114</v>
      </c>
      <c r="B20">
        <v>9</v>
      </c>
      <c r="C20" s="153">
        <f t="shared" si="0"/>
        <v>13.5</v>
      </c>
      <c r="D20" s="160">
        <f t="shared" si="1"/>
        <v>2.0249999999999999</v>
      </c>
      <c r="E20">
        <v>1</v>
      </c>
      <c r="F20">
        <f t="shared" si="2"/>
        <v>1</v>
      </c>
      <c r="G20">
        <f t="shared" si="3"/>
        <v>0.1</v>
      </c>
      <c r="H20">
        <v>5</v>
      </c>
      <c r="I20" s="175" t="str">
        <f>_xlfn.XLOOKUP(A20,Indicator_Scores!A:A,Indicator_Scores!M:M,"what happened?")</f>
        <v>7</v>
      </c>
      <c r="J20" s="153">
        <f t="shared" si="4"/>
        <v>10.5</v>
      </c>
      <c r="K20" s="160">
        <f t="shared" si="5"/>
        <v>1.575</v>
      </c>
      <c r="L20">
        <v>7</v>
      </c>
      <c r="M20">
        <f t="shared" si="6"/>
        <v>8.75</v>
      </c>
      <c r="N20">
        <f t="shared" si="7"/>
        <v>1.05</v>
      </c>
      <c r="O20">
        <v>10</v>
      </c>
      <c r="P20" s="175" t="str">
        <f>_xlfn.XLOOKUP(A20,Indicator_Scores!A:A,Indicator_Scores!O:O,"?")</f>
        <v>7</v>
      </c>
      <c r="Q20">
        <f t="shared" si="8"/>
        <v>8.75</v>
      </c>
      <c r="R20">
        <f t="shared" si="9"/>
        <v>1.05</v>
      </c>
      <c r="S20" s="186">
        <v>1</v>
      </c>
      <c r="T20" s="186">
        <v>5</v>
      </c>
      <c r="U20" s="186">
        <v>1</v>
      </c>
      <c r="V20">
        <v>0</v>
      </c>
      <c r="W20" s="175" t="str">
        <f>_xlfn.XLOOKUP(A20,Indicator_Scores!A:A,Indicator_Scores!S:S,"?")</f>
        <v>0</v>
      </c>
      <c r="X20">
        <f t="shared" si="10"/>
        <v>0</v>
      </c>
      <c r="Y20">
        <f t="shared" si="11"/>
        <v>0</v>
      </c>
      <c r="Z20" s="195">
        <f t="shared" si="12"/>
        <v>2.3333333333333335</v>
      </c>
      <c r="AA20" s="195">
        <f t="shared" si="13"/>
        <v>2.3333333333333335</v>
      </c>
      <c r="AB20" s="160">
        <f t="shared" si="14"/>
        <v>4.9047619047619051</v>
      </c>
      <c r="AC20" s="160">
        <f t="shared" si="15"/>
        <v>4.25</v>
      </c>
      <c r="AD20" s="160">
        <f t="shared" si="16"/>
        <v>6.4047619047619051</v>
      </c>
      <c r="AE20" s="50">
        <f t="shared" si="17"/>
        <v>7.083333333333333</v>
      </c>
      <c r="AF20" s="159">
        <f t="shared" si="18"/>
        <v>5.8</v>
      </c>
    </row>
    <row r="21" spans="1:32">
      <c r="A21" s="3" t="s">
        <v>130</v>
      </c>
      <c r="B21">
        <v>7</v>
      </c>
      <c r="C21" s="153">
        <f t="shared" si="0"/>
        <v>10.5</v>
      </c>
      <c r="D21" s="160">
        <f t="shared" si="1"/>
        <v>1.575</v>
      </c>
      <c r="E21">
        <v>0</v>
      </c>
      <c r="F21">
        <f t="shared" si="2"/>
        <v>0</v>
      </c>
      <c r="G21">
        <f t="shared" si="3"/>
        <v>0</v>
      </c>
      <c r="H21">
        <v>0</v>
      </c>
      <c r="I21" s="175" t="str">
        <f>_xlfn.XLOOKUP(A21,Indicator_Scores!A:A,Indicator_Scores!M:M,"what happened?")</f>
        <v>4</v>
      </c>
      <c r="J21" s="153">
        <f t="shared" si="4"/>
        <v>6</v>
      </c>
      <c r="K21" s="160">
        <f t="shared" si="5"/>
        <v>0.9</v>
      </c>
      <c r="L21">
        <v>9</v>
      </c>
      <c r="M21">
        <f t="shared" si="6"/>
        <v>11.25</v>
      </c>
      <c r="N21">
        <f t="shared" si="7"/>
        <v>1.3499999999999999</v>
      </c>
      <c r="O21">
        <v>10</v>
      </c>
      <c r="P21" s="175" t="str">
        <f>_xlfn.XLOOKUP(A21,Indicator_Scores!A:A,Indicator_Scores!O:O,"?")</f>
        <v>6</v>
      </c>
      <c r="Q21">
        <f t="shared" si="8"/>
        <v>7.5</v>
      </c>
      <c r="R21">
        <f t="shared" si="9"/>
        <v>0.89999999999999991</v>
      </c>
      <c r="S21" s="186">
        <v>1</v>
      </c>
      <c r="T21" s="186">
        <v>9</v>
      </c>
      <c r="U21" s="186">
        <v>1</v>
      </c>
      <c r="V21">
        <v>3</v>
      </c>
      <c r="W21" s="175" t="str">
        <f>_xlfn.XLOOKUP(A21,Indicator_Scores!A:A,Indicator_Scores!S:S,"?")</f>
        <v>7</v>
      </c>
      <c r="X21">
        <f t="shared" si="10"/>
        <v>8.75</v>
      </c>
      <c r="Y21">
        <f t="shared" si="11"/>
        <v>1.05</v>
      </c>
      <c r="Z21" s="195">
        <f t="shared" si="12"/>
        <v>3.6666666666666665</v>
      </c>
      <c r="AA21" s="195">
        <f t="shared" si="13"/>
        <v>3.6666666666666665</v>
      </c>
      <c r="AB21" s="160">
        <f t="shared" si="14"/>
        <v>4.6666666666666661</v>
      </c>
      <c r="AC21" s="160">
        <f t="shared" si="15"/>
        <v>4</v>
      </c>
      <c r="AD21" s="160">
        <f t="shared" si="16"/>
        <v>6.8095238095238093</v>
      </c>
      <c r="AE21" s="50">
        <f t="shared" si="17"/>
        <v>7.333333333333333</v>
      </c>
      <c r="AF21" s="159">
        <f t="shared" si="18"/>
        <v>5.7750000000000004</v>
      </c>
    </row>
    <row r="22" spans="1:32">
      <c r="A22" s="3" t="s">
        <v>23</v>
      </c>
      <c r="B22">
        <v>4</v>
      </c>
      <c r="C22" s="153">
        <f t="shared" si="0"/>
        <v>6</v>
      </c>
      <c r="D22" s="160">
        <f t="shared" si="1"/>
        <v>0.9</v>
      </c>
      <c r="E22">
        <v>1</v>
      </c>
      <c r="F22">
        <f t="shared" si="2"/>
        <v>1</v>
      </c>
      <c r="G22">
        <f t="shared" si="3"/>
        <v>0.1</v>
      </c>
      <c r="H22">
        <v>4</v>
      </c>
      <c r="I22" s="175" t="str">
        <f>_xlfn.XLOOKUP(A22,Indicator_Scores!A:A,Indicator_Scores!M:M,"what happened?")</f>
        <v>7</v>
      </c>
      <c r="J22" s="153">
        <f t="shared" si="4"/>
        <v>10.5</v>
      </c>
      <c r="K22" s="160">
        <f t="shared" si="5"/>
        <v>1.575</v>
      </c>
      <c r="L22">
        <v>6</v>
      </c>
      <c r="M22">
        <f t="shared" si="6"/>
        <v>7.5</v>
      </c>
      <c r="N22">
        <f t="shared" si="7"/>
        <v>0.89999999999999991</v>
      </c>
      <c r="O22">
        <v>10</v>
      </c>
      <c r="P22" s="175" t="str">
        <f>_xlfn.XLOOKUP(A22,Indicator_Scores!A:A,Indicator_Scores!O:O,"?")</f>
        <v>6</v>
      </c>
      <c r="Q22">
        <f t="shared" si="8"/>
        <v>7.5</v>
      </c>
      <c r="R22">
        <f t="shared" si="9"/>
        <v>0.89999999999999991</v>
      </c>
      <c r="S22" s="186">
        <v>0</v>
      </c>
      <c r="T22" s="186">
        <v>0</v>
      </c>
      <c r="U22" s="186">
        <v>0</v>
      </c>
      <c r="V22">
        <v>8</v>
      </c>
      <c r="W22" s="175" t="str">
        <f>_xlfn.XLOOKUP(A22,Indicator_Scores!A:A,Indicator_Scores!S:S,"?")</f>
        <v>9</v>
      </c>
      <c r="X22">
        <f t="shared" si="10"/>
        <v>11.25</v>
      </c>
      <c r="Y22">
        <f t="shared" si="11"/>
        <v>1.3499999999999999</v>
      </c>
      <c r="Z22" s="195">
        <f t="shared" si="12"/>
        <v>0</v>
      </c>
      <c r="AA22" s="195">
        <f t="shared" si="13"/>
        <v>0</v>
      </c>
      <c r="AB22" s="160">
        <f t="shared" si="14"/>
        <v>4.7142857142857144</v>
      </c>
      <c r="AC22" s="160">
        <f t="shared" si="15"/>
        <v>2.75</v>
      </c>
      <c r="AD22" s="160">
        <f t="shared" si="16"/>
        <v>6.25</v>
      </c>
      <c r="AE22" s="50">
        <f t="shared" si="17"/>
        <v>7.291666666666667</v>
      </c>
      <c r="AF22" s="159">
        <f t="shared" si="18"/>
        <v>5.7249999999999996</v>
      </c>
    </row>
    <row r="23" spans="1:32">
      <c r="A23" s="3" t="s">
        <v>89</v>
      </c>
      <c r="B23">
        <v>8</v>
      </c>
      <c r="C23" s="153">
        <f t="shared" si="0"/>
        <v>12</v>
      </c>
      <c r="D23" s="160">
        <f t="shared" si="1"/>
        <v>1.8</v>
      </c>
      <c r="E23">
        <v>2</v>
      </c>
      <c r="F23">
        <f t="shared" si="2"/>
        <v>2</v>
      </c>
      <c r="G23">
        <f t="shared" si="3"/>
        <v>0.2</v>
      </c>
      <c r="H23">
        <v>0</v>
      </c>
      <c r="I23" s="175" t="str">
        <f>_xlfn.XLOOKUP(A23,Indicator_Scores!A:A,Indicator_Scores!M:M,"what happened?")</f>
        <v>3</v>
      </c>
      <c r="J23" s="153">
        <f t="shared" si="4"/>
        <v>4.5</v>
      </c>
      <c r="K23" s="160">
        <f t="shared" si="5"/>
        <v>0.67500000000000004</v>
      </c>
      <c r="L23">
        <v>8</v>
      </c>
      <c r="M23">
        <f t="shared" si="6"/>
        <v>10</v>
      </c>
      <c r="N23">
        <f t="shared" si="7"/>
        <v>1.2</v>
      </c>
      <c r="O23">
        <v>10</v>
      </c>
      <c r="P23" s="175" t="str">
        <f>_xlfn.XLOOKUP(A23,Indicator_Scores!A:A,Indicator_Scores!O:O,"?")</f>
        <v>6</v>
      </c>
      <c r="Q23">
        <f t="shared" si="8"/>
        <v>7.5</v>
      </c>
      <c r="R23">
        <f t="shared" si="9"/>
        <v>0.89999999999999991</v>
      </c>
      <c r="S23" s="186">
        <v>1</v>
      </c>
      <c r="T23" s="186">
        <v>10</v>
      </c>
      <c r="U23" s="186">
        <v>0</v>
      </c>
      <c r="V23">
        <v>1</v>
      </c>
      <c r="W23" s="175" t="str">
        <f>_xlfn.XLOOKUP(A23,Indicator_Scores!A:A,Indicator_Scores!S:S,"?")</f>
        <v>5</v>
      </c>
      <c r="X23">
        <f t="shared" si="10"/>
        <v>6.25</v>
      </c>
      <c r="Y23">
        <f t="shared" si="11"/>
        <v>0.75</v>
      </c>
      <c r="Z23" s="195">
        <f t="shared" si="12"/>
        <v>3.6666666666666665</v>
      </c>
      <c r="AA23" s="195">
        <f t="shared" si="13"/>
        <v>3.6666666666666665</v>
      </c>
      <c r="AB23" s="160">
        <f t="shared" si="14"/>
        <v>4.6666666666666661</v>
      </c>
      <c r="AC23" s="160">
        <f t="shared" si="15"/>
        <v>4.5</v>
      </c>
      <c r="AD23" s="160">
        <f t="shared" si="16"/>
        <v>6.5595238095238093</v>
      </c>
      <c r="AE23" s="50">
        <f t="shared" si="17"/>
        <v>7.041666666666667</v>
      </c>
      <c r="AF23" s="159">
        <f t="shared" si="18"/>
        <v>5.5250000000000004</v>
      </c>
    </row>
    <row r="24" spans="1:32">
      <c r="A24" s="3" t="s">
        <v>102</v>
      </c>
      <c r="B24">
        <v>9</v>
      </c>
      <c r="C24" s="153">
        <f t="shared" si="0"/>
        <v>13.5</v>
      </c>
      <c r="D24" s="160">
        <f t="shared" si="1"/>
        <v>2.0249999999999999</v>
      </c>
      <c r="E24">
        <v>2</v>
      </c>
      <c r="F24">
        <f t="shared" si="2"/>
        <v>2</v>
      </c>
      <c r="G24">
        <f t="shared" si="3"/>
        <v>0.2</v>
      </c>
      <c r="H24">
        <v>3</v>
      </c>
      <c r="I24" s="175" t="str">
        <f>_xlfn.XLOOKUP(A24,Indicator_Scores!A:A,Indicator_Scores!M:M,"what happened?")</f>
        <v>6</v>
      </c>
      <c r="J24" s="153">
        <f t="shared" si="4"/>
        <v>9</v>
      </c>
      <c r="K24" s="160">
        <f t="shared" si="5"/>
        <v>1.35</v>
      </c>
      <c r="L24">
        <v>8</v>
      </c>
      <c r="M24">
        <f t="shared" si="6"/>
        <v>10</v>
      </c>
      <c r="N24">
        <f t="shared" si="7"/>
        <v>1.2</v>
      </c>
      <c r="O24">
        <v>8</v>
      </c>
      <c r="P24" s="175" t="str">
        <f>_xlfn.XLOOKUP(A24,Indicator_Scores!A:A,Indicator_Scores!O:O,"?")</f>
        <v>5</v>
      </c>
      <c r="Q24">
        <f t="shared" si="8"/>
        <v>6.25</v>
      </c>
      <c r="R24">
        <f t="shared" si="9"/>
        <v>0.75</v>
      </c>
      <c r="S24" s="186">
        <v>0</v>
      </c>
      <c r="T24" s="186">
        <v>5</v>
      </c>
      <c r="U24" s="186">
        <v>0</v>
      </c>
      <c r="V24">
        <v>0</v>
      </c>
      <c r="W24" s="175" t="str">
        <f>_xlfn.XLOOKUP(A24,Indicator_Scores!A:A,Indicator_Scores!S:S,"?")</f>
        <v>0</v>
      </c>
      <c r="X24">
        <f t="shared" si="10"/>
        <v>0</v>
      </c>
      <c r="Y24">
        <f t="shared" si="11"/>
        <v>0</v>
      </c>
      <c r="Z24" s="195">
        <f t="shared" si="12"/>
        <v>1.6666666666666667</v>
      </c>
      <c r="AA24" s="195">
        <f t="shared" si="13"/>
        <v>1.6666666666666667</v>
      </c>
      <c r="AB24" s="160">
        <f t="shared" si="14"/>
        <v>4.5238095238095237</v>
      </c>
      <c r="AC24" s="160">
        <f t="shared" si="15"/>
        <v>4.75</v>
      </c>
      <c r="AD24" s="160">
        <f t="shared" si="16"/>
        <v>6.0595238095238093</v>
      </c>
      <c r="AE24" s="50">
        <f t="shared" si="17"/>
        <v>6.791666666666667</v>
      </c>
      <c r="AF24" s="159">
        <f t="shared" si="18"/>
        <v>5.5250000000000004</v>
      </c>
    </row>
    <row r="25" spans="1:32">
      <c r="A25" s="3" t="s">
        <v>96</v>
      </c>
      <c r="B25">
        <v>3</v>
      </c>
      <c r="C25" s="153">
        <f t="shared" si="0"/>
        <v>4.5</v>
      </c>
      <c r="D25" s="160">
        <f t="shared" si="1"/>
        <v>0.67500000000000004</v>
      </c>
      <c r="E25">
        <v>1</v>
      </c>
      <c r="F25">
        <f t="shared" si="2"/>
        <v>1</v>
      </c>
      <c r="G25">
        <f t="shared" si="3"/>
        <v>0.1</v>
      </c>
      <c r="H25">
        <v>6</v>
      </c>
      <c r="I25" s="175" t="str">
        <f>_xlfn.XLOOKUP(A25,Indicator_Scores!A:A,Indicator_Scores!M:M,"what happened?")</f>
        <v>8</v>
      </c>
      <c r="J25" s="153">
        <f t="shared" si="4"/>
        <v>12</v>
      </c>
      <c r="K25" s="160">
        <f t="shared" si="5"/>
        <v>1.8</v>
      </c>
      <c r="L25">
        <v>5</v>
      </c>
      <c r="M25">
        <f t="shared" si="6"/>
        <v>6.25</v>
      </c>
      <c r="N25">
        <f t="shared" si="7"/>
        <v>0.75</v>
      </c>
      <c r="O25">
        <v>7</v>
      </c>
      <c r="P25" s="175" t="str">
        <f>_xlfn.XLOOKUP(A25,Indicator_Scores!A:A,Indicator_Scores!O:O,"?")</f>
        <v>5</v>
      </c>
      <c r="Q25">
        <f t="shared" si="8"/>
        <v>6.25</v>
      </c>
      <c r="R25">
        <f t="shared" si="9"/>
        <v>0.75</v>
      </c>
      <c r="S25" s="186">
        <v>0</v>
      </c>
      <c r="T25" s="186">
        <v>0</v>
      </c>
      <c r="U25" s="186">
        <v>0</v>
      </c>
      <c r="V25">
        <v>8</v>
      </c>
      <c r="W25" s="175" t="str">
        <f>_xlfn.XLOOKUP(A25,Indicator_Scores!A:A,Indicator_Scores!S:S,"?")</f>
        <v>9</v>
      </c>
      <c r="X25">
        <f t="shared" si="10"/>
        <v>11.25</v>
      </c>
      <c r="Y25">
        <f t="shared" si="11"/>
        <v>1.3499999999999999</v>
      </c>
      <c r="Z25" s="195">
        <f t="shared" si="12"/>
        <v>0</v>
      </c>
      <c r="AA25" s="195">
        <f t="shared" si="13"/>
        <v>0</v>
      </c>
      <c r="AB25" s="160">
        <f t="shared" si="14"/>
        <v>4.2857142857142856</v>
      </c>
      <c r="AC25" s="160">
        <f t="shared" si="15"/>
        <v>2.25</v>
      </c>
      <c r="AD25" s="160">
        <f t="shared" si="16"/>
        <v>5.8928571428571432</v>
      </c>
      <c r="AE25" s="50">
        <f t="shared" si="17"/>
        <v>6.875</v>
      </c>
      <c r="AF25" s="159">
        <f t="shared" si="18"/>
        <v>5.4249999999999998</v>
      </c>
    </row>
    <row r="26" spans="1:32">
      <c r="A26" s="3" t="s">
        <v>106</v>
      </c>
      <c r="B26">
        <v>4</v>
      </c>
      <c r="C26" s="153">
        <f t="shared" si="0"/>
        <v>6</v>
      </c>
      <c r="D26" s="160">
        <f t="shared" si="1"/>
        <v>0.9</v>
      </c>
      <c r="E26">
        <v>1</v>
      </c>
      <c r="F26">
        <f t="shared" si="2"/>
        <v>1</v>
      </c>
      <c r="G26">
        <f t="shared" si="3"/>
        <v>0.1</v>
      </c>
      <c r="H26">
        <v>2</v>
      </c>
      <c r="I26" s="175" t="str">
        <f>_xlfn.XLOOKUP(A26,Indicator_Scores!A:A,Indicator_Scores!M:M,"what happened?")</f>
        <v>6</v>
      </c>
      <c r="J26" s="153">
        <f t="shared" si="4"/>
        <v>9</v>
      </c>
      <c r="K26" s="160">
        <f t="shared" si="5"/>
        <v>1.35</v>
      </c>
      <c r="L26">
        <v>8</v>
      </c>
      <c r="M26">
        <f t="shared" si="6"/>
        <v>10</v>
      </c>
      <c r="N26">
        <f t="shared" si="7"/>
        <v>1.2</v>
      </c>
      <c r="O26">
        <v>4</v>
      </c>
      <c r="P26" s="175" t="str">
        <f>_xlfn.XLOOKUP(A26,Indicator_Scores!A:A,Indicator_Scores!O:O,"?")</f>
        <v>4</v>
      </c>
      <c r="Q26">
        <f t="shared" si="8"/>
        <v>5</v>
      </c>
      <c r="R26">
        <f t="shared" si="9"/>
        <v>0.6</v>
      </c>
      <c r="S26" s="186">
        <v>1</v>
      </c>
      <c r="T26" s="186">
        <v>5</v>
      </c>
      <c r="U26" s="186">
        <v>1</v>
      </c>
      <c r="V26">
        <v>4</v>
      </c>
      <c r="W26" s="175" t="str">
        <f>_xlfn.XLOOKUP(A26,Indicator_Scores!A:A,Indicator_Scores!S:S,"?")</f>
        <v>7</v>
      </c>
      <c r="X26">
        <f t="shared" si="10"/>
        <v>8.75</v>
      </c>
      <c r="Y26">
        <f t="shared" si="11"/>
        <v>1.05</v>
      </c>
      <c r="Z26" s="195">
        <f t="shared" si="12"/>
        <v>2.3333333333333335</v>
      </c>
      <c r="AA26" s="195">
        <f t="shared" si="13"/>
        <v>2.3333333333333335</v>
      </c>
      <c r="AB26" s="160">
        <f t="shared" si="14"/>
        <v>3.6190476190476191</v>
      </c>
      <c r="AC26" s="160">
        <f t="shared" si="15"/>
        <v>3.25</v>
      </c>
      <c r="AD26" s="160">
        <f t="shared" si="16"/>
        <v>6.0119047619047619</v>
      </c>
      <c r="AE26" s="50">
        <f t="shared" si="17"/>
        <v>6.625</v>
      </c>
      <c r="AF26" s="159">
        <f t="shared" si="18"/>
        <v>5.2</v>
      </c>
    </row>
    <row r="27" spans="1:32">
      <c r="A27" s="3" t="s">
        <v>135</v>
      </c>
      <c r="B27">
        <v>6</v>
      </c>
      <c r="C27" s="153">
        <f t="shared" si="0"/>
        <v>9</v>
      </c>
      <c r="D27" s="160">
        <f t="shared" si="1"/>
        <v>1.35</v>
      </c>
      <c r="E27">
        <v>0</v>
      </c>
      <c r="F27">
        <f t="shared" si="2"/>
        <v>0</v>
      </c>
      <c r="G27">
        <f t="shared" si="3"/>
        <v>0</v>
      </c>
      <c r="H27">
        <v>0</v>
      </c>
      <c r="I27" s="175" t="str">
        <f>_xlfn.XLOOKUP(A27,Indicator_Scores!A:A,Indicator_Scores!M:M,"what happened?")</f>
        <v>3</v>
      </c>
      <c r="J27" s="153">
        <f t="shared" si="4"/>
        <v>4.5</v>
      </c>
      <c r="K27" s="160">
        <f t="shared" si="5"/>
        <v>0.67500000000000004</v>
      </c>
      <c r="L27">
        <v>9</v>
      </c>
      <c r="M27">
        <f t="shared" si="6"/>
        <v>11.25</v>
      </c>
      <c r="N27">
        <f t="shared" si="7"/>
        <v>1.3499999999999999</v>
      </c>
      <c r="O27">
        <v>10</v>
      </c>
      <c r="P27" s="175" t="str">
        <f>_xlfn.XLOOKUP(A27,Indicator_Scores!A:A,Indicator_Scores!O:O,"?")</f>
        <v>6</v>
      </c>
      <c r="Q27">
        <f t="shared" si="8"/>
        <v>7.5</v>
      </c>
      <c r="R27">
        <f t="shared" si="9"/>
        <v>0.89999999999999991</v>
      </c>
      <c r="S27" s="186">
        <v>1</v>
      </c>
      <c r="T27" s="186">
        <v>0</v>
      </c>
      <c r="U27" s="186">
        <v>1</v>
      </c>
      <c r="V27">
        <v>3</v>
      </c>
      <c r="W27" s="175" t="str">
        <f>_xlfn.XLOOKUP(A27,Indicator_Scores!A:A,Indicator_Scores!S:S,"?")</f>
        <v>6</v>
      </c>
      <c r="X27">
        <f t="shared" si="10"/>
        <v>7.5</v>
      </c>
      <c r="Y27">
        <f t="shared" si="11"/>
        <v>0.89999999999999991</v>
      </c>
      <c r="Z27" s="195">
        <f t="shared" si="12"/>
        <v>0.66666666666666663</v>
      </c>
      <c r="AA27" s="195">
        <f t="shared" si="13"/>
        <v>0.66666666666666663</v>
      </c>
      <c r="AB27" s="160">
        <f t="shared" si="14"/>
        <v>4.0952380952380958</v>
      </c>
      <c r="AC27" s="160">
        <f t="shared" si="15"/>
        <v>3.75</v>
      </c>
      <c r="AD27" s="160">
        <f t="shared" si="16"/>
        <v>5.7738095238095237</v>
      </c>
      <c r="AE27" s="50">
        <f t="shared" si="17"/>
        <v>6.625</v>
      </c>
      <c r="AF27" s="159">
        <f t="shared" si="18"/>
        <v>5.1750000000000007</v>
      </c>
    </row>
    <row r="28" spans="1:32">
      <c r="A28" s="3" t="s">
        <v>109</v>
      </c>
      <c r="B28">
        <v>4</v>
      </c>
      <c r="C28" s="153">
        <f t="shared" si="0"/>
        <v>6</v>
      </c>
      <c r="D28" s="160">
        <f t="shared" si="1"/>
        <v>0.9</v>
      </c>
      <c r="E28">
        <v>0</v>
      </c>
      <c r="F28">
        <f t="shared" si="2"/>
        <v>0</v>
      </c>
      <c r="G28">
        <f t="shared" si="3"/>
        <v>0</v>
      </c>
      <c r="H28">
        <v>2</v>
      </c>
      <c r="I28" s="175" t="str">
        <f>_xlfn.XLOOKUP(A28,Indicator_Scores!A:A,Indicator_Scores!M:M,"what happened?")</f>
        <v>6</v>
      </c>
      <c r="J28" s="153">
        <f t="shared" si="4"/>
        <v>9</v>
      </c>
      <c r="K28" s="160">
        <f t="shared" si="5"/>
        <v>1.35</v>
      </c>
      <c r="L28">
        <v>5</v>
      </c>
      <c r="M28">
        <f t="shared" si="6"/>
        <v>6.25</v>
      </c>
      <c r="N28">
        <f t="shared" si="7"/>
        <v>0.75</v>
      </c>
      <c r="O28">
        <v>7</v>
      </c>
      <c r="P28" s="175" t="str">
        <f>_xlfn.XLOOKUP(A28,Indicator_Scores!A:A,Indicator_Scores!O:O,"?")</f>
        <v>5</v>
      </c>
      <c r="Q28">
        <f t="shared" si="8"/>
        <v>6.25</v>
      </c>
      <c r="R28">
        <f t="shared" si="9"/>
        <v>0.75</v>
      </c>
      <c r="S28" s="186">
        <v>0</v>
      </c>
      <c r="T28" s="186">
        <v>0</v>
      </c>
      <c r="U28" s="186">
        <v>0</v>
      </c>
      <c r="V28">
        <v>8</v>
      </c>
      <c r="W28" s="175" t="str">
        <f>_xlfn.XLOOKUP(A28,Indicator_Scores!A:A,Indicator_Scores!S:S,"?")</f>
        <v>9</v>
      </c>
      <c r="X28">
        <f t="shared" si="10"/>
        <v>11.25</v>
      </c>
      <c r="Y28">
        <f t="shared" si="11"/>
        <v>1.3499999999999999</v>
      </c>
      <c r="Z28" s="195">
        <f t="shared" si="12"/>
        <v>0</v>
      </c>
      <c r="AA28" s="195">
        <f t="shared" si="13"/>
        <v>0</v>
      </c>
      <c r="AB28" s="160">
        <f t="shared" si="14"/>
        <v>3.7142857142857144</v>
      </c>
      <c r="AC28" s="160">
        <f t="shared" si="15"/>
        <v>2.25</v>
      </c>
      <c r="AD28" s="160">
        <f t="shared" si="16"/>
        <v>5.5357142857142856</v>
      </c>
      <c r="AE28" s="50">
        <f t="shared" si="17"/>
        <v>6.458333333333333</v>
      </c>
      <c r="AF28" s="159">
        <f t="shared" si="18"/>
        <v>5.0999999999999996</v>
      </c>
    </row>
    <row r="29" spans="1:32">
      <c r="A29" s="3" t="s">
        <v>112</v>
      </c>
      <c r="B29">
        <v>4</v>
      </c>
      <c r="C29" s="153">
        <f t="shared" si="0"/>
        <v>6</v>
      </c>
      <c r="D29" s="160">
        <f t="shared" si="1"/>
        <v>0.9</v>
      </c>
      <c r="E29">
        <v>0</v>
      </c>
      <c r="F29">
        <f t="shared" si="2"/>
        <v>0</v>
      </c>
      <c r="G29">
        <f t="shared" si="3"/>
        <v>0</v>
      </c>
      <c r="H29">
        <v>3</v>
      </c>
      <c r="I29" s="175" t="str">
        <f>_xlfn.XLOOKUP(A29,Indicator_Scores!A:A,Indicator_Scores!M:M,"what happened?")</f>
        <v>6</v>
      </c>
      <c r="J29" s="153">
        <f t="shared" si="4"/>
        <v>9</v>
      </c>
      <c r="K29" s="160">
        <f t="shared" si="5"/>
        <v>1.35</v>
      </c>
      <c r="L29">
        <v>9</v>
      </c>
      <c r="M29">
        <f t="shared" si="6"/>
        <v>11.25</v>
      </c>
      <c r="N29">
        <f t="shared" si="7"/>
        <v>1.3499999999999999</v>
      </c>
      <c r="O29">
        <v>10</v>
      </c>
      <c r="P29" s="175" t="str">
        <f>_xlfn.XLOOKUP(A29,Indicator_Scores!A:A,Indicator_Scores!O:O,"?")</f>
        <v>6</v>
      </c>
      <c r="Q29">
        <f t="shared" si="8"/>
        <v>7.5</v>
      </c>
      <c r="R29">
        <f t="shared" si="9"/>
        <v>0.89999999999999991</v>
      </c>
      <c r="S29" s="186">
        <v>1</v>
      </c>
      <c r="T29" s="186">
        <v>5</v>
      </c>
      <c r="U29" s="186">
        <v>1</v>
      </c>
      <c r="V29">
        <v>0</v>
      </c>
      <c r="W29" s="175" t="str">
        <f>_xlfn.XLOOKUP(A29,Indicator_Scores!A:A,Indicator_Scores!S:S,"?")</f>
        <v>4</v>
      </c>
      <c r="X29">
        <f t="shared" si="10"/>
        <v>5</v>
      </c>
      <c r="Y29">
        <f t="shared" si="11"/>
        <v>0.6</v>
      </c>
      <c r="Z29" s="195">
        <f t="shared" si="12"/>
        <v>2.3333333333333335</v>
      </c>
      <c r="AA29" s="195">
        <f t="shared" si="13"/>
        <v>2.3333333333333335</v>
      </c>
      <c r="AB29" s="160">
        <f t="shared" si="14"/>
        <v>4.0476190476190474</v>
      </c>
      <c r="AC29" s="160">
        <f t="shared" si="15"/>
        <v>3.25</v>
      </c>
      <c r="AD29" s="160">
        <f t="shared" si="16"/>
        <v>5.8690476190476195</v>
      </c>
      <c r="AE29" s="50">
        <f t="shared" si="17"/>
        <v>6.458333333333333</v>
      </c>
      <c r="AF29" s="159">
        <f t="shared" si="18"/>
        <v>5.0999999999999996</v>
      </c>
    </row>
    <row r="30" spans="1:32">
      <c r="A30" s="3" t="s">
        <v>35</v>
      </c>
      <c r="B30">
        <v>4</v>
      </c>
      <c r="C30" s="153">
        <f t="shared" si="0"/>
        <v>6</v>
      </c>
      <c r="D30" s="160">
        <f t="shared" si="1"/>
        <v>0.9</v>
      </c>
      <c r="E30">
        <v>1</v>
      </c>
      <c r="F30">
        <f t="shared" si="2"/>
        <v>1</v>
      </c>
      <c r="G30">
        <f t="shared" si="3"/>
        <v>0.1</v>
      </c>
      <c r="H30">
        <v>0</v>
      </c>
      <c r="I30" s="175" t="str">
        <f>_xlfn.XLOOKUP(A30,Indicator_Scores!A:A,Indicator_Scores!M:M,"what happened?")</f>
        <v>5</v>
      </c>
      <c r="J30" s="153">
        <f t="shared" si="4"/>
        <v>7.5</v>
      </c>
      <c r="K30" s="160">
        <f t="shared" si="5"/>
        <v>1.125</v>
      </c>
      <c r="L30">
        <v>8</v>
      </c>
      <c r="M30">
        <f t="shared" si="6"/>
        <v>10</v>
      </c>
      <c r="N30">
        <f t="shared" si="7"/>
        <v>1.2</v>
      </c>
      <c r="O30">
        <v>10</v>
      </c>
      <c r="P30" s="175" t="str">
        <f>_xlfn.XLOOKUP(A30,Indicator_Scores!A:A,Indicator_Scores!O:O,"?")</f>
        <v>6</v>
      </c>
      <c r="Q30">
        <f t="shared" si="8"/>
        <v>7.5</v>
      </c>
      <c r="R30">
        <f t="shared" si="9"/>
        <v>0.89999999999999991</v>
      </c>
      <c r="S30" s="186">
        <v>0</v>
      </c>
      <c r="T30" s="186">
        <v>5</v>
      </c>
      <c r="U30" s="186">
        <v>1</v>
      </c>
      <c r="V30">
        <v>1</v>
      </c>
      <c r="W30" s="175" t="str">
        <f>_xlfn.XLOOKUP(A30,Indicator_Scores!A:A,Indicator_Scores!S:S,"?")</f>
        <v>5</v>
      </c>
      <c r="X30">
        <f t="shared" si="10"/>
        <v>6.25</v>
      </c>
      <c r="Y30">
        <f t="shared" si="11"/>
        <v>0.75</v>
      </c>
      <c r="Z30" s="195">
        <f t="shared" si="12"/>
        <v>2</v>
      </c>
      <c r="AA30" s="195">
        <f t="shared" si="13"/>
        <v>2</v>
      </c>
      <c r="AB30" s="160">
        <f t="shared" si="14"/>
        <v>3.7142857142857144</v>
      </c>
      <c r="AC30" s="160">
        <f t="shared" si="15"/>
        <v>3.25</v>
      </c>
      <c r="AD30" s="160">
        <f t="shared" si="16"/>
        <v>5.75</v>
      </c>
      <c r="AE30" s="50">
        <f t="shared" si="17"/>
        <v>6.375</v>
      </c>
      <c r="AF30" s="159">
        <f t="shared" si="18"/>
        <v>4.9749999999999996</v>
      </c>
    </row>
    <row r="31" spans="1:32">
      <c r="A31" s="3" t="s">
        <v>79</v>
      </c>
      <c r="B31">
        <v>2</v>
      </c>
      <c r="C31" s="153">
        <f t="shared" si="0"/>
        <v>3</v>
      </c>
      <c r="D31" s="160">
        <f t="shared" si="1"/>
        <v>0.45</v>
      </c>
      <c r="E31">
        <v>0</v>
      </c>
      <c r="F31">
        <f t="shared" si="2"/>
        <v>0</v>
      </c>
      <c r="G31">
        <f t="shared" si="3"/>
        <v>0</v>
      </c>
      <c r="H31">
        <v>7</v>
      </c>
      <c r="I31" s="175" t="str">
        <f>_xlfn.XLOOKUP(A31,Indicator_Scores!A:A,Indicator_Scores!M:M,"what happened?")</f>
        <v>8</v>
      </c>
      <c r="J31" s="153">
        <f t="shared" si="4"/>
        <v>12</v>
      </c>
      <c r="K31" s="160">
        <f t="shared" si="5"/>
        <v>1.8</v>
      </c>
      <c r="L31">
        <v>4</v>
      </c>
      <c r="M31">
        <f t="shared" si="6"/>
        <v>5</v>
      </c>
      <c r="N31">
        <f t="shared" si="7"/>
        <v>0.6</v>
      </c>
      <c r="O31">
        <v>10</v>
      </c>
      <c r="P31" s="175" t="str">
        <f>_xlfn.XLOOKUP(A31,Indicator_Scores!A:A,Indicator_Scores!O:O,"?")</f>
        <v>6</v>
      </c>
      <c r="Q31">
        <f t="shared" si="8"/>
        <v>7.5</v>
      </c>
      <c r="R31">
        <f t="shared" si="9"/>
        <v>0.89999999999999991</v>
      </c>
      <c r="S31" s="186">
        <v>1</v>
      </c>
      <c r="T31" s="186">
        <v>7</v>
      </c>
      <c r="U31" s="186">
        <v>0</v>
      </c>
      <c r="V31">
        <v>7</v>
      </c>
      <c r="W31" s="175" t="str">
        <f>_xlfn.XLOOKUP(A31,Indicator_Scores!A:A,Indicator_Scores!S:S,"?")</f>
        <v>8</v>
      </c>
      <c r="X31">
        <f t="shared" si="10"/>
        <v>10</v>
      </c>
      <c r="Y31">
        <f t="shared" si="11"/>
        <v>1.2</v>
      </c>
      <c r="Z31" s="195">
        <f t="shared" si="12"/>
        <v>2.6666666666666665</v>
      </c>
      <c r="AA31" s="195">
        <f t="shared" si="13"/>
        <v>2.6666666666666665</v>
      </c>
      <c r="AB31" s="160">
        <f t="shared" si="14"/>
        <v>4.6666666666666661</v>
      </c>
      <c r="AC31" s="160">
        <f t="shared" si="15"/>
        <v>1.5</v>
      </c>
      <c r="AD31" s="160">
        <f t="shared" si="16"/>
        <v>5.7380952380952381</v>
      </c>
      <c r="AE31" s="50">
        <f t="shared" si="17"/>
        <v>6.25</v>
      </c>
      <c r="AF31" s="159">
        <f t="shared" si="18"/>
        <v>4.9499999999999993</v>
      </c>
    </row>
    <row r="32" spans="1:32">
      <c r="A32" s="3" t="s">
        <v>56</v>
      </c>
      <c r="B32">
        <v>3</v>
      </c>
      <c r="C32" s="153">
        <f t="shared" si="0"/>
        <v>4.5</v>
      </c>
      <c r="D32" s="160">
        <f t="shared" si="1"/>
        <v>0.67500000000000004</v>
      </c>
      <c r="E32">
        <v>0</v>
      </c>
      <c r="F32">
        <f t="shared" si="2"/>
        <v>0</v>
      </c>
      <c r="G32">
        <f t="shared" si="3"/>
        <v>0</v>
      </c>
      <c r="H32">
        <v>0</v>
      </c>
      <c r="I32" s="175" t="str">
        <f>_xlfn.XLOOKUP(A32,Indicator_Scores!A:A,Indicator_Scores!M:M,"what happened?")</f>
        <v>4</v>
      </c>
      <c r="J32" s="153">
        <f t="shared" si="4"/>
        <v>6</v>
      </c>
      <c r="K32" s="160">
        <f t="shared" si="5"/>
        <v>0.9</v>
      </c>
      <c r="L32">
        <v>8</v>
      </c>
      <c r="M32">
        <f t="shared" si="6"/>
        <v>10</v>
      </c>
      <c r="N32">
        <f t="shared" si="7"/>
        <v>1.2</v>
      </c>
      <c r="O32">
        <v>9</v>
      </c>
      <c r="P32" s="175" t="str">
        <f>_xlfn.XLOOKUP(A32,Indicator_Scores!A:A,Indicator_Scores!O:O,"?")</f>
        <v>5</v>
      </c>
      <c r="Q32">
        <f t="shared" si="8"/>
        <v>6.25</v>
      </c>
      <c r="R32">
        <f t="shared" si="9"/>
        <v>0.75</v>
      </c>
      <c r="S32" s="186">
        <v>1</v>
      </c>
      <c r="T32" s="186">
        <v>5</v>
      </c>
      <c r="U32" s="186">
        <v>1</v>
      </c>
      <c r="V32">
        <v>7</v>
      </c>
      <c r="W32" s="175" t="str">
        <f>_xlfn.XLOOKUP(A32,Indicator_Scores!A:A,Indicator_Scores!S:S,"?")</f>
        <v>9</v>
      </c>
      <c r="X32">
        <f t="shared" si="10"/>
        <v>11.25</v>
      </c>
      <c r="Y32">
        <f t="shared" si="11"/>
        <v>1.3499999999999999</v>
      </c>
      <c r="Z32" s="195">
        <f t="shared" si="12"/>
        <v>2.3333333333333335</v>
      </c>
      <c r="AA32" s="195">
        <f t="shared" si="13"/>
        <v>2.3333333333333335</v>
      </c>
      <c r="AB32" s="160">
        <f t="shared" si="14"/>
        <v>4.1904761904761907</v>
      </c>
      <c r="AC32" s="160">
        <f t="shared" si="15"/>
        <v>2.75</v>
      </c>
      <c r="AD32" s="160">
        <f t="shared" si="16"/>
        <v>5.7619047619047619</v>
      </c>
      <c r="AE32" s="50">
        <f t="shared" si="17"/>
        <v>6.333333333333333</v>
      </c>
      <c r="AF32" s="159">
        <f t="shared" si="18"/>
        <v>4.875</v>
      </c>
    </row>
    <row r="33" spans="1:39">
      <c r="A33" s="3" t="s">
        <v>98</v>
      </c>
      <c r="B33">
        <v>3</v>
      </c>
      <c r="C33" s="153">
        <f t="shared" si="0"/>
        <v>4.5</v>
      </c>
      <c r="D33" s="160">
        <f t="shared" si="1"/>
        <v>0.67500000000000004</v>
      </c>
      <c r="E33">
        <v>0</v>
      </c>
      <c r="F33">
        <f t="shared" si="2"/>
        <v>0</v>
      </c>
      <c r="G33">
        <f t="shared" si="3"/>
        <v>0</v>
      </c>
      <c r="H33">
        <v>6</v>
      </c>
      <c r="I33" s="175" t="str">
        <f>_xlfn.XLOOKUP(A33,Indicator_Scores!A:A,Indicator_Scores!M:M,"what happened?")</f>
        <v>8</v>
      </c>
      <c r="J33" s="153">
        <f t="shared" si="4"/>
        <v>12</v>
      </c>
      <c r="K33" s="160">
        <f t="shared" si="5"/>
        <v>1.8</v>
      </c>
      <c r="L33">
        <v>5</v>
      </c>
      <c r="M33">
        <f t="shared" si="6"/>
        <v>6.25</v>
      </c>
      <c r="N33">
        <f t="shared" si="7"/>
        <v>0.75</v>
      </c>
      <c r="O33">
        <v>9</v>
      </c>
      <c r="P33" s="175" t="str">
        <f>_xlfn.XLOOKUP(A33,Indicator_Scores!A:A,Indicator_Scores!O:O,"?")</f>
        <v>5</v>
      </c>
      <c r="Q33">
        <f t="shared" si="8"/>
        <v>6.25</v>
      </c>
      <c r="R33">
        <f t="shared" si="9"/>
        <v>0.75</v>
      </c>
      <c r="S33" s="186">
        <v>0</v>
      </c>
      <c r="T33" s="186">
        <v>0</v>
      </c>
      <c r="U33" s="186">
        <v>0</v>
      </c>
      <c r="V33">
        <v>1</v>
      </c>
      <c r="W33" s="175" t="str">
        <f>_xlfn.XLOOKUP(A33,Indicator_Scores!A:A,Indicator_Scores!S:S,"?")</f>
        <v>5</v>
      </c>
      <c r="X33">
        <f t="shared" si="10"/>
        <v>6.25</v>
      </c>
      <c r="Y33">
        <f t="shared" si="11"/>
        <v>0.75</v>
      </c>
      <c r="Z33" s="195">
        <f t="shared" si="12"/>
        <v>0</v>
      </c>
      <c r="AA33" s="195">
        <f t="shared" si="13"/>
        <v>0</v>
      </c>
      <c r="AB33" s="160">
        <f t="shared" si="14"/>
        <v>3.4285714285714284</v>
      </c>
      <c r="AC33" s="160">
        <f t="shared" si="15"/>
        <v>2</v>
      </c>
      <c r="AD33" s="160">
        <f t="shared" si="16"/>
        <v>5.0357142857142856</v>
      </c>
      <c r="AE33" s="50">
        <f t="shared" si="17"/>
        <v>5.875</v>
      </c>
      <c r="AF33" s="159">
        <f t="shared" si="18"/>
        <v>4.7249999999999996</v>
      </c>
    </row>
    <row r="34" spans="1:39">
      <c r="A34" s="3" t="s">
        <v>122</v>
      </c>
      <c r="B34">
        <v>2</v>
      </c>
      <c r="C34" s="153">
        <f t="shared" ref="C34:C51" si="19">B34*1.5</f>
        <v>3</v>
      </c>
      <c r="D34" s="160">
        <f t="shared" ref="D34:D51" si="20">B34*0.225</f>
        <v>0.45</v>
      </c>
      <c r="E34">
        <v>0</v>
      </c>
      <c r="F34">
        <f t="shared" ref="F34:F51" si="21">E34*1</f>
        <v>0</v>
      </c>
      <c r="G34">
        <f t="shared" ref="G34:G51" si="22">E34*0.1</f>
        <v>0</v>
      </c>
      <c r="H34">
        <v>8</v>
      </c>
      <c r="I34" s="175" t="str">
        <f>_xlfn.XLOOKUP(A34,Indicator_Scores!A:A,Indicator_Scores!M:M,"what happened?")</f>
        <v>9</v>
      </c>
      <c r="J34" s="153">
        <f t="shared" ref="J34:J51" si="23">I34*1.5</f>
        <v>13.5</v>
      </c>
      <c r="K34" s="160">
        <f t="shared" ref="K34:K51" si="24">I34*0.225</f>
        <v>2.0249999999999999</v>
      </c>
      <c r="L34">
        <v>4</v>
      </c>
      <c r="M34">
        <f t="shared" ref="M34:M51" si="25">L34*1.25</f>
        <v>5</v>
      </c>
      <c r="N34">
        <f t="shared" ref="N34:N51" si="26">L34*0.15</f>
        <v>0.6</v>
      </c>
      <c r="O34">
        <v>8</v>
      </c>
      <c r="P34" s="175" t="str">
        <f>_xlfn.XLOOKUP(A34,Indicator_Scores!A:A,Indicator_Scores!O:O,"?")</f>
        <v>5</v>
      </c>
      <c r="Q34">
        <f t="shared" ref="Q34:Q51" si="27">P34*1.25</f>
        <v>6.25</v>
      </c>
      <c r="R34">
        <f t="shared" ref="R34:R51" si="28">P34*0.15</f>
        <v>0.75</v>
      </c>
      <c r="S34" s="186">
        <v>0</v>
      </c>
      <c r="T34" s="186">
        <v>0</v>
      </c>
      <c r="U34" s="186">
        <v>0</v>
      </c>
      <c r="V34">
        <v>2</v>
      </c>
      <c r="W34" s="175" t="str">
        <f>_xlfn.XLOOKUP(A34,Indicator_Scores!A:A,Indicator_Scores!S:S,"?")</f>
        <v>6</v>
      </c>
      <c r="X34">
        <f t="shared" ref="X34:X51" si="29">W34*1.25</f>
        <v>7.5</v>
      </c>
      <c r="Y34">
        <f t="shared" ref="Y34:Y51" si="30">W34*0.15</f>
        <v>0.89999999999999991</v>
      </c>
      <c r="Z34" s="195">
        <f t="shared" ref="Z34:Z51" si="31">AVERAGE(S34,T34,U34)</f>
        <v>0</v>
      </c>
      <c r="AA34" s="195">
        <f t="shared" ref="AA34:AA51" si="32">Z34*1</f>
        <v>0</v>
      </c>
      <c r="AB34" s="160">
        <f t="shared" ref="AB34:AB51" si="33">AVERAGE(B34,E34,H34,L34,O34,V34,Z34)</f>
        <v>3.4285714285714284</v>
      </c>
      <c r="AC34" s="160">
        <f t="shared" ref="AC34:AC51" si="34">AVERAGE(B34,E34,I34,L34,P34,W34,)</f>
        <v>1.5</v>
      </c>
      <c r="AD34" s="160">
        <f t="shared" ref="AD34:AD51" si="35">AVERAGE(C34,F34,J34,M34,Q34,X34,AA34)</f>
        <v>5.0357142857142856</v>
      </c>
      <c r="AE34" s="50">
        <f t="shared" ref="AE34:AE51" si="36">AVERAGE(C34,F34,J34,M34,Q34,X34)</f>
        <v>5.875</v>
      </c>
      <c r="AF34" s="159">
        <f t="shared" ref="AF34:AF51" si="37">Y34+N34+K34+G34+D34+R34</f>
        <v>4.7249999999999996</v>
      </c>
    </row>
    <row r="35" spans="1:39">
      <c r="A35" s="3" t="s">
        <v>58</v>
      </c>
      <c r="B35">
        <v>3</v>
      </c>
      <c r="C35" s="153">
        <f t="shared" si="19"/>
        <v>4.5</v>
      </c>
      <c r="D35" s="160">
        <f t="shared" si="20"/>
        <v>0.67500000000000004</v>
      </c>
      <c r="E35">
        <v>0</v>
      </c>
      <c r="F35">
        <f t="shared" si="21"/>
        <v>0</v>
      </c>
      <c r="G35">
        <f t="shared" si="22"/>
        <v>0</v>
      </c>
      <c r="H35">
        <v>1</v>
      </c>
      <c r="I35" s="175" t="str">
        <f>_xlfn.XLOOKUP(A35,Indicator_Scores!A:A,Indicator_Scores!M:M,"what happened?")</f>
        <v>5</v>
      </c>
      <c r="J35" s="153">
        <f t="shared" si="23"/>
        <v>7.5</v>
      </c>
      <c r="K35" s="160">
        <f t="shared" si="24"/>
        <v>1.125</v>
      </c>
      <c r="L35">
        <v>6</v>
      </c>
      <c r="M35">
        <f t="shared" si="25"/>
        <v>7.5</v>
      </c>
      <c r="N35">
        <f t="shared" si="26"/>
        <v>0.89999999999999991</v>
      </c>
      <c r="O35">
        <v>7</v>
      </c>
      <c r="P35" s="175" t="str">
        <f>_xlfn.XLOOKUP(A35,Indicator_Scores!A:A,Indicator_Scores!O:O,"?")</f>
        <v>5</v>
      </c>
      <c r="Q35">
        <f t="shared" si="27"/>
        <v>6.25</v>
      </c>
      <c r="R35">
        <f t="shared" si="28"/>
        <v>0.75</v>
      </c>
      <c r="S35" s="186">
        <v>1</v>
      </c>
      <c r="T35" s="186">
        <v>5</v>
      </c>
      <c r="U35" s="186">
        <v>1</v>
      </c>
      <c r="V35">
        <v>6</v>
      </c>
      <c r="W35" s="175" t="str">
        <f>_xlfn.XLOOKUP(A35,Indicator_Scores!A:A,Indicator_Scores!S:S,"?")</f>
        <v>8</v>
      </c>
      <c r="X35">
        <f t="shared" si="29"/>
        <v>10</v>
      </c>
      <c r="Y35">
        <f t="shared" si="30"/>
        <v>1.2</v>
      </c>
      <c r="Z35" s="195">
        <f t="shared" si="31"/>
        <v>2.3333333333333335</v>
      </c>
      <c r="AA35" s="195">
        <f t="shared" si="32"/>
        <v>2.3333333333333335</v>
      </c>
      <c r="AB35" s="160">
        <f t="shared" si="33"/>
        <v>3.6190476190476191</v>
      </c>
      <c r="AC35" s="160">
        <f t="shared" si="34"/>
        <v>2.25</v>
      </c>
      <c r="AD35" s="160">
        <f t="shared" si="35"/>
        <v>5.4404761904761907</v>
      </c>
      <c r="AE35" s="50">
        <f t="shared" si="36"/>
        <v>5.958333333333333</v>
      </c>
      <c r="AF35" s="159">
        <f t="shared" si="37"/>
        <v>4.6499999999999995</v>
      </c>
    </row>
    <row r="36" spans="1:39">
      <c r="A36" s="3" t="s">
        <v>74</v>
      </c>
      <c r="B36">
        <v>5</v>
      </c>
      <c r="C36" s="153">
        <f t="shared" si="19"/>
        <v>7.5</v>
      </c>
      <c r="D36" s="160">
        <f t="shared" si="20"/>
        <v>1.125</v>
      </c>
      <c r="E36">
        <v>4</v>
      </c>
      <c r="F36">
        <f t="shared" si="21"/>
        <v>4</v>
      </c>
      <c r="G36">
        <f t="shared" si="22"/>
        <v>0.4</v>
      </c>
      <c r="H36">
        <v>0</v>
      </c>
      <c r="I36" s="175" t="str">
        <f>_xlfn.XLOOKUP(A36,Indicator_Scores!A:A,Indicator_Scores!M:M,"what happened?")</f>
        <v>0</v>
      </c>
      <c r="J36" s="153">
        <f t="shared" si="23"/>
        <v>0</v>
      </c>
      <c r="K36" s="160">
        <f t="shared" si="24"/>
        <v>0</v>
      </c>
      <c r="L36">
        <v>9</v>
      </c>
      <c r="M36">
        <f t="shared" si="25"/>
        <v>11.25</v>
      </c>
      <c r="N36">
        <f t="shared" si="26"/>
        <v>1.3499999999999999</v>
      </c>
      <c r="O36">
        <v>6</v>
      </c>
      <c r="P36" s="175" t="str">
        <f>_xlfn.XLOOKUP(A36,Indicator_Scores!A:A,Indicator_Scores!O:O,"?")</f>
        <v>5</v>
      </c>
      <c r="Q36">
        <f t="shared" si="27"/>
        <v>6.25</v>
      </c>
      <c r="R36">
        <f t="shared" si="28"/>
        <v>0.75</v>
      </c>
      <c r="S36" s="186">
        <v>0</v>
      </c>
      <c r="T36" s="186">
        <v>4</v>
      </c>
      <c r="U36" s="186">
        <v>0</v>
      </c>
      <c r="V36">
        <v>2</v>
      </c>
      <c r="W36" s="175" t="str">
        <f>_xlfn.XLOOKUP(A36,Indicator_Scores!A:A,Indicator_Scores!S:S,"?")</f>
        <v>6</v>
      </c>
      <c r="X36">
        <f t="shared" si="29"/>
        <v>7.5</v>
      </c>
      <c r="Y36">
        <f t="shared" si="30"/>
        <v>0.89999999999999991</v>
      </c>
      <c r="Z36" s="195">
        <f t="shared" si="31"/>
        <v>1.3333333333333333</v>
      </c>
      <c r="AA36" s="195">
        <f t="shared" si="32"/>
        <v>1.3333333333333333</v>
      </c>
      <c r="AB36" s="160">
        <f t="shared" si="33"/>
        <v>3.9047619047619047</v>
      </c>
      <c r="AC36" s="160">
        <f t="shared" si="34"/>
        <v>4.5</v>
      </c>
      <c r="AD36" s="160">
        <f t="shared" si="35"/>
        <v>5.4047619047619051</v>
      </c>
      <c r="AE36" s="50">
        <f t="shared" si="36"/>
        <v>6.083333333333333</v>
      </c>
      <c r="AF36" s="159">
        <f t="shared" si="37"/>
        <v>4.5250000000000004</v>
      </c>
    </row>
    <row r="37" spans="1:39">
      <c r="A37" s="3" t="s">
        <v>75</v>
      </c>
      <c r="B37">
        <v>3</v>
      </c>
      <c r="C37" s="153">
        <f t="shared" si="19"/>
        <v>4.5</v>
      </c>
      <c r="D37" s="160">
        <f t="shared" si="20"/>
        <v>0.67500000000000004</v>
      </c>
      <c r="E37">
        <v>1</v>
      </c>
      <c r="F37">
        <f t="shared" si="21"/>
        <v>1</v>
      </c>
      <c r="G37">
        <f t="shared" si="22"/>
        <v>0.1</v>
      </c>
      <c r="H37">
        <v>0</v>
      </c>
      <c r="I37" s="175" t="str">
        <f>_xlfn.XLOOKUP(A37,Indicator_Scores!A:A,Indicator_Scores!M:M,"what happened?")</f>
        <v>3</v>
      </c>
      <c r="J37" s="153">
        <f t="shared" si="23"/>
        <v>4.5</v>
      </c>
      <c r="K37" s="160">
        <f t="shared" si="24"/>
        <v>0.67500000000000004</v>
      </c>
      <c r="L37">
        <v>8</v>
      </c>
      <c r="M37">
        <f t="shared" si="25"/>
        <v>10</v>
      </c>
      <c r="N37">
        <f t="shared" si="26"/>
        <v>1.2</v>
      </c>
      <c r="O37">
        <v>10</v>
      </c>
      <c r="P37" s="175" t="str">
        <f>_xlfn.XLOOKUP(A37,Indicator_Scores!A:A,Indicator_Scores!O:O,"?")</f>
        <v>6</v>
      </c>
      <c r="Q37">
        <f t="shared" si="27"/>
        <v>7.5</v>
      </c>
      <c r="R37">
        <f t="shared" si="28"/>
        <v>0.89999999999999991</v>
      </c>
      <c r="S37" s="186">
        <v>0</v>
      </c>
      <c r="T37" s="186">
        <v>0</v>
      </c>
      <c r="U37" s="186">
        <v>0</v>
      </c>
      <c r="V37">
        <v>2</v>
      </c>
      <c r="W37" s="175" t="str">
        <f>_xlfn.XLOOKUP(A37,Indicator_Scores!A:A,Indicator_Scores!S:S,"?")</f>
        <v>6</v>
      </c>
      <c r="X37">
        <f t="shared" si="29"/>
        <v>7.5</v>
      </c>
      <c r="Y37">
        <f t="shared" si="30"/>
        <v>0.89999999999999991</v>
      </c>
      <c r="Z37" s="195">
        <f t="shared" si="31"/>
        <v>0</v>
      </c>
      <c r="AA37" s="195">
        <f t="shared" si="32"/>
        <v>0</v>
      </c>
      <c r="AB37" s="160">
        <f t="shared" si="33"/>
        <v>3.4285714285714284</v>
      </c>
      <c r="AC37" s="160">
        <f t="shared" si="34"/>
        <v>3</v>
      </c>
      <c r="AD37" s="160">
        <f t="shared" si="35"/>
        <v>5</v>
      </c>
      <c r="AE37" s="50">
        <f t="shared" si="36"/>
        <v>5.833333333333333</v>
      </c>
      <c r="AF37" s="159">
        <f t="shared" si="37"/>
        <v>4.4499999999999993</v>
      </c>
    </row>
    <row r="38" spans="1:39">
      <c r="A38" s="3" t="s">
        <v>39</v>
      </c>
      <c r="B38">
        <v>1</v>
      </c>
      <c r="C38" s="153">
        <f t="shared" si="19"/>
        <v>1.5</v>
      </c>
      <c r="D38" s="160">
        <f t="shared" si="20"/>
        <v>0.22500000000000001</v>
      </c>
      <c r="E38">
        <v>0</v>
      </c>
      <c r="F38">
        <f t="shared" si="21"/>
        <v>0</v>
      </c>
      <c r="G38">
        <f t="shared" si="22"/>
        <v>0</v>
      </c>
      <c r="H38">
        <v>6</v>
      </c>
      <c r="I38" s="175" t="str">
        <f>_xlfn.XLOOKUP(A38,Indicator_Scores!A:A,Indicator_Scores!M:M,"what happened?")</f>
        <v>8</v>
      </c>
      <c r="J38" s="153">
        <f t="shared" si="23"/>
        <v>12</v>
      </c>
      <c r="K38" s="160">
        <f t="shared" si="24"/>
        <v>1.8</v>
      </c>
      <c r="L38">
        <v>3</v>
      </c>
      <c r="M38">
        <f t="shared" si="25"/>
        <v>3.75</v>
      </c>
      <c r="N38">
        <f t="shared" si="26"/>
        <v>0.44999999999999996</v>
      </c>
      <c r="O38">
        <v>8</v>
      </c>
      <c r="P38" s="175" t="str">
        <f>_xlfn.XLOOKUP(A38,Indicator_Scores!A:A,Indicator_Scores!O:O,"?")</f>
        <v>5</v>
      </c>
      <c r="Q38">
        <f t="shared" si="27"/>
        <v>6.25</v>
      </c>
      <c r="R38">
        <f t="shared" si="28"/>
        <v>0.75</v>
      </c>
      <c r="S38" s="186">
        <v>1</v>
      </c>
      <c r="T38" s="186">
        <v>0</v>
      </c>
      <c r="U38" s="186">
        <v>0</v>
      </c>
      <c r="V38">
        <v>7</v>
      </c>
      <c r="W38" s="175" t="str">
        <f>_xlfn.XLOOKUP(A38,Indicator_Scores!A:A,Indicator_Scores!S:S,"?")</f>
        <v>8</v>
      </c>
      <c r="X38">
        <f t="shared" si="29"/>
        <v>10</v>
      </c>
      <c r="Y38">
        <f t="shared" si="30"/>
        <v>1.2</v>
      </c>
      <c r="Z38" s="195">
        <f t="shared" si="31"/>
        <v>0.33333333333333331</v>
      </c>
      <c r="AA38" s="195">
        <f t="shared" si="32"/>
        <v>0.33333333333333331</v>
      </c>
      <c r="AB38" s="160">
        <f t="shared" si="33"/>
        <v>3.6190476190476191</v>
      </c>
      <c r="AC38" s="160">
        <f t="shared" si="34"/>
        <v>1</v>
      </c>
      <c r="AD38" s="160">
        <f t="shared" si="35"/>
        <v>4.8333333333333339</v>
      </c>
      <c r="AE38" s="50">
        <f t="shared" si="36"/>
        <v>5.583333333333333</v>
      </c>
      <c r="AF38" s="159">
        <f t="shared" si="37"/>
        <v>4.4250000000000007</v>
      </c>
    </row>
    <row r="39" spans="1:39">
      <c r="A39" s="3" t="s">
        <v>76</v>
      </c>
      <c r="B39">
        <v>4</v>
      </c>
      <c r="C39" s="153">
        <f t="shared" si="19"/>
        <v>6</v>
      </c>
      <c r="D39" s="160">
        <f t="shared" si="20"/>
        <v>0.9</v>
      </c>
      <c r="E39">
        <v>0</v>
      </c>
      <c r="F39">
        <f t="shared" si="21"/>
        <v>0</v>
      </c>
      <c r="G39">
        <f t="shared" si="22"/>
        <v>0</v>
      </c>
      <c r="H39">
        <v>0</v>
      </c>
      <c r="I39" s="175" t="str">
        <f>_xlfn.XLOOKUP(A39,Indicator_Scores!A:A,Indicator_Scores!M:M,"what happened?")</f>
        <v>4</v>
      </c>
      <c r="J39" s="153">
        <f t="shared" si="23"/>
        <v>6</v>
      </c>
      <c r="K39" s="160">
        <f t="shared" si="24"/>
        <v>0.9</v>
      </c>
      <c r="L39">
        <v>7</v>
      </c>
      <c r="M39">
        <f t="shared" si="25"/>
        <v>8.75</v>
      </c>
      <c r="N39">
        <f t="shared" si="26"/>
        <v>1.05</v>
      </c>
      <c r="O39">
        <v>7</v>
      </c>
      <c r="P39" s="175" t="str">
        <f>_xlfn.XLOOKUP(A39,Indicator_Scores!A:A,Indicator_Scores!O:O,"?")</f>
        <v>5</v>
      </c>
      <c r="Q39">
        <f t="shared" si="27"/>
        <v>6.25</v>
      </c>
      <c r="R39">
        <f t="shared" si="28"/>
        <v>0.75</v>
      </c>
      <c r="S39" s="186">
        <v>0</v>
      </c>
      <c r="T39" s="186">
        <v>0</v>
      </c>
      <c r="U39" s="186">
        <v>0</v>
      </c>
      <c r="V39">
        <v>0</v>
      </c>
      <c r="W39" s="175" t="str">
        <f>_xlfn.XLOOKUP(A39,Indicator_Scores!A:A,Indicator_Scores!S:S,"?")</f>
        <v>5</v>
      </c>
      <c r="X39">
        <f t="shared" si="29"/>
        <v>6.25</v>
      </c>
      <c r="Y39">
        <f t="shared" si="30"/>
        <v>0.75</v>
      </c>
      <c r="Z39" s="195">
        <f t="shared" si="31"/>
        <v>0</v>
      </c>
      <c r="AA39" s="195">
        <f t="shared" si="32"/>
        <v>0</v>
      </c>
      <c r="AB39" s="160">
        <f t="shared" si="33"/>
        <v>2.5714285714285716</v>
      </c>
      <c r="AC39" s="160">
        <f t="shared" si="34"/>
        <v>2.75</v>
      </c>
      <c r="AD39" s="160">
        <f t="shared" si="35"/>
        <v>4.75</v>
      </c>
      <c r="AE39" s="50">
        <f t="shared" si="36"/>
        <v>5.541666666666667</v>
      </c>
      <c r="AF39" s="159">
        <f t="shared" si="37"/>
        <v>4.3499999999999996</v>
      </c>
    </row>
    <row r="40" spans="1:39">
      <c r="A40" s="3" t="s">
        <v>14</v>
      </c>
      <c r="B40">
        <v>2</v>
      </c>
      <c r="C40" s="153">
        <f t="shared" si="19"/>
        <v>3</v>
      </c>
      <c r="D40" s="160">
        <f t="shared" si="20"/>
        <v>0.45</v>
      </c>
      <c r="E40">
        <v>0</v>
      </c>
      <c r="F40">
        <f t="shared" si="21"/>
        <v>0</v>
      </c>
      <c r="G40">
        <f t="shared" si="22"/>
        <v>0</v>
      </c>
      <c r="H40">
        <v>5</v>
      </c>
      <c r="I40" s="175" t="str">
        <f>_xlfn.XLOOKUP(A40,Indicator_Scores!A:A,Indicator_Scores!M:M,"what happened?")</f>
        <v>7</v>
      </c>
      <c r="J40" s="153">
        <f t="shared" si="23"/>
        <v>10.5</v>
      </c>
      <c r="K40" s="160">
        <f t="shared" si="24"/>
        <v>1.575</v>
      </c>
      <c r="L40">
        <v>4</v>
      </c>
      <c r="M40">
        <f t="shared" si="25"/>
        <v>5</v>
      </c>
      <c r="N40">
        <f t="shared" si="26"/>
        <v>0.6</v>
      </c>
      <c r="O40">
        <v>5</v>
      </c>
      <c r="P40" s="175" t="str">
        <f>_xlfn.XLOOKUP(A40,Indicator_Scores!A:A,Indicator_Scores!O:O,"?")</f>
        <v>5</v>
      </c>
      <c r="Q40">
        <f t="shared" si="27"/>
        <v>6.25</v>
      </c>
      <c r="R40">
        <f t="shared" si="28"/>
        <v>0.75</v>
      </c>
      <c r="S40" s="186">
        <v>1</v>
      </c>
      <c r="T40" s="186">
        <v>5</v>
      </c>
      <c r="U40" s="186">
        <v>0</v>
      </c>
      <c r="V40">
        <v>3</v>
      </c>
      <c r="W40" s="175" t="str">
        <f>_xlfn.XLOOKUP(A40,Indicator_Scores!A:A,Indicator_Scores!S:S,"?")</f>
        <v>6</v>
      </c>
      <c r="X40">
        <f t="shared" si="29"/>
        <v>7.5</v>
      </c>
      <c r="Y40">
        <f t="shared" si="30"/>
        <v>0.89999999999999991</v>
      </c>
      <c r="Z40" s="195">
        <f t="shared" si="31"/>
        <v>2</v>
      </c>
      <c r="AA40" s="195">
        <f t="shared" si="32"/>
        <v>2</v>
      </c>
      <c r="AB40" s="160">
        <f t="shared" si="33"/>
        <v>3</v>
      </c>
      <c r="AC40" s="160">
        <f t="shared" si="34"/>
        <v>1.5</v>
      </c>
      <c r="AD40" s="160">
        <f t="shared" si="35"/>
        <v>4.8928571428571432</v>
      </c>
      <c r="AE40" s="50">
        <f t="shared" si="36"/>
        <v>5.375</v>
      </c>
      <c r="AF40" s="159">
        <f t="shared" si="37"/>
        <v>4.2750000000000004</v>
      </c>
      <c r="AG40">
        <v>10</v>
      </c>
      <c r="AH40">
        <v>15</v>
      </c>
      <c r="AI40">
        <f>10*1.25</f>
        <v>12.5</v>
      </c>
      <c r="AJ40">
        <v>12.5</v>
      </c>
      <c r="AK40">
        <v>12.5</v>
      </c>
      <c r="AL40">
        <v>10</v>
      </c>
      <c r="AM40">
        <f>AVERAGE(AF40:AL40)</f>
        <v>10.967857142857143</v>
      </c>
    </row>
    <row r="41" spans="1:39">
      <c r="A41" s="3" t="s">
        <v>72</v>
      </c>
      <c r="B41">
        <v>3</v>
      </c>
      <c r="C41" s="153">
        <f t="shared" si="19"/>
        <v>4.5</v>
      </c>
      <c r="D41" s="160">
        <f t="shared" si="20"/>
        <v>0.67500000000000004</v>
      </c>
      <c r="E41">
        <v>0</v>
      </c>
      <c r="F41">
        <f t="shared" si="21"/>
        <v>0</v>
      </c>
      <c r="G41">
        <f t="shared" si="22"/>
        <v>0</v>
      </c>
      <c r="H41">
        <v>0</v>
      </c>
      <c r="I41" s="175" t="str">
        <f>_xlfn.XLOOKUP(A41,Indicator_Scores!A:A,Indicator_Scores!M:M,"what happened?")</f>
        <v>4</v>
      </c>
      <c r="J41" s="153">
        <f t="shared" si="23"/>
        <v>6</v>
      </c>
      <c r="K41" s="160">
        <f t="shared" si="24"/>
        <v>0.9</v>
      </c>
      <c r="L41">
        <v>7</v>
      </c>
      <c r="M41">
        <f t="shared" si="25"/>
        <v>8.75</v>
      </c>
      <c r="N41">
        <f t="shared" si="26"/>
        <v>1.05</v>
      </c>
      <c r="O41">
        <v>9</v>
      </c>
      <c r="P41" s="175" t="str">
        <f>_xlfn.XLOOKUP(A41,Indicator_Scores!A:A,Indicator_Scores!O:O,"?")</f>
        <v>5</v>
      </c>
      <c r="Q41">
        <f t="shared" si="27"/>
        <v>6.25</v>
      </c>
      <c r="R41">
        <f t="shared" si="28"/>
        <v>0.75</v>
      </c>
      <c r="S41" s="186">
        <v>0</v>
      </c>
      <c r="T41" s="186">
        <v>0</v>
      </c>
      <c r="U41" s="186">
        <v>1</v>
      </c>
      <c r="V41">
        <v>3</v>
      </c>
      <c r="W41" s="175" t="str">
        <f>_xlfn.XLOOKUP(A41,Indicator_Scores!A:A,Indicator_Scores!S:S,"?")</f>
        <v>6</v>
      </c>
      <c r="X41">
        <f t="shared" si="29"/>
        <v>7.5</v>
      </c>
      <c r="Y41">
        <f t="shared" si="30"/>
        <v>0.89999999999999991</v>
      </c>
      <c r="Z41" s="195">
        <f t="shared" si="31"/>
        <v>0.33333333333333331</v>
      </c>
      <c r="AA41" s="195">
        <f t="shared" si="32"/>
        <v>0.33333333333333331</v>
      </c>
      <c r="AB41" s="160">
        <f t="shared" si="33"/>
        <v>3.1904761904761902</v>
      </c>
      <c r="AC41" s="160">
        <f t="shared" si="34"/>
        <v>2.5</v>
      </c>
      <c r="AD41" s="160">
        <f t="shared" si="35"/>
        <v>4.7619047619047619</v>
      </c>
      <c r="AE41" s="50">
        <f t="shared" si="36"/>
        <v>5.5</v>
      </c>
      <c r="AF41" s="159">
        <f t="shared" si="37"/>
        <v>4.2750000000000004</v>
      </c>
    </row>
    <row r="42" spans="1:39">
      <c r="A42" s="3" t="s">
        <v>126</v>
      </c>
      <c r="B42">
        <v>4</v>
      </c>
      <c r="C42" s="153">
        <f t="shared" si="19"/>
        <v>6</v>
      </c>
      <c r="D42" s="160">
        <f t="shared" si="20"/>
        <v>0.9</v>
      </c>
      <c r="E42">
        <v>0</v>
      </c>
      <c r="F42">
        <f t="shared" si="21"/>
        <v>0</v>
      </c>
      <c r="G42">
        <f t="shared" si="22"/>
        <v>0</v>
      </c>
      <c r="H42">
        <v>1</v>
      </c>
      <c r="I42" s="175" t="str">
        <f>_xlfn.XLOOKUP(A42,Indicator_Scores!A:A,Indicator_Scores!M:M,"what happened?")</f>
        <v>5</v>
      </c>
      <c r="J42" s="153">
        <f t="shared" si="23"/>
        <v>7.5</v>
      </c>
      <c r="K42" s="160">
        <f t="shared" si="24"/>
        <v>1.125</v>
      </c>
      <c r="L42">
        <v>6</v>
      </c>
      <c r="M42">
        <f t="shared" si="25"/>
        <v>7.5</v>
      </c>
      <c r="N42">
        <f t="shared" si="26"/>
        <v>0.89999999999999991</v>
      </c>
      <c r="O42">
        <v>10</v>
      </c>
      <c r="P42" s="175" t="str">
        <f>_xlfn.XLOOKUP(A42,Indicator_Scores!A:A,Indicator_Scores!O:O,"?")</f>
        <v>6</v>
      </c>
      <c r="Q42">
        <f t="shared" si="27"/>
        <v>7.5</v>
      </c>
      <c r="R42">
        <f t="shared" si="28"/>
        <v>0.89999999999999991</v>
      </c>
      <c r="S42" s="186">
        <v>1</v>
      </c>
      <c r="T42" s="186">
        <v>0</v>
      </c>
      <c r="U42" s="186">
        <v>0</v>
      </c>
      <c r="V42">
        <v>0</v>
      </c>
      <c r="W42" s="175" t="str">
        <f>_xlfn.XLOOKUP(A42,Indicator_Scores!A:A,Indicator_Scores!S:S,"?")</f>
        <v>3</v>
      </c>
      <c r="X42">
        <f t="shared" si="29"/>
        <v>3.75</v>
      </c>
      <c r="Y42">
        <f t="shared" si="30"/>
        <v>0.44999999999999996</v>
      </c>
      <c r="Z42" s="195">
        <f t="shared" si="31"/>
        <v>0.33333333333333331</v>
      </c>
      <c r="AA42" s="195">
        <f t="shared" si="32"/>
        <v>0.33333333333333331</v>
      </c>
      <c r="AB42" s="160">
        <f t="shared" si="33"/>
        <v>3.0476190476190474</v>
      </c>
      <c r="AC42" s="160">
        <f t="shared" si="34"/>
        <v>2.5</v>
      </c>
      <c r="AD42" s="160">
        <f t="shared" si="35"/>
        <v>4.6547619047619051</v>
      </c>
      <c r="AE42" s="50">
        <f t="shared" si="36"/>
        <v>5.375</v>
      </c>
      <c r="AF42" s="159">
        <f t="shared" si="37"/>
        <v>4.2749999999999995</v>
      </c>
    </row>
    <row r="43" spans="1:39">
      <c r="A43" s="3" t="s">
        <v>68</v>
      </c>
      <c r="B43">
        <v>2</v>
      </c>
      <c r="C43" s="153">
        <f t="shared" si="19"/>
        <v>3</v>
      </c>
      <c r="D43" s="160">
        <f t="shared" si="20"/>
        <v>0.45</v>
      </c>
      <c r="E43">
        <v>1</v>
      </c>
      <c r="F43">
        <f t="shared" si="21"/>
        <v>1</v>
      </c>
      <c r="G43">
        <f t="shared" si="22"/>
        <v>0.1</v>
      </c>
      <c r="H43">
        <v>0</v>
      </c>
      <c r="I43" s="175" t="str">
        <f>_xlfn.XLOOKUP(A43,Indicator_Scores!A:A,Indicator_Scores!M:M,"what happened?")</f>
        <v>5</v>
      </c>
      <c r="J43" s="153">
        <f t="shared" si="23"/>
        <v>7.5</v>
      </c>
      <c r="K43" s="160">
        <f t="shared" si="24"/>
        <v>1.125</v>
      </c>
      <c r="L43">
        <v>5</v>
      </c>
      <c r="M43">
        <f t="shared" si="25"/>
        <v>6.25</v>
      </c>
      <c r="N43">
        <f t="shared" si="26"/>
        <v>0.75</v>
      </c>
      <c r="O43">
        <v>8</v>
      </c>
      <c r="P43" s="175" t="str">
        <f>_xlfn.XLOOKUP(A43,Indicator_Scores!A:A,Indicator_Scores!O:O,"?")</f>
        <v>5</v>
      </c>
      <c r="Q43">
        <f t="shared" si="27"/>
        <v>6.25</v>
      </c>
      <c r="R43">
        <f t="shared" si="28"/>
        <v>0.75</v>
      </c>
      <c r="S43" s="186">
        <v>0</v>
      </c>
      <c r="T43" s="186">
        <v>0</v>
      </c>
      <c r="U43" s="186">
        <v>0</v>
      </c>
      <c r="V43">
        <v>4</v>
      </c>
      <c r="W43" s="175" t="str">
        <f>_xlfn.XLOOKUP(A43,Indicator_Scores!A:A,Indicator_Scores!S:S,"?")</f>
        <v>7</v>
      </c>
      <c r="X43">
        <f t="shared" si="29"/>
        <v>8.75</v>
      </c>
      <c r="Y43">
        <f t="shared" si="30"/>
        <v>1.05</v>
      </c>
      <c r="Z43" s="195">
        <f t="shared" si="31"/>
        <v>0</v>
      </c>
      <c r="AA43" s="195">
        <f t="shared" si="32"/>
        <v>0</v>
      </c>
      <c r="AB43" s="160">
        <f t="shared" si="33"/>
        <v>2.8571428571428572</v>
      </c>
      <c r="AC43" s="160">
        <f t="shared" si="34"/>
        <v>2</v>
      </c>
      <c r="AD43" s="160">
        <f t="shared" si="35"/>
        <v>4.6785714285714288</v>
      </c>
      <c r="AE43" s="50">
        <f t="shared" si="36"/>
        <v>5.458333333333333</v>
      </c>
      <c r="AF43" s="159">
        <f t="shared" si="37"/>
        <v>4.2249999999999996</v>
      </c>
    </row>
    <row r="44" spans="1:39">
      <c r="A44" s="3" t="s">
        <v>138</v>
      </c>
      <c r="B44">
        <v>3</v>
      </c>
      <c r="C44" s="153">
        <f t="shared" si="19"/>
        <v>4.5</v>
      </c>
      <c r="D44" s="160">
        <f t="shared" si="20"/>
        <v>0.67500000000000004</v>
      </c>
      <c r="E44">
        <v>1</v>
      </c>
      <c r="F44">
        <f t="shared" si="21"/>
        <v>1</v>
      </c>
      <c r="G44">
        <f t="shared" si="22"/>
        <v>0.1</v>
      </c>
      <c r="H44">
        <v>2</v>
      </c>
      <c r="I44" s="175" t="str">
        <f>_xlfn.XLOOKUP(A44,Indicator_Scores!A:A,Indicator_Scores!M:M,"what happened?")</f>
        <v>6</v>
      </c>
      <c r="J44" s="153">
        <f t="shared" si="23"/>
        <v>9</v>
      </c>
      <c r="K44" s="160">
        <f t="shared" si="24"/>
        <v>1.35</v>
      </c>
      <c r="L44">
        <v>4</v>
      </c>
      <c r="M44">
        <f t="shared" si="25"/>
        <v>5</v>
      </c>
      <c r="N44">
        <f t="shared" si="26"/>
        <v>0.6</v>
      </c>
      <c r="O44">
        <v>10</v>
      </c>
      <c r="P44" s="175" t="str">
        <f>_xlfn.XLOOKUP(A44,Indicator_Scores!A:A,Indicator_Scores!O:O,"?")</f>
        <v>6</v>
      </c>
      <c r="Q44">
        <f t="shared" si="27"/>
        <v>7.5</v>
      </c>
      <c r="R44">
        <f t="shared" si="28"/>
        <v>0.89999999999999991</v>
      </c>
      <c r="S44" s="186">
        <v>2</v>
      </c>
      <c r="T44" s="186">
        <v>0</v>
      </c>
      <c r="U44" s="186">
        <v>0</v>
      </c>
      <c r="V44">
        <v>0</v>
      </c>
      <c r="W44" s="175" t="str">
        <f>_xlfn.XLOOKUP(A44,Indicator_Scores!A:A,Indicator_Scores!S:S,"?")</f>
        <v>1</v>
      </c>
      <c r="X44">
        <f t="shared" si="29"/>
        <v>1.25</v>
      </c>
      <c r="Y44">
        <f t="shared" si="30"/>
        <v>0.15</v>
      </c>
      <c r="Z44" s="195">
        <f t="shared" si="31"/>
        <v>0.66666666666666663</v>
      </c>
      <c r="AA44" s="195">
        <f t="shared" si="32"/>
        <v>0.66666666666666663</v>
      </c>
      <c r="AB44" s="160">
        <f t="shared" si="33"/>
        <v>2.9523809523809526</v>
      </c>
      <c r="AC44" s="160">
        <f t="shared" si="34"/>
        <v>2</v>
      </c>
      <c r="AD44" s="160">
        <f t="shared" si="35"/>
        <v>4.1309523809523814</v>
      </c>
      <c r="AE44" s="50">
        <f t="shared" si="36"/>
        <v>4.708333333333333</v>
      </c>
      <c r="AF44" s="159">
        <f t="shared" si="37"/>
        <v>3.7749999999999999</v>
      </c>
    </row>
    <row r="45" spans="1:39">
      <c r="A45" s="3" t="s">
        <v>133</v>
      </c>
      <c r="B45">
        <v>4</v>
      </c>
      <c r="C45" s="153">
        <f t="shared" si="19"/>
        <v>6</v>
      </c>
      <c r="D45" s="160">
        <f t="shared" si="20"/>
        <v>0.9</v>
      </c>
      <c r="E45">
        <v>1</v>
      </c>
      <c r="F45">
        <f t="shared" si="21"/>
        <v>1</v>
      </c>
      <c r="G45">
        <f t="shared" si="22"/>
        <v>0.1</v>
      </c>
      <c r="H45">
        <v>0</v>
      </c>
      <c r="I45" s="175" t="str">
        <f>_xlfn.XLOOKUP(A45,Indicator_Scores!A:A,Indicator_Scores!M:M,"what happened?")</f>
        <v>0</v>
      </c>
      <c r="J45" s="153">
        <f t="shared" si="23"/>
        <v>0</v>
      </c>
      <c r="K45" s="160">
        <f t="shared" si="24"/>
        <v>0</v>
      </c>
      <c r="L45">
        <v>7</v>
      </c>
      <c r="M45">
        <f t="shared" si="25"/>
        <v>8.75</v>
      </c>
      <c r="N45">
        <f t="shared" si="26"/>
        <v>1.05</v>
      </c>
      <c r="O45">
        <v>3</v>
      </c>
      <c r="P45" s="175" t="str">
        <f>_xlfn.XLOOKUP(A45,Indicator_Scores!A:A,Indicator_Scores!O:O,"?")</f>
        <v>4</v>
      </c>
      <c r="Q45">
        <f t="shared" si="27"/>
        <v>5</v>
      </c>
      <c r="R45">
        <f t="shared" si="28"/>
        <v>0.6</v>
      </c>
      <c r="S45" s="186">
        <v>0</v>
      </c>
      <c r="T45" s="186">
        <v>0</v>
      </c>
      <c r="U45" s="186">
        <v>0</v>
      </c>
      <c r="V45">
        <v>3</v>
      </c>
      <c r="W45" s="175" t="str">
        <f>_xlfn.XLOOKUP(A45,Indicator_Scores!A:A,Indicator_Scores!S:S,"?")</f>
        <v>6</v>
      </c>
      <c r="X45">
        <f t="shared" si="29"/>
        <v>7.5</v>
      </c>
      <c r="Y45">
        <f t="shared" si="30"/>
        <v>0.89999999999999991</v>
      </c>
      <c r="Z45" s="195">
        <f t="shared" si="31"/>
        <v>0</v>
      </c>
      <c r="AA45" s="195">
        <f t="shared" si="32"/>
        <v>0</v>
      </c>
      <c r="AB45" s="160">
        <f t="shared" si="33"/>
        <v>2.5714285714285716</v>
      </c>
      <c r="AC45" s="160">
        <f t="shared" si="34"/>
        <v>3</v>
      </c>
      <c r="AD45" s="160">
        <f t="shared" si="35"/>
        <v>4.0357142857142856</v>
      </c>
      <c r="AE45" s="50">
        <f t="shared" si="36"/>
        <v>4.708333333333333</v>
      </c>
      <c r="AF45" s="159">
        <f t="shared" si="37"/>
        <v>3.55</v>
      </c>
    </row>
    <row r="46" spans="1:39">
      <c r="A46" s="3" t="s">
        <v>93</v>
      </c>
      <c r="B46">
        <v>3</v>
      </c>
      <c r="C46" s="153">
        <f t="shared" si="19"/>
        <v>4.5</v>
      </c>
      <c r="D46" s="160">
        <f t="shared" si="20"/>
        <v>0.67500000000000004</v>
      </c>
      <c r="E46">
        <v>0</v>
      </c>
      <c r="F46">
        <f t="shared" si="21"/>
        <v>0</v>
      </c>
      <c r="G46">
        <f t="shared" si="22"/>
        <v>0</v>
      </c>
      <c r="H46">
        <v>0</v>
      </c>
      <c r="I46" s="175" t="str">
        <f>_xlfn.XLOOKUP(A46,Indicator_Scores!A:A,Indicator_Scores!M:M,"what happened?")</f>
        <v>0</v>
      </c>
      <c r="J46" s="153">
        <f t="shared" si="23"/>
        <v>0</v>
      </c>
      <c r="K46" s="160">
        <f t="shared" si="24"/>
        <v>0</v>
      </c>
      <c r="L46">
        <v>6</v>
      </c>
      <c r="M46">
        <f t="shared" si="25"/>
        <v>7.5</v>
      </c>
      <c r="N46">
        <f t="shared" si="26"/>
        <v>0.89999999999999991</v>
      </c>
      <c r="O46">
        <v>10</v>
      </c>
      <c r="P46" s="175" t="str">
        <f>_xlfn.XLOOKUP(A46,Indicator_Scores!A:A,Indicator_Scores!O:O,"?")</f>
        <v>6</v>
      </c>
      <c r="Q46">
        <f t="shared" si="27"/>
        <v>7.5</v>
      </c>
      <c r="R46">
        <f t="shared" si="28"/>
        <v>0.89999999999999991</v>
      </c>
      <c r="S46" s="186">
        <v>1</v>
      </c>
      <c r="T46" s="186">
        <v>4</v>
      </c>
      <c r="U46" s="186">
        <v>0</v>
      </c>
      <c r="V46">
        <v>3</v>
      </c>
      <c r="W46" s="175" t="str">
        <f>_xlfn.XLOOKUP(A46,Indicator_Scores!A:A,Indicator_Scores!S:S,"?")</f>
        <v>6</v>
      </c>
      <c r="X46">
        <f t="shared" si="29"/>
        <v>7.5</v>
      </c>
      <c r="Y46">
        <f t="shared" si="30"/>
        <v>0.89999999999999991</v>
      </c>
      <c r="Z46" s="195">
        <f t="shared" si="31"/>
        <v>1.6666666666666667</v>
      </c>
      <c r="AA46" s="195">
        <f t="shared" si="32"/>
        <v>1.6666666666666667</v>
      </c>
      <c r="AB46" s="160">
        <f t="shared" si="33"/>
        <v>3.3809523809523809</v>
      </c>
      <c r="AC46" s="160">
        <f t="shared" si="34"/>
        <v>2.25</v>
      </c>
      <c r="AD46" s="160">
        <f t="shared" si="35"/>
        <v>4.0952380952380958</v>
      </c>
      <c r="AE46" s="50">
        <f t="shared" si="36"/>
        <v>4.5</v>
      </c>
      <c r="AF46" s="159">
        <f t="shared" si="37"/>
        <v>3.3749999999999996</v>
      </c>
    </row>
    <row r="47" spans="1:39">
      <c r="A47" s="3" t="s">
        <v>121</v>
      </c>
      <c r="B47">
        <v>2</v>
      </c>
      <c r="C47" s="153">
        <f t="shared" si="19"/>
        <v>3</v>
      </c>
      <c r="D47" s="160">
        <f t="shared" si="20"/>
        <v>0.45</v>
      </c>
      <c r="E47">
        <v>1</v>
      </c>
      <c r="F47">
        <f t="shared" si="21"/>
        <v>1</v>
      </c>
      <c r="G47">
        <f t="shared" si="22"/>
        <v>0.1</v>
      </c>
      <c r="H47">
        <v>0</v>
      </c>
      <c r="I47" s="175" t="str">
        <f>_xlfn.XLOOKUP(A47,Indicator_Scores!A:A,Indicator_Scores!M:M,"what happened?")</f>
        <v>0</v>
      </c>
      <c r="J47" s="153">
        <f t="shared" si="23"/>
        <v>0</v>
      </c>
      <c r="K47" s="160">
        <f t="shared" si="24"/>
        <v>0</v>
      </c>
      <c r="L47">
        <v>5</v>
      </c>
      <c r="M47">
        <f t="shared" si="25"/>
        <v>6.25</v>
      </c>
      <c r="N47">
        <f t="shared" si="26"/>
        <v>0.75</v>
      </c>
      <c r="O47">
        <v>7</v>
      </c>
      <c r="P47" s="175" t="str">
        <f>_xlfn.XLOOKUP(A47,Indicator_Scores!A:A,Indicator_Scores!O:O,"?")</f>
        <v>5</v>
      </c>
      <c r="Q47">
        <f t="shared" si="27"/>
        <v>6.25</v>
      </c>
      <c r="R47">
        <f t="shared" si="28"/>
        <v>0.75</v>
      </c>
      <c r="S47" s="186">
        <v>1</v>
      </c>
      <c r="T47" s="186">
        <v>2</v>
      </c>
      <c r="U47" s="186">
        <v>0</v>
      </c>
      <c r="V47">
        <v>7</v>
      </c>
      <c r="W47" s="175" t="str">
        <f>_xlfn.XLOOKUP(A47,Indicator_Scores!A:A,Indicator_Scores!S:S,"?")</f>
        <v>8</v>
      </c>
      <c r="X47">
        <f t="shared" si="29"/>
        <v>10</v>
      </c>
      <c r="Y47">
        <f t="shared" si="30"/>
        <v>1.2</v>
      </c>
      <c r="Z47" s="195">
        <f t="shared" si="31"/>
        <v>1</v>
      </c>
      <c r="AA47" s="195">
        <f t="shared" si="32"/>
        <v>1</v>
      </c>
      <c r="AB47" s="160">
        <f t="shared" si="33"/>
        <v>3.2857142857142856</v>
      </c>
      <c r="AC47" s="160">
        <f t="shared" si="34"/>
        <v>2</v>
      </c>
      <c r="AD47" s="160">
        <f t="shared" si="35"/>
        <v>3.9285714285714284</v>
      </c>
      <c r="AE47" s="50">
        <f t="shared" si="36"/>
        <v>4.416666666666667</v>
      </c>
      <c r="AF47" s="159">
        <f t="shared" si="37"/>
        <v>3.25</v>
      </c>
    </row>
    <row r="48" spans="1:39">
      <c r="A48" s="3" t="s">
        <v>124</v>
      </c>
      <c r="B48">
        <v>3</v>
      </c>
      <c r="C48" s="153">
        <f t="shared" si="19"/>
        <v>4.5</v>
      </c>
      <c r="D48" s="160">
        <f t="shared" si="20"/>
        <v>0.67500000000000004</v>
      </c>
      <c r="E48">
        <v>0</v>
      </c>
      <c r="F48">
        <f t="shared" si="21"/>
        <v>0</v>
      </c>
      <c r="G48">
        <f t="shared" si="22"/>
        <v>0</v>
      </c>
      <c r="H48">
        <v>0</v>
      </c>
      <c r="I48" s="175" t="str">
        <f>_xlfn.XLOOKUP(A48,Indicator_Scores!A:A,Indicator_Scores!M:M,"what happened?")</f>
        <v>0</v>
      </c>
      <c r="J48" s="153">
        <f t="shared" si="23"/>
        <v>0</v>
      </c>
      <c r="K48" s="160">
        <f t="shared" si="24"/>
        <v>0</v>
      </c>
      <c r="L48">
        <v>6</v>
      </c>
      <c r="M48">
        <f t="shared" si="25"/>
        <v>7.5</v>
      </c>
      <c r="N48">
        <f t="shared" si="26"/>
        <v>0.89999999999999991</v>
      </c>
      <c r="O48">
        <v>7</v>
      </c>
      <c r="P48" s="175" t="str">
        <f>_xlfn.XLOOKUP(A48,Indicator_Scores!A:A,Indicator_Scores!O:O,"?")</f>
        <v>5</v>
      </c>
      <c r="Q48">
        <f t="shared" si="27"/>
        <v>6.25</v>
      </c>
      <c r="R48">
        <f t="shared" si="28"/>
        <v>0.75</v>
      </c>
      <c r="S48" s="186">
        <v>1</v>
      </c>
      <c r="T48" s="186">
        <v>7</v>
      </c>
      <c r="U48" s="186">
        <v>1</v>
      </c>
      <c r="V48">
        <v>3</v>
      </c>
      <c r="W48" s="175" t="str">
        <f>_xlfn.XLOOKUP(A48,Indicator_Scores!A:A,Indicator_Scores!S:S,"?")</f>
        <v>6</v>
      </c>
      <c r="X48">
        <f t="shared" si="29"/>
        <v>7.5</v>
      </c>
      <c r="Y48">
        <f t="shared" si="30"/>
        <v>0.89999999999999991</v>
      </c>
      <c r="Z48" s="195">
        <f t="shared" si="31"/>
        <v>3</v>
      </c>
      <c r="AA48" s="195">
        <f t="shared" si="32"/>
        <v>3</v>
      </c>
      <c r="AB48" s="160">
        <f t="shared" si="33"/>
        <v>3.1428571428571428</v>
      </c>
      <c r="AC48" s="160">
        <f t="shared" si="34"/>
        <v>2.25</v>
      </c>
      <c r="AD48" s="160">
        <f t="shared" si="35"/>
        <v>4.1071428571428568</v>
      </c>
      <c r="AE48" s="50">
        <f t="shared" si="36"/>
        <v>4.291666666666667</v>
      </c>
      <c r="AF48" s="159">
        <f t="shared" si="37"/>
        <v>3.2249999999999996</v>
      </c>
    </row>
    <row r="49" spans="1:32">
      <c r="A49" s="3" t="s">
        <v>113</v>
      </c>
      <c r="B49">
        <v>2</v>
      </c>
      <c r="C49" s="153">
        <f t="shared" si="19"/>
        <v>3</v>
      </c>
      <c r="D49" s="160">
        <f t="shared" si="20"/>
        <v>0.45</v>
      </c>
      <c r="E49">
        <v>0</v>
      </c>
      <c r="F49">
        <f t="shared" si="21"/>
        <v>0</v>
      </c>
      <c r="G49">
        <f t="shared" si="22"/>
        <v>0</v>
      </c>
      <c r="H49">
        <v>0</v>
      </c>
      <c r="I49" s="175" t="str">
        <f>_xlfn.XLOOKUP(A49,Indicator_Scores!A:A,Indicator_Scores!M:M,"what happened?")</f>
        <v>0</v>
      </c>
      <c r="J49" s="153">
        <f t="shared" si="23"/>
        <v>0</v>
      </c>
      <c r="K49" s="160">
        <f t="shared" si="24"/>
        <v>0</v>
      </c>
      <c r="L49">
        <v>5</v>
      </c>
      <c r="M49">
        <f t="shared" si="25"/>
        <v>6.25</v>
      </c>
      <c r="N49">
        <f t="shared" si="26"/>
        <v>0.75</v>
      </c>
      <c r="O49">
        <v>9</v>
      </c>
      <c r="P49" s="175" t="str">
        <f>_xlfn.XLOOKUP(A49,Indicator_Scores!A:A,Indicator_Scores!O:O,"?")</f>
        <v>5</v>
      </c>
      <c r="Q49">
        <f t="shared" si="27"/>
        <v>6.25</v>
      </c>
      <c r="R49">
        <f t="shared" si="28"/>
        <v>0.75</v>
      </c>
      <c r="S49" s="186">
        <v>1</v>
      </c>
      <c r="T49" s="186">
        <v>0</v>
      </c>
      <c r="U49" s="186">
        <v>1</v>
      </c>
      <c r="V49">
        <v>6</v>
      </c>
      <c r="W49" s="175" t="str">
        <f>_xlfn.XLOOKUP(A49,Indicator_Scores!A:A,Indicator_Scores!S:S,"?")</f>
        <v>8</v>
      </c>
      <c r="X49">
        <f t="shared" si="29"/>
        <v>10</v>
      </c>
      <c r="Y49">
        <f t="shared" si="30"/>
        <v>1.2</v>
      </c>
      <c r="Z49" s="195">
        <f t="shared" si="31"/>
        <v>0.66666666666666663</v>
      </c>
      <c r="AA49" s="195">
        <f t="shared" si="32"/>
        <v>0.66666666666666663</v>
      </c>
      <c r="AB49" s="160">
        <f t="shared" si="33"/>
        <v>3.2380952380952381</v>
      </c>
      <c r="AC49" s="160">
        <f t="shared" si="34"/>
        <v>1.75</v>
      </c>
      <c r="AD49" s="160">
        <f t="shared" si="35"/>
        <v>3.7380952380952381</v>
      </c>
      <c r="AE49" s="50">
        <f t="shared" si="36"/>
        <v>4.25</v>
      </c>
      <c r="AF49" s="159">
        <f t="shared" si="37"/>
        <v>3.15</v>
      </c>
    </row>
    <row r="50" spans="1:32">
      <c r="A50" s="3" t="s">
        <v>123</v>
      </c>
      <c r="B50">
        <v>1</v>
      </c>
      <c r="C50" s="153">
        <f t="shared" si="19"/>
        <v>1.5</v>
      </c>
      <c r="D50" s="160">
        <f t="shared" si="20"/>
        <v>0.22500000000000001</v>
      </c>
      <c r="E50">
        <v>0</v>
      </c>
      <c r="F50">
        <f t="shared" si="21"/>
        <v>0</v>
      </c>
      <c r="G50">
        <f t="shared" si="22"/>
        <v>0</v>
      </c>
      <c r="H50">
        <v>0</v>
      </c>
      <c r="I50" s="175" t="str">
        <f>_xlfn.XLOOKUP(A50,Indicator_Scores!A:A,Indicator_Scores!M:M,"what happened?")</f>
        <v>0</v>
      </c>
      <c r="J50" s="153">
        <f t="shared" si="23"/>
        <v>0</v>
      </c>
      <c r="K50" s="160">
        <f t="shared" si="24"/>
        <v>0</v>
      </c>
      <c r="L50">
        <v>4</v>
      </c>
      <c r="M50">
        <f t="shared" si="25"/>
        <v>5</v>
      </c>
      <c r="N50">
        <f t="shared" si="26"/>
        <v>0.6</v>
      </c>
      <c r="O50">
        <v>10</v>
      </c>
      <c r="P50" s="175" t="str">
        <f>_xlfn.XLOOKUP(A50,Indicator_Scores!A:A,Indicator_Scores!O:O,"?")</f>
        <v>6</v>
      </c>
      <c r="Q50">
        <f t="shared" si="27"/>
        <v>7.5</v>
      </c>
      <c r="R50">
        <f t="shared" si="28"/>
        <v>0.89999999999999991</v>
      </c>
      <c r="S50" s="186">
        <v>0</v>
      </c>
      <c r="T50" s="186">
        <v>2</v>
      </c>
      <c r="U50" s="186">
        <v>1</v>
      </c>
      <c r="V50">
        <v>8</v>
      </c>
      <c r="W50" s="175" t="str">
        <f>_xlfn.XLOOKUP(A50,Indicator_Scores!A:A,Indicator_Scores!S:S,"?")</f>
        <v>9</v>
      </c>
      <c r="X50">
        <f t="shared" si="29"/>
        <v>11.25</v>
      </c>
      <c r="Y50">
        <f t="shared" si="30"/>
        <v>1.3499999999999999</v>
      </c>
      <c r="Z50" s="195">
        <f t="shared" si="31"/>
        <v>1</v>
      </c>
      <c r="AA50" s="195">
        <f t="shared" si="32"/>
        <v>1</v>
      </c>
      <c r="AB50" s="160">
        <f t="shared" si="33"/>
        <v>3.4285714285714284</v>
      </c>
      <c r="AC50" s="160">
        <f t="shared" si="34"/>
        <v>1.25</v>
      </c>
      <c r="AD50" s="160">
        <f t="shared" si="35"/>
        <v>3.75</v>
      </c>
      <c r="AE50" s="50">
        <f t="shared" si="36"/>
        <v>4.208333333333333</v>
      </c>
      <c r="AF50" s="159">
        <f t="shared" si="37"/>
        <v>3.0749999999999997</v>
      </c>
    </row>
    <row r="51" spans="1:32">
      <c r="A51" s="3" t="s">
        <v>90</v>
      </c>
      <c r="B51">
        <v>2</v>
      </c>
      <c r="C51" s="153">
        <f t="shared" si="19"/>
        <v>3</v>
      </c>
      <c r="D51" s="160">
        <f t="shared" si="20"/>
        <v>0.45</v>
      </c>
      <c r="E51">
        <v>0</v>
      </c>
      <c r="F51">
        <f t="shared" si="21"/>
        <v>0</v>
      </c>
      <c r="G51">
        <f t="shared" si="22"/>
        <v>0</v>
      </c>
      <c r="H51">
        <v>0</v>
      </c>
      <c r="I51" s="175" t="str">
        <f>_xlfn.XLOOKUP(A51,Indicator_Scores!A:A,Indicator_Scores!M:M,"what happened?")</f>
        <v>0</v>
      </c>
      <c r="J51" s="153">
        <f t="shared" si="23"/>
        <v>0</v>
      </c>
      <c r="K51" s="160">
        <f t="shared" si="24"/>
        <v>0</v>
      </c>
      <c r="L51">
        <v>3</v>
      </c>
      <c r="M51">
        <f t="shared" si="25"/>
        <v>3.75</v>
      </c>
      <c r="N51">
        <f t="shared" si="26"/>
        <v>0.44999999999999996</v>
      </c>
      <c r="O51">
        <v>3</v>
      </c>
      <c r="P51" s="175" t="str">
        <f>_xlfn.XLOOKUP(A51,Indicator_Scores!A:A,Indicator_Scores!O:O,"?")</f>
        <v>4</v>
      </c>
      <c r="Q51">
        <f t="shared" si="27"/>
        <v>5</v>
      </c>
      <c r="R51">
        <f t="shared" si="28"/>
        <v>0.6</v>
      </c>
      <c r="S51" s="186">
        <v>0</v>
      </c>
      <c r="T51" s="186">
        <v>0</v>
      </c>
      <c r="U51" s="186">
        <v>0</v>
      </c>
      <c r="V51">
        <v>7</v>
      </c>
      <c r="W51" s="175" t="str">
        <f>_xlfn.XLOOKUP(A51,Indicator_Scores!A:A,Indicator_Scores!S:S,"?")</f>
        <v>8</v>
      </c>
      <c r="X51">
        <f t="shared" si="29"/>
        <v>10</v>
      </c>
      <c r="Y51">
        <f t="shared" si="30"/>
        <v>1.2</v>
      </c>
      <c r="Z51" s="195">
        <f t="shared" si="31"/>
        <v>0</v>
      </c>
      <c r="AA51" s="195">
        <f t="shared" si="32"/>
        <v>0</v>
      </c>
      <c r="AB51" s="160">
        <f t="shared" si="33"/>
        <v>2.1428571428571428</v>
      </c>
      <c r="AC51" s="160">
        <f t="shared" si="34"/>
        <v>1.25</v>
      </c>
      <c r="AD51" s="160">
        <f t="shared" si="35"/>
        <v>3.1071428571428572</v>
      </c>
      <c r="AE51" s="50">
        <f t="shared" si="36"/>
        <v>3.625</v>
      </c>
      <c r="AF51" s="159">
        <f t="shared" si="37"/>
        <v>2.7</v>
      </c>
    </row>
    <row r="52" spans="1:32">
      <c r="S52" s="186"/>
      <c r="T52" s="186"/>
      <c r="U52" s="186"/>
      <c r="V52"/>
      <c r="W52" s="175"/>
      <c r="X52"/>
      <c r="Y52"/>
      <c r="Z52" s="186"/>
      <c r="AA52" s="186"/>
    </row>
    <row r="53" spans="1:32">
      <c r="S53" s="186"/>
      <c r="T53" s="186"/>
      <c r="U53" s="186"/>
      <c r="V53"/>
      <c r="W53" s="175"/>
      <c r="X53"/>
      <c r="Y53"/>
      <c r="Z53" s="186"/>
      <c r="AA53" s="186"/>
    </row>
    <row r="54" spans="1:32">
      <c r="C54" s="153"/>
      <c r="D54" s="153"/>
      <c r="S54" s="186"/>
      <c r="T54" s="186"/>
      <c r="U54" s="186"/>
      <c r="V54"/>
      <c r="W54" s="175"/>
      <c r="X54"/>
      <c r="Y54"/>
      <c r="Z54" s="186"/>
      <c r="AA54" s="186"/>
    </row>
    <row r="55" spans="1:32">
      <c r="A55" s="3" t="s">
        <v>55</v>
      </c>
      <c r="B55">
        <v>9</v>
      </c>
      <c r="C55" s="153">
        <f>B55*1.5</f>
        <v>13.5</v>
      </c>
      <c r="D55" s="160">
        <f>B55*0.225</f>
        <v>2.0249999999999999</v>
      </c>
      <c r="E55">
        <v>4</v>
      </c>
      <c r="F55">
        <f>E55*1</f>
        <v>4</v>
      </c>
      <c r="G55">
        <f>E55*0.1</f>
        <v>0.4</v>
      </c>
      <c r="H55">
        <v>10</v>
      </c>
      <c r="I55" s="175" t="str">
        <f>_xlfn.XLOOKUP(A55,Indicator_Scores!A:A,Indicator_Scores!M:M,"what happened?")</f>
        <v>n/a</v>
      </c>
      <c r="J55" s="180" t="s">
        <v>8373</v>
      </c>
      <c r="K55" s="160" t="s">
        <v>8373</v>
      </c>
      <c r="L55" t="s">
        <v>8373</v>
      </c>
      <c r="M55" t="s">
        <v>8373</v>
      </c>
      <c r="N55" t="s">
        <v>8373</v>
      </c>
      <c r="O55">
        <v>10</v>
      </c>
      <c r="P55" s="175" t="str">
        <f>_xlfn.XLOOKUP(A55,Indicator_Scores!A:A,Indicator_Scores!O:O,"?")</f>
        <v>7</v>
      </c>
      <c r="Q55">
        <f>P55*1.25</f>
        <v>8.75</v>
      </c>
      <c r="R55">
        <f>P55*0.15</f>
        <v>1.05</v>
      </c>
      <c r="S55" s="186">
        <v>4</v>
      </c>
      <c r="T55" s="186">
        <v>0</v>
      </c>
      <c r="U55" s="186">
        <v>1</v>
      </c>
      <c r="V55">
        <v>0</v>
      </c>
      <c r="W55" s="175" t="str">
        <f>_xlfn.XLOOKUP(A55,Indicator_Scores!A:A,Indicator_Scores!S:S,"?")</f>
        <v>0</v>
      </c>
      <c r="X55">
        <f>W55*1.25</f>
        <v>0</v>
      </c>
      <c r="Y55">
        <f>W55*0.15</f>
        <v>0</v>
      </c>
      <c r="Z55" s="195">
        <f>AVERAGE(S55,T55,U55)</f>
        <v>1.6666666666666667</v>
      </c>
      <c r="AA55" s="195">
        <f>Z55*1</f>
        <v>1.6666666666666667</v>
      </c>
      <c r="AB55" s="160">
        <f>AVERAGE(B55,E55,H55,L55,O55,V55,Z55)</f>
        <v>5.7777777777777777</v>
      </c>
      <c r="AC55" s="160">
        <f>AVERAGE(B55,E55,I55,L55,P55,W55,)</f>
        <v>4.333333333333333</v>
      </c>
      <c r="AD55" s="160">
        <f>AVERAGE(C55,F55,J55,M55,Q55,X55,AA55)</f>
        <v>5.5833333333333339</v>
      </c>
      <c r="AE55" s="50">
        <f>AVERAGE(C55,F55,J55,M55,Q55,X55)</f>
        <v>6.5625</v>
      </c>
      <c r="AF55" s="160" t="e">
        <f>Y55+N55+K55+G55+D55+R55</f>
        <v>#VALUE!</v>
      </c>
    </row>
  </sheetData>
  <autoFilter ref="A1:AM51" xr:uid="{FC16DF39-DD2B-124D-B2BA-B58C4BF93AFE}">
    <sortState xmlns:xlrd2="http://schemas.microsoft.com/office/spreadsheetml/2017/richdata2" ref="A2:AM51">
      <sortCondition descending="1" ref="AF1:AF51"/>
    </sortState>
  </autoFilter>
  <sortState xmlns:xlrd2="http://schemas.microsoft.com/office/spreadsheetml/2017/richdata2" ref="A1:AM51">
    <sortCondition descending="1" ref="AF1:AF51"/>
  </sortState>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E381-D277-174B-B3AD-F62F37198A3A}">
  <sheetPr>
    <tabColor rgb="FF7030A0"/>
  </sheetPr>
  <dimension ref="A1:N12"/>
  <sheetViews>
    <sheetView zoomScale="140" zoomScaleNormal="140" workbookViewId="0">
      <selection activeCell="B2" sqref="B2"/>
    </sheetView>
  </sheetViews>
  <sheetFormatPr baseColWidth="10" defaultRowHeight="16"/>
  <cols>
    <col min="1" max="1" width="16" bestFit="1" customWidth="1"/>
    <col min="5" max="5" width="12.1640625" customWidth="1"/>
    <col min="6" max="12" width="11.1640625" bestFit="1" customWidth="1"/>
    <col min="13" max="14" width="11.83203125" bestFit="1" customWidth="1"/>
  </cols>
  <sheetData>
    <row r="1" spans="1:14">
      <c r="B1" t="s">
        <v>8421</v>
      </c>
      <c r="C1" t="s">
        <v>8422</v>
      </c>
      <c r="D1">
        <v>0</v>
      </c>
      <c r="E1" t="s">
        <v>8321</v>
      </c>
      <c r="F1" t="s">
        <v>8322</v>
      </c>
      <c r="G1" t="s">
        <v>8323</v>
      </c>
      <c r="H1" t="s">
        <v>8324</v>
      </c>
      <c r="I1" t="s">
        <v>8325</v>
      </c>
      <c r="J1" t="s">
        <v>8326</v>
      </c>
      <c r="K1" t="s">
        <v>8327</v>
      </c>
      <c r="L1" t="s">
        <v>8328</v>
      </c>
      <c r="M1" t="s">
        <v>8329</v>
      </c>
      <c r="N1" t="s">
        <v>8330</v>
      </c>
    </row>
    <row r="2" spans="1:14">
      <c r="A2" t="s">
        <v>8423</v>
      </c>
      <c r="B2">
        <v>-18.5</v>
      </c>
      <c r="C2">
        <v>44.5</v>
      </c>
      <c r="D2">
        <f>B2</f>
        <v>-18.5</v>
      </c>
      <c r="E2" s="181" t="s">
        <v>8339</v>
      </c>
      <c r="F2" s="181" t="s">
        <v>8340</v>
      </c>
      <c r="G2" s="176" t="s">
        <v>8338</v>
      </c>
      <c r="H2" s="182" t="s">
        <v>8337</v>
      </c>
      <c r="I2" s="182" t="s">
        <v>8336</v>
      </c>
      <c r="J2" s="182" t="s">
        <v>8335</v>
      </c>
      <c r="K2" s="182" t="s">
        <v>8334</v>
      </c>
      <c r="L2" s="182" t="s">
        <v>8333</v>
      </c>
      <c r="M2" s="182" t="s">
        <v>8332</v>
      </c>
      <c r="N2">
        <v>44.5</v>
      </c>
    </row>
    <row r="3" spans="1:14">
      <c r="A3" t="s">
        <v>8219</v>
      </c>
      <c r="B3">
        <v>9</v>
      </c>
      <c r="C3">
        <v>23</v>
      </c>
      <c r="D3">
        <f>B3</f>
        <v>9</v>
      </c>
      <c r="E3" s="180">
        <f>D3+((22-9)/9)</f>
        <v>10.444444444444445</v>
      </c>
      <c r="F3" s="177" t="s">
        <v>8350</v>
      </c>
      <c r="G3" s="180">
        <v>13</v>
      </c>
      <c r="H3" s="180" t="s">
        <v>8371</v>
      </c>
      <c r="I3" s="180">
        <v>16</v>
      </c>
      <c r="J3" s="180" t="s">
        <v>8351</v>
      </c>
      <c r="K3" s="180">
        <v>19</v>
      </c>
      <c r="L3" s="180" t="s">
        <v>8370</v>
      </c>
      <c r="M3" s="180">
        <v>22</v>
      </c>
      <c r="N3" s="176" t="s">
        <v>8331</v>
      </c>
    </row>
    <row r="4" spans="1:14">
      <c r="A4" t="s">
        <v>8424</v>
      </c>
      <c r="B4" s="153">
        <v>-40</v>
      </c>
      <c r="C4">
        <v>0</v>
      </c>
      <c r="D4" s="175" t="s">
        <v>8383</v>
      </c>
      <c r="E4" t="s">
        <v>8384</v>
      </c>
      <c r="F4" s="175" t="s">
        <v>8385</v>
      </c>
      <c r="G4" s="179" t="s">
        <v>8386</v>
      </c>
      <c r="H4" s="175" t="s">
        <v>8387</v>
      </c>
      <c r="I4" s="175" t="s">
        <v>8388</v>
      </c>
      <c r="J4" s="175" t="s">
        <v>8389</v>
      </c>
      <c r="K4" s="175" t="s">
        <v>8390</v>
      </c>
      <c r="L4" s="193" t="s">
        <v>8391</v>
      </c>
      <c r="M4" s="176" t="s">
        <v>8392</v>
      </c>
      <c r="N4">
        <v>0</v>
      </c>
    </row>
    <row r="5" spans="1:14">
      <c r="A5" t="s">
        <v>8425</v>
      </c>
      <c r="B5">
        <v>0</v>
      </c>
      <c r="C5">
        <v>100</v>
      </c>
      <c r="D5" s="175">
        <v>0</v>
      </c>
      <c r="E5" s="177" t="s">
        <v>8341</v>
      </c>
      <c r="F5" s="177" t="s">
        <v>8349</v>
      </c>
      <c r="G5" s="178" t="s">
        <v>8342</v>
      </c>
      <c r="H5" s="178" t="s">
        <v>8343</v>
      </c>
      <c r="I5" s="178" t="s">
        <v>8344</v>
      </c>
      <c r="J5" s="178" t="s">
        <v>8345</v>
      </c>
      <c r="K5" s="178" t="s">
        <v>8346</v>
      </c>
      <c r="L5" s="178" t="s">
        <v>8347</v>
      </c>
      <c r="M5" s="178" t="s">
        <v>8348</v>
      </c>
      <c r="N5">
        <v>100</v>
      </c>
    </row>
    <row r="6" spans="1:14">
      <c r="A6" t="s">
        <v>8426</v>
      </c>
      <c r="B6">
        <v>-1.62</v>
      </c>
      <c r="C6">
        <v>0</v>
      </c>
      <c r="D6" s="175" t="s">
        <v>8394</v>
      </c>
      <c r="E6" s="175" t="s">
        <v>8395</v>
      </c>
      <c r="F6" s="175" t="s">
        <v>8396</v>
      </c>
      <c r="G6" s="175" t="s">
        <v>8397</v>
      </c>
      <c r="H6" s="175" t="s">
        <v>8398</v>
      </c>
      <c r="I6" s="175" t="s">
        <v>8399</v>
      </c>
      <c r="J6" s="175" t="s">
        <v>8400</v>
      </c>
      <c r="K6" s="175" t="s">
        <v>8401</v>
      </c>
      <c r="L6" s="175" t="s">
        <v>8402</v>
      </c>
      <c r="M6" s="175" t="s">
        <v>8403</v>
      </c>
      <c r="N6">
        <v>0</v>
      </c>
    </row>
    <row r="7" spans="1:14">
      <c r="A7" t="s">
        <v>8225</v>
      </c>
      <c r="B7">
        <v>0</v>
      </c>
      <c r="C7">
        <v>0.11</v>
      </c>
      <c r="D7" s="175">
        <v>0</v>
      </c>
      <c r="E7" s="152">
        <f>0.1/9</f>
        <v>1.1111111111111112E-2</v>
      </c>
      <c r="F7" s="152">
        <f>E7+0.1/9</f>
        <v>2.2222222222222223E-2</v>
      </c>
      <c r="G7" s="152">
        <f t="shared" ref="G7:M7" si="0">F7+0.1/9</f>
        <v>3.3333333333333333E-2</v>
      </c>
      <c r="H7" s="152">
        <f t="shared" si="0"/>
        <v>4.4444444444444446E-2</v>
      </c>
      <c r="I7" s="152">
        <f t="shared" si="0"/>
        <v>5.5555555555555559E-2</v>
      </c>
      <c r="J7" s="152">
        <f t="shared" si="0"/>
        <v>6.6666666666666666E-2</v>
      </c>
      <c r="K7" s="152">
        <f t="shared" si="0"/>
        <v>7.7777777777777779E-2</v>
      </c>
      <c r="L7" s="152">
        <f t="shared" si="0"/>
        <v>8.8888888888888892E-2</v>
      </c>
      <c r="M7" s="152">
        <f t="shared" si="0"/>
        <v>0.1</v>
      </c>
      <c r="N7" s="176" t="s">
        <v>8404</v>
      </c>
    </row>
    <row r="8" spans="1:14" s="186" customFormat="1">
      <c r="A8" s="186" t="s">
        <v>8226</v>
      </c>
      <c r="B8" s="186">
        <v>0</v>
      </c>
      <c r="C8" s="186">
        <v>0.08</v>
      </c>
      <c r="D8" s="186">
        <v>0</v>
      </c>
      <c r="E8" s="190">
        <f>0.08/9</f>
        <v>8.8888888888888889E-3</v>
      </c>
      <c r="F8" s="190">
        <f>E8+0.08/9</f>
        <v>1.7777777777777778E-2</v>
      </c>
      <c r="G8" s="190">
        <f t="shared" ref="G8:M8" si="1">F8+0.08/9</f>
        <v>2.6666666666666665E-2</v>
      </c>
      <c r="H8" s="190">
        <f t="shared" si="1"/>
        <v>3.5555555555555556E-2</v>
      </c>
      <c r="I8" s="190">
        <f t="shared" si="1"/>
        <v>4.4444444444444446E-2</v>
      </c>
      <c r="J8" s="190">
        <f t="shared" si="1"/>
        <v>5.3333333333333337E-2</v>
      </c>
      <c r="K8" s="190">
        <f t="shared" si="1"/>
        <v>6.2222222222222227E-2</v>
      </c>
      <c r="L8" s="190">
        <f t="shared" si="1"/>
        <v>7.1111111111111111E-2</v>
      </c>
      <c r="M8" s="190">
        <f t="shared" si="1"/>
        <v>0.08</v>
      </c>
      <c r="N8" s="191" t="s">
        <v>8382</v>
      </c>
    </row>
    <row r="9" spans="1:14" s="186" customFormat="1">
      <c r="A9" s="186" t="s">
        <v>8227</v>
      </c>
      <c r="B9" s="186">
        <v>0</v>
      </c>
      <c r="C9" s="186">
        <v>5.5E-2</v>
      </c>
      <c r="D9" s="186">
        <v>0</v>
      </c>
      <c r="E9" s="186" t="s">
        <v>8353</v>
      </c>
      <c r="F9" s="192" t="s">
        <v>8354</v>
      </c>
      <c r="G9" s="192" t="s">
        <v>8355</v>
      </c>
      <c r="H9" s="192" t="s">
        <v>8356</v>
      </c>
      <c r="I9" s="192" t="s">
        <v>8357</v>
      </c>
      <c r="J9" s="192" t="s">
        <v>8358</v>
      </c>
      <c r="K9" s="192" t="s">
        <v>8359</v>
      </c>
      <c r="L9" s="192" t="s">
        <v>8360</v>
      </c>
      <c r="M9" s="192" t="s">
        <v>8361</v>
      </c>
      <c r="N9" s="191" t="s">
        <v>8352</v>
      </c>
    </row>
    <row r="10" spans="1:14" s="186" customFormat="1">
      <c r="A10" s="186" t="s">
        <v>8228</v>
      </c>
      <c r="B10" s="186">
        <v>0</v>
      </c>
      <c r="C10" s="186">
        <v>1</v>
      </c>
      <c r="D10" s="186">
        <v>0</v>
      </c>
      <c r="N10" s="186">
        <v>1</v>
      </c>
    </row>
    <row r="12" spans="1:14">
      <c r="F12" s="175"/>
      <c r="G12" s="179"/>
      <c r="H12" s="175"/>
      <c r="I12" s="175"/>
      <c r="J12" s="175"/>
      <c r="K12" s="175"/>
      <c r="L12" s="193"/>
      <c r="M12" s="176"/>
    </row>
  </sheetData>
  <phoneticPr fontId="31" type="noConversion"/>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00153-1C08-D740-BD24-3B693EAC9D6E}">
  <sheetPr>
    <tabColor rgb="FF7030A0"/>
  </sheetPr>
  <dimension ref="A1:AH53"/>
  <sheetViews>
    <sheetView topLeftCell="J1" workbookViewId="0">
      <selection activeCell="M10" sqref="M10"/>
    </sheetView>
  </sheetViews>
  <sheetFormatPr baseColWidth="10" defaultRowHeight="16"/>
  <cols>
    <col min="1" max="1" width="17.5" bestFit="1" customWidth="1"/>
    <col min="2" max="2" width="14.6640625" bestFit="1" customWidth="1"/>
    <col min="3" max="3" width="15.33203125" bestFit="1" customWidth="1"/>
    <col min="5" max="5" width="11.1640625" bestFit="1" customWidth="1"/>
    <col min="6" max="6" width="14.33203125" bestFit="1" customWidth="1"/>
    <col min="7" max="7" width="13.5" bestFit="1" customWidth="1"/>
    <col min="8" max="8" width="10.6640625" bestFit="1" customWidth="1"/>
    <col min="9" max="9" width="11.83203125" bestFit="1" customWidth="1"/>
    <col min="10" max="10" width="11.33203125" bestFit="1" customWidth="1"/>
    <col min="11" max="11" width="11.83203125" bestFit="1" customWidth="1"/>
    <col min="12" max="12" width="12.5" bestFit="1" customWidth="1"/>
    <col min="13" max="13" width="12.5" customWidth="1"/>
    <col min="14" max="15" width="11.33203125" customWidth="1"/>
    <col min="16" max="18" width="11.33203125" style="186" customWidth="1"/>
    <col min="19" max="19" width="11.33203125" customWidth="1"/>
    <col min="20" max="20" width="19.6640625" bestFit="1" customWidth="1"/>
    <col min="21" max="21" width="17.6640625" bestFit="1" customWidth="1"/>
    <col min="22" max="23" width="17.6640625" customWidth="1"/>
    <col min="30" max="30" width="14.83203125" customWidth="1"/>
    <col min="31" max="31" width="28.1640625" bestFit="1" customWidth="1"/>
    <col min="32" max="32" width="27.5" customWidth="1"/>
  </cols>
  <sheetData>
    <row r="1" spans="1:33">
      <c r="A1" t="s">
        <v>139</v>
      </c>
      <c r="B1" t="s">
        <v>8205</v>
      </c>
      <c r="C1" t="s">
        <v>8206</v>
      </c>
      <c r="D1" t="s">
        <v>8207</v>
      </c>
      <c r="E1" t="s">
        <v>8208</v>
      </c>
      <c r="F1" t="s">
        <v>8209</v>
      </c>
      <c r="G1" t="s">
        <v>8210</v>
      </c>
      <c r="H1" t="s">
        <v>8211</v>
      </c>
      <c r="I1" t="s">
        <v>8212</v>
      </c>
      <c r="J1" t="s">
        <v>8213</v>
      </c>
      <c r="K1" t="s">
        <v>8362</v>
      </c>
      <c r="L1" t="s">
        <v>8363</v>
      </c>
      <c r="M1" t="s">
        <v>8372</v>
      </c>
      <c r="N1" t="s">
        <v>8364</v>
      </c>
      <c r="O1" t="s">
        <v>8365</v>
      </c>
      <c r="P1" s="186" t="s">
        <v>8366</v>
      </c>
      <c r="Q1" s="186" t="s">
        <v>8367</v>
      </c>
      <c r="R1" s="186" t="s">
        <v>8368</v>
      </c>
      <c r="S1" s="189" t="s">
        <v>8369</v>
      </c>
      <c r="X1" s="241" t="s">
        <v>4704</v>
      </c>
      <c r="Z1" t="s">
        <v>8215</v>
      </c>
      <c r="AA1" t="s">
        <v>8216</v>
      </c>
      <c r="AB1" t="s">
        <v>8217</v>
      </c>
      <c r="AC1" t="s">
        <v>8223</v>
      </c>
      <c r="AD1" t="s">
        <v>8252</v>
      </c>
      <c r="AE1" t="s">
        <v>8222</v>
      </c>
      <c r="AF1" t="s">
        <v>8252</v>
      </c>
    </row>
    <row r="2" spans="1:33">
      <c r="A2" s="3" t="s">
        <v>14</v>
      </c>
      <c r="B2" s="49">
        <v>-10.5</v>
      </c>
      <c r="C2" s="163">
        <v>9</v>
      </c>
      <c r="D2" s="49">
        <v>10</v>
      </c>
      <c r="E2" s="49">
        <v>35.625</v>
      </c>
      <c r="F2" s="49">
        <v>4.5999999999999999E-2</v>
      </c>
      <c r="G2" s="49">
        <v>1.9575340395594141E-2</v>
      </c>
      <c r="H2" s="49">
        <v>0.03</v>
      </c>
      <c r="I2" s="153">
        <v>0</v>
      </c>
      <c r="J2" s="152">
        <v>0.57155211678268192</v>
      </c>
      <c r="K2" s="152" t="str">
        <f>IF(Indicator_Scores!B2=-18.5,"0",IF(Indicator_Scores!B2&lt;=-11.5,"1",IF(Indicator_Scores!B2&lt;=-4.5,"2",IF(Indicator_Scores!B2&lt;=2.5,"3",IF(Indicator_Scores!B2&lt;=9.5,"4",IF(Indicator_Scores!B2&lt;=16.4,"5",IF(Indicator_Scores!B2&lt;=23.4,"6",IF(Indicator_Scores!B2&lt;=30.4,"7",IF(Indicator_Scores!B2&lt;=37.4,"8",IF(Indicator_Scores!B2&lt;=44.4,"9",IF(Indicator_Scores!B2=44.5,"10","you did it wrong")))))))))))</f>
        <v>2</v>
      </c>
      <c r="L2" s="152" t="str">
        <f>IF(Indicator_Scores!C2=9,"0",IF(Indicator_Scores!C2=10,"1",IF(Indicator_Scores!C2&lt;=12,"2",IF(Indicator_Scores!C2=13,"3",IF(Indicator_Scores!C2&lt;=15,"4",IF(Indicator_Scores!C2=16,"5",IF(Indicator_Scores!C2&lt;=18,"6",IF(Indicator_Scores!C2=19,"7",IF(Indicator_Scores!C2&lt;=21,"8",IF(Indicator_Scores!C2=22,"9",IF(Indicator_Scores!C2&gt;-23,"10","you did it wrong")))))))))))</f>
        <v>0</v>
      </c>
      <c r="M2" s="152" t="str">
        <f>IF(Indicator_Scores!D2&gt;=41,"0",IF(Indicator_Scores!D2&gt;=37,"1",IF(Indicator_Scores!D2&gt;=32,"2",IF(Indicator_Scores!D2&gt;=28,"3",IF(Indicator_Scores!D2&gt;=23,"4",IF(Indicator_Scores!D2&gt;=19,"5",IF(Indicator_Scores!D2&gt;=14,"6",IF(Indicator_Scores!D2&gt;=10,"7",IF(Indicator_Scores!D2&gt;=5,"8",IF(Indicator_Scores!D2&gt;=1,"9",IF(Indicator_Scores!D2=0,"10","you did it wrong")))))))))))</f>
        <v>7</v>
      </c>
      <c r="N2" s="152" t="str">
        <f>IF(Indicator_Scores!E2=0,"0",IF(Indicator_Scores!E2&lt;=11,"1",IF(Indicator_Scores!E2&lt;=22,"2",IF(Indicator_Scores!E2&lt;=33,"3",IF(Indicator_Scores!E2&lt;=44,"4",IF(Indicator_Scores!E2&lt;=55,"5",IF(Indicator_Scores!E2&lt;=66,"6",IF(Indicator_Scores!E2&lt;=77,"7",IF(Indicator_Scores!E2&lt;=88,"8",IF(Indicator_Scores!E2&lt;=99,"9",IF(Indicator_Scores!E2=100,"10","you did it wrong")))))))))))</f>
        <v>4</v>
      </c>
      <c r="O2" s="152" t="str">
        <f>IF(Indicator_Scores!F2=0,"0",IF(Indicator_Scores!F2&lt;=0.011,"1",IF(Indicator_Scores!F2&lt;=0.022,"2",IF(Indicator_Scores!F2&lt;=0.033,"3",IF(Indicator_Scores!F2&lt;=0.044,"4",IF(Indicator_Scores!F2&lt;=0.056,"5",IF(Indicator_Scores!F2&lt;=0.067,"6",IF(Indicator_Scores!F2&lt;=0.078,"7",IF(Indicator_Scores!F2&lt;=0.089,"8",IF(Indicator_Scores!F2&lt;=0.1,"9",IF(Indicator_Scores!F2&lt;=0.11,"10","you did it wrong")))))))))))</f>
        <v>5</v>
      </c>
      <c r="P2" s="187" t="str">
        <f>IF(Indicator_Scores!G2=0,"0",IF(Indicator_Scores!G2&lt;=0.29,"1",IF(Indicator_Scores!G2&lt;=0.59,"2",IF(Indicator_Scores!G2&lt;=0.88,"3",IF(Indicator_Scores!G2&lt;=1.18,"4",IF(Indicator_Scores!G2&lt;=1.47,"5",IF(Indicator_Scores!G2&lt;=1.77,"6",IF(Indicator_Scores!G2&lt;=1.06,"7",IF(Indicator_Scores!G2&lt;=2.36,"8",IF(Indicator_Scores!G2&lt;=2.65,"9",IF(Indicator_Scores!G2&gt;=2.66,"10","you did it wrong")))))))))))</f>
        <v>1</v>
      </c>
      <c r="Q2" s="187" t="str">
        <f>IF(Indicator_Scores!H2=0,"0",IF(Indicator_Scores!H2&lt;=0.006,"1",IF(Indicator_Scores!H2&lt;=0.012,"2",IF(Indicator_Scores!H2&lt;=0.018,"3",IF(Indicator_Scores!H2&lt;=0.024,"4",IF(Indicator_Scores!H2&lt;=0.031,"5",IF(Indicator_Scores!H2&lt;=0.037,"6",IF(Indicator_Scores!H2&lt;=0.043,"7",IF(Indicator_Scores!H2&lt;=0.049,"8",IF(Indicator_Scores!H2&lt;=0.055,"9",IF(Indicator_Scores!H2&gt;=0.056,"10","you did it wrong")))))))))))</f>
        <v>5</v>
      </c>
      <c r="R2" s="188">
        <f>I2</f>
        <v>0</v>
      </c>
      <c r="S2" s="152" t="str">
        <f>IF(Indicator_Scores!J2&gt;=1.63,"0",IF(Indicator_Scores!J2&gt;=1.45,"1",IF(Indicator_Scores!J2&gt;=1.27,"2",IF(Indicator_Scores!J2&gt;=1.09,"3",IF(Indicator_Scores!J2&gt;=0.91,"4",IF(Indicator_Scores!J2&gt;=0.73,"5",IF(Indicator_Scores!J2&gt;=0.55,"6",IF(Indicator_Scores!J2&gt;=0.37,"7",IF(Indicator_Scores!J2&gt;=0.19,"8",IF(Indicator_Scores!J2&gt;=0.01,"9",IF(Indicator_Scores!J2=0,"10","you did it wrong")))))))))))</f>
        <v>6</v>
      </c>
      <c r="U2" s="49"/>
      <c r="V2" s="49"/>
      <c r="W2" s="49"/>
      <c r="X2" s="241"/>
      <c r="Y2" t="s">
        <v>8218</v>
      </c>
      <c r="Z2" s="49">
        <v>-18.5</v>
      </c>
      <c r="AA2" s="49">
        <v>44.5</v>
      </c>
      <c r="AB2" s="49">
        <f>B2</f>
        <v>-10.5</v>
      </c>
      <c r="AC2" s="49">
        <f>(AB2-Z2)/(AA2-Z2)</f>
        <v>0.12698412698412698</v>
      </c>
      <c r="AE2" s="49" t="e">
        <f>AVERAGE(AC2:AC5)</f>
        <v>#REF!</v>
      </c>
      <c r="AF2" s="49" t="e">
        <f>AE2*1.5</f>
        <v>#REF!</v>
      </c>
    </row>
    <row r="3" spans="1:33">
      <c r="A3" s="3" t="s">
        <v>23</v>
      </c>
      <c r="B3" s="49">
        <v>8.5</v>
      </c>
      <c r="C3" s="163">
        <v>10</v>
      </c>
      <c r="D3" s="49">
        <v>12</v>
      </c>
      <c r="E3" s="49">
        <v>58.857142857142854</v>
      </c>
      <c r="F3" s="49">
        <v>5.8999999999999997E-2</v>
      </c>
      <c r="G3" s="49">
        <v>0</v>
      </c>
      <c r="H3" s="49">
        <v>0</v>
      </c>
      <c r="I3" s="153">
        <v>0</v>
      </c>
      <c r="J3" s="152">
        <v>0.13637429835423495</v>
      </c>
      <c r="K3" s="152" t="str">
        <f>IF(Indicator_Scores!B3=-18.5,"0",IF(Indicator_Scores!B3&lt;=-11.5,"1",IF(Indicator_Scores!B3&lt;=-4.5,"2",IF(Indicator_Scores!B3&lt;=2.5,"3",IF(Indicator_Scores!B3&lt;=9.5,"4",IF(Indicator_Scores!B3&lt;=16.4,"5",IF(Indicator_Scores!B3&lt;=23.4,"6",IF(Indicator_Scores!B3&lt;=30.4,"7",IF(Indicator_Scores!B3&lt;=37.4,"8",IF(Indicator_Scores!B3&lt;=44.4,"9",IF(Indicator_Scores!B3=44.5,"10","you did it wrong")))))))))))</f>
        <v>4</v>
      </c>
      <c r="L3" s="152" t="str">
        <f>IF(Indicator_Scores!C3=9,"0",IF(Indicator_Scores!C3=10,"1",IF(Indicator_Scores!C3&lt;=12,"2",IF(Indicator_Scores!C3=13,"3",IF(Indicator_Scores!C3&lt;=15,"4",IF(Indicator_Scores!C3=16,"5",IF(Indicator_Scores!C3&lt;=18,"6",IF(Indicator_Scores!C3=19,"7",IF(Indicator_Scores!C3&lt;=21,"8",IF(Indicator_Scores!C3=22,"9",IF(Indicator_Scores!C3&gt;-23,"10","you did it wrong")))))))))))</f>
        <v>1</v>
      </c>
      <c r="M3" s="152" t="str">
        <f>IF(Indicator_Scores!D3&gt;=41,"0",IF(Indicator_Scores!D3&gt;=37,"1",IF(Indicator_Scores!D3&gt;=32,"2",IF(Indicator_Scores!D3&gt;=28,"3",IF(Indicator_Scores!D3&gt;=23,"4",IF(Indicator_Scores!D3&gt;=19,"5",IF(Indicator_Scores!D3&gt;=14,"6",IF(Indicator_Scores!D3&gt;=10,"7",IF(Indicator_Scores!D3&gt;=5,"8",IF(Indicator_Scores!D3&gt;=1,"9",IF(Indicator_Scores!D3=0,"10","you did it wrong")))))))))))</f>
        <v>7</v>
      </c>
      <c r="N3" s="152" t="str">
        <f>IF(Indicator_Scores!E3=0,"0",IF(Indicator_Scores!E3&lt;=11,"1",IF(Indicator_Scores!E3&lt;=22,"2",IF(Indicator_Scores!E3&lt;=33,"3",IF(Indicator_Scores!E3&lt;=44,"4",IF(Indicator_Scores!E3&lt;=55,"5",IF(Indicator_Scores!E3&lt;=66,"6",IF(Indicator_Scores!E3&lt;=77,"7",IF(Indicator_Scores!E3&lt;=88,"8",IF(Indicator_Scores!E3&lt;=99,"9",IF(Indicator_Scores!E3=100,"10","you did it wrong")))))))))))</f>
        <v>6</v>
      </c>
      <c r="O3" s="152" t="str">
        <f>IF(Indicator_Scores!F3=0,"0",IF(Indicator_Scores!F3&lt;=0.011,"1",IF(Indicator_Scores!F3&lt;=0.022,"2",IF(Indicator_Scores!F3&lt;=0.033,"3",IF(Indicator_Scores!F3&lt;=0.044,"4",IF(Indicator_Scores!F3&lt;=0.056,"5",IF(Indicator_Scores!F3&lt;=0.067,"6",IF(Indicator_Scores!F3&lt;=0.078,"7",IF(Indicator_Scores!F3&lt;=0.089,"8",IF(Indicator_Scores!F3&lt;=0.1,"9",IF(Indicator_Scores!F3&lt;=0.11,"10","you did it wrong")))))))))))</f>
        <v>6</v>
      </c>
      <c r="P3" s="187" t="str">
        <f>IF(Indicator_Scores!G3=0,"0",IF(Indicator_Scores!G3&lt;=0.29,"1",IF(Indicator_Scores!G3&lt;=0.59,"2",IF(Indicator_Scores!G3&lt;=0.88,"3",IF(Indicator_Scores!G3&lt;=1.18,"4",IF(Indicator_Scores!G3&lt;=1.47,"5",IF(Indicator_Scores!G3&lt;=1.77,"6",IF(Indicator_Scores!G3&lt;=1.06,"7",IF(Indicator_Scores!G3&lt;=2.36,"8",IF(Indicator_Scores!G3&lt;=2.65,"9",IF(Indicator_Scores!G3&gt;=2.66,"10","you did it wrong")))))))))))</f>
        <v>0</v>
      </c>
      <c r="Q3" s="187" t="str">
        <f>IF(Indicator_Scores!H3=0,"0",IF(Indicator_Scores!H3&lt;=0.006,"1",IF(Indicator_Scores!H3&lt;=0.012,"2",IF(Indicator_Scores!H3&lt;=0.018,"3",IF(Indicator_Scores!H3&lt;=0.024,"4",IF(Indicator_Scores!H3&lt;=0.031,"5",IF(Indicator_Scores!H3&lt;=0.037,"6",IF(Indicator_Scores!H3&lt;=0.043,"7",IF(Indicator_Scores!H3&lt;=0.049,"8",IF(Indicator_Scores!H3&lt;=0.055,"9",IF(Indicator_Scores!H3&gt;=0.056,"10","you did it wrong")))))))))))</f>
        <v>0</v>
      </c>
      <c r="R3" s="188">
        <f t="shared" ref="R3:R52" si="0">I3</f>
        <v>0</v>
      </c>
      <c r="S3" s="152" t="str">
        <f>IF(Indicator_Scores!J3&gt;=1.63,"0",IF(Indicator_Scores!J3&gt;=1.45,"1",IF(Indicator_Scores!J3&gt;=1.27,"2",IF(Indicator_Scores!J3&gt;=1.09,"3",IF(Indicator_Scores!J3&gt;=0.91,"4",IF(Indicator_Scores!J3&gt;=0.73,"5",IF(Indicator_Scores!J3&gt;=0.55,"6",IF(Indicator_Scores!J3&gt;=0.37,"7",IF(Indicator_Scores!J3&gt;=0.19,"8",IF(Indicator_Scores!J3&gt;=0.01,"9",IF(Indicator_Scores!J3=0,"10","you did it wrong")))))))))))</f>
        <v>9</v>
      </c>
      <c r="T3" s="153"/>
      <c r="U3" s="49"/>
      <c r="V3" s="49"/>
      <c r="W3" s="49"/>
      <c r="X3" s="241"/>
      <c r="Y3" t="s">
        <v>8219</v>
      </c>
      <c r="Z3" s="49">
        <v>9</v>
      </c>
      <c r="AA3" s="49">
        <v>23</v>
      </c>
      <c r="AB3" s="49">
        <f>C2</f>
        <v>9</v>
      </c>
      <c r="AC3" s="49">
        <f t="shared" ref="AC3" si="1">(AB3-Z3)/(AA3-Z3)</f>
        <v>0</v>
      </c>
      <c r="AF3" s="49"/>
    </row>
    <row r="4" spans="1:33">
      <c r="A4" s="3" t="s">
        <v>35</v>
      </c>
      <c r="B4" s="49">
        <v>5.5</v>
      </c>
      <c r="C4" s="163">
        <v>10</v>
      </c>
      <c r="D4" s="49">
        <v>22</v>
      </c>
      <c r="E4" s="49">
        <v>87.545454545454547</v>
      </c>
      <c r="F4" s="49">
        <v>5.8999999999999997E-2</v>
      </c>
      <c r="G4" s="49">
        <v>0</v>
      </c>
      <c r="H4" s="49">
        <v>0.03</v>
      </c>
      <c r="I4" s="153">
        <v>1</v>
      </c>
      <c r="J4" s="152">
        <v>0.76028241233264959</v>
      </c>
      <c r="K4" s="152" t="str">
        <f>IF(Indicator_Scores!B4=-18.5,"0",IF(Indicator_Scores!B4&lt;=-11.5,"1",IF(Indicator_Scores!B4&lt;=-4.5,"2",IF(Indicator_Scores!B4&lt;=2.5,"3",IF(Indicator_Scores!B4&lt;=9.5,"4",IF(Indicator_Scores!B4&lt;=16.4,"5",IF(Indicator_Scores!B4&lt;=23.4,"6",IF(Indicator_Scores!B4&lt;=30.4,"7",IF(Indicator_Scores!B4&lt;=37.4,"8",IF(Indicator_Scores!B4&lt;=44.4,"9",IF(Indicator_Scores!B4=44.5,"10","you did it wrong")))))))))))</f>
        <v>4</v>
      </c>
      <c r="L4" s="152" t="str">
        <f>IF(Indicator_Scores!C4=9,"0",IF(Indicator_Scores!C4=10,"1",IF(Indicator_Scores!C4&lt;=12,"2",IF(Indicator_Scores!C4=13,"3",IF(Indicator_Scores!C4&lt;=15,"4",IF(Indicator_Scores!C4=16,"5",IF(Indicator_Scores!C4&lt;=18,"6",IF(Indicator_Scores!C4=19,"7",IF(Indicator_Scores!C4&lt;=21,"8",IF(Indicator_Scores!C4=22,"9",IF(Indicator_Scores!C4&gt;-23,"10","you did it wrong")))))))))))</f>
        <v>1</v>
      </c>
      <c r="M4" s="152" t="str">
        <f>IF(Indicator_Scores!D4&gt;=41,"0",IF(Indicator_Scores!D4&gt;=37,"1",IF(Indicator_Scores!D4&gt;=32,"2",IF(Indicator_Scores!D4&gt;=28,"3",IF(Indicator_Scores!D4&gt;=23,"4",IF(Indicator_Scores!D4&gt;=19,"5",IF(Indicator_Scores!D4&gt;=14,"6",IF(Indicator_Scores!D4&gt;=10,"7",IF(Indicator_Scores!D4&gt;=5,"8",IF(Indicator_Scores!D4&gt;=1,"9",IF(Indicator_Scores!D4=0,"10","you did it wrong")))))))))))</f>
        <v>5</v>
      </c>
      <c r="N4" s="152" t="str">
        <f>IF(Indicator_Scores!E4=0,"0",IF(Indicator_Scores!E4&lt;=11,"1",IF(Indicator_Scores!E4&lt;=22,"2",IF(Indicator_Scores!E4&lt;=33,"3",IF(Indicator_Scores!E4&lt;=44,"4",IF(Indicator_Scores!E4&lt;=55,"5",IF(Indicator_Scores!E4&lt;=66,"6",IF(Indicator_Scores!E4&lt;=77,"7",IF(Indicator_Scores!E4&lt;=88,"8",IF(Indicator_Scores!E4&lt;=99,"9",IF(Indicator_Scores!E4=100,"10","you did it wrong")))))))))))</f>
        <v>8</v>
      </c>
      <c r="O4" s="152" t="str">
        <f>IF(Indicator_Scores!F4=0,"0",IF(Indicator_Scores!F4&lt;=0.011,"1",IF(Indicator_Scores!F4&lt;=0.022,"2",IF(Indicator_Scores!F4&lt;=0.033,"3",IF(Indicator_Scores!F4&lt;=0.044,"4",IF(Indicator_Scores!F4&lt;=0.056,"5",IF(Indicator_Scores!F4&lt;=0.067,"6",IF(Indicator_Scores!F4&lt;=0.078,"7",IF(Indicator_Scores!F4&lt;=0.089,"8",IF(Indicator_Scores!F4&lt;=0.1,"9",IF(Indicator_Scores!F4&lt;=0.11,"10","you did it wrong")))))))))))</f>
        <v>6</v>
      </c>
      <c r="P4" s="187" t="str">
        <f>IF(Indicator_Scores!G4=0,"0",IF(Indicator_Scores!G4&lt;=0.29,"1",IF(Indicator_Scores!G4&lt;=0.59,"2",IF(Indicator_Scores!G4&lt;=0.88,"3",IF(Indicator_Scores!G4&lt;=1.18,"4",IF(Indicator_Scores!G4&lt;=1.47,"5",IF(Indicator_Scores!G4&lt;=1.77,"6",IF(Indicator_Scores!G4&lt;=1.06,"7",IF(Indicator_Scores!G4&lt;=2.36,"8",IF(Indicator_Scores!G4&lt;=2.65,"9",IF(Indicator_Scores!G4&gt;=2.66,"10","you did it wrong")))))))))))</f>
        <v>0</v>
      </c>
      <c r="Q4" s="187" t="str">
        <f>IF(Indicator_Scores!H4=0,"0",IF(Indicator_Scores!H4&lt;=0.006,"1",IF(Indicator_Scores!H4&lt;=0.012,"2",IF(Indicator_Scores!H4&lt;=0.018,"3",IF(Indicator_Scores!H4&lt;=0.024,"4",IF(Indicator_Scores!H4&lt;=0.031,"5",IF(Indicator_Scores!H4&lt;=0.037,"6",IF(Indicator_Scores!H4&lt;=0.043,"7",IF(Indicator_Scores!H4&lt;=0.049,"8",IF(Indicator_Scores!H4&lt;=0.055,"9",IF(Indicator_Scores!H4&gt;=0.056,"10","you did it wrong")))))))))))</f>
        <v>5</v>
      </c>
      <c r="R4" s="188">
        <f t="shared" si="0"/>
        <v>1</v>
      </c>
      <c r="S4" s="152" t="str">
        <f>IF(Indicator_Scores!J4&gt;=1.63,"0",IF(Indicator_Scores!J4&gt;=1.45,"1",IF(Indicator_Scores!J4&gt;=1.27,"2",IF(Indicator_Scores!J4&gt;=1.09,"3",IF(Indicator_Scores!J4&gt;=0.91,"4",IF(Indicator_Scores!J4&gt;=0.73,"5",IF(Indicator_Scores!J4&gt;=0.55,"6",IF(Indicator_Scores!J4&gt;=0.37,"7",IF(Indicator_Scores!J4&gt;=0.19,"8",IF(Indicator_Scores!J4&gt;=0.01,"9",IF(Indicator_Scores!J4=0,"10","you did it wrong")))))))))))</f>
        <v>5</v>
      </c>
      <c r="T4" s="153"/>
      <c r="U4" s="49"/>
      <c r="V4" s="49"/>
      <c r="W4" s="49"/>
      <c r="X4" s="241"/>
      <c r="Y4" t="s">
        <v>8220</v>
      </c>
      <c r="Z4" s="49">
        <v>-20.399999999999999</v>
      </c>
      <c r="AA4" s="49">
        <v>0</v>
      </c>
      <c r="AB4" s="49" t="e">
        <f>#REF!</f>
        <v>#REF!</v>
      </c>
      <c r="AC4" s="49" t="e">
        <f>((AB4-Z4)/(AA4-Z4))</f>
        <v>#REF!</v>
      </c>
      <c r="AE4" t="s">
        <v>8229</v>
      </c>
      <c r="AF4" s="49"/>
    </row>
    <row r="5" spans="1:33">
      <c r="A5" s="3" t="s">
        <v>39</v>
      </c>
      <c r="B5" s="49">
        <v>-12.5</v>
      </c>
      <c r="C5" s="163">
        <v>9</v>
      </c>
      <c r="D5" s="49">
        <v>9</v>
      </c>
      <c r="E5" s="49">
        <v>32.125</v>
      </c>
      <c r="F5" s="49">
        <v>5.2999999999999999E-2</v>
      </c>
      <c r="G5" s="49">
        <v>3.2597371608732446E-2</v>
      </c>
      <c r="H5" s="49">
        <v>0</v>
      </c>
      <c r="I5" s="153">
        <v>0</v>
      </c>
      <c r="J5" s="152">
        <v>0.19695352290766427</v>
      </c>
      <c r="K5" s="152" t="str">
        <f>IF(Indicator_Scores!B5=-18.5,"0",IF(Indicator_Scores!B5&lt;=-11.5,"1",IF(Indicator_Scores!B5&lt;=-4.5,"2",IF(Indicator_Scores!B5&lt;=2.5,"3",IF(Indicator_Scores!B5&lt;=9.5,"4",IF(Indicator_Scores!B5&lt;=16.4,"5",IF(Indicator_Scores!B5&lt;=23.4,"6",IF(Indicator_Scores!B5&lt;=30.4,"7",IF(Indicator_Scores!B5&lt;=37.4,"8",IF(Indicator_Scores!B5&lt;=44.4,"9",IF(Indicator_Scores!B5=44.5,"10","you did it wrong")))))))))))</f>
        <v>1</v>
      </c>
      <c r="L5" s="152" t="str">
        <f>IF(Indicator_Scores!C5=9,"0",IF(Indicator_Scores!C5=10,"1",IF(Indicator_Scores!C5&lt;=12,"2",IF(Indicator_Scores!C5=13,"3",IF(Indicator_Scores!C5&lt;=15,"4",IF(Indicator_Scores!C5=16,"5",IF(Indicator_Scores!C5&lt;=18,"6",IF(Indicator_Scores!C5=19,"7",IF(Indicator_Scores!C5&lt;=21,"8",IF(Indicator_Scores!C5=22,"9",IF(Indicator_Scores!C5&gt;-23,"10","you did it wrong")))))))))))</f>
        <v>0</v>
      </c>
      <c r="M5" s="152" t="str">
        <f>IF(Indicator_Scores!D5&gt;=41,"0",IF(Indicator_Scores!D5&gt;=37,"1",IF(Indicator_Scores!D5&gt;=32,"2",IF(Indicator_Scores!D5&gt;=28,"3",IF(Indicator_Scores!D5&gt;=23,"4",IF(Indicator_Scores!D5&gt;=19,"5",IF(Indicator_Scores!D5&gt;=14,"6",IF(Indicator_Scores!D5&gt;=10,"7",IF(Indicator_Scores!D5&gt;=5,"8",IF(Indicator_Scores!D5&gt;=1,"9",IF(Indicator_Scores!D5=0,"10","you did it wrong")))))))))))</f>
        <v>8</v>
      </c>
      <c r="N5" s="152" t="str">
        <f>IF(Indicator_Scores!E5=0,"0",IF(Indicator_Scores!E5&lt;=11,"1",IF(Indicator_Scores!E5&lt;=22,"2",IF(Indicator_Scores!E5&lt;=33,"3",IF(Indicator_Scores!E5&lt;=44,"4",IF(Indicator_Scores!E5&lt;=55,"5",IF(Indicator_Scores!E5&lt;=66,"6",IF(Indicator_Scores!E5&lt;=77,"7",IF(Indicator_Scores!E5&lt;=88,"8",IF(Indicator_Scores!E5&lt;=99,"9",IF(Indicator_Scores!E5=100,"10","you did it wrong")))))))))))</f>
        <v>3</v>
      </c>
      <c r="O5" s="152" t="str">
        <f>IF(Indicator_Scores!F5=0,"0",IF(Indicator_Scores!F5&lt;=0.011,"1",IF(Indicator_Scores!F5&lt;=0.022,"2",IF(Indicator_Scores!F5&lt;=0.033,"3",IF(Indicator_Scores!F5&lt;=0.044,"4",IF(Indicator_Scores!F5&lt;=0.056,"5",IF(Indicator_Scores!F5&lt;=0.067,"6",IF(Indicator_Scores!F5&lt;=0.078,"7",IF(Indicator_Scores!F5&lt;=0.089,"8",IF(Indicator_Scores!F5&lt;=0.1,"9",IF(Indicator_Scores!F5&lt;=0.11,"10","you did it wrong")))))))))))</f>
        <v>5</v>
      </c>
      <c r="P5" s="187" t="str">
        <f>IF(Indicator_Scores!G5=0,"0",IF(Indicator_Scores!G5&lt;=0.29,"1",IF(Indicator_Scores!G5&lt;=0.59,"2",IF(Indicator_Scores!G5&lt;=0.88,"3",IF(Indicator_Scores!G5&lt;=1.18,"4",IF(Indicator_Scores!G5&lt;=1.47,"5",IF(Indicator_Scores!G5&lt;=1.77,"6",IF(Indicator_Scores!G5&lt;=1.06,"7",IF(Indicator_Scores!G5&lt;=2.36,"8",IF(Indicator_Scores!G5&lt;=2.65,"9",IF(Indicator_Scores!G5&gt;=2.66,"10","you did it wrong")))))))))))</f>
        <v>1</v>
      </c>
      <c r="Q5" s="187" t="str">
        <f>IF(Indicator_Scores!H5=0,"0",IF(Indicator_Scores!H5&lt;=0.006,"1",IF(Indicator_Scores!H5&lt;=0.012,"2",IF(Indicator_Scores!H5&lt;=0.018,"3",IF(Indicator_Scores!H5&lt;=0.024,"4",IF(Indicator_Scores!H5&lt;=0.031,"5",IF(Indicator_Scores!H5&lt;=0.037,"6",IF(Indicator_Scores!H5&lt;=0.043,"7",IF(Indicator_Scores!H5&lt;=0.049,"8",IF(Indicator_Scores!H5&lt;=0.055,"9",IF(Indicator_Scores!H5&gt;=0.056,"10","you did it wrong")))))))))))</f>
        <v>0</v>
      </c>
      <c r="R5" s="188">
        <f t="shared" si="0"/>
        <v>0</v>
      </c>
      <c r="S5" s="152" t="str">
        <f>IF(Indicator_Scores!J5&gt;=1.63,"0",IF(Indicator_Scores!J5&gt;=1.45,"1",IF(Indicator_Scores!J5&gt;=1.27,"2",IF(Indicator_Scores!J5&gt;=1.09,"3",IF(Indicator_Scores!J5&gt;=0.91,"4",IF(Indicator_Scores!J5&gt;=0.73,"5",IF(Indicator_Scores!J5&gt;=0.55,"6",IF(Indicator_Scores!J5&gt;=0.37,"7",IF(Indicator_Scores!J5&gt;=0.19,"8",IF(Indicator_Scores!J5&gt;=0.01,"9",IF(Indicator_Scores!J5=0,"10","you did it wrong")))))))))))</f>
        <v>8</v>
      </c>
      <c r="T5" s="153"/>
      <c r="U5" s="49"/>
      <c r="V5" s="49"/>
      <c r="W5" s="49"/>
      <c r="X5" s="241"/>
      <c r="Y5" t="s">
        <v>8221</v>
      </c>
      <c r="Z5" s="49">
        <v>0</v>
      </c>
      <c r="AA5" s="49">
        <v>100</v>
      </c>
      <c r="AB5" s="49">
        <f>E2</f>
        <v>35.625</v>
      </c>
      <c r="AC5" s="49">
        <f>(AB5-Z5)/(AA5-Z5)</f>
        <v>0.35625000000000001</v>
      </c>
      <c r="AE5" s="49">
        <f>AVERAGE(AC7:AC10)</f>
        <v>0.27571036658963577</v>
      </c>
      <c r="AF5" s="49">
        <f>AE5*1</f>
        <v>0.27571036658963577</v>
      </c>
    </row>
    <row r="6" spans="1:33">
      <c r="A6" s="3" t="s">
        <v>40</v>
      </c>
      <c r="B6" s="49">
        <v>42.5</v>
      </c>
      <c r="C6" s="163">
        <v>11</v>
      </c>
      <c r="D6" s="49">
        <v>1</v>
      </c>
      <c r="E6" s="49">
        <v>81.15789473684211</v>
      </c>
      <c r="F6" s="49">
        <v>5.0999999999999997E-2</v>
      </c>
      <c r="G6" s="49">
        <v>0.11035490059038075</v>
      </c>
      <c r="H6" s="49">
        <v>7.0000000000000007E-2</v>
      </c>
      <c r="I6" s="153">
        <v>1</v>
      </c>
      <c r="J6" s="152">
        <v>1.2551031469380505</v>
      </c>
      <c r="K6" s="152" t="str">
        <f>IF(Indicator_Scores!B6=-18.5,"0",IF(Indicator_Scores!B6&lt;=-11.5,"1",IF(Indicator_Scores!B6&lt;=-4.5,"2",IF(Indicator_Scores!B6&lt;=2.5,"3",IF(Indicator_Scores!B6&lt;=9.5,"4",IF(Indicator_Scores!B6&lt;=16.4,"5",IF(Indicator_Scores!B6&lt;=23.4,"6",IF(Indicator_Scores!B6&lt;=30.4,"7",IF(Indicator_Scores!B6&lt;=37.4,"8",IF(Indicator_Scores!B6&lt;=44.4,"9",IF(Indicator_Scores!B6=44.5,"10","you did it wrong")))))))))))</f>
        <v>9</v>
      </c>
      <c r="L6" s="152" t="str">
        <f>IF(Indicator_Scores!C6=9,"0",IF(Indicator_Scores!C6=10,"1",IF(Indicator_Scores!C6&lt;=12,"2",IF(Indicator_Scores!C6=13,"3",IF(Indicator_Scores!C6&lt;=15,"4",IF(Indicator_Scores!C6=16,"5",IF(Indicator_Scores!C6&lt;=18,"6",IF(Indicator_Scores!C6=19,"7",IF(Indicator_Scores!C6&lt;=21,"8",IF(Indicator_Scores!C6=22,"9",IF(Indicator_Scores!C6&gt;-23,"10","you did it wrong")))))))))))</f>
        <v>2</v>
      </c>
      <c r="M6" s="152" t="str">
        <f>IF(Indicator_Scores!D6&gt;=41,"0",IF(Indicator_Scores!D6&gt;=37,"1",IF(Indicator_Scores!D6&gt;=32,"2",IF(Indicator_Scores!D6&gt;=28,"3",IF(Indicator_Scores!D6&gt;=23,"4",IF(Indicator_Scores!D6&gt;=19,"5",IF(Indicator_Scores!D6&gt;=14,"6",IF(Indicator_Scores!D6&gt;=10,"7",IF(Indicator_Scores!D6&gt;=5,"8",IF(Indicator_Scores!D6&gt;=1,"9",IF(Indicator_Scores!D6=0,"10","you did it wrong")))))))))))</f>
        <v>9</v>
      </c>
      <c r="N6" s="152" t="str">
        <f>IF(Indicator_Scores!E6=0,"0",IF(Indicator_Scores!E6&lt;=11,"1",IF(Indicator_Scores!E6&lt;=22,"2",IF(Indicator_Scores!E6&lt;=33,"3",IF(Indicator_Scores!E6&lt;=44,"4",IF(Indicator_Scores!E6&lt;=55,"5",IF(Indicator_Scores!E6&lt;=66,"6",IF(Indicator_Scores!E6&lt;=77,"7",IF(Indicator_Scores!E6&lt;=88,"8",IF(Indicator_Scores!E6&lt;=99,"9",IF(Indicator_Scores!E6=100,"10","you did it wrong")))))))))))</f>
        <v>8</v>
      </c>
      <c r="O6" s="152" t="str">
        <f>IF(Indicator_Scores!F6=0,"0",IF(Indicator_Scores!F6&lt;=0.011,"1",IF(Indicator_Scores!F6&lt;=0.022,"2",IF(Indicator_Scores!F6&lt;=0.033,"3",IF(Indicator_Scores!F6&lt;=0.044,"4",IF(Indicator_Scores!F6&lt;=0.056,"5",IF(Indicator_Scores!F6&lt;=0.067,"6",IF(Indicator_Scores!F6&lt;=0.078,"7",IF(Indicator_Scores!F6&lt;=0.089,"8",IF(Indicator_Scores!F6&lt;=0.1,"9",IF(Indicator_Scores!F6&lt;=0.11,"10","you did it wrong")))))))))))</f>
        <v>5</v>
      </c>
      <c r="P6" s="187" t="str">
        <f>IF(Indicator_Scores!G6=0,"0",IF(Indicator_Scores!G6&lt;=0.29,"1",IF(Indicator_Scores!G6&lt;=0.59,"2",IF(Indicator_Scores!G6&lt;=0.88,"3",IF(Indicator_Scores!G6&lt;=1.18,"4",IF(Indicator_Scores!G6&lt;=1.47,"5",IF(Indicator_Scores!G6&lt;=1.77,"6",IF(Indicator_Scores!G6&lt;=1.06,"7",IF(Indicator_Scores!G6&lt;=2.36,"8",IF(Indicator_Scores!G6&lt;=2.65,"9",IF(Indicator_Scores!G6&gt;=2.66,"10","you did it wrong")))))))))))</f>
        <v>1</v>
      </c>
      <c r="Q6" s="187" t="str">
        <f>IF(Indicator_Scores!H6=0,"0",IF(Indicator_Scores!H6&lt;=0.006,"1",IF(Indicator_Scores!H6&lt;=0.012,"2",IF(Indicator_Scores!H6&lt;=0.018,"3",IF(Indicator_Scores!H6&lt;=0.024,"4",IF(Indicator_Scores!H6&lt;=0.031,"5",IF(Indicator_Scores!H6&lt;=0.037,"6",IF(Indicator_Scores!H6&lt;=0.043,"7",IF(Indicator_Scores!H6&lt;=0.049,"8",IF(Indicator_Scores!H6&lt;=0.055,"9",IF(Indicator_Scores!H6&gt;=0.056,"10","you did it wrong")))))))))))</f>
        <v>10</v>
      </c>
      <c r="R6" s="188">
        <f t="shared" si="0"/>
        <v>1</v>
      </c>
      <c r="S6" s="152" t="str">
        <f>IF(Indicator_Scores!J6&gt;=1.63,"0",IF(Indicator_Scores!J6&gt;=1.45,"1",IF(Indicator_Scores!J6&gt;=1.27,"2",IF(Indicator_Scores!J6&gt;=1.09,"3",IF(Indicator_Scores!J6&gt;=0.91,"4",IF(Indicator_Scores!J6&gt;=0.73,"5",IF(Indicator_Scores!J6&gt;=0.55,"6",IF(Indicator_Scores!J6&gt;=0.37,"7",IF(Indicator_Scores!J6&gt;=0.19,"8",IF(Indicator_Scores!J6&gt;=0.01,"9",IF(Indicator_Scores!J6=0,"10","you did it wrong")))))))))))</f>
        <v>3</v>
      </c>
      <c r="T6" s="153"/>
      <c r="U6" s="49"/>
      <c r="V6" s="49"/>
      <c r="W6" s="49"/>
      <c r="X6" s="241"/>
      <c r="Y6" t="s">
        <v>8224</v>
      </c>
      <c r="Z6" s="49">
        <v>-0.80800000000000005</v>
      </c>
      <c r="AA6" s="49">
        <v>0</v>
      </c>
      <c r="AB6" s="49" t="e">
        <f>#REF!</f>
        <v>#REF!</v>
      </c>
      <c r="AC6" s="49" t="e">
        <f>((AB6-Z6)/(AA6-Z6))</f>
        <v>#REF!</v>
      </c>
      <c r="AF6" s="49"/>
    </row>
    <row r="7" spans="1:33">
      <c r="A7" s="3" t="s">
        <v>45</v>
      </c>
      <c r="B7" s="49">
        <v>43</v>
      </c>
      <c r="C7" s="163">
        <v>10</v>
      </c>
      <c r="D7" s="49">
        <v>1</v>
      </c>
      <c r="E7" s="49">
        <v>84.875</v>
      </c>
      <c r="F7" s="49">
        <v>6.8000000000000005E-2</v>
      </c>
      <c r="G7" s="49">
        <v>8.5068590804765878E-2</v>
      </c>
      <c r="H7" s="49">
        <v>0.01</v>
      </c>
      <c r="I7" s="153">
        <v>1</v>
      </c>
      <c r="J7" s="152">
        <v>1.5579420031264986</v>
      </c>
      <c r="K7" s="152" t="str">
        <f>IF(Indicator_Scores!B7=-18.5,"0",IF(Indicator_Scores!B7&lt;=-11.5,"1",IF(Indicator_Scores!B7&lt;=-4.5,"2",IF(Indicator_Scores!B7&lt;=2.5,"3",IF(Indicator_Scores!B7&lt;=9.5,"4",IF(Indicator_Scores!B7&lt;=16.4,"5",IF(Indicator_Scores!B7&lt;=23.4,"6",IF(Indicator_Scores!B7&lt;=30.4,"7",IF(Indicator_Scores!B7&lt;=37.4,"8",IF(Indicator_Scores!B7&lt;=44.4,"9",IF(Indicator_Scores!B7=44.5,"10","you did it wrong")))))))))))</f>
        <v>9</v>
      </c>
      <c r="L7" s="152" t="str">
        <f>IF(Indicator_Scores!C7=9,"0",IF(Indicator_Scores!C7=10,"1",IF(Indicator_Scores!C7&lt;=12,"2",IF(Indicator_Scores!C7=13,"3",IF(Indicator_Scores!C7&lt;=15,"4",IF(Indicator_Scores!C7=16,"5",IF(Indicator_Scores!C7&lt;=18,"6",IF(Indicator_Scores!C7=19,"7",IF(Indicator_Scores!C7&lt;=21,"8",IF(Indicator_Scores!C7=22,"9",IF(Indicator_Scores!C7&gt;-23,"10","you did it wrong")))))))))))</f>
        <v>1</v>
      </c>
      <c r="M7" s="152" t="str">
        <f>IF(Indicator_Scores!D7&gt;=41,"0",IF(Indicator_Scores!D7&gt;=37,"1",IF(Indicator_Scores!D7&gt;=32,"2",IF(Indicator_Scores!D7&gt;=28,"3",IF(Indicator_Scores!D7&gt;=23,"4",IF(Indicator_Scores!D7&gt;=19,"5",IF(Indicator_Scores!D7&gt;=14,"6",IF(Indicator_Scores!D7&gt;=10,"7",IF(Indicator_Scores!D7&gt;=5,"8",IF(Indicator_Scores!D7&gt;=1,"9",IF(Indicator_Scores!D7=0,"10","you did it wrong")))))))))))</f>
        <v>9</v>
      </c>
      <c r="N7" s="152" t="str">
        <f>IF(Indicator_Scores!E7=0,"0",IF(Indicator_Scores!E7&lt;=11,"1",IF(Indicator_Scores!E7&lt;=22,"2",IF(Indicator_Scores!E7&lt;=33,"3",IF(Indicator_Scores!E7&lt;=44,"4",IF(Indicator_Scores!E7&lt;=55,"5",IF(Indicator_Scores!E7&lt;=66,"6",IF(Indicator_Scores!E7&lt;=77,"7",IF(Indicator_Scores!E7&lt;=88,"8",IF(Indicator_Scores!E7&lt;=99,"9",IF(Indicator_Scores!E7=100,"10","you did it wrong")))))))))))</f>
        <v>8</v>
      </c>
      <c r="O7" s="152" t="str">
        <f>IF(Indicator_Scores!F7=0,"0",IF(Indicator_Scores!F7&lt;=0.011,"1",IF(Indicator_Scores!F7&lt;=0.022,"2",IF(Indicator_Scores!F7&lt;=0.033,"3",IF(Indicator_Scores!F7&lt;=0.044,"4",IF(Indicator_Scores!F7&lt;=0.056,"5",IF(Indicator_Scores!F7&lt;=0.067,"6",IF(Indicator_Scores!F7&lt;=0.078,"7",IF(Indicator_Scores!F7&lt;=0.089,"8",IF(Indicator_Scores!F7&lt;=0.1,"9",IF(Indicator_Scores!F7&lt;=0.11,"10","you did it wrong")))))))))))</f>
        <v>7</v>
      </c>
      <c r="P7" s="187" t="str">
        <f>IF(Indicator_Scores!G7=0,"0",IF(Indicator_Scores!G7&lt;=0.29,"1",IF(Indicator_Scores!G7&lt;=0.59,"2",IF(Indicator_Scores!G7&lt;=0.88,"3",IF(Indicator_Scores!G7&lt;=1.18,"4",IF(Indicator_Scores!G7&lt;=1.47,"5",IF(Indicator_Scores!G7&lt;=1.77,"6",IF(Indicator_Scores!G7&lt;=1.06,"7",IF(Indicator_Scores!G7&lt;=2.36,"8",IF(Indicator_Scores!G7&lt;=2.65,"9",IF(Indicator_Scores!G7&gt;=2.66,"10","you did it wrong")))))))))))</f>
        <v>1</v>
      </c>
      <c r="Q7" s="187" t="str">
        <f>IF(Indicator_Scores!H7=0,"0",IF(Indicator_Scores!H7&lt;=0.006,"1",IF(Indicator_Scores!H7&lt;=0.012,"2",IF(Indicator_Scores!H7&lt;=0.018,"3",IF(Indicator_Scores!H7&lt;=0.024,"4",IF(Indicator_Scores!H7&lt;=0.031,"5",IF(Indicator_Scores!H7&lt;=0.037,"6",IF(Indicator_Scores!H7&lt;=0.043,"7",IF(Indicator_Scores!H7&lt;=0.049,"8",IF(Indicator_Scores!H7&lt;=0.055,"9",IF(Indicator_Scores!H7&gt;=0.056,"10","you did it wrong")))))))))))</f>
        <v>2</v>
      </c>
      <c r="R7" s="188">
        <f t="shared" si="0"/>
        <v>1</v>
      </c>
      <c r="S7" s="152" t="str">
        <f>IF(Indicator_Scores!J7&gt;=1.63,"0",IF(Indicator_Scores!J7&gt;=1.45,"1",IF(Indicator_Scores!J7&gt;=1.27,"2",IF(Indicator_Scores!J7&gt;=1.09,"3",IF(Indicator_Scores!J7&gt;=0.91,"4",IF(Indicator_Scores!J7&gt;=0.73,"5",IF(Indicator_Scores!J7&gt;=0.55,"6",IF(Indicator_Scores!J7&gt;=0.37,"7",IF(Indicator_Scores!J7&gt;=0.19,"8",IF(Indicator_Scores!J7&gt;=0.01,"9",IF(Indicator_Scores!J7=0,"10","you did it wrong")))))))))))</f>
        <v>1</v>
      </c>
      <c r="T7" s="153"/>
      <c r="U7" s="49"/>
      <c r="V7" s="49"/>
      <c r="W7" s="49"/>
      <c r="X7" s="241"/>
      <c r="Y7" t="s">
        <v>8225</v>
      </c>
      <c r="Z7" s="49">
        <v>3.5000000000000003E-2</v>
      </c>
      <c r="AA7" s="49">
        <v>5.5E-2</v>
      </c>
      <c r="AB7" s="49">
        <f>F2</f>
        <v>4.5999999999999999E-2</v>
      </c>
      <c r="AC7" s="49">
        <f>((AB7-Z7)/(AA7-Z7))</f>
        <v>0.54999999999999993</v>
      </c>
      <c r="AE7" t="s">
        <v>8230</v>
      </c>
      <c r="AF7" s="49"/>
    </row>
    <row r="8" spans="1:33">
      <c r="A8" s="3" t="s">
        <v>46</v>
      </c>
      <c r="B8" s="49">
        <v>38</v>
      </c>
      <c r="C8" s="163">
        <v>16</v>
      </c>
      <c r="D8" s="49">
        <v>2</v>
      </c>
      <c r="E8" s="49">
        <v>79.875</v>
      </c>
      <c r="F8" s="49">
        <v>0.06</v>
      </c>
      <c r="G8" s="49">
        <v>2.7645876230517948E-2</v>
      </c>
      <c r="H8" s="49">
        <v>0</v>
      </c>
      <c r="I8" s="153">
        <v>0</v>
      </c>
      <c r="J8" s="152">
        <v>0.49879375044683605</v>
      </c>
      <c r="K8" s="152" t="str">
        <f>IF(Indicator_Scores!B8=-18.5,"0",IF(Indicator_Scores!B8&lt;=-11.5,"1",IF(Indicator_Scores!B8&lt;=-4.5,"2",IF(Indicator_Scores!B8&lt;=2.5,"3",IF(Indicator_Scores!B8&lt;=9.5,"4",IF(Indicator_Scores!B8&lt;=16.4,"5",IF(Indicator_Scores!B8&lt;=23.4,"6",IF(Indicator_Scores!B8&lt;=30.4,"7",IF(Indicator_Scores!B8&lt;=37.4,"8",IF(Indicator_Scores!B8&lt;=44.4,"9",IF(Indicator_Scores!B8=44.5,"10","you did it wrong")))))))))))</f>
        <v>9</v>
      </c>
      <c r="L8" s="152" t="str">
        <f>IF(Indicator_Scores!C8=9,"0",IF(Indicator_Scores!C8=10,"1",IF(Indicator_Scores!C8&lt;=12,"2",IF(Indicator_Scores!C8=13,"3",IF(Indicator_Scores!C8&lt;=15,"4",IF(Indicator_Scores!C8=16,"5",IF(Indicator_Scores!C8&lt;=18,"6",IF(Indicator_Scores!C8=19,"7",IF(Indicator_Scores!C8&lt;=21,"8",IF(Indicator_Scores!C8=22,"9",IF(Indicator_Scores!C8&gt;-23,"10","you did it wrong")))))))))))</f>
        <v>5</v>
      </c>
      <c r="M8" s="152" t="str">
        <f>IF(Indicator_Scores!D8&gt;=41,"0",IF(Indicator_Scores!D8&gt;=37,"1",IF(Indicator_Scores!D8&gt;=32,"2",IF(Indicator_Scores!D8&gt;=28,"3",IF(Indicator_Scores!D8&gt;=23,"4",IF(Indicator_Scores!D8&gt;=19,"5",IF(Indicator_Scores!D8&gt;=14,"6",IF(Indicator_Scores!D8&gt;=10,"7",IF(Indicator_Scores!D8&gt;=5,"8",IF(Indicator_Scores!D8&gt;=1,"9",IF(Indicator_Scores!D8=0,"10","you did it wrong")))))))))))</f>
        <v>9</v>
      </c>
      <c r="N8" s="152" t="str">
        <f>IF(Indicator_Scores!E8=0,"0",IF(Indicator_Scores!E8&lt;=11,"1",IF(Indicator_Scores!E8&lt;=22,"2",IF(Indicator_Scores!E8&lt;=33,"3",IF(Indicator_Scores!E8&lt;=44,"4",IF(Indicator_Scores!E8&lt;=55,"5",IF(Indicator_Scores!E8&lt;=66,"6",IF(Indicator_Scores!E8&lt;=77,"7",IF(Indicator_Scores!E8&lt;=88,"8",IF(Indicator_Scores!E8&lt;=99,"9",IF(Indicator_Scores!E8=100,"10","you did it wrong")))))))))))</f>
        <v>8</v>
      </c>
      <c r="O8" s="152" t="str">
        <f>IF(Indicator_Scores!F8=0,"0",IF(Indicator_Scores!F8&lt;=0.011,"1",IF(Indicator_Scores!F8&lt;=0.022,"2",IF(Indicator_Scores!F8&lt;=0.033,"3",IF(Indicator_Scores!F8&lt;=0.044,"4",IF(Indicator_Scores!F8&lt;=0.056,"5",IF(Indicator_Scores!F8&lt;=0.067,"6",IF(Indicator_Scores!F8&lt;=0.078,"7",IF(Indicator_Scores!F8&lt;=0.089,"8",IF(Indicator_Scores!F8&lt;=0.1,"9",IF(Indicator_Scores!F8&lt;=0.11,"10","you did it wrong")))))))))))</f>
        <v>6</v>
      </c>
      <c r="P8" s="187" t="str">
        <f>IF(Indicator_Scores!G8=0,"0",IF(Indicator_Scores!G8&lt;=0.29,"1",IF(Indicator_Scores!G8&lt;=0.59,"2",IF(Indicator_Scores!G8&lt;=0.88,"3",IF(Indicator_Scores!G8&lt;=1.18,"4",IF(Indicator_Scores!G8&lt;=1.47,"5",IF(Indicator_Scores!G8&lt;=1.77,"6",IF(Indicator_Scores!G8&lt;=1.06,"7",IF(Indicator_Scores!G8&lt;=2.36,"8",IF(Indicator_Scores!G8&lt;=2.65,"9",IF(Indicator_Scores!G8&gt;=2.66,"10","you did it wrong")))))))))))</f>
        <v>1</v>
      </c>
      <c r="Q8" s="187" t="str">
        <f>IF(Indicator_Scores!H8=0,"0",IF(Indicator_Scores!H8&lt;=0.006,"1",IF(Indicator_Scores!H8&lt;=0.012,"2",IF(Indicator_Scores!H8&lt;=0.018,"3",IF(Indicator_Scores!H8&lt;=0.024,"4",IF(Indicator_Scores!H8&lt;=0.031,"5",IF(Indicator_Scores!H8&lt;=0.037,"6",IF(Indicator_Scores!H8&lt;=0.043,"7",IF(Indicator_Scores!H8&lt;=0.049,"8",IF(Indicator_Scores!H8&lt;=0.055,"9",IF(Indicator_Scores!H8&gt;=0.056,"10","you did it wrong")))))))))))</f>
        <v>0</v>
      </c>
      <c r="R8" s="188">
        <f t="shared" si="0"/>
        <v>0</v>
      </c>
      <c r="S8" s="152" t="str">
        <f>IF(Indicator_Scores!J8&gt;=1.63,"0",IF(Indicator_Scores!J8&gt;=1.45,"1",IF(Indicator_Scores!J8&gt;=1.27,"2",IF(Indicator_Scores!J8&gt;=1.09,"3",IF(Indicator_Scores!J8&gt;=0.91,"4",IF(Indicator_Scores!J8&gt;=0.73,"5",IF(Indicator_Scores!J8&gt;=0.55,"6",IF(Indicator_Scores!J8&gt;=0.37,"7",IF(Indicator_Scores!J8&gt;=0.19,"8",IF(Indicator_Scores!J8&gt;=0.01,"9",IF(Indicator_Scores!J8=0,"10","you did it wrong")))))))))))</f>
        <v>7</v>
      </c>
      <c r="T8" s="153"/>
      <c r="U8" s="49"/>
      <c r="V8" s="49"/>
      <c r="W8" s="49"/>
      <c r="X8" s="241"/>
      <c r="Y8" t="s">
        <v>8226</v>
      </c>
      <c r="Z8" s="49">
        <v>0</v>
      </c>
      <c r="AA8" s="49">
        <v>2.65</v>
      </c>
      <c r="AB8" s="49">
        <f>G2</f>
        <v>1.9575340395594141E-2</v>
      </c>
      <c r="AC8" s="49">
        <f>((AB8-Z8)/(AA8-Z8))</f>
        <v>7.3869209039977889E-3</v>
      </c>
      <c r="AE8" s="49" t="e">
        <f>AC6</f>
        <v>#REF!</v>
      </c>
      <c r="AF8" s="49" t="e">
        <f>AE8*1.25</f>
        <v>#REF!</v>
      </c>
    </row>
    <row r="9" spans="1:33">
      <c r="A9" s="3" t="s">
        <v>49</v>
      </c>
      <c r="B9" s="49">
        <v>28.5</v>
      </c>
      <c r="C9" s="163">
        <v>11</v>
      </c>
      <c r="D9" s="49">
        <v>0</v>
      </c>
      <c r="E9" s="49">
        <v>57.75</v>
      </c>
      <c r="F9" s="49">
        <v>0.14299999999999999</v>
      </c>
      <c r="G9" s="49">
        <v>0</v>
      </c>
      <c r="H9" s="49">
        <v>0</v>
      </c>
      <c r="I9" s="153">
        <v>0</v>
      </c>
      <c r="J9" s="152">
        <v>0.19618248502391955</v>
      </c>
      <c r="K9" s="152" t="str">
        <f>IF(Indicator_Scores!B9=-18.5,"0",IF(Indicator_Scores!B9&lt;=-11.5,"1",IF(Indicator_Scores!B9&lt;=-4.5,"2",IF(Indicator_Scores!B9&lt;=2.5,"3",IF(Indicator_Scores!B9&lt;=9.5,"4",IF(Indicator_Scores!B9&lt;=16.4,"5",IF(Indicator_Scores!B9&lt;=23.4,"6",IF(Indicator_Scores!B9&lt;=30.4,"7",IF(Indicator_Scores!B9&lt;=37.4,"8",IF(Indicator_Scores!B9&lt;=44.4,"9",IF(Indicator_Scores!B9=44.5,"10","you did it wrong")))))))))))</f>
        <v>7</v>
      </c>
      <c r="L9" s="152" t="str">
        <f>IF(Indicator_Scores!C9=9,"0",IF(Indicator_Scores!C9=10,"1",IF(Indicator_Scores!C9&lt;=12,"2",IF(Indicator_Scores!C9=13,"3",IF(Indicator_Scores!C9&lt;=15,"4",IF(Indicator_Scores!C9=16,"5",IF(Indicator_Scores!C9&lt;=18,"6",IF(Indicator_Scores!C9=19,"7",IF(Indicator_Scores!C9&lt;=21,"8",IF(Indicator_Scores!C9=22,"9",IF(Indicator_Scores!C9&gt;-23,"10","you did it wrong")))))))))))</f>
        <v>2</v>
      </c>
      <c r="M9" s="152" t="str">
        <f>IF(Indicator_Scores!D9&gt;=41,"0",IF(Indicator_Scores!D9&gt;=37,"1",IF(Indicator_Scores!D9&gt;=32,"2",IF(Indicator_Scores!D9&gt;=28,"3",IF(Indicator_Scores!D9&gt;=23,"4",IF(Indicator_Scores!D9&gt;=19,"5",IF(Indicator_Scores!D9&gt;=14,"6",IF(Indicator_Scores!D9&gt;=10,"7",IF(Indicator_Scores!D9&gt;=5,"8",IF(Indicator_Scores!D9&gt;=1,"9",IF(Indicator_Scores!D9=0,"10","you did it wrong")))))))))))</f>
        <v>10</v>
      </c>
      <c r="N9" s="152" t="str">
        <f>IF(Indicator_Scores!E9=0,"0",IF(Indicator_Scores!E9&lt;=11,"1",IF(Indicator_Scores!E9&lt;=22,"2",IF(Indicator_Scores!E9&lt;=33,"3",IF(Indicator_Scores!E9&lt;=44,"4",IF(Indicator_Scores!E9&lt;=55,"5",IF(Indicator_Scores!E9&lt;=66,"6",IF(Indicator_Scores!E9&lt;=77,"7",IF(Indicator_Scores!E9&lt;=88,"8",IF(Indicator_Scores!E9&lt;=99,"9",IF(Indicator_Scores!E9=100,"10","you did it wrong")))))))))))</f>
        <v>6</v>
      </c>
      <c r="O9" s="152" t="str">
        <f>IF(Indicator_Scores!F9=0,"0",IF(Indicator_Scores!F9&lt;=0.011,"1",IF(Indicator_Scores!F9&lt;=0.022,"2",IF(Indicator_Scores!F9&lt;=0.033,"3",IF(Indicator_Scores!F9&lt;=0.044,"4",IF(Indicator_Scores!F9&lt;=0.056,"5",IF(Indicator_Scores!F9&lt;=0.067,"6",IF(Indicator_Scores!F9&lt;=0.078,"7",IF(Indicator_Scores!F9&lt;=0.089,"8",IF(Indicator_Scores!F9&lt;=0.1,"9",IF(Indicator_Scores!F9&gt;=0.11,"10","you did it wrong")))))))))))</f>
        <v>10</v>
      </c>
      <c r="P9" s="187" t="str">
        <f>IF(Indicator_Scores!G9=0,"0",IF(Indicator_Scores!G9&lt;=0.29,"1",IF(Indicator_Scores!G9&lt;=0.59,"2",IF(Indicator_Scores!G9&lt;=0.88,"3",IF(Indicator_Scores!G9&lt;=1.18,"4",IF(Indicator_Scores!G9&lt;=1.47,"5",IF(Indicator_Scores!G9&lt;=1.77,"6",IF(Indicator_Scores!G9&lt;=1.06,"7",IF(Indicator_Scores!G9&lt;=2.36,"8",IF(Indicator_Scores!G9&lt;=2.65,"9",IF(Indicator_Scores!G9&gt;=2.66,"10","you did it wrong")))))))))))</f>
        <v>0</v>
      </c>
      <c r="Q9" s="187" t="str">
        <f>IF(Indicator_Scores!H9=0,"0",IF(Indicator_Scores!H9&lt;=0.006,"1",IF(Indicator_Scores!H9&lt;=0.012,"2",IF(Indicator_Scores!H9&lt;=0.018,"3",IF(Indicator_Scores!H9&lt;=0.024,"4",IF(Indicator_Scores!H9&lt;=0.031,"5",IF(Indicator_Scores!H9&lt;=0.037,"6",IF(Indicator_Scores!H9&lt;=0.043,"7",IF(Indicator_Scores!H9&lt;=0.049,"8",IF(Indicator_Scores!H9&lt;=0.055,"9",IF(Indicator_Scores!H9&gt;=0.056,"10","you did it wrong")))))))))))</f>
        <v>0</v>
      </c>
      <c r="R9" s="188">
        <f t="shared" si="0"/>
        <v>0</v>
      </c>
      <c r="S9" s="152" t="str">
        <f>IF(Indicator_Scores!J9&gt;=1.63,"0",IF(Indicator_Scores!J9&gt;=1.45,"1",IF(Indicator_Scores!J9&gt;=1.27,"2",IF(Indicator_Scores!J9&gt;=1.09,"3",IF(Indicator_Scores!J9&gt;=0.91,"4",IF(Indicator_Scores!J9&gt;=0.73,"5",IF(Indicator_Scores!J9&gt;=0.55,"6",IF(Indicator_Scores!J9&gt;=0.37,"7",IF(Indicator_Scores!J9&gt;=0.19,"8",IF(Indicator_Scores!J9&gt;=0.01,"9",IF(Indicator_Scores!J9=0,"10","you did it wrong")))))))))))</f>
        <v>8</v>
      </c>
      <c r="T9" s="153"/>
      <c r="U9" s="49"/>
      <c r="V9" s="49"/>
      <c r="W9" s="49"/>
      <c r="X9" s="241"/>
      <c r="Y9" t="s">
        <v>8227</v>
      </c>
      <c r="Z9" s="49">
        <v>0</v>
      </c>
      <c r="AA9" s="49">
        <v>5.5E-2</v>
      </c>
      <c r="AB9" s="49">
        <f>H2</f>
        <v>0.03</v>
      </c>
      <c r="AC9" s="49">
        <f>((AB9-Z9)/(AA9-Z9))</f>
        <v>0.54545454545454541</v>
      </c>
    </row>
    <row r="10" spans="1:33">
      <c r="A10" s="3" t="s">
        <v>55</v>
      </c>
      <c r="B10" s="49">
        <v>37.5</v>
      </c>
      <c r="C10" s="163">
        <v>15</v>
      </c>
      <c r="D10" s="152" t="s">
        <v>841</v>
      </c>
      <c r="E10" s="152" t="s">
        <v>841</v>
      </c>
      <c r="F10" s="49">
        <v>7.4999999999999997E-2</v>
      </c>
      <c r="G10" s="49">
        <v>1.1782518277631477</v>
      </c>
      <c r="H10" s="49">
        <v>0</v>
      </c>
      <c r="I10" s="153">
        <v>1</v>
      </c>
      <c r="J10" s="152">
        <v>11.178196852517852</v>
      </c>
      <c r="K10" s="152" t="str">
        <f>IF(Indicator_Scores!B10=-18.5,"0",IF(Indicator_Scores!B10&lt;=-11.5,"1",IF(Indicator_Scores!B10&lt;=-4.5,"2",IF(Indicator_Scores!B10&lt;=2.5,"3",IF(Indicator_Scores!B10&lt;=9.5,"4",IF(Indicator_Scores!B10&lt;=16.4,"5",IF(Indicator_Scores!B10&lt;=23.4,"6",IF(Indicator_Scores!B10&lt;=30.4,"7",IF(Indicator_Scores!B10&lt;=37.4,"8",IF(Indicator_Scores!B10&lt;=44.4,"9",IF(Indicator_Scores!B10=44.5,"10","you did it wrong")))))))))))</f>
        <v>9</v>
      </c>
      <c r="L10" s="152" t="str">
        <f>IF(Indicator_Scores!C10=9,"0",IF(Indicator_Scores!C10=10,"1",IF(Indicator_Scores!C10&lt;=12,"2",IF(Indicator_Scores!C10=13,"3",IF(Indicator_Scores!C10&lt;=15,"4",IF(Indicator_Scores!C10=16,"5",IF(Indicator_Scores!C10&lt;=18,"6",IF(Indicator_Scores!C10=19,"7",IF(Indicator_Scores!C10&lt;=21,"8",IF(Indicator_Scores!C10=22,"9",IF(Indicator_Scores!C10&gt;-23,"10","you did it wrong")))))))))))</f>
        <v>4</v>
      </c>
      <c r="M10" s="152" t="s">
        <v>8373</v>
      </c>
      <c r="N10" s="152" t="s">
        <v>8373</v>
      </c>
      <c r="O10" s="152" t="str">
        <f>IF(Indicator_Scores!F10=0,"0",IF(Indicator_Scores!F10&lt;=0.011,"1",IF(Indicator_Scores!F10&lt;=0.022,"2",IF(Indicator_Scores!F10&lt;=0.033,"3",IF(Indicator_Scores!F10&lt;=0.044,"4",IF(Indicator_Scores!F10&lt;=0.056,"5",IF(Indicator_Scores!F10&lt;=0.067,"6",IF(Indicator_Scores!F10&lt;=0.078,"7",IF(Indicator_Scores!F10&lt;=0.089,"8",IF(Indicator_Scores!F10&lt;=0.1,"9",IF(Indicator_Scores!F10&lt;=0.11,"10","you did it wrong")))))))))))</f>
        <v>7</v>
      </c>
      <c r="P10" s="187" t="str">
        <f>IF(Indicator_Scores!G10=0,"0",IF(Indicator_Scores!G10&lt;=0.29,"1",IF(Indicator_Scores!G10&lt;=0.59,"2",IF(Indicator_Scores!G10&lt;=0.88,"3",IF(Indicator_Scores!G10&lt;=1.18,"4",IF(Indicator_Scores!G10&lt;=1.47,"5",IF(Indicator_Scores!G10&lt;=1.77,"6",IF(Indicator_Scores!G10&lt;=1.06,"7",IF(Indicator_Scores!G10&lt;=2.36,"8",IF(Indicator_Scores!G10&lt;=2.65,"9",IF(Indicator_Scores!G10&gt;=2.66,"10","you did it wrong")))))))))))</f>
        <v>4</v>
      </c>
      <c r="Q10" s="187" t="str">
        <f>IF(Indicator_Scores!H10=0,"0",IF(Indicator_Scores!H10&lt;=0.006,"1",IF(Indicator_Scores!H10&lt;=0.012,"2",IF(Indicator_Scores!H10&lt;=0.018,"3",IF(Indicator_Scores!H10&lt;=0.024,"4",IF(Indicator_Scores!H10&lt;=0.031,"5",IF(Indicator_Scores!H10&lt;=0.037,"6",IF(Indicator_Scores!H10&lt;=0.043,"7",IF(Indicator_Scores!H10&lt;=0.049,"8",IF(Indicator_Scores!H10&lt;=0.055,"9",IF(Indicator_Scores!H10&gt;=0.056,"10","you did it wrong")))))))))))</f>
        <v>0</v>
      </c>
      <c r="R10" s="188">
        <f t="shared" si="0"/>
        <v>1</v>
      </c>
      <c r="S10" s="152" t="str">
        <f>IF(Indicator_Scores!J10&gt;=1.63,"0",IF(Indicator_Scores!J10&gt;=1.45,"1",IF(Indicator_Scores!J10&gt;=1.27,"2",IF(Indicator_Scores!J10&gt;=1.09,"3",IF(Indicator_Scores!J10&gt;=0.91,"4",IF(Indicator_Scores!J10&gt;=0.73,"5",IF(Indicator_Scores!J10&gt;=0.55,"6",IF(Indicator_Scores!J10&gt;=0.37,"7",IF(Indicator_Scores!J10&gt;=0.19,"8",IF(Indicator_Scores!J10&gt;=0.01,"9",IF(Indicator_Scores!J10=0,"10","you did it wrong")))))))))))</f>
        <v>0</v>
      </c>
      <c r="T10" s="153"/>
      <c r="U10" s="49"/>
      <c r="V10" s="49"/>
      <c r="W10" s="49"/>
      <c r="X10" s="241"/>
      <c r="Y10" t="s">
        <v>8228</v>
      </c>
      <c r="Z10" s="153">
        <f>MIN(I2:I52)</f>
        <v>0</v>
      </c>
      <c r="AA10" s="153">
        <f>MAX(I2:I52)</f>
        <v>1</v>
      </c>
      <c r="AB10" s="153">
        <f>I2</f>
        <v>0</v>
      </c>
      <c r="AC10" s="49">
        <f>((AB10-Z10)/(AA10-Z10))</f>
        <v>0</v>
      </c>
      <c r="AE10" t="s">
        <v>8231</v>
      </c>
    </row>
    <row r="11" spans="1:33">
      <c r="A11" s="3" t="s">
        <v>56</v>
      </c>
      <c r="B11" s="49">
        <v>-2</v>
      </c>
      <c r="C11" s="163">
        <v>9</v>
      </c>
      <c r="D11" s="49">
        <v>24</v>
      </c>
      <c r="E11" s="49">
        <v>84.611111111111114</v>
      </c>
      <c r="F11" s="49">
        <v>5.3999999999999999E-2</v>
      </c>
      <c r="G11" s="49">
        <v>0.10614431398620285</v>
      </c>
      <c r="H11" s="49">
        <v>0.03</v>
      </c>
      <c r="I11" s="153">
        <v>1</v>
      </c>
      <c r="J11" s="152">
        <v>0.18430676449429978</v>
      </c>
      <c r="K11" s="152" t="str">
        <f>IF(Indicator_Scores!B11=-18.5,"0",IF(Indicator_Scores!B11&lt;=-11.5,"1",IF(Indicator_Scores!B11&lt;=-4.5,"2",IF(Indicator_Scores!B11&lt;=2.5,"3",IF(Indicator_Scores!B11&lt;=9.5,"4",IF(Indicator_Scores!B11&lt;=16.4,"5",IF(Indicator_Scores!B11&lt;=23.4,"6",IF(Indicator_Scores!B11&lt;=30.4,"7",IF(Indicator_Scores!B11&lt;=37.4,"8",IF(Indicator_Scores!B11&lt;=44.4,"9",IF(Indicator_Scores!B11=44.5,"10","you did it wrong")))))))))))</f>
        <v>3</v>
      </c>
      <c r="L11" s="152" t="str">
        <f>IF(Indicator_Scores!C11=9,"0",IF(Indicator_Scores!C11=10,"1",IF(Indicator_Scores!C11&lt;=12,"2",IF(Indicator_Scores!C11=13,"3",IF(Indicator_Scores!C11&lt;=15,"4",IF(Indicator_Scores!C11=16,"5",IF(Indicator_Scores!C11&lt;=18,"6",IF(Indicator_Scores!C11=19,"7",IF(Indicator_Scores!C11&lt;=21,"8",IF(Indicator_Scores!C11=22,"9",IF(Indicator_Scores!C11&gt;-23,"10","you did it wrong")))))))))))</f>
        <v>0</v>
      </c>
      <c r="M11" s="152" t="str">
        <f>IF(Indicator_Scores!D11&gt;=41,"0",IF(Indicator_Scores!D11&gt;=37,"1",IF(Indicator_Scores!D11&gt;=32,"2",IF(Indicator_Scores!D11&gt;=28,"3",IF(Indicator_Scores!D11&gt;=23,"4",IF(Indicator_Scores!D11&gt;=19,"5",IF(Indicator_Scores!D11&gt;=14,"6",IF(Indicator_Scores!D11&gt;=10,"7",IF(Indicator_Scores!D11&gt;=5,"8",IF(Indicator_Scores!D11&gt;=1,"9",IF(Indicator_Scores!D11=0,"10","you did it wrong")))))))))))</f>
        <v>4</v>
      </c>
      <c r="N11" s="152" t="str">
        <f>IF(Indicator_Scores!E11=0,"0",IF(Indicator_Scores!E11&lt;=11,"1",IF(Indicator_Scores!E11&lt;=22,"2",IF(Indicator_Scores!E11&lt;=33,"3",IF(Indicator_Scores!E11&lt;=44,"4",IF(Indicator_Scores!E11&lt;=55,"5",IF(Indicator_Scores!E11&lt;=66,"6",IF(Indicator_Scores!E11&lt;=77,"7",IF(Indicator_Scores!E11&lt;=88,"8",IF(Indicator_Scores!E11&lt;=99,"9",IF(Indicator_Scores!E11=100,"10","you did it wrong")))))))))))</f>
        <v>8</v>
      </c>
      <c r="O11" s="152" t="str">
        <f>IF(Indicator_Scores!F11=0,"0",IF(Indicator_Scores!F11&lt;=0.011,"1",IF(Indicator_Scores!F11&lt;=0.022,"2",IF(Indicator_Scores!F11&lt;=0.033,"3",IF(Indicator_Scores!F11&lt;=0.044,"4",IF(Indicator_Scores!F11&lt;=0.056,"5",IF(Indicator_Scores!F11&lt;=0.067,"6",IF(Indicator_Scores!F11&lt;=0.078,"7",IF(Indicator_Scores!F11&lt;=0.089,"8",IF(Indicator_Scores!F11&lt;=0.1,"9",IF(Indicator_Scores!F11&lt;=0.11,"10","you did it wrong")))))))))))</f>
        <v>5</v>
      </c>
      <c r="P11" s="187" t="str">
        <f>IF(Indicator_Scores!G11=0,"0",IF(Indicator_Scores!G11&lt;=0.29,"1",IF(Indicator_Scores!G11&lt;=0.59,"2",IF(Indicator_Scores!G11&lt;=0.88,"3",IF(Indicator_Scores!G11&lt;=1.18,"4",IF(Indicator_Scores!G11&lt;=1.47,"5",IF(Indicator_Scores!G11&lt;=1.77,"6",IF(Indicator_Scores!G11&lt;=1.06,"7",IF(Indicator_Scores!G11&lt;=2.36,"8",IF(Indicator_Scores!G11&lt;=2.65,"9",IF(Indicator_Scores!G11&gt;=2.66,"10","you did it wrong")))))))))))</f>
        <v>1</v>
      </c>
      <c r="Q11" s="187" t="str">
        <f>IF(Indicator_Scores!H11=0,"0",IF(Indicator_Scores!H11&lt;=0.006,"1",IF(Indicator_Scores!H11&lt;=0.012,"2",IF(Indicator_Scores!H11&lt;=0.018,"3",IF(Indicator_Scores!H11&lt;=0.024,"4",IF(Indicator_Scores!H11&lt;=0.031,"5",IF(Indicator_Scores!H11&lt;=0.037,"6",IF(Indicator_Scores!H11&lt;=0.043,"7",IF(Indicator_Scores!H11&lt;=0.049,"8",IF(Indicator_Scores!H11&lt;=0.055,"9",IF(Indicator_Scores!H11&gt;=0.056,"10","you did it wrong")))))))))))</f>
        <v>5</v>
      </c>
      <c r="R11" s="188">
        <f t="shared" si="0"/>
        <v>1</v>
      </c>
      <c r="S11" s="152" t="str">
        <f>IF(Indicator_Scores!J11&gt;=1.63,"0",IF(Indicator_Scores!J11&gt;=1.45,"1",IF(Indicator_Scores!J11&gt;=1.27,"2",IF(Indicator_Scores!J11&gt;=1.09,"3",IF(Indicator_Scores!J11&gt;=0.91,"4",IF(Indicator_Scores!J11&gt;=0.73,"5",IF(Indicator_Scores!J11&gt;=0.55,"6",IF(Indicator_Scores!J11&gt;=0.37,"7",IF(Indicator_Scores!J11&gt;=0.19,"8",IF(Indicator_Scores!J11&gt;=0.01,"9",IF(Indicator_Scores!J11=0,"10","you did it wrong")))))))))))</f>
        <v>9</v>
      </c>
      <c r="T11" s="153"/>
      <c r="U11" s="49"/>
      <c r="V11" s="49"/>
      <c r="W11" s="49"/>
      <c r="X11" s="241"/>
      <c r="AC11" s="154"/>
      <c r="AE11" s="49" t="e">
        <f>AVERAGE(AE2,AE5,AE8)</f>
        <v>#REF!</v>
      </c>
      <c r="AF11" t="s">
        <v>8253</v>
      </c>
    </row>
    <row r="12" spans="1:33">
      <c r="A12" s="3" t="s">
        <v>58</v>
      </c>
      <c r="B12" s="49">
        <v>0.5</v>
      </c>
      <c r="C12" s="163">
        <v>9</v>
      </c>
      <c r="D12" s="49">
        <v>19</v>
      </c>
      <c r="E12" s="49">
        <v>63.3</v>
      </c>
      <c r="F12" s="49">
        <v>5.0999999999999997E-2</v>
      </c>
      <c r="G12" s="49">
        <v>0.11786864120214408</v>
      </c>
      <c r="H12" s="49">
        <v>0.03</v>
      </c>
      <c r="I12" s="153">
        <v>1</v>
      </c>
      <c r="J12" s="152">
        <v>0.3390405153415833</v>
      </c>
      <c r="K12" s="152" t="str">
        <f>IF(Indicator_Scores!B12=-18.5,"0",IF(Indicator_Scores!B12&lt;=-11.5,"1",IF(Indicator_Scores!B12&lt;=-4.5,"2",IF(Indicator_Scores!B12&lt;=2.5,"3",IF(Indicator_Scores!B12&lt;=9.5,"4",IF(Indicator_Scores!B12&lt;=16.4,"5",IF(Indicator_Scores!B12&lt;=23.4,"6",IF(Indicator_Scores!B12&lt;=30.4,"7",IF(Indicator_Scores!B12&lt;=37.4,"8",IF(Indicator_Scores!B12&lt;=44.4,"9",IF(Indicator_Scores!B12=44.5,"10","you did it wrong")))))))))))</f>
        <v>3</v>
      </c>
      <c r="L12" s="152" t="str">
        <f>IF(Indicator_Scores!C12=9,"0",IF(Indicator_Scores!C12=10,"1",IF(Indicator_Scores!C12&lt;=12,"2",IF(Indicator_Scores!C12=13,"3",IF(Indicator_Scores!C12&lt;=15,"4",IF(Indicator_Scores!C12=16,"5",IF(Indicator_Scores!C12&lt;=18,"6",IF(Indicator_Scores!C12=19,"7",IF(Indicator_Scores!C12&lt;=21,"8",IF(Indicator_Scores!C12=22,"9",IF(Indicator_Scores!C12&gt;-23,"10","you did it wrong")))))))))))</f>
        <v>0</v>
      </c>
      <c r="M12" s="152" t="str">
        <f>IF(Indicator_Scores!D12&gt;=41,"0",IF(Indicator_Scores!D12&gt;=37,"1",IF(Indicator_Scores!D12&gt;=32,"2",IF(Indicator_Scores!D12&gt;=28,"3",IF(Indicator_Scores!D12&gt;=23,"4",IF(Indicator_Scores!D12&gt;=19,"5",IF(Indicator_Scores!D12&gt;=14,"6",IF(Indicator_Scores!D12&gt;=10,"7",IF(Indicator_Scores!D12&gt;=5,"8",IF(Indicator_Scores!D12&gt;=1,"9",IF(Indicator_Scores!D12=0,"10","you did it wrong")))))))))))</f>
        <v>5</v>
      </c>
      <c r="N12" s="152" t="str">
        <f>IF(Indicator_Scores!E12=0,"0",IF(Indicator_Scores!E12&lt;=11,"1",IF(Indicator_Scores!E12&lt;=22,"2",IF(Indicator_Scores!E12&lt;=33,"3",IF(Indicator_Scores!E12&lt;=44,"4",IF(Indicator_Scores!E12&lt;=55,"5",IF(Indicator_Scores!E12&lt;=66,"6",IF(Indicator_Scores!E12&lt;=77,"7",IF(Indicator_Scores!E12&lt;=88,"8",IF(Indicator_Scores!E12&lt;=99,"9",IF(Indicator_Scores!E12=100,"10","you did it wrong")))))))))))</f>
        <v>6</v>
      </c>
      <c r="O12" s="152" t="str">
        <f>IF(Indicator_Scores!F12=0,"0",IF(Indicator_Scores!F12&lt;=0.011,"1",IF(Indicator_Scores!F12&lt;=0.022,"2",IF(Indicator_Scores!F12&lt;=0.033,"3",IF(Indicator_Scores!F12&lt;=0.044,"4",IF(Indicator_Scores!F12&lt;=0.056,"5",IF(Indicator_Scores!F12&lt;=0.067,"6",IF(Indicator_Scores!F12&lt;=0.078,"7",IF(Indicator_Scores!F12&lt;=0.089,"8",IF(Indicator_Scores!F12&lt;=0.1,"9",IF(Indicator_Scores!F12&lt;=0.11,"10","you did it wrong")))))))))))</f>
        <v>5</v>
      </c>
      <c r="P12" s="187" t="str">
        <f>IF(Indicator_Scores!G12=0,"0",IF(Indicator_Scores!G12&lt;=0.29,"1",IF(Indicator_Scores!G12&lt;=0.59,"2",IF(Indicator_Scores!G12&lt;=0.88,"3",IF(Indicator_Scores!G12&lt;=1.18,"4",IF(Indicator_Scores!G12&lt;=1.47,"5",IF(Indicator_Scores!G12&lt;=1.77,"6",IF(Indicator_Scores!G12&lt;=1.06,"7",IF(Indicator_Scores!G12&lt;=2.36,"8",IF(Indicator_Scores!G12&lt;=2.65,"9",IF(Indicator_Scores!G12&gt;=2.66,"10","you did it wrong")))))))))))</f>
        <v>1</v>
      </c>
      <c r="Q12" s="187" t="str">
        <f>IF(Indicator_Scores!H12=0,"0",IF(Indicator_Scores!H12&lt;=0.006,"1",IF(Indicator_Scores!H12&lt;=0.012,"2",IF(Indicator_Scores!H12&lt;=0.018,"3",IF(Indicator_Scores!H12&lt;=0.024,"4",IF(Indicator_Scores!H12&lt;=0.031,"5",IF(Indicator_Scores!H12&lt;=0.037,"6",IF(Indicator_Scores!H12&lt;=0.043,"7",IF(Indicator_Scores!H12&lt;=0.049,"8",IF(Indicator_Scores!H12&lt;=0.055,"9",IF(Indicator_Scores!H12&gt;=0.056,"10","you did it wrong")))))))))))</f>
        <v>5</v>
      </c>
      <c r="R12" s="188">
        <f t="shared" si="0"/>
        <v>1</v>
      </c>
      <c r="S12" s="152" t="str">
        <f>IF(Indicator_Scores!J12&gt;=1.63,"0",IF(Indicator_Scores!J12&gt;=1.45,"1",IF(Indicator_Scores!J12&gt;=1.27,"2",IF(Indicator_Scores!J12&gt;=1.09,"3",IF(Indicator_Scores!J12&gt;=0.91,"4",IF(Indicator_Scores!J12&gt;=0.73,"5",IF(Indicator_Scores!J12&gt;=0.55,"6",IF(Indicator_Scores!J12&gt;=0.37,"7",IF(Indicator_Scores!J12&gt;=0.19,"8",IF(Indicator_Scores!J12&gt;=0.01,"9",IF(Indicator_Scores!J12=0,"10","you did it wrong")))))))))))</f>
        <v>8</v>
      </c>
      <c r="T12" s="153"/>
      <c r="U12" s="49"/>
      <c r="V12" s="49"/>
      <c r="W12" s="49"/>
      <c r="X12" s="241"/>
      <c r="AE12" s="49" t="e">
        <f>AVERAGE(AF2,AF5,AF8)</f>
        <v>#REF!</v>
      </c>
      <c r="AF12" t="s">
        <v>8259</v>
      </c>
    </row>
    <row r="13" spans="1:33">
      <c r="A13" s="3" t="s">
        <v>64</v>
      </c>
      <c r="B13" s="49">
        <v>31.5</v>
      </c>
      <c r="C13" s="163">
        <v>11</v>
      </c>
      <c r="D13" s="49">
        <v>15</v>
      </c>
      <c r="E13" s="49">
        <v>58.2</v>
      </c>
      <c r="F13" s="49">
        <v>5.0999999999999997E-2</v>
      </c>
      <c r="G13" s="49">
        <v>6.9679710243892926E-2</v>
      </c>
      <c r="H13" s="49">
        <v>0.05</v>
      </c>
      <c r="I13" s="153">
        <v>0</v>
      </c>
      <c r="J13" s="152">
        <v>0.20842031986961224</v>
      </c>
      <c r="K13" s="152" t="str">
        <f>IF(Indicator_Scores!B13=-18.5,"0",IF(Indicator_Scores!B13&lt;=-11.5,"1",IF(Indicator_Scores!B13&lt;=-4.5,"2",IF(Indicator_Scores!B13&lt;=2.5,"3",IF(Indicator_Scores!B13&lt;=9.5,"4",IF(Indicator_Scores!B13&lt;=16.4,"5",IF(Indicator_Scores!B13&lt;=23.4,"6",IF(Indicator_Scores!B13&lt;=30.4,"7",IF(Indicator_Scores!B13&lt;=37.4,"8",IF(Indicator_Scores!B13&lt;=44.4,"9",IF(Indicator_Scores!B13=44.5,"10","you did it wrong")))))))))))</f>
        <v>8</v>
      </c>
      <c r="L13" s="152" t="str">
        <f>IF(Indicator_Scores!C13=9,"0",IF(Indicator_Scores!C13=10,"1",IF(Indicator_Scores!C13&lt;=12,"2",IF(Indicator_Scores!C13=13,"3",IF(Indicator_Scores!C13&lt;=15,"4",IF(Indicator_Scores!C13=16,"5",IF(Indicator_Scores!C13&lt;=18,"6",IF(Indicator_Scores!C13=19,"7",IF(Indicator_Scores!C13&lt;=21,"8",IF(Indicator_Scores!C13=22,"9",IF(Indicator_Scores!C13&gt;-23,"10","you did it wrong")))))))))))</f>
        <v>2</v>
      </c>
      <c r="M13" s="152" t="str">
        <f>IF(Indicator_Scores!D13&gt;=41,"0",IF(Indicator_Scores!D13&gt;=37,"1",IF(Indicator_Scores!D13&gt;=32,"2",IF(Indicator_Scores!D13&gt;=28,"3",IF(Indicator_Scores!D13&gt;=23,"4",IF(Indicator_Scores!D13&gt;=19,"5",IF(Indicator_Scores!D13&gt;=14,"6",IF(Indicator_Scores!D13&gt;=10,"7",IF(Indicator_Scores!D13&gt;=5,"8",IF(Indicator_Scores!D13&gt;=1,"9",IF(Indicator_Scores!D13=0,"10","you did it wrong")))))))))))</f>
        <v>6</v>
      </c>
      <c r="N13" s="152" t="str">
        <f>IF(Indicator_Scores!E13=0,"0",IF(Indicator_Scores!E13&lt;=11,"1",IF(Indicator_Scores!E13&lt;=22,"2",IF(Indicator_Scores!E13&lt;=33,"3",IF(Indicator_Scores!E13&lt;=44,"4",IF(Indicator_Scores!E13&lt;=55,"5",IF(Indicator_Scores!E13&lt;=66,"6",IF(Indicator_Scores!E13&lt;=77,"7",IF(Indicator_Scores!E13&lt;=88,"8",IF(Indicator_Scores!E13&lt;=99,"9",IF(Indicator_Scores!E13=100,"10","you did it wrong")))))))))))</f>
        <v>6</v>
      </c>
      <c r="O13" s="152" t="str">
        <f>IF(Indicator_Scores!F13=0,"0",IF(Indicator_Scores!F13&lt;=0.011,"1",IF(Indicator_Scores!F13&lt;=0.022,"2",IF(Indicator_Scores!F13&lt;=0.033,"3",IF(Indicator_Scores!F13&lt;=0.044,"4",IF(Indicator_Scores!F13&lt;=0.056,"5",IF(Indicator_Scores!F13&lt;=0.067,"6",IF(Indicator_Scores!F13&lt;=0.078,"7",IF(Indicator_Scores!F13&lt;=0.089,"8",IF(Indicator_Scores!F13&lt;=0.1,"9",IF(Indicator_Scores!F13&lt;=0.11,"10","you did it wrong")))))))))))</f>
        <v>5</v>
      </c>
      <c r="P13" s="187" t="str">
        <f>IF(Indicator_Scores!G13=0,"0",IF(Indicator_Scores!G13&lt;=0.29,"1",IF(Indicator_Scores!G13&lt;=0.59,"2",IF(Indicator_Scores!G13&lt;=0.88,"3",IF(Indicator_Scores!G13&lt;=1.18,"4",IF(Indicator_Scores!G13&lt;=1.47,"5",IF(Indicator_Scores!G13&lt;=1.77,"6",IF(Indicator_Scores!G13&lt;=1.06,"7",IF(Indicator_Scores!G13&lt;=2.36,"8",IF(Indicator_Scores!G13&lt;=2.65,"9",IF(Indicator_Scores!G13&gt;=2.66,"10","you did it wrong")))))))))))</f>
        <v>1</v>
      </c>
      <c r="Q13" s="187" t="str">
        <f>IF(Indicator_Scores!H13=0,"0",IF(Indicator_Scores!H13&lt;=0.006,"1",IF(Indicator_Scores!H13&lt;=0.012,"2",IF(Indicator_Scores!H13&lt;=0.018,"3",IF(Indicator_Scores!H13&lt;=0.024,"4",IF(Indicator_Scores!H13&lt;=0.031,"5",IF(Indicator_Scores!H13&lt;=0.037,"6",IF(Indicator_Scores!H13&lt;=0.043,"7",IF(Indicator_Scores!H13&lt;=0.049,"8",IF(Indicator_Scores!H13&lt;=0.055,"9",IF(Indicator_Scores!H13&gt;=0.056,"10","you did it wrong")))))))))))</f>
        <v>9</v>
      </c>
      <c r="R13" s="188">
        <f t="shared" si="0"/>
        <v>0</v>
      </c>
      <c r="S13" s="152" t="str">
        <f>IF(Indicator_Scores!J13&gt;=1.63,"0",IF(Indicator_Scores!J13&gt;=1.45,"1",IF(Indicator_Scores!J13&gt;=1.27,"2",IF(Indicator_Scores!J13&gt;=1.09,"3",IF(Indicator_Scores!J13&gt;=0.91,"4",IF(Indicator_Scores!J13&gt;=0.73,"5",IF(Indicator_Scores!J13&gt;=0.55,"6",IF(Indicator_Scores!J13&gt;=0.37,"7",IF(Indicator_Scores!J13&gt;=0.19,"8",IF(Indicator_Scores!J13&gt;=0.01,"9",IF(Indicator_Scores!J13=0,"10","you did it wrong")))))))))))</f>
        <v>8</v>
      </c>
      <c r="T13" s="153"/>
      <c r="U13" s="49"/>
      <c r="V13" s="49"/>
      <c r="W13" s="49"/>
      <c r="AE13" s="49" t="e">
        <f>AVERAGE(AC2:AC10)</f>
        <v>#REF!</v>
      </c>
      <c r="AF13" t="s">
        <v>8260</v>
      </c>
    </row>
    <row r="14" spans="1:33">
      <c r="A14" s="3" t="s">
        <v>68</v>
      </c>
      <c r="B14" s="49">
        <v>-5.75</v>
      </c>
      <c r="C14" s="163">
        <v>10</v>
      </c>
      <c r="D14" s="49">
        <v>21</v>
      </c>
      <c r="E14" s="49">
        <v>52.571428571428569</v>
      </c>
      <c r="F14" s="49">
        <v>5.2999999999999999E-2</v>
      </c>
      <c r="G14" s="49">
        <v>0</v>
      </c>
      <c r="H14" s="49">
        <v>0</v>
      </c>
      <c r="I14" s="153">
        <v>0</v>
      </c>
      <c r="J14" s="152">
        <v>0.46415773936614618</v>
      </c>
      <c r="K14" s="152" t="str">
        <f>IF(Indicator_Scores!B14=-18.5,"0",IF(Indicator_Scores!B14&lt;=-11.5,"1",IF(Indicator_Scores!B14&lt;=-4.5,"2",IF(Indicator_Scores!B14&lt;=2.5,"3",IF(Indicator_Scores!B14&lt;=9.5,"4",IF(Indicator_Scores!B14&lt;=16.4,"5",IF(Indicator_Scores!B14&lt;=23.4,"6",IF(Indicator_Scores!B14&lt;=30.4,"7",IF(Indicator_Scores!B14&lt;=37.4,"8",IF(Indicator_Scores!B14&lt;=44.4,"9",IF(Indicator_Scores!B14=44.5,"10","you did it wrong")))))))))))</f>
        <v>2</v>
      </c>
      <c r="L14" s="152" t="str">
        <f>IF(Indicator_Scores!C14=9,"0",IF(Indicator_Scores!C14=10,"1",IF(Indicator_Scores!C14&lt;=12,"2",IF(Indicator_Scores!C14=13,"3",IF(Indicator_Scores!C14&lt;=15,"4",IF(Indicator_Scores!C14=16,"5",IF(Indicator_Scores!C14&lt;=18,"6",IF(Indicator_Scores!C14=19,"7",IF(Indicator_Scores!C14&lt;=21,"8",IF(Indicator_Scores!C14=22,"9",IF(Indicator_Scores!C14&gt;-23,"10","you did it wrong")))))))))))</f>
        <v>1</v>
      </c>
      <c r="M14" s="152" t="str">
        <f>IF(Indicator_Scores!D14&gt;=41,"0",IF(Indicator_Scores!D14&gt;=37,"1",IF(Indicator_Scores!D14&gt;=32,"2",IF(Indicator_Scores!D14&gt;=28,"3",IF(Indicator_Scores!D14&gt;=23,"4",IF(Indicator_Scores!D14&gt;=19,"5",IF(Indicator_Scores!D14&gt;=14,"6",IF(Indicator_Scores!D14&gt;=10,"7",IF(Indicator_Scores!D14&gt;=5,"8",IF(Indicator_Scores!D14&gt;=1,"9",IF(Indicator_Scores!D14=0,"10","you did it wrong")))))))))))</f>
        <v>5</v>
      </c>
      <c r="N14" s="152" t="str">
        <f>IF(Indicator_Scores!E14=0,"0",IF(Indicator_Scores!E14&lt;=11,"1",IF(Indicator_Scores!E14&lt;=22,"2",IF(Indicator_Scores!E14&lt;=33,"3",IF(Indicator_Scores!E14&lt;=44,"4",IF(Indicator_Scores!E14&lt;=55,"5",IF(Indicator_Scores!E14&lt;=66,"6",IF(Indicator_Scores!E14&lt;=77,"7",IF(Indicator_Scores!E14&lt;=88,"8",IF(Indicator_Scores!E14&lt;=99,"9",IF(Indicator_Scores!E14=100,"10","you did it wrong")))))))))))</f>
        <v>5</v>
      </c>
      <c r="O14" s="152" t="str">
        <f>IF(Indicator_Scores!F14=0,"0",IF(Indicator_Scores!F14&lt;=0.011,"1",IF(Indicator_Scores!F14&lt;=0.022,"2",IF(Indicator_Scores!F14&lt;=0.033,"3",IF(Indicator_Scores!F14&lt;=0.044,"4",IF(Indicator_Scores!F14&lt;=0.056,"5",IF(Indicator_Scores!F14&lt;=0.067,"6",IF(Indicator_Scores!F14&lt;=0.078,"7",IF(Indicator_Scores!F14&lt;=0.089,"8",IF(Indicator_Scores!F14&lt;=0.1,"9",IF(Indicator_Scores!F14&lt;=0.11,"10","you did it wrong")))))))))))</f>
        <v>5</v>
      </c>
      <c r="P14" s="187" t="str">
        <f>IF(Indicator_Scores!G14=0,"0",IF(Indicator_Scores!G14&lt;=0.29,"1",IF(Indicator_Scores!G14&lt;=0.59,"2",IF(Indicator_Scores!G14&lt;=0.88,"3",IF(Indicator_Scores!G14&lt;=1.18,"4",IF(Indicator_Scores!G14&lt;=1.47,"5",IF(Indicator_Scores!G14&lt;=1.77,"6",IF(Indicator_Scores!G14&lt;=1.06,"7",IF(Indicator_Scores!G14&lt;=2.36,"8",IF(Indicator_Scores!G14&lt;=2.65,"9",IF(Indicator_Scores!G14&gt;=2.66,"10","you did it wrong")))))))))))</f>
        <v>0</v>
      </c>
      <c r="Q14" s="187" t="str">
        <f>IF(Indicator_Scores!H14=0,"0",IF(Indicator_Scores!H14&lt;=0.006,"1",IF(Indicator_Scores!H14&lt;=0.012,"2",IF(Indicator_Scores!H14&lt;=0.018,"3",IF(Indicator_Scores!H14&lt;=0.024,"4",IF(Indicator_Scores!H14&lt;=0.031,"5",IF(Indicator_Scores!H14&lt;=0.037,"6",IF(Indicator_Scores!H14&lt;=0.043,"7",IF(Indicator_Scores!H14&lt;=0.049,"8",IF(Indicator_Scores!H14&lt;=0.055,"9",IF(Indicator_Scores!H14&gt;=0.056,"10","you did it wrong")))))))))))</f>
        <v>0</v>
      </c>
      <c r="R14" s="188">
        <f t="shared" si="0"/>
        <v>0</v>
      </c>
      <c r="S14" s="152" t="str">
        <f>IF(Indicator_Scores!J14&gt;=1.63,"0",IF(Indicator_Scores!J14&gt;=1.45,"1",IF(Indicator_Scores!J14&gt;=1.27,"2",IF(Indicator_Scores!J14&gt;=1.09,"3",IF(Indicator_Scores!J14&gt;=0.91,"4",IF(Indicator_Scores!J14&gt;=0.73,"5",IF(Indicator_Scores!J14&gt;=0.55,"6",IF(Indicator_Scores!J14&gt;=0.37,"7",IF(Indicator_Scores!J14&gt;=0.19,"8",IF(Indicator_Scores!J14&gt;=0.01,"9",IF(Indicator_Scores!J14=0,"10","you did it wrong")))))))))))</f>
        <v>7</v>
      </c>
      <c r="T14" s="153"/>
      <c r="U14" s="49"/>
      <c r="V14" s="49"/>
      <c r="W14" s="49"/>
      <c r="Z14" s="49"/>
      <c r="AA14" s="49"/>
      <c r="AB14" s="49"/>
      <c r="AC14" s="154"/>
    </row>
    <row r="15" spans="1:33">
      <c r="A15" s="3" t="s">
        <v>71</v>
      </c>
      <c r="B15" s="49">
        <v>38</v>
      </c>
      <c r="C15" s="163">
        <v>11</v>
      </c>
      <c r="D15" s="49">
        <v>6</v>
      </c>
      <c r="E15" s="49">
        <v>86</v>
      </c>
      <c r="F15" s="49">
        <v>4.4999999999999998E-2</v>
      </c>
      <c r="G15" s="49">
        <v>6.3746599616930744E-2</v>
      </c>
      <c r="H15" s="49">
        <v>0.05</v>
      </c>
      <c r="I15" s="153">
        <v>1</v>
      </c>
      <c r="J15" s="152">
        <v>0.66759308453039801</v>
      </c>
      <c r="K15" s="152" t="str">
        <f>IF(Indicator_Scores!B15=-18.5,"0",IF(Indicator_Scores!B15&lt;=-11.5,"1",IF(Indicator_Scores!B15&lt;=-4.5,"2",IF(Indicator_Scores!B15&lt;=2.5,"3",IF(Indicator_Scores!B15&lt;=9.5,"4",IF(Indicator_Scores!B15&lt;=16.4,"5",IF(Indicator_Scores!B15&lt;=23.4,"6",IF(Indicator_Scores!B15&lt;=30.4,"7",IF(Indicator_Scores!B15&lt;=37.4,"8",IF(Indicator_Scores!B15&lt;=44.4,"9",IF(Indicator_Scores!B15=44.5,"10","you did it wrong")))))))))))</f>
        <v>9</v>
      </c>
      <c r="L15" s="152" t="str">
        <f>IF(Indicator_Scores!C15=9,"0",IF(Indicator_Scores!C15=10,"1",IF(Indicator_Scores!C15&lt;=12,"2",IF(Indicator_Scores!C15=13,"3",IF(Indicator_Scores!C15&lt;=15,"4",IF(Indicator_Scores!C15=16,"5",IF(Indicator_Scores!C15&lt;=18,"6",IF(Indicator_Scores!C15=19,"7",IF(Indicator_Scores!C15&lt;=21,"8",IF(Indicator_Scores!C15=22,"9",IF(Indicator_Scores!C15&gt;-23,"10","you did it wrong")))))))))))</f>
        <v>2</v>
      </c>
      <c r="M15" s="152" t="str">
        <f>IF(Indicator_Scores!D15&gt;=41,"0",IF(Indicator_Scores!D15&gt;=37,"1",IF(Indicator_Scores!D15&gt;=32,"2",IF(Indicator_Scores!D15&gt;=28,"3",IF(Indicator_Scores!D15&gt;=23,"4",IF(Indicator_Scores!D15&gt;=19,"5",IF(Indicator_Scores!D15&gt;=14,"6",IF(Indicator_Scores!D15&gt;=10,"7",IF(Indicator_Scores!D15&gt;=5,"8",IF(Indicator_Scores!D15&gt;=1,"9",IF(Indicator_Scores!D15=0,"10","you did it wrong")))))))))))</f>
        <v>8</v>
      </c>
      <c r="N15" s="152" t="str">
        <f>IF(Indicator_Scores!E15=0,"0",IF(Indicator_Scores!E15&lt;=11,"1",IF(Indicator_Scores!E15&lt;=22,"2",IF(Indicator_Scores!E15&lt;=33,"3",IF(Indicator_Scores!E15&lt;=44,"4",IF(Indicator_Scores!E15&lt;=55,"5",IF(Indicator_Scores!E15&lt;=66,"6",IF(Indicator_Scores!E15&lt;=77,"7",IF(Indicator_Scores!E15&lt;=88,"8",IF(Indicator_Scores!E15&lt;=99,"9",IF(Indicator_Scores!E15=100,"10","you did it wrong")))))))))))</f>
        <v>8</v>
      </c>
      <c r="O15" s="152" t="str">
        <f>IF(Indicator_Scores!F15=0,"0",IF(Indicator_Scores!F15&lt;=0.011,"1",IF(Indicator_Scores!F15&lt;=0.022,"2",IF(Indicator_Scores!F15&lt;=0.033,"3",IF(Indicator_Scores!F15&lt;=0.044,"4",IF(Indicator_Scores!F15&lt;=0.056,"5",IF(Indicator_Scores!F15&lt;=0.067,"6",IF(Indicator_Scores!F15&lt;=0.078,"7",IF(Indicator_Scores!F15&lt;=0.089,"8",IF(Indicator_Scores!F15&lt;=0.1,"9",IF(Indicator_Scores!F15&lt;=0.11,"10","you did it wrong")))))))))))</f>
        <v>5</v>
      </c>
      <c r="P15" s="187" t="str">
        <f>IF(Indicator_Scores!G15=0,"0",IF(Indicator_Scores!G15&lt;=0.29,"1",IF(Indicator_Scores!G15&lt;=0.59,"2",IF(Indicator_Scores!G15&lt;=0.88,"3",IF(Indicator_Scores!G15&lt;=1.18,"4",IF(Indicator_Scores!G15&lt;=1.47,"5",IF(Indicator_Scores!G15&lt;=1.77,"6",IF(Indicator_Scores!G15&lt;=1.06,"7",IF(Indicator_Scores!G15&lt;=2.36,"8",IF(Indicator_Scores!G15&lt;=2.65,"9",IF(Indicator_Scores!G15&gt;=2.66,"10","you did it wrong")))))))))))</f>
        <v>1</v>
      </c>
      <c r="Q15" s="187" t="str">
        <f>IF(Indicator_Scores!H15=0,"0",IF(Indicator_Scores!H15&lt;=0.006,"1",IF(Indicator_Scores!H15&lt;=0.012,"2",IF(Indicator_Scores!H15&lt;=0.018,"3",IF(Indicator_Scores!H15&lt;=0.024,"4",IF(Indicator_Scores!H15&lt;=0.031,"5",IF(Indicator_Scores!H15&lt;=0.037,"6",IF(Indicator_Scores!H15&lt;=0.043,"7",IF(Indicator_Scores!H15&lt;=0.049,"8",IF(Indicator_Scores!H15&lt;=0.055,"9",IF(Indicator_Scores!H15&gt;=0.056,"10","you did it wrong")))))))))))</f>
        <v>9</v>
      </c>
      <c r="R15" s="188">
        <f t="shared" si="0"/>
        <v>1</v>
      </c>
      <c r="S15" s="152" t="str">
        <f>IF(Indicator_Scores!J15&gt;=1.63,"0",IF(Indicator_Scores!J15&gt;=1.45,"1",IF(Indicator_Scores!J15&gt;=1.27,"2",IF(Indicator_Scores!J15&gt;=1.09,"3",IF(Indicator_Scores!J15&gt;=0.91,"4",IF(Indicator_Scores!J15&gt;=0.73,"5",IF(Indicator_Scores!J15&gt;=0.55,"6",IF(Indicator_Scores!J15&gt;=0.37,"7",IF(Indicator_Scores!J15&gt;=0.19,"8",IF(Indicator_Scores!J15&gt;=0.01,"9",IF(Indicator_Scores!J15=0,"10","you did it wrong")))))))))))</f>
        <v>6</v>
      </c>
      <c r="T15" s="153"/>
      <c r="U15" s="49"/>
      <c r="V15" s="49"/>
      <c r="W15" s="49"/>
      <c r="X15" s="241" t="s">
        <v>4991</v>
      </c>
      <c r="Z15" t="s">
        <v>8215</v>
      </c>
      <c r="AA15" t="s">
        <v>8216</v>
      </c>
      <c r="AB15" t="s">
        <v>8217</v>
      </c>
      <c r="AC15" t="s">
        <v>8223</v>
      </c>
      <c r="AD15" t="s">
        <v>8252</v>
      </c>
      <c r="AE15" t="s">
        <v>8255</v>
      </c>
      <c r="AF15" t="s">
        <v>8252</v>
      </c>
    </row>
    <row r="16" spans="1:33">
      <c r="A16" s="3" t="s">
        <v>72</v>
      </c>
      <c r="B16" s="49">
        <v>-1</v>
      </c>
      <c r="C16" s="163">
        <v>9</v>
      </c>
      <c r="D16" s="49">
        <v>23</v>
      </c>
      <c r="E16" s="49">
        <v>74.888888888888886</v>
      </c>
      <c r="F16" s="49">
        <v>5.3999999999999999E-2</v>
      </c>
      <c r="G16" s="49">
        <v>0</v>
      </c>
      <c r="H16" s="49">
        <v>0</v>
      </c>
      <c r="I16" s="153">
        <v>1</v>
      </c>
      <c r="J16" s="152">
        <v>0.5561837830274371</v>
      </c>
      <c r="K16" s="152" t="str">
        <f>IF(Indicator_Scores!B16=-18.5,"0",IF(Indicator_Scores!B16&lt;=-11.5,"1",IF(Indicator_Scores!B16&lt;=-4.5,"2",IF(Indicator_Scores!B16&lt;=2.5,"3",IF(Indicator_Scores!B16&lt;=9.5,"4",IF(Indicator_Scores!B16&lt;=16.4,"5",IF(Indicator_Scores!B16&lt;=23.4,"6",IF(Indicator_Scores!B16&lt;=30.4,"7",IF(Indicator_Scores!B16&lt;=37.4,"8",IF(Indicator_Scores!B16&lt;=44.4,"9",IF(Indicator_Scores!B16=44.5,"10","you did it wrong")))))))))))</f>
        <v>3</v>
      </c>
      <c r="L16" s="152" t="str">
        <f>IF(Indicator_Scores!C16=9,"0",IF(Indicator_Scores!C16=10,"1",IF(Indicator_Scores!C16&lt;=12,"2",IF(Indicator_Scores!C16=13,"3",IF(Indicator_Scores!C16&lt;=15,"4",IF(Indicator_Scores!C16=16,"5",IF(Indicator_Scores!C16&lt;=18,"6",IF(Indicator_Scores!C16=19,"7",IF(Indicator_Scores!C16&lt;=21,"8",IF(Indicator_Scores!C16=22,"9",IF(Indicator_Scores!C16&gt;-23,"10","you did it wrong")))))))))))</f>
        <v>0</v>
      </c>
      <c r="M16" s="152" t="str">
        <f>IF(Indicator_Scores!D16&gt;=41,"0",IF(Indicator_Scores!D16&gt;=37,"1",IF(Indicator_Scores!D16&gt;=32,"2",IF(Indicator_Scores!D16&gt;=28,"3",IF(Indicator_Scores!D16&gt;=23,"4",IF(Indicator_Scores!D16&gt;=19,"5",IF(Indicator_Scores!D16&gt;=14,"6",IF(Indicator_Scores!D16&gt;=10,"7",IF(Indicator_Scores!D16&gt;=5,"8",IF(Indicator_Scores!D16&gt;=1,"9",IF(Indicator_Scores!D16=0,"10","you did it wrong")))))))))))</f>
        <v>4</v>
      </c>
      <c r="N16" s="152" t="str">
        <f>IF(Indicator_Scores!E16=0,"0",IF(Indicator_Scores!E16&lt;=11,"1",IF(Indicator_Scores!E16&lt;=22,"2",IF(Indicator_Scores!E16&lt;=33,"3",IF(Indicator_Scores!E16&lt;=44,"4",IF(Indicator_Scores!E16&lt;=55,"5",IF(Indicator_Scores!E16&lt;=66,"6",IF(Indicator_Scores!E16&lt;=77,"7",IF(Indicator_Scores!E16&lt;=88,"8",IF(Indicator_Scores!E16&lt;=99,"9",IF(Indicator_Scores!E16=100,"10","you did it wrong")))))))))))</f>
        <v>7</v>
      </c>
      <c r="O16" s="152" t="str">
        <f>IF(Indicator_Scores!F16=0,"0",IF(Indicator_Scores!F16&lt;=0.011,"1",IF(Indicator_Scores!F16&lt;=0.022,"2",IF(Indicator_Scores!F16&lt;=0.033,"3",IF(Indicator_Scores!F16&lt;=0.044,"4",IF(Indicator_Scores!F16&lt;=0.056,"5",IF(Indicator_Scores!F16&lt;=0.067,"6",IF(Indicator_Scores!F16&lt;=0.078,"7",IF(Indicator_Scores!F16&lt;=0.089,"8",IF(Indicator_Scores!F16&lt;=0.1,"9",IF(Indicator_Scores!F16&lt;=0.11,"10","you did it wrong")))))))))))</f>
        <v>5</v>
      </c>
      <c r="P16" s="187" t="str">
        <f>IF(Indicator_Scores!G16=0,"0",IF(Indicator_Scores!G16&lt;=0.29,"1",IF(Indicator_Scores!G16&lt;=0.59,"2",IF(Indicator_Scores!G16&lt;=0.88,"3",IF(Indicator_Scores!G16&lt;=1.18,"4",IF(Indicator_Scores!G16&lt;=1.47,"5",IF(Indicator_Scores!G16&lt;=1.77,"6",IF(Indicator_Scores!G16&lt;=1.06,"7",IF(Indicator_Scores!G16&lt;=2.36,"8",IF(Indicator_Scores!G16&lt;=2.65,"9",IF(Indicator_Scores!G16&gt;=2.66,"10","you did it wrong")))))))))))</f>
        <v>0</v>
      </c>
      <c r="Q16" s="187" t="str">
        <f>IF(Indicator_Scores!H16=0,"0",IF(Indicator_Scores!H16&lt;=0.006,"1",IF(Indicator_Scores!H16&lt;=0.012,"2",IF(Indicator_Scores!H16&lt;=0.018,"3",IF(Indicator_Scores!H16&lt;=0.024,"4",IF(Indicator_Scores!H16&lt;=0.031,"5",IF(Indicator_Scores!H16&lt;=0.037,"6",IF(Indicator_Scores!H16&lt;=0.043,"7",IF(Indicator_Scores!H16&lt;=0.049,"8",IF(Indicator_Scores!H16&lt;=0.055,"9",IF(Indicator_Scores!H16&gt;=0.056,"10","you did it wrong")))))))))))</f>
        <v>0</v>
      </c>
      <c r="R16" s="188">
        <f t="shared" si="0"/>
        <v>1</v>
      </c>
      <c r="S16" s="152" t="str">
        <f>IF(Indicator_Scores!J16&gt;=1.63,"0",IF(Indicator_Scores!J16&gt;=1.45,"1",IF(Indicator_Scores!J16&gt;=1.27,"2",IF(Indicator_Scores!J16&gt;=1.09,"3",IF(Indicator_Scores!J16&gt;=0.91,"4",IF(Indicator_Scores!J16&gt;=0.73,"5",IF(Indicator_Scores!J16&gt;=0.55,"6",IF(Indicator_Scores!J16&gt;=0.37,"7",IF(Indicator_Scores!J16&gt;=0.19,"8",IF(Indicator_Scores!J16&gt;=0.01,"9",IF(Indicator_Scores!J16=0,"10","you did it wrong")))))))))))</f>
        <v>6</v>
      </c>
      <c r="T16" s="153"/>
      <c r="U16" s="49"/>
      <c r="V16" s="49"/>
      <c r="W16" s="49"/>
      <c r="X16" s="241"/>
      <c r="Y16" t="s">
        <v>8218</v>
      </c>
      <c r="Z16" s="49">
        <v>-18.5</v>
      </c>
      <c r="AA16" s="49">
        <v>44.5</v>
      </c>
      <c r="AB16" s="49">
        <f>B6</f>
        <v>42.5</v>
      </c>
      <c r="AC16" s="49">
        <f>(AB16-Z16)/(AA16-Z16)</f>
        <v>0.96825396825396826</v>
      </c>
      <c r="AE16" s="49" t="e">
        <f>AVERAGE(AC16:AC19)</f>
        <v>#REF!</v>
      </c>
      <c r="AF16" s="49" t="e">
        <f>AE16*1.5</f>
        <v>#REF!</v>
      </c>
      <c r="AG16">
        <v>0.5</v>
      </c>
    </row>
    <row r="17" spans="1:34">
      <c r="A17" s="3" t="s">
        <v>74</v>
      </c>
      <c r="B17" s="49">
        <v>12</v>
      </c>
      <c r="C17" s="163">
        <v>15</v>
      </c>
      <c r="D17" s="49">
        <v>66</v>
      </c>
      <c r="E17" s="49">
        <v>94.666666666666671</v>
      </c>
      <c r="F17" s="49">
        <v>4.7E-2</v>
      </c>
      <c r="G17" s="49">
        <v>0</v>
      </c>
      <c r="H17" s="49">
        <v>0.02</v>
      </c>
      <c r="I17" s="153">
        <v>0</v>
      </c>
      <c r="J17" s="152">
        <v>0.65631296502508207</v>
      </c>
      <c r="K17" s="152" t="str">
        <f>IF(Indicator_Scores!B17=-18.5,"0",IF(Indicator_Scores!B17&lt;=-11.5,"1",IF(Indicator_Scores!B17&lt;=-4.5,"2",IF(Indicator_Scores!B17&lt;=2.5,"3",IF(Indicator_Scores!B17&lt;=9.5,"4",IF(Indicator_Scores!B17&lt;=16.4,"5",IF(Indicator_Scores!B17&lt;=23.4,"6",IF(Indicator_Scores!B17&lt;=30.4,"7",IF(Indicator_Scores!B17&lt;=37.4,"8",IF(Indicator_Scores!B17&lt;=44.4,"9",IF(Indicator_Scores!B17=44.5,"10","you did it wrong")))))))))))</f>
        <v>5</v>
      </c>
      <c r="L17" s="152" t="str">
        <f>IF(Indicator_Scores!C17=9,"0",IF(Indicator_Scores!C17=10,"1",IF(Indicator_Scores!C17&lt;=12,"2",IF(Indicator_Scores!C17=13,"3",IF(Indicator_Scores!C17&lt;=15,"4",IF(Indicator_Scores!C17=16,"5",IF(Indicator_Scores!C17&lt;=18,"6",IF(Indicator_Scores!C17=19,"7",IF(Indicator_Scores!C17&lt;=21,"8",IF(Indicator_Scores!C17=22,"9",IF(Indicator_Scores!C17&gt;-23,"10","you did it wrong")))))))))))</f>
        <v>4</v>
      </c>
      <c r="M17" s="152" t="str">
        <f>IF(Indicator_Scores!D17&gt;=41,"0",IF(Indicator_Scores!D17&gt;=37,"1",IF(Indicator_Scores!D17&gt;=32,"2",IF(Indicator_Scores!D17&gt;=28,"3",IF(Indicator_Scores!D17&gt;=23,"4",IF(Indicator_Scores!D17&gt;=19,"5",IF(Indicator_Scores!D17&gt;=14,"6",IF(Indicator_Scores!D17&gt;=10,"7",IF(Indicator_Scores!D17&gt;=5,"8",IF(Indicator_Scores!D17&gt;=1,"9",IF(Indicator_Scores!D17=0,"10","you did it wrong")))))))))))</f>
        <v>0</v>
      </c>
      <c r="N17" s="152" t="str">
        <f>IF(Indicator_Scores!E17=0,"0",IF(Indicator_Scores!E17&lt;=11,"1",IF(Indicator_Scores!E17&lt;=22,"2",IF(Indicator_Scores!E17&lt;=33,"3",IF(Indicator_Scores!E17&lt;=44,"4",IF(Indicator_Scores!E17&lt;=55,"5",IF(Indicator_Scores!E17&lt;=66,"6",IF(Indicator_Scores!E17&lt;=77,"7",IF(Indicator_Scores!E17&lt;=88,"8",IF(Indicator_Scores!E17&lt;=99,"9",IF(Indicator_Scores!E17=100,"10","you did it wrong")))))))))))</f>
        <v>9</v>
      </c>
      <c r="O17" s="152" t="str">
        <f>IF(Indicator_Scores!F17=0,"0",IF(Indicator_Scores!F17&lt;=0.011,"1",IF(Indicator_Scores!F17&lt;=0.022,"2",IF(Indicator_Scores!F17&lt;=0.033,"3",IF(Indicator_Scores!F17&lt;=0.044,"4",IF(Indicator_Scores!F17&lt;=0.056,"5",IF(Indicator_Scores!F17&lt;=0.067,"6",IF(Indicator_Scores!F17&lt;=0.078,"7",IF(Indicator_Scores!F17&lt;=0.089,"8",IF(Indicator_Scores!F17&lt;=0.1,"9",IF(Indicator_Scores!F17&lt;=0.11,"10","you did it wrong")))))))))))</f>
        <v>5</v>
      </c>
      <c r="P17" s="187" t="str">
        <f>IF(Indicator_Scores!G17=0,"0",IF(Indicator_Scores!G17&lt;=0.29,"1",IF(Indicator_Scores!G17&lt;=0.59,"2",IF(Indicator_Scores!G17&lt;=0.88,"3",IF(Indicator_Scores!G17&lt;=1.18,"4",IF(Indicator_Scores!G17&lt;=1.47,"5",IF(Indicator_Scores!G17&lt;=1.77,"6",IF(Indicator_Scores!G17&lt;=1.06,"7",IF(Indicator_Scores!G17&lt;=2.36,"8",IF(Indicator_Scores!G17&lt;=2.65,"9",IF(Indicator_Scores!G17&gt;=2.66,"10","you did it wrong")))))))))))</f>
        <v>0</v>
      </c>
      <c r="Q17" s="187" t="str">
        <f>IF(Indicator_Scores!H17=0,"0",IF(Indicator_Scores!H17&lt;=0.006,"1",IF(Indicator_Scores!H17&lt;=0.012,"2",IF(Indicator_Scores!H17&lt;=0.018,"3",IF(Indicator_Scores!H17&lt;=0.024,"4",IF(Indicator_Scores!H17&lt;=0.031,"5",IF(Indicator_Scores!H17&lt;=0.037,"6",IF(Indicator_Scores!H17&lt;=0.043,"7",IF(Indicator_Scores!H17&lt;=0.049,"8",IF(Indicator_Scores!H17&lt;=0.055,"9",IF(Indicator_Scores!H17&gt;=0.056,"10","you did it wrong")))))))))))</f>
        <v>4</v>
      </c>
      <c r="R17" s="188">
        <f t="shared" si="0"/>
        <v>0</v>
      </c>
      <c r="S17" s="152" t="str">
        <f>IF(Indicator_Scores!J17&gt;=1.63,"0",IF(Indicator_Scores!J17&gt;=1.45,"1",IF(Indicator_Scores!J17&gt;=1.27,"2",IF(Indicator_Scores!J17&gt;=1.09,"3",IF(Indicator_Scores!J17&gt;=0.91,"4",IF(Indicator_Scores!J17&gt;=0.73,"5",IF(Indicator_Scores!J17&gt;=0.55,"6",IF(Indicator_Scores!J17&gt;=0.37,"7",IF(Indicator_Scores!J17&gt;=0.19,"8",IF(Indicator_Scores!J17&gt;=0.01,"9",IF(Indicator_Scores!J17=0,"10","you did it wrong")))))))))))</f>
        <v>6</v>
      </c>
      <c r="T17" s="153"/>
      <c r="U17" s="49"/>
      <c r="V17" s="49"/>
      <c r="W17" s="49"/>
      <c r="X17" s="241"/>
      <c r="Y17" t="s">
        <v>8219</v>
      </c>
      <c r="Z17" s="49">
        <v>9</v>
      </c>
      <c r="AA17" s="49">
        <v>23</v>
      </c>
      <c r="AB17" s="49">
        <f>C6</f>
        <v>11</v>
      </c>
      <c r="AC17" s="49">
        <f t="shared" ref="AC17" si="2">(AB17-Z17)/(AA17-Z17)</f>
        <v>0.14285714285714285</v>
      </c>
      <c r="AF17" s="49"/>
    </row>
    <row r="18" spans="1:34">
      <c r="A18" s="3" t="s">
        <v>75</v>
      </c>
      <c r="B18" s="49">
        <v>2</v>
      </c>
      <c r="C18" s="163">
        <v>10</v>
      </c>
      <c r="D18" s="49">
        <v>30</v>
      </c>
      <c r="E18" s="49">
        <v>82.111111111111114</v>
      </c>
      <c r="F18" s="49">
        <v>5.8999999999999997E-2</v>
      </c>
      <c r="G18" s="49">
        <v>0</v>
      </c>
      <c r="H18" s="49">
        <v>0</v>
      </c>
      <c r="I18" s="153">
        <v>0</v>
      </c>
      <c r="J18" s="152">
        <v>0.681032827144334</v>
      </c>
      <c r="K18" s="152" t="str">
        <f>IF(Indicator_Scores!B18=-18.5,"0",IF(Indicator_Scores!B18&lt;=-11.5,"1",IF(Indicator_Scores!B18&lt;=-4.5,"2",IF(Indicator_Scores!B18&lt;=2.5,"3",IF(Indicator_Scores!B18&lt;=9.5,"4",IF(Indicator_Scores!B18&lt;=16.4,"5",IF(Indicator_Scores!B18&lt;=23.4,"6",IF(Indicator_Scores!B18&lt;=30.4,"7",IF(Indicator_Scores!B18&lt;=37.4,"8",IF(Indicator_Scores!B18&lt;=44.4,"9",IF(Indicator_Scores!B18=44.5,"10","you did it wrong")))))))))))</f>
        <v>3</v>
      </c>
      <c r="L18" s="152" t="str">
        <f>IF(Indicator_Scores!C18=9,"0",IF(Indicator_Scores!C18=10,"1",IF(Indicator_Scores!C18&lt;=12,"2",IF(Indicator_Scores!C18=13,"3",IF(Indicator_Scores!C18&lt;=15,"4",IF(Indicator_Scores!C18=16,"5",IF(Indicator_Scores!C18&lt;=18,"6",IF(Indicator_Scores!C18=19,"7",IF(Indicator_Scores!C18&lt;=21,"8",IF(Indicator_Scores!C18=22,"9",IF(Indicator_Scores!C18&gt;-23,"10","you did it wrong")))))))))))</f>
        <v>1</v>
      </c>
      <c r="M18" s="152" t="str">
        <f>IF(Indicator_Scores!D18&gt;=41,"0",IF(Indicator_Scores!D18&gt;=37,"1",IF(Indicator_Scores!D18&gt;=32,"2",IF(Indicator_Scores!D18&gt;=28,"3",IF(Indicator_Scores!D18&gt;=23,"4",IF(Indicator_Scores!D18&gt;=19,"5",IF(Indicator_Scores!D18&gt;=14,"6",IF(Indicator_Scores!D18&gt;=10,"7",IF(Indicator_Scores!D18&gt;=5,"8",IF(Indicator_Scores!D18&gt;=1,"9",IF(Indicator_Scores!D18=0,"10","you did it wrong")))))))))))</f>
        <v>3</v>
      </c>
      <c r="N18" s="152" t="str">
        <f>IF(Indicator_Scores!E18=0,"0",IF(Indicator_Scores!E18&lt;=11,"1",IF(Indicator_Scores!E18&lt;=22,"2",IF(Indicator_Scores!E18&lt;=33,"3",IF(Indicator_Scores!E18&lt;=44,"4",IF(Indicator_Scores!E18&lt;=55,"5",IF(Indicator_Scores!E18&lt;=66,"6",IF(Indicator_Scores!E18&lt;=77,"7",IF(Indicator_Scores!E18&lt;=88,"8",IF(Indicator_Scores!E18&lt;=99,"9",IF(Indicator_Scores!E18=100,"10","you did it wrong")))))))))))</f>
        <v>8</v>
      </c>
      <c r="O18" s="152" t="str">
        <f>IF(Indicator_Scores!F18=0,"0",IF(Indicator_Scores!F18&lt;=0.011,"1",IF(Indicator_Scores!F18&lt;=0.022,"2",IF(Indicator_Scores!F18&lt;=0.033,"3",IF(Indicator_Scores!F18&lt;=0.044,"4",IF(Indicator_Scores!F18&lt;=0.056,"5",IF(Indicator_Scores!F18&lt;=0.067,"6",IF(Indicator_Scores!F18&lt;=0.078,"7",IF(Indicator_Scores!F18&lt;=0.089,"8",IF(Indicator_Scores!F18&lt;=0.1,"9",IF(Indicator_Scores!F18&lt;=0.11,"10","you did it wrong")))))))))))</f>
        <v>6</v>
      </c>
      <c r="P18" s="187" t="str">
        <f>IF(Indicator_Scores!G18=0,"0",IF(Indicator_Scores!G18&lt;=0.29,"1",IF(Indicator_Scores!G18&lt;=0.59,"2",IF(Indicator_Scores!G18&lt;=0.88,"3",IF(Indicator_Scores!G18&lt;=1.18,"4",IF(Indicator_Scores!G18&lt;=1.47,"5",IF(Indicator_Scores!G18&lt;=1.77,"6",IF(Indicator_Scores!G18&lt;=1.06,"7",IF(Indicator_Scores!G18&lt;=2.36,"8",IF(Indicator_Scores!G18&lt;=2.65,"9",IF(Indicator_Scores!G18&gt;=2.66,"10","you did it wrong")))))))))))</f>
        <v>0</v>
      </c>
      <c r="Q18" s="187" t="str">
        <f>IF(Indicator_Scores!H18=0,"0",IF(Indicator_Scores!H18&lt;=0.006,"1",IF(Indicator_Scores!H18&lt;=0.012,"2",IF(Indicator_Scores!H18&lt;=0.018,"3",IF(Indicator_Scores!H18&lt;=0.024,"4",IF(Indicator_Scores!H18&lt;=0.031,"5",IF(Indicator_Scores!H18&lt;=0.037,"6",IF(Indicator_Scores!H18&lt;=0.043,"7",IF(Indicator_Scores!H18&lt;=0.049,"8",IF(Indicator_Scores!H18&lt;=0.055,"9",IF(Indicator_Scores!H18&gt;=0.056,"10","you did it wrong")))))))))))</f>
        <v>0</v>
      </c>
      <c r="R18" s="188">
        <f t="shared" si="0"/>
        <v>0</v>
      </c>
      <c r="S18" s="152" t="str">
        <f>IF(Indicator_Scores!J18&gt;=1.63,"0",IF(Indicator_Scores!J18&gt;=1.45,"1",IF(Indicator_Scores!J18&gt;=1.27,"2",IF(Indicator_Scores!J18&gt;=1.09,"3",IF(Indicator_Scores!J18&gt;=0.91,"4",IF(Indicator_Scores!J18&gt;=0.73,"5",IF(Indicator_Scores!J18&gt;=0.55,"6",IF(Indicator_Scores!J18&gt;=0.37,"7",IF(Indicator_Scores!J18&gt;=0.19,"8",IF(Indicator_Scores!J18&gt;=0.01,"9",IF(Indicator_Scores!J18=0,"10","you did it wrong")))))))))))</f>
        <v>6</v>
      </c>
      <c r="T18" s="153"/>
      <c r="U18" s="49"/>
      <c r="V18" s="49"/>
      <c r="W18" s="49"/>
      <c r="X18" s="241"/>
      <c r="Y18" t="s">
        <v>8220</v>
      </c>
      <c r="Z18" s="49">
        <v>-20.399999999999999</v>
      </c>
      <c r="AA18" s="49">
        <v>0</v>
      </c>
      <c r="AB18" s="49" t="e">
        <f>#REF!</f>
        <v>#REF!</v>
      </c>
      <c r="AC18" s="49" t="e">
        <f>((AB18-Z18)/(AA18-Z18))</f>
        <v>#REF!</v>
      </c>
      <c r="AE18" t="s">
        <v>8256</v>
      </c>
      <c r="AF18" s="49"/>
    </row>
    <row r="19" spans="1:34">
      <c r="A19" s="3" t="s">
        <v>76</v>
      </c>
      <c r="B19" s="49">
        <v>3.25</v>
      </c>
      <c r="C19" s="163">
        <v>9</v>
      </c>
      <c r="D19" s="49">
        <v>25</v>
      </c>
      <c r="E19" s="49">
        <v>69.75</v>
      </c>
      <c r="F19" s="49">
        <v>4.9000000000000002E-2</v>
      </c>
      <c r="G19" s="49">
        <v>0</v>
      </c>
      <c r="H19" s="49">
        <v>0</v>
      </c>
      <c r="I19" s="153">
        <v>0</v>
      </c>
      <c r="J19" s="152">
        <v>0.88661069345590426</v>
      </c>
      <c r="K19" s="152" t="str">
        <f>IF(Indicator_Scores!B19=-18.5,"0",IF(Indicator_Scores!B19&lt;=-11.5,"1",IF(Indicator_Scores!B19&lt;=-4.5,"2",IF(Indicator_Scores!B19&lt;=2.5,"3",IF(Indicator_Scores!B19&lt;=9.5,"4",IF(Indicator_Scores!B19&lt;=16.4,"5",IF(Indicator_Scores!B19&lt;=23.4,"6",IF(Indicator_Scores!B19&lt;=30.4,"7",IF(Indicator_Scores!B19&lt;=37.4,"8",IF(Indicator_Scores!B19&lt;=44.4,"9",IF(Indicator_Scores!B19=44.5,"10","you did it wrong")))))))))))</f>
        <v>4</v>
      </c>
      <c r="L19" s="152" t="str">
        <f>IF(Indicator_Scores!C19=9,"0",IF(Indicator_Scores!C19=10,"1",IF(Indicator_Scores!C19&lt;=12,"2",IF(Indicator_Scores!C19=13,"3",IF(Indicator_Scores!C19&lt;=15,"4",IF(Indicator_Scores!C19=16,"5",IF(Indicator_Scores!C19&lt;=18,"6",IF(Indicator_Scores!C19=19,"7",IF(Indicator_Scores!C19&lt;=21,"8",IF(Indicator_Scores!C19=22,"9",IF(Indicator_Scores!C19&gt;-23,"10","you did it wrong")))))))))))</f>
        <v>0</v>
      </c>
      <c r="M19" s="152" t="str">
        <f>IF(Indicator_Scores!D19&gt;=41,"0",IF(Indicator_Scores!D19&gt;=37,"1",IF(Indicator_Scores!D19&gt;=32,"2",IF(Indicator_Scores!D19&gt;=28,"3",IF(Indicator_Scores!D19&gt;=23,"4",IF(Indicator_Scores!D19&gt;=19,"5",IF(Indicator_Scores!D19&gt;=14,"6",IF(Indicator_Scores!D19&gt;=10,"7",IF(Indicator_Scores!D19&gt;=5,"8",IF(Indicator_Scores!D19&gt;=1,"9",IF(Indicator_Scores!D19=0,"10","you did it wrong")))))))))))</f>
        <v>4</v>
      </c>
      <c r="N19" s="152" t="str">
        <f>IF(Indicator_Scores!E19=0,"0",IF(Indicator_Scores!E19&lt;=11,"1",IF(Indicator_Scores!E19&lt;=22,"2",IF(Indicator_Scores!E19&lt;=33,"3",IF(Indicator_Scores!E19&lt;=44,"4",IF(Indicator_Scores!E19&lt;=55,"5",IF(Indicator_Scores!E19&lt;=66,"6",IF(Indicator_Scores!E19&lt;=77,"7",IF(Indicator_Scores!E19&lt;=88,"8",IF(Indicator_Scores!E19&lt;=99,"9",IF(Indicator_Scores!E19=100,"10","you did it wrong")))))))))))</f>
        <v>7</v>
      </c>
      <c r="O19" s="152" t="str">
        <f>IF(Indicator_Scores!F19=0,"0",IF(Indicator_Scores!F19&lt;=0.011,"1",IF(Indicator_Scores!F19&lt;=0.022,"2",IF(Indicator_Scores!F19&lt;=0.033,"3",IF(Indicator_Scores!F19&lt;=0.044,"4",IF(Indicator_Scores!F19&lt;=0.056,"5",IF(Indicator_Scores!F19&lt;=0.067,"6",IF(Indicator_Scores!F19&lt;=0.078,"7",IF(Indicator_Scores!F19&lt;=0.089,"8",IF(Indicator_Scores!F19&lt;=0.1,"9",IF(Indicator_Scores!F19&lt;=0.11,"10","you did it wrong")))))))))))</f>
        <v>5</v>
      </c>
      <c r="P19" s="187" t="str">
        <f>IF(Indicator_Scores!G19=0,"0",IF(Indicator_Scores!G19&lt;=0.29,"1",IF(Indicator_Scores!G19&lt;=0.59,"2",IF(Indicator_Scores!G19&lt;=0.88,"3",IF(Indicator_Scores!G19&lt;=1.18,"4",IF(Indicator_Scores!G19&lt;=1.47,"5",IF(Indicator_Scores!G19&lt;=1.77,"6",IF(Indicator_Scores!G19&lt;=1.06,"7",IF(Indicator_Scores!G19&lt;=2.36,"8",IF(Indicator_Scores!G19&lt;=2.65,"9",IF(Indicator_Scores!G19&gt;=2.66,"10","you did it wrong")))))))))))</f>
        <v>0</v>
      </c>
      <c r="Q19" s="187" t="str">
        <f>IF(Indicator_Scores!H19=0,"0",IF(Indicator_Scores!H19&lt;=0.006,"1",IF(Indicator_Scores!H19&lt;=0.012,"2",IF(Indicator_Scores!H19&lt;=0.018,"3",IF(Indicator_Scores!H19&lt;=0.024,"4",IF(Indicator_Scores!H19&lt;=0.031,"5",IF(Indicator_Scores!H19&lt;=0.037,"6",IF(Indicator_Scores!H19&lt;=0.043,"7",IF(Indicator_Scores!H19&lt;=0.049,"8",IF(Indicator_Scores!H19&lt;=0.055,"9",IF(Indicator_Scores!H19&gt;=0.056,"10","you did it wrong")))))))))))</f>
        <v>0</v>
      </c>
      <c r="R19" s="188">
        <f t="shared" si="0"/>
        <v>0</v>
      </c>
      <c r="S19" s="152" t="str">
        <f>IF(Indicator_Scores!J19&gt;=1.63,"0",IF(Indicator_Scores!J19&gt;=1.45,"1",IF(Indicator_Scores!J19&gt;=1.27,"2",IF(Indicator_Scores!J19&gt;=1.09,"3",IF(Indicator_Scores!J19&gt;=0.91,"4",IF(Indicator_Scores!J19&gt;=0.73,"5",IF(Indicator_Scores!J19&gt;=0.55,"6",IF(Indicator_Scores!J19&gt;=0.37,"7",IF(Indicator_Scores!J19&gt;=0.19,"8",IF(Indicator_Scores!J19&gt;=0.01,"9",IF(Indicator_Scores!J19=0,"10","you did it wrong")))))))))))</f>
        <v>5</v>
      </c>
      <c r="T19" s="153"/>
      <c r="U19" s="49"/>
      <c r="V19" s="49"/>
      <c r="W19" s="49"/>
      <c r="X19" s="241"/>
      <c r="Y19" t="s">
        <v>8221</v>
      </c>
      <c r="Z19" s="49">
        <v>0</v>
      </c>
      <c r="AA19" s="49">
        <v>100</v>
      </c>
      <c r="AB19" s="49">
        <f>E6</f>
        <v>81.15789473684211</v>
      </c>
      <c r="AC19" s="49">
        <f>(AB19-Z19)/(AA19-Z19)</f>
        <v>0.81157894736842107</v>
      </c>
      <c r="AE19" s="49">
        <f>AVERAGE(AC21:AC24)</f>
        <v>0.77859265786015597</v>
      </c>
      <c r="AF19" s="49">
        <f>AE19*1</f>
        <v>0.77859265786015597</v>
      </c>
    </row>
    <row r="20" spans="1:34">
      <c r="A20" s="3" t="s">
        <v>79</v>
      </c>
      <c r="B20" s="49">
        <v>-7.5</v>
      </c>
      <c r="C20" s="163">
        <v>9</v>
      </c>
      <c r="D20" s="49">
        <v>7</v>
      </c>
      <c r="E20" s="49">
        <v>34.285714285714285</v>
      </c>
      <c r="F20" s="49">
        <v>5.7000000000000002E-2</v>
      </c>
      <c r="G20" s="49">
        <v>0.13118341211990428</v>
      </c>
      <c r="H20" s="49">
        <v>0.04</v>
      </c>
      <c r="I20" s="153">
        <v>0</v>
      </c>
      <c r="J20" s="152">
        <v>0.23975468300834588</v>
      </c>
      <c r="K20" s="152" t="str">
        <f>IF(Indicator_Scores!B20=-18.5,"0",IF(Indicator_Scores!B20&lt;=-11.5,"1",IF(Indicator_Scores!B20&lt;=-4.5,"2",IF(Indicator_Scores!B20&lt;=2.5,"3",IF(Indicator_Scores!B20&lt;=9.5,"4",IF(Indicator_Scores!B20&lt;=16.4,"5",IF(Indicator_Scores!B20&lt;=23.4,"6",IF(Indicator_Scores!B20&lt;=30.4,"7",IF(Indicator_Scores!B20&lt;=37.4,"8",IF(Indicator_Scores!B20&lt;=44.4,"9",IF(Indicator_Scores!B20=44.5,"10","you did it wrong")))))))))))</f>
        <v>2</v>
      </c>
      <c r="L20" s="152" t="str">
        <f>IF(Indicator_Scores!C20=9,"0",IF(Indicator_Scores!C20=10,"1",IF(Indicator_Scores!C20&lt;=12,"2",IF(Indicator_Scores!C20=13,"3",IF(Indicator_Scores!C20&lt;=15,"4",IF(Indicator_Scores!C20=16,"5",IF(Indicator_Scores!C20&lt;=18,"6",IF(Indicator_Scores!C20=19,"7",IF(Indicator_Scores!C20&lt;=21,"8",IF(Indicator_Scores!C20=22,"9",IF(Indicator_Scores!C20&gt;-23,"10","you did it wrong")))))))))))</f>
        <v>0</v>
      </c>
      <c r="M20" s="152" t="str">
        <f>IF(Indicator_Scores!D20&gt;=41,"0",IF(Indicator_Scores!D20&gt;=37,"1",IF(Indicator_Scores!D20&gt;=32,"2",IF(Indicator_Scores!D20&gt;=28,"3",IF(Indicator_Scores!D20&gt;=23,"4",IF(Indicator_Scores!D20&gt;=19,"5",IF(Indicator_Scores!D20&gt;=14,"6",IF(Indicator_Scores!D20&gt;=10,"7",IF(Indicator_Scores!D20&gt;=5,"8",IF(Indicator_Scores!D20&gt;=1,"9",IF(Indicator_Scores!D20=0,"10","you did it wrong")))))))))))</f>
        <v>8</v>
      </c>
      <c r="N20" s="152" t="str">
        <f>IF(Indicator_Scores!E20=0,"0",IF(Indicator_Scores!E20&lt;=11,"1",IF(Indicator_Scores!E20&lt;=22,"2",IF(Indicator_Scores!E20&lt;=33,"3",IF(Indicator_Scores!E20&lt;=44,"4",IF(Indicator_Scores!E20&lt;=55,"5",IF(Indicator_Scores!E20&lt;=66,"6",IF(Indicator_Scores!E20&lt;=77,"7",IF(Indicator_Scores!E20&lt;=88,"8",IF(Indicator_Scores!E20&lt;=99,"9",IF(Indicator_Scores!E20=100,"10","you did it wrong")))))))))))</f>
        <v>4</v>
      </c>
      <c r="O20" s="152" t="str">
        <f>IF(Indicator_Scores!F20=0,"0",IF(Indicator_Scores!F20&lt;=0.011,"1",IF(Indicator_Scores!F20&lt;=0.022,"2",IF(Indicator_Scores!F20&lt;=0.033,"3",IF(Indicator_Scores!F20&lt;=0.044,"4",IF(Indicator_Scores!F20&lt;=0.056,"5",IF(Indicator_Scores!F20&lt;=0.067,"6",IF(Indicator_Scores!F20&lt;=0.078,"7",IF(Indicator_Scores!F20&lt;=0.089,"8",IF(Indicator_Scores!F20&lt;=0.1,"9",IF(Indicator_Scores!F20&lt;=0.11,"10","you did it wrong")))))))))))</f>
        <v>6</v>
      </c>
      <c r="P20" s="187" t="str">
        <f>IF(Indicator_Scores!G20=0,"0",IF(Indicator_Scores!G20&lt;=0.29,"1",IF(Indicator_Scores!G20&lt;=0.59,"2",IF(Indicator_Scores!G20&lt;=0.88,"3",IF(Indicator_Scores!G20&lt;=1.18,"4",IF(Indicator_Scores!G20&lt;=1.47,"5",IF(Indicator_Scores!G20&lt;=1.77,"6",IF(Indicator_Scores!G20&lt;=1.06,"7",IF(Indicator_Scores!G20&lt;=2.36,"8",IF(Indicator_Scores!G20&lt;=2.65,"9",IF(Indicator_Scores!G20&gt;=2.66,"10","you did it wrong")))))))))))</f>
        <v>1</v>
      </c>
      <c r="Q20" s="187" t="str">
        <f>IF(Indicator_Scores!H20=0,"0",IF(Indicator_Scores!H20&lt;=0.006,"1",IF(Indicator_Scores!H20&lt;=0.012,"2",IF(Indicator_Scores!H20&lt;=0.018,"3",IF(Indicator_Scores!H20&lt;=0.024,"4",IF(Indicator_Scores!H20&lt;=0.031,"5",IF(Indicator_Scores!H20&lt;=0.037,"6",IF(Indicator_Scores!H20&lt;=0.043,"7",IF(Indicator_Scores!H20&lt;=0.049,"8",IF(Indicator_Scores!H20&lt;=0.055,"9",IF(Indicator_Scores!H20&gt;=0.056,"10","you did it wrong")))))))))))</f>
        <v>7</v>
      </c>
      <c r="R20" s="188">
        <f t="shared" si="0"/>
        <v>0</v>
      </c>
      <c r="S20" s="152" t="str">
        <f>IF(Indicator_Scores!J20&gt;=1.63,"0",IF(Indicator_Scores!J20&gt;=1.45,"1",IF(Indicator_Scores!J20&gt;=1.27,"2",IF(Indicator_Scores!J20&gt;=1.09,"3",IF(Indicator_Scores!J20&gt;=0.91,"4",IF(Indicator_Scores!J20&gt;=0.73,"5",IF(Indicator_Scores!J20&gt;=0.55,"6",IF(Indicator_Scores!J20&gt;=0.37,"7",IF(Indicator_Scores!J20&gt;=0.19,"8",IF(Indicator_Scores!J20&gt;=0.01,"9",IF(Indicator_Scores!J20=0,"10","you did it wrong")))))))))))</f>
        <v>8</v>
      </c>
      <c r="T20" s="153"/>
      <c r="U20" s="49"/>
      <c r="V20" s="49"/>
      <c r="W20" s="49"/>
      <c r="X20" s="241"/>
      <c r="Y20" t="s">
        <v>8224</v>
      </c>
      <c r="Z20" s="49">
        <v>-0.80800000000000005</v>
      </c>
      <c r="AA20" s="49">
        <v>0</v>
      </c>
      <c r="AB20" s="49" t="e">
        <f>#REF!</f>
        <v>#REF!</v>
      </c>
      <c r="AC20" s="49" t="e">
        <f>((AB20-Z20)/(AA20-Z20))</f>
        <v>#REF!</v>
      </c>
      <c r="AF20" s="49"/>
    </row>
    <row r="21" spans="1:34">
      <c r="A21" s="3" t="s">
        <v>80</v>
      </c>
      <c r="B21" s="49">
        <v>41.5</v>
      </c>
      <c r="C21" s="163">
        <v>12</v>
      </c>
      <c r="D21" s="49">
        <v>4</v>
      </c>
      <c r="E21" s="49">
        <v>61.5</v>
      </c>
      <c r="F21" s="49">
        <v>6.8000000000000005E-2</v>
      </c>
      <c r="G21" s="49">
        <v>7.1647505735382824E-2</v>
      </c>
      <c r="H21" s="49">
        <v>0</v>
      </c>
      <c r="I21" s="153">
        <v>0</v>
      </c>
      <c r="J21" s="152">
        <v>2.0873250425742333</v>
      </c>
      <c r="K21" s="152" t="str">
        <f>IF(Indicator_Scores!B21=-18.5,"0",IF(Indicator_Scores!B21&lt;=-11.5,"1",IF(Indicator_Scores!B21&lt;=-4.5,"2",IF(Indicator_Scores!B21&lt;=2.5,"3",IF(Indicator_Scores!B21&lt;=9.5,"4",IF(Indicator_Scores!B21&lt;=16.4,"5",IF(Indicator_Scores!B21&lt;=23.4,"6",IF(Indicator_Scores!B21&lt;=30.4,"7",IF(Indicator_Scores!B21&lt;=37.4,"8",IF(Indicator_Scores!B21&lt;=44.4,"9",IF(Indicator_Scores!B21=44.5,"10","you did it wrong")))))))))))</f>
        <v>9</v>
      </c>
      <c r="L21" s="152" t="str">
        <f>IF(Indicator_Scores!C21=9,"0",IF(Indicator_Scores!C21=10,"1",IF(Indicator_Scores!C21&lt;=12,"2",IF(Indicator_Scores!C21=13,"3",IF(Indicator_Scores!C21&lt;=15,"4",IF(Indicator_Scores!C21=16,"5",IF(Indicator_Scores!C21&lt;=18,"6",IF(Indicator_Scores!C21=19,"7",IF(Indicator_Scores!C21&lt;=21,"8",IF(Indicator_Scores!C21=22,"9",IF(Indicator_Scores!C21&gt;-23,"10","you did it wrong")))))))))))</f>
        <v>2</v>
      </c>
      <c r="M21" s="152" t="str">
        <f>IF(Indicator_Scores!D21&gt;=41,"0",IF(Indicator_Scores!D21&gt;=37,"1",IF(Indicator_Scores!D21&gt;=32,"2",IF(Indicator_Scores!D21&gt;=28,"3",IF(Indicator_Scores!D21&gt;=23,"4",IF(Indicator_Scores!D21&gt;=19,"5",IF(Indicator_Scores!D21&gt;=14,"6",IF(Indicator_Scores!D21&gt;=10,"7",IF(Indicator_Scores!D21&gt;=5,"8",IF(Indicator_Scores!D21&gt;=1,"9",IF(Indicator_Scores!D21=0,"10","you did it wrong")))))))))))</f>
        <v>9</v>
      </c>
      <c r="N21" s="152" t="str">
        <f>IF(Indicator_Scores!E21=0,"0",IF(Indicator_Scores!E21&lt;=11,"1",IF(Indicator_Scores!E21&lt;=22,"2",IF(Indicator_Scores!E21&lt;=33,"3",IF(Indicator_Scores!E21&lt;=44,"4",IF(Indicator_Scores!E21&lt;=55,"5",IF(Indicator_Scores!E21&lt;=66,"6",IF(Indicator_Scores!E21&lt;=77,"7",IF(Indicator_Scores!E21&lt;=88,"8",IF(Indicator_Scores!E21&lt;=99,"9",IF(Indicator_Scores!E21=100,"10","you did it wrong")))))))))))</f>
        <v>6</v>
      </c>
      <c r="O21" s="152" t="str">
        <f>IF(Indicator_Scores!F21=0,"0",IF(Indicator_Scores!F21&lt;=0.011,"1",IF(Indicator_Scores!F21&lt;=0.022,"2",IF(Indicator_Scores!F21&lt;=0.033,"3",IF(Indicator_Scores!F21&lt;=0.044,"4",IF(Indicator_Scores!F21&lt;=0.056,"5",IF(Indicator_Scores!F21&lt;=0.067,"6",IF(Indicator_Scores!F21&lt;=0.078,"7",IF(Indicator_Scores!F21&lt;=0.089,"8",IF(Indicator_Scores!F21&lt;=0.1,"9",IF(Indicator_Scores!F21&lt;=0.11,"10","you did it wrong")))))))))))</f>
        <v>7</v>
      </c>
      <c r="P21" s="187" t="str">
        <f>IF(Indicator_Scores!G21=0,"0",IF(Indicator_Scores!G21&lt;=0.29,"1",IF(Indicator_Scores!G21&lt;=0.59,"2",IF(Indicator_Scores!G21&lt;=0.88,"3",IF(Indicator_Scores!G21&lt;=1.18,"4",IF(Indicator_Scores!G21&lt;=1.47,"5",IF(Indicator_Scores!G21&lt;=1.77,"6",IF(Indicator_Scores!G21&lt;=1.06,"7",IF(Indicator_Scores!G21&lt;=2.36,"8",IF(Indicator_Scores!G21&lt;=2.65,"9",IF(Indicator_Scores!G21&gt;=2.66,"10","you did it wrong")))))))))))</f>
        <v>1</v>
      </c>
      <c r="Q21" s="187" t="str">
        <f>IF(Indicator_Scores!H21=0,"0",IF(Indicator_Scores!H21&lt;=0.006,"1",IF(Indicator_Scores!H21&lt;=0.012,"2",IF(Indicator_Scores!H21&lt;=0.018,"3",IF(Indicator_Scores!H21&lt;=0.024,"4",IF(Indicator_Scores!H21&lt;=0.031,"5",IF(Indicator_Scores!H21&lt;=0.037,"6",IF(Indicator_Scores!H21&lt;=0.043,"7",IF(Indicator_Scores!H21&lt;=0.049,"8",IF(Indicator_Scores!H21&lt;=0.055,"9",IF(Indicator_Scores!H21&gt;=0.056,"10","you did it wrong")))))))))))</f>
        <v>0</v>
      </c>
      <c r="R21" s="188">
        <f t="shared" si="0"/>
        <v>0</v>
      </c>
      <c r="S21" s="152" t="str">
        <f>IF(Indicator_Scores!J21&gt;=1.63,"0",IF(Indicator_Scores!J21&gt;=1.45,"1",IF(Indicator_Scores!J21&gt;=1.27,"2",IF(Indicator_Scores!J21&gt;=1.09,"3",IF(Indicator_Scores!J21&gt;=0.91,"4",IF(Indicator_Scores!J21&gt;=0.73,"5",IF(Indicator_Scores!J21&gt;=0.55,"6",IF(Indicator_Scores!J21&gt;=0.37,"7",IF(Indicator_Scores!J21&gt;=0.19,"8",IF(Indicator_Scores!J21&gt;=0.01,"9",IF(Indicator_Scores!J21=0,"10","you did it wrong")))))))))))</f>
        <v>0</v>
      </c>
      <c r="T21" s="153"/>
      <c r="U21" s="49"/>
      <c r="V21" s="49"/>
      <c r="W21" s="49"/>
      <c r="X21" s="241"/>
      <c r="Y21" t="s">
        <v>8225</v>
      </c>
      <c r="Z21" s="49">
        <v>3.5000000000000003E-2</v>
      </c>
      <c r="AA21" s="49">
        <v>5.5E-2</v>
      </c>
      <c r="AB21" s="49">
        <f>F6</f>
        <v>5.0999999999999997E-2</v>
      </c>
      <c r="AC21" s="49">
        <f>((AB21-Z21)/(AA21-Z21))</f>
        <v>0.79999999999999982</v>
      </c>
      <c r="AE21" t="s">
        <v>8257</v>
      </c>
      <c r="AF21" s="49"/>
    </row>
    <row r="22" spans="1:34">
      <c r="A22" s="3" t="s">
        <v>81</v>
      </c>
      <c r="B22" s="49">
        <v>39.75</v>
      </c>
      <c r="C22" s="163">
        <v>12</v>
      </c>
      <c r="D22" s="49">
        <v>3</v>
      </c>
      <c r="E22" s="49">
        <v>91</v>
      </c>
      <c r="F22" s="49">
        <v>5.3999999999999999E-2</v>
      </c>
      <c r="G22" s="49">
        <v>3.2361134730244864E-2</v>
      </c>
      <c r="H22" s="49">
        <v>0.04</v>
      </c>
      <c r="I22" s="153">
        <v>0</v>
      </c>
      <c r="J22" s="152">
        <v>0.61648470363552388</v>
      </c>
      <c r="K22" s="152" t="str">
        <f>IF(Indicator_Scores!B22=-18.5,"0",IF(Indicator_Scores!B22&lt;=-11.5,"1",IF(Indicator_Scores!B22&lt;=-4.5,"2",IF(Indicator_Scores!B22&lt;=2.5,"3",IF(Indicator_Scores!B22&lt;=9.5,"4",IF(Indicator_Scores!B22&lt;=16.4,"5",IF(Indicator_Scores!B22&lt;=23.4,"6",IF(Indicator_Scores!B22&lt;=30.4,"7",IF(Indicator_Scores!B22&lt;=37.4,"8",IF(Indicator_Scores!B22&lt;=44.4,"9",IF(Indicator_Scores!B22=44.5,"10","you did it wrong")))))))))))</f>
        <v>9</v>
      </c>
      <c r="L22" s="152" t="str">
        <f>IF(Indicator_Scores!C22=9,"0",IF(Indicator_Scores!C22=10,"1",IF(Indicator_Scores!C22&lt;=12,"2",IF(Indicator_Scores!C22=13,"3",IF(Indicator_Scores!C22&lt;=15,"4",IF(Indicator_Scores!C22=16,"5",IF(Indicator_Scores!C22&lt;=18,"6",IF(Indicator_Scores!C22=19,"7",IF(Indicator_Scores!C22&lt;=21,"8",IF(Indicator_Scores!C22=22,"9",IF(Indicator_Scores!C22&gt;-23,"10","you did it wrong")))))))))))</f>
        <v>2</v>
      </c>
      <c r="M22" s="152" t="str">
        <f>IF(Indicator_Scores!D22&gt;=41,"0",IF(Indicator_Scores!D22&gt;=37,"1",IF(Indicator_Scores!D22&gt;=32,"2",IF(Indicator_Scores!D22&gt;=28,"3",IF(Indicator_Scores!D22&gt;=23,"4",IF(Indicator_Scores!D22&gt;=19,"5",IF(Indicator_Scores!D22&gt;=14,"6",IF(Indicator_Scores!D22&gt;=10,"7",IF(Indicator_Scores!D22&gt;=5,"8",IF(Indicator_Scores!D22&gt;=1,"9",IF(Indicator_Scores!D22=0,"10","you did it wrong")))))))))))</f>
        <v>9</v>
      </c>
      <c r="N22" s="152" t="str">
        <f>IF(Indicator_Scores!E22=0,"0",IF(Indicator_Scores!E22&lt;=11,"1",IF(Indicator_Scores!E22&lt;=22,"2",IF(Indicator_Scores!E22&lt;=33,"3",IF(Indicator_Scores!E22&lt;=44,"4",IF(Indicator_Scores!E22&lt;=55,"5",IF(Indicator_Scores!E22&lt;=66,"6",IF(Indicator_Scores!E22&lt;=77,"7",IF(Indicator_Scores!E22&lt;=88,"8",IF(Indicator_Scores!E22&lt;=99,"9",IF(Indicator_Scores!E22=100,"10","you did it wrong")))))))))))</f>
        <v>9</v>
      </c>
      <c r="O22" s="152" t="str">
        <f>IF(Indicator_Scores!F22=0,"0",IF(Indicator_Scores!F22&lt;=0.011,"1",IF(Indicator_Scores!F22&lt;=0.022,"2",IF(Indicator_Scores!F22&lt;=0.033,"3",IF(Indicator_Scores!F22&lt;=0.044,"4",IF(Indicator_Scores!F22&lt;=0.056,"5",IF(Indicator_Scores!F22&lt;=0.067,"6",IF(Indicator_Scores!F22&lt;=0.078,"7",IF(Indicator_Scores!F22&lt;=0.089,"8",IF(Indicator_Scores!F22&lt;=0.1,"9",IF(Indicator_Scores!F22&lt;=0.11,"10","you did it wrong")))))))))))</f>
        <v>5</v>
      </c>
      <c r="P22" s="187" t="str">
        <f>IF(Indicator_Scores!G22=0,"0",IF(Indicator_Scores!G22&lt;=0.29,"1",IF(Indicator_Scores!G22&lt;=0.59,"2",IF(Indicator_Scores!G22&lt;=0.88,"3",IF(Indicator_Scores!G22&lt;=1.18,"4",IF(Indicator_Scores!G22&lt;=1.47,"5",IF(Indicator_Scores!G22&lt;=1.77,"6",IF(Indicator_Scores!G22&lt;=1.06,"7",IF(Indicator_Scores!G22&lt;=2.36,"8",IF(Indicator_Scores!G22&lt;=2.65,"9",IF(Indicator_Scores!G22&gt;=2.66,"10","you did it wrong")))))))))))</f>
        <v>1</v>
      </c>
      <c r="Q22" s="187" t="str">
        <f>IF(Indicator_Scores!H22=0,"0",IF(Indicator_Scores!H22&lt;=0.006,"1",IF(Indicator_Scores!H22&lt;=0.012,"2",IF(Indicator_Scores!H22&lt;=0.018,"3",IF(Indicator_Scores!H22&lt;=0.024,"4",IF(Indicator_Scores!H22&lt;=0.031,"5",IF(Indicator_Scores!H22&lt;=0.037,"6",IF(Indicator_Scores!H22&lt;=0.043,"7",IF(Indicator_Scores!H22&lt;=0.049,"8",IF(Indicator_Scores!H22&lt;=0.055,"9",IF(Indicator_Scores!H22&gt;=0.056,"10","you did it wrong")))))))))))</f>
        <v>7</v>
      </c>
      <c r="R22" s="188">
        <f t="shared" si="0"/>
        <v>0</v>
      </c>
      <c r="S22" s="152" t="str">
        <f>IF(Indicator_Scores!J22&gt;=1.63,"0",IF(Indicator_Scores!J22&gt;=1.45,"1",IF(Indicator_Scores!J22&gt;=1.27,"2",IF(Indicator_Scores!J22&gt;=1.09,"3",IF(Indicator_Scores!J22&gt;=0.91,"4",IF(Indicator_Scores!J22&gt;=0.73,"5",IF(Indicator_Scores!J22&gt;=0.55,"6",IF(Indicator_Scores!J22&gt;=0.37,"7",IF(Indicator_Scores!J22&gt;=0.19,"8",IF(Indicator_Scores!J22&gt;=0.01,"9",IF(Indicator_Scores!J22=0,"10","you did it wrong")))))))))))</f>
        <v>6</v>
      </c>
      <c r="T22" s="153"/>
      <c r="U22" s="49"/>
      <c r="V22" s="49"/>
      <c r="W22" s="49"/>
      <c r="X22" s="241"/>
      <c r="Y22" t="s">
        <v>8226</v>
      </c>
      <c r="Z22" s="49">
        <v>0</v>
      </c>
      <c r="AA22" s="49">
        <v>2.65</v>
      </c>
      <c r="AB22" s="49">
        <f>G6</f>
        <v>0.11035490059038075</v>
      </c>
      <c r="AC22" s="49">
        <f>((AB22-Z22)/(AA22-Z22))</f>
        <v>4.1643358713351231E-2</v>
      </c>
      <c r="AE22" s="49" t="e">
        <f>AC20</f>
        <v>#REF!</v>
      </c>
      <c r="AF22" s="49" t="e">
        <f>AE22*1.25</f>
        <v>#REF!</v>
      </c>
      <c r="AG22">
        <v>0.25</v>
      </c>
    </row>
    <row r="23" spans="1:34">
      <c r="A23" s="3" t="s">
        <v>86</v>
      </c>
      <c r="B23" s="49">
        <v>35</v>
      </c>
      <c r="C23" s="163">
        <v>20</v>
      </c>
      <c r="D23" s="49">
        <v>4</v>
      </c>
      <c r="E23" s="49">
        <v>94.9</v>
      </c>
      <c r="F23" s="49">
        <v>6.5000000000000002E-2</v>
      </c>
      <c r="G23" s="49">
        <v>0.29994005483761171</v>
      </c>
      <c r="H23" s="49">
        <v>0.06</v>
      </c>
      <c r="I23" s="153">
        <v>1</v>
      </c>
      <c r="J23" s="152">
        <v>1.6755600237156187</v>
      </c>
      <c r="K23" s="152" t="str">
        <f>IF(Indicator_Scores!B23=-18.5,"0",IF(Indicator_Scores!B23&lt;=-11.5,"1",IF(Indicator_Scores!B23&lt;=-4.5,"2",IF(Indicator_Scores!B23&lt;=2.5,"3",IF(Indicator_Scores!B23&lt;=9.5,"4",IF(Indicator_Scores!B23&lt;=16.4,"5",IF(Indicator_Scores!B23&lt;=23.4,"6",IF(Indicator_Scores!B23&lt;=30.4,"7",IF(Indicator_Scores!B23&lt;=37.4,"8",IF(Indicator_Scores!B23&lt;=44.4,"9",IF(Indicator_Scores!B23=44.5,"10","you did it wrong")))))))))))</f>
        <v>8</v>
      </c>
      <c r="L23" s="152" t="str">
        <f>IF(Indicator_Scores!C23=9,"0",IF(Indicator_Scores!C23=10,"1",IF(Indicator_Scores!C23&lt;=12,"2",IF(Indicator_Scores!C23=13,"3",IF(Indicator_Scores!C23&lt;=15,"4",IF(Indicator_Scores!C23=16,"5",IF(Indicator_Scores!C23&lt;=18,"6",IF(Indicator_Scores!C23=19,"7",IF(Indicator_Scores!C23&lt;=21,"8",IF(Indicator_Scores!C23=22,"9",IF(Indicator_Scores!C23&gt;-23,"10","you did it wrong")))))))))))</f>
        <v>8</v>
      </c>
      <c r="M23" s="152" t="str">
        <f>IF(Indicator_Scores!D23&gt;=41,"0",IF(Indicator_Scores!D23&gt;=37,"1",IF(Indicator_Scores!D23&gt;=32,"2",IF(Indicator_Scores!D23&gt;=28,"3",IF(Indicator_Scores!D23&gt;=23,"4",IF(Indicator_Scores!D23&gt;=19,"5",IF(Indicator_Scores!D23&gt;=14,"6",IF(Indicator_Scores!D23&gt;=10,"7",IF(Indicator_Scores!D23&gt;=5,"8",IF(Indicator_Scores!D23&gt;=1,"9",IF(Indicator_Scores!D23=0,"10","you did it wrong")))))))))))</f>
        <v>9</v>
      </c>
      <c r="N23" s="152" t="str">
        <f>IF(Indicator_Scores!E23=0,"0",IF(Indicator_Scores!E23&lt;=11,"1",IF(Indicator_Scores!E23&lt;=22,"2",IF(Indicator_Scores!E23&lt;=33,"3",IF(Indicator_Scores!E23&lt;=44,"4",IF(Indicator_Scores!E23&lt;=55,"5",IF(Indicator_Scores!E23&lt;=66,"6",IF(Indicator_Scores!E23&lt;=77,"7",IF(Indicator_Scores!E23&lt;=88,"8",IF(Indicator_Scores!E23&lt;=99,"9",IF(Indicator_Scores!E23=100,"10","you did it wrong")))))))))))</f>
        <v>9</v>
      </c>
      <c r="O23" s="152" t="str">
        <f>IF(Indicator_Scores!F23=0,"0",IF(Indicator_Scores!F23&lt;=0.011,"1",IF(Indicator_Scores!F23&lt;=0.022,"2",IF(Indicator_Scores!F23&lt;=0.033,"3",IF(Indicator_Scores!F23&lt;=0.044,"4",IF(Indicator_Scores!F23&lt;=0.056,"5",IF(Indicator_Scores!F23&lt;=0.067,"6",IF(Indicator_Scores!F23&lt;=0.078,"7",IF(Indicator_Scores!F23&lt;=0.089,"8",IF(Indicator_Scores!F23&lt;=0.1,"9",IF(Indicator_Scores!F23&lt;=0.11,"10","you did it wrong")))))))))))</f>
        <v>6</v>
      </c>
      <c r="P23" s="187" t="str">
        <f>IF(Indicator_Scores!G23=0,"0",IF(Indicator_Scores!G23&lt;=0.29,"1",IF(Indicator_Scores!G23&lt;=0.59,"2",IF(Indicator_Scores!G23&lt;=0.88,"3",IF(Indicator_Scores!G23&lt;=1.18,"4",IF(Indicator_Scores!G23&lt;=1.47,"5",IF(Indicator_Scores!G23&lt;=1.77,"6",IF(Indicator_Scores!G23&lt;=1.06,"7",IF(Indicator_Scores!G23&lt;=2.36,"8",IF(Indicator_Scores!G23&lt;=2.65,"9",IF(Indicator_Scores!G23&gt;=2.66,"10","you did it wrong")))))))))))</f>
        <v>2</v>
      </c>
      <c r="Q23" s="187" t="str">
        <f>IF(Indicator_Scores!H23=0,"0",IF(Indicator_Scores!H23&lt;=0.006,"1",IF(Indicator_Scores!H23&lt;=0.012,"2",IF(Indicator_Scores!H23&lt;=0.018,"3",IF(Indicator_Scores!H23&lt;=0.024,"4",IF(Indicator_Scores!H23&lt;=0.031,"5",IF(Indicator_Scores!H23&lt;=0.037,"6",IF(Indicator_Scores!H23&lt;=0.043,"7",IF(Indicator_Scores!H23&lt;=0.049,"8",IF(Indicator_Scores!H23&lt;=0.055,"9",IF(Indicator_Scores!H23&gt;=0.056,"10","you did it wrong")))))))))))</f>
        <v>10</v>
      </c>
      <c r="R23" s="188">
        <f t="shared" si="0"/>
        <v>1</v>
      </c>
      <c r="S23" s="152" t="str">
        <f>IF(Indicator_Scores!J23&gt;=1.63,"0",IF(Indicator_Scores!J23&gt;=1.45,"1",IF(Indicator_Scores!J23&gt;=1.27,"2",IF(Indicator_Scores!J23&gt;=1.09,"3",IF(Indicator_Scores!J23&gt;=0.91,"4",IF(Indicator_Scores!J23&gt;=0.73,"5",IF(Indicator_Scores!J23&gt;=0.55,"6",IF(Indicator_Scores!J23&gt;=0.37,"7",IF(Indicator_Scores!J23&gt;=0.19,"8",IF(Indicator_Scores!J23&gt;=0.01,"9",IF(Indicator_Scores!J23=0,"10","you did it wrong")))))))))))</f>
        <v>0</v>
      </c>
      <c r="T23" s="153"/>
      <c r="U23" s="49"/>
      <c r="V23" s="49"/>
      <c r="W23" s="49"/>
      <c r="X23" s="241"/>
      <c r="Y23" t="s">
        <v>8227</v>
      </c>
      <c r="Z23" s="49">
        <v>0</v>
      </c>
      <c r="AA23" s="49">
        <v>5.5E-2</v>
      </c>
      <c r="AB23" s="49">
        <f>H6</f>
        <v>7.0000000000000007E-2</v>
      </c>
      <c r="AC23" s="49">
        <f>((AB23-Z23)/(AA23-Z23))</f>
        <v>1.2727272727272729</v>
      </c>
    </row>
    <row r="24" spans="1:34">
      <c r="A24" s="3" t="s">
        <v>87</v>
      </c>
      <c r="B24" s="49">
        <v>24</v>
      </c>
      <c r="C24" s="163">
        <v>9</v>
      </c>
      <c r="D24" s="49">
        <v>18</v>
      </c>
      <c r="E24" s="49">
        <v>89.181818181818187</v>
      </c>
      <c r="F24" s="49">
        <v>0.06</v>
      </c>
      <c r="G24" s="49">
        <v>2.9888631968422463E-2</v>
      </c>
      <c r="H24" s="49">
        <v>0</v>
      </c>
      <c r="I24" s="153">
        <v>0</v>
      </c>
      <c r="J24" s="152">
        <v>0.81728001039739639</v>
      </c>
      <c r="K24" s="152" t="str">
        <f>IF(Indicator_Scores!B24=-18.5,"0",IF(Indicator_Scores!B24&lt;=-11.5,"1",IF(Indicator_Scores!B24&lt;=-4.5,"2",IF(Indicator_Scores!B24&lt;=2.5,"3",IF(Indicator_Scores!B24&lt;=9.5,"4",IF(Indicator_Scores!B24&lt;=16.4,"5",IF(Indicator_Scores!B24&lt;=23.4,"6",IF(Indicator_Scores!B24&lt;=30.4,"7",IF(Indicator_Scores!B24&lt;=37.4,"8",IF(Indicator_Scores!B24&lt;=44.4,"9",IF(Indicator_Scores!B24=44.5,"10","you did it wrong")))))))))))</f>
        <v>7</v>
      </c>
      <c r="L24" s="152" t="str">
        <f>IF(Indicator_Scores!C24=9,"0",IF(Indicator_Scores!C24=10,"1",IF(Indicator_Scores!C24&lt;=12,"2",IF(Indicator_Scores!C24=13,"3",IF(Indicator_Scores!C24&lt;=15,"4",IF(Indicator_Scores!C24=16,"5",IF(Indicator_Scores!C24&lt;=18,"6",IF(Indicator_Scores!C24=19,"7",IF(Indicator_Scores!C24&lt;=21,"8",IF(Indicator_Scores!C24=22,"9",IF(Indicator_Scores!C24&gt;-23,"10","you did it wrong")))))))))))</f>
        <v>0</v>
      </c>
      <c r="M24" s="152" t="str">
        <f>IF(Indicator_Scores!D24&gt;=41,"0",IF(Indicator_Scores!D24&gt;=37,"1",IF(Indicator_Scores!D24&gt;=32,"2",IF(Indicator_Scores!D24&gt;=28,"3",IF(Indicator_Scores!D24&gt;=23,"4",IF(Indicator_Scores!D24&gt;=19,"5",IF(Indicator_Scores!D24&gt;=14,"6",IF(Indicator_Scores!D24&gt;=10,"7",IF(Indicator_Scores!D24&gt;=5,"8",IF(Indicator_Scores!D24&gt;=1,"9",IF(Indicator_Scores!D24=0,"10","you did it wrong")))))))))))</f>
        <v>6</v>
      </c>
      <c r="N24" s="152" t="str">
        <f>IF(Indicator_Scores!E24=0,"0",IF(Indicator_Scores!E24&lt;=11,"1",IF(Indicator_Scores!E24&lt;=22,"2",IF(Indicator_Scores!E24&lt;=33,"3",IF(Indicator_Scores!E24&lt;=44,"4",IF(Indicator_Scores!E24&lt;=55,"5",IF(Indicator_Scores!E24&lt;=66,"6",IF(Indicator_Scores!E24&lt;=77,"7",IF(Indicator_Scores!E24&lt;=88,"8",IF(Indicator_Scores!E24&lt;=99,"9",IF(Indicator_Scores!E24=100,"10","you did it wrong")))))))))))</f>
        <v>9</v>
      </c>
      <c r="O24" s="152" t="str">
        <f>IF(Indicator_Scores!F24=0,"0",IF(Indicator_Scores!F24&lt;=0.011,"1",IF(Indicator_Scores!F24&lt;=0.022,"2",IF(Indicator_Scores!F24&lt;=0.033,"3",IF(Indicator_Scores!F24&lt;=0.044,"4",IF(Indicator_Scores!F24&lt;=0.056,"5",IF(Indicator_Scores!F24&lt;=0.067,"6",IF(Indicator_Scores!F24&lt;=0.078,"7",IF(Indicator_Scores!F24&lt;=0.089,"8",IF(Indicator_Scores!F24&lt;=0.1,"9",IF(Indicator_Scores!F24&lt;=0.11,"10","you did it wrong")))))))))))</f>
        <v>6</v>
      </c>
      <c r="P24" s="187" t="str">
        <f>IF(Indicator_Scores!G24=0,"0",IF(Indicator_Scores!G24&lt;=0.29,"1",IF(Indicator_Scores!G24&lt;=0.59,"2",IF(Indicator_Scores!G24&lt;=0.88,"3",IF(Indicator_Scores!G24&lt;=1.18,"4",IF(Indicator_Scores!G24&lt;=1.47,"5",IF(Indicator_Scores!G24&lt;=1.77,"6",IF(Indicator_Scores!G24&lt;=1.06,"7",IF(Indicator_Scores!G24&lt;=2.36,"8",IF(Indicator_Scores!G24&lt;=2.65,"9",IF(Indicator_Scores!G24&gt;=2.66,"10","you did it wrong")))))))))))</f>
        <v>1</v>
      </c>
      <c r="Q24" s="187" t="str">
        <f>IF(Indicator_Scores!H24=0,"0",IF(Indicator_Scores!H24&lt;=0.006,"1",IF(Indicator_Scores!H24&lt;=0.012,"2",IF(Indicator_Scores!H24&lt;=0.018,"3",IF(Indicator_Scores!H24&lt;=0.024,"4",IF(Indicator_Scores!H24&lt;=0.031,"5",IF(Indicator_Scores!H24&lt;=0.037,"6",IF(Indicator_Scores!H24&lt;=0.043,"7",IF(Indicator_Scores!H24&lt;=0.049,"8",IF(Indicator_Scores!H24&lt;=0.055,"9",IF(Indicator_Scores!H24&gt;=0.056,"10","you did it wrong")))))))))))</f>
        <v>0</v>
      </c>
      <c r="R24" s="188">
        <f t="shared" si="0"/>
        <v>0</v>
      </c>
      <c r="S24" s="152" t="str">
        <f>IF(Indicator_Scores!J24&gt;=1.63,"0",IF(Indicator_Scores!J24&gt;=1.45,"1",IF(Indicator_Scores!J24&gt;=1.27,"2",IF(Indicator_Scores!J24&gt;=1.09,"3",IF(Indicator_Scores!J24&gt;=0.91,"4",IF(Indicator_Scores!J24&gt;=0.73,"5",IF(Indicator_Scores!J24&gt;=0.55,"6",IF(Indicator_Scores!J24&gt;=0.37,"7",IF(Indicator_Scores!J24&gt;=0.19,"8",IF(Indicator_Scores!J24&gt;=0.01,"9",IF(Indicator_Scores!J24=0,"10","you did it wrong")))))))))))</f>
        <v>5</v>
      </c>
      <c r="T24" s="153"/>
      <c r="U24" s="49"/>
      <c r="V24" s="49"/>
      <c r="W24" s="49"/>
      <c r="X24" s="241"/>
      <c r="Y24" t="s">
        <v>8228</v>
      </c>
      <c r="Z24" s="49">
        <f>MIN(I16:I66)</f>
        <v>0</v>
      </c>
      <c r="AA24" s="49">
        <f>MAX(I16:I66)</f>
        <v>1</v>
      </c>
      <c r="AB24" s="49">
        <f>I6</f>
        <v>1</v>
      </c>
      <c r="AC24" s="49">
        <f>((AB24-Z24)/(AA24-Z24))</f>
        <v>1</v>
      </c>
      <c r="AE24" t="s">
        <v>8258</v>
      </c>
    </row>
    <row r="25" spans="1:34">
      <c r="A25" s="3" t="s">
        <v>89</v>
      </c>
      <c r="B25" s="49">
        <v>37</v>
      </c>
      <c r="C25" s="163">
        <v>11</v>
      </c>
      <c r="D25" s="49">
        <v>28</v>
      </c>
      <c r="E25" s="49">
        <v>79.714285714285708</v>
      </c>
      <c r="F25" s="49">
        <v>6.3E-2</v>
      </c>
      <c r="G25" s="49">
        <v>5.2283799951724629E-2</v>
      </c>
      <c r="H25" s="49">
        <v>7.0000000000000007E-2</v>
      </c>
      <c r="I25" s="153">
        <v>0</v>
      </c>
      <c r="J25" s="152">
        <v>0.78749803125492179</v>
      </c>
      <c r="K25" s="152" t="str">
        <f>IF(Indicator_Scores!B25=-18.5,"0",IF(Indicator_Scores!B25&lt;=-11.5,"1",IF(Indicator_Scores!B25&lt;=-4.5,"2",IF(Indicator_Scores!B25&lt;=2.5,"3",IF(Indicator_Scores!B25&lt;=9.5,"4",IF(Indicator_Scores!B25&lt;=16.4,"5",IF(Indicator_Scores!B25&lt;=23.4,"6",IF(Indicator_Scores!B25&lt;=30.4,"7",IF(Indicator_Scores!B25&lt;=37.4,"8",IF(Indicator_Scores!B25&lt;=44.4,"9",IF(Indicator_Scores!B25=44.5,"10","you did it wrong")))))))))))</f>
        <v>8</v>
      </c>
      <c r="L25" s="152" t="str">
        <f>IF(Indicator_Scores!C25=9,"0",IF(Indicator_Scores!C25=10,"1",IF(Indicator_Scores!C25&lt;=12,"2",IF(Indicator_Scores!C25=13,"3",IF(Indicator_Scores!C25&lt;=15,"4",IF(Indicator_Scores!C25=16,"5",IF(Indicator_Scores!C25&lt;=18,"6",IF(Indicator_Scores!C25=19,"7",IF(Indicator_Scores!C25&lt;=21,"8",IF(Indicator_Scores!C25=22,"9",IF(Indicator_Scores!C25&gt;-23,"10","you did it wrong")))))))))))</f>
        <v>2</v>
      </c>
      <c r="M25" s="152" t="str">
        <f>IF(Indicator_Scores!D25&gt;=41,"0",IF(Indicator_Scores!D25&gt;=37,"1",IF(Indicator_Scores!D25&gt;=32,"2",IF(Indicator_Scores!D25&gt;=28,"3",IF(Indicator_Scores!D25&gt;=23,"4",IF(Indicator_Scores!D25&gt;=19,"5",IF(Indicator_Scores!D25&gt;=14,"6",IF(Indicator_Scores!D25&gt;=10,"7",IF(Indicator_Scores!D25&gt;=5,"8",IF(Indicator_Scores!D25&gt;=1,"9",IF(Indicator_Scores!D25=0,"10","you did it wrong")))))))))))</f>
        <v>3</v>
      </c>
      <c r="N25" s="152" t="str">
        <f>IF(Indicator_Scores!E25=0,"0",IF(Indicator_Scores!E25&lt;=11,"1",IF(Indicator_Scores!E25&lt;=22,"2",IF(Indicator_Scores!E25&lt;=33,"3",IF(Indicator_Scores!E25&lt;=44,"4",IF(Indicator_Scores!E25&lt;=55,"5",IF(Indicator_Scores!E25&lt;=66,"6",IF(Indicator_Scores!E25&lt;=77,"7",IF(Indicator_Scores!E25&lt;=88,"8",IF(Indicator_Scores!E25&lt;=99,"9",IF(Indicator_Scores!E25=100,"10","you did it wrong")))))))))))</f>
        <v>8</v>
      </c>
      <c r="O25" s="152" t="str">
        <f>IF(Indicator_Scores!F25=0,"0",IF(Indicator_Scores!F25&lt;=0.011,"1",IF(Indicator_Scores!F25&lt;=0.022,"2",IF(Indicator_Scores!F25&lt;=0.033,"3",IF(Indicator_Scores!F25&lt;=0.044,"4",IF(Indicator_Scores!F25&lt;=0.056,"5",IF(Indicator_Scores!F25&lt;=0.067,"6",IF(Indicator_Scores!F25&lt;=0.078,"7",IF(Indicator_Scores!F25&lt;=0.089,"8",IF(Indicator_Scores!F25&lt;=0.1,"9",IF(Indicator_Scores!F25&lt;=0.11,"10","you did it wrong")))))))))))</f>
        <v>6</v>
      </c>
      <c r="P25" s="187" t="str">
        <f>IF(Indicator_Scores!G25=0,"0",IF(Indicator_Scores!G25&lt;=0.29,"1",IF(Indicator_Scores!G25&lt;=0.59,"2",IF(Indicator_Scores!G25&lt;=0.88,"3",IF(Indicator_Scores!G25&lt;=1.18,"4",IF(Indicator_Scores!G25&lt;=1.47,"5",IF(Indicator_Scores!G25&lt;=1.77,"6",IF(Indicator_Scores!G25&lt;=1.06,"7",IF(Indicator_Scores!G25&lt;=2.36,"8",IF(Indicator_Scores!G25&lt;=2.65,"9",IF(Indicator_Scores!G25&gt;=2.66,"10","you did it wrong")))))))))))</f>
        <v>1</v>
      </c>
      <c r="Q25" s="187" t="str">
        <f>IF(Indicator_Scores!H25=0,"0",IF(Indicator_Scores!H25&lt;=0.006,"1",IF(Indicator_Scores!H25&lt;=0.012,"2",IF(Indicator_Scores!H25&lt;=0.018,"3",IF(Indicator_Scores!H25&lt;=0.024,"4",IF(Indicator_Scores!H25&lt;=0.031,"5",IF(Indicator_Scores!H25&lt;=0.037,"6",IF(Indicator_Scores!H25&lt;=0.043,"7",IF(Indicator_Scores!H25&lt;=0.049,"8",IF(Indicator_Scores!H25&lt;=0.055,"9",IF(Indicator_Scores!H25&gt;=0.056,"10","you did it wrong")))))))))))</f>
        <v>10</v>
      </c>
      <c r="R25" s="188">
        <f t="shared" si="0"/>
        <v>0</v>
      </c>
      <c r="S25" s="152" t="str">
        <f>IF(Indicator_Scores!J25&gt;=1.63,"0",IF(Indicator_Scores!J25&gt;=1.45,"1",IF(Indicator_Scores!J25&gt;=1.27,"2",IF(Indicator_Scores!J25&gt;=1.09,"3",IF(Indicator_Scores!J25&gt;=0.91,"4",IF(Indicator_Scores!J25&gt;=0.73,"5",IF(Indicator_Scores!J25&gt;=0.55,"6",IF(Indicator_Scores!J25&gt;=0.37,"7",IF(Indicator_Scores!J25&gt;=0.19,"8",IF(Indicator_Scores!J25&gt;=0.01,"9",IF(Indicator_Scores!J25=0,"10","you did it wrong")))))))))))</f>
        <v>5</v>
      </c>
      <c r="T25" s="153"/>
      <c r="U25" s="49"/>
      <c r="V25" s="49"/>
      <c r="W25" s="49"/>
      <c r="X25" s="241"/>
      <c r="AC25" s="154"/>
      <c r="AE25" s="49" t="e">
        <f>AVERAGE(AE16,AE19,AE22)</f>
        <v>#REF!</v>
      </c>
      <c r="AF25" t="s">
        <v>8253</v>
      </c>
      <c r="AG25">
        <v>1</v>
      </c>
      <c r="AH25" t="e">
        <f>AE25/AG25</f>
        <v>#REF!</v>
      </c>
    </row>
    <row r="26" spans="1:34">
      <c r="A26" s="3" t="s">
        <v>90</v>
      </c>
      <c r="B26" s="49">
        <v>-7</v>
      </c>
      <c r="C26" s="163">
        <v>9</v>
      </c>
      <c r="D26" s="49">
        <v>45</v>
      </c>
      <c r="E26" s="49">
        <v>23.555555555555557</v>
      </c>
      <c r="F26" s="49">
        <v>4.1000000000000002E-2</v>
      </c>
      <c r="G26" s="49">
        <v>0</v>
      </c>
      <c r="H26" s="49">
        <v>0</v>
      </c>
      <c r="I26" s="153">
        <v>0</v>
      </c>
      <c r="J26" s="152">
        <v>0.20415607323486659</v>
      </c>
      <c r="K26" s="152" t="str">
        <f>IF(Indicator_Scores!B26=-18.5,"0",IF(Indicator_Scores!B26&lt;=-11.5,"1",IF(Indicator_Scores!B26&lt;=-4.5,"2",IF(Indicator_Scores!B26&lt;=2.5,"3",IF(Indicator_Scores!B26&lt;=9.5,"4",IF(Indicator_Scores!B26&lt;=16.4,"5",IF(Indicator_Scores!B26&lt;=23.4,"6",IF(Indicator_Scores!B26&lt;=30.4,"7",IF(Indicator_Scores!B26&lt;=37.4,"8",IF(Indicator_Scores!B26&lt;=44.4,"9",IF(Indicator_Scores!B26=44.5,"10","you did it wrong")))))))))))</f>
        <v>2</v>
      </c>
      <c r="L26" s="152" t="str">
        <f>IF(Indicator_Scores!C26=9,"0",IF(Indicator_Scores!C26=10,"1",IF(Indicator_Scores!C26&lt;=12,"2",IF(Indicator_Scores!C26=13,"3",IF(Indicator_Scores!C26&lt;=15,"4",IF(Indicator_Scores!C26=16,"5",IF(Indicator_Scores!C26&lt;=18,"6",IF(Indicator_Scores!C26=19,"7",IF(Indicator_Scores!C26&lt;=21,"8",IF(Indicator_Scores!C26=22,"9",IF(Indicator_Scores!C26&gt;-23,"10","you did it wrong")))))))))))</f>
        <v>0</v>
      </c>
      <c r="M26" s="152" t="str">
        <f>IF(Indicator_Scores!D26&gt;=41,"0",IF(Indicator_Scores!D26&gt;=37,"1",IF(Indicator_Scores!D26&gt;=32,"2",IF(Indicator_Scores!D26&gt;=28,"3",IF(Indicator_Scores!D26&gt;=23,"4",IF(Indicator_Scores!D26&gt;=19,"5",IF(Indicator_Scores!D26&gt;=14,"6",IF(Indicator_Scores!D26&gt;=10,"7",IF(Indicator_Scores!D26&gt;=5,"8",IF(Indicator_Scores!D26&gt;=1,"9",IF(Indicator_Scores!D26=0,"10","you did it wrong")))))))))))</f>
        <v>0</v>
      </c>
      <c r="N26" s="152" t="str">
        <f>IF(Indicator_Scores!E26=0,"0",IF(Indicator_Scores!E26&lt;=11,"1",IF(Indicator_Scores!E26&lt;=22,"2",IF(Indicator_Scores!E26&lt;=33,"3",IF(Indicator_Scores!E26&lt;=44,"4",IF(Indicator_Scores!E26&lt;=55,"5",IF(Indicator_Scores!E26&lt;=66,"6",IF(Indicator_Scores!E26&lt;=77,"7",IF(Indicator_Scores!E26&lt;=88,"8",IF(Indicator_Scores!E26&lt;=99,"9",IF(Indicator_Scores!E26=100,"10","you did it wrong")))))))))))</f>
        <v>3</v>
      </c>
      <c r="O26" s="152" t="str">
        <f>IF(Indicator_Scores!F26=0,"0",IF(Indicator_Scores!F26&lt;=0.011,"1",IF(Indicator_Scores!F26&lt;=0.022,"2",IF(Indicator_Scores!F26&lt;=0.033,"3",IF(Indicator_Scores!F26&lt;=0.044,"4",IF(Indicator_Scores!F26&lt;=0.056,"5",IF(Indicator_Scores!F26&lt;=0.067,"6",IF(Indicator_Scores!F26&lt;=0.078,"7",IF(Indicator_Scores!F26&lt;=0.089,"8",IF(Indicator_Scores!F26&lt;=0.1,"9",IF(Indicator_Scores!F26&lt;=0.11,"10","you did it wrong")))))))))))</f>
        <v>4</v>
      </c>
      <c r="P26" s="187" t="str">
        <f>IF(Indicator_Scores!G26=0,"0",IF(Indicator_Scores!G26&lt;=0.29,"1",IF(Indicator_Scores!G26&lt;=0.59,"2",IF(Indicator_Scores!G26&lt;=0.88,"3",IF(Indicator_Scores!G26&lt;=1.18,"4",IF(Indicator_Scores!G26&lt;=1.47,"5",IF(Indicator_Scores!G26&lt;=1.77,"6",IF(Indicator_Scores!G26&lt;=1.06,"7",IF(Indicator_Scores!G26&lt;=2.36,"8",IF(Indicator_Scores!G26&lt;=2.65,"9",IF(Indicator_Scores!G26&gt;=2.66,"10","you did it wrong")))))))))))</f>
        <v>0</v>
      </c>
      <c r="Q26" s="187" t="str">
        <f>IF(Indicator_Scores!H26=0,"0",IF(Indicator_Scores!H26&lt;=0.006,"1",IF(Indicator_Scores!H26&lt;=0.012,"2",IF(Indicator_Scores!H26&lt;=0.018,"3",IF(Indicator_Scores!H26&lt;=0.024,"4",IF(Indicator_Scores!H26&lt;=0.031,"5",IF(Indicator_Scores!H26&lt;=0.037,"6",IF(Indicator_Scores!H26&lt;=0.043,"7",IF(Indicator_Scores!H26&lt;=0.049,"8",IF(Indicator_Scores!H26&lt;=0.055,"9",IF(Indicator_Scores!H26&gt;=0.056,"10","you did it wrong")))))))))))</f>
        <v>0</v>
      </c>
      <c r="R26" s="188">
        <f t="shared" si="0"/>
        <v>0</v>
      </c>
      <c r="S26" s="152" t="str">
        <f>IF(Indicator_Scores!J26&gt;=1.63,"0",IF(Indicator_Scores!J26&gt;=1.45,"1",IF(Indicator_Scores!J26&gt;=1.27,"2",IF(Indicator_Scores!J26&gt;=1.09,"3",IF(Indicator_Scores!J26&gt;=0.91,"4",IF(Indicator_Scores!J26&gt;=0.73,"5",IF(Indicator_Scores!J26&gt;=0.55,"6",IF(Indicator_Scores!J26&gt;=0.37,"7",IF(Indicator_Scores!J26&gt;=0.19,"8",IF(Indicator_Scores!J26&gt;=0.01,"9",IF(Indicator_Scores!J26=0,"10","you did it wrong")))))))))))</f>
        <v>8</v>
      </c>
      <c r="T26" s="153"/>
      <c r="U26" s="49"/>
      <c r="V26" s="49"/>
      <c r="W26" s="49"/>
      <c r="X26" s="241"/>
      <c r="AE26" s="49" t="e">
        <f>AVERAGE(AF16,AF19,AF22)</f>
        <v>#REF!</v>
      </c>
      <c r="AF26" t="s">
        <v>8259</v>
      </c>
      <c r="AG26">
        <v>1.75</v>
      </c>
      <c r="AH26" t="e">
        <f>AE26/AG26</f>
        <v>#REF!</v>
      </c>
    </row>
    <row r="27" spans="1:34">
      <c r="A27" s="3" t="s">
        <v>93</v>
      </c>
      <c r="B27" s="49">
        <v>-0.25</v>
      </c>
      <c r="C27" s="163">
        <v>9</v>
      </c>
      <c r="D27" s="49">
        <v>87</v>
      </c>
      <c r="E27" s="49">
        <v>64.125</v>
      </c>
      <c r="F27" s="49">
        <v>0.06</v>
      </c>
      <c r="G27" s="49">
        <v>9.6834230771465413E-2</v>
      </c>
      <c r="H27" s="49">
        <v>0.02</v>
      </c>
      <c r="I27" s="153">
        <v>0</v>
      </c>
      <c r="J27" s="152">
        <v>0.59897998565038224</v>
      </c>
      <c r="K27" s="152" t="str">
        <f>IF(Indicator_Scores!B27=-18.5,"0",IF(Indicator_Scores!B27&lt;=-11.5,"1",IF(Indicator_Scores!B27&lt;=-4.5,"2",IF(Indicator_Scores!B27&lt;=2.5,"3",IF(Indicator_Scores!B27&lt;=9.5,"4",IF(Indicator_Scores!B27&lt;=16.4,"5",IF(Indicator_Scores!B27&lt;=23.4,"6",IF(Indicator_Scores!B27&lt;=30.4,"7",IF(Indicator_Scores!B27&lt;=37.4,"8",IF(Indicator_Scores!B27&lt;=44.4,"9",IF(Indicator_Scores!B27=44.5,"10","you did it wrong")))))))))))</f>
        <v>3</v>
      </c>
      <c r="L27" s="152" t="str">
        <f>IF(Indicator_Scores!C27=9,"0",IF(Indicator_Scores!C27=10,"1",IF(Indicator_Scores!C27&lt;=12,"2",IF(Indicator_Scores!C27=13,"3",IF(Indicator_Scores!C27&lt;=15,"4",IF(Indicator_Scores!C27=16,"5",IF(Indicator_Scores!C27&lt;=18,"6",IF(Indicator_Scores!C27=19,"7",IF(Indicator_Scores!C27&lt;=21,"8",IF(Indicator_Scores!C27=22,"9",IF(Indicator_Scores!C27&gt;-23,"10","you did it wrong")))))))))))</f>
        <v>0</v>
      </c>
      <c r="M27" s="152" t="str">
        <f>IF(Indicator_Scores!D27&gt;=41,"0",IF(Indicator_Scores!D27&gt;=37,"1",IF(Indicator_Scores!D27&gt;=32,"2",IF(Indicator_Scores!D27&gt;=28,"3",IF(Indicator_Scores!D27&gt;=23,"4",IF(Indicator_Scores!D27&gt;=19,"5",IF(Indicator_Scores!D27&gt;=14,"6",IF(Indicator_Scores!D27&gt;=10,"7",IF(Indicator_Scores!D27&gt;=5,"8",IF(Indicator_Scores!D27&gt;=1,"9",IF(Indicator_Scores!D27=0,"10","you did it wrong")))))))))))</f>
        <v>0</v>
      </c>
      <c r="N27" s="152" t="str">
        <f>IF(Indicator_Scores!E27=0,"0",IF(Indicator_Scores!E27&lt;=11,"1",IF(Indicator_Scores!E27&lt;=22,"2",IF(Indicator_Scores!E27&lt;=33,"3",IF(Indicator_Scores!E27&lt;=44,"4",IF(Indicator_Scores!E27&lt;=55,"5",IF(Indicator_Scores!E27&lt;=66,"6",IF(Indicator_Scores!E27&lt;=77,"7",IF(Indicator_Scores!E27&lt;=88,"8",IF(Indicator_Scores!E27&lt;=99,"9",IF(Indicator_Scores!E27=100,"10","you did it wrong")))))))))))</f>
        <v>6</v>
      </c>
      <c r="O27" s="152" t="str">
        <f>IF(Indicator_Scores!F27=0,"0",IF(Indicator_Scores!F27&lt;=0.011,"1",IF(Indicator_Scores!F27&lt;=0.022,"2",IF(Indicator_Scores!F27&lt;=0.033,"3",IF(Indicator_Scores!F27&lt;=0.044,"4",IF(Indicator_Scores!F27&lt;=0.056,"5",IF(Indicator_Scores!F27&lt;=0.067,"6",IF(Indicator_Scores!F27&lt;=0.078,"7",IF(Indicator_Scores!F27&lt;=0.089,"8",IF(Indicator_Scores!F27&lt;=0.1,"9",IF(Indicator_Scores!F27&lt;=0.11,"10","you did it wrong")))))))))))</f>
        <v>6</v>
      </c>
      <c r="P27" s="187" t="str">
        <f>IF(Indicator_Scores!G27=0,"0",IF(Indicator_Scores!G27&lt;=0.29,"1",IF(Indicator_Scores!G27&lt;=0.59,"2",IF(Indicator_Scores!G27&lt;=0.88,"3",IF(Indicator_Scores!G27&lt;=1.18,"4",IF(Indicator_Scores!G27&lt;=1.47,"5",IF(Indicator_Scores!G27&lt;=1.77,"6",IF(Indicator_Scores!G27&lt;=1.06,"7",IF(Indicator_Scores!G27&lt;=2.36,"8",IF(Indicator_Scores!G27&lt;=2.65,"9",IF(Indicator_Scores!G27&gt;=2.66,"10","you did it wrong")))))))))))</f>
        <v>1</v>
      </c>
      <c r="Q27" s="187" t="str">
        <f>IF(Indicator_Scores!H27=0,"0",IF(Indicator_Scores!H27&lt;=0.006,"1",IF(Indicator_Scores!H27&lt;=0.012,"2",IF(Indicator_Scores!H27&lt;=0.018,"3",IF(Indicator_Scores!H27&lt;=0.024,"4",IF(Indicator_Scores!H27&lt;=0.031,"5",IF(Indicator_Scores!H27&lt;=0.037,"6",IF(Indicator_Scores!H27&lt;=0.043,"7",IF(Indicator_Scores!H27&lt;=0.049,"8",IF(Indicator_Scores!H27&lt;=0.055,"9",IF(Indicator_Scores!H27&gt;=0.056,"10","you did it wrong")))))))))))</f>
        <v>4</v>
      </c>
      <c r="R27" s="188">
        <f t="shared" si="0"/>
        <v>0</v>
      </c>
      <c r="S27" s="152" t="str">
        <f>IF(Indicator_Scores!J27&gt;=1.63,"0",IF(Indicator_Scores!J27&gt;=1.45,"1",IF(Indicator_Scores!J27&gt;=1.27,"2",IF(Indicator_Scores!J27&gt;=1.09,"3",IF(Indicator_Scores!J27&gt;=0.91,"4",IF(Indicator_Scores!J27&gt;=0.73,"5",IF(Indicator_Scores!J27&gt;=0.55,"6",IF(Indicator_Scores!J27&gt;=0.37,"7",IF(Indicator_Scores!J27&gt;=0.19,"8",IF(Indicator_Scores!J27&gt;=0.01,"9",IF(Indicator_Scores!J27=0,"10","you did it wrong")))))))))))</f>
        <v>6</v>
      </c>
      <c r="T27" s="153"/>
      <c r="U27" s="49"/>
      <c r="V27" s="49"/>
      <c r="W27" s="49"/>
      <c r="AE27" s="49" t="e">
        <f>AVERAGE(AC16:AC24)</f>
        <v>#REF!</v>
      </c>
      <c r="AF27" t="s">
        <v>8260</v>
      </c>
    </row>
    <row r="28" spans="1:34">
      <c r="A28" s="3" t="s">
        <v>96</v>
      </c>
      <c r="B28" s="49">
        <v>-3.5</v>
      </c>
      <c r="C28" s="163">
        <v>10</v>
      </c>
      <c r="D28" s="49">
        <v>8</v>
      </c>
      <c r="E28" s="49">
        <v>46.625</v>
      </c>
      <c r="F28" s="49">
        <v>5.0999999999999997E-2</v>
      </c>
      <c r="G28" s="49">
        <v>0</v>
      </c>
      <c r="H28" s="49">
        <v>0</v>
      </c>
      <c r="I28" s="153">
        <v>0</v>
      </c>
      <c r="J28" s="152">
        <v>0.17811373987200746</v>
      </c>
      <c r="K28" s="152" t="str">
        <f>IF(Indicator_Scores!B28=-18.5,"0",IF(Indicator_Scores!B28&lt;=-11.5,"1",IF(Indicator_Scores!B28&lt;=-4.5,"2",IF(Indicator_Scores!B28&lt;=2.5,"3",IF(Indicator_Scores!B28&lt;=9.5,"4",IF(Indicator_Scores!B28&lt;=16.4,"5",IF(Indicator_Scores!B28&lt;=23.4,"6",IF(Indicator_Scores!B28&lt;=30.4,"7",IF(Indicator_Scores!B28&lt;=37.4,"8",IF(Indicator_Scores!B28&lt;=44.4,"9",IF(Indicator_Scores!B28=44.5,"10","you did it wrong")))))))))))</f>
        <v>3</v>
      </c>
      <c r="L28" s="152" t="str">
        <f>IF(Indicator_Scores!C28=9,"0",IF(Indicator_Scores!C28=10,"1",IF(Indicator_Scores!C28&lt;=12,"2",IF(Indicator_Scores!C28=13,"3",IF(Indicator_Scores!C28&lt;=15,"4",IF(Indicator_Scores!C28=16,"5",IF(Indicator_Scores!C28&lt;=18,"6",IF(Indicator_Scores!C28=19,"7",IF(Indicator_Scores!C28&lt;=21,"8",IF(Indicator_Scores!C28=22,"9",IF(Indicator_Scores!C28&gt;-23,"10","you did it wrong")))))))))))</f>
        <v>1</v>
      </c>
      <c r="M28" s="152" t="str">
        <f>IF(Indicator_Scores!D28&gt;=41,"0",IF(Indicator_Scores!D28&gt;=37,"1",IF(Indicator_Scores!D28&gt;=32,"2",IF(Indicator_Scores!D28&gt;=28,"3",IF(Indicator_Scores!D28&gt;=23,"4",IF(Indicator_Scores!D28&gt;=19,"5",IF(Indicator_Scores!D28&gt;=14,"6",IF(Indicator_Scores!D28&gt;=10,"7",IF(Indicator_Scores!D28&gt;=5,"8",IF(Indicator_Scores!D28&gt;=1,"9",IF(Indicator_Scores!D28=0,"10","you did it wrong")))))))))))</f>
        <v>8</v>
      </c>
      <c r="N28" s="152" t="str">
        <f>IF(Indicator_Scores!E28=0,"0",IF(Indicator_Scores!E28&lt;=11,"1",IF(Indicator_Scores!E28&lt;=22,"2",IF(Indicator_Scores!E28&lt;=33,"3",IF(Indicator_Scores!E28&lt;=44,"4",IF(Indicator_Scores!E28&lt;=55,"5",IF(Indicator_Scores!E28&lt;=66,"6",IF(Indicator_Scores!E28&lt;=77,"7",IF(Indicator_Scores!E28&lt;=88,"8",IF(Indicator_Scores!E28&lt;=99,"9",IF(Indicator_Scores!E28=100,"10","you did it wrong")))))))))))</f>
        <v>5</v>
      </c>
      <c r="O28" s="152" t="str">
        <f>IF(Indicator_Scores!F28=0,"0",IF(Indicator_Scores!F28&lt;=0.011,"1",IF(Indicator_Scores!F28&lt;=0.022,"2",IF(Indicator_Scores!F28&lt;=0.033,"3",IF(Indicator_Scores!F28&lt;=0.044,"4",IF(Indicator_Scores!F28&lt;=0.056,"5",IF(Indicator_Scores!F28&lt;=0.067,"6",IF(Indicator_Scores!F28&lt;=0.078,"7",IF(Indicator_Scores!F28&lt;=0.089,"8",IF(Indicator_Scores!F28&lt;=0.1,"9",IF(Indicator_Scores!F28&lt;=0.11,"10","you did it wrong")))))))))))</f>
        <v>5</v>
      </c>
      <c r="P28" s="187" t="str">
        <f>IF(Indicator_Scores!G28=0,"0",IF(Indicator_Scores!G28&lt;=0.29,"1",IF(Indicator_Scores!G28&lt;=0.59,"2",IF(Indicator_Scores!G28&lt;=0.88,"3",IF(Indicator_Scores!G28&lt;=1.18,"4",IF(Indicator_Scores!G28&lt;=1.47,"5",IF(Indicator_Scores!G28&lt;=1.77,"6",IF(Indicator_Scores!G28&lt;=1.06,"7",IF(Indicator_Scores!G28&lt;=2.36,"8",IF(Indicator_Scores!G28&lt;=2.65,"9",IF(Indicator_Scores!G28&gt;=2.66,"10","you did it wrong")))))))))))</f>
        <v>0</v>
      </c>
      <c r="Q28" s="187" t="str">
        <f>IF(Indicator_Scores!H28=0,"0",IF(Indicator_Scores!H28&lt;=0.006,"1",IF(Indicator_Scores!H28&lt;=0.012,"2",IF(Indicator_Scores!H28&lt;=0.018,"3",IF(Indicator_Scores!H28&lt;=0.024,"4",IF(Indicator_Scores!H28&lt;=0.031,"5",IF(Indicator_Scores!H28&lt;=0.037,"6",IF(Indicator_Scores!H28&lt;=0.043,"7",IF(Indicator_Scores!H28&lt;=0.049,"8",IF(Indicator_Scores!H28&lt;=0.055,"9",IF(Indicator_Scores!H28&gt;=0.056,"10","you did it wrong")))))))))))</f>
        <v>0</v>
      </c>
      <c r="R28" s="188">
        <f t="shared" si="0"/>
        <v>0</v>
      </c>
      <c r="S28" s="152" t="str">
        <f>IF(Indicator_Scores!J28&gt;=1.63,"0",IF(Indicator_Scores!J28&gt;=1.45,"1",IF(Indicator_Scores!J28&gt;=1.27,"2",IF(Indicator_Scores!J28&gt;=1.09,"3",IF(Indicator_Scores!J28&gt;=0.91,"4",IF(Indicator_Scores!J28&gt;=0.73,"5",IF(Indicator_Scores!J28&gt;=0.55,"6",IF(Indicator_Scores!J28&gt;=0.37,"7",IF(Indicator_Scores!J28&gt;=0.19,"8",IF(Indicator_Scores!J28&gt;=0.01,"9",IF(Indicator_Scores!J28=0,"10","you did it wrong")))))))))))</f>
        <v>9</v>
      </c>
      <c r="T28" s="153"/>
      <c r="U28" s="49"/>
      <c r="V28" s="49"/>
      <c r="W28" s="49"/>
    </row>
    <row r="29" spans="1:34">
      <c r="A29" s="3" t="s">
        <v>100</v>
      </c>
      <c r="B29" s="49">
        <v>31.5</v>
      </c>
      <c r="C29" s="163">
        <v>15</v>
      </c>
      <c r="D29" s="49">
        <v>20</v>
      </c>
      <c r="E29" s="49">
        <v>72.111111111111114</v>
      </c>
      <c r="F29" s="49">
        <v>7.1999999999999995E-2</v>
      </c>
      <c r="G29" s="49">
        <v>7.1323929035543562E-2</v>
      </c>
      <c r="H29" s="49">
        <v>0</v>
      </c>
      <c r="I29" s="153">
        <v>0</v>
      </c>
      <c r="J29" s="152">
        <v>0.71479475026143613</v>
      </c>
      <c r="K29" s="152" t="str">
        <f>IF(Indicator_Scores!B29=-18.5,"0",IF(Indicator_Scores!B29&lt;=-11.5,"1",IF(Indicator_Scores!B29&lt;=-4.5,"2",IF(Indicator_Scores!B29&lt;=2.5,"3",IF(Indicator_Scores!B29&lt;=9.5,"4",IF(Indicator_Scores!B29&lt;=16.4,"5",IF(Indicator_Scores!B29&lt;=23.4,"6",IF(Indicator_Scores!B29&lt;=30.4,"7",IF(Indicator_Scores!B29&lt;=37.4,"8",IF(Indicator_Scores!B29&lt;=44.4,"9",IF(Indicator_Scores!B29=44.5,"10","you did it wrong")))))))))))</f>
        <v>8</v>
      </c>
      <c r="L29" s="152" t="str">
        <f>IF(Indicator_Scores!C29=9,"0",IF(Indicator_Scores!C29=10,"1",IF(Indicator_Scores!C29&lt;=12,"2",IF(Indicator_Scores!C29=13,"3",IF(Indicator_Scores!C29&lt;=15,"4",IF(Indicator_Scores!C29=16,"5",IF(Indicator_Scores!C29&lt;=18,"6",IF(Indicator_Scores!C29=19,"7",IF(Indicator_Scores!C29&lt;=21,"8",IF(Indicator_Scores!C29=22,"9",IF(Indicator_Scores!C29&gt;-23,"10","you did it wrong")))))))))))</f>
        <v>4</v>
      </c>
      <c r="M29" s="152" t="str">
        <f>IF(Indicator_Scores!D29&gt;=41,"0",IF(Indicator_Scores!D29&gt;=37,"1",IF(Indicator_Scores!D29&gt;=32,"2",IF(Indicator_Scores!D29&gt;=28,"3",IF(Indicator_Scores!D29&gt;=23,"4",IF(Indicator_Scores!D29&gt;=19,"5",IF(Indicator_Scores!D29&gt;=14,"6",IF(Indicator_Scores!D29&gt;=10,"7",IF(Indicator_Scores!D29&gt;=5,"8",IF(Indicator_Scores!D29&gt;=1,"9",IF(Indicator_Scores!D29=0,"10","you did it wrong")))))))))))</f>
        <v>5</v>
      </c>
      <c r="N29" s="152" t="str">
        <f>IF(Indicator_Scores!E29=0,"0",IF(Indicator_Scores!E29&lt;=11,"1",IF(Indicator_Scores!E29&lt;=22,"2",IF(Indicator_Scores!E29&lt;=33,"3",IF(Indicator_Scores!E29&lt;=44,"4",IF(Indicator_Scores!E29&lt;=55,"5",IF(Indicator_Scores!E29&lt;=66,"6",IF(Indicator_Scores!E29&lt;=77,"7",IF(Indicator_Scores!E29&lt;=88,"8",IF(Indicator_Scores!E29&lt;=99,"9",IF(Indicator_Scores!E29=100,"10","you did it wrong")))))))))))</f>
        <v>7</v>
      </c>
      <c r="O29" s="152" t="str">
        <f>IF(Indicator_Scores!F29=0,"0",IF(Indicator_Scores!F29&lt;=0.011,"1",IF(Indicator_Scores!F29&lt;=0.022,"2",IF(Indicator_Scores!F29&lt;=0.033,"3",IF(Indicator_Scores!F29&lt;=0.044,"4",IF(Indicator_Scores!F29&lt;=0.056,"5",IF(Indicator_Scores!F29&lt;=0.067,"6",IF(Indicator_Scores!F29&lt;=0.078,"7",IF(Indicator_Scores!F29&lt;=0.089,"8",IF(Indicator_Scores!F29&lt;=0.1,"9",IF(Indicator_Scores!F29&lt;=0.11,"10","you did it wrong")))))))))))</f>
        <v>7</v>
      </c>
      <c r="P29" s="187" t="str">
        <f>IF(Indicator_Scores!G29=0,"0",IF(Indicator_Scores!G29&lt;=0.29,"1",IF(Indicator_Scores!G29&lt;=0.59,"2",IF(Indicator_Scores!G29&lt;=0.88,"3",IF(Indicator_Scores!G29&lt;=1.18,"4",IF(Indicator_Scores!G29&lt;=1.47,"5",IF(Indicator_Scores!G29&lt;=1.77,"6",IF(Indicator_Scores!G29&lt;=1.06,"7",IF(Indicator_Scores!G29&lt;=2.36,"8",IF(Indicator_Scores!G29&lt;=2.65,"9",IF(Indicator_Scores!G29&gt;=2.66,"10","you did it wrong")))))))))))</f>
        <v>1</v>
      </c>
      <c r="Q29" s="187" t="str">
        <f>IF(Indicator_Scores!H29=0,"0",IF(Indicator_Scores!H29&lt;=0.006,"1",IF(Indicator_Scores!H29&lt;=0.012,"2",IF(Indicator_Scores!H29&lt;=0.018,"3",IF(Indicator_Scores!H29&lt;=0.024,"4",IF(Indicator_Scores!H29&lt;=0.031,"5",IF(Indicator_Scores!H29&lt;=0.037,"6",IF(Indicator_Scores!H29&lt;=0.043,"7",IF(Indicator_Scores!H29&lt;=0.049,"8",IF(Indicator_Scores!H29&lt;=0.055,"9",IF(Indicator_Scores!H29&gt;=0.056,"10","you did it wrong")))))))))))</f>
        <v>0</v>
      </c>
      <c r="R29" s="188">
        <f t="shared" si="0"/>
        <v>0</v>
      </c>
      <c r="S29" s="152" t="str">
        <f>IF(Indicator_Scores!J29&gt;=1.63,"0",IF(Indicator_Scores!J29&gt;=1.45,"1",IF(Indicator_Scores!J29&gt;=1.27,"2",IF(Indicator_Scores!J29&gt;=1.09,"3",IF(Indicator_Scores!J29&gt;=0.91,"4",IF(Indicator_Scores!J29&gt;=0.73,"5",IF(Indicator_Scores!J29&gt;=0.55,"6",IF(Indicator_Scores!J29&gt;=0.37,"7",IF(Indicator_Scores!J29&gt;=0.19,"8",IF(Indicator_Scores!J29&gt;=0.01,"9",IF(Indicator_Scores!J29=0,"10","you did it wrong")))))))))))</f>
        <v>6</v>
      </c>
      <c r="T29" s="153"/>
      <c r="U29" s="49"/>
      <c r="V29" s="49"/>
      <c r="W29" s="49"/>
    </row>
    <row r="30" spans="1:34">
      <c r="A30" s="3" t="s">
        <v>102</v>
      </c>
      <c r="B30" s="49">
        <v>39.25</v>
      </c>
      <c r="C30" s="163">
        <v>11</v>
      </c>
      <c r="D30" s="49">
        <v>14</v>
      </c>
      <c r="E30" s="49">
        <v>86.083333333333329</v>
      </c>
      <c r="F30" s="49">
        <v>5.2999999999999999E-2</v>
      </c>
      <c r="G30" s="49">
        <v>0</v>
      </c>
      <c r="H30" s="49">
        <v>0.03</v>
      </c>
      <c r="I30" s="153">
        <v>0</v>
      </c>
      <c r="J30" s="152">
        <v>2.4835821720697</v>
      </c>
      <c r="K30" s="152" t="str">
        <f>IF(Indicator_Scores!B30=-18.5,"0",IF(Indicator_Scores!B30&lt;=-11.5,"1",IF(Indicator_Scores!B30&lt;=-4.5,"2",IF(Indicator_Scores!B30&lt;=2.5,"3",IF(Indicator_Scores!B30&lt;=9.5,"4",IF(Indicator_Scores!B30&lt;=16.4,"5",IF(Indicator_Scores!B30&lt;=23.4,"6",IF(Indicator_Scores!B30&lt;=30.4,"7",IF(Indicator_Scores!B30&lt;=37.4,"8",IF(Indicator_Scores!B30&lt;=44.4,"9",IF(Indicator_Scores!B30=44.5,"10","you did it wrong")))))))))))</f>
        <v>9</v>
      </c>
      <c r="L30" s="152" t="str">
        <f>IF(Indicator_Scores!C30=9,"0",IF(Indicator_Scores!C30=10,"1",IF(Indicator_Scores!C30&lt;=12,"2",IF(Indicator_Scores!C30=13,"3",IF(Indicator_Scores!C30&lt;=15,"4",IF(Indicator_Scores!C30=16,"5",IF(Indicator_Scores!C30&lt;=18,"6",IF(Indicator_Scores!C30=19,"7",IF(Indicator_Scores!C30&lt;=21,"8",IF(Indicator_Scores!C30=22,"9",IF(Indicator_Scores!C30&gt;-23,"10","you did it wrong")))))))))))</f>
        <v>2</v>
      </c>
      <c r="M30" s="152" t="str">
        <f>IF(Indicator_Scores!D30&gt;=41,"0",IF(Indicator_Scores!D30&gt;=37,"1",IF(Indicator_Scores!D30&gt;=32,"2",IF(Indicator_Scores!D30&gt;=28,"3",IF(Indicator_Scores!D30&gt;=23,"4",IF(Indicator_Scores!D30&gt;=19,"5",IF(Indicator_Scores!D30&gt;=14,"6",IF(Indicator_Scores!D30&gt;=10,"7",IF(Indicator_Scores!D30&gt;=5,"8",IF(Indicator_Scores!D30&gt;=1,"9",IF(Indicator_Scores!D30=0,"10","you did it wrong")))))))))))</f>
        <v>6</v>
      </c>
      <c r="N30" s="152" t="str">
        <f>IF(Indicator_Scores!E30=0,"0",IF(Indicator_Scores!E30&lt;=11,"1",IF(Indicator_Scores!E30&lt;=22,"2",IF(Indicator_Scores!E30&lt;=33,"3",IF(Indicator_Scores!E30&lt;=44,"4",IF(Indicator_Scores!E30&lt;=55,"5",IF(Indicator_Scores!E30&lt;=66,"6",IF(Indicator_Scores!E30&lt;=77,"7",IF(Indicator_Scores!E30&lt;=88,"8",IF(Indicator_Scores!E30&lt;=99,"9",IF(Indicator_Scores!E30=100,"10","you did it wrong")))))))))))</f>
        <v>8</v>
      </c>
      <c r="O30" s="152" t="str">
        <f>IF(Indicator_Scores!F30=0,"0",IF(Indicator_Scores!F30&lt;=0.011,"1",IF(Indicator_Scores!F30&lt;=0.022,"2",IF(Indicator_Scores!F30&lt;=0.033,"3",IF(Indicator_Scores!F30&lt;=0.044,"4",IF(Indicator_Scores!F30&lt;=0.056,"5",IF(Indicator_Scores!F30&lt;=0.067,"6",IF(Indicator_Scores!F30&lt;=0.078,"7",IF(Indicator_Scores!F30&lt;=0.089,"8",IF(Indicator_Scores!F30&lt;=0.1,"9",IF(Indicator_Scores!F30&lt;=0.11,"10","you did it wrong")))))))))))</f>
        <v>5</v>
      </c>
      <c r="P30" s="187" t="str">
        <f>IF(Indicator_Scores!G30=0,"0",IF(Indicator_Scores!G30&lt;=0.29,"1",IF(Indicator_Scores!G30&lt;=0.59,"2",IF(Indicator_Scores!G30&lt;=0.88,"3",IF(Indicator_Scores!G30&lt;=1.18,"4",IF(Indicator_Scores!G30&lt;=1.47,"5",IF(Indicator_Scores!G30&lt;=1.77,"6",IF(Indicator_Scores!G30&lt;=1.06,"7",IF(Indicator_Scores!G30&lt;=2.36,"8",IF(Indicator_Scores!G30&lt;=2.65,"9",IF(Indicator_Scores!G30&gt;=2.66,"10","you did it wrong")))))))))))</f>
        <v>0</v>
      </c>
      <c r="Q30" s="187" t="str">
        <f>IF(Indicator_Scores!H30=0,"0",IF(Indicator_Scores!H30&lt;=0.006,"1",IF(Indicator_Scores!H30&lt;=0.012,"2",IF(Indicator_Scores!H30&lt;=0.018,"3",IF(Indicator_Scores!H30&lt;=0.024,"4",IF(Indicator_Scores!H30&lt;=0.031,"5",IF(Indicator_Scores!H30&lt;=0.037,"6",IF(Indicator_Scores!H30&lt;=0.043,"7",IF(Indicator_Scores!H30&lt;=0.049,"8",IF(Indicator_Scores!H30&lt;=0.055,"9",IF(Indicator_Scores!H30&gt;=0.056,"10","you did it wrong")))))))))))</f>
        <v>5</v>
      </c>
      <c r="R30" s="188">
        <f t="shared" si="0"/>
        <v>0</v>
      </c>
      <c r="S30" s="152" t="str">
        <f>IF(Indicator_Scores!J30&gt;=1.63,"0",IF(Indicator_Scores!J30&gt;=1.45,"1",IF(Indicator_Scores!J30&gt;=1.27,"2",IF(Indicator_Scores!J30&gt;=1.09,"3",IF(Indicator_Scores!J30&gt;=0.91,"4",IF(Indicator_Scores!J30&gt;=0.73,"5",IF(Indicator_Scores!J30&gt;=0.55,"6",IF(Indicator_Scores!J30&gt;=0.37,"7",IF(Indicator_Scores!J30&gt;=0.19,"8",IF(Indicator_Scores!J30&gt;=0.01,"9",IF(Indicator_Scores!J30=0,"10","you did it wrong")))))))))))</f>
        <v>0</v>
      </c>
      <c r="T30" s="153"/>
      <c r="U30" s="49"/>
      <c r="V30" s="49"/>
      <c r="W30" s="49"/>
    </row>
    <row r="31" spans="1:34">
      <c r="A31" s="3" t="s">
        <v>104</v>
      </c>
      <c r="B31" s="49">
        <v>33</v>
      </c>
      <c r="C31" s="163">
        <v>11</v>
      </c>
      <c r="D31" s="49">
        <v>3</v>
      </c>
      <c r="E31" s="49">
        <v>68.125</v>
      </c>
      <c r="F31" s="49">
        <v>5.5E-2</v>
      </c>
      <c r="G31" s="49">
        <v>0</v>
      </c>
      <c r="H31" s="49">
        <v>0</v>
      </c>
      <c r="I31" s="153">
        <v>0</v>
      </c>
      <c r="J31" s="152">
        <v>0.47315417823528633</v>
      </c>
      <c r="K31" s="152" t="str">
        <f>IF(Indicator_Scores!B31=-18.5,"0",IF(Indicator_Scores!B31&lt;=-11.5,"1",IF(Indicator_Scores!B31&lt;=-4.5,"2",IF(Indicator_Scores!B31&lt;=2.5,"3",IF(Indicator_Scores!B31&lt;=9.5,"4",IF(Indicator_Scores!B31&lt;=16.4,"5",IF(Indicator_Scores!B31&lt;=23.4,"6",IF(Indicator_Scores!B31&lt;=30.4,"7",IF(Indicator_Scores!B31&lt;=37.4,"8",IF(Indicator_Scores!B31&lt;=44.4,"9",IF(Indicator_Scores!B31=44.5,"10","you did it wrong")))))))))))</f>
        <v>8</v>
      </c>
      <c r="L31" s="152" t="str">
        <f>IF(Indicator_Scores!C31=9,"0",IF(Indicator_Scores!C31=10,"1",IF(Indicator_Scores!C31&lt;=12,"2",IF(Indicator_Scores!C31=13,"3",IF(Indicator_Scores!C31&lt;=15,"4",IF(Indicator_Scores!C31=16,"5",IF(Indicator_Scores!C31&lt;=18,"6",IF(Indicator_Scores!C31=19,"7",IF(Indicator_Scores!C31&lt;=21,"8",IF(Indicator_Scores!C31=22,"9",IF(Indicator_Scores!C31&gt;-23,"10","you did it wrong")))))))))))</f>
        <v>2</v>
      </c>
      <c r="M31" s="152" t="str">
        <f>IF(Indicator_Scores!D31&gt;=41,"0",IF(Indicator_Scores!D31&gt;=37,"1",IF(Indicator_Scores!D31&gt;=32,"2",IF(Indicator_Scores!D31&gt;=28,"3",IF(Indicator_Scores!D31&gt;=23,"4",IF(Indicator_Scores!D31&gt;=19,"5",IF(Indicator_Scores!D31&gt;=14,"6",IF(Indicator_Scores!D31&gt;=10,"7",IF(Indicator_Scores!D31&gt;=5,"8",IF(Indicator_Scores!D31&gt;=1,"9",IF(Indicator_Scores!D31=0,"10","you did it wrong")))))))))))</f>
        <v>9</v>
      </c>
      <c r="N31" s="152" t="str">
        <f>IF(Indicator_Scores!E31=0,"0",IF(Indicator_Scores!E31&lt;=11,"1",IF(Indicator_Scores!E31&lt;=22,"2",IF(Indicator_Scores!E31&lt;=33,"3",IF(Indicator_Scores!E31&lt;=44,"4",IF(Indicator_Scores!E31&lt;=55,"5",IF(Indicator_Scores!E31&lt;=66,"6",IF(Indicator_Scores!E31&lt;=77,"7",IF(Indicator_Scores!E31&lt;=88,"8",IF(Indicator_Scores!E31&lt;=99,"9",IF(Indicator_Scores!E31=100,"10","you did it wrong")))))))))))</f>
        <v>7</v>
      </c>
      <c r="O31" s="152" t="str">
        <f>IF(Indicator_Scores!F31=0,"0",IF(Indicator_Scores!F31&lt;=0.011,"1",IF(Indicator_Scores!F31&lt;=0.022,"2",IF(Indicator_Scores!F31&lt;=0.033,"3",IF(Indicator_Scores!F31&lt;=0.044,"4",IF(Indicator_Scores!F31&lt;=0.056,"5",IF(Indicator_Scores!F31&lt;=0.067,"6",IF(Indicator_Scores!F31&lt;=0.078,"7",IF(Indicator_Scores!F31&lt;=0.089,"8",IF(Indicator_Scores!F31&lt;=0.1,"9",IF(Indicator_Scores!F31&lt;=0.11,"10","you did it wrong")))))))))))</f>
        <v>5</v>
      </c>
      <c r="P31" s="187" t="str">
        <f>IF(Indicator_Scores!G31=0,"0",IF(Indicator_Scores!G31&lt;=0.29,"1",IF(Indicator_Scores!G31&lt;=0.59,"2",IF(Indicator_Scores!G31&lt;=0.88,"3",IF(Indicator_Scores!G31&lt;=1.18,"4",IF(Indicator_Scores!G31&lt;=1.47,"5",IF(Indicator_Scores!G31&lt;=1.77,"6",IF(Indicator_Scores!G31&lt;=1.06,"7",IF(Indicator_Scores!G31&lt;=2.36,"8",IF(Indicator_Scores!G31&lt;=2.65,"9",IF(Indicator_Scores!G31&gt;=2.66,"10","you did it wrong")))))))))))</f>
        <v>0</v>
      </c>
      <c r="Q31" s="187" t="str">
        <f>IF(Indicator_Scores!H31=0,"0",IF(Indicator_Scores!H31&lt;=0.006,"1",IF(Indicator_Scores!H31&lt;=0.012,"2",IF(Indicator_Scores!H31&lt;=0.018,"3",IF(Indicator_Scores!H31&lt;=0.024,"4",IF(Indicator_Scores!H31&lt;=0.031,"5",IF(Indicator_Scores!H31&lt;=0.037,"6",IF(Indicator_Scores!H31&lt;=0.043,"7",IF(Indicator_Scores!H31&lt;=0.049,"8",IF(Indicator_Scores!H31&lt;=0.055,"9",IF(Indicator_Scores!H31&gt;=0.056,"10","you did it wrong")))))))))))</f>
        <v>0</v>
      </c>
      <c r="R31" s="188">
        <f t="shared" si="0"/>
        <v>0</v>
      </c>
      <c r="S31" s="152" t="str">
        <f>IF(Indicator_Scores!J31&gt;=1.63,"0",IF(Indicator_Scores!J31&gt;=1.45,"1",IF(Indicator_Scores!J31&gt;=1.27,"2",IF(Indicator_Scores!J31&gt;=1.09,"3",IF(Indicator_Scores!J31&gt;=0.91,"4",IF(Indicator_Scores!J31&gt;=0.73,"5",IF(Indicator_Scores!J31&gt;=0.55,"6",IF(Indicator_Scores!J31&gt;=0.37,"7",IF(Indicator_Scores!J31&gt;=0.19,"8",IF(Indicator_Scores!J31&gt;=0.01,"9",IF(Indicator_Scores!J31=0,"10","you did it wrong")))))))))))</f>
        <v>7</v>
      </c>
      <c r="T31" s="153"/>
      <c r="U31" s="49"/>
      <c r="V31" s="49"/>
      <c r="W31" s="49"/>
    </row>
    <row r="32" spans="1:34">
      <c r="A32" s="3" t="s">
        <v>105</v>
      </c>
      <c r="B32" s="49">
        <v>40.5</v>
      </c>
      <c r="C32" s="163">
        <v>13</v>
      </c>
      <c r="D32" s="49">
        <v>0</v>
      </c>
      <c r="E32" s="49">
        <v>89.8</v>
      </c>
      <c r="F32" s="49">
        <v>5.5E-2</v>
      </c>
      <c r="G32" s="49">
        <v>4.5985900927157514E-2</v>
      </c>
      <c r="H32" s="49">
        <v>0.09</v>
      </c>
      <c r="I32" s="153">
        <v>1</v>
      </c>
      <c r="J32" s="152">
        <v>0.72179411585303865</v>
      </c>
      <c r="K32" s="152" t="str">
        <f>IF(Indicator_Scores!B32=-18.5,"0",IF(Indicator_Scores!B32&lt;=-11.5,"1",IF(Indicator_Scores!B32&lt;=-4.5,"2",IF(Indicator_Scores!B32&lt;=2.5,"3",IF(Indicator_Scores!B32&lt;=9.5,"4",IF(Indicator_Scores!B32&lt;=16.4,"5",IF(Indicator_Scores!B32&lt;=23.4,"6",IF(Indicator_Scores!B32&lt;=30.4,"7",IF(Indicator_Scores!B32&lt;=37.4,"8",IF(Indicator_Scores!B32&lt;=44.4,"9",IF(Indicator_Scores!B32=44.5,"10","you did it wrong")))))))))))</f>
        <v>9</v>
      </c>
      <c r="L32" s="152" t="str">
        <f>IF(Indicator_Scores!C32=9,"0",IF(Indicator_Scores!C32=10,"1",IF(Indicator_Scores!C32&lt;=12,"2",IF(Indicator_Scores!C32=13,"3",IF(Indicator_Scores!C32&lt;=15,"4",IF(Indicator_Scores!C32=16,"5",IF(Indicator_Scores!C32&lt;=18,"6",IF(Indicator_Scores!C32=19,"7",IF(Indicator_Scores!C32&lt;=21,"8",IF(Indicator_Scores!C32=22,"9",IF(Indicator_Scores!C32&gt;-23,"10","you did it wrong")))))))))))</f>
        <v>3</v>
      </c>
      <c r="M32" s="152" t="str">
        <f>IF(Indicator_Scores!D32&gt;=41,"0",IF(Indicator_Scores!D32&gt;=37,"1",IF(Indicator_Scores!D32&gt;=32,"2",IF(Indicator_Scores!D32&gt;=28,"3",IF(Indicator_Scores!D32&gt;=23,"4",IF(Indicator_Scores!D32&gt;=19,"5",IF(Indicator_Scores!D32&gt;=14,"6",IF(Indicator_Scores!D32&gt;=10,"7",IF(Indicator_Scores!D32&gt;=5,"8",IF(Indicator_Scores!D32&gt;=1,"9",IF(Indicator_Scores!D32=0,"10","you did it wrong")))))))))))</f>
        <v>10</v>
      </c>
      <c r="N32" s="152" t="str">
        <f>IF(Indicator_Scores!E32=0,"0",IF(Indicator_Scores!E32&lt;=11,"1",IF(Indicator_Scores!E32&lt;=22,"2",IF(Indicator_Scores!E32&lt;=33,"3",IF(Indicator_Scores!E32&lt;=44,"4",IF(Indicator_Scores!E32&lt;=55,"5",IF(Indicator_Scores!E32&lt;=66,"6",IF(Indicator_Scores!E32&lt;=77,"7",IF(Indicator_Scores!E32&lt;=88,"8",IF(Indicator_Scores!E32&lt;=99,"9",IF(Indicator_Scores!E32=100,"10","you did it wrong")))))))))))</f>
        <v>9</v>
      </c>
      <c r="O32" s="152" t="str">
        <f>IF(Indicator_Scores!F32=0,"0",IF(Indicator_Scores!F32&lt;=0.011,"1",IF(Indicator_Scores!F32&lt;=0.022,"2",IF(Indicator_Scores!F32&lt;=0.033,"3",IF(Indicator_Scores!F32&lt;=0.044,"4",IF(Indicator_Scores!F32&lt;=0.056,"5",IF(Indicator_Scores!F32&lt;=0.067,"6",IF(Indicator_Scores!F32&lt;=0.078,"7",IF(Indicator_Scores!F32&lt;=0.089,"8",IF(Indicator_Scores!F32&lt;=0.1,"9",IF(Indicator_Scores!F32&lt;=0.11,"10","you did it wrong")))))))))))</f>
        <v>5</v>
      </c>
      <c r="P32" s="187" t="str">
        <f>IF(Indicator_Scores!G32=0,"0",IF(Indicator_Scores!G32&lt;=0.29,"1",IF(Indicator_Scores!G32&lt;=0.59,"2",IF(Indicator_Scores!G32&lt;=0.88,"3",IF(Indicator_Scores!G32&lt;=1.18,"4",IF(Indicator_Scores!G32&lt;=1.47,"5",IF(Indicator_Scores!G32&lt;=1.77,"6",IF(Indicator_Scores!G32&lt;=1.06,"7",IF(Indicator_Scores!G32&lt;=2.36,"8",IF(Indicator_Scores!G32&lt;=2.65,"9",IF(Indicator_Scores!G32&gt;=2.66,"10","you did it wrong")))))))))))</f>
        <v>1</v>
      </c>
      <c r="Q32" s="187" t="str">
        <f>IF(Indicator_Scores!H32=0,"0",IF(Indicator_Scores!H32&lt;=0.006,"1",IF(Indicator_Scores!H32&lt;=0.012,"2",IF(Indicator_Scores!H32&lt;=0.018,"3",IF(Indicator_Scores!H32&lt;=0.024,"4",IF(Indicator_Scores!H32&lt;=0.031,"5",IF(Indicator_Scores!H32&lt;=0.037,"6",IF(Indicator_Scores!H32&lt;=0.043,"7",IF(Indicator_Scores!H32&lt;=0.049,"8",IF(Indicator_Scores!H32&lt;=0.055,"9",IF(Indicator_Scores!H32&gt;=0.056,"10","you did it wrong")))))))))))</f>
        <v>10</v>
      </c>
      <c r="R32" s="188">
        <f t="shared" si="0"/>
        <v>1</v>
      </c>
      <c r="S32" s="152" t="str">
        <f>IF(Indicator_Scores!J32&gt;=1.63,"0",IF(Indicator_Scores!J32&gt;=1.45,"1",IF(Indicator_Scores!J32&gt;=1.27,"2",IF(Indicator_Scores!J32&gt;=1.09,"3",IF(Indicator_Scores!J32&gt;=0.91,"4",IF(Indicator_Scores!J32&gt;=0.73,"5",IF(Indicator_Scores!J32&gt;=0.55,"6",IF(Indicator_Scores!J32&gt;=0.37,"7",IF(Indicator_Scores!J32&gt;=0.19,"8",IF(Indicator_Scores!J32&gt;=0.01,"9",IF(Indicator_Scores!J32=0,"10","you did it wrong")))))))))))</f>
        <v>6</v>
      </c>
      <c r="T32" s="153"/>
      <c r="U32" s="49"/>
      <c r="V32" s="49"/>
      <c r="W32" s="49"/>
    </row>
    <row r="33" spans="1:23">
      <c r="A33" s="3" t="s">
        <v>98</v>
      </c>
      <c r="B33" s="49">
        <v>1.75</v>
      </c>
      <c r="C33" s="163">
        <v>9</v>
      </c>
      <c r="D33" s="49">
        <v>8</v>
      </c>
      <c r="E33" s="49">
        <v>50.571428571428569</v>
      </c>
      <c r="F33" s="49">
        <v>5.5E-2</v>
      </c>
      <c r="G33" s="49">
        <v>0</v>
      </c>
      <c r="H33" s="49">
        <v>0</v>
      </c>
      <c r="I33" s="153">
        <v>0</v>
      </c>
      <c r="J33" s="152">
        <v>0.76217188500350597</v>
      </c>
      <c r="K33" s="152" t="str">
        <f>IF(Indicator_Scores!B33=-18.5,"0",IF(Indicator_Scores!B33&lt;=-11.5,"1",IF(Indicator_Scores!B33&lt;=-4.5,"2",IF(Indicator_Scores!B33&lt;=2.5,"3",IF(Indicator_Scores!B33&lt;=9.5,"4",IF(Indicator_Scores!B33&lt;=16.4,"5",IF(Indicator_Scores!B33&lt;=23.4,"6",IF(Indicator_Scores!B33&lt;=30.4,"7",IF(Indicator_Scores!B33&lt;=37.4,"8",IF(Indicator_Scores!B33&lt;=44.4,"9",IF(Indicator_Scores!B33=44.5,"10","you did it wrong")))))))))))</f>
        <v>3</v>
      </c>
      <c r="L33" s="152" t="str">
        <f>IF(Indicator_Scores!C33=9,"0",IF(Indicator_Scores!C33=10,"1",IF(Indicator_Scores!C33&lt;=12,"2",IF(Indicator_Scores!C33=13,"3",IF(Indicator_Scores!C33&lt;=15,"4",IF(Indicator_Scores!C33=16,"5",IF(Indicator_Scores!C33&lt;=18,"6",IF(Indicator_Scores!C33=19,"7",IF(Indicator_Scores!C33&lt;=21,"8",IF(Indicator_Scores!C33=22,"9",IF(Indicator_Scores!C33&gt;-23,"10","you did it wrong")))))))))))</f>
        <v>0</v>
      </c>
      <c r="M33" s="152" t="str">
        <f>IF(Indicator_Scores!D33&gt;=41,"0",IF(Indicator_Scores!D33&gt;=37,"1",IF(Indicator_Scores!D33&gt;=32,"2",IF(Indicator_Scores!D33&gt;=28,"3",IF(Indicator_Scores!D33&gt;=23,"4",IF(Indicator_Scores!D33&gt;=19,"5",IF(Indicator_Scores!D33&gt;=14,"6",IF(Indicator_Scores!D33&gt;=10,"7",IF(Indicator_Scores!D33&gt;=5,"8",IF(Indicator_Scores!D33&gt;=1,"9",IF(Indicator_Scores!D33=0,"10","you did it wrong")))))))))))</f>
        <v>8</v>
      </c>
      <c r="N33" s="152" t="str">
        <f>IF(Indicator_Scores!E33=0,"0",IF(Indicator_Scores!E33&lt;=11,"1",IF(Indicator_Scores!E33&lt;=22,"2",IF(Indicator_Scores!E33&lt;=33,"3",IF(Indicator_Scores!E33&lt;=44,"4",IF(Indicator_Scores!E33&lt;=55,"5",IF(Indicator_Scores!E33&lt;=66,"6",IF(Indicator_Scores!E33&lt;=77,"7",IF(Indicator_Scores!E33&lt;=88,"8",IF(Indicator_Scores!E33&lt;=99,"9",IF(Indicator_Scores!E33=100,"10","you did it wrong")))))))))))</f>
        <v>5</v>
      </c>
      <c r="O33" s="152" t="str">
        <f>IF(Indicator_Scores!F33=0,"0",IF(Indicator_Scores!F33&lt;=0.011,"1",IF(Indicator_Scores!F33&lt;=0.022,"2",IF(Indicator_Scores!F33&lt;=0.033,"3",IF(Indicator_Scores!F33&lt;=0.044,"4",IF(Indicator_Scores!F33&lt;=0.056,"5",IF(Indicator_Scores!F33&lt;=0.067,"6",IF(Indicator_Scores!F33&lt;=0.078,"7",IF(Indicator_Scores!F33&lt;=0.089,"8",IF(Indicator_Scores!F33&lt;=0.1,"9",IF(Indicator_Scores!F33&lt;=0.11,"10","you did it wrong")))))))))))</f>
        <v>5</v>
      </c>
      <c r="P33" s="187" t="str">
        <f>IF(Indicator_Scores!G33=0,"0",IF(Indicator_Scores!G33&lt;=0.29,"1",IF(Indicator_Scores!G33&lt;=0.59,"2",IF(Indicator_Scores!G33&lt;=0.88,"3",IF(Indicator_Scores!G33&lt;=1.18,"4",IF(Indicator_Scores!G33&lt;=1.47,"5",IF(Indicator_Scores!G33&lt;=1.77,"6",IF(Indicator_Scores!G33&lt;=1.06,"7",IF(Indicator_Scores!G33&lt;=2.36,"8",IF(Indicator_Scores!G33&lt;=2.65,"9",IF(Indicator_Scores!G33&gt;=2.66,"10","you did it wrong")))))))))))</f>
        <v>0</v>
      </c>
      <c r="Q33" s="187" t="str">
        <f>IF(Indicator_Scores!H33=0,"0",IF(Indicator_Scores!H33&lt;=0.006,"1",IF(Indicator_Scores!H33&lt;=0.012,"2",IF(Indicator_Scores!H33&lt;=0.018,"3",IF(Indicator_Scores!H33&lt;=0.024,"4",IF(Indicator_Scores!H33&lt;=0.031,"5",IF(Indicator_Scores!H33&lt;=0.037,"6",IF(Indicator_Scores!H33&lt;=0.043,"7",IF(Indicator_Scores!H33&lt;=0.049,"8",IF(Indicator_Scores!H33&lt;=0.055,"9",IF(Indicator_Scores!H33&gt;=0.056,"10","you did it wrong")))))))))))</f>
        <v>0</v>
      </c>
      <c r="R33" s="188">
        <f t="shared" si="0"/>
        <v>0</v>
      </c>
      <c r="S33" s="152" t="str">
        <f>IF(Indicator_Scores!J33&gt;=1.63,"0",IF(Indicator_Scores!J33&gt;=1.45,"1",IF(Indicator_Scores!J33&gt;=1.27,"2",IF(Indicator_Scores!J33&gt;=1.09,"3",IF(Indicator_Scores!J33&gt;=0.91,"4",IF(Indicator_Scores!J33&gt;=0.73,"5",IF(Indicator_Scores!J33&gt;=0.55,"6",IF(Indicator_Scores!J33&gt;=0.37,"7",IF(Indicator_Scores!J33&gt;=0.19,"8",IF(Indicator_Scores!J33&gt;=0.01,"9",IF(Indicator_Scores!J33=0,"10","you did it wrong")))))))))))</f>
        <v>5</v>
      </c>
      <c r="T33" s="153"/>
      <c r="U33" s="49"/>
      <c r="V33" s="49"/>
      <c r="W33" s="49"/>
    </row>
    <row r="34" spans="1:23">
      <c r="A34" s="3" t="s">
        <v>99</v>
      </c>
      <c r="B34" s="49">
        <v>41.5</v>
      </c>
      <c r="C34" s="163">
        <v>10</v>
      </c>
      <c r="D34" s="49">
        <v>2</v>
      </c>
      <c r="E34" s="49">
        <v>77</v>
      </c>
      <c r="F34" s="49">
        <v>6.6000000000000003E-2</v>
      </c>
      <c r="G34" s="49">
        <v>9.3920936103708746E-2</v>
      </c>
      <c r="H34" s="49">
        <v>0</v>
      </c>
      <c r="I34" s="153">
        <v>0</v>
      </c>
      <c r="J34" s="152">
        <v>0.75532955815423897</v>
      </c>
      <c r="K34" s="152" t="str">
        <f>IF(Indicator_Scores!B34=-18.5,"0",IF(Indicator_Scores!B34&lt;=-11.5,"1",IF(Indicator_Scores!B34&lt;=-4.5,"2",IF(Indicator_Scores!B34&lt;=2.5,"3",IF(Indicator_Scores!B34&lt;=9.5,"4",IF(Indicator_Scores!B34&lt;=16.4,"5",IF(Indicator_Scores!B34&lt;=23.4,"6",IF(Indicator_Scores!B34&lt;=30.4,"7",IF(Indicator_Scores!B34&lt;=37.4,"8",IF(Indicator_Scores!B34&lt;=44.4,"9",IF(Indicator_Scores!B34=44.5,"10","you did it wrong")))))))))))</f>
        <v>9</v>
      </c>
      <c r="L34" s="152" t="str">
        <f>IF(Indicator_Scores!C34=9,"0",IF(Indicator_Scores!C34=10,"1",IF(Indicator_Scores!C34&lt;=12,"2",IF(Indicator_Scores!C34=13,"3",IF(Indicator_Scores!C34&lt;=15,"4",IF(Indicator_Scores!C34=16,"5",IF(Indicator_Scores!C34&lt;=18,"6",IF(Indicator_Scores!C34=19,"7",IF(Indicator_Scores!C34&lt;=21,"8",IF(Indicator_Scores!C34=22,"9",IF(Indicator_Scores!C34&gt;-23,"10","you did it wrong")))))))))))</f>
        <v>1</v>
      </c>
      <c r="M34" s="152" t="str">
        <f>IF(Indicator_Scores!D34&gt;=41,"0",IF(Indicator_Scores!D34&gt;=37,"1",IF(Indicator_Scores!D34&gt;=32,"2",IF(Indicator_Scores!D34&gt;=28,"3",IF(Indicator_Scores!D34&gt;=23,"4",IF(Indicator_Scores!D34&gt;=19,"5",IF(Indicator_Scores!D34&gt;=14,"6",IF(Indicator_Scores!D34&gt;=10,"7",IF(Indicator_Scores!D34&gt;=5,"8",IF(Indicator_Scores!D34&gt;=1,"9",IF(Indicator_Scores!D34=0,"10","you did it wrong")))))))))))</f>
        <v>9</v>
      </c>
      <c r="N34" s="152" t="str">
        <f>IF(Indicator_Scores!E34=0,"0",IF(Indicator_Scores!E34&lt;=11,"1",IF(Indicator_Scores!E34&lt;=22,"2",IF(Indicator_Scores!E34&lt;=33,"3",IF(Indicator_Scores!E34&lt;=44,"4",IF(Indicator_Scores!E34&lt;=55,"5",IF(Indicator_Scores!E34&lt;=66,"6",IF(Indicator_Scores!E34&lt;=77,"7",IF(Indicator_Scores!E34&lt;=88,"8",IF(Indicator_Scores!E34&lt;=99,"9",IF(Indicator_Scores!E34=100,"10","you did it wrong")))))))))))</f>
        <v>7</v>
      </c>
      <c r="O34" s="152" t="str">
        <f>IF(Indicator_Scores!F34=0,"0",IF(Indicator_Scores!F34&lt;=0.011,"1",IF(Indicator_Scores!F34&lt;=0.022,"2",IF(Indicator_Scores!F34&lt;=0.033,"3",IF(Indicator_Scores!F34&lt;=0.044,"4",IF(Indicator_Scores!F34&lt;=0.056,"5",IF(Indicator_Scores!F34&lt;=0.067,"6",IF(Indicator_Scores!F34&lt;=0.078,"7",IF(Indicator_Scores!F34&lt;=0.089,"8",IF(Indicator_Scores!F34&lt;=0.1,"9",IF(Indicator_Scores!F34&lt;=0.11,"10","you did it wrong")))))))))))</f>
        <v>6</v>
      </c>
      <c r="P34" s="187" t="str">
        <f>IF(Indicator_Scores!G34=0,"0",IF(Indicator_Scores!G34&lt;=0.29,"1",IF(Indicator_Scores!G34&lt;=0.59,"2",IF(Indicator_Scores!G34&lt;=0.88,"3",IF(Indicator_Scores!G34&lt;=1.18,"4",IF(Indicator_Scores!G34&lt;=1.47,"5",IF(Indicator_Scores!G34&lt;=1.77,"6",IF(Indicator_Scores!G34&lt;=1.06,"7",IF(Indicator_Scores!G34&lt;=2.36,"8",IF(Indicator_Scores!G34&lt;=2.65,"9",IF(Indicator_Scores!G34&gt;=2.66,"10","you did it wrong")))))))))))</f>
        <v>1</v>
      </c>
      <c r="Q34" s="187" t="str">
        <f>IF(Indicator_Scores!H34=0,"0",IF(Indicator_Scores!H34&lt;=0.006,"1",IF(Indicator_Scores!H34&lt;=0.012,"2",IF(Indicator_Scores!H34&lt;=0.018,"3",IF(Indicator_Scores!H34&lt;=0.024,"4",IF(Indicator_Scores!H34&lt;=0.031,"5",IF(Indicator_Scores!H34&lt;=0.037,"6",IF(Indicator_Scores!H34&lt;=0.043,"7",IF(Indicator_Scores!H34&lt;=0.049,"8",IF(Indicator_Scores!H34&lt;=0.055,"9",IF(Indicator_Scores!H34&gt;=0.056,"10","you did it wrong")))))))))))</f>
        <v>0</v>
      </c>
      <c r="R34" s="188">
        <f t="shared" si="0"/>
        <v>0</v>
      </c>
      <c r="S34" s="152" t="str">
        <f>IF(Indicator_Scores!J34&gt;=1.63,"0",IF(Indicator_Scores!J34&gt;=1.45,"1",IF(Indicator_Scores!J34&gt;=1.27,"2",IF(Indicator_Scores!J34&gt;=1.09,"3",IF(Indicator_Scores!J34&gt;=0.91,"4",IF(Indicator_Scores!J34&gt;=0.73,"5",IF(Indicator_Scores!J34&gt;=0.55,"6",IF(Indicator_Scores!J34&gt;=0.37,"7",IF(Indicator_Scores!J34&gt;=0.19,"8",IF(Indicator_Scores!J34&gt;=0.01,"9",IF(Indicator_Scores!J34=0,"10","you did it wrong")))))))))))</f>
        <v>5</v>
      </c>
      <c r="T34" s="153"/>
      <c r="U34" s="49"/>
      <c r="V34" s="49"/>
      <c r="W34" s="49"/>
    </row>
    <row r="35" spans="1:23">
      <c r="A35" s="3" t="s">
        <v>106</v>
      </c>
      <c r="B35" s="49">
        <v>6.75</v>
      </c>
      <c r="C35" s="163">
        <v>10</v>
      </c>
      <c r="D35" s="49">
        <v>17</v>
      </c>
      <c r="E35" s="49">
        <v>80.3</v>
      </c>
      <c r="F35" s="49">
        <v>4.3999999999999997E-2</v>
      </c>
      <c r="G35" s="49">
        <v>2.76867933349767E-2</v>
      </c>
      <c r="H35" s="49">
        <v>0.03</v>
      </c>
      <c r="I35" s="153">
        <v>1</v>
      </c>
      <c r="J35" s="152">
        <v>0.52356192265027046</v>
      </c>
      <c r="K35" s="152" t="str">
        <f>IF(Indicator_Scores!B35=-18.5,"0",IF(Indicator_Scores!B35&lt;=-11.5,"1",IF(Indicator_Scores!B35&lt;=-4.5,"2",IF(Indicator_Scores!B35&lt;=2.5,"3",IF(Indicator_Scores!B35&lt;=9.5,"4",IF(Indicator_Scores!B35&lt;=16.4,"5",IF(Indicator_Scores!B35&lt;=23.4,"6",IF(Indicator_Scores!B35&lt;=30.4,"7",IF(Indicator_Scores!B35&lt;=37.4,"8",IF(Indicator_Scores!B35&lt;=44.4,"9",IF(Indicator_Scores!B35=44.5,"10","you did it wrong")))))))))))</f>
        <v>4</v>
      </c>
      <c r="L35" s="152" t="str">
        <f>IF(Indicator_Scores!C35=9,"0",IF(Indicator_Scores!C35=10,"1",IF(Indicator_Scores!C35&lt;=12,"2",IF(Indicator_Scores!C35=13,"3",IF(Indicator_Scores!C35&lt;=15,"4",IF(Indicator_Scores!C35=16,"5",IF(Indicator_Scores!C35&lt;=18,"6",IF(Indicator_Scores!C35=19,"7",IF(Indicator_Scores!C35&lt;=21,"8",IF(Indicator_Scores!C35=22,"9",IF(Indicator_Scores!C35&gt;-23,"10","you did it wrong")))))))))))</f>
        <v>1</v>
      </c>
      <c r="M35" s="152" t="str">
        <f>IF(Indicator_Scores!D35&gt;=41,"0",IF(Indicator_Scores!D35&gt;=37,"1",IF(Indicator_Scores!D35&gt;=32,"2",IF(Indicator_Scores!D35&gt;=28,"3",IF(Indicator_Scores!D35&gt;=23,"4",IF(Indicator_Scores!D35&gt;=19,"5",IF(Indicator_Scores!D35&gt;=14,"6",IF(Indicator_Scores!D35&gt;=10,"7",IF(Indicator_Scores!D35&gt;=5,"8",IF(Indicator_Scores!D35&gt;=1,"9",IF(Indicator_Scores!D35=0,"10","you did it wrong")))))))))))</f>
        <v>6</v>
      </c>
      <c r="N35" s="152" t="str">
        <f>IF(Indicator_Scores!E35=0,"0",IF(Indicator_Scores!E35&lt;=11,"1",IF(Indicator_Scores!E35&lt;=22,"2",IF(Indicator_Scores!E35&lt;=33,"3",IF(Indicator_Scores!E35&lt;=44,"4",IF(Indicator_Scores!E35&lt;=55,"5",IF(Indicator_Scores!E35&lt;=66,"6",IF(Indicator_Scores!E35&lt;=77,"7",IF(Indicator_Scores!E35&lt;=88,"8",IF(Indicator_Scores!E35&lt;=99,"9",IF(Indicator_Scores!E35=100,"10","you did it wrong")))))))))))</f>
        <v>8</v>
      </c>
      <c r="O35" s="152" t="str">
        <f>IF(Indicator_Scores!F35=0,"0",IF(Indicator_Scores!F35&lt;=0.011,"1",IF(Indicator_Scores!F35&lt;=0.022,"2",IF(Indicator_Scores!F35&lt;=0.033,"3",IF(Indicator_Scores!F35&lt;=0.044,"4",IF(Indicator_Scores!F35&lt;=0.056,"5",IF(Indicator_Scores!F35&lt;=0.067,"6",IF(Indicator_Scores!F35&lt;=0.078,"7",IF(Indicator_Scores!F35&lt;=0.089,"8",IF(Indicator_Scores!F35&lt;=0.1,"9",IF(Indicator_Scores!F35&lt;=0.11,"10","you did it wrong")))))))))))</f>
        <v>4</v>
      </c>
      <c r="P35" s="187" t="str">
        <f>IF(Indicator_Scores!G35=0,"0",IF(Indicator_Scores!G35&lt;=0.29,"1",IF(Indicator_Scores!G35&lt;=0.59,"2",IF(Indicator_Scores!G35&lt;=0.88,"3",IF(Indicator_Scores!G35&lt;=1.18,"4",IF(Indicator_Scores!G35&lt;=1.47,"5",IF(Indicator_Scores!G35&lt;=1.77,"6",IF(Indicator_Scores!G35&lt;=1.06,"7",IF(Indicator_Scores!G35&lt;=2.36,"8",IF(Indicator_Scores!G35&lt;=2.65,"9",IF(Indicator_Scores!G35&gt;=2.66,"10","you did it wrong")))))))))))</f>
        <v>1</v>
      </c>
      <c r="Q35" s="187" t="str">
        <f>IF(Indicator_Scores!H35=0,"0",IF(Indicator_Scores!H35&lt;=0.006,"1",IF(Indicator_Scores!H35&lt;=0.012,"2",IF(Indicator_Scores!H35&lt;=0.018,"3",IF(Indicator_Scores!H35&lt;=0.024,"4",IF(Indicator_Scores!H35&lt;=0.031,"5",IF(Indicator_Scores!H35&lt;=0.037,"6",IF(Indicator_Scores!H35&lt;=0.043,"7",IF(Indicator_Scores!H35&lt;=0.049,"8",IF(Indicator_Scores!H35&lt;=0.055,"9",IF(Indicator_Scores!H35&gt;=0.056,"10","you did it wrong")))))))))))</f>
        <v>5</v>
      </c>
      <c r="R35" s="188">
        <f t="shared" si="0"/>
        <v>1</v>
      </c>
      <c r="S35" s="152" t="str">
        <f>IF(Indicator_Scores!J35&gt;=1.63,"0",IF(Indicator_Scores!J35&gt;=1.45,"1",IF(Indicator_Scores!J35&gt;=1.27,"2",IF(Indicator_Scores!J35&gt;=1.09,"3",IF(Indicator_Scores!J35&gt;=0.91,"4",IF(Indicator_Scores!J35&gt;=0.73,"5",IF(Indicator_Scores!J35&gt;=0.55,"6",IF(Indicator_Scores!J35&gt;=0.37,"7",IF(Indicator_Scores!J35&gt;=0.19,"8",IF(Indicator_Scores!J35&gt;=0.01,"9",IF(Indicator_Scores!J35=0,"10","you did it wrong")))))))))))</f>
        <v>7</v>
      </c>
      <c r="T35" s="153"/>
      <c r="U35" s="49"/>
      <c r="V35" s="49"/>
      <c r="W35" s="49"/>
    </row>
    <row r="36" spans="1:23">
      <c r="A36" s="3" t="s">
        <v>109</v>
      </c>
      <c r="B36" s="49">
        <v>8.75</v>
      </c>
      <c r="C36" s="163">
        <v>9</v>
      </c>
      <c r="D36" s="49">
        <v>17</v>
      </c>
      <c r="E36" s="49">
        <v>54.714285714285715</v>
      </c>
      <c r="F36" s="49">
        <v>4.9000000000000002E-2</v>
      </c>
      <c r="G36" s="49">
        <v>0</v>
      </c>
      <c r="H36" s="49">
        <v>0</v>
      </c>
      <c r="I36" s="153">
        <v>0</v>
      </c>
      <c r="J36" s="152">
        <v>0.12838420771537734</v>
      </c>
      <c r="K36" s="152" t="str">
        <f>IF(Indicator_Scores!B36=-18.5,"0",IF(Indicator_Scores!B36&lt;=-11.5,"1",IF(Indicator_Scores!B36&lt;=-4.5,"2",IF(Indicator_Scores!B36&lt;=2.5,"3",IF(Indicator_Scores!B36&lt;=9.5,"4",IF(Indicator_Scores!B36&lt;=16.4,"5",IF(Indicator_Scores!B36&lt;=23.4,"6",IF(Indicator_Scores!B36&lt;=30.4,"7",IF(Indicator_Scores!B36&lt;=37.4,"8",IF(Indicator_Scores!B36&lt;=44.4,"9",IF(Indicator_Scores!B36=44.5,"10","you did it wrong")))))))))))</f>
        <v>4</v>
      </c>
      <c r="L36" s="152" t="str">
        <f>IF(Indicator_Scores!C36=9,"0",IF(Indicator_Scores!C36=10,"1",IF(Indicator_Scores!C36&lt;=12,"2",IF(Indicator_Scores!C36=13,"3",IF(Indicator_Scores!C36&lt;=15,"4",IF(Indicator_Scores!C36=16,"5",IF(Indicator_Scores!C36&lt;=18,"6",IF(Indicator_Scores!C36=19,"7",IF(Indicator_Scores!C36&lt;=21,"8",IF(Indicator_Scores!C36=22,"9",IF(Indicator_Scores!C36&gt;-23,"10","you did it wrong")))))))))))</f>
        <v>0</v>
      </c>
      <c r="M36" s="152" t="str">
        <f>IF(Indicator_Scores!D36&gt;=41,"0",IF(Indicator_Scores!D36&gt;=37,"1",IF(Indicator_Scores!D36&gt;=32,"2",IF(Indicator_Scores!D36&gt;=28,"3",IF(Indicator_Scores!D36&gt;=23,"4",IF(Indicator_Scores!D36&gt;=19,"5",IF(Indicator_Scores!D36&gt;=14,"6",IF(Indicator_Scores!D36&gt;=10,"7",IF(Indicator_Scores!D36&gt;=5,"8",IF(Indicator_Scores!D36&gt;=1,"9",IF(Indicator_Scores!D36=0,"10","you did it wrong")))))))))))</f>
        <v>6</v>
      </c>
      <c r="N36" s="152" t="str">
        <f>IF(Indicator_Scores!E36=0,"0",IF(Indicator_Scores!E36&lt;=11,"1",IF(Indicator_Scores!E36&lt;=22,"2",IF(Indicator_Scores!E36&lt;=33,"3",IF(Indicator_Scores!E36&lt;=44,"4",IF(Indicator_Scores!E36&lt;=55,"5",IF(Indicator_Scores!E36&lt;=66,"6",IF(Indicator_Scores!E36&lt;=77,"7",IF(Indicator_Scores!E36&lt;=88,"8",IF(Indicator_Scores!E36&lt;=99,"9",IF(Indicator_Scores!E36=100,"10","you did it wrong")))))))))))</f>
        <v>5</v>
      </c>
      <c r="O36" s="152" t="str">
        <f>IF(Indicator_Scores!F36=0,"0",IF(Indicator_Scores!F36&lt;=0.011,"1",IF(Indicator_Scores!F36&lt;=0.022,"2",IF(Indicator_Scores!F36&lt;=0.033,"3",IF(Indicator_Scores!F36&lt;=0.044,"4",IF(Indicator_Scores!F36&lt;=0.056,"5",IF(Indicator_Scores!F36&lt;=0.067,"6",IF(Indicator_Scores!F36&lt;=0.078,"7",IF(Indicator_Scores!F36&lt;=0.089,"8",IF(Indicator_Scores!F36&lt;=0.1,"9",IF(Indicator_Scores!F36&lt;=0.11,"10","you did it wrong")))))))))))</f>
        <v>5</v>
      </c>
      <c r="P36" s="187" t="str">
        <f>IF(Indicator_Scores!G36=0,"0",IF(Indicator_Scores!G36&lt;=0.29,"1",IF(Indicator_Scores!G36&lt;=0.59,"2",IF(Indicator_Scores!G36&lt;=0.88,"3",IF(Indicator_Scores!G36&lt;=1.18,"4",IF(Indicator_Scores!G36&lt;=1.47,"5",IF(Indicator_Scores!G36&lt;=1.77,"6",IF(Indicator_Scores!G36&lt;=1.06,"7",IF(Indicator_Scores!G36&lt;=2.36,"8",IF(Indicator_Scores!G36&lt;=2.65,"9",IF(Indicator_Scores!G36&gt;=2.66,"10","you did it wrong")))))))))))</f>
        <v>0</v>
      </c>
      <c r="Q36" s="187" t="str">
        <f>IF(Indicator_Scores!H36=0,"0",IF(Indicator_Scores!H36&lt;=0.006,"1",IF(Indicator_Scores!H36&lt;=0.012,"2",IF(Indicator_Scores!H36&lt;=0.018,"3",IF(Indicator_Scores!H36&lt;=0.024,"4",IF(Indicator_Scores!H36&lt;=0.031,"5",IF(Indicator_Scores!H36&lt;=0.037,"6",IF(Indicator_Scores!H36&lt;=0.043,"7",IF(Indicator_Scores!H36&lt;=0.049,"8",IF(Indicator_Scores!H36&lt;=0.055,"9",IF(Indicator_Scores!H36&gt;=0.056,"10","you did it wrong")))))))))))</f>
        <v>0</v>
      </c>
      <c r="R36" s="188">
        <f t="shared" si="0"/>
        <v>0</v>
      </c>
      <c r="S36" s="152" t="str">
        <f>IF(Indicator_Scores!J36&gt;=1.63,"0",IF(Indicator_Scores!J36&gt;=1.45,"1",IF(Indicator_Scores!J36&gt;=1.27,"2",IF(Indicator_Scores!J36&gt;=1.09,"3",IF(Indicator_Scores!J36&gt;=0.91,"4",IF(Indicator_Scores!J36&gt;=0.73,"5",IF(Indicator_Scores!J36&gt;=0.55,"6",IF(Indicator_Scores!J36&gt;=0.37,"7",IF(Indicator_Scores!J36&gt;=0.19,"8",IF(Indicator_Scores!J36&gt;=0.01,"9",IF(Indicator_Scores!J36=0,"10","you did it wrong")))))))))))</f>
        <v>9</v>
      </c>
      <c r="T36" s="153"/>
      <c r="U36" s="49"/>
      <c r="V36" s="49"/>
      <c r="W36" s="49"/>
    </row>
    <row r="37" spans="1:23">
      <c r="A37" s="3" t="s">
        <v>112</v>
      </c>
      <c r="B37" s="49">
        <v>7.75</v>
      </c>
      <c r="C37" s="163">
        <v>9</v>
      </c>
      <c r="D37" s="49">
        <v>14</v>
      </c>
      <c r="E37" s="49">
        <v>98.75</v>
      </c>
      <c r="F37" s="49">
        <v>6.2E-2</v>
      </c>
      <c r="G37" s="49">
        <v>1.6969379179505063E-2</v>
      </c>
      <c r="H37" s="49">
        <v>0.03</v>
      </c>
      <c r="I37" s="153">
        <v>1</v>
      </c>
      <c r="J37" s="152">
        <v>1.0714561778249898</v>
      </c>
      <c r="K37" s="152" t="str">
        <f>IF(Indicator_Scores!B37=-18.5,"0",IF(Indicator_Scores!B37&lt;=-11.5,"1",IF(Indicator_Scores!B37&lt;=-4.5,"2",IF(Indicator_Scores!B37&lt;=2.5,"3",IF(Indicator_Scores!B37&lt;=9.5,"4",IF(Indicator_Scores!B37&lt;=16.4,"5",IF(Indicator_Scores!B37&lt;=23.4,"6",IF(Indicator_Scores!B37&lt;=30.4,"7",IF(Indicator_Scores!B37&lt;=37.4,"8",IF(Indicator_Scores!B37&lt;=44.4,"9",IF(Indicator_Scores!B37=44.5,"10","you did it wrong")))))))))))</f>
        <v>4</v>
      </c>
      <c r="L37" s="152" t="str">
        <f>IF(Indicator_Scores!C37=9,"0",IF(Indicator_Scores!C37=10,"1",IF(Indicator_Scores!C37&lt;=12,"2",IF(Indicator_Scores!C37=13,"3",IF(Indicator_Scores!C37&lt;=15,"4",IF(Indicator_Scores!C37=16,"5",IF(Indicator_Scores!C37&lt;=18,"6",IF(Indicator_Scores!C37=19,"7",IF(Indicator_Scores!C37&lt;=21,"8",IF(Indicator_Scores!C37=22,"9",IF(Indicator_Scores!C37&gt;-23,"10","you did it wrong")))))))))))</f>
        <v>0</v>
      </c>
      <c r="M37" s="152" t="str">
        <f>IF(Indicator_Scores!D37&gt;=41,"0",IF(Indicator_Scores!D37&gt;=37,"1",IF(Indicator_Scores!D37&gt;=32,"2",IF(Indicator_Scores!D37&gt;=28,"3",IF(Indicator_Scores!D37&gt;=23,"4",IF(Indicator_Scores!D37&gt;=19,"5",IF(Indicator_Scores!D37&gt;=14,"6",IF(Indicator_Scores!D37&gt;=10,"7",IF(Indicator_Scores!D37&gt;=5,"8",IF(Indicator_Scores!D37&gt;=1,"9",IF(Indicator_Scores!D37=0,"10","you did it wrong")))))))))))</f>
        <v>6</v>
      </c>
      <c r="N37" s="152" t="str">
        <f>IF(Indicator_Scores!E37=0,"0",IF(Indicator_Scores!E37&lt;=11,"1",IF(Indicator_Scores!E37&lt;=22,"2",IF(Indicator_Scores!E37&lt;=33,"3",IF(Indicator_Scores!E37&lt;=44,"4",IF(Indicator_Scores!E37&lt;=55,"5",IF(Indicator_Scores!E37&lt;=66,"6",IF(Indicator_Scores!E37&lt;=77,"7",IF(Indicator_Scores!E37&lt;=88,"8",IF(Indicator_Scores!E37&lt;=99,"9",IF(Indicator_Scores!E37=100,"10","you did it wrong")))))))))))</f>
        <v>9</v>
      </c>
      <c r="O37" s="152" t="str">
        <f>IF(Indicator_Scores!F37=0,"0",IF(Indicator_Scores!F37&lt;=0.011,"1",IF(Indicator_Scores!F37&lt;=0.022,"2",IF(Indicator_Scores!F37&lt;=0.033,"3",IF(Indicator_Scores!F37&lt;=0.044,"4",IF(Indicator_Scores!F37&lt;=0.056,"5",IF(Indicator_Scores!F37&lt;=0.067,"6",IF(Indicator_Scores!F37&lt;=0.078,"7",IF(Indicator_Scores!F37&lt;=0.089,"8",IF(Indicator_Scores!F37&lt;=0.1,"9",IF(Indicator_Scores!F37&lt;=0.11,"10","you did it wrong")))))))))))</f>
        <v>6</v>
      </c>
      <c r="P37" s="187" t="str">
        <f>IF(Indicator_Scores!G37=0,"0",IF(Indicator_Scores!G37&lt;=0.29,"1",IF(Indicator_Scores!G37&lt;=0.59,"2",IF(Indicator_Scores!G37&lt;=0.88,"3",IF(Indicator_Scores!G37&lt;=1.18,"4",IF(Indicator_Scores!G37&lt;=1.47,"5",IF(Indicator_Scores!G37&lt;=1.77,"6",IF(Indicator_Scores!G37&lt;=1.06,"7",IF(Indicator_Scores!G37&lt;=2.36,"8",IF(Indicator_Scores!G37&lt;=2.65,"9",IF(Indicator_Scores!G37&gt;=2.66,"10","you did it wrong")))))))))))</f>
        <v>1</v>
      </c>
      <c r="Q37" s="187" t="str">
        <f>IF(Indicator_Scores!H37=0,"0",IF(Indicator_Scores!H37&lt;=0.006,"1",IF(Indicator_Scores!H37&lt;=0.012,"2",IF(Indicator_Scores!H37&lt;=0.018,"3",IF(Indicator_Scores!H37&lt;=0.024,"4",IF(Indicator_Scores!H37&lt;=0.031,"5",IF(Indicator_Scores!H37&lt;=0.037,"6",IF(Indicator_Scores!H37&lt;=0.043,"7",IF(Indicator_Scores!H37&lt;=0.049,"8",IF(Indicator_Scores!H37&lt;=0.055,"9",IF(Indicator_Scores!H37&gt;=0.056,"10","you did it wrong")))))))))))</f>
        <v>5</v>
      </c>
      <c r="R37" s="188">
        <f t="shared" si="0"/>
        <v>1</v>
      </c>
      <c r="S37" s="152" t="str">
        <f>IF(Indicator_Scores!J37&gt;=1.63,"0",IF(Indicator_Scores!J37&gt;=1.45,"1",IF(Indicator_Scores!J37&gt;=1.27,"2",IF(Indicator_Scores!J37&gt;=1.09,"3",IF(Indicator_Scores!J37&gt;=0.91,"4",IF(Indicator_Scores!J37&gt;=0.73,"5",IF(Indicator_Scores!J37&gt;=0.55,"6",IF(Indicator_Scores!J37&gt;=0.37,"7",IF(Indicator_Scores!J37&gt;=0.19,"8",IF(Indicator_Scores!J37&gt;=0.01,"9",IF(Indicator_Scores!J37=0,"10","you did it wrong")))))))))))</f>
        <v>4</v>
      </c>
      <c r="T37" s="153"/>
      <c r="U37" s="49"/>
      <c r="V37" s="49"/>
      <c r="W37" s="49"/>
    </row>
    <row r="38" spans="1:23">
      <c r="A38" s="3" t="s">
        <v>113</v>
      </c>
      <c r="B38" s="49">
        <v>-5.5</v>
      </c>
      <c r="C38" s="163">
        <v>9</v>
      </c>
      <c r="D38" s="49">
        <v>90</v>
      </c>
      <c r="E38" s="49">
        <v>45.75</v>
      </c>
      <c r="F38" s="49">
        <v>5.5E-2</v>
      </c>
      <c r="G38" s="49">
        <v>4.933613299442699E-2</v>
      </c>
      <c r="H38" s="49">
        <v>0</v>
      </c>
      <c r="I38" s="153">
        <v>1</v>
      </c>
      <c r="J38" s="152">
        <v>0.348321872299728</v>
      </c>
      <c r="K38" s="152" t="str">
        <f>IF(Indicator_Scores!B38=-18.5,"0",IF(Indicator_Scores!B38&lt;=-11.5,"1",IF(Indicator_Scores!B38&lt;=-4.5,"2",IF(Indicator_Scores!B38&lt;=2.5,"3",IF(Indicator_Scores!B38&lt;=9.5,"4",IF(Indicator_Scores!B38&lt;=16.4,"5",IF(Indicator_Scores!B38&lt;=23.4,"6",IF(Indicator_Scores!B38&lt;=30.4,"7",IF(Indicator_Scores!B38&lt;=37.4,"8",IF(Indicator_Scores!B38&lt;=44.4,"9",IF(Indicator_Scores!B38=44.5,"10","you did it wrong")))))))))))</f>
        <v>2</v>
      </c>
      <c r="L38" s="152" t="str">
        <f>IF(Indicator_Scores!C38=9,"0",IF(Indicator_Scores!C38=10,"1",IF(Indicator_Scores!C38&lt;=12,"2",IF(Indicator_Scores!C38=13,"3",IF(Indicator_Scores!C38&lt;=15,"4",IF(Indicator_Scores!C38=16,"5",IF(Indicator_Scores!C38&lt;=18,"6",IF(Indicator_Scores!C38=19,"7",IF(Indicator_Scores!C38&lt;=21,"8",IF(Indicator_Scores!C38=22,"9",IF(Indicator_Scores!C38&gt;-23,"10","you did it wrong")))))))))))</f>
        <v>0</v>
      </c>
      <c r="M38" s="152" t="str">
        <f>IF(Indicator_Scores!D38&gt;=41,"0",IF(Indicator_Scores!D38&gt;=37,"1",IF(Indicator_Scores!D38&gt;=32,"2",IF(Indicator_Scores!D38&gt;=28,"3",IF(Indicator_Scores!D38&gt;=23,"4",IF(Indicator_Scores!D38&gt;=19,"5",IF(Indicator_Scores!D38&gt;=14,"6",IF(Indicator_Scores!D38&gt;=10,"7",IF(Indicator_Scores!D38&gt;=5,"8",IF(Indicator_Scores!D38&gt;=1,"9",IF(Indicator_Scores!D38=0,"10","you did it wrong")))))))))))</f>
        <v>0</v>
      </c>
      <c r="N38" s="152" t="str">
        <f>IF(Indicator_Scores!E38=0,"0",IF(Indicator_Scores!E38&lt;=11,"1",IF(Indicator_Scores!E38&lt;=22,"2",IF(Indicator_Scores!E38&lt;=33,"3",IF(Indicator_Scores!E38&lt;=44,"4",IF(Indicator_Scores!E38&lt;=55,"5",IF(Indicator_Scores!E38&lt;=66,"6",IF(Indicator_Scores!E38&lt;=77,"7",IF(Indicator_Scores!E38&lt;=88,"8",IF(Indicator_Scores!E38&lt;=99,"9",IF(Indicator_Scores!E38=100,"10","you did it wrong")))))))))))</f>
        <v>5</v>
      </c>
      <c r="O38" s="152" t="str">
        <f>IF(Indicator_Scores!F38=0,"0",IF(Indicator_Scores!F38&lt;=0.011,"1",IF(Indicator_Scores!F38&lt;=0.022,"2",IF(Indicator_Scores!F38&lt;=0.033,"3",IF(Indicator_Scores!F38&lt;=0.044,"4",IF(Indicator_Scores!F38&lt;=0.056,"5",IF(Indicator_Scores!F38&lt;=0.067,"6",IF(Indicator_Scores!F38&lt;=0.078,"7",IF(Indicator_Scores!F38&lt;=0.089,"8",IF(Indicator_Scores!F38&lt;=0.1,"9",IF(Indicator_Scores!F38&lt;=0.11,"10","you did it wrong")))))))))))</f>
        <v>5</v>
      </c>
      <c r="P38" s="187" t="str">
        <f>IF(Indicator_Scores!G38=0,"0",IF(Indicator_Scores!G38&lt;=0.29,"1",IF(Indicator_Scores!G38&lt;=0.59,"2",IF(Indicator_Scores!G38&lt;=0.88,"3",IF(Indicator_Scores!G38&lt;=1.18,"4",IF(Indicator_Scores!G38&lt;=1.47,"5",IF(Indicator_Scores!G38&lt;=1.77,"6",IF(Indicator_Scores!G38&lt;=1.06,"7",IF(Indicator_Scores!G38&lt;=2.36,"8",IF(Indicator_Scores!G38&lt;=2.65,"9",IF(Indicator_Scores!G38&gt;=2.66,"10","you did it wrong")))))))))))</f>
        <v>1</v>
      </c>
      <c r="Q38" s="187" t="str">
        <f>IF(Indicator_Scores!H38=0,"0",IF(Indicator_Scores!H38&lt;=0.006,"1",IF(Indicator_Scores!H38&lt;=0.012,"2",IF(Indicator_Scores!H38&lt;=0.018,"3",IF(Indicator_Scores!H38&lt;=0.024,"4",IF(Indicator_Scores!H38&lt;=0.031,"5",IF(Indicator_Scores!H38&lt;=0.037,"6",IF(Indicator_Scores!H38&lt;=0.043,"7",IF(Indicator_Scores!H38&lt;=0.049,"8",IF(Indicator_Scores!H38&lt;=0.055,"9",IF(Indicator_Scores!H38&gt;=0.056,"10","you did it wrong")))))))))))</f>
        <v>0</v>
      </c>
      <c r="R38" s="188">
        <f t="shared" si="0"/>
        <v>1</v>
      </c>
      <c r="S38" s="152" t="str">
        <f>IF(Indicator_Scores!J38&gt;=1.63,"0",IF(Indicator_Scores!J38&gt;=1.45,"1",IF(Indicator_Scores!J38&gt;=1.27,"2",IF(Indicator_Scores!J38&gt;=1.09,"3",IF(Indicator_Scores!J38&gt;=0.91,"4",IF(Indicator_Scores!J38&gt;=0.73,"5",IF(Indicator_Scores!J38&gt;=0.55,"6",IF(Indicator_Scores!J38&gt;=0.37,"7",IF(Indicator_Scores!J38&gt;=0.19,"8",IF(Indicator_Scores!J38&gt;=0.01,"9",IF(Indicator_Scores!J38=0,"10","you did it wrong")))))))))))</f>
        <v>8</v>
      </c>
      <c r="T38" s="153"/>
      <c r="U38" s="49"/>
      <c r="V38" s="49"/>
      <c r="W38" s="49"/>
    </row>
    <row r="39" spans="1:23">
      <c r="A39" s="3" t="s">
        <v>114</v>
      </c>
      <c r="B39" s="49">
        <v>37.5</v>
      </c>
      <c r="C39" s="163">
        <v>10</v>
      </c>
      <c r="D39" s="49">
        <v>10</v>
      </c>
      <c r="E39" s="49">
        <v>75.375</v>
      </c>
      <c r="F39" s="49">
        <v>7.8E-2</v>
      </c>
      <c r="G39" s="49">
        <v>7.0865728813863604E-2</v>
      </c>
      <c r="H39" s="49">
        <v>0.03</v>
      </c>
      <c r="I39" s="153">
        <v>1</v>
      </c>
      <c r="J39" s="152">
        <v>2.1465408023203398</v>
      </c>
      <c r="K39" s="152" t="str">
        <f>IF(Indicator_Scores!B39=-18.5,"0",IF(Indicator_Scores!B39&lt;=-11.5,"1",IF(Indicator_Scores!B39&lt;=-4.5,"2",IF(Indicator_Scores!B39&lt;=2.5,"3",IF(Indicator_Scores!B39&lt;=9.5,"4",IF(Indicator_Scores!B39&lt;=16.4,"5",IF(Indicator_Scores!B39&lt;=23.4,"6",IF(Indicator_Scores!B39&lt;=30.4,"7",IF(Indicator_Scores!B39&lt;=37.4,"8",IF(Indicator_Scores!B39&lt;=44.4,"9",IF(Indicator_Scores!B39=44.5,"10","you did it wrong")))))))))))</f>
        <v>9</v>
      </c>
      <c r="L39" s="152" t="str">
        <f>IF(Indicator_Scores!C39=9,"0",IF(Indicator_Scores!C39=10,"1",IF(Indicator_Scores!C39&lt;=12,"2",IF(Indicator_Scores!C39=13,"3",IF(Indicator_Scores!C39&lt;=15,"4",IF(Indicator_Scores!C39=16,"5",IF(Indicator_Scores!C39&lt;=18,"6",IF(Indicator_Scores!C39=19,"7",IF(Indicator_Scores!C39&lt;=21,"8",IF(Indicator_Scores!C39=22,"9",IF(Indicator_Scores!C39&gt;-23,"10","you did it wrong")))))))))))</f>
        <v>1</v>
      </c>
      <c r="M39" s="152" t="str">
        <f>IF(Indicator_Scores!D39&gt;=41,"0",IF(Indicator_Scores!D39&gt;=37,"1",IF(Indicator_Scores!D39&gt;=32,"2",IF(Indicator_Scores!D39&gt;=28,"3",IF(Indicator_Scores!D39&gt;=23,"4",IF(Indicator_Scores!D39&gt;=19,"5",IF(Indicator_Scores!D39&gt;=14,"6",IF(Indicator_Scores!D39&gt;=10,"7",IF(Indicator_Scores!D39&gt;=5,"8",IF(Indicator_Scores!D39&gt;=1,"9",IF(Indicator_Scores!D39=0,"10","you did it wrong")))))))))))</f>
        <v>7</v>
      </c>
      <c r="N39" s="152" t="str">
        <f>IF(Indicator_Scores!E39=0,"0",IF(Indicator_Scores!E39&lt;=11,"1",IF(Indicator_Scores!E39&lt;=22,"2",IF(Indicator_Scores!E39&lt;=33,"3",IF(Indicator_Scores!E39&lt;=44,"4",IF(Indicator_Scores!E39&lt;=55,"5",IF(Indicator_Scores!E39&lt;=66,"6",IF(Indicator_Scores!E39&lt;=77,"7",IF(Indicator_Scores!E39&lt;=88,"8",IF(Indicator_Scores!E39&lt;=99,"9",IF(Indicator_Scores!E39=100,"10","you did it wrong")))))))))))</f>
        <v>7</v>
      </c>
      <c r="O39" s="152" t="str">
        <f>IF(Indicator_Scores!F39=0,"0",IF(Indicator_Scores!F39&lt;=0.011,"1",IF(Indicator_Scores!F39&lt;=0.022,"2",IF(Indicator_Scores!F39&lt;=0.033,"3",IF(Indicator_Scores!F39&lt;=0.044,"4",IF(Indicator_Scores!F39&lt;=0.056,"5",IF(Indicator_Scores!F39&lt;=0.067,"6",IF(Indicator_Scores!F39&lt;=0.078,"7",IF(Indicator_Scores!F39&lt;=0.089,"8",IF(Indicator_Scores!F39&lt;=0.1,"9",IF(Indicator_Scores!F39&lt;=0.11,"10","you did it wrong")))))))))))</f>
        <v>7</v>
      </c>
      <c r="P39" s="187" t="str">
        <f>IF(Indicator_Scores!G39=0,"0",IF(Indicator_Scores!G39&lt;=0.29,"1",IF(Indicator_Scores!G39&lt;=0.59,"2",IF(Indicator_Scores!G39&lt;=0.88,"3",IF(Indicator_Scores!G39&lt;=1.18,"4",IF(Indicator_Scores!G39&lt;=1.47,"5",IF(Indicator_Scores!G39&lt;=1.77,"6",IF(Indicator_Scores!G39&lt;=1.06,"7",IF(Indicator_Scores!G39&lt;=2.36,"8",IF(Indicator_Scores!G39&lt;=2.65,"9",IF(Indicator_Scores!G39&gt;=2.66,"10","you did it wrong")))))))))))</f>
        <v>1</v>
      </c>
      <c r="Q39" s="187" t="str">
        <f>IF(Indicator_Scores!H39=0,"0",IF(Indicator_Scores!H39&lt;=0.006,"1",IF(Indicator_Scores!H39&lt;=0.012,"2",IF(Indicator_Scores!H39&lt;=0.018,"3",IF(Indicator_Scores!H39&lt;=0.024,"4",IF(Indicator_Scores!H39&lt;=0.031,"5",IF(Indicator_Scores!H39&lt;=0.037,"6",IF(Indicator_Scores!H39&lt;=0.043,"7",IF(Indicator_Scores!H39&lt;=0.049,"8",IF(Indicator_Scores!H39&lt;=0.055,"9",IF(Indicator_Scores!H39&gt;=0.056,"10","you did it wrong")))))))))))</f>
        <v>5</v>
      </c>
      <c r="R39" s="188">
        <f t="shared" si="0"/>
        <v>1</v>
      </c>
      <c r="S39" s="152" t="str">
        <f>IF(Indicator_Scores!J39&gt;=1.63,"0",IF(Indicator_Scores!J39&gt;=1.45,"1",IF(Indicator_Scores!J39&gt;=1.27,"2",IF(Indicator_Scores!J39&gt;=1.09,"3",IF(Indicator_Scores!J39&gt;=0.91,"4",IF(Indicator_Scores!J39&gt;=0.73,"5",IF(Indicator_Scores!J39&gt;=0.55,"6",IF(Indicator_Scores!J39&gt;=0.37,"7",IF(Indicator_Scores!J39&gt;=0.19,"8",IF(Indicator_Scores!J39&gt;=0.01,"9",IF(Indicator_Scores!J39=0,"10","you did it wrong")))))))))))</f>
        <v>0</v>
      </c>
      <c r="T39" s="153"/>
      <c r="U39" s="49"/>
      <c r="V39" s="49"/>
      <c r="W39" s="49"/>
    </row>
    <row r="40" spans="1:23">
      <c r="A40" s="3" t="s">
        <v>115</v>
      </c>
      <c r="B40" s="49">
        <v>17</v>
      </c>
      <c r="C40" s="163">
        <v>10</v>
      </c>
      <c r="D40" s="49">
        <v>7</v>
      </c>
      <c r="E40" s="49">
        <v>95.9</v>
      </c>
      <c r="F40" s="49">
        <v>5.8000000000000003E-2</v>
      </c>
      <c r="G40" s="49">
        <v>3.0860189992302695E-2</v>
      </c>
      <c r="H40" s="49">
        <v>0.02</v>
      </c>
      <c r="I40" s="153">
        <v>0</v>
      </c>
      <c r="J40" s="152">
        <v>0.37773401373764648</v>
      </c>
      <c r="K40" s="152" t="str">
        <f>IF(Indicator_Scores!B40=-18.5,"0",IF(Indicator_Scores!B40&lt;=-11.5,"1",IF(Indicator_Scores!B40&lt;=-4.5,"2",IF(Indicator_Scores!B40&lt;=2.5,"3",IF(Indicator_Scores!B40&lt;=9.5,"4",IF(Indicator_Scores!B40&lt;=16.4,"5",IF(Indicator_Scores!B40&lt;=23.4,"6",IF(Indicator_Scores!B40&lt;=30.4,"7",IF(Indicator_Scores!B40&lt;=37.4,"8",IF(Indicator_Scores!B40&lt;=44.4,"9",IF(Indicator_Scores!B40=44.5,"10","you did it wrong")))))))))))</f>
        <v>6</v>
      </c>
      <c r="L40" s="152" t="str">
        <f>IF(Indicator_Scores!C40=9,"0",IF(Indicator_Scores!C40=10,"1",IF(Indicator_Scores!C40&lt;=12,"2",IF(Indicator_Scores!C40=13,"3",IF(Indicator_Scores!C40&lt;=15,"4",IF(Indicator_Scores!C40=16,"5",IF(Indicator_Scores!C40&lt;=18,"6",IF(Indicator_Scores!C40=19,"7",IF(Indicator_Scores!C40&lt;=21,"8",IF(Indicator_Scores!C40=22,"9",IF(Indicator_Scores!C40&gt;-23,"10","you did it wrong")))))))))))</f>
        <v>1</v>
      </c>
      <c r="M40" s="152" t="str">
        <f>IF(Indicator_Scores!D40&gt;=41,"0",IF(Indicator_Scores!D40&gt;=37,"1",IF(Indicator_Scores!D40&gt;=32,"2",IF(Indicator_Scores!D40&gt;=28,"3",IF(Indicator_Scores!D40&gt;=23,"4",IF(Indicator_Scores!D40&gt;=19,"5",IF(Indicator_Scores!D40&gt;=14,"6",IF(Indicator_Scores!D40&gt;=10,"7",IF(Indicator_Scores!D40&gt;=5,"8",IF(Indicator_Scores!D40&gt;=1,"9",IF(Indicator_Scores!D40=0,"10","you did it wrong")))))))))))</f>
        <v>8</v>
      </c>
      <c r="N40" s="152" t="str">
        <f>IF(Indicator_Scores!E40=0,"0",IF(Indicator_Scores!E40&lt;=11,"1",IF(Indicator_Scores!E40&lt;=22,"2",IF(Indicator_Scores!E40&lt;=33,"3",IF(Indicator_Scores!E40&lt;=44,"4",IF(Indicator_Scores!E40&lt;=55,"5",IF(Indicator_Scores!E40&lt;=66,"6",IF(Indicator_Scores!E40&lt;=77,"7",IF(Indicator_Scores!E40&lt;=88,"8",IF(Indicator_Scores!E40&lt;=99,"9",IF(Indicator_Scores!E40=100,"10","you did it wrong")))))))))))</f>
        <v>9</v>
      </c>
      <c r="O40" s="152" t="str">
        <f>IF(Indicator_Scores!F40=0,"0",IF(Indicator_Scores!F40&lt;=0.011,"1",IF(Indicator_Scores!F40&lt;=0.022,"2",IF(Indicator_Scores!F40&lt;=0.033,"3",IF(Indicator_Scores!F40&lt;=0.044,"4",IF(Indicator_Scores!F40&lt;=0.056,"5",IF(Indicator_Scores!F40&lt;=0.067,"6",IF(Indicator_Scores!F40&lt;=0.078,"7",IF(Indicator_Scores!F40&lt;=0.089,"8",IF(Indicator_Scores!F40&lt;=0.1,"9",IF(Indicator_Scores!F40&lt;=0.11,"10","you did it wrong")))))))))))</f>
        <v>6</v>
      </c>
      <c r="P40" s="187" t="str">
        <f>IF(Indicator_Scores!G40=0,"0",IF(Indicator_Scores!G40&lt;=0.29,"1",IF(Indicator_Scores!G40&lt;=0.59,"2",IF(Indicator_Scores!G40&lt;=0.88,"3",IF(Indicator_Scores!G40&lt;=1.18,"4",IF(Indicator_Scores!G40&lt;=1.47,"5",IF(Indicator_Scores!G40&lt;=1.77,"6",IF(Indicator_Scores!G40&lt;=1.06,"7",IF(Indicator_Scores!G40&lt;=2.36,"8",IF(Indicator_Scores!G40&lt;=2.65,"9",IF(Indicator_Scores!G40&gt;=2.66,"10","you did it wrong")))))))))))</f>
        <v>1</v>
      </c>
      <c r="Q40" s="187" t="str">
        <f>IF(Indicator_Scores!H40=0,"0",IF(Indicator_Scores!H40&lt;=0.006,"1",IF(Indicator_Scores!H40&lt;=0.012,"2",IF(Indicator_Scores!H40&lt;=0.018,"3",IF(Indicator_Scores!H40&lt;=0.024,"4",IF(Indicator_Scores!H40&lt;=0.031,"5",IF(Indicator_Scores!H40&lt;=0.037,"6",IF(Indicator_Scores!H40&lt;=0.043,"7",IF(Indicator_Scores!H40&lt;=0.049,"8",IF(Indicator_Scores!H40&lt;=0.055,"9",IF(Indicator_Scores!H40&gt;=0.056,"10","you did it wrong")))))))))))</f>
        <v>4</v>
      </c>
      <c r="R40" s="188">
        <f t="shared" si="0"/>
        <v>0</v>
      </c>
      <c r="S40" s="152" t="str">
        <f>IF(Indicator_Scores!J40&gt;=1.63,"0",IF(Indicator_Scores!J40&gt;=1.45,"1",IF(Indicator_Scores!J40&gt;=1.27,"2",IF(Indicator_Scores!J40&gt;=1.09,"3",IF(Indicator_Scores!J40&gt;=0.91,"4",IF(Indicator_Scores!J40&gt;=0.73,"5",IF(Indicator_Scores!J40&gt;=0.55,"6",IF(Indicator_Scores!J40&gt;=0.37,"7",IF(Indicator_Scores!J40&gt;=0.19,"8",IF(Indicator_Scores!J40&gt;=0.01,"9",IF(Indicator_Scores!J40=0,"10","you did it wrong")))))))))))</f>
        <v>7</v>
      </c>
      <c r="T40" s="153"/>
      <c r="U40" s="49"/>
      <c r="V40" s="49"/>
      <c r="W40" s="49"/>
    </row>
    <row r="41" spans="1:23">
      <c r="A41" s="3" t="s">
        <v>118</v>
      </c>
      <c r="B41" s="49">
        <v>36</v>
      </c>
      <c r="C41" s="163">
        <v>11</v>
      </c>
      <c r="D41" s="49">
        <v>11</v>
      </c>
      <c r="E41" s="49">
        <v>70.375</v>
      </c>
      <c r="F41" s="49">
        <v>6.5000000000000002E-2</v>
      </c>
      <c r="G41" s="49">
        <v>9.1244039483120765E-2</v>
      </c>
      <c r="H41" s="49">
        <v>0</v>
      </c>
      <c r="I41" s="153">
        <v>0</v>
      </c>
      <c r="J41" s="152">
        <v>0.18284176325282811</v>
      </c>
      <c r="K41" s="152" t="str">
        <f>IF(Indicator_Scores!B41=-18.5,"0",IF(Indicator_Scores!B41&lt;=-11.5,"1",IF(Indicator_Scores!B41&lt;=-4.5,"2",IF(Indicator_Scores!B41&lt;=2.5,"3",IF(Indicator_Scores!B41&lt;=9.5,"4",IF(Indicator_Scores!B41&lt;=16.4,"5",IF(Indicator_Scores!B41&lt;=23.4,"6",IF(Indicator_Scores!B41&lt;=30.4,"7",IF(Indicator_Scores!B41&lt;=37.4,"8",IF(Indicator_Scores!B41&lt;=44.4,"9",IF(Indicator_Scores!B41=44.5,"10","you did it wrong")))))))))))</f>
        <v>8</v>
      </c>
      <c r="L41" s="152" t="str">
        <f>IF(Indicator_Scores!C41=9,"0",IF(Indicator_Scores!C41=10,"1",IF(Indicator_Scores!C41&lt;=12,"2",IF(Indicator_Scores!C41=13,"3",IF(Indicator_Scores!C41&lt;=15,"4",IF(Indicator_Scores!C41=16,"5",IF(Indicator_Scores!C41&lt;=18,"6",IF(Indicator_Scores!C41=19,"7",IF(Indicator_Scores!C41&lt;=21,"8",IF(Indicator_Scores!C41=22,"9",IF(Indicator_Scores!C41&gt;-23,"10","you did it wrong")))))))))))</f>
        <v>2</v>
      </c>
      <c r="M41" s="152" t="str">
        <f>IF(Indicator_Scores!D41&gt;=41,"0",IF(Indicator_Scores!D41&gt;=37,"1",IF(Indicator_Scores!D41&gt;=32,"2",IF(Indicator_Scores!D41&gt;=28,"3",IF(Indicator_Scores!D41&gt;=23,"4",IF(Indicator_Scores!D41&gt;=19,"5",IF(Indicator_Scores!D41&gt;=14,"6",IF(Indicator_Scores!D41&gt;=10,"7",IF(Indicator_Scores!D41&gt;=5,"8",IF(Indicator_Scores!D41&gt;=1,"9",IF(Indicator_Scores!D41=0,"10","you did it wrong")))))))))))</f>
        <v>7</v>
      </c>
      <c r="N41" s="152" t="str">
        <f>IF(Indicator_Scores!E41=0,"0",IF(Indicator_Scores!E41&lt;=11,"1",IF(Indicator_Scores!E41&lt;=22,"2",IF(Indicator_Scores!E41&lt;=33,"3",IF(Indicator_Scores!E41&lt;=44,"4",IF(Indicator_Scores!E41&lt;=55,"5",IF(Indicator_Scores!E41&lt;=66,"6",IF(Indicator_Scores!E41&lt;=77,"7",IF(Indicator_Scores!E41&lt;=88,"8",IF(Indicator_Scores!E41&lt;=99,"9",IF(Indicator_Scores!E41=100,"10","you did it wrong")))))))))))</f>
        <v>7</v>
      </c>
      <c r="O41" s="152" t="str">
        <f>IF(Indicator_Scores!F41=0,"0",IF(Indicator_Scores!F41&lt;=0.011,"1",IF(Indicator_Scores!F41&lt;=0.022,"2",IF(Indicator_Scores!F41&lt;=0.033,"3",IF(Indicator_Scores!F41&lt;=0.044,"4",IF(Indicator_Scores!F41&lt;=0.056,"5",IF(Indicator_Scores!F41&lt;=0.067,"6",IF(Indicator_Scores!F41&lt;=0.078,"7",IF(Indicator_Scores!F41&lt;=0.089,"8",IF(Indicator_Scores!F41&lt;=0.1,"9",IF(Indicator_Scores!F41&lt;=0.11,"10","you did it wrong")))))))))))</f>
        <v>6</v>
      </c>
      <c r="P41" s="187" t="str">
        <f>IF(Indicator_Scores!G41=0,"0",IF(Indicator_Scores!G41&lt;=0.29,"1",IF(Indicator_Scores!G41&lt;=0.59,"2",IF(Indicator_Scores!G41&lt;=0.88,"3",IF(Indicator_Scores!G41&lt;=1.18,"4",IF(Indicator_Scores!G41&lt;=1.47,"5",IF(Indicator_Scores!G41&lt;=1.77,"6",IF(Indicator_Scores!G41&lt;=1.06,"7",IF(Indicator_Scores!G41&lt;=2.36,"8",IF(Indicator_Scores!G41&lt;=2.65,"9",IF(Indicator_Scores!G41&gt;=2.66,"10","you did it wrong")))))))))))</f>
        <v>1</v>
      </c>
      <c r="Q41" s="187" t="str">
        <f>IF(Indicator_Scores!H41=0,"0",IF(Indicator_Scores!H41&lt;=0.006,"1",IF(Indicator_Scores!H41&lt;=0.012,"2",IF(Indicator_Scores!H41&lt;=0.018,"3",IF(Indicator_Scores!H41&lt;=0.024,"4",IF(Indicator_Scores!H41&lt;=0.031,"5",IF(Indicator_Scores!H41&lt;=0.037,"6",IF(Indicator_Scores!H41&lt;=0.043,"7",IF(Indicator_Scores!H41&lt;=0.049,"8",IF(Indicator_Scores!H41&lt;=0.055,"9",IF(Indicator_Scores!H41&gt;=0.056,"10","you did it wrong")))))))))))</f>
        <v>0</v>
      </c>
      <c r="R41" s="188">
        <f t="shared" si="0"/>
        <v>0</v>
      </c>
      <c r="S41" s="152" t="str">
        <f>IF(Indicator_Scores!J41&gt;=1.63,"0",IF(Indicator_Scores!J41&gt;=1.45,"1",IF(Indicator_Scores!J41&gt;=1.27,"2",IF(Indicator_Scores!J41&gt;=1.09,"3",IF(Indicator_Scores!J41&gt;=0.91,"4",IF(Indicator_Scores!J41&gt;=0.73,"5",IF(Indicator_Scores!J41&gt;=0.55,"6",IF(Indicator_Scores!J41&gt;=0.37,"7",IF(Indicator_Scores!J41&gt;=0.19,"8",IF(Indicator_Scores!J41&gt;=0.01,"9",IF(Indicator_Scores!J41=0,"10","you did it wrong")))))))))))</f>
        <v>9</v>
      </c>
      <c r="T41" s="153"/>
      <c r="U41" s="49"/>
      <c r="V41" s="49"/>
      <c r="W41" s="49"/>
    </row>
    <row r="42" spans="1:23">
      <c r="A42" s="3" t="s">
        <v>121</v>
      </c>
      <c r="B42" s="49">
        <v>-7</v>
      </c>
      <c r="C42" s="163">
        <v>10</v>
      </c>
      <c r="D42" s="49">
        <v>52</v>
      </c>
      <c r="E42" s="49">
        <v>53.571428571428569</v>
      </c>
      <c r="F42" s="49">
        <v>4.9000000000000002E-2</v>
      </c>
      <c r="G42" s="49">
        <v>5.5828962390819484E-2</v>
      </c>
      <c r="H42" s="49">
        <v>0.01</v>
      </c>
      <c r="I42" s="153">
        <v>0</v>
      </c>
      <c r="J42" s="152">
        <v>0.22714560317095261</v>
      </c>
      <c r="K42" s="152" t="str">
        <f>IF(Indicator_Scores!B42=-18.5,"0",IF(Indicator_Scores!B42&lt;=-11.5,"1",IF(Indicator_Scores!B42&lt;=-4.5,"2",IF(Indicator_Scores!B42&lt;=2.5,"3",IF(Indicator_Scores!B42&lt;=9.5,"4",IF(Indicator_Scores!B42&lt;=16.4,"5",IF(Indicator_Scores!B42&lt;=23.4,"6",IF(Indicator_Scores!B42&lt;=30.4,"7",IF(Indicator_Scores!B42&lt;=37.4,"8",IF(Indicator_Scores!B42&lt;=44.4,"9",IF(Indicator_Scores!B42=44.5,"10","you did it wrong")))))))))))</f>
        <v>2</v>
      </c>
      <c r="L42" s="152" t="str">
        <f>IF(Indicator_Scores!C42=9,"0",IF(Indicator_Scores!C42=10,"1",IF(Indicator_Scores!C42&lt;=12,"2",IF(Indicator_Scores!C42=13,"3",IF(Indicator_Scores!C42&lt;=15,"4",IF(Indicator_Scores!C42=16,"5",IF(Indicator_Scores!C42&lt;=18,"6",IF(Indicator_Scores!C42=19,"7",IF(Indicator_Scores!C42&lt;=21,"8",IF(Indicator_Scores!C42=22,"9",IF(Indicator_Scores!C42&gt;-23,"10","you did it wrong")))))))))))</f>
        <v>1</v>
      </c>
      <c r="M42" s="152" t="str">
        <f>IF(Indicator_Scores!D42&gt;=41,"0",IF(Indicator_Scores!D42&gt;=37,"1",IF(Indicator_Scores!D42&gt;=32,"2",IF(Indicator_Scores!D42&gt;=28,"3",IF(Indicator_Scores!D42&gt;=23,"4",IF(Indicator_Scores!D42&gt;=19,"5",IF(Indicator_Scores!D42&gt;=14,"6",IF(Indicator_Scores!D42&gt;=10,"7",IF(Indicator_Scores!D42&gt;=5,"8",IF(Indicator_Scores!D42&gt;=1,"9",IF(Indicator_Scores!D42=0,"10","you did it wrong")))))))))))</f>
        <v>0</v>
      </c>
      <c r="N42" s="152" t="str">
        <f>IF(Indicator_Scores!E42=0,"0",IF(Indicator_Scores!E42&lt;=11,"1",IF(Indicator_Scores!E42&lt;=22,"2",IF(Indicator_Scores!E42&lt;=33,"3",IF(Indicator_Scores!E42&lt;=44,"4",IF(Indicator_Scores!E42&lt;=55,"5",IF(Indicator_Scores!E42&lt;=66,"6",IF(Indicator_Scores!E42&lt;=77,"7",IF(Indicator_Scores!E42&lt;=88,"8",IF(Indicator_Scores!E42&lt;=99,"9",IF(Indicator_Scores!E42=100,"10","you did it wrong")))))))))))</f>
        <v>5</v>
      </c>
      <c r="O42" s="152" t="str">
        <f>IF(Indicator_Scores!F42=0,"0",IF(Indicator_Scores!F42&lt;=0.011,"1",IF(Indicator_Scores!F42&lt;=0.022,"2",IF(Indicator_Scores!F42&lt;=0.033,"3",IF(Indicator_Scores!F42&lt;=0.044,"4",IF(Indicator_Scores!F42&lt;=0.056,"5",IF(Indicator_Scores!F42&lt;=0.067,"6",IF(Indicator_Scores!F42&lt;=0.078,"7",IF(Indicator_Scores!F42&lt;=0.089,"8",IF(Indicator_Scores!F42&lt;=0.1,"9",IF(Indicator_Scores!F42&lt;=0.11,"10","you did it wrong")))))))))))</f>
        <v>5</v>
      </c>
      <c r="P42" s="187" t="str">
        <f>IF(Indicator_Scores!G42=0,"0",IF(Indicator_Scores!G42&lt;=0.29,"1",IF(Indicator_Scores!G42&lt;=0.59,"2",IF(Indicator_Scores!G42&lt;=0.88,"3",IF(Indicator_Scores!G42&lt;=1.18,"4",IF(Indicator_Scores!G42&lt;=1.47,"5",IF(Indicator_Scores!G42&lt;=1.77,"6",IF(Indicator_Scores!G42&lt;=1.06,"7",IF(Indicator_Scores!G42&lt;=2.36,"8",IF(Indicator_Scores!G42&lt;=2.65,"9",IF(Indicator_Scores!G42&gt;=2.66,"10","you did it wrong")))))))))))</f>
        <v>1</v>
      </c>
      <c r="Q42" s="187" t="str">
        <f>IF(Indicator_Scores!H42=0,"0",IF(Indicator_Scores!H42&lt;=0.006,"1",IF(Indicator_Scores!H42&lt;=0.012,"2",IF(Indicator_Scores!H42&lt;=0.018,"3",IF(Indicator_Scores!H42&lt;=0.024,"4",IF(Indicator_Scores!H42&lt;=0.031,"5",IF(Indicator_Scores!H42&lt;=0.037,"6",IF(Indicator_Scores!H42&lt;=0.043,"7",IF(Indicator_Scores!H42&lt;=0.049,"8",IF(Indicator_Scores!H42&lt;=0.055,"9",IF(Indicator_Scores!H42&gt;=0.056,"10","you did it wrong")))))))))))</f>
        <v>2</v>
      </c>
      <c r="R42" s="188">
        <f t="shared" si="0"/>
        <v>0</v>
      </c>
      <c r="S42" s="152" t="str">
        <f>IF(Indicator_Scores!J42&gt;=1.63,"0",IF(Indicator_Scores!J42&gt;=1.45,"1",IF(Indicator_Scores!J42&gt;=1.27,"2",IF(Indicator_Scores!J42&gt;=1.09,"3",IF(Indicator_Scores!J42&gt;=0.91,"4",IF(Indicator_Scores!J42&gt;=0.73,"5",IF(Indicator_Scores!J42&gt;=0.55,"6",IF(Indicator_Scores!J42&gt;=0.37,"7",IF(Indicator_Scores!J42&gt;=0.19,"8",IF(Indicator_Scores!J42&gt;=0.01,"9",IF(Indicator_Scores!J42=0,"10","you did it wrong")))))))))))</f>
        <v>8</v>
      </c>
      <c r="T42" s="153"/>
      <c r="U42" s="49"/>
      <c r="V42" s="49"/>
      <c r="W42" s="49"/>
    </row>
    <row r="43" spans="1:23">
      <c r="A43" s="3" t="s">
        <v>122</v>
      </c>
      <c r="B43" s="49">
        <v>-5.5</v>
      </c>
      <c r="C43" s="163">
        <v>9</v>
      </c>
      <c r="D43" s="49">
        <v>4</v>
      </c>
      <c r="E43" s="49">
        <v>37.444444444444443</v>
      </c>
      <c r="F43" s="49">
        <v>5.2999999999999999E-2</v>
      </c>
      <c r="G43" s="49">
        <v>0</v>
      </c>
      <c r="H43" s="49">
        <v>0</v>
      </c>
      <c r="I43" s="153">
        <v>0</v>
      </c>
      <c r="J43" s="152">
        <v>0.65943558907930699</v>
      </c>
      <c r="K43" s="152" t="str">
        <f>IF(Indicator_Scores!B43=-18.5,"0",IF(Indicator_Scores!B43&lt;=-11.5,"1",IF(Indicator_Scores!B43&lt;=-4.5,"2",IF(Indicator_Scores!B43&lt;=2.5,"3",IF(Indicator_Scores!B43&lt;=9.5,"4",IF(Indicator_Scores!B43&lt;=16.4,"5",IF(Indicator_Scores!B43&lt;=23.4,"6",IF(Indicator_Scores!B43&lt;=30.4,"7",IF(Indicator_Scores!B43&lt;=37.4,"8",IF(Indicator_Scores!B43&lt;=44.4,"9",IF(Indicator_Scores!B43=44.5,"10","you did it wrong")))))))))))</f>
        <v>2</v>
      </c>
      <c r="L43" s="152" t="str">
        <f>IF(Indicator_Scores!C43=9,"0",IF(Indicator_Scores!C43=10,"1",IF(Indicator_Scores!C43&lt;=12,"2",IF(Indicator_Scores!C43=13,"3",IF(Indicator_Scores!C43&lt;=15,"4",IF(Indicator_Scores!C43=16,"5",IF(Indicator_Scores!C43&lt;=18,"6",IF(Indicator_Scores!C43=19,"7",IF(Indicator_Scores!C43&lt;=21,"8",IF(Indicator_Scores!C43=22,"9",IF(Indicator_Scores!C43&gt;-23,"10","you did it wrong")))))))))))</f>
        <v>0</v>
      </c>
      <c r="M43" s="152" t="str">
        <f>IF(Indicator_Scores!D43&gt;=41,"0",IF(Indicator_Scores!D43&gt;=37,"1",IF(Indicator_Scores!D43&gt;=32,"2",IF(Indicator_Scores!D43&gt;=28,"3",IF(Indicator_Scores!D43&gt;=23,"4",IF(Indicator_Scores!D43&gt;=19,"5",IF(Indicator_Scores!D43&gt;=14,"6",IF(Indicator_Scores!D43&gt;=10,"7",IF(Indicator_Scores!D43&gt;=5,"8",IF(Indicator_Scores!D43&gt;=1,"9",IF(Indicator_Scores!D43=0,"10","you did it wrong")))))))))))</f>
        <v>9</v>
      </c>
      <c r="N43" s="152" t="str">
        <f>IF(Indicator_Scores!E43=0,"0",IF(Indicator_Scores!E43&lt;=11,"1",IF(Indicator_Scores!E43&lt;=22,"2",IF(Indicator_Scores!E43&lt;=33,"3",IF(Indicator_Scores!E43&lt;=44,"4",IF(Indicator_Scores!E43&lt;=55,"5",IF(Indicator_Scores!E43&lt;=66,"6",IF(Indicator_Scores!E43&lt;=77,"7",IF(Indicator_Scores!E43&lt;=88,"8",IF(Indicator_Scores!E43&lt;=99,"9",IF(Indicator_Scores!E43=100,"10","you did it wrong")))))))))))</f>
        <v>4</v>
      </c>
      <c r="O43" s="152" t="str">
        <f>IF(Indicator_Scores!F43=0,"0",IF(Indicator_Scores!F43&lt;=0.011,"1",IF(Indicator_Scores!F43&lt;=0.022,"2",IF(Indicator_Scores!F43&lt;=0.033,"3",IF(Indicator_Scores!F43&lt;=0.044,"4",IF(Indicator_Scores!F43&lt;=0.056,"5",IF(Indicator_Scores!F43&lt;=0.067,"6",IF(Indicator_Scores!F43&lt;=0.078,"7",IF(Indicator_Scores!F43&lt;=0.089,"8",IF(Indicator_Scores!F43&lt;=0.1,"9",IF(Indicator_Scores!F43&lt;=0.11,"10","you did it wrong")))))))))))</f>
        <v>5</v>
      </c>
      <c r="P43" s="187" t="str">
        <f>IF(Indicator_Scores!G43=0,"0",IF(Indicator_Scores!G43&lt;=0.29,"1",IF(Indicator_Scores!G43&lt;=0.59,"2",IF(Indicator_Scores!G43&lt;=0.88,"3",IF(Indicator_Scores!G43&lt;=1.18,"4",IF(Indicator_Scores!G43&lt;=1.47,"5",IF(Indicator_Scores!G43&lt;=1.77,"6",IF(Indicator_Scores!G43&lt;=1.06,"7",IF(Indicator_Scores!G43&lt;=2.36,"8",IF(Indicator_Scores!G43&lt;=2.65,"9",IF(Indicator_Scores!G43&gt;=2.66,"10","you did it wrong")))))))))))</f>
        <v>0</v>
      </c>
      <c r="Q43" s="187" t="str">
        <f>IF(Indicator_Scores!H43=0,"0",IF(Indicator_Scores!H43&lt;=0.006,"1",IF(Indicator_Scores!H43&lt;=0.012,"2",IF(Indicator_Scores!H43&lt;=0.018,"3",IF(Indicator_Scores!H43&lt;=0.024,"4",IF(Indicator_Scores!H43&lt;=0.031,"5",IF(Indicator_Scores!H43&lt;=0.037,"6",IF(Indicator_Scores!H43&lt;=0.043,"7",IF(Indicator_Scores!H43&lt;=0.049,"8",IF(Indicator_Scores!H43&lt;=0.055,"9",IF(Indicator_Scores!H43&gt;=0.056,"10","you did it wrong")))))))))))</f>
        <v>0</v>
      </c>
      <c r="R43" s="188">
        <f t="shared" si="0"/>
        <v>0</v>
      </c>
      <c r="S43" s="152" t="str">
        <f>IF(Indicator_Scores!J43&gt;=1.63,"0",IF(Indicator_Scores!J43&gt;=1.45,"1",IF(Indicator_Scores!J43&gt;=1.27,"2",IF(Indicator_Scores!J43&gt;=1.09,"3",IF(Indicator_Scores!J43&gt;=0.91,"4",IF(Indicator_Scores!J43&gt;=0.73,"5",IF(Indicator_Scores!J43&gt;=0.55,"6",IF(Indicator_Scores!J43&gt;=0.37,"7",IF(Indicator_Scores!J43&gt;=0.19,"8",IF(Indicator_Scores!J43&gt;=0.01,"9",IF(Indicator_Scores!J43=0,"10","you did it wrong")))))))))))</f>
        <v>6</v>
      </c>
      <c r="T43" s="153"/>
      <c r="U43" s="49"/>
      <c r="V43" s="49"/>
      <c r="W43" s="49"/>
    </row>
    <row r="44" spans="1:23">
      <c r="A44" s="3" t="s">
        <v>123</v>
      </c>
      <c r="B44" s="49">
        <v>-14</v>
      </c>
      <c r="C44" s="163">
        <v>9</v>
      </c>
      <c r="D44" s="49">
        <v>66</v>
      </c>
      <c r="E44" s="49">
        <v>43.875</v>
      </c>
      <c r="F44" s="49">
        <v>6.3E-2</v>
      </c>
      <c r="G44" s="49">
        <v>0</v>
      </c>
      <c r="H44" s="49">
        <v>0.01</v>
      </c>
      <c r="I44" s="153">
        <v>1</v>
      </c>
      <c r="J44" s="152">
        <v>0.12767811948856117</v>
      </c>
      <c r="K44" s="152" t="str">
        <f>IF(Indicator_Scores!B44=-18.5,"0",IF(Indicator_Scores!B44&lt;=-11.5,"1",IF(Indicator_Scores!B44&lt;=-4.5,"2",IF(Indicator_Scores!B44&lt;=2.5,"3",IF(Indicator_Scores!B44&lt;=9.5,"4",IF(Indicator_Scores!B44&lt;=16.4,"5",IF(Indicator_Scores!B44&lt;=23.4,"6",IF(Indicator_Scores!B44&lt;=30.4,"7",IF(Indicator_Scores!B44&lt;=37.4,"8",IF(Indicator_Scores!B44&lt;=44.4,"9",IF(Indicator_Scores!B44=44.5,"10","you did it wrong")))))))))))</f>
        <v>1</v>
      </c>
      <c r="L44" s="152" t="str">
        <f>IF(Indicator_Scores!C44=9,"0",IF(Indicator_Scores!C44=10,"1",IF(Indicator_Scores!C44&lt;=12,"2",IF(Indicator_Scores!C44=13,"3",IF(Indicator_Scores!C44&lt;=15,"4",IF(Indicator_Scores!C44=16,"5",IF(Indicator_Scores!C44&lt;=18,"6",IF(Indicator_Scores!C44=19,"7",IF(Indicator_Scores!C44&lt;=21,"8",IF(Indicator_Scores!C44=22,"9",IF(Indicator_Scores!C44&gt;-23,"10","you did it wrong")))))))))))</f>
        <v>0</v>
      </c>
      <c r="M44" s="152" t="str">
        <f>IF(Indicator_Scores!D44&gt;=41,"0",IF(Indicator_Scores!D44&gt;=37,"1",IF(Indicator_Scores!D44&gt;=32,"2",IF(Indicator_Scores!D44&gt;=28,"3",IF(Indicator_Scores!D44&gt;=23,"4",IF(Indicator_Scores!D44&gt;=19,"5",IF(Indicator_Scores!D44&gt;=14,"6",IF(Indicator_Scores!D44&gt;=10,"7",IF(Indicator_Scores!D44&gt;=5,"8",IF(Indicator_Scores!D44&gt;=1,"9",IF(Indicator_Scores!D44=0,"10","you did it wrong")))))))))))</f>
        <v>0</v>
      </c>
      <c r="N44" s="152" t="str">
        <f>IF(Indicator_Scores!E44=0,"0",IF(Indicator_Scores!E44&lt;=11,"1",IF(Indicator_Scores!E44&lt;=22,"2",IF(Indicator_Scores!E44&lt;=33,"3",IF(Indicator_Scores!E44&lt;=44,"4",IF(Indicator_Scores!E44&lt;=55,"5",IF(Indicator_Scores!E44&lt;=66,"6",IF(Indicator_Scores!E44&lt;=77,"7",IF(Indicator_Scores!E44&lt;=88,"8",IF(Indicator_Scores!E44&lt;=99,"9",IF(Indicator_Scores!E44=100,"10","you did it wrong")))))))))))</f>
        <v>4</v>
      </c>
      <c r="O44" s="152" t="str">
        <f>IF(Indicator_Scores!F44=0,"0",IF(Indicator_Scores!F44&lt;=0.011,"1",IF(Indicator_Scores!F44&lt;=0.022,"2",IF(Indicator_Scores!F44&lt;=0.033,"3",IF(Indicator_Scores!F44&lt;=0.044,"4",IF(Indicator_Scores!F44&lt;=0.056,"5",IF(Indicator_Scores!F44&lt;=0.067,"6",IF(Indicator_Scores!F44&lt;=0.078,"7",IF(Indicator_Scores!F44&lt;=0.089,"8",IF(Indicator_Scores!F44&lt;=0.1,"9",IF(Indicator_Scores!F44&lt;=0.11,"10","you did it wrong")))))))))))</f>
        <v>6</v>
      </c>
      <c r="P44" s="187" t="str">
        <f>IF(Indicator_Scores!G44=0,"0",IF(Indicator_Scores!G44&lt;=0.29,"1",IF(Indicator_Scores!G44&lt;=0.59,"2",IF(Indicator_Scores!G44&lt;=0.88,"3",IF(Indicator_Scores!G44&lt;=1.18,"4",IF(Indicator_Scores!G44&lt;=1.47,"5",IF(Indicator_Scores!G44&lt;=1.77,"6",IF(Indicator_Scores!G44&lt;=1.06,"7",IF(Indicator_Scores!G44&lt;=2.36,"8",IF(Indicator_Scores!G44&lt;=2.65,"9",IF(Indicator_Scores!G44&gt;=2.66,"10","you did it wrong")))))))))))</f>
        <v>0</v>
      </c>
      <c r="Q44" s="187" t="str">
        <f>IF(Indicator_Scores!H44=0,"0",IF(Indicator_Scores!H44&lt;=0.006,"1",IF(Indicator_Scores!H44&lt;=0.012,"2",IF(Indicator_Scores!H44&lt;=0.018,"3",IF(Indicator_Scores!H44&lt;=0.024,"4",IF(Indicator_Scores!H44&lt;=0.031,"5",IF(Indicator_Scores!H44&lt;=0.037,"6",IF(Indicator_Scores!H44&lt;=0.043,"7",IF(Indicator_Scores!H44&lt;=0.049,"8",IF(Indicator_Scores!H44&lt;=0.055,"9",IF(Indicator_Scores!H44&gt;=0.056,"10","you did it wrong")))))))))))</f>
        <v>2</v>
      </c>
      <c r="R44" s="188">
        <f t="shared" si="0"/>
        <v>1</v>
      </c>
      <c r="S44" s="152" t="str">
        <f>IF(Indicator_Scores!J44&gt;=1.63,"0",IF(Indicator_Scores!J44&gt;=1.45,"1",IF(Indicator_Scores!J44&gt;=1.27,"2",IF(Indicator_Scores!J44&gt;=1.09,"3",IF(Indicator_Scores!J44&gt;=0.91,"4",IF(Indicator_Scores!J44&gt;=0.73,"5",IF(Indicator_Scores!J44&gt;=0.55,"6",IF(Indicator_Scores!J44&gt;=0.37,"7",IF(Indicator_Scores!J44&gt;=0.19,"8",IF(Indicator_Scores!J44&gt;=0.01,"9",IF(Indicator_Scores!J44=0,"10","you did it wrong")))))))))))</f>
        <v>9</v>
      </c>
      <c r="T44" s="153"/>
      <c r="U44" s="49"/>
      <c r="V44" s="49"/>
      <c r="W44" s="49"/>
    </row>
    <row r="45" spans="1:23">
      <c r="A45" s="3" t="s">
        <v>124</v>
      </c>
      <c r="B45" s="49">
        <v>-0.5</v>
      </c>
      <c r="C45" s="163">
        <v>9</v>
      </c>
      <c r="D45" s="49">
        <v>55</v>
      </c>
      <c r="E45" s="49">
        <v>56.48</v>
      </c>
      <c r="F45" s="49">
        <v>5.0999999999999997E-2</v>
      </c>
      <c r="G45" s="49">
        <v>2.6226669697158349E-2</v>
      </c>
      <c r="H45" s="49">
        <v>0.04</v>
      </c>
      <c r="I45" s="153">
        <v>1</v>
      </c>
      <c r="J45" s="152">
        <v>0.55944339112205965</v>
      </c>
      <c r="K45" s="152" t="str">
        <f>IF(Indicator_Scores!B45=-18.5,"0",IF(Indicator_Scores!B45&lt;=-11.5,"1",IF(Indicator_Scores!B45&lt;=-4.5,"2",IF(Indicator_Scores!B45&lt;=2.5,"3",IF(Indicator_Scores!B45&lt;=9.5,"4",IF(Indicator_Scores!B45&lt;=16.4,"5",IF(Indicator_Scores!B45&lt;=23.4,"6",IF(Indicator_Scores!B45&lt;=30.4,"7",IF(Indicator_Scores!B45&lt;=37.4,"8",IF(Indicator_Scores!B45&lt;=44.4,"9",IF(Indicator_Scores!B45=44.5,"10","you did it wrong")))))))))))</f>
        <v>3</v>
      </c>
      <c r="L45" s="152" t="str">
        <f>IF(Indicator_Scores!C45=9,"0",IF(Indicator_Scores!C45=10,"1",IF(Indicator_Scores!C45&lt;=12,"2",IF(Indicator_Scores!C45=13,"3",IF(Indicator_Scores!C45&lt;=15,"4",IF(Indicator_Scores!C45=16,"5",IF(Indicator_Scores!C45&lt;=18,"6",IF(Indicator_Scores!C45=19,"7",IF(Indicator_Scores!C45&lt;=21,"8",IF(Indicator_Scores!C45=22,"9",IF(Indicator_Scores!C45&gt;-23,"10","you did it wrong")))))))))))</f>
        <v>0</v>
      </c>
      <c r="M45" s="152" t="str">
        <f>IF(Indicator_Scores!D45&gt;=41,"0",IF(Indicator_Scores!D45&gt;=37,"1",IF(Indicator_Scores!D45&gt;=32,"2",IF(Indicator_Scores!D45&gt;=28,"3",IF(Indicator_Scores!D45&gt;=23,"4",IF(Indicator_Scores!D45&gt;=19,"5",IF(Indicator_Scores!D45&gt;=14,"6",IF(Indicator_Scores!D45&gt;=10,"7",IF(Indicator_Scores!D45&gt;=5,"8",IF(Indicator_Scores!D45&gt;=1,"9",IF(Indicator_Scores!D45=0,"10","you did it wrong")))))))))))</f>
        <v>0</v>
      </c>
      <c r="N45" s="152" t="str">
        <f>IF(Indicator_Scores!E45=0,"0",IF(Indicator_Scores!E45&lt;=11,"1",IF(Indicator_Scores!E45&lt;=22,"2",IF(Indicator_Scores!E45&lt;=33,"3",IF(Indicator_Scores!E45&lt;=44,"4",IF(Indicator_Scores!E45&lt;=55,"5",IF(Indicator_Scores!E45&lt;=66,"6",IF(Indicator_Scores!E45&lt;=77,"7",IF(Indicator_Scores!E45&lt;=88,"8",IF(Indicator_Scores!E45&lt;=99,"9",IF(Indicator_Scores!E45=100,"10","you did it wrong")))))))))))</f>
        <v>6</v>
      </c>
      <c r="O45" s="152" t="str">
        <f>IF(Indicator_Scores!F45=0,"0",IF(Indicator_Scores!F45&lt;=0.011,"1",IF(Indicator_Scores!F45&lt;=0.022,"2",IF(Indicator_Scores!F45&lt;=0.033,"3",IF(Indicator_Scores!F45&lt;=0.044,"4",IF(Indicator_Scores!F45&lt;=0.056,"5",IF(Indicator_Scores!F45&lt;=0.067,"6",IF(Indicator_Scores!F45&lt;=0.078,"7",IF(Indicator_Scores!F45&lt;=0.089,"8",IF(Indicator_Scores!F45&lt;=0.1,"9",IF(Indicator_Scores!F45&lt;=0.11,"10","you did it wrong")))))))))))</f>
        <v>5</v>
      </c>
      <c r="P45" s="187" t="str">
        <f>IF(Indicator_Scores!G45=0,"0",IF(Indicator_Scores!G45&lt;=0.29,"1",IF(Indicator_Scores!G45&lt;=0.59,"2",IF(Indicator_Scores!G45&lt;=0.88,"3",IF(Indicator_Scores!G45&lt;=1.18,"4",IF(Indicator_Scores!G45&lt;=1.47,"5",IF(Indicator_Scores!G45&lt;=1.77,"6",IF(Indicator_Scores!G45&lt;=1.06,"7",IF(Indicator_Scores!G45&lt;=2.36,"8",IF(Indicator_Scores!G45&lt;=2.65,"9",IF(Indicator_Scores!G45&gt;=2.66,"10","you did it wrong")))))))))))</f>
        <v>1</v>
      </c>
      <c r="Q45" s="187" t="str">
        <f>IF(Indicator_Scores!H45=0,"0",IF(Indicator_Scores!H45&lt;=0.006,"1",IF(Indicator_Scores!H45&lt;=0.012,"2",IF(Indicator_Scores!H45&lt;=0.018,"3",IF(Indicator_Scores!H45&lt;=0.024,"4",IF(Indicator_Scores!H45&lt;=0.031,"5",IF(Indicator_Scores!H45&lt;=0.037,"6",IF(Indicator_Scores!H45&lt;=0.043,"7",IF(Indicator_Scores!H45&lt;=0.049,"8",IF(Indicator_Scores!H45&lt;=0.055,"9",IF(Indicator_Scores!H45&gt;=0.056,"10","you did it wrong")))))))))))</f>
        <v>7</v>
      </c>
      <c r="R45" s="188">
        <f t="shared" si="0"/>
        <v>1</v>
      </c>
      <c r="S45" s="152" t="str">
        <f>IF(Indicator_Scores!J45&gt;=1.63,"0",IF(Indicator_Scores!J45&gt;=1.45,"1",IF(Indicator_Scores!J45&gt;=1.27,"2",IF(Indicator_Scores!J45&gt;=1.09,"3",IF(Indicator_Scores!J45&gt;=0.91,"4",IF(Indicator_Scores!J45&gt;=0.73,"5",IF(Indicator_Scores!J45&gt;=0.55,"6",IF(Indicator_Scores!J45&gt;=0.37,"7",IF(Indicator_Scores!J45&gt;=0.19,"8",IF(Indicator_Scores!J45&gt;=0.01,"9",IF(Indicator_Scores!J45=0,"10","you did it wrong")))))))))))</f>
        <v>6</v>
      </c>
      <c r="T45" s="153"/>
      <c r="U45" s="49"/>
      <c r="V45" s="49"/>
      <c r="W45" s="49"/>
    </row>
    <row r="46" spans="1:23">
      <c r="A46" s="3" t="s">
        <v>126</v>
      </c>
      <c r="B46" s="49">
        <v>6.25</v>
      </c>
      <c r="C46" s="163">
        <v>9</v>
      </c>
      <c r="D46" s="49">
        <v>19</v>
      </c>
      <c r="E46" s="49">
        <v>58</v>
      </c>
      <c r="F46" s="49">
        <v>6.0999999999999999E-2</v>
      </c>
      <c r="G46" s="49">
        <v>5.8518304818338703E-2</v>
      </c>
      <c r="H46" s="49">
        <v>0</v>
      </c>
      <c r="I46" s="153">
        <v>0</v>
      </c>
      <c r="J46" s="152">
        <v>1.2125743367218378</v>
      </c>
      <c r="K46" s="152" t="str">
        <f>IF(Indicator_Scores!B46=-18.5,"0",IF(Indicator_Scores!B46&lt;=-11.5,"1",IF(Indicator_Scores!B46&lt;=-4.5,"2",IF(Indicator_Scores!B46&lt;=2.5,"3",IF(Indicator_Scores!B46&lt;=9.5,"4",IF(Indicator_Scores!B46&lt;=16.4,"5",IF(Indicator_Scores!B46&lt;=23.4,"6",IF(Indicator_Scores!B46&lt;=30.4,"7",IF(Indicator_Scores!B46&lt;=37.4,"8",IF(Indicator_Scores!B46&lt;=44.4,"9",IF(Indicator_Scores!B46=44.5,"10","you did it wrong")))))))))))</f>
        <v>4</v>
      </c>
      <c r="L46" s="152" t="str">
        <f>IF(Indicator_Scores!C46=9,"0",IF(Indicator_Scores!C46=10,"1",IF(Indicator_Scores!C46&lt;=12,"2",IF(Indicator_Scores!C46=13,"3",IF(Indicator_Scores!C46&lt;=15,"4",IF(Indicator_Scores!C46=16,"5",IF(Indicator_Scores!C46&lt;=18,"6",IF(Indicator_Scores!C46=19,"7",IF(Indicator_Scores!C46&lt;=21,"8",IF(Indicator_Scores!C46=22,"9",IF(Indicator_Scores!C46&gt;-23,"10","you did it wrong")))))))))))</f>
        <v>0</v>
      </c>
      <c r="M46" s="152" t="str">
        <f>IF(Indicator_Scores!D46&gt;=41,"0",IF(Indicator_Scores!D46&gt;=37,"1",IF(Indicator_Scores!D46&gt;=32,"2",IF(Indicator_Scores!D46&gt;=28,"3",IF(Indicator_Scores!D46&gt;=23,"4",IF(Indicator_Scores!D46&gt;=19,"5",IF(Indicator_Scores!D46&gt;=14,"6",IF(Indicator_Scores!D46&gt;=10,"7",IF(Indicator_Scores!D46&gt;=5,"8",IF(Indicator_Scores!D46&gt;=1,"9",IF(Indicator_Scores!D46=0,"10","you did it wrong")))))))))))</f>
        <v>5</v>
      </c>
      <c r="N46" s="152" t="str">
        <f>IF(Indicator_Scores!E46=0,"0",IF(Indicator_Scores!E46&lt;=11,"1",IF(Indicator_Scores!E46&lt;=22,"2",IF(Indicator_Scores!E46&lt;=33,"3",IF(Indicator_Scores!E46&lt;=44,"4",IF(Indicator_Scores!E46&lt;=55,"5",IF(Indicator_Scores!E46&lt;=66,"6",IF(Indicator_Scores!E46&lt;=77,"7",IF(Indicator_Scores!E46&lt;=88,"8",IF(Indicator_Scores!E46&lt;=99,"9",IF(Indicator_Scores!E46=100,"10","you did it wrong")))))))))))</f>
        <v>6</v>
      </c>
      <c r="O46" s="152" t="str">
        <f>IF(Indicator_Scores!F46=0,"0",IF(Indicator_Scores!F46&lt;=0.011,"1",IF(Indicator_Scores!F46&lt;=0.022,"2",IF(Indicator_Scores!F46&lt;=0.033,"3",IF(Indicator_Scores!F46&lt;=0.044,"4",IF(Indicator_Scores!F46&lt;=0.056,"5",IF(Indicator_Scores!F46&lt;=0.067,"6",IF(Indicator_Scores!F46&lt;=0.078,"7",IF(Indicator_Scores!F46&lt;=0.089,"8",IF(Indicator_Scores!F46&lt;=0.1,"9",IF(Indicator_Scores!F46&lt;=0.11,"10","you did it wrong")))))))))))</f>
        <v>6</v>
      </c>
      <c r="P46" s="187" t="str">
        <f>IF(Indicator_Scores!G46=0,"0",IF(Indicator_Scores!G46&lt;=0.29,"1",IF(Indicator_Scores!G46&lt;=0.59,"2",IF(Indicator_Scores!G46&lt;=0.88,"3",IF(Indicator_Scores!G46&lt;=1.18,"4",IF(Indicator_Scores!G46&lt;=1.47,"5",IF(Indicator_Scores!G46&lt;=1.77,"6",IF(Indicator_Scores!G46&lt;=1.06,"7",IF(Indicator_Scores!G46&lt;=2.36,"8",IF(Indicator_Scores!G46&lt;=2.65,"9",IF(Indicator_Scores!G46&gt;=2.66,"10","you did it wrong")))))))))))</f>
        <v>1</v>
      </c>
      <c r="Q46" s="187" t="str">
        <f>IF(Indicator_Scores!H46=0,"0",IF(Indicator_Scores!H46&lt;=0.006,"1",IF(Indicator_Scores!H46&lt;=0.012,"2",IF(Indicator_Scores!H46&lt;=0.018,"3",IF(Indicator_Scores!H46&lt;=0.024,"4",IF(Indicator_Scores!H46&lt;=0.031,"5",IF(Indicator_Scores!H46&lt;=0.037,"6",IF(Indicator_Scores!H46&lt;=0.043,"7",IF(Indicator_Scores!H46&lt;=0.049,"8",IF(Indicator_Scores!H46&lt;=0.055,"9",IF(Indicator_Scores!H46&gt;=0.056,"10","you did it wrong")))))))))))</f>
        <v>0</v>
      </c>
      <c r="R46" s="188">
        <f t="shared" si="0"/>
        <v>0</v>
      </c>
      <c r="S46" s="152" t="str">
        <f>IF(Indicator_Scores!J46&gt;=1.63,"0",IF(Indicator_Scores!J46&gt;=1.45,"1",IF(Indicator_Scores!J46&gt;=1.27,"2",IF(Indicator_Scores!J46&gt;=1.09,"3",IF(Indicator_Scores!J46&gt;=0.91,"4",IF(Indicator_Scores!J46&gt;=0.73,"5",IF(Indicator_Scores!J46&gt;=0.55,"6",IF(Indicator_Scores!J46&gt;=0.37,"7",IF(Indicator_Scores!J46&gt;=0.19,"8",IF(Indicator_Scores!J46&gt;=0.01,"9",IF(Indicator_Scores!J46=0,"10","you did it wrong")))))))))))</f>
        <v>3</v>
      </c>
      <c r="T46" s="153"/>
      <c r="U46" s="49"/>
      <c r="V46" s="49"/>
      <c r="W46" s="49"/>
    </row>
    <row r="47" spans="1:23">
      <c r="A47" s="3" t="s">
        <v>128</v>
      </c>
      <c r="B47" s="49">
        <v>38.5</v>
      </c>
      <c r="C47" s="163">
        <v>15</v>
      </c>
      <c r="D47" s="49">
        <v>4</v>
      </c>
      <c r="E47" s="49">
        <v>61.444444444444443</v>
      </c>
      <c r="F47" s="49">
        <v>7.3999999999999996E-2</v>
      </c>
      <c r="G47" s="49">
        <v>0.30889748310330767</v>
      </c>
      <c r="H47" s="49">
        <v>0</v>
      </c>
      <c r="I47" s="153">
        <v>0</v>
      </c>
      <c r="J47" s="152">
        <v>1.8543987884594582</v>
      </c>
      <c r="K47" s="152" t="str">
        <f>IF(Indicator_Scores!B47=-18.5,"0",IF(Indicator_Scores!B47&lt;=-11.5,"1",IF(Indicator_Scores!B47&lt;=-4.5,"2",IF(Indicator_Scores!B47&lt;=2.5,"3",IF(Indicator_Scores!B47&lt;=9.5,"4",IF(Indicator_Scores!B47&lt;=16.4,"5",IF(Indicator_Scores!B47&lt;=23.4,"6",IF(Indicator_Scores!B47&lt;=30.4,"7",IF(Indicator_Scores!B47&lt;=37.4,"8",IF(Indicator_Scores!B47&lt;=44.4,"9",IF(Indicator_Scores!B47=44.5,"10","you did it wrong")))))))))))</f>
        <v>9</v>
      </c>
      <c r="L47" s="152" t="str">
        <f>IF(Indicator_Scores!C47=9,"0",IF(Indicator_Scores!C47=10,"1",IF(Indicator_Scores!C47&lt;=12,"2",IF(Indicator_Scores!C47=13,"3",IF(Indicator_Scores!C47&lt;=15,"4",IF(Indicator_Scores!C47=16,"5",IF(Indicator_Scores!C47&lt;=18,"6",IF(Indicator_Scores!C47=19,"7",IF(Indicator_Scores!C47&lt;=21,"8",IF(Indicator_Scores!C47=22,"9",IF(Indicator_Scores!C47&gt;-23,"10","you did it wrong")))))))))))</f>
        <v>4</v>
      </c>
      <c r="M47" s="152" t="str">
        <f>IF(Indicator_Scores!D47&gt;=41,"0",IF(Indicator_Scores!D47&gt;=37,"1",IF(Indicator_Scores!D47&gt;=32,"2",IF(Indicator_Scores!D47&gt;=28,"3",IF(Indicator_Scores!D47&gt;=23,"4",IF(Indicator_Scores!D47&gt;=19,"5",IF(Indicator_Scores!D47&gt;=14,"6",IF(Indicator_Scores!D47&gt;=10,"7",IF(Indicator_Scores!D47&gt;=5,"8",IF(Indicator_Scores!D47&gt;=1,"9",IF(Indicator_Scores!D47=0,"10","you did it wrong")))))))))))</f>
        <v>9</v>
      </c>
      <c r="N47" s="152" t="str">
        <f>IF(Indicator_Scores!E47=0,"0",IF(Indicator_Scores!E47&lt;=11,"1",IF(Indicator_Scores!E47&lt;=22,"2",IF(Indicator_Scores!E47&lt;=33,"3",IF(Indicator_Scores!E47&lt;=44,"4",IF(Indicator_Scores!E47&lt;=55,"5",IF(Indicator_Scores!E47&lt;=66,"6",IF(Indicator_Scores!E47&lt;=77,"7",IF(Indicator_Scores!E47&lt;=88,"8",IF(Indicator_Scores!E47&lt;=99,"9",IF(Indicator_Scores!E47=100,"10","you did it wrong")))))))))))</f>
        <v>6</v>
      </c>
      <c r="O47" s="152" t="str">
        <f>IF(Indicator_Scores!F47=0,"0",IF(Indicator_Scores!F47&lt;=0.011,"1",IF(Indicator_Scores!F47&lt;=0.022,"2",IF(Indicator_Scores!F47&lt;=0.033,"3",IF(Indicator_Scores!F47&lt;=0.044,"4",IF(Indicator_Scores!F47&lt;=0.056,"5",IF(Indicator_Scores!F47&lt;=0.067,"6",IF(Indicator_Scores!F47&lt;=0.078,"7",IF(Indicator_Scores!F47&lt;=0.089,"8",IF(Indicator_Scores!F47&lt;=0.1,"9",IF(Indicator_Scores!F47&lt;=0.11,"10","you did it wrong")))))))))))</f>
        <v>7</v>
      </c>
      <c r="P47" s="187" t="str">
        <f>IF(Indicator_Scores!G47=0,"0",IF(Indicator_Scores!G47&lt;=0.29,"1",IF(Indicator_Scores!G47&lt;=0.59,"2",IF(Indicator_Scores!G47&lt;=0.88,"3",IF(Indicator_Scores!G47&lt;=1.18,"4",IF(Indicator_Scores!G47&lt;=1.47,"5",IF(Indicator_Scores!G47&lt;=1.77,"6",IF(Indicator_Scores!G47&lt;=1.06,"7",IF(Indicator_Scores!G47&lt;=2.36,"8",IF(Indicator_Scores!G47&lt;=2.65,"9",IF(Indicator_Scores!G47&gt;=2.66,"10","you did it wrong")))))))))))</f>
        <v>2</v>
      </c>
      <c r="Q47" s="187" t="str">
        <f>IF(Indicator_Scores!H47=0,"0",IF(Indicator_Scores!H47&lt;=0.006,"1",IF(Indicator_Scores!H47&lt;=0.012,"2",IF(Indicator_Scores!H47&lt;=0.018,"3",IF(Indicator_Scores!H47&lt;=0.024,"4",IF(Indicator_Scores!H47&lt;=0.031,"5",IF(Indicator_Scores!H47&lt;=0.037,"6",IF(Indicator_Scores!H47&lt;=0.043,"7",IF(Indicator_Scores!H47&lt;=0.049,"8",IF(Indicator_Scores!H47&lt;=0.055,"9",IF(Indicator_Scores!H47&gt;=0.056,"10","you did it wrong")))))))))))</f>
        <v>0</v>
      </c>
      <c r="R47" s="188">
        <f t="shared" si="0"/>
        <v>0</v>
      </c>
      <c r="S47" s="152" t="str">
        <f>IF(Indicator_Scores!J47&gt;=1.63,"0",IF(Indicator_Scores!J47&gt;=1.45,"1",IF(Indicator_Scores!J47&gt;=1.27,"2",IF(Indicator_Scores!J47&gt;=1.09,"3",IF(Indicator_Scores!J47&gt;=0.91,"4",IF(Indicator_Scores!J47&gt;=0.73,"5",IF(Indicator_Scores!J47&gt;=0.55,"6",IF(Indicator_Scores!J47&gt;=0.37,"7",IF(Indicator_Scores!J47&gt;=0.19,"8",IF(Indicator_Scores!J47&gt;=0.01,"9",IF(Indicator_Scores!J47=0,"10","you did it wrong")))))))))))</f>
        <v>0</v>
      </c>
      <c r="T47" s="153"/>
      <c r="U47" s="49"/>
      <c r="V47" s="49"/>
      <c r="W47" s="49"/>
    </row>
    <row r="48" spans="1:23">
      <c r="A48" s="3" t="s">
        <v>130</v>
      </c>
      <c r="B48" s="49">
        <v>26.5</v>
      </c>
      <c r="C48" s="163">
        <v>9</v>
      </c>
      <c r="D48" s="49">
        <v>23</v>
      </c>
      <c r="E48" s="49">
        <v>95</v>
      </c>
      <c r="F48" s="49">
        <v>5.8999999999999997E-2</v>
      </c>
      <c r="G48" s="49">
        <v>1.1473550368541911E-2</v>
      </c>
      <c r="H48" s="49">
        <v>0.05</v>
      </c>
      <c r="I48" s="153">
        <v>1</v>
      </c>
      <c r="J48" s="152">
        <v>0.54153086628001357</v>
      </c>
      <c r="K48" s="152" t="str">
        <f>IF(Indicator_Scores!B48=-18.5,"0",IF(Indicator_Scores!B48&lt;=-11.5,"1",IF(Indicator_Scores!B48&lt;=-4.5,"2",IF(Indicator_Scores!B48&lt;=2.5,"3",IF(Indicator_Scores!B48&lt;=9.5,"4",IF(Indicator_Scores!B48&lt;=16.4,"5",IF(Indicator_Scores!B48&lt;=23.4,"6",IF(Indicator_Scores!B48&lt;=30.4,"7",IF(Indicator_Scores!B48&lt;=37.4,"8",IF(Indicator_Scores!B48&lt;=44.4,"9",IF(Indicator_Scores!B48=44.5,"10","you did it wrong")))))))))))</f>
        <v>7</v>
      </c>
      <c r="L48" s="152" t="str">
        <f>IF(Indicator_Scores!C48=9,"0",IF(Indicator_Scores!C48=10,"1",IF(Indicator_Scores!C48&lt;=12,"2",IF(Indicator_Scores!C48=13,"3",IF(Indicator_Scores!C48&lt;=15,"4",IF(Indicator_Scores!C48=16,"5",IF(Indicator_Scores!C48&lt;=18,"6",IF(Indicator_Scores!C48=19,"7",IF(Indicator_Scores!C48&lt;=21,"8",IF(Indicator_Scores!C48=22,"9",IF(Indicator_Scores!C48&gt;-23,"10","you did it wrong")))))))))))</f>
        <v>0</v>
      </c>
      <c r="M48" s="152" t="str">
        <f>IF(Indicator_Scores!D48&gt;=41,"0",IF(Indicator_Scores!D48&gt;=37,"1",IF(Indicator_Scores!D48&gt;=32,"2",IF(Indicator_Scores!D48&gt;=28,"3",IF(Indicator_Scores!D48&gt;=23,"4",IF(Indicator_Scores!D48&gt;=19,"5",IF(Indicator_Scores!D48&gt;=14,"6",IF(Indicator_Scores!D48&gt;=10,"7",IF(Indicator_Scores!D48&gt;=5,"8",IF(Indicator_Scores!D48&gt;=1,"9",IF(Indicator_Scores!D48=0,"10","you did it wrong")))))))))))</f>
        <v>4</v>
      </c>
      <c r="N48" s="152" t="str">
        <f>IF(Indicator_Scores!E48=0,"0",IF(Indicator_Scores!E48&lt;=11,"1",IF(Indicator_Scores!E48&lt;=22,"2",IF(Indicator_Scores!E48&lt;=33,"3",IF(Indicator_Scores!E48&lt;=44,"4",IF(Indicator_Scores!E48&lt;=55,"5",IF(Indicator_Scores!E48&lt;=66,"6",IF(Indicator_Scores!E48&lt;=77,"7",IF(Indicator_Scores!E48&lt;=88,"8",IF(Indicator_Scores!E48&lt;=99,"9",IF(Indicator_Scores!E48=100,"10","you did it wrong")))))))))))</f>
        <v>9</v>
      </c>
      <c r="O48" s="152" t="str">
        <f>IF(Indicator_Scores!F48=0,"0",IF(Indicator_Scores!F48&lt;=0.011,"1",IF(Indicator_Scores!F48&lt;=0.022,"2",IF(Indicator_Scores!F48&lt;=0.033,"3",IF(Indicator_Scores!F48&lt;=0.044,"4",IF(Indicator_Scores!F48&lt;=0.056,"5",IF(Indicator_Scores!F48&lt;=0.067,"6",IF(Indicator_Scores!F48&lt;=0.078,"7",IF(Indicator_Scores!F48&lt;=0.089,"8",IF(Indicator_Scores!F48&lt;=0.1,"9",IF(Indicator_Scores!F48&lt;=0.11,"10","you did it wrong")))))))))))</f>
        <v>6</v>
      </c>
      <c r="P48" s="187" t="str">
        <f>IF(Indicator_Scores!G48=0,"0",IF(Indicator_Scores!G48&lt;=0.29,"1",IF(Indicator_Scores!G48&lt;=0.59,"2",IF(Indicator_Scores!G48&lt;=0.88,"3",IF(Indicator_Scores!G48&lt;=1.18,"4",IF(Indicator_Scores!G48&lt;=1.47,"5",IF(Indicator_Scores!G48&lt;=1.77,"6",IF(Indicator_Scores!G48&lt;=1.06,"7",IF(Indicator_Scores!G48&lt;=2.36,"8",IF(Indicator_Scores!G48&lt;=2.65,"9",IF(Indicator_Scores!G48&gt;=2.66,"10","you did it wrong")))))))))))</f>
        <v>1</v>
      </c>
      <c r="Q48" s="187" t="str">
        <f>IF(Indicator_Scores!H48=0,"0",IF(Indicator_Scores!H48&lt;=0.006,"1",IF(Indicator_Scores!H48&lt;=0.012,"2",IF(Indicator_Scores!H48&lt;=0.018,"3",IF(Indicator_Scores!H48&lt;=0.024,"4",IF(Indicator_Scores!H48&lt;=0.031,"5",IF(Indicator_Scores!H48&lt;=0.037,"6",IF(Indicator_Scores!H48&lt;=0.043,"7",IF(Indicator_Scores!H48&lt;=0.049,"8",IF(Indicator_Scores!H48&lt;=0.055,"9",IF(Indicator_Scores!H48&gt;=0.056,"10","you did it wrong")))))))))))</f>
        <v>9</v>
      </c>
      <c r="R48" s="188">
        <f t="shared" si="0"/>
        <v>1</v>
      </c>
      <c r="S48" s="152" t="str">
        <f>IF(Indicator_Scores!J48&gt;=1.63,"0",IF(Indicator_Scores!J48&gt;=1.45,"1",IF(Indicator_Scores!J48&gt;=1.27,"2",IF(Indicator_Scores!J48&gt;=1.09,"3",IF(Indicator_Scores!J48&gt;=0.91,"4",IF(Indicator_Scores!J48&gt;=0.73,"5",IF(Indicator_Scores!J48&gt;=0.55,"6",IF(Indicator_Scores!J48&gt;=0.37,"7",IF(Indicator_Scores!J48&gt;=0.19,"8",IF(Indicator_Scores!J48&gt;=0.01,"9",IF(Indicator_Scores!J48=0,"10","you did it wrong")))))))))))</f>
        <v>7</v>
      </c>
      <c r="T48" s="153"/>
      <c r="U48" s="49"/>
      <c r="V48" s="49"/>
      <c r="W48" s="49"/>
    </row>
    <row r="49" spans="1:23">
      <c r="A49" s="3" t="s">
        <v>131</v>
      </c>
      <c r="B49" s="49">
        <v>40.25</v>
      </c>
      <c r="C49" s="163">
        <v>12</v>
      </c>
      <c r="D49" s="49">
        <v>7</v>
      </c>
      <c r="E49" s="49">
        <v>82.8</v>
      </c>
      <c r="F49" s="49">
        <v>6.9000000000000006E-2</v>
      </c>
      <c r="G49" s="49">
        <v>5.1197509753125613E-2</v>
      </c>
      <c r="H49" s="49">
        <v>0.08</v>
      </c>
      <c r="I49" s="153">
        <v>1</v>
      </c>
      <c r="J49" s="152">
        <v>1.8369891773076086</v>
      </c>
      <c r="K49" s="152" t="str">
        <f>IF(Indicator_Scores!B49=-18.5,"0",IF(Indicator_Scores!B49&lt;=-11.5,"1",IF(Indicator_Scores!B49&lt;=-4.5,"2",IF(Indicator_Scores!B49&lt;=2.5,"3",IF(Indicator_Scores!B49&lt;=9.5,"4",IF(Indicator_Scores!B49&lt;=16.4,"5",IF(Indicator_Scores!B49&lt;=23.4,"6",IF(Indicator_Scores!B49&lt;=30.4,"7",IF(Indicator_Scores!B49&lt;=37.4,"8",IF(Indicator_Scores!B49&lt;=44.4,"9",IF(Indicator_Scores!B49=44.5,"10","you did it wrong")))))))))))</f>
        <v>9</v>
      </c>
      <c r="L49" s="152" t="str">
        <f>IF(Indicator_Scores!C49=9,"0",IF(Indicator_Scores!C49=10,"1",IF(Indicator_Scores!C49&lt;=12,"2",IF(Indicator_Scores!C49=13,"3",IF(Indicator_Scores!C49&lt;=15,"4",IF(Indicator_Scores!C49=16,"5",IF(Indicator_Scores!C49&lt;=18,"6",IF(Indicator_Scores!C49=19,"7",IF(Indicator_Scores!C49&lt;=21,"8",IF(Indicator_Scores!C49=22,"9",IF(Indicator_Scores!C49&gt;-23,"10","you did it wrong")))))))))))</f>
        <v>2</v>
      </c>
      <c r="M49" s="152" t="str">
        <f>IF(Indicator_Scores!D49&gt;=41,"0",IF(Indicator_Scores!D49&gt;=37,"1",IF(Indicator_Scores!D49&gt;=32,"2",IF(Indicator_Scores!D49&gt;=28,"3",IF(Indicator_Scores!D49&gt;=23,"4",IF(Indicator_Scores!D49&gt;=19,"5",IF(Indicator_Scores!D49&gt;=14,"6",IF(Indicator_Scores!D49&gt;=10,"7",IF(Indicator_Scores!D49&gt;=5,"8",IF(Indicator_Scores!D49&gt;=1,"9",IF(Indicator_Scores!D49=0,"10","you did it wrong")))))))))))</f>
        <v>8</v>
      </c>
      <c r="N49" s="152" t="str">
        <f>IF(Indicator_Scores!E49=0,"0",IF(Indicator_Scores!E49&lt;=11,"1",IF(Indicator_Scores!E49&lt;=22,"2",IF(Indicator_Scores!E49&lt;=33,"3",IF(Indicator_Scores!E49&lt;=44,"4",IF(Indicator_Scores!E49&lt;=55,"5",IF(Indicator_Scores!E49&lt;=66,"6",IF(Indicator_Scores!E49&lt;=77,"7",IF(Indicator_Scores!E49&lt;=88,"8",IF(Indicator_Scores!E49&lt;=99,"9",IF(Indicator_Scores!E49=100,"10","you did it wrong")))))))))))</f>
        <v>8</v>
      </c>
      <c r="O49" s="152" t="str">
        <f>IF(Indicator_Scores!F49=0,"0",IF(Indicator_Scores!F49&lt;=0.011,"1",IF(Indicator_Scores!F49&lt;=0.022,"2",IF(Indicator_Scores!F49&lt;=0.033,"3",IF(Indicator_Scores!F49&lt;=0.044,"4",IF(Indicator_Scores!F49&lt;=0.056,"5",IF(Indicator_Scores!F49&lt;=0.067,"6",IF(Indicator_Scores!F49&lt;=0.078,"7",IF(Indicator_Scores!F49&lt;=0.089,"8",IF(Indicator_Scores!F49&lt;=0.1,"9",IF(Indicator_Scores!F49&lt;=0.11,"10","you did it wrong")))))))))))</f>
        <v>7</v>
      </c>
      <c r="P49" s="187" t="str">
        <f>IF(Indicator_Scores!G49=0,"0",IF(Indicator_Scores!G49&lt;=0.29,"1",IF(Indicator_Scores!G49&lt;=0.59,"2",IF(Indicator_Scores!G49&lt;=0.88,"3",IF(Indicator_Scores!G49&lt;=1.18,"4",IF(Indicator_Scores!G49&lt;=1.47,"5",IF(Indicator_Scores!G49&lt;=1.77,"6",IF(Indicator_Scores!G49&lt;=1.06,"7",IF(Indicator_Scores!G49&lt;=2.36,"8",IF(Indicator_Scores!G49&lt;=2.65,"9",IF(Indicator_Scores!G49&gt;=2.66,"10","you did it wrong")))))))))))</f>
        <v>1</v>
      </c>
      <c r="Q49" s="187" t="str">
        <f>IF(Indicator_Scores!H49=0,"0",IF(Indicator_Scores!H49&lt;=0.006,"1",IF(Indicator_Scores!H49&lt;=0.012,"2",IF(Indicator_Scores!H49&lt;=0.018,"3",IF(Indicator_Scores!H49&lt;=0.024,"4",IF(Indicator_Scores!H49&lt;=0.031,"5",IF(Indicator_Scores!H49&lt;=0.037,"6",IF(Indicator_Scores!H49&lt;=0.043,"7",IF(Indicator_Scores!H49&lt;=0.049,"8",IF(Indicator_Scores!H49&lt;=0.055,"9",IF(Indicator_Scores!H49&gt;=0.056,"10","you did it wrong")))))))))))</f>
        <v>10</v>
      </c>
      <c r="R49" s="188">
        <f t="shared" si="0"/>
        <v>1</v>
      </c>
      <c r="S49" s="152" t="str">
        <f>IF(Indicator_Scores!J49&gt;=1.63,"0",IF(Indicator_Scores!J49&gt;=1.45,"1",IF(Indicator_Scores!J49&gt;=1.27,"2",IF(Indicator_Scores!J49&gt;=1.09,"3",IF(Indicator_Scores!J49&gt;=0.91,"4",IF(Indicator_Scores!J49&gt;=0.73,"5",IF(Indicator_Scores!J49&gt;=0.55,"6",IF(Indicator_Scores!J49&gt;=0.37,"7",IF(Indicator_Scores!J49&gt;=0.19,"8",IF(Indicator_Scores!J49&gt;=0.01,"9",IF(Indicator_Scores!J49=0,"10","you did it wrong")))))))))))</f>
        <v>0</v>
      </c>
      <c r="T49" s="153"/>
      <c r="U49" s="49"/>
      <c r="V49" s="49"/>
      <c r="W49" s="49"/>
    </row>
    <row r="50" spans="1:23">
      <c r="A50" s="3" t="s">
        <v>133</v>
      </c>
      <c r="B50" s="49">
        <v>5</v>
      </c>
      <c r="C50" s="163">
        <v>10</v>
      </c>
      <c r="D50" s="49">
        <v>41</v>
      </c>
      <c r="E50" s="49">
        <v>67</v>
      </c>
      <c r="F50" s="49">
        <v>4.1000000000000002E-2</v>
      </c>
      <c r="G50" s="49">
        <v>0</v>
      </c>
      <c r="H50" s="49">
        <v>0</v>
      </c>
      <c r="I50" s="153">
        <v>0</v>
      </c>
      <c r="J50" s="152">
        <v>0.62005541040622081</v>
      </c>
      <c r="K50" s="152" t="str">
        <f>IF(Indicator_Scores!B50=-18.5,"0",IF(Indicator_Scores!B50&lt;=-11.5,"1",IF(Indicator_Scores!B50&lt;=-4.5,"2",IF(Indicator_Scores!B50&lt;=2.5,"3",IF(Indicator_Scores!B50&lt;=9.5,"4",IF(Indicator_Scores!B50&lt;=16.4,"5",IF(Indicator_Scores!B50&lt;=23.4,"6",IF(Indicator_Scores!B50&lt;=30.4,"7",IF(Indicator_Scores!B50&lt;=37.4,"8",IF(Indicator_Scores!B50&lt;=44.4,"9",IF(Indicator_Scores!B50=44.5,"10","you did it wrong")))))))))))</f>
        <v>4</v>
      </c>
      <c r="L50" s="152" t="str">
        <f>IF(Indicator_Scores!C50=9,"0",IF(Indicator_Scores!C50=10,"1",IF(Indicator_Scores!C50&lt;=12,"2",IF(Indicator_Scores!C50=13,"3",IF(Indicator_Scores!C50&lt;=15,"4",IF(Indicator_Scores!C50=16,"5",IF(Indicator_Scores!C50&lt;=18,"6",IF(Indicator_Scores!C50=19,"7",IF(Indicator_Scores!C50&lt;=21,"8",IF(Indicator_Scores!C50=22,"9",IF(Indicator_Scores!C50&gt;-23,"10","you did it wrong")))))))))))</f>
        <v>1</v>
      </c>
      <c r="M50" s="152" t="str">
        <f>IF(Indicator_Scores!D50&gt;=41,"0",IF(Indicator_Scores!D50&gt;=37,"1",IF(Indicator_Scores!D50&gt;=32,"2",IF(Indicator_Scores!D50&gt;=28,"3",IF(Indicator_Scores!D50&gt;=23,"4",IF(Indicator_Scores!D50&gt;=19,"5",IF(Indicator_Scores!D50&gt;=14,"6",IF(Indicator_Scores!D50&gt;=10,"7",IF(Indicator_Scores!D50&gt;=5,"8",IF(Indicator_Scores!D50&gt;=1,"9",IF(Indicator_Scores!D50=0,"10","you did it wrong")))))))))))</f>
        <v>0</v>
      </c>
      <c r="N50" s="152" t="str">
        <f>IF(Indicator_Scores!E50=0,"0",IF(Indicator_Scores!E50&lt;=11,"1",IF(Indicator_Scores!E50&lt;=22,"2",IF(Indicator_Scores!E50&lt;=33,"3",IF(Indicator_Scores!E50&lt;=44,"4",IF(Indicator_Scores!E50&lt;=55,"5",IF(Indicator_Scores!E50&lt;=66,"6",IF(Indicator_Scores!E50&lt;=77,"7",IF(Indicator_Scores!E50&lt;=88,"8",IF(Indicator_Scores!E50&lt;=99,"9",IF(Indicator_Scores!E50=100,"10","you did it wrong")))))))))))</f>
        <v>7</v>
      </c>
      <c r="O50" s="152" t="str">
        <f>IF(Indicator_Scores!F50=0,"0",IF(Indicator_Scores!F50&lt;=0.011,"1",IF(Indicator_Scores!F50&lt;=0.022,"2",IF(Indicator_Scores!F50&lt;=0.033,"3",IF(Indicator_Scores!F50&lt;=0.044,"4",IF(Indicator_Scores!F50&lt;=0.056,"5",IF(Indicator_Scores!F50&lt;=0.067,"6",IF(Indicator_Scores!F50&lt;=0.078,"7",IF(Indicator_Scores!F50&lt;=0.089,"8",IF(Indicator_Scores!F50&lt;=0.1,"9",IF(Indicator_Scores!F50&lt;=0.11,"10","you did it wrong")))))))))))</f>
        <v>4</v>
      </c>
      <c r="P50" s="187" t="str">
        <f>IF(Indicator_Scores!G50=0,"0",IF(Indicator_Scores!G50&lt;=0.29,"1",IF(Indicator_Scores!G50&lt;=0.59,"2",IF(Indicator_Scores!G50&lt;=0.88,"3",IF(Indicator_Scores!G50&lt;=1.18,"4",IF(Indicator_Scores!G50&lt;=1.47,"5",IF(Indicator_Scores!G50&lt;=1.77,"6",IF(Indicator_Scores!G50&lt;=1.06,"7",IF(Indicator_Scores!G50&lt;=2.36,"8",IF(Indicator_Scores!G50&lt;=2.65,"9",IF(Indicator_Scores!G50&gt;=2.66,"10","you did it wrong")))))))))))</f>
        <v>0</v>
      </c>
      <c r="Q50" s="187" t="str">
        <f>IF(Indicator_Scores!H50=0,"0",IF(Indicator_Scores!H50&lt;=0.006,"1",IF(Indicator_Scores!H50&lt;=0.012,"2",IF(Indicator_Scores!H50&lt;=0.018,"3",IF(Indicator_Scores!H50&lt;=0.024,"4",IF(Indicator_Scores!H50&lt;=0.031,"5",IF(Indicator_Scores!H50&lt;=0.037,"6",IF(Indicator_Scores!H50&lt;=0.043,"7",IF(Indicator_Scores!H50&lt;=0.049,"8",IF(Indicator_Scores!H50&lt;=0.055,"9",IF(Indicator_Scores!H50&gt;=0.056,"10","you did it wrong")))))))))))</f>
        <v>0</v>
      </c>
      <c r="R50" s="188">
        <f t="shared" si="0"/>
        <v>0</v>
      </c>
      <c r="S50" s="152" t="str">
        <f>IF(Indicator_Scores!J50&gt;=1.63,"0",IF(Indicator_Scores!J50&gt;=1.45,"1",IF(Indicator_Scores!J50&gt;=1.27,"2",IF(Indicator_Scores!J50&gt;=1.09,"3",IF(Indicator_Scores!J50&gt;=0.91,"4",IF(Indicator_Scores!J50&gt;=0.73,"5",IF(Indicator_Scores!J50&gt;=0.55,"6",IF(Indicator_Scores!J50&gt;=0.37,"7",IF(Indicator_Scores!J50&gt;=0.19,"8",IF(Indicator_Scores!J50&gt;=0.01,"9",IF(Indicator_Scores!J50=0,"10","you did it wrong")))))))))))</f>
        <v>6</v>
      </c>
      <c r="T50" s="153"/>
      <c r="U50" s="49"/>
      <c r="V50" s="49"/>
      <c r="W50" s="49"/>
    </row>
    <row r="51" spans="1:23">
      <c r="A51" s="3" t="s">
        <v>135</v>
      </c>
      <c r="B51" s="49">
        <v>17.5</v>
      </c>
      <c r="C51" s="163">
        <v>9</v>
      </c>
      <c r="D51" s="49">
        <v>29</v>
      </c>
      <c r="E51" s="49">
        <v>88.571428571428569</v>
      </c>
      <c r="F51" s="49">
        <v>5.7000000000000002E-2</v>
      </c>
      <c r="G51" s="49">
        <v>8.4588700133903905E-2</v>
      </c>
      <c r="H51" s="49">
        <v>0</v>
      </c>
      <c r="I51" s="153">
        <v>1</v>
      </c>
      <c r="J51" s="152">
        <v>0.6111490910090972</v>
      </c>
      <c r="K51" s="152" t="str">
        <f>IF(Indicator_Scores!B51=-18.5,"0",IF(Indicator_Scores!B51&lt;=-11.5,"1",IF(Indicator_Scores!B51&lt;=-4.5,"2",IF(Indicator_Scores!B51&lt;=2.5,"3",IF(Indicator_Scores!B51&lt;=9.5,"4",IF(Indicator_Scores!B51&lt;=16.4,"5",IF(Indicator_Scores!B51&lt;=23.4,"6",IF(Indicator_Scores!B51&lt;=30.4,"7",IF(Indicator_Scores!B51&lt;=37.4,"8",IF(Indicator_Scores!B51&lt;=44.4,"9",IF(Indicator_Scores!B51=44.5,"10","you did it wrong")))))))))))</f>
        <v>6</v>
      </c>
      <c r="L51" s="152" t="str">
        <f>IF(Indicator_Scores!C51=9,"0",IF(Indicator_Scores!C51=10,"1",IF(Indicator_Scores!C51&lt;=12,"2",IF(Indicator_Scores!C51=13,"3",IF(Indicator_Scores!C51&lt;=15,"4",IF(Indicator_Scores!C51=16,"5",IF(Indicator_Scores!C51&lt;=18,"6",IF(Indicator_Scores!C51=19,"7",IF(Indicator_Scores!C51&lt;=21,"8",IF(Indicator_Scores!C51=22,"9",IF(Indicator_Scores!C51&gt;-23,"10","you did it wrong")))))))))))</f>
        <v>0</v>
      </c>
      <c r="M51" s="152" t="str">
        <f>IF(Indicator_Scores!D51&gt;=41,"0",IF(Indicator_Scores!D51&gt;=37,"1",IF(Indicator_Scores!D51&gt;=32,"2",IF(Indicator_Scores!D51&gt;=28,"3",IF(Indicator_Scores!D51&gt;=23,"4",IF(Indicator_Scores!D51&gt;=19,"5",IF(Indicator_Scores!D51&gt;=14,"6",IF(Indicator_Scores!D51&gt;=10,"7",IF(Indicator_Scores!D51&gt;=5,"8",IF(Indicator_Scores!D51&gt;=1,"9",IF(Indicator_Scores!D51=0,"10","you did it wrong")))))))))))</f>
        <v>3</v>
      </c>
      <c r="N51" s="152" t="str">
        <f>IF(Indicator_Scores!E51=0,"0",IF(Indicator_Scores!E51&lt;=11,"1",IF(Indicator_Scores!E51&lt;=22,"2",IF(Indicator_Scores!E51&lt;=33,"3",IF(Indicator_Scores!E51&lt;=44,"4",IF(Indicator_Scores!E51&lt;=55,"5",IF(Indicator_Scores!E51&lt;=66,"6",IF(Indicator_Scores!E51&lt;=77,"7",IF(Indicator_Scores!E51&lt;=88,"8",IF(Indicator_Scores!E51&lt;=99,"9",IF(Indicator_Scores!E51=100,"10","you did it wrong")))))))))))</f>
        <v>9</v>
      </c>
      <c r="O51" s="152" t="str">
        <f>IF(Indicator_Scores!F51=0,"0",IF(Indicator_Scores!F51&lt;=0.011,"1",IF(Indicator_Scores!F51&lt;=0.022,"2",IF(Indicator_Scores!F51&lt;=0.033,"3",IF(Indicator_Scores!F51&lt;=0.044,"4",IF(Indicator_Scores!F51&lt;=0.056,"5",IF(Indicator_Scores!F51&lt;=0.067,"6",IF(Indicator_Scores!F51&lt;=0.078,"7",IF(Indicator_Scores!F51&lt;=0.089,"8",IF(Indicator_Scores!F51&lt;=0.1,"9",IF(Indicator_Scores!F51&lt;=0.11,"10","you did it wrong")))))))))))</f>
        <v>6</v>
      </c>
      <c r="P51" s="187" t="str">
        <f>IF(Indicator_Scores!G51=0,"0",IF(Indicator_Scores!G51&lt;=0.29,"1",IF(Indicator_Scores!G51&lt;=0.59,"2",IF(Indicator_Scores!G51&lt;=0.88,"3",IF(Indicator_Scores!G51&lt;=1.18,"4",IF(Indicator_Scores!G51&lt;=1.47,"5",IF(Indicator_Scores!G51&lt;=1.77,"6",IF(Indicator_Scores!G51&lt;=1.06,"7",IF(Indicator_Scores!G51&lt;=2.36,"8",IF(Indicator_Scores!G51&lt;=2.65,"9",IF(Indicator_Scores!G51&gt;=2.66,"10","you did it wrong")))))))))))</f>
        <v>1</v>
      </c>
      <c r="Q51" s="187" t="str">
        <f>IF(Indicator_Scores!H51=0,"0",IF(Indicator_Scores!H51&lt;=0.006,"1",IF(Indicator_Scores!H51&lt;=0.012,"2",IF(Indicator_Scores!H51&lt;=0.018,"3",IF(Indicator_Scores!H51&lt;=0.024,"4",IF(Indicator_Scores!H51&lt;=0.031,"5",IF(Indicator_Scores!H51&lt;=0.037,"6",IF(Indicator_Scores!H51&lt;=0.043,"7",IF(Indicator_Scores!H51&lt;=0.049,"8",IF(Indicator_Scores!H51&lt;=0.055,"9",IF(Indicator_Scores!H51&gt;=0.056,"10","you did it wrong")))))))))))</f>
        <v>0</v>
      </c>
      <c r="R51" s="188">
        <f t="shared" si="0"/>
        <v>1</v>
      </c>
      <c r="S51" s="152" t="str">
        <f>IF(Indicator_Scores!J51&gt;=1.63,"0",IF(Indicator_Scores!J51&gt;=1.45,"1",IF(Indicator_Scores!J51&gt;=1.27,"2",IF(Indicator_Scores!J51&gt;=1.09,"3",IF(Indicator_Scores!J51&gt;=0.91,"4",IF(Indicator_Scores!J51&gt;=0.73,"5",IF(Indicator_Scores!J51&gt;=0.55,"6",IF(Indicator_Scores!J51&gt;=0.37,"7",IF(Indicator_Scores!J51&gt;=0.19,"8",IF(Indicator_Scores!J51&gt;=0.01,"9",IF(Indicator_Scores!J51=0,"10","you did it wrong")))))))))))</f>
        <v>6</v>
      </c>
      <c r="T51" s="153"/>
      <c r="U51" s="49"/>
      <c r="V51" s="49"/>
      <c r="W51" s="49"/>
    </row>
    <row r="52" spans="1:23">
      <c r="A52" s="3" t="s">
        <v>138</v>
      </c>
      <c r="B52" s="49">
        <v>-0.75</v>
      </c>
      <c r="C52" s="163">
        <v>10</v>
      </c>
      <c r="D52" s="49">
        <v>18</v>
      </c>
      <c r="E52" s="49">
        <v>42.428571428571431</v>
      </c>
      <c r="F52" s="49">
        <v>5.8999999999999997E-2</v>
      </c>
      <c r="G52" s="49">
        <v>0.5136484966364584</v>
      </c>
      <c r="H52" s="49">
        <v>0</v>
      </c>
      <c r="I52" s="153">
        <v>0</v>
      </c>
      <c r="J52" s="152">
        <v>1.547378139673228</v>
      </c>
      <c r="K52" s="152" t="str">
        <f>IF(Indicator_Scores!B52=-18.5,"0",IF(Indicator_Scores!B52&lt;=-11.5,"1",IF(Indicator_Scores!B52&lt;=-4.5,"2",IF(Indicator_Scores!B52&lt;=2.5,"3",IF(Indicator_Scores!B52&lt;=9.5,"4",IF(Indicator_Scores!B52&lt;=16.4,"5",IF(Indicator_Scores!B52&lt;=23.4,"6",IF(Indicator_Scores!B52&lt;=30.4,"7",IF(Indicator_Scores!B52&lt;=37.4,"8",IF(Indicator_Scores!B52&lt;=44.4,"9",IF(Indicator_Scores!B52=44.5,"10","you did it wrong")))))))))))</f>
        <v>3</v>
      </c>
      <c r="L52" s="152" t="str">
        <f>IF(Indicator_Scores!C52=9,"0",IF(Indicator_Scores!C52=10,"1",IF(Indicator_Scores!C52&lt;=12,"2",IF(Indicator_Scores!C52=13,"3",IF(Indicator_Scores!C52&lt;=15,"4",IF(Indicator_Scores!C52=16,"5",IF(Indicator_Scores!C52&lt;=18,"6",IF(Indicator_Scores!C52=19,"7",IF(Indicator_Scores!C52&lt;=21,"8",IF(Indicator_Scores!C52=22,"9",IF(Indicator_Scores!C52&gt;-23,"10","you did it wrong")))))))))))</f>
        <v>1</v>
      </c>
      <c r="M52" s="152" t="str">
        <f>IF(Indicator_Scores!D52&gt;=41,"0",IF(Indicator_Scores!D52&gt;=37,"1",IF(Indicator_Scores!D52&gt;=32,"2",IF(Indicator_Scores!D52&gt;=28,"3",IF(Indicator_Scores!D52&gt;=23,"4",IF(Indicator_Scores!D52&gt;=19,"5",IF(Indicator_Scores!D52&gt;=14,"6",IF(Indicator_Scores!D52&gt;=10,"7",IF(Indicator_Scores!D52&gt;=5,"8",IF(Indicator_Scores!D52&gt;=1,"9",IF(Indicator_Scores!D52=0,"10","you did it wrong")))))))))))</f>
        <v>6</v>
      </c>
      <c r="N52" s="152" t="str">
        <f>IF(Indicator_Scores!E52=0,"0",IF(Indicator_Scores!E52&lt;=11,"1",IF(Indicator_Scores!E52&lt;=22,"2",IF(Indicator_Scores!E52&lt;=33,"3",IF(Indicator_Scores!E52&lt;=44,"4",IF(Indicator_Scores!E52&lt;=55,"5",IF(Indicator_Scores!E52&lt;=66,"6",IF(Indicator_Scores!E52&lt;=77,"7",IF(Indicator_Scores!E52&lt;=88,"8",IF(Indicator_Scores!E52&lt;=99,"9",IF(Indicator_Scores!E52=100,"10","you did it wrong")))))))))))</f>
        <v>4</v>
      </c>
      <c r="O52" s="152" t="str">
        <f>IF(Indicator_Scores!F52=0,"0",IF(Indicator_Scores!F52&lt;=0.011,"1",IF(Indicator_Scores!F52&lt;=0.022,"2",IF(Indicator_Scores!F52&lt;=0.033,"3",IF(Indicator_Scores!F52&lt;=0.044,"4",IF(Indicator_Scores!F52&lt;=0.056,"5",IF(Indicator_Scores!F52&lt;=0.067,"6",IF(Indicator_Scores!F52&lt;=0.078,"7",IF(Indicator_Scores!F52&lt;=0.089,"8",IF(Indicator_Scores!F52&lt;=0.1,"9",IF(Indicator_Scores!F52&lt;=0.11,"10","you did it wrong")))))))))))</f>
        <v>6</v>
      </c>
      <c r="P52" s="187" t="str">
        <f>IF(Indicator_Scores!G52=0,"0",IF(Indicator_Scores!G52&lt;=0.29,"1",IF(Indicator_Scores!G52&lt;=0.59,"2",IF(Indicator_Scores!G52&lt;=0.88,"3",IF(Indicator_Scores!G52&lt;=1.18,"4",IF(Indicator_Scores!G52&lt;=1.47,"5",IF(Indicator_Scores!G52&lt;=1.77,"6",IF(Indicator_Scores!G52&lt;=1.06,"7",IF(Indicator_Scores!G52&lt;=2.36,"8",IF(Indicator_Scores!G52&lt;=2.65,"9",IF(Indicator_Scores!G52&gt;=2.66,"10","you did it wrong")))))))))))</f>
        <v>2</v>
      </c>
      <c r="Q52" s="187" t="str">
        <f>IF(Indicator_Scores!H52=0,"0",IF(Indicator_Scores!H52&lt;=0.006,"1",IF(Indicator_Scores!H52&lt;=0.012,"2",IF(Indicator_Scores!H52&lt;=0.018,"3",IF(Indicator_Scores!H52&lt;=0.024,"4",IF(Indicator_Scores!H52&lt;=0.031,"5",IF(Indicator_Scores!H52&lt;=0.037,"6",IF(Indicator_Scores!H52&lt;=0.043,"7",IF(Indicator_Scores!H52&lt;=0.049,"8",IF(Indicator_Scores!H52&lt;=0.055,"9",IF(Indicator_Scores!H52&gt;=0.056,"10","you did it wrong")))))))))))</f>
        <v>0</v>
      </c>
      <c r="R52" s="188">
        <f t="shared" si="0"/>
        <v>0</v>
      </c>
      <c r="S52" s="152" t="str">
        <f>IF(Indicator_Scores!J52&gt;=1.63,"0",IF(Indicator_Scores!J52&gt;=1.45,"1",IF(Indicator_Scores!J52&gt;=1.27,"2",IF(Indicator_Scores!J52&gt;=1.09,"3",IF(Indicator_Scores!J52&gt;=0.91,"4",IF(Indicator_Scores!J52&gt;=0.73,"5",IF(Indicator_Scores!J52&gt;=0.55,"6",IF(Indicator_Scores!J52&gt;=0.37,"7",IF(Indicator_Scores!J52&gt;=0.19,"8",IF(Indicator_Scores!J52&gt;=0.01,"9",IF(Indicator_Scores!J52=0,"10","you did it wrong")))))))))))</f>
        <v>1</v>
      </c>
      <c r="T52" s="153"/>
      <c r="U52" s="49"/>
      <c r="V52" s="49"/>
      <c r="W52" s="49"/>
    </row>
    <row r="53" spans="1:23">
      <c r="B53" s="160">
        <f t="shared" ref="B53:I53" si="3">AVERAGE(B2:B52)</f>
        <v>16.078431372549019</v>
      </c>
      <c r="C53" s="160">
        <f t="shared" si="3"/>
        <v>10.647058823529411</v>
      </c>
      <c r="D53" s="160">
        <f t="shared" si="3"/>
        <v>20.420000000000002</v>
      </c>
      <c r="E53" s="160">
        <f t="shared" si="3"/>
        <v>68.405350968329927</v>
      </c>
      <c r="F53" s="157">
        <f t="shared" si="3"/>
        <v>5.8803921568627446E-2</v>
      </c>
      <c r="G53" s="185">
        <f t="shared" si="3"/>
        <v>8.105185586908481E-2</v>
      </c>
      <c r="H53" s="185">
        <f t="shared" si="3"/>
        <v>1.9019607843137259E-2</v>
      </c>
      <c r="I53" s="185">
        <f t="shared" si="3"/>
        <v>0.37254901960784315</v>
      </c>
      <c r="J53" s="50">
        <f>AVERAGE('6. Hate_Crimes'!F2:F52)</f>
        <v>0.95465955894363164</v>
      </c>
    </row>
  </sheetData>
  <mergeCells count="2">
    <mergeCell ref="X1:X12"/>
    <mergeCell ref="X15:X26"/>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F6652-6AB9-474E-AD1E-68C3A5DBDDC3}">
  <sheetPr>
    <tabColor rgb="FFFF0000"/>
  </sheetPr>
  <dimension ref="B2:R115"/>
  <sheetViews>
    <sheetView workbookViewId="0">
      <selection activeCell="P20" sqref="P20"/>
    </sheetView>
  </sheetViews>
  <sheetFormatPr baseColWidth="10" defaultRowHeight="16"/>
  <cols>
    <col min="3" max="3" width="21.83203125" bestFit="1" customWidth="1"/>
    <col min="4" max="4" width="12.83203125" bestFit="1" customWidth="1"/>
    <col min="5" max="5" width="22" bestFit="1" customWidth="1"/>
    <col min="6" max="6" width="20" bestFit="1" customWidth="1"/>
    <col min="7" max="7" width="25" bestFit="1" customWidth="1"/>
    <col min="8" max="8" width="12.83203125" bestFit="1" customWidth="1"/>
    <col min="9" max="9" width="12" bestFit="1" customWidth="1"/>
    <col min="10" max="10" width="12.83203125" customWidth="1"/>
    <col min="11" max="11" width="12" bestFit="1" customWidth="1"/>
    <col min="12" max="12" width="31.33203125" bestFit="1" customWidth="1"/>
    <col min="13" max="13" width="28.1640625" bestFit="1" customWidth="1"/>
    <col min="14" max="14" width="14.1640625" bestFit="1" customWidth="1"/>
  </cols>
  <sheetData>
    <row r="2" spans="2:18">
      <c r="C2" t="s">
        <v>0</v>
      </c>
      <c r="E2" t="s">
        <v>1</v>
      </c>
      <c r="F2" t="s">
        <v>3</v>
      </c>
      <c r="G2" t="s">
        <v>4</v>
      </c>
      <c r="H2" t="s">
        <v>5</v>
      </c>
      <c r="I2" t="s">
        <v>6</v>
      </c>
      <c r="J2" t="s">
        <v>7</v>
      </c>
      <c r="K2" t="s">
        <v>9</v>
      </c>
      <c r="L2" t="s">
        <v>11</v>
      </c>
      <c r="M2" t="s">
        <v>12</v>
      </c>
      <c r="N2" t="s">
        <v>13</v>
      </c>
      <c r="Q2" t="s">
        <v>1868</v>
      </c>
      <c r="R2" t="s">
        <v>1873</v>
      </c>
    </row>
    <row r="3" spans="2:18">
      <c r="E3" t="s">
        <v>2</v>
      </c>
      <c r="J3" t="s">
        <v>8</v>
      </c>
      <c r="K3" t="s">
        <v>10</v>
      </c>
      <c r="Q3" t="s">
        <v>1869</v>
      </c>
      <c r="R3" t="s">
        <v>1874</v>
      </c>
    </row>
    <row r="4" spans="2:18">
      <c r="B4">
        <v>1</v>
      </c>
      <c r="C4" t="s">
        <v>14</v>
      </c>
      <c r="D4" t="s">
        <v>15</v>
      </c>
      <c r="E4" s="2">
        <v>45298</v>
      </c>
      <c r="F4" t="s">
        <v>16</v>
      </c>
      <c r="G4">
        <f>-2.5/-3.5</f>
        <v>0.7142857142857143</v>
      </c>
      <c r="H4">
        <f>-1/5</f>
        <v>-0.2</v>
      </c>
      <c r="I4" t="s">
        <v>17</v>
      </c>
      <c r="J4" t="s">
        <v>18</v>
      </c>
      <c r="K4" t="s">
        <v>19</v>
      </c>
      <c r="L4">
        <v>-2.5</v>
      </c>
      <c r="M4">
        <v>-8</v>
      </c>
      <c r="N4">
        <v>-10.5</v>
      </c>
      <c r="Q4" t="s">
        <v>1870</v>
      </c>
      <c r="R4" t="s">
        <v>1875</v>
      </c>
    </row>
    <row r="5" spans="2:18">
      <c r="B5" t="s">
        <v>20</v>
      </c>
      <c r="C5" t="s">
        <v>21</v>
      </c>
      <c r="D5">
        <f>-0.5/4.5</f>
        <v>-0.1111111111111111</v>
      </c>
      <c r="E5">
        <f>-2.5/-2.5</f>
        <v>1</v>
      </c>
      <c r="F5">
        <f>-4/5</f>
        <v>-0.8</v>
      </c>
      <c r="G5">
        <f>-1/5.5</f>
        <v>-0.18181818181818182</v>
      </c>
      <c r="H5" t="s">
        <v>18</v>
      </c>
      <c r="I5" t="s">
        <v>22</v>
      </c>
      <c r="Q5" t="s">
        <v>1871</v>
      </c>
      <c r="R5" t="s">
        <v>1876</v>
      </c>
    </row>
    <row r="6" spans="2:18">
      <c r="B6">
        <v>2</v>
      </c>
      <c r="C6" t="s">
        <v>23</v>
      </c>
      <c r="D6" t="s">
        <v>15</v>
      </c>
      <c r="E6" s="2">
        <v>45298</v>
      </c>
      <c r="F6" t="s">
        <v>24</v>
      </c>
      <c r="G6" t="s">
        <v>25</v>
      </c>
      <c r="H6" t="s">
        <v>26</v>
      </c>
      <c r="I6" t="s">
        <v>27</v>
      </c>
      <c r="J6" t="s">
        <v>28</v>
      </c>
      <c r="K6" t="s">
        <v>19</v>
      </c>
      <c r="L6">
        <v>4.25</v>
      </c>
      <c r="M6">
        <v>4.25</v>
      </c>
      <c r="N6">
        <v>8.5</v>
      </c>
      <c r="Q6" t="s">
        <v>1872</v>
      </c>
      <c r="R6" t="s">
        <v>1877</v>
      </c>
    </row>
    <row r="7" spans="2:18">
      <c r="B7" t="s">
        <v>20</v>
      </c>
      <c r="C7" t="s">
        <v>21</v>
      </c>
      <c r="D7" t="s">
        <v>24</v>
      </c>
      <c r="E7" t="s">
        <v>29</v>
      </c>
      <c r="F7">
        <f>-0.5/5</f>
        <v>-0.1</v>
      </c>
      <c r="G7" t="s">
        <v>30</v>
      </c>
      <c r="H7">
        <f>-0.25/3</f>
        <v>-8.3333333333333329E-2</v>
      </c>
      <c r="I7" t="s">
        <v>31</v>
      </c>
    </row>
    <row r="8" spans="2:18">
      <c r="B8">
        <v>3</v>
      </c>
      <c r="C8" t="s">
        <v>32</v>
      </c>
      <c r="D8" t="s">
        <v>15</v>
      </c>
      <c r="E8" s="2">
        <v>45298</v>
      </c>
      <c r="F8" t="s">
        <v>16</v>
      </c>
      <c r="G8" t="s">
        <v>25</v>
      </c>
      <c r="H8" t="s">
        <v>33</v>
      </c>
      <c r="I8" t="s">
        <v>17</v>
      </c>
      <c r="J8" t="s">
        <v>18</v>
      </c>
      <c r="K8" t="s">
        <v>19</v>
      </c>
      <c r="L8">
        <v>1</v>
      </c>
      <c r="M8">
        <v>-1</v>
      </c>
      <c r="N8">
        <v>0</v>
      </c>
    </row>
    <row r="9" spans="2:18">
      <c r="B9" t="s">
        <v>20</v>
      </c>
      <c r="C9" t="s">
        <v>21</v>
      </c>
      <c r="D9" t="s">
        <v>16</v>
      </c>
      <c r="E9" t="s">
        <v>29</v>
      </c>
      <c r="F9" t="s">
        <v>33</v>
      </c>
      <c r="G9" t="s">
        <v>34</v>
      </c>
      <c r="H9" t="s">
        <v>18</v>
      </c>
      <c r="I9">
        <f>-1/4</f>
        <v>-0.25</v>
      </c>
    </row>
    <row r="10" spans="2:18">
      <c r="B10">
        <v>4</v>
      </c>
      <c r="C10" t="s">
        <v>35</v>
      </c>
      <c r="D10" t="s">
        <v>15</v>
      </c>
      <c r="E10" t="s">
        <v>36</v>
      </c>
      <c r="F10" t="s">
        <v>37</v>
      </c>
      <c r="G10">
        <f>-1.5/-3.5</f>
        <v>0.42857142857142855</v>
      </c>
      <c r="H10" t="s">
        <v>38</v>
      </c>
      <c r="I10" t="s">
        <v>27</v>
      </c>
      <c r="J10" s="2">
        <v>45325</v>
      </c>
      <c r="K10" t="s">
        <v>19</v>
      </c>
      <c r="L10">
        <v>6</v>
      </c>
      <c r="M10">
        <v>-0.5</v>
      </c>
      <c r="N10">
        <v>5.5</v>
      </c>
    </row>
    <row r="11" spans="2:18">
      <c r="B11" t="s">
        <v>20</v>
      </c>
      <c r="C11" t="s">
        <v>21</v>
      </c>
      <c r="D11" t="s">
        <v>37</v>
      </c>
      <c r="E11">
        <f>-1.5/-2.5</f>
        <v>0.6</v>
      </c>
      <c r="F11">
        <f>-0.25/5</f>
        <v>-0.05</v>
      </c>
      <c r="G11">
        <f>-0.75/5.5</f>
        <v>-0.13636363636363635</v>
      </c>
      <c r="H11" t="s">
        <v>18</v>
      </c>
      <c r="I11">
        <f>-0.75/4</f>
        <v>-0.1875</v>
      </c>
    </row>
    <row r="12" spans="2:18">
      <c r="B12">
        <v>5</v>
      </c>
      <c r="C12" t="s">
        <v>39</v>
      </c>
      <c r="D12" t="s">
        <v>15</v>
      </c>
      <c r="E12" s="2">
        <v>45298</v>
      </c>
      <c r="F12">
        <f>-1/4.5</f>
        <v>-0.22222222222222221</v>
      </c>
      <c r="G12">
        <f>-1.5/-3.5</f>
        <v>0.42857142857142855</v>
      </c>
      <c r="H12">
        <f>-1/5</f>
        <v>-0.2</v>
      </c>
      <c r="I12" t="s">
        <v>27</v>
      </c>
      <c r="J12">
        <f>-1/3</f>
        <v>-0.33333333333333331</v>
      </c>
      <c r="K12" t="s">
        <v>19</v>
      </c>
      <c r="L12">
        <v>-3</v>
      </c>
      <c r="M12">
        <v>-9.5</v>
      </c>
      <c r="N12">
        <v>-12.5</v>
      </c>
    </row>
    <row r="13" spans="2:18">
      <c r="B13" t="s">
        <v>20</v>
      </c>
      <c r="C13" t="s">
        <v>21</v>
      </c>
      <c r="D13">
        <f>-1/4.5</f>
        <v>-0.22222222222222221</v>
      </c>
      <c r="E13">
        <f>-1.5/-2.5</f>
        <v>0.6</v>
      </c>
      <c r="F13">
        <f>-3/5</f>
        <v>-0.6</v>
      </c>
      <c r="G13">
        <f>-2/5.5</f>
        <v>-0.36363636363636365</v>
      </c>
      <c r="H13">
        <f>-1/3</f>
        <v>-0.33333333333333331</v>
      </c>
      <c r="I13">
        <f>-1/4</f>
        <v>-0.25</v>
      </c>
    </row>
    <row r="14" spans="2:18">
      <c r="B14">
        <v>6</v>
      </c>
      <c r="C14" t="s">
        <v>40</v>
      </c>
      <c r="D14" t="s">
        <v>15</v>
      </c>
      <c r="E14" s="2">
        <v>45480</v>
      </c>
      <c r="F14" t="s">
        <v>41</v>
      </c>
      <c r="G14" t="s">
        <v>25</v>
      </c>
      <c r="H14" s="2">
        <v>45417</v>
      </c>
      <c r="I14" t="s">
        <v>42</v>
      </c>
      <c r="J14" t="s">
        <v>43</v>
      </c>
      <c r="K14" t="s">
        <v>19</v>
      </c>
      <c r="L14">
        <v>20.75</v>
      </c>
      <c r="M14">
        <v>21.75</v>
      </c>
      <c r="N14">
        <v>42.5</v>
      </c>
    </row>
    <row r="15" spans="2:18">
      <c r="B15" t="s">
        <v>20</v>
      </c>
      <c r="C15" s="2">
        <v>45292</v>
      </c>
      <c r="D15" t="s">
        <v>41</v>
      </c>
      <c r="E15" t="s">
        <v>29</v>
      </c>
      <c r="F15" s="2">
        <v>45417</v>
      </c>
      <c r="G15" t="s">
        <v>44</v>
      </c>
      <c r="H15" t="s">
        <v>43</v>
      </c>
      <c r="I15" s="2">
        <v>45386</v>
      </c>
    </row>
    <row r="16" spans="2:18">
      <c r="B16">
        <v>7</v>
      </c>
      <c r="C16" t="s">
        <v>45</v>
      </c>
      <c r="D16" t="s">
        <v>15</v>
      </c>
      <c r="E16" s="2">
        <v>45480</v>
      </c>
      <c r="F16" t="s">
        <v>41</v>
      </c>
      <c r="G16" t="s">
        <v>25</v>
      </c>
      <c r="H16" s="2">
        <v>45417</v>
      </c>
      <c r="I16" s="2">
        <v>45324</v>
      </c>
      <c r="J16" t="s">
        <v>43</v>
      </c>
      <c r="K16" t="s">
        <v>19</v>
      </c>
      <c r="L16">
        <v>21.25</v>
      </c>
      <c r="M16">
        <v>21.75</v>
      </c>
      <c r="N16">
        <v>43</v>
      </c>
    </row>
    <row r="17" spans="2:14">
      <c r="B17" t="s">
        <v>20</v>
      </c>
      <c r="C17" s="2">
        <v>45292</v>
      </c>
      <c r="D17" t="s">
        <v>41</v>
      </c>
      <c r="E17" t="s">
        <v>29</v>
      </c>
      <c r="F17" s="2">
        <v>45417</v>
      </c>
      <c r="G17" t="s">
        <v>44</v>
      </c>
      <c r="H17" t="s">
        <v>43</v>
      </c>
      <c r="I17" s="2">
        <v>45386</v>
      </c>
    </row>
    <row r="18" spans="2:14">
      <c r="B18">
        <v>8</v>
      </c>
      <c r="C18" t="s">
        <v>46</v>
      </c>
      <c r="D18" t="s">
        <v>15</v>
      </c>
      <c r="E18" s="2">
        <v>45450</v>
      </c>
      <c r="F18" t="s">
        <v>41</v>
      </c>
      <c r="G18">
        <f>-0.5/-3.5</f>
        <v>0.14285714285714285</v>
      </c>
      <c r="H18" t="s">
        <v>47</v>
      </c>
      <c r="I18" s="2">
        <v>45293</v>
      </c>
      <c r="J18" s="2">
        <v>45325</v>
      </c>
      <c r="K18" t="s">
        <v>19</v>
      </c>
      <c r="L18">
        <v>17.5</v>
      </c>
      <c r="M18">
        <v>20.5</v>
      </c>
      <c r="N18">
        <v>38</v>
      </c>
    </row>
    <row r="19" spans="2:14">
      <c r="B19" t="s">
        <v>20</v>
      </c>
      <c r="C19" s="2">
        <v>45292</v>
      </c>
      <c r="D19" t="s">
        <v>41</v>
      </c>
      <c r="E19">
        <f>-0.5/-2.5</f>
        <v>0.2</v>
      </c>
      <c r="F19" t="s">
        <v>47</v>
      </c>
      <c r="G19" t="s">
        <v>48</v>
      </c>
      <c r="H19" s="2">
        <v>45325</v>
      </c>
      <c r="I19" s="2">
        <v>45386</v>
      </c>
    </row>
    <row r="20" spans="2:14">
      <c r="B20">
        <v>9</v>
      </c>
      <c r="C20" t="s">
        <v>49</v>
      </c>
      <c r="D20" t="s">
        <v>15</v>
      </c>
      <c r="E20" t="s">
        <v>50</v>
      </c>
      <c r="F20" t="s">
        <v>51</v>
      </c>
      <c r="G20" t="s">
        <v>25</v>
      </c>
      <c r="H20" t="s">
        <v>52</v>
      </c>
      <c r="I20" s="2">
        <v>45324</v>
      </c>
      <c r="J20" t="s">
        <v>53</v>
      </c>
      <c r="K20" t="s">
        <v>19</v>
      </c>
      <c r="L20">
        <v>13.25</v>
      </c>
      <c r="M20">
        <v>15.25</v>
      </c>
      <c r="N20">
        <v>28.5</v>
      </c>
    </row>
    <row r="21" spans="2:14">
      <c r="B21" t="s">
        <v>20</v>
      </c>
      <c r="C21" s="2">
        <v>45292</v>
      </c>
      <c r="D21" t="s">
        <v>51</v>
      </c>
      <c r="E21" t="s">
        <v>29</v>
      </c>
      <c r="F21" s="2">
        <v>45327</v>
      </c>
      <c r="G21" t="s">
        <v>44</v>
      </c>
      <c r="H21" t="s">
        <v>53</v>
      </c>
      <c r="I21" t="s">
        <v>54</v>
      </c>
    </row>
    <row r="22" spans="2:14">
      <c r="B22">
        <v>10</v>
      </c>
      <c r="C22" t="s">
        <v>55</v>
      </c>
      <c r="D22" t="s">
        <v>15</v>
      </c>
      <c r="E22" s="2">
        <v>45419</v>
      </c>
      <c r="F22" t="s">
        <v>41</v>
      </c>
      <c r="G22" t="s">
        <v>25</v>
      </c>
      <c r="H22" s="2">
        <v>45387</v>
      </c>
      <c r="I22" t="s">
        <v>42</v>
      </c>
      <c r="J22" s="2">
        <v>45325</v>
      </c>
      <c r="K22" t="s">
        <v>19</v>
      </c>
      <c r="L22">
        <v>17</v>
      </c>
      <c r="M22">
        <v>20.5</v>
      </c>
      <c r="N22">
        <v>37.5</v>
      </c>
    </row>
    <row r="23" spans="2:14">
      <c r="B23" t="s">
        <v>20</v>
      </c>
      <c r="C23" s="2">
        <v>45292</v>
      </c>
      <c r="D23" t="s">
        <v>41</v>
      </c>
      <c r="E23" t="s">
        <v>29</v>
      </c>
      <c r="F23" s="2">
        <v>45387</v>
      </c>
      <c r="G23" t="s">
        <v>48</v>
      </c>
      <c r="H23" s="2">
        <v>45325</v>
      </c>
      <c r="I23" s="2">
        <v>45386</v>
      </c>
    </row>
    <row r="24" spans="2:14">
      <c r="B24">
        <v>11</v>
      </c>
      <c r="C24" t="s">
        <v>56</v>
      </c>
      <c r="D24" t="s">
        <v>15</v>
      </c>
      <c r="E24" s="2">
        <v>45298</v>
      </c>
      <c r="F24" t="s">
        <v>37</v>
      </c>
      <c r="G24">
        <f>-1.5/-3.5</f>
        <v>0.42857142857142855</v>
      </c>
      <c r="H24">
        <f>-1/5</f>
        <v>-0.2</v>
      </c>
      <c r="I24" t="s">
        <v>27</v>
      </c>
      <c r="J24" t="s">
        <v>57</v>
      </c>
      <c r="K24" t="s">
        <v>19</v>
      </c>
      <c r="L24">
        <v>2.25</v>
      </c>
      <c r="M24">
        <v>-4.25</v>
      </c>
      <c r="N24">
        <v>-2</v>
      </c>
    </row>
    <row r="25" spans="2:14">
      <c r="B25" t="s">
        <v>20</v>
      </c>
      <c r="C25" t="s">
        <v>21</v>
      </c>
      <c r="D25" t="s">
        <v>24</v>
      </c>
      <c r="E25">
        <f>-1.5/-2.5</f>
        <v>0.6</v>
      </c>
      <c r="F25">
        <f>-3/5</f>
        <v>-0.6</v>
      </c>
      <c r="G25">
        <f>-2/5.5</f>
        <v>-0.36363636363636365</v>
      </c>
      <c r="H25">
        <f>-0.5/3</f>
        <v>-0.16666666666666666</v>
      </c>
      <c r="I25" s="2">
        <v>45295</v>
      </c>
    </row>
    <row r="26" spans="2:14">
      <c r="B26">
        <v>12</v>
      </c>
      <c r="C26" t="s">
        <v>58</v>
      </c>
      <c r="D26" t="s">
        <v>15</v>
      </c>
      <c r="E26" s="2">
        <v>45298</v>
      </c>
      <c r="F26" t="s">
        <v>16</v>
      </c>
      <c r="G26" t="s">
        <v>25</v>
      </c>
      <c r="H26" t="s">
        <v>33</v>
      </c>
      <c r="I26" t="s">
        <v>27</v>
      </c>
      <c r="J26" t="s">
        <v>57</v>
      </c>
      <c r="K26" t="s">
        <v>19</v>
      </c>
      <c r="L26">
        <v>2</v>
      </c>
      <c r="M26">
        <v>-1.5</v>
      </c>
      <c r="N26">
        <v>0.5</v>
      </c>
    </row>
    <row r="27" spans="2:14">
      <c r="B27" t="s">
        <v>20</v>
      </c>
      <c r="C27" t="s">
        <v>21</v>
      </c>
      <c r="D27" t="s">
        <v>16</v>
      </c>
      <c r="E27" t="s">
        <v>29</v>
      </c>
      <c r="F27" t="s">
        <v>33</v>
      </c>
      <c r="G27" t="s">
        <v>59</v>
      </c>
      <c r="H27" t="s">
        <v>57</v>
      </c>
      <c r="I27">
        <f>-3/4</f>
        <v>-0.75</v>
      </c>
    </row>
    <row r="28" spans="2:14">
      <c r="B28">
        <v>13</v>
      </c>
      <c r="C28" t="s">
        <v>60</v>
      </c>
      <c r="D28" t="s">
        <v>15</v>
      </c>
      <c r="E28" t="s">
        <v>61</v>
      </c>
      <c r="F28" t="s">
        <v>62</v>
      </c>
      <c r="G28" t="s">
        <v>25</v>
      </c>
      <c r="H28" s="2">
        <v>45296</v>
      </c>
      <c r="I28" t="s">
        <v>27</v>
      </c>
      <c r="J28" t="s">
        <v>28</v>
      </c>
      <c r="K28" t="s">
        <v>19</v>
      </c>
      <c r="L28">
        <v>5.5</v>
      </c>
      <c r="M28">
        <v>-1.25</v>
      </c>
      <c r="N28">
        <v>4.25</v>
      </c>
    </row>
    <row r="29" spans="2:14">
      <c r="B29" t="s">
        <v>20</v>
      </c>
      <c r="C29" t="s">
        <v>21</v>
      </c>
      <c r="D29" t="s">
        <v>62</v>
      </c>
      <c r="E29" t="s">
        <v>29</v>
      </c>
      <c r="F29" t="s">
        <v>33</v>
      </c>
      <c r="G29" t="s">
        <v>63</v>
      </c>
      <c r="H29">
        <f>-0.25/3</f>
        <v>-8.3333333333333329E-2</v>
      </c>
      <c r="I29">
        <f>-3/4</f>
        <v>-0.75</v>
      </c>
    </row>
    <row r="30" spans="2:14">
      <c r="B30">
        <v>14</v>
      </c>
      <c r="C30" t="s">
        <v>64</v>
      </c>
      <c r="D30" t="s">
        <v>15</v>
      </c>
      <c r="E30" t="s">
        <v>65</v>
      </c>
      <c r="F30" t="s">
        <v>51</v>
      </c>
      <c r="G30" t="s">
        <v>25</v>
      </c>
      <c r="H30" s="2">
        <v>45387</v>
      </c>
      <c r="I30" s="2">
        <v>45293</v>
      </c>
      <c r="J30" s="2">
        <v>45354</v>
      </c>
      <c r="K30" t="s">
        <v>19</v>
      </c>
      <c r="L30">
        <v>14</v>
      </c>
      <c r="M30">
        <v>17.5</v>
      </c>
      <c r="N30">
        <v>31.5</v>
      </c>
    </row>
    <row r="31" spans="2:14">
      <c r="B31" t="s">
        <v>20</v>
      </c>
      <c r="C31" s="2">
        <v>45292</v>
      </c>
      <c r="D31" t="s">
        <v>51</v>
      </c>
      <c r="E31" t="s">
        <v>29</v>
      </c>
      <c r="F31" s="2">
        <v>45387</v>
      </c>
      <c r="G31" t="s">
        <v>66</v>
      </c>
      <c r="H31" s="2">
        <v>45354</v>
      </c>
      <c r="I31" t="s">
        <v>67</v>
      </c>
    </row>
    <row r="32" spans="2:14">
      <c r="B32">
        <v>15</v>
      </c>
      <c r="C32" t="s">
        <v>68</v>
      </c>
      <c r="D32" t="s">
        <v>15</v>
      </c>
      <c r="E32" s="2">
        <v>45329</v>
      </c>
      <c r="F32" t="s">
        <v>69</v>
      </c>
      <c r="G32">
        <f>-2.5/-3.5</f>
        <v>0.7142857142857143</v>
      </c>
      <c r="H32" s="2">
        <v>45296</v>
      </c>
      <c r="I32" t="s">
        <v>17</v>
      </c>
      <c r="J32" t="s">
        <v>57</v>
      </c>
      <c r="K32" t="s">
        <v>19</v>
      </c>
      <c r="L32">
        <v>1.75</v>
      </c>
      <c r="M32">
        <v>-7.5</v>
      </c>
      <c r="N32">
        <v>-5.75</v>
      </c>
    </row>
    <row r="33" spans="2:14">
      <c r="B33" t="s">
        <v>20</v>
      </c>
      <c r="C33" t="s">
        <v>21</v>
      </c>
      <c r="D33">
        <f>-0.25/4.5</f>
        <v>-5.5555555555555552E-2</v>
      </c>
      <c r="E33">
        <f>-2.5/-2.5</f>
        <v>1</v>
      </c>
      <c r="F33">
        <f>-2/5</f>
        <v>-0.4</v>
      </c>
      <c r="G33">
        <f>-2.5/5.5</f>
        <v>-0.45454545454545453</v>
      </c>
      <c r="H33">
        <f>-0.5/3</f>
        <v>-0.16666666666666666</v>
      </c>
      <c r="I33" t="s">
        <v>70</v>
      </c>
    </row>
    <row r="34" spans="2:14">
      <c r="B34">
        <v>16</v>
      </c>
      <c r="C34" t="s">
        <v>71</v>
      </c>
      <c r="D34" t="s">
        <v>15</v>
      </c>
      <c r="E34" s="2">
        <v>45419</v>
      </c>
      <c r="F34" t="s">
        <v>41</v>
      </c>
      <c r="G34">
        <f>-1.5/-3.5</f>
        <v>0.42857142857142855</v>
      </c>
      <c r="H34" s="2">
        <v>45417</v>
      </c>
      <c r="I34" s="2">
        <v>45324</v>
      </c>
      <c r="J34" s="2">
        <v>45354</v>
      </c>
      <c r="K34" t="s">
        <v>19</v>
      </c>
      <c r="L34">
        <v>18</v>
      </c>
      <c r="M34">
        <v>20</v>
      </c>
      <c r="N34">
        <v>38</v>
      </c>
    </row>
    <row r="35" spans="2:14">
      <c r="B35" t="s">
        <v>20</v>
      </c>
      <c r="C35" s="2">
        <v>45292</v>
      </c>
      <c r="D35" t="s">
        <v>41</v>
      </c>
      <c r="E35">
        <f>-1.5/-2.5</f>
        <v>0.6</v>
      </c>
      <c r="F35" s="2">
        <v>45417</v>
      </c>
      <c r="G35" t="s">
        <v>48</v>
      </c>
      <c r="H35" s="2">
        <v>45354</v>
      </c>
      <c r="I35" s="2">
        <v>45355</v>
      </c>
    </row>
    <row r="36" spans="2:14">
      <c r="B36">
        <v>17</v>
      </c>
      <c r="C36" t="s">
        <v>72</v>
      </c>
      <c r="D36" t="s">
        <v>15</v>
      </c>
      <c r="E36" s="2">
        <v>45358</v>
      </c>
      <c r="F36" t="s">
        <v>73</v>
      </c>
      <c r="G36">
        <f>-0.5/-3.5</f>
        <v>0.14285714285714285</v>
      </c>
      <c r="H36">
        <f>-1/5</f>
        <v>-0.2</v>
      </c>
      <c r="I36" s="2">
        <v>45293</v>
      </c>
      <c r="J36">
        <f>-1/3</f>
        <v>-0.33333333333333331</v>
      </c>
      <c r="K36" t="s">
        <v>19</v>
      </c>
      <c r="L36">
        <v>2.75</v>
      </c>
      <c r="M36">
        <v>-3.75</v>
      </c>
      <c r="N36">
        <v>-1</v>
      </c>
    </row>
    <row r="37" spans="2:14">
      <c r="B37" t="s">
        <v>20</v>
      </c>
      <c r="C37" t="s">
        <v>21</v>
      </c>
      <c r="D37" t="s">
        <v>73</v>
      </c>
      <c r="E37">
        <f>-0.5/-2.5</f>
        <v>0.2</v>
      </c>
      <c r="F37">
        <f>-3/5</f>
        <v>-0.6</v>
      </c>
      <c r="G37" t="s">
        <v>34</v>
      </c>
      <c r="H37">
        <f>-1/3</f>
        <v>-0.33333333333333331</v>
      </c>
      <c r="I37">
        <f>-0.5/4</f>
        <v>-0.125</v>
      </c>
    </row>
    <row r="38" spans="2:14">
      <c r="B38">
        <v>18</v>
      </c>
      <c r="C38" t="s">
        <v>74</v>
      </c>
      <c r="D38" t="s">
        <v>15</v>
      </c>
      <c r="E38" s="2">
        <v>45329</v>
      </c>
      <c r="F38" t="s">
        <v>41</v>
      </c>
      <c r="G38">
        <f>-0.5/-3.5</f>
        <v>0.14285714285714285</v>
      </c>
      <c r="H38" s="2">
        <v>45327</v>
      </c>
      <c r="I38" s="2">
        <v>45293</v>
      </c>
      <c r="J38" t="s">
        <v>57</v>
      </c>
      <c r="K38" t="s">
        <v>19</v>
      </c>
      <c r="L38">
        <v>9.5</v>
      </c>
      <c r="M38">
        <v>2.5</v>
      </c>
      <c r="N38">
        <v>12</v>
      </c>
    </row>
    <row r="39" spans="2:14">
      <c r="B39" t="s">
        <v>20</v>
      </c>
      <c r="C39" s="2">
        <v>45292</v>
      </c>
      <c r="D39" t="s">
        <v>41</v>
      </c>
      <c r="E39">
        <f>-0.5/-2.5</f>
        <v>0.2</v>
      </c>
      <c r="F39">
        <f>-1/5</f>
        <v>-0.2</v>
      </c>
      <c r="G39" t="s">
        <v>59</v>
      </c>
      <c r="H39">
        <f>-0.5/3</f>
        <v>-0.16666666666666666</v>
      </c>
      <c r="I39">
        <f>-2/4</f>
        <v>-0.5</v>
      </c>
    </row>
    <row r="40" spans="2:14">
      <c r="B40">
        <v>19</v>
      </c>
      <c r="C40" t="s">
        <v>75</v>
      </c>
      <c r="D40" t="s">
        <v>15</v>
      </c>
      <c r="E40" s="2">
        <v>45298</v>
      </c>
      <c r="F40" t="s">
        <v>37</v>
      </c>
      <c r="G40">
        <f>-2/-3.5</f>
        <v>0.5714285714285714</v>
      </c>
      <c r="H40" t="s">
        <v>33</v>
      </c>
      <c r="I40" s="2">
        <v>45293</v>
      </c>
      <c r="J40" s="2">
        <v>45294</v>
      </c>
      <c r="K40" t="s">
        <v>19</v>
      </c>
      <c r="L40">
        <v>3.75</v>
      </c>
      <c r="M40">
        <v>-1.75</v>
      </c>
      <c r="N40">
        <v>2</v>
      </c>
    </row>
    <row r="41" spans="2:14">
      <c r="B41" t="s">
        <v>20</v>
      </c>
      <c r="C41" t="s">
        <v>21</v>
      </c>
      <c r="D41" t="s">
        <v>24</v>
      </c>
      <c r="E41">
        <f>-1.5/-2.5</f>
        <v>0.6</v>
      </c>
      <c r="F41">
        <f>-1/5</f>
        <v>-0.2</v>
      </c>
      <c r="G41" t="s">
        <v>59</v>
      </c>
      <c r="H41" t="s">
        <v>18</v>
      </c>
      <c r="I41">
        <f>-2/4</f>
        <v>-0.5</v>
      </c>
    </row>
    <row r="42" spans="2:14">
      <c r="B42">
        <v>20</v>
      </c>
      <c r="C42" t="s">
        <v>76</v>
      </c>
      <c r="D42" t="s">
        <v>15</v>
      </c>
      <c r="E42" t="s">
        <v>77</v>
      </c>
      <c r="F42" t="s">
        <v>78</v>
      </c>
      <c r="G42">
        <f>-0.5/-3.5</f>
        <v>0.14285714285714285</v>
      </c>
      <c r="H42" t="s">
        <v>26</v>
      </c>
      <c r="I42" t="s">
        <v>27</v>
      </c>
      <c r="J42" t="s">
        <v>57</v>
      </c>
      <c r="K42" t="s">
        <v>19</v>
      </c>
      <c r="L42">
        <v>5.25</v>
      </c>
      <c r="M42">
        <v>-2</v>
      </c>
      <c r="N42">
        <v>3.25</v>
      </c>
    </row>
    <row r="43" spans="2:14">
      <c r="B43" t="s">
        <v>20</v>
      </c>
      <c r="C43" s="2">
        <v>45292</v>
      </c>
      <c r="D43" t="s">
        <v>78</v>
      </c>
      <c r="E43">
        <f>-0.5/-2.5</f>
        <v>0.2</v>
      </c>
      <c r="F43">
        <f>-1.75/5</f>
        <v>-0.35</v>
      </c>
      <c r="G43">
        <f>-1.5/5.5</f>
        <v>-0.27272727272727271</v>
      </c>
      <c r="H43">
        <f>-0.5/3</f>
        <v>-0.16666666666666666</v>
      </c>
      <c r="I43">
        <f>-1/4</f>
        <v>-0.25</v>
      </c>
    </row>
    <row r="44" spans="2:14">
      <c r="B44">
        <v>21</v>
      </c>
      <c r="C44" t="s">
        <v>79</v>
      </c>
      <c r="D44" t="s">
        <v>15</v>
      </c>
      <c r="E44" s="2">
        <v>45298</v>
      </c>
      <c r="F44" t="s">
        <v>16</v>
      </c>
      <c r="G44">
        <f>-0.5/-3.5</f>
        <v>0.14285714285714285</v>
      </c>
      <c r="H44">
        <f>-0.5/5</f>
        <v>-0.1</v>
      </c>
      <c r="I44" t="s">
        <v>27</v>
      </c>
      <c r="J44" t="s">
        <v>18</v>
      </c>
      <c r="K44" t="s">
        <v>19</v>
      </c>
      <c r="L44">
        <v>0.5</v>
      </c>
      <c r="M44">
        <v>-8</v>
      </c>
      <c r="N44">
        <v>-7.5</v>
      </c>
    </row>
    <row r="45" spans="2:14">
      <c r="B45" t="s">
        <v>20</v>
      </c>
      <c r="C45" t="s">
        <v>21</v>
      </c>
      <c r="D45">
        <f>-1.5/4.5</f>
        <v>-0.33333333333333331</v>
      </c>
      <c r="E45">
        <f>-0.5/-2.5</f>
        <v>0.2</v>
      </c>
      <c r="F45">
        <f>-3/5</f>
        <v>-0.6</v>
      </c>
      <c r="G45">
        <f>-1/5.5</f>
        <v>-0.18181818181818182</v>
      </c>
      <c r="H45">
        <f>-1/3</f>
        <v>-0.33333333333333331</v>
      </c>
      <c r="I45">
        <f>-1/4</f>
        <v>-0.25</v>
      </c>
    </row>
    <row r="46" spans="2:14">
      <c r="B46">
        <v>22</v>
      </c>
      <c r="C46" t="s">
        <v>80</v>
      </c>
      <c r="D46" t="s">
        <v>15</v>
      </c>
      <c r="E46" s="2">
        <v>45480</v>
      </c>
      <c r="F46" t="s">
        <v>41</v>
      </c>
      <c r="G46" t="s">
        <v>25</v>
      </c>
      <c r="H46" s="2">
        <v>45387</v>
      </c>
      <c r="I46" t="s">
        <v>42</v>
      </c>
      <c r="J46" s="2">
        <v>45354</v>
      </c>
      <c r="K46" t="s">
        <v>19</v>
      </c>
      <c r="L46">
        <v>20</v>
      </c>
      <c r="M46">
        <v>21.5</v>
      </c>
      <c r="N46">
        <v>41.5</v>
      </c>
    </row>
    <row r="47" spans="2:14">
      <c r="B47" t="s">
        <v>20</v>
      </c>
      <c r="C47" s="2">
        <v>45292</v>
      </c>
      <c r="D47" t="s">
        <v>41</v>
      </c>
      <c r="E47" t="s">
        <v>29</v>
      </c>
      <c r="F47" s="2">
        <v>45387</v>
      </c>
      <c r="G47" t="s">
        <v>48</v>
      </c>
      <c r="H47" s="2">
        <v>45354</v>
      </c>
      <c r="I47" s="2">
        <v>45386</v>
      </c>
    </row>
    <row r="48" spans="2:14">
      <c r="B48">
        <v>23</v>
      </c>
      <c r="C48" t="s">
        <v>81</v>
      </c>
      <c r="D48" t="s">
        <v>15</v>
      </c>
      <c r="E48" t="s">
        <v>82</v>
      </c>
      <c r="F48" t="s">
        <v>41</v>
      </c>
      <c r="G48" t="s">
        <v>25</v>
      </c>
      <c r="H48" s="2">
        <v>45387</v>
      </c>
      <c r="I48" s="2">
        <v>45324</v>
      </c>
      <c r="J48" t="s">
        <v>83</v>
      </c>
      <c r="K48" t="s">
        <v>19</v>
      </c>
      <c r="L48">
        <v>18.75</v>
      </c>
      <c r="M48">
        <v>21</v>
      </c>
      <c r="N48">
        <v>39.75</v>
      </c>
    </row>
    <row r="49" spans="2:14">
      <c r="B49" t="s">
        <v>20</v>
      </c>
      <c r="C49" s="2">
        <v>45292</v>
      </c>
      <c r="D49" t="s">
        <v>41</v>
      </c>
      <c r="E49" t="s">
        <v>29</v>
      </c>
      <c r="F49" s="2">
        <v>45387</v>
      </c>
      <c r="G49" t="s">
        <v>84</v>
      </c>
      <c r="H49" t="s">
        <v>83</v>
      </c>
      <c r="I49" t="s">
        <v>85</v>
      </c>
    </row>
    <row r="50" spans="2:14">
      <c r="B50">
        <v>24</v>
      </c>
      <c r="C50" t="s">
        <v>86</v>
      </c>
      <c r="D50" t="s">
        <v>15</v>
      </c>
      <c r="E50" s="2">
        <v>45419</v>
      </c>
      <c r="F50" t="s">
        <v>41</v>
      </c>
      <c r="G50" t="s">
        <v>25</v>
      </c>
      <c r="H50" s="2">
        <v>45387</v>
      </c>
      <c r="I50" s="2">
        <v>45293</v>
      </c>
      <c r="J50" s="2">
        <v>45325</v>
      </c>
      <c r="K50" t="s">
        <v>19</v>
      </c>
      <c r="L50">
        <v>16.5</v>
      </c>
      <c r="M50">
        <v>18.5</v>
      </c>
      <c r="N50">
        <v>35</v>
      </c>
    </row>
    <row r="51" spans="2:14">
      <c r="B51" t="s">
        <v>20</v>
      </c>
      <c r="C51" s="2">
        <v>45292</v>
      </c>
      <c r="D51" t="s">
        <v>41</v>
      </c>
      <c r="E51" t="s">
        <v>29</v>
      </c>
      <c r="F51" s="2">
        <v>45387</v>
      </c>
      <c r="G51" t="s">
        <v>84</v>
      </c>
      <c r="H51" s="2">
        <v>45294</v>
      </c>
      <c r="I51" t="s">
        <v>67</v>
      </c>
    </row>
    <row r="52" spans="2:14">
      <c r="B52">
        <v>25</v>
      </c>
      <c r="C52" t="s">
        <v>87</v>
      </c>
      <c r="D52" t="s">
        <v>15</v>
      </c>
      <c r="E52" s="2">
        <v>45389</v>
      </c>
      <c r="F52" t="s">
        <v>51</v>
      </c>
      <c r="G52">
        <f>-1/-3.5</f>
        <v>0.2857142857142857</v>
      </c>
      <c r="H52" s="2">
        <v>45356</v>
      </c>
      <c r="I52" s="2">
        <v>45324</v>
      </c>
      <c r="J52">
        <f>-0.5/3</f>
        <v>-0.16666666666666666</v>
      </c>
      <c r="K52" t="s">
        <v>19</v>
      </c>
      <c r="L52">
        <v>11</v>
      </c>
      <c r="M52">
        <v>13</v>
      </c>
      <c r="N52">
        <v>24</v>
      </c>
    </row>
    <row r="53" spans="2:14">
      <c r="B53" t="s">
        <v>20</v>
      </c>
      <c r="C53" s="2">
        <v>45292</v>
      </c>
      <c r="D53" t="s">
        <v>51</v>
      </c>
      <c r="E53">
        <f>-1/-2.5</f>
        <v>0.4</v>
      </c>
      <c r="F53" s="2">
        <v>45356</v>
      </c>
      <c r="G53" t="s">
        <v>88</v>
      </c>
      <c r="H53">
        <f>-0.5/3</f>
        <v>-0.16666666666666666</v>
      </c>
      <c r="I53" s="2">
        <v>45355</v>
      </c>
    </row>
    <row r="54" spans="2:14">
      <c r="B54">
        <v>26</v>
      </c>
      <c r="C54" t="s">
        <v>89</v>
      </c>
      <c r="D54" t="s">
        <v>15</v>
      </c>
      <c r="E54" s="2">
        <v>45358</v>
      </c>
      <c r="F54" t="s">
        <v>41</v>
      </c>
      <c r="G54" t="s">
        <v>25</v>
      </c>
      <c r="H54" s="2">
        <v>45387</v>
      </c>
      <c r="I54" t="s">
        <v>42</v>
      </c>
      <c r="J54" s="2">
        <v>45354</v>
      </c>
      <c r="K54" t="s">
        <v>19</v>
      </c>
      <c r="L54">
        <v>16</v>
      </c>
      <c r="M54">
        <v>21</v>
      </c>
      <c r="N54">
        <v>37</v>
      </c>
    </row>
    <row r="55" spans="2:14">
      <c r="B55" t="s">
        <v>20</v>
      </c>
      <c r="C55" s="2">
        <v>45292</v>
      </c>
      <c r="D55" t="s">
        <v>41</v>
      </c>
      <c r="E55" t="s">
        <v>29</v>
      </c>
      <c r="F55" s="2">
        <v>45387</v>
      </c>
      <c r="G55" t="s">
        <v>48</v>
      </c>
      <c r="H55" s="2">
        <v>45354</v>
      </c>
      <c r="I55" t="s">
        <v>85</v>
      </c>
    </row>
    <row r="56" spans="2:14">
      <c r="B56">
        <v>27</v>
      </c>
      <c r="C56" t="s">
        <v>90</v>
      </c>
      <c r="D56" t="s">
        <v>15</v>
      </c>
      <c r="E56" s="2">
        <v>45329</v>
      </c>
      <c r="F56" t="s">
        <v>16</v>
      </c>
      <c r="G56">
        <f>-3.5/-3.5</f>
        <v>1</v>
      </c>
      <c r="H56" t="s">
        <v>91</v>
      </c>
      <c r="I56" t="s">
        <v>27</v>
      </c>
      <c r="J56">
        <f>-0.5/3</f>
        <v>-0.16666666666666666</v>
      </c>
      <c r="K56" t="s">
        <v>19</v>
      </c>
      <c r="L56">
        <v>-1</v>
      </c>
      <c r="M56">
        <v>-6</v>
      </c>
      <c r="N56">
        <v>-7</v>
      </c>
    </row>
    <row r="57" spans="2:14">
      <c r="B57" t="s">
        <v>20</v>
      </c>
      <c r="C57" t="s">
        <v>21</v>
      </c>
      <c r="D57">
        <f>-1.5/4.5</f>
        <v>-0.33333333333333331</v>
      </c>
      <c r="E57">
        <f>-2.5/-2.5</f>
        <v>1</v>
      </c>
      <c r="F57">
        <f>-1/5</f>
        <v>-0.2</v>
      </c>
      <c r="G57">
        <f>-2/5.5</f>
        <v>-0.36363636363636365</v>
      </c>
      <c r="H57">
        <f>-0.5/3</f>
        <v>-0.16666666666666666</v>
      </c>
      <c r="I57" t="s">
        <v>92</v>
      </c>
    </row>
    <row r="58" spans="2:14">
      <c r="B58">
        <v>28</v>
      </c>
      <c r="C58" t="s">
        <v>93</v>
      </c>
      <c r="D58" t="s">
        <v>15</v>
      </c>
      <c r="E58" s="2">
        <v>45329</v>
      </c>
      <c r="F58" t="s">
        <v>94</v>
      </c>
      <c r="G58">
        <f>-0.5/-3.5</f>
        <v>0.14285714285714285</v>
      </c>
      <c r="H58" t="s">
        <v>33</v>
      </c>
      <c r="I58" s="2">
        <v>45293</v>
      </c>
      <c r="J58" t="s">
        <v>57</v>
      </c>
      <c r="K58" t="s">
        <v>19</v>
      </c>
      <c r="L58">
        <v>4</v>
      </c>
      <c r="M58">
        <v>-4.25</v>
      </c>
      <c r="N58">
        <v>-0.25</v>
      </c>
    </row>
    <row r="59" spans="2:14">
      <c r="B59" t="s">
        <v>20</v>
      </c>
      <c r="C59" t="s">
        <v>21</v>
      </c>
      <c r="D59" t="s">
        <v>95</v>
      </c>
      <c r="E59">
        <f>-0.5/-2.5</f>
        <v>0.2</v>
      </c>
      <c r="F59">
        <f>-2/5</f>
        <v>-0.4</v>
      </c>
      <c r="G59">
        <f>-1.5/5.5</f>
        <v>-0.27272727272727271</v>
      </c>
      <c r="H59" t="s">
        <v>57</v>
      </c>
      <c r="I59">
        <f>-1.25/4</f>
        <v>-0.3125</v>
      </c>
    </row>
    <row r="60" spans="2:14">
      <c r="B60">
        <v>29</v>
      </c>
      <c r="C60" t="s">
        <v>96</v>
      </c>
      <c r="D60" t="s">
        <v>15</v>
      </c>
      <c r="E60" s="2">
        <v>45358</v>
      </c>
      <c r="F60" t="s">
        <v>95</v>
      </c>
      <c r="G60">
        <f>-1.5/-3.5</f>
        <v>0.42857142857142855</v>
      </c>
      <c r="H60" t="s">
        <v>33</v>
      </c>
      <c r="I60" t="s">
        <v>27</v>
      </c>
      <c r="J60">
        <f>-0.5/3</f>
        <v>-0.16666666666666666</v>
      </c>
      <c r="K60" t="s">
        <v>19</v>
      </c>
      <c r="L60">
        <v>2</v>
      </c>
      <c r="M60">
        <v>-5.5</v>
      </c>
      <c r="N60">
        <v>-3.5</v>
      </c>
    </row>
    <row r="61" spans="2:14">
      <c r="B61" t="s">
        <v>20</v>
      </c>
      <c r="C61" t="s">
        <v>21</v>
      </c>
      <c r="D61">
        <f>-0.5/4.5</f>
        <v>-0.1111111111111111</v>
      </c>
      <c r="E61">
        <f>-1.5/-2.5</f>
        <v>0.6</v>
      </c>
      <c r="F61">
        <f>-2/5</f>
        <v>-0.4</v>
      </c>
      <c r="G61" t="s">
        <v>97</v>
      </c>
      <c r="H61">
        <f>-1.5/3</f>
        <v>-0.5</v>
      </c>
      <c r="I61">
        <f>-2/4</f>
        <v>-0.5</v>
      </c>
    </row>
    <row r="62" spans="2:14">
      <c r="B62">
        <v>30</v>
      </c>
      <c r="C62" t="s">
        <v>98</v>
      </c>
      <c r="D62" t="s">
        <v>15</v>
      </c>
      <c r="E62" s="2">
        <v>45298</v>
      </c>
      <c r="F62" t="s">
        <v>78</v>
      </c>
      <c r="G62" t="s">
        <v>25</v>
      </c>
      <c r="H62" t="s">
        <v>33</v>
      </c>
      <c r="I62" t="s">
        <v>27</v>
      </c>
      <c r="J62" t="s">
        <v>57</v>
      </c>
      <c r="K62" t="s">
        <v>19</v>
      </c>
      <c r="L62">
        <v>4.25</v>
      </c>
      <c r="M62">
        <v>-2.5</v>
      </c>
      <c r="N62">
        <v>1.75</v>
      </c>
    </row>
    <row r="63" spans="2:14">
      <c r="B63" t="s">
        <v>20</v>
      </c>
      <c r="C63" t="s">
        <v>21</v>
      </c>
      <c r="D63" t="s">
        <v>62</v>
      </c>
      <c r="E63" t="s">
        <v>29</v>
      </c>
      <c r="F63" t="s">
        <v>33</v>
      </c>
      <c r="G63">
        <f>-2/5.5</f>
        <v>-0.36363636363636365</v>
      </c>
      <c r="H63">
        <f>-0.5/3</f>
        <v>-0.16666666666666666</v>
      </c>
      <c r="I63">
        <f>-1.5/4</f>
        <v>-0.375</v>
      </c>
    </row>
    <row r="64" spans="2:14">
      <c r="B64">
        <v>31</v>
      </c>
      <c r="C64" t="s">
        <v>99</v>
      </c>
      <c r="D64" t="s">
        <v>15</v>
      </c>
      <c r="E64" s="2">
        <v>45450</v>
      </c>
      <c r="F64" t="s">
        <v>41</v>
      </c>
      <c r="G64" t="s">
        <v>25</v>
      </c>
      <c r="H64" s="2">
        <v>45417</v>
      </c>
      <c r="I64" s="2">
        <v>45324</v>
      </c>
      <c r="J64" s="2">
        <v>45354</v>
      </c>
      <c r="K64" t="s">
        <v>19</v>
      </c>
      <c r="L64">
        <v>20.5</v>
      </c>
      <c r="M64">
        <v>21</v>
      </c>
      <c r="N64">
        <v>41.5</v>
      </c>
    </row>
    <row r="65" spans="2:14">
      <c r="B65" t="s">
        <v>20</v>
      </c>
      <c r="C65" s="2">
        <v>45292</v>
      </c>
      <c r="D65" t="s">
        <v>41</v>
      </c>
      <c r="E65" t="s">
        <v>29</v>
      </c>
      <c r="F65" s="2">
        <v>45417</v>
      </c>
      <c r="G65" t="s">
        <v>44</v>
      </c>
      <c r="H65" s="2">
        <v>45325</v>
      </c>
      <c r="I65" s="2">
        <v>45386</v>
      </c>
    </row>
    <row r="66" spans="2:14">
      <c r="B66">
        <v>32</v>
      </c>
      <c r="C66" t="s">
        <v>100</v>
      </c>
      <c r="D66" t="s">
        <v>15</v>
      </c>
      <c r="E66" s="2">
        <v>45419</v>
      </c>
      <c r="F66" t="s">
        <v>51</v>
      </c>
      <c r="G66" t="s">
        <v>25</v>
      </c>
      <c r="H66" s="2">
        <v>45387</v>
      </c>
      <c r="I66" t="s">
        <v>42</v>
      </c>
      <c r="J66" s="2">
        <v>45325</v>
      </c>
      <c r="K66" t="s">
        <v>19</v>
      </c>
      <c r="L66">
        <v>16</v>
      </c>
      <c r="M66">
        <v>15.5</v>
      </c>
      <c r="N66">
        <v>31.5</v>
      </c>
    </row>
    <row r="67" spans="2:14">
      <c r="B67" t="s">
        <v>20</v>
      </c>
      <c r="C67" s="2">
        <v>45292</v>
      </c>
      <c r="D67" t="s">
        <v>51</v>
      </c>
      <c r="E67" t="s">
        <v>29</v>
      </c>
      <c r="F67" s="2">
        <v>45387</v>
      </c>
      <c r="G67" t="s">
        <v>66</v>
      </c>
      <c r="H67" s="2">
        <v>45354</v>
      </c>
      <c r="I67" t="s">
        <v>101</v>
      </c>
    </row>
    <row r="68" spans="2:14">
      <c r="B68">
        <v>33</v>
      </c>
      <c r="C68" t="s">
        <v>102</v>
      </c>
      <c r="D68" t="s">
        <v>15</v>
      </c>
      <c r="E68" s="2">
        <v>45419</v>
      </c>
      <c r="F68" t="s">
        <v>41</v>
      </c>
      <c r="G68" t="s">
        <v>25</v>
      </c>
      <c r="H68" s="2">
        <v>45417</v>
      </c>
      <c r="I68" s="2">
        <v>45293</v>
      </c>
      <c r="J68" s="2">
        <v>45325</v>
      </c>
      <c r="K68" t="s">
        <v>19</v>
      </c>
      <c r="L68">
        <v>17.5</v>
      </c>
      <c r="M68">
        <v>21.75</v>
      </c>
      <c r="N68">
        <v>39.25</v>
      </c>
    </row>
    <row r="69" spans="2:14">
      <c r="B69" t="s">
        <v>20</v>
      </c>
      <c r="C69" s="2">
        <v>45292</v>
      </c>
      <c r="D69" t="s">
        <v>41</v>
      </c>
      <c r="E69" t="s">
        <v>29</v>
      </c>
      <c r="F69" s="2">
        <v>45417</v>
      </c>
      <c r="G69" t="s">
        <v>103</v>
      </c>
      <c r="H69" s="2">
        <v>45325</v>
      </c>
      <c r="I69" s="2">
        <v>45386</v>
      </c>
    </row>
    <row r="70" spans="2:14">
      <c r="B70">
        <v>34</v>
      </c>
      <c r="C70" t="s">
        <v>104</v>
      </c>
      <c r="D70" t="s">
        <v>15</v>
      </c>
      <c r="E70" s="2">
        <v>45358</v>
      </c>
      <c r="F70" t="s">
        <v>41</v>
      </c>
      <c r="G70">
        <f>-0.5/-3.5</f>
        <v>0.14285714285714285</v>
      </c>
      <c r="H70" s="2">
        <v>45387</v>
      </c>
      <c r="I70" s="2">
        <v>45293</v>
      </c>
      <c r="J70" s="2">
        <v>45325</v>
      </c>
      <c r="K70" t="s">
        <v>19</v>
      </c>
      <c r="L70">
        <v>14</v>
      </c>
      <c r="M70">
        <v>19</v>
      </c>
      <c r="N70">
        <v>33</v>
      </c>
    </row>
    <row r="71" spans="2:14">
      <c r="B71" t="s">
        <v>20</v>
      </c>
      <c r="C71" s="2">
        <v>45292</v>
      </c>
      <c r="D71" t="s">
        <v>41</v>
      </c>
      <c r="E71">
        <f>-0.5/-2.5</f>
        <v>0.2</v>
      </c>
      <c r="F71" s="2">
        <v>45387</v>
      </c>
      <c r="G71" t="s">
        <v>88</v>
      </c>
      <c r="H71" s="2">
        <v>45325</v>
      </c>
      <c r="I71" s="2">
        <v>45386</v>
      </c>
    </row>
    <row r="72" spans="2:14">
      <c r="B72">
        <v>35</v>
      </c>
      <c r="C72" t="s">
        <v>105</v>
      </c>
      <c r="D72" t="s">
        <v>15</v>
      </c>
      <c r="E72" s="2">
        <v>45450</v>
      </c>
      <c r="F72" t="s">
        <v>41</v>
      </c>
      <c r="G72" t="s">
        <v>25</v>
      </c>
      <c r="H72" s="2">
        <v>45387</v>
      </c>
      <c r="I72" t="s">
        <v>42</v>
      </c>
      <c r="J72" s="2">
        <v>45354</v>
      </c>
      <c r="K72" t="s">
        <v>19</v>
      </c>
      <c r="L72">
        <v>19</v>
      </c>
      <c r="M72">
        <v>21.5</v>
      </c>
      <c r="N72">
        <v>40.5</v>
      </c>
    </row>
    <row r="73" spans="2:14">
      <c r="B73" t="s">
        <v>20</v>
      </c>
      <c r="C73" s="2">
        <v>45292</v>
      </c>
      <c r="D73" t="s">
        <v>41</v>
      </c>
      <c r="E73" t="s">
        <v>29</v>
      </c>
      <c r="F73" s="2">
        <v>45387</v>
      </c>
      <c r="G73" t="s">
        <v>48</v>
      </c>
      <c r="H73" s="2">
        <v>45354</v>
      </c>
      <c r="I73" s="2">
        <v>45386</v>
      </c>
    </row>
    <row r="74" spans="2:14">
      <c r="B74">
        <v>36</v>
      </c>
      <c r="C74" t="s">
        <v>106</v>
      </c>
      <c r="D74" t="s">
        <v>15</v>
      </c>
      <c r="E74" s="2">
        <v>45329</v>
      </c>
      <c r="F74" t="s">
        <v>94</v>
      </c>
      <c r="G74">
        <f>-0.5/-3.5</f>
        <v>0.14285714285714285</v>
      </c>
      <c r="H74" t="s">
        <v>107</v>
      </c>
      <c r="I74" s="2">
        <v>45293</v>
      </c>
      <c r="J74">
        <f>-0.5/3</f>
        <v>-0.16666666666666666</v>
      </c>
      <c r="K74" t="s">
        <v>19</v>
      </c>
      <c r="L74">
        <v>4.75</v>
      </c>
      <c r="M74">
        <v>2</v>
      </c>
      <c r="N74">
        <v>6.75</v>
      </c>
    </row>
    <row r="75" spans="2:14">
      <c r="B75" t="s">
        <v>20</v>
      </c>
      <c r="C75" s="2">
        <v>45292</v>
      </c>
      <c r="D75" t="s">
        <v>94</v>
      </c>
      <c r="E75" t="s">
        <v>29</v>
      </c>
      <c r="F75">
        <f>-0.25/5</f>
        <v>-0.05</v>
      </c>
      <c r="G75" t="s">
        <v>34</v>
      </c>
      <c r="H75">
        <f>-0.5/3</f>
        <v>-0.16666666666666666</v>
      </c>
      <c r="I75" t="s">
        <v>108</v>
      </c>
    </row>
    <row r="76" spans="2:14">
      <c r="B76">
        <v>37</v>
      </c>
      <c r="C76" t="s">
        <v>109</v>
      </c>
      <c r="D76" t="s">
        <v>15</v>
      </c>
      <c r="E76" s="2">
        <v>45358</v>
      </c>
      <c r="F76" t="s">
        <v>51</v>
      </c>
      <c r="G76">
        <f>-1.5/-3.5</f>
        <v>0.42857142857142855</v>
      </c>
      <c r="H76" t="s">
        <v>52</v>
      </c>
      <c r="I76" s="2">
        <v>45293</v>
      </c>
      <c r="J76">
        <f>-0.5/3</f>
        <v>-0.16666666666666666</v>
      </c>
      <c r="K76" t="s">
        <v>19</v>
      </c>
      <c r="L76">
        <v>8</v>
      </c>
      <c r="M76">
        <v>0.75</v>
      </c>
      <c r="N76">
        <v>8.75</v>
      </c>
    </row>
    <row r="77" spans="2:14">
      <c r="B77" t="s">
        <v>20</v>
      </c>
      <c r="C77" s="2">
        <v>45292</v>
      </c>
      <c r="D77" t="s">
        <v>110</v>
      </c>
      <c r="E77">
        <f>-1.5/-2.5</f>
        <v>0.6</v>
      </c>
      <c r="F77">
        <f>-0.5/5</f>
        <v>-0.1</v>
      </c>
      <c r="G77" t="s">
        <v>63</v>
      </c>
      <c r="H77">
        <f>-0.5/3</f>
        <v>-0.16666666666666666</v>
      </c>
      <c r="I77">
        <f>-0.25/4</f>
        <v>-6.25E-2</v>
      </c>
    </row>
    <row r="78" spans="2:14">
      <c r="B78">
        <v>38</v>
      </c>
      <c r="C78" t="s">
        <v>111</v>
      </c>
      <c r="D78" t="s">
        <v>15</v>
      </c>
      <c r="E78" s="2">
        <v>45298</v>
      </c>
      <c r="F78" t="s">
        <v>95</v>
      </c>
      <c r="G78" t="s">
        <v>25</v>
      </c>
      <c r="H78" s="2">
        <v>45296</v>
      </c>
      <c r="I78" t="s">
        <v>27</v>
      </c>
      <c r="J78" s="2">
        <v>45294</v>
      </c>
      <c r="K78" t="s">
        <v>19</v>
      </c>
      <c r="L78">
        <v>4</v>
      </c>
      <c r="M78">
        <v>-1</v>
      </c>
      <c r="N78">
        <v>3</v>
      </c>
    </row>
    <row r="79" spans="2:14">
      <c r="B79" t="s">
        <v>20</v>
      </c>
      <c r="C79" t="s">
        <v>21</v>
      </c>
      <c r="D79" t="s">
        <v>16</v>
      </c>
      <c r="E79" t="s">
        <v>29</v>
      </c>
      <c r="F79" t="s">
        <v>91</v>
      </c>
      <c r="G79" t="s">
        <v>34</v>
      </c>
      <c r="H79" t="s">
        <v>18</v>
      </c>
      <c r="I79">
        <f>-1.5/4</f>
        <v>-0.375</v>
      </c>
    </row>
    <row r="80" spans="2:14">
      <c r="B80">
        <v>39</v>
      </c>
      <c r="C80" t="s">
        <v>112</v>
      </c>
      <c r="D80" t="s">
        <v>15</v>
      </c>
      <c r="E80" s="2">
        <v>45329</v>
      </c>
      <c r="F80" t="s">
        <v>51</v>
      </c>
      <c r="G80">
        <f>-1/-3.5</f>
        <v>0.2857142857142857</v>
      </c>
      <c r="H80" s="2">
        <v>45296</v>
      </c>
      <c r="I80" s="2">
        <v>45293</v>
      </c>
      <c r="J80">
        <f>-1/3</f>
        <v>-0.33333333333333331</v>
      </c>
      <c r="K80" t="s">
        <v>19</v>
      </c>
      <c r="L80">
        <v>5.5</v>
      </c>
      <c r="M80">
        <v>2.25</v>
      </c>
      <c r="N80">
        <v>7.75</v>
      </c>
    </row>
    <row r="81" spans="2:14">
      <c r="B81" t="s">
        <v>20</v>
      </c>
      <c r="C81" s="2">
        <v>45292</v>
      </c>
      <c r="D81" t="s">
        <v>51</v>
      </c>
      <c r="E81">
        <f>-1/-2.5</f>
        <v>0.4</v>
      </c>
      <c r="F81" t="s">
        <v>33</v>
      </c>
      <c r="G81">
        <f>-2/5.5</f>
        <v>-0.36363636363636365</v>
      </c>
      <c r="H81">
        <f>-1/3</f>
        <v>-0.33333333333333331</v>
      </c>
      <c r="I81" t="s">
        <v>31</v>
      </c>
    </row>
    <row r="82" spans="2:14">
      <c r="B82">
        <v>40</v>
      </c>
      <c r="C82" t="s">
        <v>113</v>
      </c>
      <c r="D82" t="s">
        <v>15</v>
      </c>
      <c r="E82" s="2">
        <v>45329</v>
      </c>
      <c r="F82" t="s">
        <v>16</v>
      </c>
      <c r="G82">
        <f>-1.5/-3.5</f>
        <v>0.42857142857142855</v>
      </c>
      <c r="H82" t="s">
        <v>91</v>
      </c>
      <c r="I82" s="2">
        <v>45293</v>
      </c>
      <c r="J82">
        <f>-0.5/3</f>
        <v>-0.16666666666666666</v>
      </c>
      <c r="K82" t="s">
        <v>19</v>
      </c>
      <c r="L82">
        <v>1.5</v>
      </c>
      <c r="M82">
        <v>-7</v>
      </c>
      <c r="N82">
        <v>-5.5</v>
      </c>
    </row>
    <row r="83" spans="2:14">
      <c r="B83" t="s">
        <v>20</v>
      </c>
      <c r="C83" t="s">
        <v>21</v>
      </c>
      <c r="D83">
        <f>-1/4.5</f>
        <v>-0.22222222222222221</v>
      </c>
      <c r="E83">
        <f>-1.5/-2.5</f>
        <v>0.6</v>
      </c>
      <c r="F83">
        <f>-1/5</f>
        <v>-0.2</v>
      </c>
      <c r="G83">
        <f>-1/5.5</f>
        <v>-0.18181818181818182</v>
      </c>
      <c r="H83">
        <f>-0.5/3</f>
        <v>-0.16666666666666666</v>
      </c>
      <c r="I83">
        <f>-2/4</f>
        <v>-0.5</v>
      </c>
    </row>
    <row r="84" spans="2:14">
      <c r="B84">
        <v>41</v>
      </c>
      <c r="C84" t="s">
        <v>114</v>
      </c>
      <c r="D84" t="s">
        <v>15</v>
      </c>
      <c r="E84" s="2">
        <v>45389</v>
      </c>
      <c r="F84" t="s">
        <v>51</v>
      </c>
      <c r="G84" t="s">
        <v>25</v>
      </c>
      <c r="H84" s="2">
        <v>45417</v>
      </c>
      <c r="I84" s="2">
        <v>45293</v>
      </c>
      <c r="J84" s="2">
        <v>45354</v>
      </c>
      <c r="K84" t="s">
        <v>19</v>
      </c>
      <c r="L84">
        <v>16.5</v>
      </c>
      <c r="M84">
        <v>21</v>
      </c>
      <c r="N84">
        <v>37.5</v>
      </c>
    </row>
    <row r="85" spans="2:14">
      <c r="B85" t="s">
        <v>20</v>
      </c>
      <c r="C85" s="2">
        <v>45292</v>
      </c>
      <c r="D85" t="s">
        <v>51</v>
      </c>
      <c r="E85" t="s">
        <v>29</v>
      </c>
      <c r="F85" s="2">
        <v>45417</v>
      </c>
      <c r="G85" t="s">
        <v>44</v>
      </c>
      <c r="H85" s="2">
        <v>45354</v>
      </c>
      <c r="I85" s="2">
        <v>45386</v>
      </c>
    </row>
    <row r="86" spans="2:14">
      <c r="B86">
        <v>42</v>
      </c>
      <c r="C86" t="s">
        <v>115</v>
      </c>
      <c r="D86" t="s">
        <v>15</v>
      </c>
      <c r="E86" s="2">
        <v>45329</v>
      </c>
      <c r="F86" t="s">
        <v>37</v>
      </c>
      <c r="G86">
        <f>-0.5/-3.5</f>
        <v>0.14285714285714285</v>
      </c>
      <c r="H86" t="s">
        <v>107</v>
      </c>
      <c r="I86" s="2">
        <v>45293</v>
      </c>
      <c r="J86">
        <f>-0.5/3</f>
        <v>-0.16666666666666666</v>
      </c>
      <c r="K86" t="s">
        <v>19</v>
      </c>
      <c r="L86">
        <v>6.5</v>
      </c>
      <c r="M86">
        <v>10.5</v>
      </c>
      <c r="N86">
        <v>17</v>
      </c>
    </row>
    <row r="87" spans="2:14">
      <c r="B87" t="s">
        <v>20</v>
      </c>
      <c r="C87" t="s">
        <v>21</v>
      </c>
      <c r="D87" t="s">
        <v>37</v>
      </c>
      <c r="E87">
        <f>-0.5/-2.5</f>
        <v>0.2</v>
      </c>
      <c r="F87" t="s">
        <v>107</v>
      </c>
      <c r="G87" t="s">
        <v>44</v>
      </c>
      <c r="H87">
        <f>-0.5/3</f>
        <v>-0.16666666666666666</v>
      </c>
      <c r="I87" t="s">
        <v>67</v>
      </c>
    </row>
    <row r="88" spans="2:14">
      <c r="B88">
        <v>43</v>
      </c>
      <c r="C88" t="s">
        <v>116</v>
      </c>
      <c r="D88" t="s">
        <v>15</v>
      </c>
      <c r="E88" t="s">
        <v>77</v>
      </c>
      <c r="F88" t="s">
        <v>62</v>
      </c>
      <c r="G88" t="s">
        <v>25</v>
      </c>
      <c r="H88" t="s">
        <v>117</v>
      </c>
      <c r="I88" t="s">
        <v>42</v>
      </c>
      <c r="J88" s="2">
        <v>45294</v>
      </c>
      <c r="K88" t="s">
        <v>19</v>
      </c>
      <c r="L88">
        <v>9.5</v>
      </c>
      <c r="M88">
        <v>10.5</v>
      </c>
      <c r="N88">
        <v>20</v>
      </c>
    </row>
    <row r="89" spans="2:14">
      <c r="B89" t="s">
        <v>20</v>
      </c>
      <c r="C89" t="s">
        <v>21</v>
      </c>
      <c r="D89" t="s">
        <v>62</v>
      </c>
      <c r="E89" t="s">
        <v>29</v>
      </c>
      <c r="F89" t="s">
        <v>117</v>
      </c>
      <c r="G89" t="s">
        <v>97</v>
      </c>
      <c r="H89" s="2">
        <v>45294</v>
      </c>
      <c r="I89" t="s">
        <v>54</v>
      </c>
    </row>
    <row r="90" spans="2:14">
      <c r="B90">
        <v>44</v>
      </c>
      <c r="C90" t="s">
        <v>118</v>
      </c>
      <c r="D90" t="s">
        <v>15</v>
      </c>
      <c r="E90" t="s">
        <v>119</v>
      </c>
      <c r="F90" t="s">
        <v>41</v>
      </c>
      <c r="G90">
        <f>-0.5/-3.5</f>
        <v>0.14285714285714285</v>
      </c>
      <c r="H90" t="s">
        <v>120</v>
      </c>
      <c r="I90" s="2">
        <v>45293</v>
      </c>
      <c r="J90" s="2">
        <v>45325</v>
      </c>
      <c r="K90" t="s">
        <v>19</v>
      </c>
      <c r="L90">
        <v>17</v>
      </c>
      <c r="M90">
        <v>19</v>
      </c>
      <c r="N90">
        <v>36</v>
      </c>
    </row>
    <row r="91" spans="2:14">
      <c r="B91" t="s">
        <v>20</v>
      </c>
      <c r="C91" s="2">
        <v>45292</v>
      </c>
      <c r="D91" t="s">
        <v>41</v>
      </c>
      <c r="E91">
        <f>-0.5/-2.5</f>
        <v>0.2</v>
      </c>
      <c r="F91" t="s">
        <v>120</v>
      </c>
      <c r="G91" t="s">
        <v>84</v>
      </c>
      <c r="H91" s="2">
        <v>45294</v>
      </c>
      <c r="I91" s="2">
        <v>45386</v>
      </c>
    </row>
    <row r="92" spans="2:14">
      <c r="B92">
        <v>45</v>
      </c>
      <c r="C92" t="s">
        <v>121</v>
      </c>
      <c r="D92" t="s">
        <v>15</v>
      </c>
      <c r="E92" s="2">
        <v>45329</v>
      </c>
      <c r="F92" t="s">
        <v>16</v>
      </c>
      <c r="G92">
        <f>-2.5/-3.5</f>
        <v>0.7142857142857143</v>
      </c>
      <c r="H92" s="2">
        <v>45296</v>
      </c>
      <c r="I92" t="s">
        <v>27</v>
      </c>
      <c r="J92">
        <f>-0.5/3</f>
        <v>-0.16666666666666666</v>
      </c>
      <c r="K92" t="s">
        <v>19</v>
      </c>
      <c r="L92">
        <v>0.5</v>
      </c>
      <c r="M92">
        <v>-7.5</v>
      </c>
      <c r="N92">
        <v>-7</v>
      </c>
    </row>
    <row r="93" spans="2:14">
      <c r="B93" t="s">
        <v>20</v>
      </c>
      <c r="C93" t="s">
        <v>21</v>
      </c>
      <c r="D93" t="s">
        <v>16</v>
      </c>
      <c r="E93">
        <f>-2.5/-2.5</f>
        <v>1</v>
      </c>
      <c r="F93">
        <f>-2/5</f>
        <v>-0.4</v>
      </c>
      <c r="G93">
        <f>-2.5/5.5</f>
        <v>-0.45454545454545453</v>
      </c>
      <c r="H93">
        <f>-0.5/3</f>
        <v>-0.16666666666666666</v>
      </c>
      <c r="I93" t="s">
        <v>22</v>
      </c>
    </row>
    <row r="94" spans="2:14">
      <c r="B94">
        <v>46</v>
      </c>
      <c r="C94" t="s">
        <v>122</v>
      </c>
      <c r="D94" t="s">
        <v>15</v>
      </c>
      <c r="E94" s="2">
        <v>45329</v>
      </c>
      <c r="F94" t="s">
        <v>16</v>
      </c>
      <c r="G94">
        <f>-1.5/-3.5</f>
        <v>0.42857142857142855</v>
      </c>
      <c r="H94" t="s">
        <v>33</v>
      </c>
      <c r="I94" t="s">
        <v>17</v>
      </c>
      <c r="J94">
        <f>-1/3</f>
        <v>-0.33333333333333331</v>
      </c>
      <c r="K94" t="s">
        <v>19</v>
      </c>
      <c r="L94">
        <v>-0.5</v>
      </c>
      <c r="M94">
        <v>-5</v>
      </c>
      <c r="N94">
        <v>-5.5</v>
      </c>
    </row>
    <row r="95" spans="2:14">
      <c r="B95" t="s">
        <v>20</v>
      </c>
      <c r="C95" s="2">
        <v>45292</v>
      </c>
      <c r="D95" t="s">
        <v>16</v>
      </c>
      <c r="E95">
        <f>-1.5/-2.5</f>
        <v>0.6</v>
      </c>
      <c r="F95">
        <f>-1/5</f>
        <v>-0.2</v>
      </c>
      <c r="G95">
        <f>-1.5/5.5</f>
        <v>-0.27272727272727271</v>
      </c>
      <c r="H95">
        <f>-1/3</f>
        <v>-0.33333333333333331</v>
      </c>
      <c r="I95">
        <f>-1/4</f>
        <v>-0.25</v>
      </c>
    </row>
    <row r="96" spans="2:14">
      <c r="B96">
        <v>47</v>
      </c>
      <c r="C96" t="s">
        <v>123</v>
      </c>
      <c r="D96" t="s">
        <v>15</v>
      </c>
      <c r="E96" t="s">
        <v>77</v>
      </c>
      <c r="F96">
        <f>-1/4.5</f>
        <v>-0.22222222222222221</v>
      </c>
      <c r="G96">
        <f>-3/-3.5</f>
        <v>0.8571428571428571</v>
      </c>
      <c r="H96" t="s">
        <v>33</v>
      </c>
      <c r="I96" t="s">
        <v>17</v>
      </c>
      <c r="J96">
        <f>-1/3</f>
        <v>-0.33333333333333331</v>
      </c>
      <c r="K96" t="s">
        <v>19</v>
      </c>
      <c r="L96">
        <v>-2.75</v>
      </c>
      <c r="M96">
        <v>-11.25</v>
      </c>
      <c r="N96">
        <v>-14</v>
      </c>
    </row>
    <row r="97" spans="2:14">
      <c r="B97" t="s">
        <v>20</v>
      </c>
      <c r="C97" s="2">
        <v>45292</v>
      </c>
      <c r="D97">
        <f>-2/4.5</f>
        <v>-0.44444444444444442</v>
      </c>
      <c r="E97">
        <f>-2.5/-2.5</f>
        <v>1</v>
      </c>
      <c r="F97">
        <f>-3/5</f>
        <v>-0.6</v>
      </c>
      <c r="G97">
        <f>-2.5/5.5</f>
        <v>-0.45454545454545453</v>
      </c>
      <c r="H97">
        <f>-1.25/3</f>
        <v>-0.41666666666666669</v>
      </c>
      <c r="I97">
        <f>-1/4</f>
        <v>-0.25</v>
      </c>
    </row>
    <row r="98" spans="2:14">
      <c r="B98">
        <v>48</v>
      </c>
      <c r="C98" t="s">
        <v>124</v>
      </c>
      <c r="D98" t="s">
        <v>15</v>
      </c>
      <c r="E98" s="2">
        <v>45298</v>
      </c>
      <c r="F98" t="s">
        <v>73</v>
      </c>
      <c r="G98">
        <f>-1.5/-3.5</f>
        <v>0.42857142857142855</v>
      </c>
      <c r="H98">
        <f>-0.5/5</f>
        <v>-0.1</v>
      </c>
      <c r="I98" s="2">
        <v>45293</v>
      </c>
      <c r="J98" s="2">
        <v>45294</v>
      </c>
      <c r="K98" t="s">
        <v>19</v>
      </c>
      <c r="L98">
        <v>2.25</v>
      </c>
      <c r="M98">
        <v>-2.75</v>
      </c>
      <c r="N98">
        <v>-0.5</v>
      </c>
    </row>
    <row r="99" spans="2:14">
      <c r="B99" t="s">
        <v>20</v>
      </c>
      <c r="C99" t="s">
        <v>21</v>
      </c>
      <c r="D99" t="s">
        <v>73</v>
      </c>
      <c r="E99">
        <f>-1.5/-2.5</f>
        <v>0.6</v>
      </c>
      <c r="F99">
        <f>-1/5</f>
        <v>-0.2</v>
      </c>
      <c r="G99">
        <f>-2/5.5</f>
        <v>-0.36363636363636365</v>
      </c>
      <c r="H99" t="s">
        <v>18</v>
      </c>
      <c r="I99" t="s">
        <v>101</v>
      </c>
    </row>
    <row r="100" spans="2:14">
      <c r="B100">
        <v>49</v>
      </c>
      <c r="C100" t="s">
        <v>125</v>
      </c>
      <c r="D100" t="s">
        <v>15</v>
      </c>
      <c r="E100" s="2">
        <v>45329</v>
      </c>
      <c r="F100" t="s">
        <v>41</v>
      </c>
      <c r="G100" t="s">
        <v>25</v>
      </c>
      <c r="H100" t="s">
        <v>107</v>
      </c>
      <c r="I100" t="s">
        <v>17</v>
      </c>
      <c r="J100" t="s">
        <v>57</v>
      </c>
      <c r="K100" t="s">
        <v>19</v>
      </c>
      <c r="L100">
        <v>8.75</v>
      </c>
      <c r="M100">
        <v>4.75</v>
      </c>
      <c r="N100">
        <v>13.5</v>
      </c>
    </row>
    <row r="101" spans="2:14">
      <c r="B101" t="s">
        <v>20</v>
      </c>
      <c r="C101" t="s">
        <v>21</v>
      </c>
      <c r="D101" t="s">
        <v>41</v>
      </c>
      <c r="E101" t="s">
        <v>29</v>
      </c>
      <c r="F101" t="s">
        <v>38</v>
      </c>
      <c r="G101" t="s">
        <v>34</v>
      </c>
      <c r="H101" t="s">
        <v>57</v>
      </c>
      <c r="I101">
        <f>-1/4</f>
        <v>-0.25</v>
      </c>
    </row>
    <row r="102" spans="2:14">
      <c r="B102">
        <v>50</v>
      </c>
      <c r="C102" t="s">
        <v>126</v>
      </c>
      <c r="D102" t="s">
        <v>15</v>
      </c>
      <c r="E102" s="2">
        <v>45298</v>
      </c>
      <c r="F102" t="s">
        <v>127</v>
      </c>
      <c r="G102">
        <f>-1/-3.5</f>
        <v>0.2857142857142857</v>
      </c>
      <c r="H102" s="2">
        <v>45356</v>
      </c>
      <c r="I102" s="2">
        <v>45293</v>
      </c>
      <c r="J102" t="s">
        <v>18</v>
      </c>
      <c r="K102" t="s">
        <v>19</v>
      </c>
      <c r="L102">
        <v>6.5</v>
      </c>
      <c r="M102">
        <v>-0.25</v>
      </c>
      <c r="N102">
        <v>6.25</v>
      </c>
    </row>
    <row r="103" spans="2:14">
      <c r="B103" t="s">
        <v>20</v>
      </c>
      <c r="C103" t="s">
        <v>21</v>
      </c>
      <c r="D103" t="s">
        <v>95</v>
      </c>
      <c r="E103">
        <f>-1/-2.5</f>
        <v>0.4</v>
      </c>
      <c r="F103" s="2">
        <v>45296</v>
      </c>
      <c r="G103">
        <f>-1/5.5</f>
        <v>-0.18181818181818182</v>
      </c>
      <c r="H103" t="s">
        <v>18</v>
      </c>
      <c r="I103" t="s">
        <v>70</v>
      </c>
    </row>
    <row r="104" spans="2:14">
      <c r="B104">
        <v>51</v>
      </c>
      <c r="C104" t="s">
        <v>128</v>
      </c>
      <c r="D104" t="s">
        <v>15</v>
      </c>
      <c r="E104" t="s">
        <v>129</v>
      </c>
      <c r="F104" t="s">
        <v>41</v>
      </c>
      <c r="G104" t="s">
        <v>25</v>
      </c>
      <c r="H104" s="2">
        <v>45387</v>
      </c>
      <c r="I104" s="2">
        <v>45324</v>
      </c>
      <c r="J104" s="2">
        <v>45325</v>
      </c>
      <c r="K104" t="s">
        <v>19</v>
      </c>
      <c r="L104">
        <v>18</v>
      </c>
      <c r="M104">
        <v>20.5</v>
      </c>
      <c r="N104">
        <v>38.5</v>
      </c>
    </row>
    <row r="105" spans="2:14">
      <c r="B105" t="s">
        <v>20</v>
      </c>
      <c r="C105" s="2">
        <v>45292</v>
      </c>
      <c r="D105" t="s">
        <v>41</v>
      </c>
      <c r="E105" t="s">
        <v>29</v>
      </c>
      <c r="F105" s="2">
        <v>45387</v>
      </c>
      <c r="G105" t="s">
        <v>48</v>
      </c>
      <c r="H105" s="2">
        <v>45325</v>
      </c>
      <c r="I105" s="2">
        <v>45386</v>
      </c>
    </row>
    <row r="106" spans="2:14">
      <c r="B106">
        <v>52</v>
      </c>
      <c r="C106" t="s">
        <v>130</v>
      </c>
      <c r="D106" t="s">
        <v>15</v>
      </c>
      <c r="E106" s="2">
        <v>45358</v>
      </c>
      <c r="F106" t="s">
        <v>41</v>
      </c>
      <c r="G106">
        <f>-1.5/-3.5</f>
        <v>0.42857142857142855</v>
      </c>
      <c r="H106" s="2">
        <v>45356</v>
      </c>
      <c r="I106" s="2">
        <v>45293</v>
      </c>
      <c r="J106" s="2">
        <v>45325</v>
      </c>
      <c r="K106" t="s">
        <v>19</v>
      </c>
      <c r="L106">
        <v>12</v>
      </c>
      <c r="M106">
        <v>14.5</v>
      </c>
      <c r="N106">
        <v>26.5</v>
      </c>
    </row>
    <row r="107" spans="2:14">
      <c r="B107" t="s">
        <v>20</v>
      </c>
      <c r="C107" t="s">
        <v>21</v>
      </c>
      <c r="D107" t="s">
        <v>41</v>
      </c>
      <c r="E107">
        <f>-1.5/-2.5</f>
        <v>0.6</v>
      </c>
      <c r="F107" s="2">
        <v>45327</v>
      </c>
      <c r="G107" t="s">
        <v>88</v>
      </c>
      <c r="H107" s="2">
        <v>45325</v>
      </c>
      <c r="I107" t="s">
        <v>85</v>
      </c>
    </row>
    <row r="108" spans="2:14">
      <c r="B108">
        <v>53</v>
      </c>
      <c r="C108" t="s">
        <v>131</v>
      </c>
      <c r="D108" t="s">
        <v>15</v>
      </c>
      <c r="E108" t="s">
        <v>132</v>
      </c>
      <c r="F108" t="s">
        <v>41</v>
      </c>
      <c r="G108" t="s">
        <v>25</v>
      </c>
      <c r="H108" s="2">
        <v>45417</v>
      </c>
      <c r="I108" t="s">
        <v>42</v>
      </c>
      <c r="J108" t="s">
        <v>83</v>
      </c>
      <c r="K108" t="s">
        <v>19</v>
      </c>
      <c r="L108">
        <v>18.25</v>
      </c>
      <c r="M108">
        <v>22</v>
      </c>
      <c r="N108">
        <v>40.25</v>
      </c>
    </row>
    <row r="109" spans="2:14">
      <c r="B109" t="s">
        <v>20</v>
      </c>
      <c r="C109" s="2">
        <v>45292</v>
      </c>
      <c r="D109" t="s">
        <v>41</v>
      </c>
      <c r="E109" t="s">
        <v>29</v>
      </c>
      <c r="F109" s="2">
        <v>45417</v>
      </c>
      <c r="G109" t="s">
        <v>48</v>
      </c>
      <c r="H109" t="s">
        <v>83</v>
      </c>
      <c r="I109" s="2">
        <v>45386</v>
      </c>
    </row>
    <row r="110" spans="2:14">
      <c r="B110">
        <v>54</v>
      </c>
      <c r="C110" t="s">
        <v>133</v>
      </c>
      <c r="D110" t="s">
        <v>15</v>
      </c>
      <c r="E110" s="2">
        <v>45329</v>
      </c>
      <c r="F110" t="s">
        <v>16</v>
      </c>
      <c r="G110">
        <f>-0.5/-3.5</f>
        <v>0.14285714285714285</v>
      </c>
      <c r="H110" t="s">
        <v>134</v>
      </c>
      <c r="I110" s="2">
        <v>45293</v>
      </c>
      <c r="J110" t="s">
        <v>18</v>
      </c>
      <c r="K110" t="s">
        <v>19</v>
      </c>
      <c r="L110">
        <v>4</v>
      </c>
      <c r="M110">
        <v>1</v>
      </c>
      <c r="N110">
        <v>5</v>
      </c>
    </row>
    <row r="111" spans="2:14">
      <c r="B111" t="s">
        <v>20</v>
      </c>
      <c r="C111" s="2">
        <v>45292</v>
      </c>
      <c r="D111" t="s">
        <v>16</v>
      </c>
      <c r="E111">
        <f>-0.5/-2.5</f>
        <v>0.2</v>
      </c>
      <c r="F111" t="s">
        <v>91</v>
      </c>
      <c r="G111">
        <f>-0.5/5.5</f>
        <v>-9.0909090909090912E-2</v>
      </c>
      <c r="H111" t="s">
        <v>18</v>
      </c>
      <c r="I111" t="s">
        <v>101</v>
      </c>
    </row>
    <row r="112" spans="2:14">
      <c r="B112">
        <v>55</v>
      </c>
      <c r="C112" t="s">
        <v>135</v>
      </c>
      <c r="D112" t="s">
        <v>15</v>
      </c>
      <c r="E112" t="s">
        <v>77</v>
      </c>
      <c r="F112" t="s">
        <v>51</v>
      </c>
      <c r="G112" t="s">
        <v>25</v>
      </c>
      <c r="H112" t="s">
        <v>136</v>
      </c>
      <c r="I112" s="2">
        <v>45324</v>
      </c>
      <c r="J112" t="s">
        <v>137</v>
      </c>
      <c r="K112" t="s">
        <v>19</v>
      </c>
      <c r="L112">
        <v>12.25</v>
      </c>
      <c r="M112">
        <v>5.25</v>
      </c>
      <c r="N112">
        <v>17.5</v>
      </c>
    </row>
    <row r="113" spans="2:14">
      <c r="B113" t="s">
        <v>20</v>
      </c>
      <c r="C113" t="s">
        <v>21</v>
      </c>
      <c r="D113" t="s">
        <v>94</v>
      </c>
      <c r="E113" t="s">
        <v>29</v>
      </c>
      <c r="F113" t="s">
        <v>38</v>
      </c>
      <c r="G113" t="s">
        <v>44</v>
      </c>
      <c r="H113">
        <f>-0.25/3</f>
        <v>-8.3333333333333329E-2</v>
      </c>
      <c r="I113">
        <f>-0.75/4</f>
        <v>-0.1875</v>
      </c>
    </row>
    <row r="114" spans="2:14">
      <c r="B114">
        <v>56</v>
      </c>
      <c r="C114" t="s">
        <v>138</v>
      </c>
      <c r="D114" t="s">
        <v>15</v>
      </c>
      <c r="E114" s="2">
        <v>45329</v>
      </c>
      <c r="F114" t="s">
        <v>16</v>
      </c>
      <c r="G114" t="s">
        <v>25</v>
      </c>
      <c r="H114" t="s">
        <v>33</v>
      </c>
      <c r="I114" t="s">
        <v>17</v>
      </c>
      <c r="J114" t="s">
        <v>18</v>
      </c>
      <c r="K114" t="s">
        <v>19</v>
      </c>
      <c r="L114">
        <v>2</v>
      </c>
      <c r="M114">
        <v>-2.75</v>
      </c>
      <c r="N114">
        <v>-0.75</v>
      </c>
    </row>
    <row r="115" spans="2:14">
      <c r="B115" t="s">
        <v>20</v>
      </c>
      <c r="C115" t="s">
        <v>21</v>
      </c>
      <c r="D115" t="s">
        <v>16</v>
      </c>
      <c r="E115" t="s">
        <v>29</v>
      </c>
      <c r="F115">
        <f>-2/5</f>
        <v>-0.4</v>
      </c>
      <c r="G115">
        <f>-1/5.5</f>
        <v>-0.18181818181818182</v>
      </c>
      <c r="H115" t="s">
        <v>18</v>
      </c>
      <c r="I115" t="s">
        <v>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640E-9E35-C84A-AE7D-C60B188742A5}">
  <sheetPr>
    <tabColor rgb="FFFF0000"/>
  </sheetPr>
  <dimension ref="A1:GJ57"/>
  <sheetViews>
    <sheetView topLeftCell="CB1" workbookViewId="0">
      <selection activeCell="P20" sqref="P20"/>
    </sheetView>
  </sheetViews>
  <sheetFormatPr baseColWidth="10" defaultRowHeight="16"/>
  <sheetData>
    <row r="1" spans="1:192">
      <c r="A1" s="5" t="s">
        <v>7107</v>
      </c>
      <c r="B1" s="5" t="s">
        <v>7108</v>
      </c>
      <c r="C1" s="5" t="s">
        <v>7109</v>
      </c>
      <c r="D1" s="5" t="s">
        <v>7110</v>
      </c>
      <c r="E1" s="5" t="s">
        <v>7111</v>
      </c>
      <c r="F1" s="5" t="s">
        <v>7112</v>
      </c>
      <c r="G1" s="5" t="s">
        <v>7113</v>
      </c>
      <c r="H1" s="5" t="s">
        <v>7114</v>
      </c>
      <c r="I1" s="5" t="s">
        <v>7115</v>
      </c>
      <c r="J1" s="5" t="s">
        <v>7116</v>
      </c>
      <c r="K1" s="5" t="s">
        <v>7117</v>
      </c>
      <c r="L1" s="5" t="s">
        <v>7118</v>
      </c>
      <c r="M1" s="5" t="s">
        <v>7119</v>
      </c>
      <c r="N1" s="5" t="s">
        <v>7120</v>
      </c>
      <c r="O1" s="5" t="s">
        <v>7121</v>
      </c>
      <c r="P1" s="5" t="s">
        <v>7122</v>
      </c>
      <c r="Q1" s="5" t="s">
        <v>7123</v>
      </c>
      <c r="R1" s="5" t="s">
        <v>7124</v>
      </c>
      <c r="S1" s="5" t="s">
        <v>7125</v>
      </c>
      <c r="T1" s="5" t="s">
        <v>7126</v>
      </c>
      <c r="U1" s="5" t="s">
        <v>7127</v>
      </c>
      <c r="V1" s="5" t="s">
        <v>7128</v>
      </c>
      <c r="W1" s="5" t="s">
        <v>7129</v>
      </c>
      <c r="X1" s="5" t="s">
        <v>7130</v>
      </c>
      <c r="Y1" s="5" t="s">
        <v>7131</v>
      </c>
      <c r="Z1" s="5" t="s">
        <v>7132</v>
      </c>
      <c r="AA1" s="5" t="s">
        <v>7133</v>
      </c>
      <c r="AB1" s="5" t="s">
        <v>7134</v>
      </c>
      <c r="AC1" s="5" t="s">
        <v>7135</v>
      </c>
      <c r="AD1" s="5" t="s">
        <v>7136</v>
      </c>
      <c r="AE1" s="5" t="s">
        <v>7137</v>
      </c>
      <c r="AF1" s="5" t="s">
        <v>7138</v>
      </c>
      <c r="AG1" s="5" t="s">
        <v>7139</v>
      </c>
      <c r="AH1" s="5" t="s">
        <v>7140</v>
      </c>
      <c r="AI1" s="5" t="s">
        <v>7141</v>
      </c>
      <c r="AJ1" s="5" t="s">
        <v>7142</v>
      </c>
      <c r="AK1" s="5" t="s">
        <v>7143</v>
      </c>
      <c r="AL1" s="5" t="s">
        <v>7144</v>
      </c>
      <c r="AM1" s="5" t="s">
        <v>7145</v>
      </c>
      <c r="AN1" s="5" t="s">
        <v>7146</v>
      </c>
      <c r="AO1" s="5" t="s">
        <v>7147</v>
      </c>
      <c r="AP1" s="5" t="s">
        <v>7148</v>
      </c>
      <c r="AQ1" s="5" t="s">
        <v>7149</v>
      </c>
      <c r="AR1" s="5" t="s">
        <v>7150</v>
      </c>
      <c r="AS1" s="5" t="s">
        <v>7151</v>
      </c>
      <c r="AT1" s="5" t="s">
        <v>7152</v>
      </c>
      <c r="AU1" s="5" t="s">
        <v>7153</v>
      </c>
      <c r="AV1" s="5" t="s">
        <v>7154</v>
      </c>
      <c r="AW1" s="5" t="s">
        <v>7155</v>
      </c>
      <c r="AX1" s="5" t="s">
        <v>7156</v>
      </c>
      <c r="AY1" s="5" t="s">
        <v>7157</v>
      </c>
      <c r="AZ1" s="5" t="s">
        <v>7158</v>
      </c>
      <c r="BA1" s="5" t="s">
        <v>7159</v>
      </c>
      <c r="BB1" s="5" t="s">
        <v>7160</v>
      </c>
      <c r="BC1" s="5" t="s">
        <v>7161</v>
      </c>
      <c r="BD1" s="5" t="s">
        <v>7162</v>
      </c>
      <c r="BE1" s="5" t="s">
        <v>7163</v>
      </c>
      <c r="BF1" s="5" t="s">
        <v>7164</v>
      </c>
      <c r="BG1" s="5" t="s">
        <v>7165</v>
      </c>
      <c r="BH1" s="5" t="s">
        <v>7166</v>
      </c>
      <c r="BI1" s="5" t="s">
        <v>7167</v>
      </c>
      <c r="BJ1" s="5" t="s">
        <v>7168</v>
      </c>
      <c r="BK1" s="5" t="s">
        <v>7169</v>
      </c>
      <c r="BL1" s="5" t="s">
        <v>7170</v>
      </c>
      <c r="BM1" s="5" t="s">
        <v>7171</v>
      </c>
      <c r="BN1" s="5" t="s">
        <v>7172</v>
      </c>
      <c r="BO1" s="5" t="s">
        <v>7173</v>
      </c>
      <c r="BP1" s="5" t="s">
        <v>7174</v>
      </c>
      <c r="BQ1" s="5" t="s">
        <v>7175</v>
      </c>
      <c r="BR1" s="5" t="s">
        <v>7176</v>
      </c>
      <c r="BS1" s="5" t="s">
        <v>7177</v>
      </c>
      <c r="BT1" s="5" t="s">
        <v>7178</v>
      </c>
      <c r="BU1" s="5" t="s">
        <v>7179</v>
      </c>
      <c r="BV1" s="5" t="s">
        <v>7180</v>
      </c>
      <c r="BW1" s="5" t="s">
        <v>7181</v>
      </c>
      <c r="BX1" s="5" t="s">
        <v>7182</v>
      </c>
      <c r="BY1" s="5" t="s">
        <v>7183</v>
      </c>
      <c r="BZ1" s="5" t="s">
        <v>7184</v>
      </c>
      <c r="CA1" s="5" t="s">
        <v>7185</v>
      </c>
      <c r="CB1" s="5" t="s">
        <v>7186</v>
      </c>
      <c r="CC1" s="5" t="s">
        <v>7187</v>
      </c>
      <c r="CD1" s="5" t="s">
        <v>7188</v>
      </c>
      <c r="CE1" s="5" t="s">
        <v>7189</v>
      </c>
      <c r="CF1" s="5" t="s">
        <v>7190</v>
      </c>
      <c r="CG1" s="5" t="s">
        <v>7191</v>
      </c>
      <c r="CH1" s="5" t="s">
        <v>7192</v>
      </c>
      <c r="CI1" s="5" t="s">
        <v>7193</v>
      </c>
      <c r="CJ1" s="5" t="s">
        <v>7194</v>
      </c>
      <c r="CK1" s="5" t="s">
        <v>7195</v>
      </c>
      <c r="CL1" s="5" t="s">
        <v>7196</v>
      </c>
      <c r="CM1" s="5" t="s">
        <v>7197</v>
      </c>
      <c r="CN1" s="5" t="s">
        <v>7198</v>
      </c>
      <c r="CO1" s="5" t="s">
        <v>7199</v>
      </c>
      <c r="CP1" s="5" t="s">
        <v>7200</v>
      </c>
      <c r="CQ1" s="5" t="s">
        <v>7201</v>
      </c>
      <c r="CR1" s="5" t="s">
        <v>7202</v>
      </c>
      <c r="CS1" s="5" t="s">
        <v>7203</v>
      </c>
      <c r="CT1" s="5" t="s">
        <v>7204</v>
      </c>
      <c r="CU1" s="5" t="s">
        <v>7205</v>
      </c>
      <c r="CV1" s="5" t="s">
        <v>7206</v>
      </c>
      <c r="CW1" s="5" t="s">
        <v>7207</v>
      </c>
      <c r="CX1" s="5" t="s">
        <v>7208</v>
      </c>
      <c r="CY1" s="5" t="s">
        <v>7209</v>
      </c>
      <c r="CZ1" s="5" t="s">
        <v>7210</v>
      </c>
      <c r="DA1" s="5" t="s">
        <v>7211</v>
      </c>
      <c r="DB1" s="5" t="s">
        <v>7212</v>
      </c>
      <c r="DC1" s="5" t="s">
        <v>7213</v>
      </c>
      <c r="DD1" s="5" t="s">
        <v>7214</v>
      </c>
      <c r="DE1" s="5" t="s">
        <v>7215</v>
      </c>
      <c r="DF1" s="5" t="s">
        <v>7216</v>
      </c>
      <c r="DG1" s="5" t="s">
        <v>7217</v>
      </c>
      <c r="DH1" s="5" t="s">
        <v>7218</v>
      </c>
      <c r="DI1" s="5" t="s">
        <v>7219</v>
      </c>
      <c r="DJ1" s="5" t="s">
        <v>7220</v>
      </c>
      <c r="DK1" s="5" t="s">
        <v>7221</v>
      </c>
      <c r="DL1" s="5" t="s">
        <v>7222</v>
      </c>
      <c r="DM1" s="5" t="s">
        <v>7223</v>
      </c>
      <c r="DN1" s="5" t="s">
        <v>7224</v>
      </c>
      <c r="DO1" s="5" t="s">
        <v>7225</v>
      </c>
      <c r="DP1" s="5" t="s">
        <v>7226</v>
      </c>
      <c r="DQ1" s="5" t="s">
        <v>7227</v>
      </c>
      <c r="DR1" s="5" t="s">
        <v>7228</v>
      </c>
      <c r="DS1" s="5" t="s">
        <v>7229</v>
      </c>
      <c r="DT1" s="5" t="s">
        <v>7230</v>
      </c>
      <c r="DU1" s="5" t="s">
        <v>7231</v>
      </c>
      <c r="DV1" s="5" t="s">
        <v>7232</v>
      </c>
      <c r="DW1" s="5" t="s">
        <v>7233</v>
      </c>
      <c r="DX1" s="5" t="s">
        <v>7234</v>
      </c>
      <c r="DY1" s="5" t="s">
        <v>7235</v>
      </c>
      <c r="DZ1" s="5" t="s">
        <v>7236</v>
      </c>
      <c r="EA1" s="5" t="s">
        <v>7237</v>
      </c>
      <c r="EB1" s="5" t="s">
        <v>7238</v>
      </c>
      <c r="EC1" s="5" t="s">
        <v>7239</v>
      </c>
      <c r="ED1" s="5" t="s">
        <v>7240</v>
      </c>
      <c r="EE1" s="5" t="s">
        <v>7241</v>
      </c>
      <c r="EF1" s="5" t="s">
        <v>7242</v>
      </c>
      <c r="EG1" s="5" t="s">
        <v>7243</v>
      </c>
      <c r="EH1" s="5" t="s">
        <v>7244</v>
      </c>
      <c r="EI1" s="5" t="s">
        <v>7245</v>
      </c>
      <c r="EJ1" s="5" t="s">
        <v>7246</v>
      </c>
      <c r="EK1" s="5" t="s">
        <v>7247</v>
      </c>
      <c r="EL1" s="5" t="s">
        <v>7248</v>
      </c>
      <c r="EM1" s="5" t="s">
        <v>7249</v>
      </c>
      <c r="EN1" s="5" t="s">
        <v>7250</v>
      </c>
      <c r="EO1" s="5" t="s">
        <v>7251</v>
      </c>
      <c r="EP1" s="5" t="s">
        <v>7252</v>
      </c>
      <c r="EQ1" s="5" t="s">
        <v>7253</v>
      </c>
      <c r="ER1" s="5" t="s">
        <v>7254</v>
      </c>
      <c r="ES1" s="5" t="s">
        <v>7255</v>
      </c>
      <c r="ET1" s="5" t="s">
        <v>7256</v>
      </c>
      <c r="EU1" s="5" t="s">
        <v>7257</v>
      </c>
      <c r="EV1" s="5" t="s">
        <v>7258</v>
      </c>
      <c r="EW1" s="5" t="s">
        <v>7259</v>
      </c>
      <c r="EX1" s="5" t="s">
        <v>7260</v>
      </c>
      <c r="EY1" s="5" t="s">
        <v>7261</v>
      </c>
      <c r="EZ1" s="5" t="s">
        <v>7262</v>
      </c>
      <c r="FA1" s="5" t="s">
        <v>7263</v>
      </c>
      <c r="FB1" s="5" t="s">
        <v>7264</v>
      </c>
      <c r="FC1" s="5" t="s">
        <v>7265</v>
      </c>
      <c r="FD1" s="5" t="s">
        <v>7266</v>
      </c>
      <c r="FE1" s="5" t="s">
        <v>7267</v>
      </c>
      <c r="FF1" s="5" t="s">
        <v>7268</v>
      </c>
      <c r="FG1" s="5" t="s">
        <v>7269</v>
      </c>
      <c r="FH1" s="5" t="s">
        <v>7270</v>
      </c>
      <c r="FI1" s="5" t="s">
        <v>7271</v>
      </c>
      <c r="FJ1" s="5" t="s">
        <v>7272</v>
      </c>
      <c r="FK1" s="5" t="s">
        <v>7273</v>
      </c>
      <c r="FL1" s="5" t="s">
        <v>7274</v>
      </c>
      <c r="FM1" s="5" t="s">
        <v>7275</v>
      </c>
      <c r="FN1" s="5" t="s">
        <v>7276</v>
      </c>
      <c r="FO1" s="5" t="s">
        <v>7277</v>
      </c>
      <c r="FP1" s="5" t="s">
        <v>7278</v>
      </c>
      <c r="FQ1" s="5" t="s">
        <v>7279</v>
      </c>
      <c r="FR1" s="5" t="s">
        <v>7280</v>
      </c>
      <c r="FS1" s="5" t="s">
        <v>7281</v>
      </c>
      <c r="FT1" s="5" t="s">
        <v>7282</v>
      </c>
      <c r="FU1" s="5" t="s">
        <v>7283</v>
      </c>
      <c r="FV1" s="5" t="s">
        <v>7284</v>
      </c>
      <c r="FW1" s="5" t="s">
        <v>7285</v>
      </c>
      <c r="FX1" s="5" t="s">
        <v>7286</v>
      </c>
      <c r="FY1" s="5" t="s">
        <v>7287</v>
      </c>
      <c r="FZ1" s="5" t="s">
        <v>7288</v>
      </c>
      <c r="GA1" s="5" t="s">
        <v>7289</v>
      </c>
      <c r="GB1" s="5" t="s">
        <v>7290</v>
      </c>
      <c r="GC1" s="5" t="s">
        <v>7291</v>
      </c>
      <c r="GD1" s="5" t="s">
        <v>7292</v>
      </c>
      <c r="GE1" s="5" t="s">
        <v>7293</v>
      </c>
      <c r="GF1" s="5" t="s">
        <v>7294</v>
      </c>
      <c r="GG1" s="5" t="s">
        <v>7295</v>
      </c>
      <c r="GH1" s="5" t="s">
        <v>7296</v>
      </c>
      <c r="GI1" s="5" t="s">
        <v>7297</v>
      </c>
      <c r="GJ1" s="5" t="s">
        <v>7298</v>
      </c>
    </row>
    <row r="2" spans="1:192">
      <c r="A2" s="5">
        <v>1</v>
      </c>
      <c r="B2" s="15">
        <v>-6.5</v>
      </c>
      <c r="C2" s="15">
        <v>1</v>
      </c>
      <c r="D2" s="15">
        <v>-2</v>
      </c>
      <c r="E2" s="15">
        <v>1</v>
      </c>
      <c r="F2" s="15">
        <v>-4.5</v>
      </c>
      <c r="G2" s="15">
        <v>1</v>
      </c>
      <c r="H2" s="15">
        <v>1.5</v>
      </c>
      <c r="I2" s="15">
        <v>0</v>
      </c>
      <c r="J2" s="15">
        <v>-5</v>
      </c>
      <c r="K2" s="15">
        <v>-2</v>
      </c>
      <c r="L2" s="15">
        <v>0</v>
      </c>
      <c r="M2" s="15">
        <v>0</v>
      </c>
      <c r="N2" s="15">
        <v>-1</v>
      </c>
      <c r="O2" s="15">
        <v>1.5</v>
      </c>
      <c r="P2" s="15">
        <v>0</v>
      </c>
      <c r="Q2" s="15">
        <v>-2.5</v>
      </c>
      <c r="R2" s="15">
        <v>-1</v>
      </c>
      <c r="S2" s="15">
        <v>0</v>
      </c>
      <c r="T2" s="15">
        <v>0</v>
      </c>
      <c r="U2" s="15">
        <v>0</v>
      </c>
      <c r="V2" s="15">
        <v>0</v>
      </c>
      <c r="W2" s="15">
        <v>-2.5</v>
      </c>
      <c r="X2" s="15">
        <v>-1</v>
      </c>
      <c r="Y2" s="15">
        <v>0</v>
      </c>
      <c r="Z2" s="15">
        <v>0</v>
      </c>
      <c r="AA2" s="15">
        <v>-1</v>
      </c>
      <c r="AB2" s="15">
        <v>3.1E-2</v>
      </c>
      <c r="AC2" s="15">
        <v>117000</v>
      </c>
      <c r="AD2" s="15">
        <v>3</v>
      </c>
      <c r="AE2" s="15">
        <v>1</v>
      </c>
      <c r="AF2" s="15">
        <v>0</v>
      </c>
      <c r="AG2" s="15">
        <v>0</v>
      </c>
      <c r="AH2" s="15">
        <v>0</v>
      </c>
      <c r="AI2" s="15">
        <v>0</v>
      </c>
      <c r="AJ2" s="15">
        <v>0</v>
      </c>
      <c r="AK2" s="15">
        <v>0</v>
      </c>
      <c r="AL2" s="15">
        <v>0</v>
      </c>
      <c r="AM2" s="15">
        <v>0.5</v>
      </c>
      <c r="AN2" s="15">
        <v>0</v>
      </c>
      <c r="AO2" s="15">
        <v>0</v>
      </c>
      <c r="AP2" s="15">
        <v>0</v>
      </c>
      <c r="AQ2" s="15">
        <v>0</v>
      </c>
      <c r="AR2" s="15">
        <v>0</v>
      </c>
      <c r="AS2" s="15">
        <v>0</v>
      </c>
      <c r="AT2" s="15">
        <v>0</v>
      </c>
      <c r="AU2" s="15">
        <v>0</v>
      </c>
      <c r="AV2" s="15">
        <v>0</v>
      </c>
      <c r="AW2" s="15">
        <v>0</v>
      </c>
      <c r="AX2" s="15">
        <v>0</v>
      </c>
      <c r="AY2" s="15">
        <v>0</v>
      </c>
      <c r="AZ2" s="15">
        <v>0</v>
      </c>
      <c r="BA2" s="15">
        <v>0</v>
      </c>
      <c r="BB2" s="15">
        <v>0</v>
      </c>
      <c r="BC2" s="15">
        <v>2</v>
      </c>
      <c r="BD2" s="15">
        <v>1</v>
      </c>
      <c r="BE2" s="15">
        <v>-0.5</v>
      </c>
      <c r="BF2" s="15">
        <v>-1</v>
      </c>
      <c r="BG2" s="15">
        <v>-1</v>
      </c>
      <c r="BH2" s="15">
        <v>0</v>
      </c>
      <c r="BI2" s="15">
        <v>0</v>
      </c>
      <c r="BJ2" s="15">
        <v>-0.5</v>
      </c>
      <c r="BK2" s="15">
        <v>-1</v>
      </c>
      <c r="BL2" s="15">
        <v>-1</v>
      </c>
      <c r="BM2" s="15">
        <v>0</v>
      </c>
      <c r="BN2" s="15">
        <v>0</v>
      </c>
      <c r="BO2" s="15">
        <v>-1</v>
      </c>
      <c r="BP2" s="15">
        <v>0</v>
      </c>
      <c r="BQ2" s="15">
        <v>0</v>
      </c>
      <c r="BR2" s="15">
        <v>0</v>
      </c>
      <c r="BS2" s="15">
        <v>0</v>
      </c>
      <c r="BT2" s="15">
        <v>0</v>
      </c>
      <c r="BU2" s="15">
        <v>-1</v>
      </c>
      <c r="BV2" s="15">
        <v>0</v>
      </c>
      <c r="BW2" s="15">
        <v>0</v>
      </c>
      <c r="BX2" s="15">
        <v>0</v>
      </c>
      <c r="BY2" s="15">
        <v>0</v>
      </c>
      <c r="BZ2" s="15">
        <v>0</v>
      </c>
      <c r="CA2" s="15">
        <v>0</v>
      </c>
      <c r="CB2" s="15">
        <v>0</v>
      </c>
      <c r="CC2" s="15">
        <v>0</v>
      </c>
      <c r="CD2" s="15">
        <v>0</v>
      </c>
      <c r="CE2" s="15">
        <v>0</v>
      </c>
      <c r="CF2" s="15">
        <v>0</v>
      </c>
      <c r="CG2" s="15">
        <v>0</v>
      </c>
      <c r="CH2" s="15">
        <v>0</v>
      </c>
      <c r="CI2" s="15">
        <v>0</v>
      </c>
      <c r="CJ2" s="15">
        <v>0</v>
      </c>
      <c r="CK2" s="15">
        <v>0</v>
      </c>
      <c r="CL2" s="15">
        <v>0</v>
      </c>
      <c r="CM2" s="15">
        <v>0</v>
      </c>
      <c r="CN2" s="15">
        <v>0</v>
      </c>
      <c r="CO2" s="15">
        <v>-1</v>
      </c>
      <c r="CP2" s="15">
        <v>0</v>
      </c>
      <c r="CQ2" s="15">
        <v>-1</v>
      </c>
      <c r="CR2" s="15">
        <v>1</v>
      </c>
      <c r="CS2" s="15">
        <v>-5</v>
      </c>
      <c r="CT2" s="15">
        <v>1</v>
      </c>
      <c r="CU2" s="15">
        <v>-2.5</v>
      </c>
      <c r="CV2" s="15">
        <v>1</v>
      </c>
      <c r="CW2" s="15">
        <v>-2.5</v>
      </c>
      <c r="CX2" s="15">
        <v>1</v>
      </c>
      <c r="CY2" s="15">
        <v>-1</v>
      </c>
      <c r="CZ2" s="15">
        <v>0</v>
      </c>
      <c r="DA2" s="15">
        <v>-1</v>
      </c>
      <c r="DB2" s="15">
        <v>-2</v>
      </c>
      <c r="DC2" s="15">
        <v>0</v>
      </c>
      <c r="DD2" s="15">
        <v>0</v>
      </c>
      <c r="DE2" s="15">
        <v>-1</v>
      </c>
      <c r="DF2" s="15">
        <v>-1</v>
      </c>
      <c r="DG2" s="15">
        <v>0</v>
      </c>
      <c r="DH2" s="15">
        <v>-0.5</v>
      </c>
      <c r="DI2" s="15">
        <v>-1</v>
      </c>
      <c r="DJ2" s="15">
        <v>0</v>
      </c>
      <c r="DK2" s="15">
        <v>0</v>
      </c>
      <c r="DL2" s="15">
        <v>0</v>
      </c>
      <c r="DM2" s="15">
        <v>0</v>
      </c>
      <c r="DN2" s="15">
        <v>-0.5</v>
      </c>
      <c r="DO2" s="15">
        <v>-1</v>
      </c>
      <c r="DP2" s="15">
        <v>0</v>
      </c>
      <c r="DQ2" s="15">
        <v>0</v>
      </c>
      <c r="DR2" s="15">
        <v>-1</v>
      </c>
      <c r="DS2" s="15">
        <v>0</v>
      </c>
      <c r="DT2" s="15">
        <v>-1</v>
      </c>
      <c r="DU2" s="15">
        <v>0</v>
      </c>
      <c r="DV2" s="15">
        <v>0</v>
      </c>
      <c r="DW2" s="15">
        <v>0</v>
      </c>
      <c r="DX2" s="15">
        <v>0</v>
      </c>
      <c r="DY2" s="15">
        <v>0</v>
      </c>
      <c r="DZ2" s="15">
        <v>0</v>
      </c>
      <c r="EA2" s="15">
        <v>0</v>
      </c>
      <c r="EB2" s="15">
        <v>0</v>
      </c>
      <c r="EC2" s="15">
        <v>0</v>
      </c>
      <c r="ED2" s="15">
        <v>0</v>
      </c>
      <c r="EE2" s="15">
        <v>0</v>
      </c>
      <c r="EF2" s="15">
        <v>0</v>
      </c>
      <c r="EG2" s="15">
        <v>0</v>
      </c>
      <c r="EH2" s="15">
        <v>0</v>
      </c>
      <c r="EI2" s="15">
        <v>0</v>
      </c>
      <c r="EJ2" s="15">
        <v>0</v>
      </c>
      <c r="EK2" s="15">
        <v>0</v>
      </c>
      <c r="EL2" s="15">
        <v>0</v>
      </c>
      <c r="EM2" s="15">
        <v>0</v>
      </c>
      <c r="EN2" s="15">
        <v>0</v>
      </c>
      <c r="EO2" s="15">
        <v>0</v>
      </c>
      <c r="EP2" s="15">
        <v>0</v>
      </c>
      <c r="EQ2" s="15">
        <v>0</v>
      </c>
      <c r="ER2" s="15">
        <v>2</v>
      </c>
      <c r="ES2" s="15">
        <v>0</v>
      </c>
      <c r="ET2" s="15">
        <v>-0.5</v>
      </c>
      <c r="EU2" s="15">
        <v>0</v>
      </c>
      <c r="EV2" s="15">
        <v>0</v>
      </c>
      <c r="EW2" s="15">
        <v>0</v>
      </c>
      <c r="EX2" s="15">
        <v>0</v>
      </c>
      <c r="EY2" s="15">
        <v>-0.5</v>
      </c>
      <c r="EZ2" s="15">
        <v>0</v>
      </c>
      <c r="FA2" s="15">
        <v>0</v>
      </c>
      <c r="FB2" s="15">
        <v>0</v>
      </c>
      <c r="FC2" s="15">
        <v>0</v>
      </c>
      <c r="FD2" s="15">
        <v>-1</v>
      </c>
      <c r="FE2" s="15">
        <v>0</v>
      </c>
      <c r="FF2" s="15">
        <v>0</v>
      </c>
      <c r="FG2" s="15">
        <v>0</v>
      </c>
      <c r="FH2" s="15">
        <v>0</v>
      </c>
      <c r="FI2" s="15">
        <v>0</v>
      </c>
      <c r="FJ2" s="15">
        <v>-1</v>
      </c>
      <c r="FK2" s="15">
        <v>0</v>
      </c>
      <c r="FL2" s="15">
        <v>0</v>
      </c>
      <c r="FM2" s="15">
        <v>0</v>
      </c>
      <c r="FN2" s="15">
        <v>0</v>
      </c>
      <c r="FO2" s="15">
        <v>0</v>
      </c>
      <c r="FP2" s="15">
        <v>0</v>
      </c>
      <c r="FQ2" s="15">
        <v>0</v>
      </c>
      <c r="FR2" s="15">
        <v>0</v>
      </c>
      <c r="FS2" s="15">
        <v>0</v>
      </c>
      <c r="FT2" s="15">
        <v>0</v>
      </c>
      <c r="FU2" s="15">
        <v>0</v>
      </c>
      <c r="FV2" s="15">
        <v>0</v>
      </c>
      <c r="FW2" s="15">
        <v>0</v>
      </c>
      <c r="FX2" s="15">
        <v>0</v>
      </c>
      <c r="FY2" s="15">
        <v>0</v>
      </c>
      <c r="FZ2" s="15">
        <v>0</v>
      </c>
      <c r="GA2" s="15">
        <v>0</v>
      </c>
      <c r="GB2" s="15">
        <v>0</v>
      </c>
      <c r="GC2" s="15">
        <v>0</v>
      </c>
      <c r="GD2" s="15">
        <v>-1</v>
      </c>
      <c r="GE2" s="15">
        <v>0</v>
      </c>
      <c r="GF2" s="15">
        <v>-1</v>
      </c>
      <c r="GG2" s="15">
        <v>1</v>
      </c>
      <c r="GH2" s="15">
        <v>0</v>
      </c>
      <c r="GI2" s="15">
        <v>0</v>
      </c>
      <c r="GJ2" s="15">
        <v>0</v>
      </c>
    </row>
    <row r="3" spans="1:192">
      <c r="A3" s="5">
        <v>2</v>
      </c>
      <c r="B3" s="15">
        <v>3.75</v>
      </c>
      <c r="C3" s="15">
        <v>2</v>
      </c>
      <c r="D3" s="15">
        <v>2.5</v>
      </c>
      <c r="E3" s="15">
        <v>2</v>
      </c>
      <c r="F3" s="15">
        <v>1.25</v>
      </c>
      <c r="G3" s="15">
        <v>2</v>
      </c>
      <c r="H3" s="15">
        <v>1.5</v>
      </c>
      <c r="I3" s="15">
        <v>2</v>
      </c>
      <c r="J3" s="15">
        <v>0</v>
      </c>
      <c r="K3" s="15">
        <v>0</v>
      </c>
      <c r="L3" s="15">
        <v>-1</v>
      </c>
      <c r="M3" s="15">
        <v>-0.5</v>
      </c>
      <c r="N3" s="15">
        <v>1.75</v>
      </c>
      <c r="O3" s="15">
        <v>1.5</v>
      </c>
      <c r="P3" s="15">
        <v>1.25</v>
      </c>
      <c r="Q3" s="15">
        <v>0</v>
      </c>
      <c r="R3" s="15">
        <v>0</v>
      </c>
      <c r="S3" s="15">
        <v>0</v>
      </c>
      <c r="T3" s="15">
        <v>-0.25</v>
      </c>
      <c r="U3" s="15">
        <v>0</v>
      </c>
      <c r="V3" s="15">
        <v>0.75</v>
      </c>
      <c r="W3" s="15">
        <v>0</v>
      </c>
      <c r="X3" s="15">
        <v>0</v>
      </c>
      <c r="Y3" s="15">
        <v>-1</v>
      </c>
      <c r="Z3" s="15">
        <v>-0.25</v>
      </c>
      <c r="AA3" s="15">
        <v>1.75</v>
      </c>
      <c r="AB3" s="15">
        <v>3.6999999999999998E-2</v>
      </c>
      <c r="AC3" s="15">
        <v>21000</v>
      </c>
      <c r="AD3" s="15">
        <v>4</v>
      </c>
      <c r="AE3" s="15">
        <v>1</v>
      </c>
      <c r="AF3" s="15">
        <v>0</v>
      </c>
      <c r="AG3" s="15">
        <v>0</v>
      </c>
      <c r="AH3" s="15">
        <v>0</v>
      </c>
      <c r="AI3" s="15">
        <v>0</v>
      </c>
      <c r="AJ3" s="15">
        <v>0</v>
      </c>
      <c r="AK3" s="15">
        <v>0</v>
      </c>
      <c r="AL3" s="15">
        <v>0</v>
      </c>
      <c r="AM3" s="15">
        <v>0.5</v>
      </c>
      <c r="AN3" s="15">
        <v>0</v>
      </c>
      <c r="AO3" s="15">
        <v>0</v>
      </c>
      <c r="AP3" s="15">
        <v>0</v>
      </c>
      <c r="AQ3" s="15">
        <v>0.25</v>
      </c>
      <c r="AR3" s="15">
        <v>0.25</v>
      </c>
      <c r="AS3" s="15">
        <v>0.25</v>
      </c>
      <c r="AT3" s="15">
        <v>0</v>
      </c>
      <c r="AU3" s="15">
        <v>0.5</v>
      </c>
      <c r="AV3" s="15">
        <v>0</v>
      </c>
      <c r="AW3" s="15">
        <v>0.25</v>
      </c>
      <c r="AX3" s="15">
        <v>0.25</v>
      </c>
      <c r="AY3" s="15">
        <v>0.25</v>
      </c>
      <c r="AZ3" s="15">
        <v>0</v>
      </c>
      <c r="BA3" s="15">
        <v>0</v>
      </c>
      <c r="BB3" s="15">
        <v>0</v>
      </c>
      <c r="BC3" s="15">
        <v>0</v>
      </c>
      <c r="BD3" s="15">
        <v>0</v>
      </c>
      <c r="BE3" s="15">
        <v>0</v>
      </c>
      <c r="BF3" s="15">
        <v>0</v>
      </c>
      <c r="BG3" s="15">
        <v>0</v>
      </c>
      <c r="BH3" s="15">
        <v>0</v>
      </c>
      <c r="BI3" s="15">
        <v>0</v>
      </c>
      <c r="BJ3" s="15">
        <v>0</v>
      </c>
      <c r="BK3" s="15">
        <v>0</v>
      </c>
      <c r="BL3" s="15">
        <v>0</v>
      </c>
      <c r="BM3" s="15">
        <v>0</v>
      </c>
      <c r="BN3" s="15">
        <v>0</v>
      </c>
      <c r="BO3" s="15">
        <v>0</v>
      </c>
      <c r="BP3" s="15">
        <v>0</v>
      </c>
      <c r="BQ3" s="15">
        <v>0</v>
      </c>
      <c r="BR3" s="15">
        <v>0</v>
      </c>
      <c r="BS3" s="15">
        <v>0</v>
      </c>
      <c r="BT3" s="15">
        <v>0</v>
      </c>
      <c r="BU3" s="15">
        <v>0</v>
      </c>
      <c r="BV3" s="15">
        <v>0</v>
      </c>
      <c r="BW3" s="15">
        <v>0</v>
      </c>
      <c r="BX3" s="15">
        <v>0</v>
      </c>
      <c r="BY3" s="15">
        <v>0</v>
      </c>
      <c r="BZ3" s="15">
        <v>0</v>
      </c>
      <c r="CA3" s="15">
        <v>0</v>
      </c>
      <c r="CB3" s="15">
        <v>0</v>
      </c>
      <c r="CC3" s="15">
        <v>0</v>
      </c>
      <c r="CD3" s="15">
        <v>-1</v>
      </c>
      <c r="CE3" s="15">
        <v>0</v>
      </c>
      <c r="CF3" s="15">
        <v>0</v>
      </c>
      <c r="CG3" s="15">
        <v>0</v>
      </c>
      <c r="CH3" s="15">
        <v>0</v>
      </c>
      <c r="CI3" s="15">
        <v>-0.25</v>
      </c>
      <c r="CJ3" s="15">
        <v>0</v>
      </c>
      <c r="CK3" s="15">
        <v>0</v>
      </c>
      <c r="CL3" s="15">
        <v>-0.25</v>
      </c>
      <c r="CM3" s="15">
        <v>0</v>
      </c>
      <c r="CN3" s="15">
        <v>0</v>
      </c>
      <c r="CO3" s="15">
        <v>0.75</v>
      </c>
      <c r="CP3" s="15">
        <v>0</v>
      </c>
      <c r="CQ3" s="15">
        <v>1</v>
      </c>
      <c r="CR3" s="15">
        <v>0</v>
      </c>
      <c r="CS3" s="15">
        <v>-3.5</v>
      </c>
      <c r="CT3" s="15">
        <v>1</v>
      </c>
      <c r="CU3" s="15">
        <v>-0.75</v>
      </c>
      <c r="CV3" s="15">
        <v>1</v>
      </c>
      <c r="CW3" s="15">
        <v>-2.75</v>
      </c>
      <c r="CX3" s="15">
        <v>1</v>
      </c>
      <c r="CY3" s="15">
        <v>-1</v>
      </c>
      <c r="CZ3" s="15">
        <v>0.5</v>
      </c>
      <c r="DA3" s="15">
        <v>0</v>
      </c>
      <c r="DB3" s="15">
        <v>0</v>
      </c>
      <c r="DC3" s="15">
        <v>-0.5</v>
      </c>
      <c r="DD3" s="15">
        <v>-0.5</v>
      </c>
      <c r="DE3" s="15">
        <v>-2</v>
      </c>
      <c r="DF3" s="15">
        <v>-1</v>
      </c>
      <c r="DG3" s="15">
        <v>0.5</v>
      </c>
      <c r="DH3" s="15">
        <v>0</v>
      </c>
      <c r="DI3" s="15">
        <v>0</v>
      </c>
      <c r="DJ3" s="15">
        <v>0</v>
      </c>
      <c r="DK3" s="15">
        <v>-0.25</v>
      </c>
      <c r="DL3" s="15">
        <v>0</v>
      </c>
      <c r="DM3" s="15">
        <v>0</v>
      </c>
      <c r="DN3" s="15">
        <v>0</v>
      </c>
      <c r="DO3" s="15">
        <v>0</v>
      </c>
      <c r="DP3" s="15">
        <v>-0.5</v>
      </c>
      <c r="DQ3" s="15">
        <v>-0.25</v>
      </c>
      <c r="DR3" s="15">
        <v>-2</v>
      </c>
      <c r="DS3" s="15">
        <v>0</v>
      </c>
      <c r="DT3" s="15">
        <v>-1</v>
      </c>
      <c r="DU3" s="15">
        <v>0</v>
      </c>
      <c r="DV3" s="15">
        <v>0</v>
      </c>
      <c r="DW3" s="15">
        <v>0</v>
      </c>
      <c r="DX3" s="15">
        <v>0</v>
      </c>
      <c r="DY3" s="15">
        <v>0</v>
      </c>
      <c r="DZ3" s="15">
        <v>0</v>
      </c>
      <c r="EA3" s="15">
        <v>0</v>
      </c>
      <c r="EB3" s="15">
        <v>0</v>
      </c>
      <c r="EC3" s="15">
        <v>0</v>
      </c>
      <c r="ED3" s="15">
        <v>0</v>
      </c>
      <c r="EE3" s="15">
        <v>0</v>
      </c>
      <c r="EF3" s="15">
        <v>0</v>
      </c>
      <c r="EG3" s="15">
        <v>0</v>
      </c>
      <c r="EH3" s="15">
        <v>0</v>
      </c>
      <c r="EI3" s="15">
        <v>0</v>
      </c>
      <c r="EJ3" s="15">
        <v>0.5</v>
      </c>
      <c r="EK3" s="15">
        <v>0</v>
      </c>
      <c r="EL3" s="15">
        <v>0</v>
      </c>
      <c r="EM3" s="15">
        <v>0</v>
      </c>
      <c r="EN3" s="15">
        <v>0</v>
      </c>
      <c r="EO3" s="15">
        <v>0</v>
      </c>
      <c r="EP3" s="15">
        <v>0</v>
      </c>
      <c r="EQ3" s="15">
        <v>0</v>
      </c>
      <c r="ER3" s="15">
        <v>0</v>
      </c>
      <c r="ES3" s="15">
        <v>0</v>
      </c>
      <c r="ET3" s="15">
        <v>0</v>
      </c>
      <c r="EU3" s="15">
        <v>0</v>
      </c>
      <c r="EV3" s="15">
        <v>0</v>
      </c>
      <c r="EW3" s="15">
        <v>0</v>
      </c>
      <c r="EX3" s="15">
        <v>0</v>
      </c>
      <c r="EY3" s="15">
        <v>0</v>
      </c>
      <c r="EZ3" s="15">
        <v>0</v>
      </c>
      <c r="FA3" s="15">
        <v>0</v>
      </c>
      <c r="FB3" s="15">
        <v>0</v>
      </c>
      <c r="FC3" s="15">
        <v>0</v>
      </c>
      <c r="FD3" s="15">
        <v>0</v>
      </c>
      <c r="FE3" s="15">
        <v>0</v>
      </c>
      <c r="FF3" s="15">
        <v>0</v>
      </c>
      <c r="FG3" s="15">
        <v>0</v>
      </c>
      <c r="FH3" s="15">
        <v>0</v>
      </c>
      <c r="FI3" s="15">
        <v>0</v>
      </c>
      <c r="FJ3" s="15">
        <v>0</v>
      </c>
      <c r="FK3" s="15">
        <v>0</v>
      </c>
      <c r="FL3" s="15">
        <v>0</v>
      </c>
      <c r="FM3" s="15">
        <v>0</v>
      </c>
      <c r="FN3" s="15">
        <v>0</v>
      </c>
      <c r="FO3" s="15">
        <v>0</v>
      </c>
      <c r="FP3" s="15">
        <v>0</v>
      </c>
      <c r="FQ3" s="15">
        <v>0</v>
      </c>
      <c r="FR3" s="15">
        <v>0</v>
      </c>
      <c r="FS3" s="15">
        <v>0</v>
      </c>
      <c r="FT3" s="15">
        <v>-0.5</v>
      </c>
      <c r="FU3" s="15">
        <v>0</v>
      </c>
      <c r="FV3" s="15">
        <v>0</v>
      </c>
      <c r="FW3" s="15">
        <v>0</v>
      </c>
      <c r="FX3" s="15">
        <v>-0.25</v>
      </c>
      <c r="FY3" s="15">
        <v>0</v>
      </c>
      <c r="FZ3" s="15">
        <v>0</v>
      </c>
      <c r="GA3" s="15">
        <v>-0.25</v>
      </c>
      <c r="GB3" s="15">
        <v>0</v>
      </c>
      <c r="GC3" s="15">
        <v>0</v>
      </c>
      <c r="GD3" s="15">
        <v>-1</v>
      </c>
      <c r="GE3" s="15">
        <v>0</v>
      </c>
      <c r="GF3" s="15">
        <v>0</v>
      </c>
      <c r="GG3" s="15">
        <v>-1</v>
      </c>
      <c r="GH3" s="15">
        <v>1</v>
      </c>
      <c r="GI3" s="15">
        <v>1</v>
      </c>
      <c r="GJ3" s="15">
        <v>0</v>
      </c>
    </row>
    <row r="4" spans="1:192">
      <c r="A4" s="5">
        <v>3</v>
      </c>
      <c r="B4" s="15">
        <v>3.75</v>
      </c>
      <c r="C4" s="15">
        <v>2</v>
      </c>
      <c r="D4" s="15">
        <v>5.25</v>
      </c>
      <c r="E4" s="15">
        <v>3</v>
      </c>
      <c r="F4" s="15">
        <v>-1.5</v>
      </c>
      <c r="G4" s="15">
        <v>1</v>
      </c>
      <c r="H4" s="15">
        <v>2.5</v>
      </c>
      <c r="I4" s="15">
        <v>2</v>
      </c>
      <c r="J4" s="15">
        <v>-1</v>
      </c>
      <c r="K4" s="15">
        <v>0</v>
      </c>
      <c r="L4" s="15">
        <v>0</v>
      </c>
      <c r="M4" s="15">
        <v>1</v>
      </c>
      <c r="N4" s="15">
        <v>-0.75</v>
      </c>
      <c r="O4" s="15">
        <v>2.5</v>
      </c>
      <c r="P4" s="15">
        <v>1.25</v>
      </c>
      <c r="Q4" s="15">
        <v>-0.5</v>
      </c>
      <c r="R4" s="15">
        <v>0</v>
      </c>
      <c r="S4" s="15">
        <v>1</v>
      </c>
      <c r="T4" s="15">
        <v>1</v>
      </c>
      <c r="U4" s="15">
        <v>0</v>
      </c>
      <c r="V4" s="15">
        <v>0.75</v>
      </c>
      <c r="W4" s="15">
        <v>-0.5</v>
      </c>
      <c r="X4" s="15">
        <v>0</v>
      </c>
      <c r="Y4" s="15">
        <v>-1</v>
      </c>
      <c r="Z4" s="15">
        <v>0</v>
      </c>
      <c r="AA4" s="15">
        <v>-0.75</v>
      </c>
      <c r="AB4" s="15">
        <v>4.4999999999999998E-2</v>
      </c>
      <c r="AC4" s="15">
        <v>242000</v>
      </c>
      <c r="AD4" s="15">
        <v>4</v>
      </c>
      <c r="AE4" s="15">
        <v>1</v>
      </c>
      <c r="AF4" s="15">
        <v>0</v>
      </c>
      <c r="AG4" s="15">
        <v>0</v>
      </c>
      <c r="AH4" s="15">
        <v>0</v>
      </c>
      <c r="AI4" s="15">
        <v>0</v>
      </c>
      <c r="AJ4" s="15">
        <v>0</v>
      </c>
      <c r="AK4" s="15">
        <v>0</v>
      </c>
      <c r="AL4" s="15">
        <v>0.5</v>
      </c>
      <c r="AM4" s="15">
        <v>0.5</v>
      </c>
      <c r="AN4" s="15">
        <v>0.5</v>
      </c>
      <c r="AO4" s="15">
        <v>0</v>
      </c>
      <c r="AP4" s="15">
        <v>0</v>
      </c>
      <c r="AQ4" s="15">
        <v>0.25</v>
      </c>
      <c r="AR4" s="15">
        <v>0.25</v>
      </c>
      <c r="AS4" s="15">
        <v>0.25</v>
      </c>
      <c r="AT4" s="15">
        <v>0</v>
      </c>
      <c r="AU4" s="15">
        <v>0.5</v>
      </c>
      <c r="AV4" s="15">
        <v>0</v>
      </c>
      <c r="AW4" s="15">
        <v>0.25</v>
      </c>
      <c r="AX4" s="15">
        <v>0.25</v>
      </c>
      <c r="AY4" s="15">
        <v>0.25</v>
      </c>
      <c r="AZ4" s="15">
        <v>0</v>
      </c>
      <c r="BA4" s="15">
        <v>0</v>
      </c>
      <c r="BB4" s="15">
        <v>0</v>
      </c>
      <c r="BC4" s="15">
        <v>1</v>
      </c>
      <c r="BD4" s="15">
        <v>0</v>
      </c>
      <c r="BE4" s="15">
        <v>-0.5</v>
      </c>
      <c r="BF4" s="15">
        <v>0</v>
      </c>
      <c r="BG4" s="15">
        <v>0</v>
      </c>
      <c r="BH4" s="15">
        <v>0</v>
      </c>
      <c r="BI4" s="15">
        <v>0</v>
      </c>
      <c r="BJ4" s="15">
        <v>-0.5</v>
      </c>
      <c r="BK4" s="15">
        <v>0</v>
      </c>
      <c r="BL4" s="15">
        <v>0</v>
      </c>
      <c r="BM4" s="15">
        <v>0</v>
      </c>
      <c r="BN4" s="15">
        <v>0</v>
      </c>
      <c r="BO4" s="15">
        <v>0</v>
      </c>
      <c r="BP4" s="15">
        <v>0</v>
      </c>
      <c r="BQ4" s="15">
        <v>0</v>
      </c>
      <c r="BR4" s="15">
        <v>0</v>
      </c>
      <c r="BS4" s="15">
        <v>0</v>
      </c>
      <c r="BT4" s="15">
        <v>0</v>
      </c>
      <c r="BU4" s="15">
        <v>0</v>
      </c>
      <c r="BV4" s="15">
        <v>0</v>
      </c>
      <c r="BW4" s="15">
        <v>0</v>
      </c>
      <c r="BX4" s="15">
        <v>0</v>
      </c>
      <c r="BY4" s="15">
        <v>0</v>
      </c>
      <c r="BZ4" s="15">
        <v>0.5</v>
      </c>
      <c r="CA4" s="15">
        <v>0.5</v>
      </c>
      <c r="CB4" s="15">
        <v>0</v>
      </c>
      <c r="CC4" s="15">
        <v>0</v>
      </c>
      <c r="CD4" s="15">
        <v>-1</v>
      </c>
      <c r="CE4" s="15">
        <v>-0.5</v>
      </c>
      <c r="CF4" s="15">
        <v>0.5</v>
      </c>
      <c r="CG4" s="15">
        <v>0</v>
      </c>
      <c r="CH4" s="15">
        <v>1</v>
      </c>
      <c r="CI4" s="15">
        <v>0</v>
      </c>
      <c r="CJ4" s="15">
        <v>0</v>
      </c>
      <c r="CK4" s="15">
        <v>0</v>
      </c>
      <c r="CL4" s="15">
        <v>0</v>
      </c>
      <c r="CM4" s="15">
        <v>0</v>
      </c>
      <c r="CN4" s="15">
        <v>0</v>
      </c>
      <c r="CO4" s="15">
        <v>0.25</v>
      </c>
      <c r="CP4" s="15">
        <v>0</v>
      </c>
      <c r="CQ4" s="15">
        <v>-1</v>
      </c>
      <c r="CR4" s="15">
        <v>0</v>
      </c>
      <c r="CS4" s="15">
        <v>-1.75</v>
      </c>
      <c r="CT4" s="15">
        <v>1</v>
      </c>
      <c r="CU4" s="15">
        <v>0.5</v>
      </c>
      <c r="CV4" s="15">
        <v>2</v>
      </c>
      <c r="CW4" s="15">
        <v>-2.25</v>
      </c>
      <c r="CX4" s="15">
        <v>1</v>
      </c>
      <c r="CY4" s="15">
        <v>-0.5</v>
      </c>
      <c r="CZ4" s="15">
        <v>0.5</v>
      </c>
      <c r="DA4" s="15">
        <v>-1</v>
      </c>
      <c r="DB4" s="15">
        <v>0</v>
      </c>
      <c r="DC4" s="15">
        <v>-1</v>
      </c>
      <c r="DD4" s="15">
        <v>1</v>
      </c>
      <c r="DE4" s="15">
        <v>-0.75</v>
      </c>
      <c r="DF4" s="15">
        <v>-0.5</v>
      </c>
      <c r="DG4" s="15">
        <v>0.5</v>
      </c>
      <c r="DH4" s="15">
        <v>-0.5</v>
      </c>
      <c r="DI4" s="15">
        <v>0</v>
      </c>
      <c r="DJ4" s="15">
        <v>0</v>
      </c>
      <c r="DK4" s="15">
        <v>1</v>
      </c>
      <c r="DL4" s="15">
        <v>0</v>
      </c>
      <c r="DM4" s="15">
        <v>0</v>
      </c>
      <c r="DN4" s="15">
        <v>-0.5</v>
      </c>
      <c r="DO4" s="15">
        <v>0</v>
      </c>
      <c r="DP4" s="15">
        <v>-1</v>
      </c>
      <c r="DQ4" s="15">
        <v>0</v>
      </c>
      <c r="DR4" s="15">
        <v>-0.75</v>
      </c>
      <c r="DS4" s="15">
        <v>0</v>
      </c>
      <c r="DT4" s="15">
        <v>-0.5</v>
      </c>
      <c r="DU4" s="15">
        <v>0</v>
      </c>
      <c r="DV4" s="15">
        <v>0</v>
      </c>
      <c r="DW4" s="15">
        <v>0</v>
      </c>
      <c r="DX4" s="15">
        <v>0</v>
      </c>
      <c r="DY4" s="15">
        <v>0</v>
      </c>
      <c r="DZ4" s="15">
        <v>0</v>
      </c>
      <c r="EA4" s="15">
        <v>0</v>
      </c>
      <c r="EB4" s="15">
        <v>0</v>
      </c>
      <c r="EC4" s="15">
        <v>0</v>
      </c>
      <c r="ED4" s="15">
        <v>0</v>
      </c>
      <c r="EE4" s="15">
        <v>0</v>
      </c>
      <c r="EF4" s="15">
        <v>0</v>
      </c>
      <c r="EG4" s="15">
        <v>0</v>
      </c>
      <c r="EH4" s="15">
        <v>0</v>
      </c>
      <c r="EI4" s="15">
        <v>0</v>
      </c>
      <c r="EJ4" s="15">
        <v>0.5</v>
      </c>
      <c r="EK4" s="15">
        <v>0</v>
      </c>
      <c r="EL4" s="15">
        <v>0</v>
      </c>
      <c r="EM4" s="15">
        <v>0</v>
      </c>
      <c r="EN4" s="15">
        <v>0</v>
      </c>
      <c r="EO4" s="15">
        <v>0</v>
      </c>
      <c r="EP4" s="15">
        <v>0</v>
      </c>
      <c r="EQ4" s="15">
        <v>0</v>
      </c>
      <c r="ER4" s="15">
        <v>1</v>
      </c>
      <c r="ES4" s="15">
        <v>0</v>
      </c>
      <c r="ET4" s="15">
        <v>-0.5</v>
      </c>
      <c r="EU4" s="15">
        <v>0</v>
      </c>
      <c r="EV4" s="15">
        <v>0</v>
      </c>
      <c r="EW4" s="15">
        <v>0</v>
      </c>
      <c r="EX4" s="15">
        <v>0</v>
      </c>
      <c r="EY4" s="15">
        <v>-0.5</v>
      </c>
      <c r="EZ4" s="15">
        <v>0</v>
      </c>
      <c r="FA4" s="15">
        <v>0</v>
      </c>
      <c r="FB4" s="15">
        <v>0</v>
      </c>
      <c r="FC4" s="15">
        <v>0</v>
      </c>
      <c r="FD4" s="15">
        <v>0</v>
      </c>
      <c r="FE4" s="15">
        <v>0</v>
      </c>
      <c r="FF4" s="15">
        <v>0</v>
      </c>
      <c r="FG4" s="15">
        <v>0</v>
      </c>
      <c r="FH4" s="15">
        <v>0</v>
      </c>
      <c r="FI4" s="15">
        <v>0</v>
      </c>
      <c r="FJ4" s="15">
        <v>0</v>
      </c>
      <c r="FK4" s="15">
        <v>0</v>
      </c>
      <c r="FL4" s="15">
        <v>0</v>
      </c>
      <c r="FM4" s="15">
        <v>0</v>
      </c>
      <c r="FN4" s="15">
        <v>0</v>
      </c>
      <c r="FO4" s="15">
        <v>0</v>
      </c>
      <c r="FP4" s="15">
        <v>0</v>
      </c>
      <c r="FQ4" s="15">
        <v>0</v>
      </c>
      <c r="FR4" s="15">
        <v>0</v>
      </c>
      <c r="FS4" s="15">
        <v>-1</v>
      </c>
      <c r="FT4" s="15">
        <v>0</v>
      </c>
      <c r="FU4" s="15">
        <v>0</v>
      </c>
      <c r="FV4" s="15">
        <v>0</v>
      </c>
      <c r="FW4" s="15">
        <v>1</v>
      </c>
      <c r="FX4" s="15">
        <v>0</v>
      </c>
      <c r="FY4" s="15">
        <v>0</v>
      </c>
      <c r="FZ4" s="15">
        <v>0</v>
      </c>
      <c r="GA4" s="15">
        <v>0</v>
      </c>
      <c r="GB4" s="15">
        <v>0</v>
      </c>
      <c r="GC4" s="15">
        <v>0</v>
      </c>
      <c r="GD4" s="15">
        <v>0.25</v>
      </c>
      <c r="GE4" s="15">
        <v>0</v>
      </c>
      <c r="GF4" s="15">
        <v>-1</v>
      </c>
      <c r="GG4" s="15">
        <v>0</v>
      </c>
      <c r="GH4" s="15">
        <v>1</v>
      </c>
      <c r="GI4" s="15">
        <v>1</v>
      </c>
      <c r="GJ4" s="15">
        <v>0</v>
      </c>
    </row>
    <row r="5" spans="1:192">
      <c r="A5" s="5">
        <v>4</v>
      </c>
      <c r="B5" s="15">
        <v>0.5</v>
      </c>
      <c r="C5" s="15">
        <v>2</v>
      </c>
      <c r="D5" s="15">
        <v>1</v>
      </c>
      <c r="E5" s="15">
        <v>2</v>
      </c>
      <c r="F5" s="15">
        <v>-0.5</v>
      </c>
      <c r="G5" s="15">
        <v>1</v>
      </c>
      <c r="H5" s="15">
        <v>2</v>
      </c>
      <c r="I5" s="15">
        <v>-2</v>
      </c>
      <c r="J5" s="15">
        <v>-1</v>
      </c>
      <c r="K5" s="15">
        <v>2</v>
      </c>
      <c r="L5" s="15">
        <v>0</v>
      </c>
      <c r="M5" s="15">
        <v>-2</v>
      </c>
      <c r="N5" s="15">
        <v>1.5</v>
      </c>
      <c r="O5" s="15">
        <v>2</v>
      </c>
      <c r="P5" s="15">
        <v>-1</v>
      </c>
      <c r="Q5" s="15">
        <v>-0.5</v>
      </c>
      <c r="R5" s="15">
        <v>1</v>
      </c>
      <c r="S5" s="15">
        <v>0.5</v>
      </c>
      <c r="T5" s="15">
        <v>-1</v>
      </c>
      <c r="U5" s="15">
        <v>0</v>
      </c>
      <c r="V5" s="15">
        <v>-1</v>
      </c>
      <c r="W5" s="15">
        <v>-0.5</v>
      </c>
      <c r="X5" s="15">
        <v>1</v>
      </c>
      <c r="Y5" s="15">
        <v>-0.5</v>
      </c>
      <c r="Z5" s="15">
        <v>-1</v>
      </c>
      <c r="AA5" s="15">
        <v>1.5</v>
      </c>
      <c r="AB5" s="15">
        <v>3.3000000000000002E-2</v>
      </c>
      <c r="AC5" s="15">
        <v>76000</v>
      </c>
      <c r="AD5" s="15">
        <v>3</v>
      </c>
      <c r="AE5" s="15">
        <v>1</v>
      </c>
      <c r="AF5" s="15">
        <v>0</v>
      </c>
      <c r="AG5" s="15">
        <v>0</v>
      </c>
      <c r="AH5" s="15">
        <v>0</v>
      </c>
      <c r="AI5" s="15">
        <v>0</v>
      </c>
      <c r="AJ5" s="15">
        <v>0</v>
      </c>
      <c r="AK5" s="15">
        <v>0</v>
      </c>
      <c r="AL5" s="15">
        <v>0</v>
      </c>
      <c r="AM5" s="15">
        <v>0.5</v>
      </c>
      <c r="AN5" s="15">
        <v>0.5</v>
      </c>
      <c r="AO5" s="15">
        <v>0</v>
      </c>
      <c r="AP5" s="15">
        <v>0</v>
      </c>
      <c r="AQ5" s="15">
        <v>0</v>
      </c>
      <c r="AR5" s="15">
        <v>0</v>
      </c>
      <c r="AS5" s="15">
        <v>0</v>
      </c>
      <c r="AT5" s="15">
        <v>0</v>
      </c>
      <c r="AU5" s="15">
        <v>0</v>
      </c>
      <c r="AV5" s="15">
        <v>-1</v>
      </c>
      <c r="AW5" s="15">
        <v>0</v>
      </c>
      <c r="AX5" s="15">
        <v>0</v>
      </c>
      <c r="AY5" s="15">
        <v>0</v>
      </c>
      <c r="AZ5" s="15">
        <v>0</v>
      </c>
      <c r="BA5" s="15">
        <v>0</v>
      </c>
      <c r="BB5" s="15">
        <v>-1</v>
      </c>
      <c r="BC5" s="15">
        <v>1</v>
      </c>
      <c r="BD5" s="15">
        <v>0</v>
      </c>
      <c r="BE5" s="15">
        <v>-0.5</v>
      </c>
      <c r="BF5" s="15">
        <v>0</v>
      </c>
      <c r="BG5" s="15">
        <v>0</v>
      </c>
      <c r="BH5" s="15">
        <v>0</v>
      </c>
      <c r="BI5" s="15">
        <v>0</v>
      </c>
      <c r="BJ5" s="15">
        <v>-0.5</v>
      </c>
      <c r="BK5" s="15">
        <v>0</v>
      </c>
      <c r="BL5" s="15">
        <v>0</v>
      </c>
      <c r="BM5" s="15">
        <v>0</v>
      </c>
      <c r="BN5" s="15">
        <v>1</v>
      </c>
      <c r="BO5" s="15">
        <v>0</v>
      </c>
      <c r="BP5" s="15">
        <v>0</v>
      </c>
      <c r="BQ5" s="15">
        <v>0</v>
      </c>
      <c r="BR5" s="15">
        <v>0</v>
      </c>
      <c r="BS5" s="15">
        <v>0</v>
      </c>
      <c r="BT5" s="15">
        <v>1</v>
      </c>
      <c r="BU5" s="15">
        <v>0</v>
      </c>
      <c r="BV5" s="15">
        <v>0</v>
      </c>
      <c r="BW5" s="15">
        <v>0</v>
      </c>
      <c r="BX5" s="15">
        <v>0</v>
      </c>
      <c r="BY5" s="15">
        <v>0</v>
      </c>
      <c r="BZ5" s="15">
        <v>0</v>
      </c>
      <c r="CA5" s="15">
        <v>0.5</v>
      </c>
      <c r="CB5" s="15">
        <v>0</v>
      </c>
      <c r="CC5" s="15">
        <v>0</v>
      </c>
      <c r="CD5" s="15">
        <v>0</v>
      </c>
      <c r="CE5" s="15">
        <v>-0.5</v>
      </c>
      <c r="CF5" s="15">
        <v>0</v>
      </c>
      <c r="CG5" s="15">
        <v>0</v>
      </c>
      <c r="CH5" s="15">
        <v>0</v>
      </c>
      <c r="CI5" s="15">
        <v>-1</v>
      </c>
      <c r="CJ5" s="15">
        <v>0</v>
      </c>
      <c r="CK5" s="15">
        <v>0</v>
      </c>
      <c r="CL5" s="15">
        <v>-1</v>
      </c>
      <c r="CM5" s="15">
        <v>0</v>
      </c>
      <c r="CN5" s="15">
        <v>0.5</v>
      </c>
      <c r="CO5" s="15">
        <v>1</v>
      </c>
      <c r="CP5" s="15">
        <v>0</v>
      </c>
      <c r="CQ5" s="15">
        <v>-1</v>
      </c>
      <c r="CR5" s="15">
        <v>1</v>
      </c>
      <c r="CS5" s="15">
        <v>-3</v>
      </c>
      <c r="CT5" s="15">
        <v>1</v>
      </c>
      <c r="CU5" s="15">
        <v>-2</v>
      </c>
      <c r="CV5" s="15">
        <v>1</v>
      </c>
      <c r="CW5" s="15">
        <v>-1</v>
      </c>
      <c r="CX5" s="15">
        <v>1</v>
      </c>
      <c r="CY5" s="15">
        <v>-1</v>
      </c>
      <c r="CZ5" s="15">
        <v>0</v>
      </c>
      <c r="DA5" s="15">
        <v>0</v>
      </c>
      <c r="DB5" s="15">
        <v>0</v>
      </c>
      <c r="DC5" s="15">
        <v>0</v>
      </c>
      <c r="DD5" s="15">
        <v>-2</v>
      </c>
      <c r="DE5" s="15">
        <v>0</v>
      </c>
      <c r="DF5" s="15">
        <v>-1</v>
      </c>
      <c r="DG5" s="15">
        <v>0</v>
      </c>
      <c r="DH5" s="15">
        <v>0</v>
      </c>
      <c r="DI5" s="15">
        <v>0</v>
      </c>
      <c r="DJ5" s="15">
        <v>0</v>
      </c>
      <c r="DK5" s="15">
        <v>-1</v>
      </c>
      <c r="DL5" s="15">
        <v>0</v>
      </c>
      <c r="DM5" s="15">
        <v>0</v>
      </c>
      <c r="DN5" s="15">
        <v>0</v>
      </c>
      <c r="DO5" s="15">
        <v>0</v>
      </c>
      <c r="DP5" s="15">
        <v>0</v>
      </c>
      <c r="DQ5" s="15">
        <v>-1</v>
      </c>
      <c r="DR5" s="15">
        <v>0</v>
      </c>
      <c r="DS5" s="15">
        <v>0</v>
      </c>
      <c r="DT5" s="15">
        <v>-1</v>
      </c>
      <c r="DU5" s="15">
        <v>0</v>
      </c>
      <c r="DV5" s="15">
        <v>0</v>
      </c>
      <c r="DW5" s="15">
        <v>0</v>
      </c>
      <c r="DX5" s="15">
        <v>0</v>
      </c>
      <c r="DY5" s="15">
        <v>0</v>
      </c>
      <c r="DZ5" s="15">
        <v>0</v>
      </c>
      <c r="EA5" s="15">
        <v>0</v>
      </c>
      <c r="EB5" s="15">
        <v>0</v>
      </c>
      <c r="EC5" s="15">
        <v>0</v>
      </c>
      <c r="ED5" s="15">
        <v>0</v>
      </c>
      <c r="EE5" s="15">
        <v>0</v>
      </c>
      <c r="EF5" s="15">
        <v>0</v>
      </c>
      <c r="EG5" s="15">
        <v>0</v>
      </c>
      <c r="EH5" s="15">
        <v>0</v>
      </c>
      <c r="EI5" s="15">
        <v>0</v>
      </c>
      <c r="EJ5" s="15">
        <v>0</v>
      </c>
      <c r="EK5" s="15">
        <v>0</v>
      </c>
      <c r="EL5" s="15">
        <v>0</v>
      </c>
      <c r="EM5" s="15">
        <v>0</v>
      </c>
      <c r="EN5" s="15">
        <v>0</v>
      </c>
      <c r="EO5" s="15">
        <v>0</v>
      </c>
      <c r="EP5" s="15">
        <v>0</v>
      </c>
      <c r="EQ5" s="15">
        <v>0</v>
      </c>
      <c r="ER5" s="15">
        <v>1</v>
      </c>
      <c r="ES5" s="15">
        <v>0</v>
      </c>
      <c r="ET5" s="15">
        <v>0</v>
      </c>
      <c r="EU5" s="15">
        <v>0</v>
      </c>
      <c r="EV5" s="15">
        <v>0</v>
      </c>
      <c r="EW5" s="15">
        <v>0</v>
      </c>
      <c r="EX5" s="15">
        <v>0</v>
      </c>
      <c r="EY5" s="15">
        <v>0</v>
      </c>
      <c r="EZ5" s="15">
        <v>0</v>
      </c>
      <c r="FA5" s="15">
        <v>0</v>
      </c>
      <c r="FB5" s="15">
        <v>0</v>
      </c>
      <c r="FC5" s="15">
        <v>0</v>
      </c>
      <c r="FD5" s="15">
        <v>0</v>
      </c>
      <c r="FE5" s="15">
        <v>0</v>
      </c>
      <c r="FF5" s="15">
        <v>0</v>
      </c>
      <c r="FG5" s="15">
        <v>0</v>
      </c>
      <c r="FH5" s="15">
        <v>0</v>
      </c>
      <c r="FI5" s="15">
        <v>0</v>
      </c>
      <c r="FJ5" s="15">
        <v>0</v>
      </c>
      <c r="FK5" s="15">
        <v>0</v>
      </c>
      <c r="FL5" s="15">
        <v>0</v>
      </c>
      <c r="FM5" s="15">
        <v>0</v>
      </c>
      <c r="FN5" s="15">
        <v>0</v>
      </c>
      <c r="FO5" s="15">
        <v>0</v>
      </c>
      <c r="FP5" s="15">
        <v>0</v>
      </c>
      <c r="FQ5" s="15">
        <v>0</v>
      </c>
      <c r="FR5" s="15">
        <v>0</v>
      </c>
      <c r="FS5" s="15">
        <v>0</v>
      </c>
      <c r="FT5" s="15">
        <v>0</v>
      </c>
      <c r="FU5" s="15">
        <v>0</v>
      </c>
      <c r="FV5" s="15">
        <v>0</v>
      </c>
      <c r="FW5" s="15">
        <v>0</v>
      </c>
      <c r="FX5" s="15">
        <v>-1</v>
      </c>
      <c r="FY5" s="15">
        <v>0</v>
      </c>
      <c r="FZ5" s="15">
        <v>0</v>
      </c>
      <c r="GA5" s="15">
        <v>-1</v>
      </c>
      <c r="GB5" s="15">
        <v>0</v>
      </c>
      <c r="GC5" s="15">
        <v>0</v>
      </c>
      <c r="GD5" s="15">
        <v>0</v>
      </c>
      <c r="GE5" s="15">
        <v>0</v>
      </c>
      <c r="GF5" s="15">
        <v>-1</v>
      </c>
      <c r="GG5" s="15">
        <v>1</v>
      </c>
      <c r="GH5" s="15">
        <v>1</v>
      </c>
      <c r="GI5" s="15">
        <v>1</v>
      </c>
      <c r="GJ5" s="15">
        <v>0</v>
      </c>
    </row>
    <row r="6" spans="1:192">
      <c r="A6" s="5">
        <v>5</v>
      </c>
      <c r="B6" s="15">
        <v>34.75</v>
      </c>
      <c r="C6" s="15">
        <v>5</v>
      </c>
      <c r="D6" s="15">
        <v>16.5</v>
      </c>
      <c r="E6" s="15">
        <v>5</v>
      </c>
      <c r="F6" s="15">
        <v>18.25</v>
      </c>
      <c r="G6" s="15">
        <v>5</v>
      </c>
      <c r="H6" s="15">
        <v>6.25</v>
      </c>
      <c r="I6" s="15">
        <v>7</v>
      </c>
      <c r="J6" s="15">
        <v>0</v>
      </c>
      <c r="K6" s="15">
        <v>8</v>
      </c>
      <c r="L6" s="15">
        <v>6</v>
      </c>
      <c r="M6" s="15">
        <v>3.5</v>
      </c>
      <c r="N6" s="15">
        <v>4</v>
      </c>
      <c r="O6" s="15">
        <v>5.25</v>
      </c>
      <c r="P6" s="15">
        <v>3.5</v>
      </c>
      <c r="Q6" s="15">
        <v>0</v>
      </c>
      <c r="R6" s="15">
        <v>4</v>
      </c>
      <c r="S6" s="15">
        <v>2</v>
      </c>
      <c r="T6" s="15">
        <v>1.75</v>
      </c>
      <c r="U6" s="15">
        <v>1</v>
      </c>
      <c r="V6" s="15">
        <v>3.5</v>
      </c>
      <c r="W6" s="15">
        <v>0</v>
      </c>
      <c r="X6" s="15">
        <v>4</v>
      </c>
      <c r="Y6" s="15">
        <v>4</v>
      </c>
      <c r="Z6" s="15">
        <v>1.75</v>
      </c>
      <c r="AA6" s="15">
        <v>4</v>
      </c>
      <c r="AB6" s="15">
        <v>5.2999999999999999E-2</v>
      </c>
      <c r="AC6" s="15">
        <v>1615000</v>
      </c>
      <c r="AD6" s="15">
        <v>4</v>
      </c>
      <c r="AE6" s="15">
        <v>1</v>
      </c>
      <c r="AF6" s="15">
        <v>1</v>
      </c>
      <c r="AG6" s="15">
        <v>0.25</v>
      </c>
      <c r="AH6" s="15">
        <v>1</v>
      </c>
      <c r="AI6" s="15">
        <v>0.5</v>
      </c>
      <c r="AJ6" s="15">
        <v>1</v>
      </c>
      <c r="AK6" s="15">
        <v>0.5</v>
      </c>
      <c r="AL6" s="15">
        <v>0.5</v>
      </c>
      <c r="AM6" s="15">
        <v>1</v>
      </c>
      <c r="AN6" s="15">
        <v>0.5</v>
      </c>
      <c r="AO6" s="15">
        <v>0.5</v>
      </c>
      <c r="AP6" s="15">
        <v>0.5</v>
      </c>
      <c r="AQ6" s="15">
        <v>1</v>
      </c>
      <c r="AR6" s="15">
        <v>1</v>
      </c>
      <c r="AS6" s="15">
        <v>1</v>
      </c>
      <c r="AT6" s="15">
        <v>0</v>
      </c>
      <c r="AU6" s="15">
        <v>0.5</v>
      </c>
      <c r="AV6" s="15">
        <v>0</v>
      </c>
      <c r="AW6" s="15">
        <v>1</v>
      </c>
      <c r="AX6" s="15">
        <v>1</v>
      </c>
      <c r="AY6" s="15">
        <v>1</v>
      </c>
      <c r="AZ6" s="15">
        <v>0</v>
      </c>
      <c r="BA6" s="15">
        <v>0.5</v>
      </c>
      <c r="BB6" s="15">
        <v>0</v>
      </c>
      <c r="BC6" s="15">
        <v>0</v>
      </c>
      <c r="BD6" s="15">
        <v>0</v>
      </c>
      <c r="BE6" s="15">
        <v>0</v>
      </c>
      <c r="BF6" s="15">
        <v>0</v>
      </c>
      <c r="BG6" s="15">
        <v>0</v>
      </c>
      <c r="BH6" s="15">
        <v>0</v>
      </c>
      <c r="BI6" s="15">
        <v>0</v>
      </c>
      <c r="BJ6" s="15">
        <v>0</v>
      </c>
      <c r="BK6" s="15">
        <v>0</v>
      </c>
      <c r="BL6" s="15">
        <v>0</v>
      </c>
      <c r="BM6" s="15">
        <v>1</v>
      </c>
      <c r="BN6" s="15">
        <v>1</v>
      </c>
      <c r="BO6" s="15">
        <v>0</v>
      </c>
      <c r="BP6" s="15">
        <v>0</v>
      </c>
      <c r="BQ6" s="15">
        <v>1</v>
      </c>
      <c r="BR6" s="15">
        <v>1</v>
      </c>
      <c r="BS6" s="15">
        <v>1</v>
      </c>
      <c r="BT6" s="15">
        <v>1</v>
      </c>
      <c r="BU6" s="15">
        <v>0</v>
      </c>
      <c r="BV6" s="15">
        <v>0</v>
      </c>
      <c r="BW6" s="15">
        <v>1</v>
      </c>
      <c r="BX6" s="15">
        <v>1</v>
      </c>
      <c r="BY6" s="15">
        <v>1</v>
      </c>
      <c r="BZ6" s="15">
        <v>0.5</v>
      </c>
      <c r="CA6" s="15">
        <v>0.5</v>
      </c>
      <c r="CB6" s="15">
        <v>1</v>
      </c>
      <c r="CC6" s="15">
        <v>1</v>
      </c>
      <c r="CD6" s="15">
        <v>1</v>
      </c>
      <c r="CE6" s="15">
        <v>0.5</v>
      </c>
      <c r="CF6" s="15">
        <v>0.5</v>
      </c>
      <c r="CG6" s="15">
        <v>0</v>
      </c>
      <c r="CH6" s="15">
        <v>1</v>
      </c>
      <c r="CI6" s="15">
        <v>-0.25</v>
      </c>
      <c r="CJ6" s="15">
        <v>1</v>
      </c>
      <c r="CK6" s="15">
        <v>1</v>
      </c>
      <c r="CL6" s="15">
        <v>-0.25</v>
      </c>
      <c r="CM6" s="15">
        <v>1</v>
      </c>
      <c r="CN6" s="15">
        <v>0.5</v>
      </c>
      <c r="CO6" s="15">
        <v>1</v>
      </c>
      <c r="CP6" s="15">
        <v>0.5</v>
      </c>
      <c r="CQ6" s="15">
        <v>1</v>
      </c>
      <c r="CR6" s="15">
        <v>1</v>
      </c>
      <c r="CS6" s="15">
        <v>14.75</v>
      </c>
      <c r="CT6" s="15">
        <v>3</v>
      </c>
      <c r="CU6" s="15">
        <v>10.25</v>
      </c>
      <c r="CV6" s="15">
        <v>4</v>
      </c>
      <c r="CW6" s="15">
        <v>4.5</v>
      </c>
      <c r="CX6" s="15">
        <v>2</v>
      </c>
      <c r="CY6" s="15">
        <v>5.75</v>
      </c>
      <c r="CZ6" s="15">
        <v>7</v>
      </c>
      <c r="DA6" s="15">
        <v>0</v>
      </c>
      <c r="DB6" s="15">
        <v>1.5</v>
      </c>
      <c r="DC6" s="15">
        <v>2</v>
      </c>
      <c r="DD6" s="15">
        <v>0</v>
      </c>
      <c r="DE6" s="15">
        <v>-1.5</v>
      </c>
      <c r="DF6" s="15">
        <v>4.75</v>
      </c>
      <c r="DG6" s="15">
        <v>3.5</v>
      </c>
      <c r="DH6" s="15">
        <v>0</v>
      </c>
      <c r="DI6" s="15">
        <v>1</v>
      </c>
      <c r="DJ6" s="15">
        <v>1</v>
      </c>
      <c r="DK6" s="15">
        <v>0</v>
      </c>
      <c r="DL6" s="15">
        <v>1</v>
      </c>
      <c r="DM6" s="15">
        <v>3.5</v>
      </c>
      <c r="DN6" s="15">
        <v>0</v>
      </c>
      <c r="DO6" s="15">
        <v>0.5</v>
      </c>
      <c r="DP6" s="15">
        <v>1</v>
      </c>
      <c r="DQ6" s="15">
        <v>0</v>
      </c>
      <c r="DR6" s="15">
        <v>-1.5</v>
      </c>
      <c r="DS6" s="15">
        <v>1</v>
      </c>
      <c r="DT6" s="15">
        <v>-0.5</v>
      </c>
      <c r="DU6" s="15">
        <v>1</v>
      </c>
      <c r="DV6" s="15">
        <v>0.25</v>
      </c>
      <c r="DW6" s="15">
        <v>1</v>
      </c>
      <c r="DX6" s="15">
        <v>0.5</v>
      </c>
      <c r="DY6" s="15">
        <v>1</v>
      </c>
      <c r="DZ6" s="15">
        <v>0.5</v>
      </c>
      <c r="EA6" s="15">
        <v>0.5</v>
      </c>
      <c r="EB6" s="15">
        <v>1</v>
      </c>
      <c r="EC6" s="15">
        <v>0.5</v>
      </c>
      <c r="ED6" s="15">
        <v>0.5</v>
      </c>
      <c r="EE6" s="15">
        <v>0.5</v>
      </c>
      <c r="EF6" s="15">
        <v>1</v>
      </c>
      <c r="EG6" s="15">
        <v>1</v>
      </c>
      <c r="EH6" s="15">
        <v>1</v>
      </c>
      <c r="EI6" s="15">
        <v>0</v>
      </c>
      <c r="EJ6" s="15">
        <v>0.5</v>
      </c>
      <c r="EK6" s="15">
        <v>0</v>
      </c>
      <c r="EL6" s="15">
        <v>1</v>
      </c>
      <c r="EM6" s="15">
        <v>1</v>
      </c>
      <c r="EN6" s="15">
        <v>1</v>
      </c>
      <c r="EO6" s="15">
        <v>0</v>
      </c>
      <c r="EP6" s="15">
        <v>0.5</v>
      </c>
      <c r="EQ6" s="15">
        <v>0</v>
      </c>
      <c r="ER6" s="15">
        <v>0</v>
      </c>
      <c r="ES6" s="15">
        <v>0</v>
      </c>
      <c r="ET6" s="15">
        <v>0</v>
      </c>
      <c r="EU6" s="15">
        <v>0</v>
      </c>
      <c r="EV6" s="15">
        <v>0</v>
      </c>
      <c r="EW6" s="15">
        <v>0</v>
      </c>
      <c r="EX6" s="15">
        <v>0</v>
      </c>
      <c r="EY6" s="15">
        <v>0</v>
      </c>
      <c r="EZ6" s="15">
        <v>0</v>
      </c>
      <c r="FA6" s="15">
        <v>0</v>
      </c>
      <c r="FB6" s="15">
        <v>0</v>
      </c>
      <c r="FC6" s="15">
        <v>0</v>
      </c>
      <c r="FD6" s="15">
        <v>0</v>
      </c>
      <c r="FE6" s="15">
        <v>0</v>
      </c>
      <c r="FF6" s="15">
        <v>0</v>
      </c>
      <c r="FG6" s="15">
        <v>1</v>
      </c>
      <c r="FH6" s="15">
        <v>0</v>
      </c>
      <c r="FI6" s="15">
        <v>0</v>
      </c>
      <c r="FJ6" s="15">
        <v>0</v>
      </c>
      <c r="FK6" s="15">
        <v>0</v>
      </c>
      <c r="FL6" s="15">
        <v>0</v>
      </c>
      <c r="FM6" s="15">
        <v>0.5</v>
      </c>
      <c r="FN6" s="15">
        <v>1</v>
      </c>
      <c r="FO6" s="15">
        <v>0</v>
      </c>
      <c r="FP6" s="15">
        <v>0</v>
      </c>
      <c r="FQ6" s="15">
        <v>1</v>
      </c>
      <c r="FR6" s="15">
        <v>0</v>
      </c>
      <c r="FS6" s="15">
        <v>0</v>
      </c>
      <c r="FT6" s="15">
        <v>0</v>
      </c>
      <c r="FU6" s="15">
        <v>0</v>
      </c>
      <c r="FV6" s="15">
        <v>0</v>
      </c>
      <c r="FW6" s="15">
        <v>1</v>
      </c>
      <c r="FX6" s="15">
        <v>-1</v>
      </c>
      <c r="FY6" s="15">
        <v>0</v>
      </c>
      <c r="FZ6" s="15">
        <v>1</v>
      </c>
      <c r="GA6" s="15">
        <v>-1</v>
      </c>
      <c r="GB6" s="15">
        <v>0</v>
      </c>
      <c r="GC6" s="15">
        <v>0</v>
      </c>
      <c r="GD6" s="15">
        <v>0.5</v>
      </c>
      <c r="GE6" s="15">
        <v>0</v>
      </c>
      <c r="GF6" s="15">
        <v>-1</v>
      </c>
      <c r="GG6" s="15">
        <v>-1</v>
      </c>
      <c r="GH6" s="15">
        <v>1</v>
      </c>
      <c r="GI6" s="15">
        <v>1</v>
      </c>
      <c r="GJ6" s="15">
        <v>1</v>
      </c>
    </row>
    <row r="7" spans="1:192">
      <c r="A7" s="5">
        <v>6</v>
      </c>
      <c r="B7" s="15">
        <v>32</v>
      </c>
      <c r="C7" s="15">
        <v>5</v>
      </c>
      <c r="D7" s="15">
        <v>15</v>
      </c>
      <c r="E7" s="15">
        <v>5</v>
      </c>
      <c r="F7" s="15">
        <v>17</v>
      </c>
      <c r="G7" s="15">
        <v>5</v>
      </c>
      <c r="H7" s="15">
        <v>5.75</v>
      </c>
      <c r="I7" s="15">
        <v>9</v>
      </c>
      <c r="J7" s="15">
        <v>0</v>
      </c>
      <c r="K7" s="15">
        <v>7</v>
      </c>
      <c r="L7" s="15">
        <v>5</v>
      </c>
      <c r="M7" s="15">
        <v>1.5</v>
      </c>
      <c r="N7" s="15">
        <v>3.75</v>
      </c>
      <c r="O7" s="15">
        <v>4.75</v>
      </c>
      <c r="P7" s="15">
        <v>4.5</v>
      </c>
      <c r="Q7" s="15">
        <v>0</v>
      </c>
      <c r="R7" s="15">
        <v>3.5</v>
      </c>
      <c r="S7" s="15">
        <v>1.5</v>
      </c>
      <c r="T7" s="15">
        <v>0.75</v>
      </c>
      <c r="U7" s="15">
        <v>1</v>
      </c>
      <c r="V7" s="15">
        <v>4.5</v>
      </c>
      <c r="W7" s="15">
        <v>0</v>
      </c>
      <c r="X7" s="15">
        <v>3.5</v>
      </c>
      <c r="Y7" s="15">
        <v>3.5</v>
      </c>
      <c r="Z7" s="15">
        <v>0.75</v>
      </c>
      <c r="AA7" s="15">
        <v>3.75</v>
      </c>
      <c r="AB7" s="15">
        <v>4.5999999999999999E-2</v>
      </c>
      <c r="AC7" s="15">
        <v>200000</v>
      </c>
      <c r="AD7" s="15">
        <v>4</v>
      </c>
      <c r="AE7" s="15">
        <v>1</v>
      </c>
      <c r="AF7" s="15">
        <v>0</v>
      </c>
      <c r="AG7" s="15">
        <v>0.5</v>
      </c>
      <c r="AH7" s="15">
        <v>0</v>
      </c>
      <c r="AI7" s="15">
        <v>0.25</v>
      </c>
      <c r="AJ7" s="15">
        <v>1</v>
      </c>
      <c r="AK7" s="15">
        <v>0.5</v>
      </c>
      <c r="AL7" s="15">
        <v>0.5</v>
      </c>
      <c r="AM7" s="15">
        <v>0.5</v>
      </c>
      <c r="AN7" s="15">
        <v>0.5</v>
      </c>
      <c r="AO7" s="15">
        <v>0.5</v>
      </c>
      <c r="AP7" s="15">
        <v>0.5</v>
      </c>
      <c r="AQ7" s="15">
        <v>1</v>
      </c>
      <c r="AR7" s="15">
        <v>1</v>
      </c>
      <c r="AS7" s="15">
        <v>1</v>
      </c>
      <c r="AT7" s="15">
        <v>1</v>
      </c>
      <c r="AU7" s="15">
        <v>0.5</v>
      </c>
      <c r="AV7" s="15">
        <v>0</v>
      </c>
      <c r="AW7" s="15">
        <v>1</v>
      </c>
      <c r="AX7" s="15">
        <v>1</v>
      </c>
      <c r="AY7" s="15">
        <v>1</v>
      </c>
      <c r="AZ7" s="15">
        <v>1</v>
      </c>
      <c r="BA7" s="15">
        <v>0.5</v>
      </c>
      <c r="BB7" s="15">
        <v>0</v>
      </c>
      <c r="BC7" s="15">
        <v>0</v>
      </c>
      <c r="BD7" s="15">
        <v>0</v>
      </c>
      <c r="BE7" s="15">
        <v>0</v>
      </c>
      <c r="BF7" s="15">
        <v>0</v>
      </c>
      <c r="BG7" s="15">
        <v>0</v>
      </c>
      <c r="BH7" s="15">
        <v>0</v>
      </c>
      <c r="BI7" s="15">
        <v>0</v>
      </c>
      <c r="BJ7" s="15">
        <v>0</v>
      </c>
      <c r="BK7" s="15">
        <v>0</v>
      </c>
      <c r="BL7" s="15">
        <v>0</v>
      </c>
      <c r="BM7" s="15">
        <v>1</v>
      </c>
      <c r="BN7" s="15">
        <v>1</v>
      </c>
      <c r="BO7" s="15">
        <v>0</v>
      </c>
      <c r="BP7" s="15">
        <v>0</v>
      </c>
      <c r="BQ7" s="15">
        <v>1</v>
      </c>
      <c r="BR7" s="15">
        <v>0.5</v>
      </c>
      <c r="BS7" s="15">
        <v>1</v>
      </c>
      <c r="BT7" s="15">
        <v>1</v>
      </c>
      <c r="BU7" s="15">
        <v>0</v>
      </c>
      <c r="BV7" s="15">
        <v>0</v>
      </c>
      <c r="BW7" s="15">
        <v>1</v>
      </c>
      <c r="BX7" s="15">
        <v>0.5</v>
      </c>
      <c r="BY7" s="15">
        <v>1</v>
      </c>
      <c r="BZ7" s="15">
        <v>0</v>
      </c>
      <c r="CA7" s="15">
        <v>0.5</v>
      </c>
      <c r="CB7" s="15">
        <v>1</v>
      </c>
      <c r="CC7" s="15">
        <v>1</v>
      </c>
      <c r="CD7" s="15">
        <v>1</v>
      </c>
      <c r="CE7" s="15">
        <v>0</v>
      </c>
      <c r="CF7" s="15">
        <v>0</v>
      </c>
      <c r="CG7" s="15">
        <v>0.5</v>
      </c>
      <c r="CH7" s="15">
        <v>1</v>
      </c>
      <c r="CI7" s="15">
        <v>-0.25</v>
      </c>
      <c r="CJ7" s="15">
        <v>0</v>
      </c>
      <c r="CK7" s="15">
        <v>1</v>
      </c>
      <c r="CL7" s="15">
        <v>-0.25</v>
      </c>
      <c r="CM7" s="15">
        <v>0</v>
      </c>
      <c r="CN7" s="15">
        <v>0.5</v>
      </c>
      <c r="CO7" s="15">
        <v>0.75</v>
      </c>
      <c r="CP7" s="15">
        <v>0.5</v>
      </c>
      <c r="CQ7" s="15">
        <v>1</v>
      </c>
      <c r="CR7" s="15">
        <v>1</v>
      </c>
      <c r="CS7" s="15">
        <v>15.5</v>
      </c>
      <c r="CT7" s="15">
        <v>3</v>
      </c>
      <c r="CU7" s="15">
        <v>9</v>
      </c>
      <c r="CV7" s="15">
        <v>3</v>
      </c>
      <c r="CW7" s="15">
        <v>6.5</v>
      </c>
      <c r="CX7" s="15">
        <v>3</v>
      </c>
      <c r="CY7" s="15">
        <v>3</v>
      </c>
      <c r="CZ7" s="15">
        <v>9</v>
      </c>
      <c r="DA7" s="15">
        <v>0</v>
      </c>
      <c r="DB7" s="15">
        <v>5</v>
      </c>
      <c r="DC7" s="15">
        <v>0</v>
      </c>
      <c r="DD7" s="15">
        <v>0</v>
      </c>
      <c r="DE7" s="15">
        <v>-1.5</v>
      </c>
      <c r="DF7" s="15">
        <v>2</v>
      </c>
      <c r="DG7" s="15">
        <v>4.5</v>
      </c>
      <c r="DH7" s="15">
        <v>0</v>
      </c>
      <c r="DI7" s="15">
        <v>2.5</v>
      </c>
      <c r="DJ7" s="15">
        <v>0</v>
      </c>
      <c r="DK7" s="15">
        <v>0</v>
      </c>
      <c r="DL7" s="15">
        <v>1</v>
      </c>
      <c r="DM7" s="15">
        <v>4.5</v>
      </c>
      <c r="DN7" s="15">
        <v>0</v>
      </c>
      <c r="DO7" s="15">
        <v>2.5</v>
      </c>
      <c r="DP7" s="15">
        <v>0</v>
      </c>
      <c r="DQ7" s="15">
        <v>0</v>
      </c>
      <c r="DR7" s="15">
        <v>-1.5</v>
      </c>
      <c r="DS7" s="15">
        <v>0.5</v>
      </c>
      <c r="DT7" s="15">
        <v>-0.5</v>
      </c>
      <c r="DU7" s="15">
        <v>0</v>
      </c>
      <c r="DV7" s="15">
        <v>0</v>
      </c>
      <c r="DW7" s="15">
        <v>0</v>
      </c>
      <c r="DX7" s="15">
        <v>0</v>
      </c>
      <c r="DY7" s="15">
        <v>1</v>
      </c>
      <c r="DZ7" s="15">
        <v>0.5</v>
      </c>
      <c r="EA7" s="15">
        <v>0.5</v>
      </c>
      <c r="EB7" s="15">
        <v>0</v>
      </c>
      <c r="EC7" s="15">
        <v>0</v>
      </c>
      <c r="ED7" s="15">
        <v>0.5</v>
      </c>
      <c r="EE7" s="15">
        <v>0.5</v>
      </c>
      <c r="EF7" s="15">
        <v>1</v>
      </c>
      <c r="EG7" s="15">
        <v>1</v>
      </c>
      <c r="EH7" s="15">
        <v>1</v>
      </c>
      <c r="EI7" s="15">
        <v>1</v>
      </c>
      <c r="EJ7" s="15">
        <v>0.5</v>
      </c>
      <c r="EK7" s="15">
        <v>0</v>
      </c>
      <c r="EL7" s="15">
        <v>1</v>
      </c>
      <c r="EM7" s="15">
        <v>1</v>
      </c>
      <c r="EN7" s="15">
        <v>1</v>
      </c>
      <c r="EO7" s="15">
        <v>1</v>
      </c>
      <c r="EP7" s="15">
        <v>0.5</v>
      </c>
      <c r="EQ7" s="15">
        <v>0</v>
      </c>
      <c r="ER7" s="15">
        <v>0</v>
      </c>
      <c r="ES7" s="15">
        <v>0</v>
      </c>
      <c r="ET7" s="15">
        <v>0</v>
      </c>
      <c r="EU7" s="15">
        <v>0</v>
      </c>
      <c r="EV7" s="15">
        <v>0</v>
      </c>
      <c r="EW7" s="15">
        <v>0</v>
      </c>
      <c r="EX7" s="15">
        <v>0</v>
      </c>
      <c r="EY7" s="15">
        <v>0</v>
      </c>
      <c r="EZ7" s="15">
        <v>0</v>
      </c>
      <c r="FA7" s="15">
        <v>0</v>
      </c>
      <c r="FB7" s="15">
        <v>1</v>
      </c>
      <c r="FC7" s="15">
        <v>1</v>
      </c>
      <c r="FD7" s="15">
        <v>0</v>
      </c>
      <c r="FE7" s="15">
        <v>0</v>
      </c>
      <c r="FF7" s="15">
        <v>0</v>
      </c>
      <c r="FG7" s="15">
        <v>0.5</v>
      </c>
      <c r="FH7" s="15">
        <v>1</v>
      </c>
      <c r="FI7" s="15">
        <v>1</v>
      </c>
      <c r="FJ7" s="15">
        <v>0</v>
      </c>
      <c r="FK7" s="15">
        <v>0</v>
      </c>
      <c r="FL7" s="15">
        <v>0</v>
      </c>
      <c r="FM7" s="15">
        <v>0.5</v>
      </c>
      <c r="FN7" s="15">
        <v>0</v>
      </c>
      <c r="FO7" s="15">
        <v>0</v>
      </c>
      <c r="FP7" s="15">
        <v>0</v>
      </c>
      <c r="FQ7" s="15">
        <v>0</v>
      </c>
      <c r="FR7" s="15">
        <v>0</v>
      </c>
      <c r="FS7" s="15">
        <v>0</v>
      </c>
      <c r="FT7" s="15">
        <v>0</v>
      </c>
      <c r="FU7" s="15">
        <v>0</v>
      </c>
      <c r="FV7" s="15">
        <v>0</v>
      </c>
      <c r="FW7" s="15">
        <v>1</v>
      </c>
      <c r="FX7" s="15">
        <v>-1</v>
      </c>
      <c r="FY7" s="15">
        <v>0</v>
      </c>
      <c r="FZ7" s="15">
        <v>1</v>
      </c>
      <c r="GA7" s="15">
        <v>-1</v>
      </c>
      <c r="GB7" s="15">
        <v>0</v>
      </c>
      <c r="GC7" s="15">
        <v>0</v>
      </c>
      <c r="GD7" s="15">
        <v>0.5</v>
      </c>
      <c r="GE7" s="15">
        <v>0</v>
      </c>
      <c r="GF7" s="15">
        <v>-1</v>
      </c>
      <c r="GG7" s="15">
        <v>-1</v>
      </c>
      <c r="GH7" s="15">
        <v>1</v>
      </c>
      <c r="GI7" s="15">
        <v>1</v>
      </c>
      <c r="GJ7" s="15">
        <v>1</v>
      </c>
    </row>
    <row r="8" spans="1:192">
      <c r="A8" s="5">
        <v>7</v>
      </c>
      <c r="B8" s="15">
        <v>33.75</v>
      </c>
      <c r="C8" s="15">
        <v>5</v>
      </c>
      <c r="D8" s="15">
        <v>15.5</v>
      </c>
      <c r="E8" s="15">
        <v>5</v>
      </c>
      <c r="F8" s="15">
        <v>18.25</v>
      </c>
      <c r="G8" s="15">
        <v>5</v>
      </c>
      <c r="H8" s="15">
        <v>6</v>
      </c>
      <c r="I8" s="15">
        <v>9</v>
      </c>
      <c r="J8" s="15">
        <v>-1</v>
      </c>
      <c r="K8" s="15">
        <v>7.5</v>
      </c>
      <c r="L8" s="15">
        <v>5</v>
      </c>
      <c r="M8" s="15">
        <v>4</v>
      </c>
      <c r="N8" s="15">
        <v>3.25</v>
      </c>
      <c r="O8" s="15">
        <v>5</v>
      </c>
      <c r="P8" s="15">
        <v>4.5</v>
      </c>
      <c r="Q8" s="15">
        <v>-0.5</v>
      </c>
      <c r="R8" s="15">
        <v>3.5</v>
      </c>
      <c r="S8" s="15">
        <v>1</v>
      </c>
      <c r="T8" s="15">
        <v>2</v>
      </c>
      <c r="U8" s="15">
        <v>1</v>
      </c>
      <c r="V8" s="15">
        <v>4.5</v>
      </c>
      <c r="W8" s="15">
        <v>-0.5</v>
      </c>
      <c r="X8" s="15">
        <v>4</v>
      </c>
      <c r="Y8" s="15">
        <v>4</v>
      </c>
      <c r="Z8" s="15">
        <v>2</v>
      </c>
      <c r="AA8" s="15">
        <v>3.25</v>
      </c>
      <c r="AB8" s="15">
        <v>3.9E-2</v>
      </c>
      <c r="AC8" s="15">
        <v>111000</v>
      </c>
      <c r="AD8" s="15">
        <v>2</v>
      </c>
      <c r="AE8" s="15">
        <v>1</v>
      </c>
      <c r="AF8" s="15">
        <v>1</v>
      </c>
      <c r="AG8" s="15">
        <v>0.5</v>
      </c>
      <c r="AH8" s="15">
        <v>1</v>
      </c>
      <c r="AI8" s="15">
        <v>0.5</v>
      </c>
      <c r="AJ8" s="15">
        <v>1</v>
      </c>
      <c r="AK8" s="15">
        <v>0.5</v>
      </c>
      <c r="AL8" s="15">
        <v>0.5</v>
      </c>
      <c r="AM8" s="15">
        <v>0.5</v>
      </c>
      <c r="AN8" s="15">
        <v>0.5</v>
      </c>
      <c r="AO8" s="15">
        <v>0.5</v>
      </c>
      <c r="AP8" s="15">
        <v>0.5</v>
      </c>
      <c r="AQ8" s="15">
        <v>1</v>
      </c>
      <c r="AR8" s="15">
        <v>1</v>
      </c>
      <c r="AS8" s="15">
        <v>1</v>
      </c>
      <c r="AT8" s="15">
        <v>1</v>
      </c>
      <c r="AU8" s="15">
        <v>0.5</v>
      </c>
      <c r="AV8" s="15">
        <v>0</v>
      </c>
      <c r="AW8" s="15">
        <v>1</v>
      </c>
      <c r="AX8" s="15">
        <v>1</v>
      </c>
      <c r="AY8" s="15">
        <v>1</v>
      </c>
      <c r="AZ8" s="15">
        <v>1</v>
      </c>
      <c r="BA8" s="15">
        <v>0.5</v>
      </c>
      <c r="BB8" s="15">
        <v>0</v>
      </c>
      <c r="BC8" s="15">
        <v>1</v>
      </c>
      <c r="BD8" s="15">
        <v>0</v>
      </c>
      <c r="BE8" s="15">
        <v>-0.5</v>
      </c>
      <c r="BF8" s="15">
        <v>0</v>
      </c>
      <c r="BG8" s="15">
        <v>0</v>
      </c>
      <c r="BH8" s="15">
        <v>0</v>
      </c>
      <c r="BI8" s="15">
        <v>0</v>
      </c>
      <c r="BJ8" s="15">
        <v>-0.5</v>
      </c>
      <c r="BK8" s="15">
        <v>0</v>
      </c>
      <c r="BL8" s="15">
        <v>0</v>
      </c>
      <c r="BM8" s="15">
        <v>1</v>
      </c>
      <c r="BN8" s="15">
        <v>1</v>
      </c>
      <c r="BO8" s="15">
        <v>0</v>
      </c>
      <c r="BP8" s="15">
        <v>0</v>
      </c>
      <c r="BQ8" s="15">
        <v>1</v>
      </c>
      <c r="BR8" s="15">
        <v>0.5</v>
      </c>
      <c r="BS8" s="15">
        <v>1</v>
      </c>
      <c r="BT8" s="15">
        <v>1</v>
      </c>
      <c r="BU8" s="15">
        <v>0</v>
      </c>
      <c r="BV8" s="15">
        <v>0</v>
      </c>
      <c r="BW8" s="15">
        <v>1</v>
      </c>
      <c r="BX8" s="15">
        <v>1</v>
      </c>
      <c r="BY8" s="15">
        <v>0</v>
      </c>
      <c r="BZ8" s="15">
        <v>0.5</v>
      </c>
      <c r="CA8" s="15">
        <v>0.5</v>
      </c>
      <c r="CB8" s="15">
        <v>1</v>
      </c>
      <c r="CC8" s="15">
        <v>1</v>
      </c>
      <c r="CD8" s="15">
        <v>1</v>
      </c>
      <c r="CE8" s="15">
        <v>0.5</v>
      </c>
      <c r="CF8" s="15">
        <v>0.5</v>
      </c>
      <c r="CG8" s="15">
        <v>0</v>
      </c>
      <c r="CH8" s="15">
        <v>1</v>
      </c>
      <c r="CI8" s="15">
        <v>0</v>
      </c>
      <c r="CJ8" s="15">
        <v>1</v>
      </c>
      <c r="CK8" s="15">
        <v>1</v>
      </c>
      <c r="CL8" s="15">
        <v>0</v>
      </c>
      <c r="CM8" s="15">
        <v>1</v>
      </c>
      <c r="CN8" s="15">
        <v>0</v>
      </c>
      <c r="CO8" s="15">
        <v>0.75</v>
      </c>
      <c r="CP8" s="15">
        <v>0.5</v>
      </c>
      <c r="CQ8" s="15">
        <v>1</v>
      </c>
      <c r="CR8" s="15">
        <v>1</v>
      </c>
      <c r="CS8" s="15">
        <v>11.75</v>
      </c>
      <c r="CT8" s="15">
        <v>3</v>
      </c>
      <c r="CU8" s="15">
        <v>10.75</v>
      </c>
      <c r="CV8" s="15">
        <v>4</v>
      </c>
      <c r="CW8" s="15">
        <v>1</v>
      </c>
      <c r="CX8" s="15">
        <v>2</v>
      </c>
      <c r="CY8" s="15">
        <v>5.25</v>
      </c>
      <c r="CZ8" s="15">
        <v>4.5</v>
      </c>
      <c r="DA8" s="15">
        <v>-1</v>
      </c>
      <c r="DB8" s="15">
        <v>2</v>
      </c>
      <c r="DC8" s="15">
        <v>-1</v>
      </c>
      <c r="DD8" s="15">
        <v>2</v>
      </c>
      <c r="DE8" s="15">
        <v>0</v>
      </c>
      <c r="DF8" s="15">
        <v>4.25</v>
      </c>
      <c r="DG8" s="15">
        <v>4.5</v>
      </c>
      <c r="DH8" s="15">
        <v>-0.5</v>
      </c>
      <c r="DI8" s="15">
        <v>1.5</v>
      </c>
      <c r="DJ8" s="15">
        <v>0</v>
      </c>
      <c r="DK8" s="15">
        <v>1</v>
      </c>
      <c r="DL8" s="15">
        <v>1</v>
      </c>
      <c r="DM8" s="15">
        <v>0</v>
      </c>
      <c r="DN8" s="15">
        <v>-0.5</v>
      </c>
      <c r="DO8" s="15">
        <v>0.5</v>
      </c>
      <c r="DP8" s="15">
        <v>-1</v>
      </c>
      <c r="DQ8" s="15">
        <v>1</v>
      </c>
      <c r="DR8" s="15">
        <v>0</v>
      </c>
      <c r="DS8" s="15">
        <v>1</v>
      </c>
      <c r="DT8" s="15">
        <v>0</v>
      </c>
      <c r="DU8" s="15">
        <v>0</v>
      </c>
      <c r="DV8" s="15">
        <v>0.25</v>
      </c>
      <c r="DW8" s="15">
        <v>0</v>
      </c>
      <c r="DX8" s="15">
        <v>0.5</v>
      </c>
      <c r="DY8" s="15">
        <v>1</v>
      </c>
      <c r="DZ8" s="15">
        <v>0.5</v>
      </c>
      <c r="EA8" s="15">
        <v>0.5</v>
      </c>
      <c r="EB8" s="15">
        <v>0.5</v>
      </c>
      <c r="EC8" s="15">
        <v>0</v>
      </c>
      <c r="ED8" s="15">
        <v>0.5</v>
      </c>
      <c r="EE8" s="15">
        <v>0.5</v>
      </c>
      <c r="EF8" s="15">
        <v>1</v>
      </c>
      <c r="EG8" s="15">
        <v>1</v>
      </c>
      <c r="EH8" s="15">
        <v>1</v>
      </c>
      <c r="EI8" s="15">
        <v>1</v>
      </c>
      <c r="EJ8" s="15">
        <v>0.5</v>
      </c>
      <c r="EK8" s="15">
        <v>0</v>
      </c>
      <c r="EL8" s="15">
        <v>0</v>
      </c>
      <c r="EM8" s="15">
        <v>0</v>
      </c>
      <c r="EN8" s="15">
        <v>0</v>
      </c>
      <c r="EO8" s="15">
        <v>0</v>
      </c>
      <c r="EP8" s="15">
        <v>0</v>
      </c>
      <c r="EQ8" s="15">
        <v>0</v>
      </c>
      <c r="ER8" s="15">
        <v>1</v>
      </c>
      <c r="ES8" s="15">
        <v>0</v>
      </c>
      <c r="ET8" s="15">
        <v>-0.5</v>
      </c>
      <c r="EU8" s="15">
        <v>0</v>
      </c>
      <c r="EV8" s="15">
        <v>0</v>
      </c>
      <c r="EW8" s="15">
        <v>0</v>
      </c>
      <c r="EX8" s="15">
        <v>0</v>
      </c>
      <c r="EY8" s="15">
        <v>-0.5</v>
      </c>
      <c r="EZ8" s="15">
        <v>0</v>
      </c>
      <c r="FA8" s="15">
        <v>0</v>
      </c>
      <c r="FB8" s="15">
        <v>1</v>
      </c>
      <c r="FC8" s="15">
        <v>0</v>
      </c>
      <c r="FD8" s="15">
        <v>0</v>
      </c>
      <c r="FE8" s="15">
        <v>0</v>
      </c>
      <c r="FF8" s="15">
        <v>0</v>
      </c>
      <c r="FG8" s="15">
        <v>0.5</v>
      </c>
      <c r="FH8" s="15">
        <v>0</v>
      </c>
      <c r="FI8" s="15">
        <v>0</v>
      </c>
      <c r="FJ8" s="15">
        <v>0</v>
      </c>
      <c r="FK8" s="15">
        <v>0</v>
      </c>
      <c r="FL8" s="15">
        <v>0</v>
      </c>
      <c r="FM8" s="15">
        <v>0.5</v>
      </c>
      <c r="FN8" s="15">
        <v>0</v>
      </c>
      <c r="FO8" s="15">
        <v>0</v>
      </c>
      <c r="FP8" s="15">
        <v>0</v>
      </c>
      <c r="FQ8" s="15">
        <v>0</v>
      </c>
      <c r="FR8" s="15">
        <v>0</v>
      </c>
      <c r="FS8" s="15">
        <v>-1</v>
      </c>
      <c r="FT8" s="15">
        <v>0</v>
      </c>
      <c r="FU8" s="15">
        <v>0</v>
      </c>
      <c r="FV8" s="15">
        <v>0</v>
      </c>
      <c r="FW8" s="15">
        <v>1</v>
      </c>
      <c r="FX8" s="15">
        <v>0</v>
      </c>
      <c r="FY8" s="15">
        <v>0</v>
      </c>
      <c r="FZ8" s="15">
        <v>1</v>
      </c>
      <c r="GA8" s="15">
        <v>0</v>
      </c>
      <c r="GB8" s="15">
        <v>0</v>
      </c>
      <c r="GC8" s="15">
        <v>0</v>
      </c>
      <c r="GD8" s="15">
        <v>0</v>
      </c>
      <c r="GE8" s="15">
        <v>0</v>
      </c>
      <c r="GF8" s="15">
        <v>-1</v>
      </c>
      <c r="GG8" s="15">
        <v>1</v>
      </c>
      <c r="GH8" s="15">
        <v>1</v>
      </c>
      <c r="GI8" s="15">
        <v>1</v>
      </c>
      <c r="GJ8" s="15">
        <v>1</v>
      </c>
    </row>
    <row r="9" spans="1:192">
      <c r="A9" s="5">
        <v>8</v>
      </c>
      <c r="B9" s="15">
        <v>24.25</v>
      </c>
      <c r="C9" s="15">
        <v>4</v>
      </c>
      <c r="D9" s="15">
        <v>12.5</v>
      </c>
      <c r="E9" s="15">
        <v>4</v>
      </c>
      <c r="F9" s="15">
        <v>11.75</v>
      </c>
      <c r="G9" s="15">
        <v>4</v>
      </c>
      <c r="H9" s="15">
        <v>5</v>
      </c>
      <c r="I9" s="15">
        <v>7</v>
      </c>
      <c r="J9" s="15">
        <v>0</v>
      </c>
      <c r="K9" s="15">
        <v>5</v>
      </c>
      <c r="L9" s="15">
        <v>5.5</v>
      </c>
      <c r="M9" s="15">
        <v>1</v>
      </c>
      <c r="N9" s="15">
        <v>0.75</v>
      </c>
      <c r="O9" s="15">
        <v>4</v>
      </c>
      <c r="P9" s="15">
        <v>3.5</v>
      </c>
      <c r="Q9" s="15">
        <v>0</v>
      </c>
      <c r="R9" s="15">
        <v>2.5</v>
      </c>
      <c r="S9" s="15">
        <v>2</v>
      </c>
      <c r="T9" s="15">
        <v>0.5</v>
      </c>
      <c r="U9" s="15">
        <v>1</v>
      </c>
      <c r="V9" s="15">
        <v>3.5</v>
      </c>
      <c r="W9" s="15">
        <v>0</v>
      </c>
      <c r="X9" s="15">
        <v>2.5</v>
      </c>
      <c r="Y9" s="15">
        <v>3.5</v>
      </c>
      <c r="Z9" s="15">
        <v>0.5</v>
      </c>
      <c r="AA9" s="15">
        <v>0.75</v>
      </c>
      <c r="AB9" s="15">
        <v>4.4999999999999998E-2</v>
      </c>
      <c r="AC9" s="15">
        <v>34000</v>
      </c>
      <c r="AD9" s="15">
        <v>3</v>
      </c>
      <c r="AE9" s="15">
        <v>1</v>
      </c>
      <c r="AF9" s="15">
        <v>0</v>
      </c>
      <c r="AG9" s="15">
        <v>0</v>
      </c>
      <c r="AH9" s="15">
        <v>0</v>
      </c>
      <c r="AI9" s="15">
        <v>0</v>
      </c>
      <c r="AJ9" s="15">
        <v>0</v>
      </c>
      <c r="AK9" s="15">
        <v>0.5</v>
      </c>
      <c r="AL9" s="15">
        <v>0.5</v>
      </c>
      <c r="AM9" s="15">
        <v>1</v>
      </c>
      <c r="AN9" s="15">
        <v>1</v>
      </c>
      <c r="AO9" s="15">
        <v>0.5</v>
      </c>
      <c r="AP9" s="15">
        <v>0.5</v>
      </c>
      <c r="AQ9" s="15">
        <v>1</v>
      </c>
      <c r="AR9" s="15">
        <v>1</v>
      </c>
      <c r="AS9" s="15">
        <v>1</v>
      </c>
      <c r="AT9" s="15">
        <v>0</v>
      </c>
      <c r="AU9" s="15">
        <v>0.5</v>
      </c>
      <c r="AV9" s="15">
        <v>0</v>
      </c>
      <c r="AW9" s="15">
        <v>1</v>
      </c>
      <c r="AX9" s="15">
        <v>1</v>
      </c>
      <c r="AY9" s="15">
        <v>1</v>
      </c>
      <c r="AZ9" s="15">
        <v>0</v>
      </c>
      <c r="BA9" s="15">
        <v>0.5</v>
      </c>
      <c r="BB9" s="15">
        <v>0</v>
      </c>
      <c r="BC9" s="15">
        <v>0</v>
      </c>
      <c r="BD9" s="15">
        <v>0</v>
      </c>
      <c r="BE9" s="15">
        <v>0</v>
      </c>
      <c r="BF9" s="15">
        <v>0</v>
      </c>
      <c r="BG9" s="15">
        <v>0</v>
      </c>
      <c r="BH9" s="15">
        <v>0</v>
      </c>
      <c r="BI9" s="15">
        <v>0</v>
      </c>
      <c r="BJ9" s="15">
        <v>0</v>
      </c>
      <c r="BK9" s="15">
        <v>0</v>
      </c>
      <c r="BL9" s="15">
        <v>0</v>
      </c>
      <c r="BM9" s="15">
        <v>0</v>
      </c>
      <c r="BN9" s="15">
        <v>1</v>
      </c>
      <c r="BO9" s="15">
        <v>0</v>
      </c>
      <c r="BP9" s="15">
        <v>0</v>
      </c>
      <c r="BQ9" s="15">
        <v>1</v>
      </c>
      <c r="BR9" s="15">
        <v>0.5</v>
      </c>
      <c r="BS9" s="15">
        <v>0</v>
      </c>
      <c r="BT9" s="15">
        <v>1</v>
      </c>
      <c r="BU9" s="15">
        <v>0</v>
      </c>
      <c r="BV9" s="15">
        <v>0</v>
      </c>
      <c r="BW9" s="15">
        <v>1</v>
      </c>
      <c r="BX9" s="15">
        <v>0.5</v>
      </c>
      <c r="BY9" s="15">
        <v>1</v>
      </c>
      <c r="BZ9" s="15">
        <v>0.5</v>
      </c>
      <c r="CA9" s="15">
        <v>0.5</v>
      </c>
      <c r="CB9" s="15">
        <v>1</v>
      </c>
      <c r="CC9" s="15">
        <v>1</v>
      </c>
      <c r="CD9" s="15">
        <v>0</v>
      </c>
      <c r="CE9" s="15">
        <v>0.5</v>
      </c>
      <c r="CF9" s="15">
        <v>0.5</v>
      </c>
      <c r="CG9" s="15">
        <v>0.5</v>
      </c>
      <c r="CH9" s="15">
        <v>1</v>
      </c>
      <c r="CI9" s="15">
        <v>-0.5</v>
      </c>
      <c r="CJ9" s="15">
        <v>0</v>
      </c>
      <c r="CK9" s="15">
        <v>1</v>
      </c>
      <c r="CL9" s="15">
        <v>-0.5</v>
      </c>
      <c r="CM9" s="15">
        <v>0</v>
      </c>
      <c r="CN9" s="15">
        <v>0</v>
      </c>
      <c r="CO9" s="15">
        <v>0.75</v>
      </c>
      <c r="CP9" s="15">
        <v>0</v>
      </c>
      <c r="CQ9" s="15">
        <v>1</v>
      </c>
      <c r="CR9" s="15">
        <v>-1</v>
      </c>
      <c r="CS9" s="15">
        <v>5</v>
      </c>
      <c r="CT9" s="15">
        <v>2</v>
      </c>
      <c r="CU9" s="15">
        <v>7</v>
      </c>
      <c r="CV9" s="15">
        <v>3</v>
      </c>
      <c r="CW9" s="15">
        <v>-2</v>
      </c>
      <c r="CX9" s="15">
        <v>1</v>
      </c>
      <c r="CY9" s="15">
        <v>1.5</v>
      </c>
      <c r="CZ9" s="15">
        <v>4</v>
      </c>
      <c r="DA9" s="15">
        <v>0</v>
      </c>
      <c r="DB9" s="15">
        <v>0.5</v>
      </c>
      <c r="DC9" s="15">
        <v>1</v>
      </c>
      <c r="DD9" s="15">
        <v>0</v>
      </c>
      <c r="DE9" s="15">
        <v>-2</v>
      </c>
      <c r="DF9" s="15">
        <v>1.5</v>
      </c>
      <c r="DG9" s="15">
        <v>3.5</v>
      </c>
      <c r="DH9" s="15">
        <v>0</v>
      </c>
      <c r="DI9" s="15">
        <v>0.5</v>
      </c>
      <c r="DJ9" s="15">
        <v>1</v>
      </c>
      <c r="DK9" s="15">
        <v>0.5</v>
      </c>
      <c r="DL9" s="15">
        <v>0</v>
      </c>
      <c r="DM9" s="15">
        <v>0.5</v>
      </c>
      <c r="DN9" s="15">
        <v>0</v>
      </c>
      <c r="DO9" s="15">
        <v>0</v>
      </c>
      <c r="DP9" s="15">
        <v>0</v>
      </c>
      <c r="DQ9" s="15">
        <v>-0.5</v>
      </c>
      <c r="DR9" s="15">
        <v>-2</v>
      </c>
      <c r="DS9" s="15">
        <v>0</v>
      </c>
      <c r="DT9" s="15">
        <v>-0.5</v>
      </c>
      <c r="DU9" s="15">
        <v>0</v>
      </c>
      <c r="DV9" s="15">
        <v>0</v>
      </c>
      <c r="DW9" s="15">
        <v>0</v>
      </c>
      <c r="DX9" s="15">
        <v>0</v>
      </c>
      <c r="DY9" s="15">
        <v>0</v>
      </c>
      <c r="DZ9" s="15">
        <v>0.5</v>
      </c>
      <c r="EA9" s="15">
        <v>0.5</v>
      </c>
      <c r="EB9" s="15">
        <v>0</v>
      </c>
      <c r="EC9" s="15">
        <v>1</v>
      </c>
      <c r="ED9" s="15">
        <v>0</v>
      </c>
      <c r="EE9" s="15">
        <v>0</v>
      </c>
      <c r="EF9" s="15">
        <v>1</v>
      </c>
      <c r="EG9" s="15">
        <v>1</v>
      </c>
      <c r="EH9" s="15">
        <v>1</v>
      </c>
      <c r="EI9" s="15">
        <v>0</v>
      </c>
      <c r="EJ9" s="15">
        <v>0.5</v>
      </c>
      <c r="EK9" s="15">
        <v>0</v>
      </c>
      <c r="EL9" s="15">
        <v>0</v>
      </c>
      <c r="EM9" s="15">
        <v>0</v>
      </c>
      <c r="EN9" s="15">
        <v>0</v>
      </c>
      <c r="EO9" s="15">
        <v>0</v>
      </c>
      <c r="EP9" s="15">
        <v>0.5</v>
      </c>
      <c r="EQ9" s="15">
        <v>0</v>
      </c>
      <c r="ER9" s="15">
        <v>0</v>
      </c>
      <c r="ES9" s="15">
        <v>0</v>
      </c>
      <c r="ET9" s="15">
        <v>0</v>
      </c>
      <c r="EU9" s="15">
        <v>0</v>
      </c>
      <c r="EV9" s="15">
        <v>0</v>
      </c>
      <c r="EW9" s="15">
        <v>0</v>
      </c>
      <c r="EX9" s="15">
        <v>0</v>
      </c>
      <c r="EY9" s="15">
        <v>0</v>
      </c>
      <c r="EZ9" s="15">
        <v>0</v>
      </c>
      <c r="FA9" s="15">
        <v>0</v>
      </c>
      <c r="FB9" s="15">
        <v>0</v>
      </c>
      <c r="FC9" s="15">
        <v>0</v>
      </c>
      <c r="FD9" s="15">
        <v>0</v>
      </c>
      <c r="FE9" s="15">
        <v>0</v>
      </c>
      <c r="FF9" s="15">
        <v>0</v>
      </c>
      <c r="FG9" s="15">
        <v>0.5</v>
      </c>
      <c r="FH9" s="15">
        <v>0</v>
      </c>
      <c r="FI9" s="15">
        <v>0</v>
      </c>
      <c r="FJ9" s="15">
        <v>0</v>
      </c>
      <c r="FK9" s="15">
        <v>0</v>
      </c>
      <c r="FL9" s="15">
        <v>0</v>
      </c>
      <c r="FM9" s="15">
        <v>0</v>
      </c>
      <c r="FN9" s="15">
        <v>1</v>
      </c>
      <c r="FO9" s="15">
        <v>0</v>
      </c>
      <c r="FP9" s="15">
        <v>0</v>
      </c>
      <c r="FQ9" s="15">
        <v>0</v>
      </c>
      <c r="FR9" s="15">
        <v>0</v>
      </c>
      <c r="FS9" s="15">
        <v>0</v>
      </c>
      <c r="FT9" s="15">
        <v>0</v>
      </c>
      <c r="FU9" s="15">
        <v>0</v>
      </c>
      <c r="FV9" s="15">
        <v>0</v>
      </c>
      <c r="FW9" s="15">
        <v>1</v>
      </c>
      <c r="FX9" s="15">
        <v>-0.5</v>
      </c>
      <c r="FY9" s="15">
        <v>0</v>
      </c>
      <c r="FZ9" s="15">
        <v>0</v>
      </c>
      <c r="GA9" s="15">
        <v>-0.5</v>
      </c>
      <c r="GB9" s="15">
        <v>0</v>
      </c>
      <c r="GC9" s="15">
        <v>0</v>
      </c>
      <c r="GD9" s="15">
        <v>0</v>
      </c>
      <c r="GE9" s="15">
        <v>0</v>
      </c>
      <c r="GF9" s="15">
        <v>-1</v>
      </c>
      <c r="GG9" s="15">
        <v>-1</v>
      </c>
      <c r="GH9" s="15">
        <v>1</v>
      </c>
      <c r="GI9" s="15">
        <v>1</v>
      </c>
      <c r="GJ9" s="15">
        <v>1</v>
      </c>
    </row>
    <row r="10" spans="1:192">
      <c r="A10" s="5">
        <v>9</v>
      </c>
      <c r="B10" s="15">
        <v>32.5</v>
      </c>
      <c r="C10" s="15">
        <v>5</v>
      </c>
      <c r="D10" s="15">
        <v>15.5</v>
      </c>
      <c r="E10" s="15">
        <v>5</v>
      </c>
      <c r="F10" s="15">
        <v>17</v>
      </c>
      <c r="G10" s="15">
        <v>5</v>
      </c>
      <c r="H10" s="15">
        <v>6.5</v>
      </c>
      <c r="I10" s="15">
        <v>7</v>
      </c>
      <c r="J10" s="15">
        <v>0</v>
      </c>
      <c r="K10" s="15">
        <v>7</v>
      </c>
      <c r="L10" s="15">
        <v>6.5</v>
      </c>
      <c r="M10" s="15">
        <v>2</v>
      </c>
      <c r="N10" s="15">
        <v>3.5</v>
      </c>
      <c r="O10" s="15">
        <v>5.5</v>
      </c>
      <c r="P10" s="15">
        <v>3.5</v>
      </c>
      <c r="Q10" s="15">
        <v>0</v>
      </c>
      <c r="R10" s="15">
        <v>3.5</v>
      </c>
      <c r="S10" s="15">
        <v>2</v>
      </c>
      <c r="T10" s="15">
        <v>1</v>
      </c>
      <c r="U10" s="15">
        <v>1</v>
      </c>
      <c r="V10" s="15">
        <v>3.5</v>
      </c>
      <c r="W10" s="15">
        <v>0</v>
      </c>
      <c r="X10" s="15">
        <v>3.5</v>
      </c>
      <c r="Y10" s="15">
        <v>4.5</v>
      </c>
      <c r="Z10" s="15">
        <v>1</v>
      </c>
      <c r="AA10" s="15">
        <v>3.5</v>
      </c>
      <c r="AB10" s="15">
        <v>9.8000000000000004E-2</v>
      </c>
      <c r="AC10" s="15">
        <v>56000</v>
      </c>
      <c r="AD10" s="15">
        <v>3</v>
      </c>
      <c r="AE10" s="15">
        <v>1</v>
      </c>
      <c r="AF10" s="15">
        <v>1</v>
      </c>
      <c r="AG10" s="15">
        <v>0.5</v>
      </c>
      <c r="AH10" s="15">
        <v>1</v>
      </c>
      <c r="AI10" s="15">
        <v>0.5</v>
      </c>
      <c r="AJ10" s="15">
        <v>1</v>
      </c>
      <c r="AK10" s="15">
        <v>0.5</v>
      </c>
      <c r="AL10" s="15">
        <v>0.5</v>
      </c>
      <c r="AM10" s="15">
        <v>1</v>
      </c>
      <c r="AN10" s="15">
        <v>0.5</v>
      </c>
      <c r="AO10" s="15">
        <v>0.5</v>
      </c>
      <c r="AP10" s="15">
        <v>0.5</v>
      </c>
      <c r="AQ10" s="15">
        <v>1</v>
      </c>
      <c r="AR10" s="15">
        <v>1</v>
      </c>
      <c r="AS10" s="15">
        <v>1</v>
      </c>
      <c r="AT10" s="15">
        <v>0</v>
      </c>
      <c r="AU10" s="15">
        <v>0.5</v>
      </c>
      <c r="AV10" s="15">
        <v>0</v>
      </c>
      <c r="AW10" s="15">
        <v>1</v>
      </c>
      <c r="AX10" s="15">
        <v>1</v>
      </c>
      <c r="AY10" s="15">
        <v>1</v>
      </c>
      <c r="AZ10" s="15">
        <v>0</v>
      </c>
      <c r="BA10" s="15">
        <v>0.5</v>
      </c>
      <c r="BB10" s="15">
        <v>0</v>
      </c>
      <c r="BC10" s="15">
        <v>0</v>
      </c>
      <c r="BD10" s="15">
        <v>0</v>
      </c>
      <c r="BE10" s="15">
        <v>0</v>
      </c>
      <c r="BF10" s="15">
        <v>0</v>
      </c>
      <c r="BG10" s="15">
        <v>0</v>
      </c>
      <c r="BH10" s="15">
        <v>0</v>
      </c>
      <c r="BI10" s="15">
        <v>0</v>
      </c>
      <c r="BJ10" s="15">
        <v>0</v>
      </c>
      <c r="BK10" s="15">
        <v>0</v>
      </c>
      <c r="BL10" s="15">
        <v>0</v>
      </c>
      <c r="BM10" s="15">
        <v>1</v>
      </c>
      <c r="BN10" s="15">
        <v>1</v>
      </c>
      <c r="BO10" s="15">
        <v>0</v>
      </c>
      <c r="BP10" s="15">
        <v>0</v>
      </c>
      <c r="BQ10" s="15">
        <v>1</v>
      </c>
      <c r="BR10" s="15">
        <v>0.5</v>
      </c>
      <c r="BS10" s="15">
        <v>1</v>
      </c>
      <c r="BT10" s="15">
        <v>1</v>
      </c>
      <c r="BU10" s="15">
        <v>0</v>
      </c>
      <c r="BV10" s="15">
        <v>0</v>
      </c>
      <c r="BW10" s="15">
        <v>1</v>
      </c>
      <c r="BX10" s="15">
        <v>0.5</v>
      </c>
      <c r="BY10" s="15">
        <v>1</v>
      </c>
      <c r="BZ10" s="15">
        <v>0.5</v>
      </c>
      <c r="CA10" s="15">
        <v>0.5</v>
      </c>
      <c r="CB10" s="15">
        <v>1</v>
      </c>
      <c r="CC10" s="15">
        <v>1</v>
      </c>
      <c r="CD10" s="15">
        <v>1</v>
      </c>
      <c r="CE10" s="15">
        <v>0.5</v>
      </c>
      <c r="CF10" s="15">
        <v>0.5</v>
      </c>
      <c r="CG10" s="15">
        <v>0.5</v>
      </c>
      <c r="CH10" s="15">
        <v>1</v>
      </c>
      <c r="CI10" s="15">
        <v>0</v>
      </c>
      <c r="CJ10" s="15">
        <v>0</v>
      </c>
      <c r="CK10" s="15">
        <v>1</v>
      </c>
      <c r="CL10" s="15">
        <v>0</v>
      </c>
      <c r="CM10" s="15">
        <v>0</v>
      </c>
      <c r="CN10" s="15">
        <v>0.5</v>
      </c>
      <c r="CO10" s="15">
        <v>1</v>
      </c>
      <c r="CP10" s="15">
        <v>0</v>
      </c>
      <c r="CQ10" s="15">
        <v>1</v>
      </c>
      <c r="CR10" s="15">
        <v>1</v>
      </c>
      <c r="CS10" s="15">
        <v>16.25</v>
      </c>
      <c r="CT10" s="15">
        <v>3</v>
      </c>
      <c r="CU10" s="15">
        <v>10.5</v>
      </c>
      <c r="CV10" s="15">
        <v>4</v>
      </c>
      <c r="CW10" s="15">
        <v>5.75</v>
      </c>
      <c r="CX10" s="15">
        <v>3</v>
      </c>
      <c r="CY10" s="15">
        <v>5.5</v>
      </c>
      <c r="CZ10" s="15">
        <v>7</v>
      </c>
      <c r="DA10" s="15">
        <v>0</v>
      </c>
      <c r="DB10" s="15">
        <v>1</v>
      </c>
      <c r="DC10" s="15">
        <v>2</v>
      </c>
      <c r="DD10" s="15">
        <v>2</v>
      </c>
      <c r="DE10" s="15">
        <v>-1.25</v>
      </c>
      <c r="DF10" s="15">
        <v>4.5</v>
      </c>
      <c r="DG10" s="15">
        <v>3.5</v>
      </c>
      <c r="DH10" s="15">
        <v>0</v>
      </c>
      <c r="DI10" s="15">
        <v>0.5</v>
      </c>
      <c r="DJ10" s="15">
        <v>1</v>
      </c>
      <c r="DK10" s="15">
        <v>1</v>
      </c>
      <c r="DL10" s="15">
        <v>1</v>
      </c>
      <c r="DM10" s="15">
        <v>3.5</v>
      </c>
      <c r="DN10" s="15">
        <v>0</v>
      </c>
      <c r="DO10" s="15">
        <v>0.5</v>
      </c>
      <c r="DP10" s="15">
        <v>1</v>
      </c>
      <c r="DQ10" s="15">
        <v>1</v>
      </c>
      <c r="DR10" s="15">
        <v>-1.25</v>
      </c>
      <c r="DS10" s="15">
        <v>1</v>
      </c>
      <c r="DT10" s="15">
        <v>0</v>
      </c>
      <c r="DU10" s="15">
        <v>0</v>
      </c>
      <c r="DV10" s="15">
        <v>0.5</v>
      </c>
      <c r="DW10" s="15">
        <v>0</v>
      </c>
      <c r="DX10" s="15">
        <v>0.5</v>
      </c>
      <c r="DY10" s="15">
        <v>1</v>
      </c>
      <c r="DZ10" s="15">
        <v>0.5</v>
      </c>
      <c r="EA10" s="15">
        <v>0.5</v>
      </c>
      <c r="EB10" s="15">
        <v>0.5</v>
      </c>
      <c r="EC10" s="15">
        <v>0</v>
      </c>
      <c r="ED10" s="15">
        <v>0.5</v>
      </c>
      <c r="EE10" s="15">
        <v>0.5</v>
      </c>
      <c r="EF10" s="15">
        <v>1</v>
      </c>
      <c r="EG10" s="15">
        <v>1</v>
      </c>
      <c r="EH10" s="15">
        <v>1</v>
      </c>
      <c r="EI10" s="15">
        <v>0</v>
      </c>
      <c r="EJ10" s="15">
        <v>0.5</v>
      </c>
      <c r="EK10" s="15">
        <v>0</v>
      </c>
      <c r="EL10" s="15">
        <v>1</v>
      </c>
      <c r="EM10" s="15">
        <v>1</v>
      </c>
      <c r="EN10" s="15">
        <v>1</v>
      </c>
      <c r="EO10" s="15">
        <v>0</v>
      </c>
      <c r="EP10" s="15">
        <v>0.5</v>
      </c>
      <c r="EQ10" s="15">
        <v>0</v>
      </c>
      <c r="ER10" s="15">
        <v>0</v>
      </c>
      <c r="ES10" s="15">
        <v>0</v>
      </c>
      <c r="ET10" s="15">
        <v>0</v>
      </c>
      <c r="EU10" s="15">
        <v>0</v>
      </c>
      <c r="EV10" s="15">
        <v>0</v>
      </c>
      <c r="EW10" s="15">
        <v>0</v>
      </c>
      <c r="EX10" s="15">
        <v>0</v>
      </c>
      <c r="EY10" s="15">
        <v>0</v>
      </c>
      <c r="EZ10" s="15">
        <v>0</v>
      </c>
      <c r="FA10" s="15">
        <v>0</v>
      </c>
      <c r="FB10" s="15">
        <v>0</v>
      </c>
      <c r="FC10" s="15">
        <v>0</v>
      </c>
      <c r="FD10" s="15">
        <v>0</v>
      </c>
      <c r="FE10" s="15">
        <v>0</v>
      </c>
      <c r="FF10" s="15">
        <v>0</v>
      </c>
      <c r="FG10" s="15">
        <v>0.5</v>
      </c>
      <c r="FH10" s="15">
        <v>0</v>
      </c>
      <c r="FI10" s="15">
        <v>0</v>
      </c>
      <c r="FJ10" s="15">
        <v>0</v>
      </c>
      <c r="FK10" s="15">
        <v>0</v>
      </c>
      <c r="FL10" s="15">
        <v>0</v>
      </c>
      <c r="FM10" s="15">
        <v>0.5</v>
      </c>
      <c r="FN10" s="15">
        <v>1</v>
      </c>
      <c r="FO10" s="15">
        <v>0</v>
      </c>
      <c r="FP10" s="15">
        <v>0</v>
      </c>
      <c r="FQ10" s="15">
        <v>1</v>
      </c>
      <c r="FR10" s="15">
        <v>0</v>
      </c>
      <c r="FS10" s="15">
        <v>0</v>
      </c>
      <c r="FT10" s="15">
        <v>0</v>
      </c>
      <c r="FU10" s="15">
        <v>0</v>
      </c>
      <c r="FV10" s="15">
        <v>0</v>
      </c>
      <c r="FW10" s="15">
        <v>1</v>
      </c>
      <c r="FX10" s="15">
        <v>0</v>
      </c>
      <c r="FY10" s="15">
        <v>0</v>
      </c>
      <c r="FZ10" s="15">
        <v>1</v>
      </c>
      <c r="GA10" s="15">
        <v>0</v>
      </c>
      <c r="GB10" s="15">
        <v>0</v>
      </c>
      <c r="GC10" s="15">
        <v>0</v>
      </c>
      <c r="GD10" s="15">
        <v>0.75</v>
      </c>
      <c r="GE10" s="15">
        <v>0</v>
      </c>
      <c r="GF10" s="15">
        <v>-1</v>
      </c>
      <c r="GG10" s="15">
        <v>-1</v>
      </c>
      <c r="GH10" s="15">
        <v>1</v>
      </c>
      <c r="GI10" s="15">
        <v>1</v>
      </c>
      <c r="GJ10" s="15">
        <v>1</v>
      </c>
    </row>
    <row r="11" spans="1:192">
      <c r="A11" s="5">
        <v>10</v>
      </c>
      <c r="B11" s="15">
        <v>7.75</v>
      </c>
      <c r="C11" s="15">
        <v>2</v>
      </c>
      <c r="D11" s="15">
        <v>4.5</v>
      </c>
      <c r="E11" s="15">
        <v>2</v>
      </c>
      <c r="F11" s="15">
        <v>3.25</v>
      </c>
      <c r="G11" s="15">
        <v>2</v>
      </c>
      <c r="H11" s="15">
        <v>1.5</v>
      </c>
      <c r="I11" s="15">
        <v>3</v>
      </c>
      <c r="J11" s="15">
        <v>-1</v>
      </c>
      <c r="K11" s="15">
        <v>2</v>
      </c>
      <c r="L11" s="15">
        <v>1</v>
      </c>
      <c r="M11" s="15">
        <v>-1</v>
      </c>
      <c r="N11" s="15">
        <v>2.25</v>
      </c>
      <c r="O11" s="15">
        <v>1.5</v>
      </c>
      <c r="P11" s="15">
        <v>1.5</v>
      </c>
      <c r="Q11" s="15">
        <v>-0.5</v>
      </c>
      <c r="R11" s="15">
        <v>1</v>
      </c>
      <c r="S11" s="15">
        <v>1</v>
      </c>
      <c r="T11" s="15">
        <v>0</v>
      </c>
      <c r="U11" s="15">
        <v>0</v>
      </c>
      <c r="V11" s="15">
        <v>1.5</v>
      </c>
      <c r="W11" s="15">
        <v>-0.5</v>
      </c>
      <c r="X11" s="15">
        <v>1</v>
      </c>
      <c r="Y11" s="15">
        <v>0</v>
      </c>
      <c r="Z11" s="15">
        <v>-1</v>
      </c>
      <c r="AA11" s="15">
        <v>2.25</v>
      </c>
      <c r="AB11" s="15">
        <v>4.5999999999999999E-2</v>
      </c>
      <c r="AC11" s="15">
        <v>772000</v>
      </c>
      <c r="AD11" s="15">
        <v>3</v>
      </c>
      <c r="AE11" s="15">
        <v>1</v>
      </c>
      <c r="AF11" s="15">
        <v>0</v>
      </c>
      <c r="AG11" s="15">
        <v>0</v>
      </c>
      <c r="AH11" s="15">
        <v>0</v>
      </c>
      <c r="AI11" s="15">
        <v>0</v>
      </c>
      <c r="AJ11" s="15">
        <v>0</v>
      </c>
      <c r="AK11" s="15">
        <v>0</v>
      </c>
      <c r="AL11" s="15">
        <v>0</v>
      </c>
      <c r="AM11" s="15">
        <v>0.5</v>
      </c>
      <c r="AN11" s="15">
        <v>0</v>
      </c>
      <c r="AO11" s="15">
        <v>0</v>
      </c>
      <c r="AP11" s="15">
        <v>0</v>
      </c>
      <c r="AQ11" s="15">
        <v>0.5</v>
      </c>
      <c r="AR11" s="15">
        <v>0.5</v>
      </c>
      <c r="AS11" s="15">
        <v>0.5</v>
      </c>
      <c r="AT11" s="15">
        <v>0</v>
      </c>
      <c r="AU11" s="15">
        <v>0</v>
      </c>
      <c r="AV11" s="15">
        <v>0</v>
      </c>
      <c r="AW11" s="15">
        <v>0.5</v>
      </c>
      <c r="AX11" s="15">
        <v>0.5</v>
      </c>
      <c r="AY11" s="15">
        <v>0.5</v>
      </c>
      <c r="AZ11" s="15">
        <v>0</v>
      </c>
      <c r="BA11" s="15">
        <v>0</v>
      </c>
      <c r="BB11" s="15">
        <v>0</v>
      </c>
      <c r="BC11" s="15">
        <v>1</v>
      </c>
      <c r="BD11" s="15">
        <v>0</v>
      </c>
      <c r="BE11" s="15">
        <v>-0.5</v>
      </c>
      <c r="BF11" s="15">
        <v>0</v>
      </c>
      <c r="BG11" s="15">
        <v>0</v>
      </c>
      <c r="BH11" s="15">
        <v>0</v>
      </c>
      <c r="BI11" s="15">
        <v>0</v>
      </c>
      <c r="BJ11" s="15">
        <v>-0.5</v>
      </c>
      <c r="BK11" s="15">
        <v>0</v>
      </c>
      <c r="BL11" s="15">
        <v>0</v>
      </c>
      <c r="BM11" s="15">
        <v>0</v>
      </c>
      <c r="BN11" s="15">
        <v>0</v>
      </c>
      <c r="BO11" s="15">
        <v>0</v>
      </c>
      <c r="BP11" s="15">
        <v>0</v>
      </c>
      <c r="BQ11" s="15">
        <v>0</v>
      </c>
      <c r="BR11" s="15">
        <v>1</v>
      </c>
      <c r="BS11" s="15">
        <v>0</v>
      </c>
      <c r="BT11" s="15">
        <v>0</v>
      </c>
      <c r="BU11" s="15">
        <v>0</v>
      </c>
      <c r="BV11" s="15">
        <v>0</v>
      </c>
      <c r="BW11" s="15">
        <v>0</v>
      </c>
      <c r="BX11" s="15">
        <v>1</v>
      </c>
      <c r="BY11" s="15">
        <v>0</v>
      </c>
      <c r="BZ11" s="15">
        <v>0.5</v>
      </c>
      <c r="CA11" s="15">
        <v>0.5</v>
      </c>
      <c r="CB11" s="15">
        <v>0</v>
      </c>
      <c r="CC11" s="15">
        <v>0</v>
      </c>
      <c r="CD11" s="15">
        <v>0</v>
      </c>
      <c r="CE11" s="15">
        <v>-0.5</v>
      </c>
      <c r="CF11" s="15">
        <v>0.5</v>
      </c>
      <c r="CG11" s="15">
        <v>0</v>
      </c>
      <c r="CH11" s="15">
        <v>1</v>
      </c>
      <c r="CI11" s="15">
        <v>-1</v>
      </c>
      <c r="CJ11" s="15">
        <v>0</v>
      </c>
      <c r="CK11" s="15">
        <v>0</v>
      </c>
      <c r="CL11" s="15">
        <v>-1</v>
      </c>
      <c r="CM11" s="15">
        <v>0</v>
      </c>
      <c r="CN11" s="15">
        <v>0</v>
      </c>
      <c r="CO11" s="15">
        <v>0.25</v>
      </c>
      <c r="CP11" s="15">
        <v>0</v>
      </c>
      <c r="CQ11" s="15">
        <v>1</v>
      </c>
      <c r="CR11" s="15">
        <v>1</v>
      </c>
      <c r="CS11" s="15">
        <v>-2.75</v>
      </c>
      <c r="CT11" s="15">
        <v>1</v>
      </c>
      <c r="CU11" s="15">
        <v>-1.5</v>
      </c>
      <c r="CV11" s="15">
        <v>1</v>
      </c>
      <c r="CW11" s="15">
        <v>-1.25</v>
      </c>
      <c r="CX11" s="15">
        <v>1</v>
      </c>
      <c r="CY11" s="15">
        <v>-1</v>
      </c>
      <c r="CZ11" s="15">
        <v>0</v>
      </c>
      <c r="DA11" s="15">
        <v>-1</v>
      </c>
      <c r="DB11" s="15">
        <v>0</v>
      </c>
      <c r="DC11" s="15">
        <v>0</v>
      </c>
      <c r="DD11" s="15">
        <v>-1</v>
      </c>
      <c r="DE11" s="15">
        <v>0.25</v>
      </c>
      <c r="DF11" s="15">
        <v>-1</v>
      </c>
      <c r="DG11" s="15">
        <v>0</v>
      </c>
      <c r="DH11" s="15">
        <v>-0.5</v>
      </c>
      <c r="DI11" s="15">
        <v>0</v>
      </c>
      <c r="DJ11" s="15">
        <v>0</v>
      </c>
      <c r="DK11" s="15">
        <v>0</v>
      </c>
      <c r="DL11" s="15">
        <v>0</v>
      </c>
      <c r="DM11" s="15">
        <v>0</v>
      </c>
      <c r="DN11" s="15">
        <v>-0.5</v>
      </c>
      <c r="DO11" s="15">
        <v>0</v>
      </c>
      <c r="DP11" s="15">
        <v>0</v>
      </c>
      <c r="DQ11" s="15">
        <v>-1</v>
      </c>
      <c r="DR11" s="15">
        <v>0.25</v>
      </c>
      <c r="DS11" s="15">
        <v>0</v>
      </c>
      <c r="DT11" s="15">
        <v>-1</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0</v>
      </c>
      <c r="EQ11" s="15">
        <v>0</v>
      </c>
      <c r="ER11" s="15">
        <v>1</v>
      </c>
      <c r="ES11" s="15">
        <v>0</v>
      </c>
      <c r="ET11" s="15">
        <v>-0.5</v>
      </c>
      <c r="EU11" s="15">
        <v>0</v>
      </c>
      <c r="EV11" s="15">
        <v>0</v>
      </c>
      <c r="EW11" s="15">
        <v>0</v>
      </c>
      <c r="EX11" s="15">
        <v>0</v>
      </c>
      <c r="EY11" s="15">
        <v>-0.5</v>
      </c>
      <c r="EZ11" s="15">
        <v>0</v>
      </c>
      <c r="FA11" s="15">
        <v>0</v>
      </c>
      <c r="FB11" s="15">
        <v>0</v>
      </c>
      <c r="FC11" s="15">
        <v>0</v>
      </c>
      <c r="FD11" s="15">
        <v>0</v>
      </c>
      <c r="FE11" s="15">
        <v>0</v>
      </c>
      <c r="FF11" s="15">
        <v>0</v>
      </c>
      <c r="FG11" s="15">
        <v>0</v>
      </c>
      <c r="FH11" s="15">
        <v>0</v>
      </c>
      <c r="FI11" s="15">
        <v>0</v>
      </c>
      <c r="FJ11" s="15">
        <v>0</v>
      </c>
      <c r="FK11" s="15">
        <v>0</v>
      </c>
      <c r="FL11" s="15">
        <v>0</v>
      </c>
      <c r="FM11" s="15">
        <v>0</v>
      </c>
      <c r="FN11" s="15">
        <v>0</v>
      </c>
      <c r="FO11" s="15">
        <v>0</v>
      </c>
      <c r="FP11" s="15">
        <v>0</v>
      </c>
      <c r="FQ11" s="15">
        <v>0</v>
      </c>
      <c r="FR11" s="15">
        <v>0</v>
      </c>
      <c r="FS11" s="15">
        <v>0</v>
      </c>
      <c r="FT11" s="15">
        <v>0</v>
      </c>
      <c r="FU11" s="15">
        <v>0</v>
      </c>
      <c r="FV11" s="15">
        <v>0</v>
      </c>
      <c r="FW11" s="15">
        <v>1</v>
      </c>
      <c r="FX11" s="15">
        <v>-1</v>
      </c>
      <c r="FY11" s="15">
        <v>0</v>
      </c>
      <c r="FZ11" s="15">
        <v>0</v>
      </c>
      <c r="GA11" s="15">
        <v>-1</v>
      </c>
      <c r="GB11" s="15">
        <v>0</v>
      </c>
      <c r="GC11" s="15">
        <v>0</v>
      </c>
      <c r="GD11" s="15">
        <v>0.25</v>
      </c>
      <c r="GE11" s="15">
        <v>0</v>
      </c>
      <c r="GF11" s="15">
        <v>-1</v>
      </c>
      <c r="GG11" s="15">
        <v>1</v>
      </c>
      <c r="GH11" s="15">
        <v>1</v>
      </c>
      <c r="GI11" s="15">
        <v>1</v>
      </c>
      <c r="GJ11" s="15">
        <v>0</v>
      </c>
    </row>
    <row r="12" spans="1:192">
      <c r="A12" s="5">
        <v>11</v>
      </c>
      <c r="B12" s="15">
        <v>-1.5</v>
      </c>
      <c r="C12" s="15">
        <v>1</v>
      </c>
      <c r="D12" s="15">
        <v>2.5</v>
      </c>
      <c r="E12" s="15">
        <v>2</v>
      </c>
      <c r="F12" s="15">
        <v>-4</v>
      </c>
      <c r="G12" s="15">
        <v>1</v>
      </c>
      <c r="H12" s="15">
        <v>1.5</v>
      </c>
      <c r="I12" s="15">
        <v>0</v>
      </c>
      <c r="J12" s="15">
        <v>0</v>
      </c>
      <c r="K12" s="15">
        <v>0.5</v>
      </c>
      <c r="L12" s="15">
        <v>0.5</v>
      </c>
      <c r="M12" s="15">
        <v>-1</v>
      </c>
      <c r="N12" s="15">
        <v>-3</v>
      </c>
      <c r="O12" s="15">
        <v>1.5</v>
      </c>
      <c r="P12" s="15">
        <v>0</v>
      </c>
      <c r="Q12" s="15">
        <v>0</v>
      </c>
      <c r="R12" s="15">
        <v>0.5</v>
      </c>
      <c r="S12" s="15">
        <v>1</v>
      </c>
      <c r="T12" s="15">
        <v>-0.5</v>
      </c>
      <c r="U12" s="15">
        <v>0</v>
      </c>
      <c r="V12" s="15">
        <v>0</v>
      </c>
      <c r="W12" s="15">
        <v>0</v>
      </c>
      <c r="X12" s="15">
        <v>0</v>
      </c>
      <c r="Y12" s="15">
        <v>-0.5</v>
      </c>
      <c r="Z12" s="15">
        <v>-0.5</v>
      </c>
      <c r="AA12" s="15">
        <v>-3</v>
      </c>
      <c r="AB12" s="15">
        <v>4.4999999999999998E-2</v>
      </c>
      <c r="AC12" s="15">
        <v>356000</v>
      </c>
      <c r="AD12" s="15">
        <v>3</v>
      </c>
      <c r="AE12" s="15">
        <v>1</v>
      </c>
      <c r="AF12" s="15">
        <v>0</v>
      </c>
      <c r="AG12" s="15">
        <v>0</v>
      </c>
      <c r="AH12" s="15">
        <v>0</v>
      </c>
      <c r="AI12" s="15">
        <v>0</v>
      </c>
      <c r="AJ12" s="15">
        <v>0</v>
      </c>
      <c r="AK12" s="15">
        <v>0</v>
      </c>
      <c r="AL12" s="15">
        <v>0</v>
      </c>
      <c r="AM12" s="15">
        <v>0.5</v>
      </c>
      <c r="AN12" s="15">
        <v>0</v>
      </c>
      <c r="AO12" s="15">
        <v>0</v>
      </c>
      <c r="AP12" s="15">
        <v>0</v>
      </c>
      <c r="AQ12" s="15">
        <v>0</v>
      </c>
      <c r="AR12" s="15">
        <v>0</v>
      </c>
      <c r="AS12" s="15">
        <v>0</v>
      </c>
      <c r="AT12" s="15">
        <v>0</v>
      </c>
      <c r="AU12" s="15">
        <v>0</v>
      </c>
      <c r="AV12" s="15">
        <v>0</v>
      </c>
      <c r="AW12" s="15">
        <v>0</v>
      </c>
      <c r="AX12" s="15">
        <v>0</v>
      </c>
      <c r="AY12" s="15">
        <v>0</v>
      </c>
      <c r="AZ12" s="15">
        <v>0</v>
      </c>
      <c r="BA12" s="15">
        <v>0</v>
      </c>
      <c r="BB12" s="15">
        <v>0</v>
      </c>
      <c r="BC12" s="15">
        <v>0</v>
      </c>
      <c r="BD12" s="15">
        <v>0</v>
      </c>
      <c r="BE12" s="15">
        <v>0</v>
      </c>
      <c r="BF12" s="15">
        <v>0</v>
      </c>
      <c r="BG12" s="15">
        <v>0</v>
      </c>
      <c r="BH12" s="15">
        <v>0</v>
      </c>
      <c r="BI12" s="15">
        <v>0</v>
      </c>
      <c r="BJ12" s="15">
        <v>0</v>
      </c>
      <c r="BK12" s="15">
        <v>0</v>
      </c>
      <c r="BL12" s="15">
        <v>0</v>
      </c>
      <c r="BM12" s="15">
        <v>0</v>
      </c>
      <c r="BN12" s="15">
        <v>0.5</v>
      </c>
      <c r="BO12" s="15">
        <v>0</v>
      </c>
      <c r="BP12" s="15">
        <v>0</v>
      </c>
      <c r="BQ12" s="15">
        <v>0</v>
      </c>
      <c r="BR12" s="15">
        <v>0</v>
      </c>
      <c r="BS12" s="15">
        <v>0</v>
      </c>
      <c r="BT12" s="15">
        <v>0</v>
      </c>
      <c r="BU12" s="15">
        <v>0</v>
      </c>
      <c r="BV12" s="15">
        <v>0</v>
      </c>
      <c r="BW12" s="15">
        <v>0</v>
      </c>
      <c r="BX12" s="15">
        <v>0</v>
      </c>
      <c r="BY12" s="15">
        <v>0</v>
      </c>
      <c r="BZ12" s="15">
        <v>0.5</v>
      </c>
      <c r="CA12" s="15">
        <v>0.5</v>
      </c>
      <c r="CB12" s="15">
        <v>0</v>
      </c>
      <c r="CC12" s="15">
        <v>0</v>
      </c>
      <c r="CD12" s="15">
        <v>-1</v>
      </c>
      <c r="CE12" s="15">
        <v>0</v>
      </c>
      <c r="CF12" s="15">
        <v>0.5</v>
      </c>
      <c r="CG12" s="15">
        <v>0</v>
      </c>
      <c r="CH12" s="15">
        <v>0</v>
      </c>
      <c r="CI12" s="15">
        <v>-0.5</v>
      </c>
      <c r="CJ12" s="15">
        <v>0</v>
      </c>
      <c r="CK12" s="15">
        <v>0</v>
      </c>
      <c r="CL12" s="15">
        <v>-0.5</v>
      </c>
      <c r="CM12" s="15">
        <v>0</v>
      </c>
      <c r="CN12" s="15">
        <v>0</v>
      </c>
      <c r="CO12" s="15">
        <v>-1</v>
      </c>
      <c r="CP12" s="15">
        <v>0</v>
      </c>
      <c r="CQ12" s="15">
        <v>-1</v>
      </c>
      <c r="CR12" s="15">
        <v>-1</v>
      </c>
      <c r="CS12" s="15">
        <v>-6</v>
      </c>
      <c r="CT12" s="15">
        <v>1</v>
      </c>
      <c r="CU12" s="15">
        <v>-1.5</v>
      </c>
      <c r="CV12" s="15">
        <v>1</v>
      </c>
      <c r="CW12" s="15">
        <v>-4.5</v>
      </c>
      <c r="CX12" s="15">
        <v>1</v>
      </c>
      <c r="CY12" s="15">
        <v>-1</v>
      </c>
      <c r="CZ12" s="15">
        <v>0</v>
      </c>
      <c r="DA12" s="15">
        <v>0</v>
      </c>
      <c r="DB12" s="15">
        <v>0</v>
      </c>
      <c r="DC12" s="15">
        <v>-1</v>
      </c>
      <c r="DD12" s="15">
        <v>-1</v>
      </c>
      <c r="DE12" s="15">
        <v>-3</v>
      </c>
      <c r="DF12" s="15">
        <v>-1</v>
      </c>
      <c r="DG12" s="15">
        <v>0</v>
      </c>
      <c r="DH12" s="15">
        <v>0</v>
      </c>
      <c r="DI12" s="15">
        <v>0</v>
      </c>
      <c r="DJ12" s="15">
        <v>0</v>
      </c>
      <c r="DK12" s="15">
        <v>-0.5</v>
      </c>
      <c r="DL12" s="15">
        <v>0</v>
      </c>
      <c r="DM12" s="15">
        <v>0</v>
      </c>
      <c r="DN12" s="15">
        <v>0</v>
      </c>
      <c r="DO12" s="15">
        <v>0</v>
      </c>
      <c r="DP12" s="15">
        <v>-1</v>
      </c>
      <c r="DQ12" s="15">
        <v>-0.5</v>
      </c>
      <c r="DR12" s="15">
        <v>-3</v>
      </c>
      <c r="DS12" s="15">
        <v>0</v>
      </c>
      <c r="DT12" s="15">
        <v>-1</v>
      </c>
      <c r="DU12" s="15">
        <v>0</v>
      </c>
      <c r="DV12" s="15">
        <v>0</v>
      </c>
      <c r="DW12" s="15">
        <v>0</v>
      </c>
      <c r="DX12" s="15">
        <v>0</v>
      </c>
      <c r="DY12" s="15">
        <v>0</v>
      </c>
      <c r="DZ12" s="15">
        <v>0</v>
      </c>
      <c r="EA12" s="15">
        <v>0</v>
      </c>
      <c r="EB12" s="15">
        <v>0</v>
      </c>
      <c r="EC12" s="15">
        <v>0</v>
      </c>
      <c r="ED12" s="15">
        <v>0</v>
      </c>
      <c r="EE12" s="15">
        <v>0</v>
      </c>
      <c r="EF12" s="15">
        <v>0</v>
      </c>
      <c r="EG12" s="15">
        <v>0</v>
      </c>
      <c r="EH12" s="15">
        <v>0</v>
      </c>
      <c r="EI12" s="15">
        <v>0</v>
      </c>
      <c r="EJ12" s="15">
        <v>0</v>
      </c>
      <c r="EK12" s="15">
        <v>0</v>
      </c>
      <c r="EL12" s="15">
        <v>0</v>
      </c>
      <c r="EM12" s="15">
        <v>0</v>
      </c>
      <c r="EN12" s="15">
        <v>0</v>
      </c>
      <c r="EO12" s="15">
        <v>0</v>
      </c>
      <c r="EP12" s="15">
        <v>0</v>
      </c>
      <c r="EQ12" s="15">
        <v>0</v>
      </c>
      <c r="ER12" s="15">
        <v>0</v>
      </c>
      <c r="ES12" s="15">
        <v>0</v>
      </c>
      <c r="ET12" s="15">
        <v>0</v>
      </c>
      <c r="EU12" s="15">
        <v>0</v>
      </c>
      <c r="EV12" s="15">
        <v>0</v>
      </c>
      <c r="EW12" s="15">
        <v>0</v>
      </c>
      <c r="EX12" s="15">
        <v>0</v>
      </c>
      <c r="EY12" s="15">
        <v>0</v>
      </c>
      <c r="EZ12" s="15">
        <v>0</v>
      </c>
      <c r="FA12" s="15">
        <v>0</v>
      </c>
      <c r="FB12" s="15">
        <v>0</v>
      </c>
      <c r="FC12" s="15">
        <v>0</v>
      </c>
      <c r="FD12" s="15">
        <v>0</v>
      </c>
      <c r="FE12" s="15">
        <v>0</v>
      </c>
      <c r="FF12" s="15">
        <v>0</v>
      </c>
      <c r="FG12" s="15">
        <v>0</v>
      </c>
      <c r="FH12" s="15">
        <v>0</v>
      </c>
      <c r="FI12" s="15">
        <v>0</v>
      </c>
      <c r="FJ12" s="15">
        <v>0</v>
      </c>
      <c r="FK12" s="15">
        <v>0</v>
      </c>
      <c r="FL12" s="15">
        <v>0</v>
      </c>
      <c r="FM12" s="15">
        <v>0</v>
      </c>
      <c r="FN12" s="15">
        <v>0</v>
      </c>
      <c r="FO12" s="15">
        <v>0</v>
      </c>
      <c r="FP12" s="15">
        <v>0</v>
      </c>
      <c r="FQ12" s="15">
        <v>0</v>
      </c>
      <c r="FR12" s="15">
        <v>0</v>
      </c>
      <c r="FS12" s="15">
        <v>-1</v>
      </c>
      <c r="FT12" s="15">
        <v>0</v>
      </c>
      <c r="FU12" s="15">
        <v>0</v>
      </c>
      <c r="FV12" s="15">
        <v>0</v>
      </c>
      <c r="FW12" s="15">
        <v>0</v>
      </c>
      <c r="FX12" s="15">
        <v>-0.5</v>
      </c>
      <c r="FY12" s="15">
        <v>0</v>
      </c>
      <c r="FZ12" s="15">
        <v>0</v>
      </c>
      <c r="GA12" s="15">
        <v>-0.5</v>
      </c>
      <c r="GB12" s="15">
        <v>0</v>
      </c>
      <c r="GC12" s="15">
        <v>0</v>
      </c>
      <c r="GD12" s="15">
        <v>-1</v>
      </c>
      <c r="GE12" s="15">
        <v>0</v>
      </c>
      <c r="GF12" s="15">
        <v>-1</v>
      </c>
      <c r="GG12" s="15">
        <v>-1</v>
      </c>
      <c r="GH12" s="15">
        <v>1</v>
      </c>
      <c r="GI12" s="15">
        <v>0</v>
      </c>
      <c r="GJ12" s="15">
        <v>0</v>
      </c>
    </row>
    <row r="13" spans="1:192">
      <c r="A13" s="5">
        <v>12</v>
      </c>
      <c r="B13" s="15">
        <v>29.25</v>
      </c>
      <c r="C13" s="15">
        <v>5</v>
      </c>
      <c r="D13" s="15">
        <v>13.5</v>
      </c>
      <c r="E13" s="15">
        <v>4</v>
      </c>
      <c r="F13" s="15">
        <v>15.75</v>
      </c>
      <c r="G13" s="15">
        <v>5</v>
      </c>
      <c r="H13" s="15">
        <v>4</v>
      </c>
      <c r="I13" s="15">
        <v>7</v>
      </c>
      <c r="J13" s="15">
        <v>0</v>
      </c>
      <c r="K13" s="15">
        <v>6</v>
      </c>
      <c r="L13" s="15">
        <v>6.5</v>
      </c>
      <c r="M13" s="15">
        <v>4</v>
      </c>
      <c r="N13" s="15">
        <v>1.75</v>
      </c>
      <c r="O13" s="15">
        <v>3</v>
      </c>
      <c r="P13" s="15">
        <v>3.5</v>
      </c>
      <c r="Q13" s="15">
        <v>0</v>
      </c>
      <c r="R13" s="15">
        <v>3</v>
      </c>
      <c r="S13" s="15">
        <v>2</v>
      </c>
      <c r="T13" s="15">
        <v>2</v>
      </c>
      <c r="U13" s="15">
        <v>1</v>
      </c>
      <c r="V13" s="15">
        <v>3.5</v>
      </c>
      <c r="W13" s="15">
        <v>0</v>
      </c>
      <c r="X13" s="15">
        <v>3</v>
      </c>
      <c r="Y13" s="15">
        <v>4.5</v>
      </c>
      <c r="Z13" s="15">
        <v>2</v>
      </c>
      <c r="AA13" s="15">
        <v>1.75</v>
      </c>
      <c r="AB13" s="15">
        <v>4.5999999999999999E-2</v>
      </c>
      <c r="AC13" s="15">
        <v>52000</v>
      </c>
      <c r="AD13" s="15">
        <v>4</v>
      </c>
      <c r="AE13" s="15">
        <v>1</v>
      </c>
      <c r="AF13" s="15">
        <v>0</v>
      </c>
      <c r="AG13" s="15">
        <v>0.25</v>
      </c>
      <c r="AH13" s="15">
        <v>0</v>
      </c>
      <c r="AI13" s="15">
        <v>0.25</v>
      </c>
      <c r="AJ13" s="15">
        <v>0</v>
      </c>
      <c r="AK13" s="15">
        <v>0.5</v>
      </c>
      <c r="AL13" s="15">
        <v>0.5</v>
      </c>
      <c r="AM13" s="15">
        <v>0.5</v>
      </c>
      <c r="AN13" s="15">
        <v>0</v>
      </c>
      <c r="AO13" s="15">
        <v>0.5</v>
      </c>
      <c r="AP13" s="15">
        <v>0.5</v>
      </c>
      <c r="AQ13" s="15">
        <v>1</v>
      </c>
      <c r="AR13" s="15">
        <v>1</v>
      </c>
      <c r="AS13" s="15">
        <v>1</v>
      </c>
      <c r="AT13" s="15">
        <v>0</v>
      </c>
      <c r="AU13" s="15">
        <v>0.5</v>
      </c>
      <c r="AV13" s="15">
        <v>0</v>
      </c>
      <c r="AW13" s="15">
        <v>1</v>
      </c>
      <c r="AX13" s="15">
        <v>1</v>
      </c>
      <c r="AY13" s="15">
        <v>1</v>
      </c>
      <c r="AZ13" s="15">
        <v>0</v>
      </c>
      <c r="BA13" s="15">
        <v>0.5</v>
      </c>
      <c r="BB13" s="15">
        <v>0</v>
      </c>
      <c r="BC13" s="15">
        <v>0</v>
      </c>
      <c r="BD13" s="15">
        <v>0</v>
      </c>
      <c r="BE13" s="15">
        <v>0</v>
      </c>
      <c r="BF13" s="15">
        <v>0</v>
      </c>
      <c r="BG13" s="15">
        <v>0</v>
      </c>
      <c r="BH13" s="15">
        <v>0</v>
      </c>
      <c r="BI13" s="15">
        <v>0</v>
      </c>
      <c r="BJ13" s="15">
        <v>0</v>
      </c>
      <c r="BK13" s="15">
        <v>0</v>
      </c>
      <c r="BL13" s="15">
        <v>0</v>
      </c>
      <c r="BM13" s="15">
        <v>1</v>
      </c>
      <c r="BN13" s="15">
        <v>0.5</v>
      </c>
      <c r="BO13" s="15">
        <v>0</v>
      </c>
      <c r="BP13" s="15">
        <v>0</v>
      </c>
      <c r="BQ13" s="15">
        <v>1</v>
      </c>
      <c r="BR13" s="15">
        <v>0.5</v>
      </c>
      <c r="BS13" s="15">
        <v>1</v>
      </c>
      <c r="BT13" s="15">
        <v>0.5</v>
      </c>
      <c r="BU13" s="15">
        <v>0</v>
      </c>
      <c r="BV13" s="15">
        <v>0</v>
      </c>
      <c r="BW13" s="15">
        <v>1</v>
      </c>
      <c r="BX13" s="15">
        <v>0.5</v>
      </c>
      <c r="BY13" s="15">
        <v>1</v>
      </c>
      <c r="BZ13" s="15">
        <v>0.5</v>
      </c>
      <c r="CA13" s="15">
        <v>0.5</v>
      </c>
      <c r="CB13" s="15">
        <v>1</v>
      </c>
      <c r="CC13" s="15">
        <v>1</v>
      </c>
      <c r="CD13" s="15">
        <v>1</v>
      </c>
      <c r="CE13" s="15">
        <v>0.5</v>
      </c>
      <c r="CF13" s="15">
        <v>0.5</v>
      </c>
      <c r="CG13" s="15">
        <v>0.5</v>
      </c>
      <c r="CH13" s="15">
        <v>1</v>
      </c>
      <c r="CI13" s="15">
        <v>0</v>
      </c>
      <c r="CJ13" s="15">
        <v>1</v>
      </c>
      <c r="CK13" s="15">
        <v>1</v>
      </c>
      <c r="CL13" s="15">
        <v>0</v>
      </c>
      <c r="CM13" s="15">
        <v>1</v>
      </c>
      <c r="CN13" s="15">
        <v>0</v>
      </c>
      <c r="CO13" s="15">
        <v>0.75</v>
      </c>
      <c r="CP13" s="15">
        <v>0</v>
      </c>
      <c r="CQ13" s="15">
        <v>1</v>
      </c>
      <c r="CR13" s="15">
        <v>0</v>
      </c>
      <c r="CS13" s="15">
        <v>6</v>
      </c>
      <c r="CT13" s="15">
        <v>2</v>
      </c>
      <c r="CU13" s="15">
        <v>5.5</v>
      </c>
      <c r="CV13" s="15">
        <v>3</v>
      </c>
      <c r="CW13" s="15">
        <v>0.5</v>
      </c>
      <c r="CX13" s="15">
        <v>2</v>
      </c>
      <c r="CY13" s="15">
        <v>0.5</v>
      </c>
      <c r="CZ13" s="15">
        <v>5.5</v>
      </c>
      <c r="DA13" s="15">
        <v>0</v>
      </c>
      <c r="DB13" s="15">
        <v>1</v>
      </c>
      <c r="DC13" s="15">
        <v>-1</v>
      </c>
      <c r="DD13" s="15">
        <v>2</v>
      </c>
      <c r="DE13" s="15">
        <v>-2</v>
      </c>
      <c r="DF13" s="15">
        <v>0.5</v>
      </c>
      <c r="DG13" s="15">
        <v>3.5</v>
      </c>
      <c r="DH13" s="15">
        <v>0</v>
      </c>
      <c r="DI13" s="15">
        <v>0.5</v>
      </c>
      <c r="DJ13" s="15">
        <v>0</v>
      </c>
      <c r="DK13" s="15">
        <v>1</v>
      </c>
      <c r="DL13" s="15">
        <v>0</v>
      </c>
      <c r="DM13" s="15">
        <v>2</v>
      </c>
      <c r="DN13" s="15">
        <v>0</v>
      </c>
      <c r="DO13" s="15">
        <v>0.5</v>
      </c>
      <c r="DP13" s="15">
        <v>-1</v>
      </c>
      <c r="DQ13" s="15">
        <v>1</v>
      </c>
      <c r="DR13" s="15">
        <v>-2</v>
      </c>
      <c r="DS13" s="15">
        <v>0.5</v>
      </c>
      <c r="DT13" s="15">
        <v>-0.5</v>
      </c>
      <c r="DU13" s="15">
        <v>0</v>
      </c>
      <c r="DV13" s="15">
        <v>0.25</v>
      </c>
      <c r="DW13" s="15">
        <v>0</v>
      </c>
      <c r="DX13" s="15">
        <v>0.25</v>
      </c>
      <c r="DY13" s="15">
        <v>0</v>
      </c>
      <c r="DZ13" s="15">
        <v>0</v>
      </c>
      <c r="EA13" s="15">
        <v>0</v>
      </c>
      <c r="EB13" s="15">
        <v>0</v>
      </c>
      <c r="EC13" s="15">
        <v>0</v>
      </c>
      <c r="ED13" s="15">
        <v>0</v>
      </c>
      <c r="EE13" s="15">
        <v>0</v>
      </c>
      <c r="EF13" s="15">
        <v>1</v>
      </c>
      <c r="EG13" s="15">
        <v>1</v>
      </c>
      <c r="EH13" s="15">
        <v>1</v>
      </c>
      <c r="EI13" s="15">
        <v>0</v>
      </c>
      <c r="EJ13" s="15">
        <v>0.5</v>
      </c>
      <c r="EK13" s="15">
        <v>0</v>
      </c>
      <c r="EL13" s="15">
        <v>0</v>
      </c>
      <c r="EM13" s="15">
        <v>1</v>
      </c>
      <c r="EN13" s="15">
        <v>1</v>
      </c>
      <c r="EO13" s="15">
        <v>0</v>
      </c>
      <c r="EP13" s="15">
        <v>0</v>
      </c>
      <c r="EQ13" s="15">
        <v>0</v>
      </c>
      <c r="ER13" s="15">
        <v>0</v>
      </c>
      <c r="ES13" s="15">
        <v>0</v>
      </c>
      <c r="ET13" s="15">
        <v>0</v>
      </c>
      <c r="EU13" s="15">
        <v>0</v>
      </c>
      <c r="EV13" s="15">
        <v>0</v>
      </c>
      <c r="EW13" s="15">
        <v>0</v>
      </c>
      <c r="EX13" s="15">
        <v>0</v>
      </c>
      <c r="EY13" s="15">
        <v>0</v>
      </c>
      <c r="EZ13" s="15">
        <v>0</v>
      </c>
      <c r="FA13" s="15">
        <v>0</v>
      </c>
      <c r="FB13" s="15">
        <v>0</v>
      </c>
      <c r="FC13" s="15">
        <v>0.5</v>
      </c>
      <c r="FD13" s="15">
        <v>0</v>
      </c>
      <c r="FE13" s="15">
        <v>0</v>
      </c>
      <c r="FF13" s="15">
        <v>0</v>
      </c>
      <c r="FG13" s="15">
        <v>0</v>
      </c>
      <c r="FH13" s="15">
        <v>0</v>
      </c>
      <c r="FI13" s="15">
        <v>0.5</v>
      </c>
      <c r="FJ13" s="15">
        <v>0</v>
      </c>
      <c r="FK13" s="15">
        <v>0</v>
      </c>
      <c r="FL13" s="15">
        <v>0</v>
      </c>
      <c r="FM13" s="15">
        <v>0</v>
      </c>
      <c r="FN13" s="15">
        <v>0</v>
      </c>
      <c r="FO13" s="15">
        <v>0</v>
      </c>
      <c r="FP13" s="15">
        <v>0</v>
      </c>
      <c r="FQ13" s="15">
        <v>0</v>
      </c>
      <c r="FR13" s="15">
        <v>0</v>
      </c>
      <c r="FS13" s="15">
        <v>-1</v>
      </c>
      <c r="FT13" s="15">
        <v>0</v>
      </c>
      <c r="FU13" s="15">
        <v>0</v>
      </c>
      <c r="FV13" s="15">
        <v>0</v>
      </c>
      <c r="FW13" s="15">
        <v>1</v>
      </c>
      <c r="FX13" s="15">
        <v>0</v>
      </c>
      <c r="FY13" s="15">
        <v>0</v>
      </c>
      <c r="FZ13" s="15">
        <v>1</v>
      </c>
      <c r="GA13" s="15">
        <v>0</v>
      </c>
      <c r="GB13" s="15">
        <v>0</v>
      </c>
      <c r="GC13" s="15">
        <v>0</v>
      </c>
      <c r="GD13" s="15">
        <v>-1</v>
      </c>
      <c r="GE13" s="15">
        <v>0</v>
      </c>
      <c r="GF13" s="15">
        <v>-1</v>
      </c>
      <c r="GG13" s="15">
        <v>0</v>
      </c>
      <c r="GH13" s="15">
        <v>1</v>
      </c>
      <c r="GI13" s="15">
        <v>1</v>
      </c>
      <c r="GJ13" s="15">
        <v>1</v>
      </c>
    </row>
    <row r="14" spans="1:192">
      <c r="A14" s="5">
        <v>13</v>
      </c>
      <c r="B14" s="15">
        <v>2.75</v>
      </c>
      <c r="C14" s="15">
        <v>2</v>
      </c>
      <c r="D14" s="15">
        <v>2.75</v>
      </c>
      <c r="E14" s="15">
        <v>2</v>
      </c>
      <c r="F14" s="15">
        <v>0</v>
      </c>
      <c r="G14" s="15">
        <v>2</v>
      </c>
      <c r="H14" s="15">
        <v>2.5</v>
      </c>
      <c r="I14" s="15">
        <v>1.5</v>
      </c>
      <c r="J14" s="15">
        <v>-1</v>
      </c>
      <c r="K14" s="15">
        <v>1</v>
      </c>
      <c r="L14" s="15">
        <v>-0.5</v>
      </c>
      <c r="M14" s="15">
        <v>-1</v>
      </c>
      <c r="N14" s="15">
        <v>0.25</v>
      </c>
      <c r="O14" s="15">
        <v>2.5</v>
      </c>
      <c r="P14" s="15">
        <v>0.75</v>
      </c>
      <c r="Q14" s="15">
        <v>-0.5</v>
      </c>
      <c r="R14" s="15">
        <v>0.5</v>
      </c>
      <c r="S14" s="15">
        <v>0</v>
      </c>
      <c r="T14" s="15">
        <v>-0.5</v>
      </c>
      <c r="U14" s="15">
        <v>0</v>
      </c>
      <c r="V14" s="15">
        <v>0.75</v>
      </c>
      <c r="W14" s="15">
        <v>-0.5</v>
      </c>
      <c r="X14" s="15">
        <v>0.5</v>
      </c>
      <c r="Y14" s="15">
        <v>-0.5</v>
      </c>
      <c r="Z14" s="15">
        <v>-0.5</v>
      </c>
      <c r="AA14" s="15">
        <v>0.25</v>
      </c>
      <c r="AB14" s="15">
        <v>2.8000000000000001E-2</v>
      </c>
      <c r="AC14" s="15">
        <v>36000</v>
      </c>
      <c r="AD14" s="15">
        <v>4</v>
      </c>
      <c r="AE14" s="15">
        <v>1</v>
      </c>
      <c r="AF14" s="15">
        <v>0</v>
      </c>
      <c r="AG14" s="15">
        <v>0</v>
      </c>
      <c r="AH14" s="15">
        <v>0</v>
      </c>
      <c r="AI14" s="15">
        <v>0</v>
      </c>
      <c r="AJ14" s="15">
        <v>1</v>
      </c>
      <c r="AK14" s="15">
        <v>0</v>
      </c>
      <c r="AL14" s="15">
        <v>0</v>
      </c>
      <c r="AM14" s="15">
        <v>0.5</v>
      </c>
      <c r="AN14" s="15">
        <v>0</v>
      </c>
      <c r="AO14" s="15">
        <v>0</v>
      </c>
      <c r="AP14" s="15">
        <v>0</v>
      </c>
      <c r="AQ14" s="15">
        <v>0.25</v>
      </c>
      <c r="AR14" s="15">
        <v>0.25</v>
      </c>
      <c r="AS14" s="15">
        <v>0.25</v>
      </c>
      <c r="AT14" s="15">
        <v>0</v>
      </c>
      <c r="AU14" s="15">
        <v>0</v>
      </c>
      <c r="AV14" s="15">
        <v>0</v>
      </c>
      <c r="AW14" s="15">
        <v>0.25</v>
      </c>
      <c r="AX14" s="15">
        <v>0.25</v>
      </c>
      <c r="AY14" s="15">
        <v>0.25</v>
      </c>
      <c r="AZ14" s="15">
        <v>0</v>
      </c>
      <c r="BA14" s="15">
        <v>0</v>
      </c>
      <c r="BB14" s="15">
        <v>0</v>
      </c>
      <c r="BC14" s="15">
        <v>1</v>
      </c>
      <c r="BD14" s="15">
        <v>0</v>
      </c>
      <c r="BE14" s="15">
        <v>-0.5</v>
      </c>
      <c r="BF14" s="15">
        <v>0</v>
      </c>
      <c r="BG14" s="15">
        <v>0</v>
      </c>
      <c r="BH14" s="15">
        <v>0</v>
      </c>
      <c r="BI14" s="15">
        <v>0</v>
      </c>
      <c r="BJ14" s="15">
        <v>-0.5</v>
      </c>
      <c r="BK14" s="15">
        <v>0</v>
      </c>
      <c r="BL14" s="15">
        <v>0</v>
      </c>
      <c r="BM14" s="15">
        <v>0</v>
      </c>
      <c r="BN14" s="15">
        <v>0</v>
      </c>
      <c r="BO14" s="15">
        <v>0</v>
      </c>
      <c r="BP14" s="15">
        <v>0</v>
      </c>
      <c r="BQ14" s="15">
        <v>0</v>
      </c>
      <c r="BR14" s="15">
        <v>0.5</v>
      </c>
      <c r="BS14" s="15">
        <v>0</v>
      </c>
      <c r="BT14" s="15">
        <v>0</v>
      </c>
      <c r="BU14" s="15">
        <v>0</v>
      </c>
      <c r="BV14" s="15">
        <v>0</v>
      </c>
      <c r="BW14" s="15">
        <v>0</v>
      </c>
      <c r="BX14" s="15">
        <v>0.5</v>
      </c>
      <c r="BY14" s="15">
        <v>0</v>
      </c>
      <c r="BZ14" s="15">
        <v>0</v>
      </c>
      <c r="CA14" s="15">
        <v>0</v>
      </c>
      <c r="CB14" s="15">
        <v>0</v>
      </c>
      <c r="CC14" s="15">
        <v>0</v>
      </c>
      <c r="CD14" s="15">
        <v>0</v>
      </c>
      <c r="CE14" s="15">
        <v>-0.5</v>
      </c>
      <c r="CF14" s="15">
        <v>0</v>
      </c>
      <c r="CG14" s="15">
        <v>0</v>
      </c>
      <c r="CH14" s="15">
        <v>0</v>
      </c>
      <c r="CI14" s="15">
        <v>-0.5</v>
      </c>
      <c r="CJ14" s="15">
        <v>0</v>
      </c>
      <c r="CK14" s="15">
        <v>0</v>
      </c>
      <c r="CL14" s="15">
        <v>-0.5</v>
      </c>
      <c r="CM14" s="15">
        <v>0</v>
      </c>
      <c r="CN14" s="15">
        <v>0</v>
      </c>
      <c r="CO14" s="15">
        <v>0.25</v>
      </c>
      <c r="CP14" s="15">
        <v>0</v>
      </c>
      <c r="CQ14" s="15">
        <v>1</v>
      </c>
      <c r="CR14" s="15">
        <v>-1</v>
      </c>
      <c r="CS14" s="15">
        <v>-6</v>
      </c>
      <c r="CT14" s="15">
        <v>1</v>
      </c>
      <c r="CU14" s="15">
        <v>-2</v>
      </c>
      <c r="CV14" s="15">
        <v>1</v>
      </c>
      <c r="CW14" s="15">
        <v>-4</v>
      </c>
      <c r="CX14" s="15">
        <v>1</v>
      </c>
      <c r="CY14" s="15">
        <v>-1</v>
      </c>
      <c r="CZ14" s="15">
        <v>0</v>
      </c>
      <c r="DA14" s="15">
        <v>-1</v>
      </c>
      <c r="DB14" s="15">
        <v>0</v>
      </c>
      <c r="DC14" s="15">
        <v>0</v>
      </c>
      <c r="DD14" s="15">
        <v>-1</v>
      </c>
      <c r="DE14" s="15">
        <v>-3</v>
      </c>
      <c r="DF14" s="15">
        <v>-1</v>
      </c>
      <c r="DG14" s="15">
        <v>0</v>
      </c>
      <c r="DH14" s="15">
        <v>-0.5</v>
      </c>
      <c r="DI14" s="15">
        <v>0</v>
      </c>
      <c r="DJ14" s="15">
        <v>0</v>
      </c>
      <c r="DK14" s="15">
        <v>-0.5</v>
      </c>
      <c r="DL14" s="15">
        <v>0</v>
      </c>
      <c r="DM14" s="15">
        <v>0</v>
      </c>
      <c r="DN14" s="15">
        <v>-0.5</v>
      </c>
      <c r="DO14" s="15">
        <v>0</v>
      </c>
      <c r="DP14" s="15">
        <v>0</v>
      </c>
      <c r="DQ14" s="15">
        <v>-0.5</v>
      </c>
      <c r="DR14" s="15">
        <v>-3</v>
      </c>
      <c r="DS14" s="15">
        <v>0</v>
      </c>
      <c r="DT14" s="15">
        <v>-1</v>
      </c>
      <c r="DU14" s="15">
        <v>0</v>
      </c>
      <c r="DV14" s="15">
        <v>0</v>
      </c>
      <c r="DW14" s="15">
        <v>0</v>
      </c>
      <c r="DX14" s="15">
        <v>0</v>
      </c>
      <c r="DY14" s="15">
        <v>0</v>
      </c>
      <c r="DZ14" s="15">
        <v>0</v>
      </c>
      <c r="EA14" s="15">
        <v>0</v>
      </c>
      <c r="EB14" s="15">
        <v>0</v>
      </c>
      <c r="EC14" s="15">
        <v>0</v>
      </c>
      <c r="ED14" s="15">
        <v>0</v>
      </c>
      <c r="EE14" s="15">
        <v>0</v>
      </c>
      <c r="EF14" s="15">
        <v>0</v>
      </c>
      <c r="EG14" s="15">
        <v>0</v>
      </c>
      <c r="EH14" s="15">
        <v>0</v>
      </c>
      <c r="EI14" s="15">
        <v>0</v>
      </c>
      <c r="EJ14" s="15">
        <v>0</v>
      </c>
      <c r="EK14" s="15">
        <v>0</v>
      </c>
      <c r="EL14" s="15">
        <v>0</v>
      </c>
      <c r="EM14" s="15">
        <v>0</v>
      </c>
      <c r="EN14" s="15">
        <v>0</v>
      </c>
      <c r="EO14" s="15">
        <v>0</v>
      </c>
      <c r="EP14" s="15">
        <v>0</v>
      </c>
      <c r="EQ14" s="15">
        <v>0</v>
      </c>
      <c r="ER14" s="15">
        <v>1</v>
      </c>
      <c r="ES14" s="15">
        <v>0</v>
      </c>
      <c r="ET14" s="15">
        <v>-0.5</v>
      </c>
      <c r="EU14" s="15">
        <v>0</v>
      </c>
      <c r="EV14" s="15">
        <v>0</v>
      </c>
      <c r="EW14" s="15">
        <v>0</v>
      </c>
      <c r="EX14" s="15">
        <v>0</v>
      </c>
      <c r="EY14" s="15">
        <v>-0.5</v>
      </c>
      <c r="EZ14" s="15">
        <v>0</v>
      </c>
      <c r="FA14" s="15">
        <v>0</v>
      </c>
      <c r="FB14" s="15">
        <v>0</v>
      </c>
      <c r="FC14" s="15">
        <v>0</v>
      </c>
      <c r="FD14" s="15">
        <v>0</v>
      </c>
      <c r="FE14" s="15">
        <v>0</v>
      </c>
      <c r="FF14" s="15">
        <v>0</v>
      </c>
      <c r="FG14" s="15">
        <v>0</v>
      </c>
      <c r="FH14" s="15">
        <v>0</v>
      </c>
      <c r="FI14" s="15">
        <v>0</v>
      </c>
      <c r="FJ14" s="15">
        <v>0</v>
      </c>
      <c r="FK14" s="15">
        <v>0</v>
      </c>
      <c r="FL14" s="15">
        <v>0</v>
      </c>
      <c r="FM14" s="15">
        <v>0</v>
      </c>
      <c r="FN14" s="15">
        <v>0</v>
      </c>
      <c r="FO14" s="15">
        <v>0</v>
      </c>
      <c r="FP14" s="15">
        <v>0</v>
      </c>
      <c r="FQ14" s="15">
        <v>0</v>
      </c>
      <c r="FR14" s="15">
        <v>0</v>
      </c>
      <c r="FS14" s="15">
        <v>0</v>
      </c>
      <c r="FT14" s="15">
        <v>0</v>
      </c>
      <c r="FU14" s="15">
        <v>0</v>
      </c>
      <c r="FV14" s="15">
        <v>0</v>
      </c>
      <c r="FW14" s="15">
        <v>0</v>
      </c>
      <c r="FX14" s="15">
        <v>-0.5</v>
      </c>
      <c r="FY14" s="15">
        <v>0</v>
      </c>
      <c r="FZ14" s="15">
        <v>0</v>
      </c>
      <c r="GA14" s="15">
        <v>-0.5</v>
      </c>
      <c r="GB14" s="15">
        <v>0</v>
      </c>
      <c r="GC14" s="15">
        <v>0</v>
      </c>
      <c r="GD14" s="15">
        <v>-1</v>
      </c>
      <c r="GE14" s="15">
        <v>0</v>
      </c>
      <c r="GF14" s="15">
        <v>-1</v>
      </c>
      <c r="GG14" s="15">
        <v>-1</v>
      </c>
      <c r="GH14" s="15">
        <v>1</v>
      </c>
      <c r="GI14" s="15">
        <v>1</v>
      </c>
      <c r="GJ14" s="15">
        <v>0</v>
      </c>
    </row>
    <row r="15" spans="1:192">
      <c r="A15" s="5">
        <v>14</v>
      </c>
      <c r="B15" s="15">
        <v>29.5</v>
      </c>
      <c r="C15" s="15">
        <v>5</v>
      </c>
      <c r="D15" s="15">
        <v>14.5</v>
      </c>
      <c r="E15" s="15">
        <v>5</v>
      </c>
      <c r="F15" s="15">
        <v>15</v>
      </c>
      <c r="G15" s="15">
        <v>5</v>
      </c>
      <c r="H15" s="15">
        <v>5</v>
      </c>
      <c r="I15" s="15">
        <v>9</v>
      </c>
      <c r="J15" s="15">
        <v>-3</v>
      </c>
      <c r="K15" s="15">
        <v>8</v>
      </c>
      <c r="L15" s="15">
        <v>5.5</v>
      </c>
      <c r="M15" s="15">
        <v>3</v>
      </c>
      <c r="N15" s="15">
        <v>2</v>
      </c>
      <c r="O15" s="15">
        <v>4</v>
      </c>
      <c r="P15" s="15">
        <v>4.5</v>
      </c>
      <c r="Q15" s="15">
        <v>-1.5</v>
      </c>
      <c r="R15" s="15">
        <v>4</v>
      </c>
      <c r="S15" s="15">
        <v>2</v>
      </c>
      <c r="T15" s="15">
        <v>1.5</v>
      </c>
      <c r="U15" s="15">
        <v>1</v>
      </c>
      <c r="V15" s="15">
        <v>4.5</v>
      </c>
      <c r="W15" s="15">
        <v>-1.5</v>
      </c>
      <c r="X15" s="15">
        <v>4</v>
      </c>
      <c r="Y15" s="15">
        <v>3.5</v>
      </c>
      <c r="Z15" s="15">
        <v>1.5</v>
      </c>
      <c r="AA15" s="15">
        <v>2</v>
      </c>
      <c r="AB15" s="15">
        <v>4.2999999999999997E-2</v>
      </c>
      <c r="AC15" s="15">
        <v>426000</v>
      </c>
      <c r="AD15" s="15">
        <v>1</v>
      </c>
      <c r="AE15" s="15">
        <v>1</v>
      </c>
      <c r="AF15" s="15">
        <v>0</v>
      </c>
      <c r="AG15" s="15">
        <v>0</v>
      </c>
      <c r="AH15" s="15">
        <v>0</v>
      </c>
      <c r="AI15" s="15">
        <v>0</v>
      </c>
      <c r="AJ15" s="15">
        <v>1</v>
      </c>
      <c r="AK15" s="15">
        <v>0.5</v>
      </c>
      <c r="AL15" s="15">
        <v>0.5</v>
      </c>
      <c r="AM15" s="15">
        <v>1</v>
      </c>
      <c r="AN15" s="15">
        <v>0</v>
      </c>
      <c r="AO15" s="15">
        <v>0.5</v>
      </c>
      <c r="AP15" s="15">
        <v>0.5</v>
      </c>
      <c r="AQ15" s="15">
        <v>1</v>
      </c>
      <c r="AR15" s="15">
        <v>1</v>
      </c>
      <c r="AS15" s="15">
        <v>1</v>
      </c>
      <c r="AT15" s="15">
        <v>1</v>
      </c>
      <c r="AU15" s="15">
        <v>0.5</v>
      </c>
      <c r="AV15" s="15">
        <v>0</v>
      </c>
      <c r="AW15" s="15">
        <v>1</v>
      </c>
      <c r="AX15" s="15">
        <v>1</v>
      </c>
      <c r="AY15" s="15">
        <v>1</v>
      </c>
      <c r="AZ15" s="15">
        <v>1</v>
      </c>
      <c r="BA15" s="15">
        <v>0.5</v>
      </c>
      <c r="BB15" s="15">
        <v>0</v>
      </c>
      <c r="BC15" s="15">
        <v>1</v>
      </c>
      <c r="BD15" s="15">
        <v>1</v>
      </c>
      <c r="BE15" s="15">
        <v>-0.5</v>
      </c>
      <c r="BF15" s="15">
        <v>0</v>
      </c>
      <c r="BG15" s="15">
        <v>-1</v>
      </c>
      <c r="BH15" s="15">
        <v>0</v>
      </c>
      <c r="BI15" s="15">
        <v>0</v>
      </c>
      <c r="BJ15" s="15">
        <v>-0.5</v>
      </c>
      <c r="BK15" s="15">
        <v>0</v>
      </c>
      <c r="BL15" s="15">
        <v>-1</v>
      </c>
      <c r="BM15" s="15">
        <v>1</v>
      </c>
      <c r="BN15" s="15">
        <v>1</v>
      </c>
      <c r="BO15" s="15">
        <v>0</v>
      </c>
      <c r="BP15" s="15">
        <v>0</v>
      </c>
      <c r="BQ15" s="15">
        <v>1</v>
      </c>
      <c r="BR15" s="15">
        <v>1</v>
      </c>
      <c r="BS15" s="15">
        <v>1</v>
      </c>
      <c r="BT15" s="15">
        <v>1</v>
      </c>
      <c r="BU15" s="15">
        <v>0</v>
      </c>
      <c r="BV15" s="15">
        <v>0</v>
      </c>
      <c r="BW15" s="15">
        <v>1</v>
      </c>
      <c r="BX15" s="15">
        <v>1</v>
      </c>
      <c r="BY15" s="15">
        <v>1</v>
      </c>
      <c r="BZ15" s="15">
        <v>0.5</v>
      </c>
      <c r="CA15" s="15">
        <v>0.5</v>
      </c>
      <c r="CB15" s="15">
        <v>1</v>
      </c>
      <c r="CC15" s="15">
        <v>1</v>
      </c>
      <c r="CD15" s="15">
        <v>1</v>
      </c>
      <c r="CE15" s="15">
        <v>0</v>
      </c>
      <c r="CF15" s="15">
        <v>0.5</v>
      </c>
      <c r="CG15" s="15">
        <v>0</v>
      </c>
      <c r="CH15" s="15">
        <v>1</v>
      </c>
      <c r="CI15" s="15">
        <v>-0.5</v>
      </c>
      <c r="CJ15" s="15">
        <v>1</v>
      </c>
      <c r="CK15" s="15">
        <v>1</v>
      </c>
      <c r="CL15" s="15">
        <v>-0.5</v>
      </c>
      <c r="CM15" s="15">
        <v>1</v>
      </c>
      <c r="CN15" s="15">
        <v>0</v>
      </c>
      <c r="CO15" s="15">
        <v>1</v>
      </c>
      <c r="CP15" s="15">
        <v>0</v>
      </c>
      <c r="CQ15" s="15">
        <v>1</v>
      </c>
      <c r="CR15" s="15">
        <v>0</v>
      </c>
      <c r="CS15" s="15">
        <v>11.5</v>
      </c>
      <c r="CT15" s="15">
        <v>3</v>
      </c>
      <c r="CU15" s="15">
        <v>8.5</v>
      </c>
      <c r="CV15" s="15">
        <v>3</v>
      </c>
      <c r="CW15" s="15">
        <v>3</v>
      </c>
      <c r="CX15" s="15">
        <v>2</v>
      </c>
      <c r="CY15" s="15">
        <v>2.5</v>
      </c>
      <c r="CZ15" s="15">
        <v>9</v>
      </c>
      <c r="DA15" s="15">
        <v>-1</v>
      </c>
      <c r="DB15" s="15">
        <v>3</v>
      </c>
      <c r="DC15" s="15">
        <v>1</v>
      </c>
      <c r="DD15" s="15">
        <v>0</v>
      </c>
      <c r="DE15" s="15">
        <v>-3</v>
      </c>
      <c r="DF15" s="15">
        <v>1.5</v>
      </c>
      <c r="DG15" s="15">
        <v>4.5</v>
      </c>
      <c r="DH15" s="15">
        <v>-0.5</v>
      </c>
      <c r="DI15" s="15">
        <v>1.5</v>
      </c>
      <c r="DJ15" s="15">
        <v>1</v>
      </c>
      <c r="DK15" s="15">
        <v>0.5</v>
      </c>
      <c r="DL15" s="15">
        <v>1</v>
      </c>
      <c r="DM15" s="15">
        <v>4.5</v>
      </c>
      <c r="DN15" s="15">
        <v>-0.5</v>
      </c>
      <c r="DO15" s="15">
        <v>1.5</v>
      </c>
      <c r="DP15" s="15">
        <v>0</v>
      </c>
      <c r="DQ15" s="15">
        <v>-0.5</v>
      </c>
      <c r="DR15" s="15">
        <v>-3</v>
      </c>
      <c r="DS15" s="15">
        <v>0</v>
      </c>
      <c r="DT15" s="15">
        <v>-0.5</v>
      </c>
      <c r="DU15" s="15">
        <v>0</v>
      </c>
      <c r="DV15" s="15">
        <v>0</v>
      </c>
      <c r="DW15" s="15">
        <v>0</v>
      </c>
      <c r="DX15" s="15">
        <v>0</v>
      </c>
      <c r="DY15" s="15">
        <v>1</v>
      </c>
      <c r="DZ15" s="15">
        <v>0.5</v>
      </c>
      <c r="EA15" s="15">
        <v>0.5</v>
      </c>
      <c r="EB15" s="15">
        <v>0</v>
      </c>
      <c r="EC15" s="15">
        <v>0</v>
      </c>
      <c r="ED15" s="15">
        <v>0.5</v>
      </c>
      <c r="EE15" s="15">
        <v>0.5</v>
      </c>
      <c r="EF15" s="15">
        <v>1</v>
      </c>
      <c r="EG15" s="15">
        <v>1</v>
      </c>
      <c r="EH15" s="15">
        <v>1</v>
      </c>
      <c r="EI15" s="15">
        <v>1</v>
      </c>
      <c r="EJ15" s="15">
        <v>0.5</v>
      </c>
      <c r="EK15" s="15">
        <v>0</v>
      </c>
      <c r="EL15" s="15">
        <v>1</v>
      </c>
      <c r="EM15" s="15">
        <v>1</v>
      </c>
      <c r="EN15" s="15">
        <v>1</v>
      </c>
      <c r="EO15" s="15">
        <v>1</v>
      </c>
      <c r="EP15" s="15">
        <v>0.5</v>
      </c>
      <c r="EQ15" s="15">
        <v>0</v>
      </c>
      <c r="ER15" s="15">
        <v>1</v>
      </c>
      <c r="ES15" s="15">
        <v>0</v>
      </c>
      <c r="ET15" s="15">
        <v>-0.5</v>
      </c>
      <c r="EU15" s="15">
        <v>0</v>
      </c>
      <c r="EV15" s="15">
        <v>0</v>
      </c>
      <c r="EW15" s="15">
        <v>0</v>
      </c>
      <c r="EX15" s="15">
        <v>0</v>
      </c>
      <c r="EY15" s="15">
        <v>-0.5</v>
      </c>
      <c r="EZ15" s="15">
        <v>0</v>
      </c>
      <c r="FA15" s="15">
        <v>0</v>
      </c>
      <c r="FB15" s="15">
        <v>1</v>
      </c>
      <c r="FC15" s="15">
        <v>0</v>
      </c>
      <c r="FD15" s="15">
        <v>0</v>
      </c>
      <c r="FE15" s="15">
        <v>0</v>
      </c>
      <c r="FF15" s="15">
        <v>0</v>
      </c>
      <c r="FG15" s="15">
        <v>0.5</v>
      </c>
      <c r="FH15" s="15">
        <v>1</v>
      </c>
      <c r="FI15" s="15">
        <v>0</v>
      </c>
      <c r="FJ15" s="15">
        <v>0</v>
      </c>
      <c r="FK15" s="15">
        <v>0</v>
      </c>
      <c r="FL15" s="15">
        <v>0</v>
      </c>
      <c r="FM15" s="15">
        <v>0.5</v>
      </c>
      <c r="FN15" s="15">
        <v>1</v>
      </c>
      <c r="FO15" s="15">
        <v>0</v>
      </c>
      <c r="FP15" s="15">
        <v>0</v>
      </c>
      <c r="FQ15" s="15">
        <v>1</v>
      </c>
      <c r="FR15" s="15">
        <v>0</v>
      </c>
      <c r="FS15" s="15">
        <v>-1</v>
      </c>
      <c r="FT15" s="15">
        <v>0</v>
      </c>
      <c r="FU15" s="15">
        <v>0</v>
      </c>
      <c r="FV15" s="15">
        <v>0</v>
      </c>
      <c r="FW15" s="15">
        <v>1</v>
      </c>
      <c r="FX15" s="15">
        <v>-0.5</v>
      </c>
      <c r="FY15" s="15">
        <v>0</v>
      </c>
      <c r="FZ15" s="15">
        <v>0</v>
      </c>
      <c r="GA15" s="15">
        <v>-0.5</v>
      </c>
      <c r="GB15" s="15">
        <v>0</v>
      </c>
      <c r="GC15" s="15">
        <v>0</v>
      </c>
      <c r="GD15" s="15">
        <v>-1</v>
      </c>
      <c r="GE15" s="15">
        <v>0</v>
      </c>
      <c r="GF15" s="15">
        <v>-1</v>
      </c>
      <c r="GG15" s="15">
        <v>-1</v>
      </c>
      <c r="GH15" s="15">
        <v>1</v>
      </c>
      <c r="GI15" s="15">
        <v>1</v>
      </c>
      <c r="GJ15" s="15">
        <v>1</v>
      </c>
    </row>
    <row r="16" spans="1:192">
      <c r="A16" s="5">
        <v>15</v>
      </c>
      <c r="B16" s="15">
        <v>7</v>
      </c>
      <c r="C16" s="15">
        <v>2</v>
      </c>
      <c r="D16" s="15">
        <v>5.25</v>
      </c>
      <c r="E16" s="15">
        <v>3</v>
      </c>
      <c r="F16" s="15">
        <v>1.75</v>
      </c>
      <c r="G16" s="15">
        <v>2</v>
      </c>
      <c r="H16" s="15">
        <v>4</v>
      </c>
      <c r="I16" s="15">
        <v>2.5</v>
      </c>
      <c r="J16" s="15">
        <v>-1</v>
      </c>
      <c r="K16" s="15">
        <v>1</v>
      </c>
      <c r="L16" s="15">
        <v>2</v>
      </c>
      <c r="M16" s="15">
        <v>-2</v>
      </c>
      <c r="N16" s="15">
        <v>0.5</v>
      </c>
      <c r="O16" s="15">
        <v>4</v>
      </c>
      <c r="P16" s="15">
        <v>1.25</v>
      </c>
      <c r="Q16" s="15">
        <v>-0.5</v>
      </c>
      <c r="R16" s="15">
        <v>0.5</v>
      </c>
      <c r="S16" s="15">
        <v>1</v>
      </c>
      <c r="T16" s="15">
        <v>-1</v>
      </c>
      <c r="U16" s="15">
        <v>0</v>
      </c>
      <c r="V16" s="15">
        <v>1.25</v>
      </c>
      <c r="W16" s="15">
        <v>-0.5</v>
      </c>
      <c r="X16" s="15">
        <v>0.5</v>
      </c>
      <c r="Y16" s="15">
        <v>1</v>
      </c>
      <c r="Z16" s="15">
        <v>-1</v>
      </c>
      <c r="AA16" s="15">
        <v>0.5</v>
      </c>
      <c r="AB16" s="15">
        <v>4.4999999999999998E-2</v>
      </c>
      <c r="AC16" s="15">
        <v>229000</v>
      </c>
      <c r="AD16" s="15">
        <v>1</v>
      </c>
      <c r="AE16" s="15">
        <v>1</v>
      </c>
      <c r="AF16" s="15">
        <v>0</v>
      </c>
      <c r="AG16" s="15">
        <v>0</v>
      </c>
      <c r="AH16" s="15">
        <v>0</v>
      </c>
      <c r="AI16" s="15">
        <v>0</v>
      </c>
      <c r="AJ16" s="15">
        <v>1</v>
      </c>
      <c r="AK16" s="15">
        <v>0.5</v>
      </c>
      <c r="AL16" s="15">
        <v>0.5</v>
      </c>
      <c r="AM16" s="15">
        <v>0.5</v>
      </c>
      <c r="AN16" s="15">
        <v>0.5</v>
      </c>
      <c r="AO16" s="15">
        <v>0</v>
      </c>
      <c r="AP16" s="15">
        <v>0</v>
      </c>
      <c r="AQ16" s="15">
        <v>0.25</v>
      </c>
      <c r="AR16" s="15">
        <v>0.25</v>
      </c>
      <c r="AS16" s="15">
        <v>0.25</v>
      </c>
      <c r="AT16" s="15">
        <v>0</v>
      </c>
      <c r="AU16" s="15">
        <v>0.5</v>
      </c>
      <c r="AV16" s="15">
        <v>0</v>
      </c>
      <c r="AW16" s="15">
        <v>0.25</v>
      </c>
      <c r="AX16" s="15">
        <v>0.25</v>
      </c>
      <c r="AY16" s="15">
        <v>0.25</v>
      </c>
      <c r="AZ16" s="15">
        <v>0</v>
      </c>
      <c r="BA16" s="15">
        <v>0.5</v>
      </c>
      <c r="BB16" s="15">
        <v>0</v>
      </c>
      <c r="BC16" s="15">
        <v>1</v>
      </c>
      <c r="BD16" s="15">
        <v>0</v>
      </c>
      <c r="BE16" s="15">
        <v>-0.5</v>
      </c>
      <c r="BF16" s="15">
        <v>0</v>
      </c>
      <c r="BG16" s="15">
        <v>0</v>
      </c>
      <c r="BH16" s="15">
        <v>0</v>
      </c>
      <c r="BI16" s="15">
        <v>0</v>
      </c>
      <c r="BJ16" s="15">
        <v>-0.5</v>
      </c>
      <c r="BK16" s="15">
        <v>0</v>
      </c>
      <c r="BL16" s="15">
        <v>0</v>
      </c>
      <c r="BM16" s="15">
        <v>0</v>
      </c>
      <c r="BN16" s="15">
        <v>0</v>
      </c>
      <c r="BO16" s="15">
        <v>0</v>
      </c>
      <c r="BP16" s="15">
        <v>0</v>
      </c>
      <c r="BQ16" s="15">
        <v>0</v>
      </c>
      <c r="BR16" s="15">
        <v>0.5</v>
      </c>
      <c r="BS16" s="15">
        <v>0</v>
      </c>
      <c r="BT16" s="15">
        <v>0</v>
      </c>
      <c r="BU16" s="15">
        <v>0</v>
      </c>
      <c r="BV16" s="15">
        <v>0</v>
      </c>
      <c r="BW16" s="15">
        <v>0</v>
      </c>
      <c r="BX16" s="15">
        <v>0.5</v>
      </c>
      <c r="BY16" s="15">
        <v>0</v>
      </c>
      <c r="BZ16" s="15">
        <v>0.5</v>
      </c>
      <c r="CA16" s="15">
        <v>0.5</v>
      </c>
      <c r="CB16" s="15">
        <v>0</v>
      </c>
      <c r="CC16" s="15">
        <v>0</v>
      </c>
      <c r="CD16" s="15">
        <v>0</v>
      </c>
      <c r="CE16" s="15">
        <v>0.5</v>
      </c>
      <c r="CF16" s="15">
        <v>0.5</v>
      </c>
      <c r="CG16" s="15">
        <v>0</v>
      </c>
      <c r="CH16" s="15">
        <v>0</v>
      </c>
      <c r="CI16" s="15">
        <v>-1</v>
      </c>
      <c r="CJ16" s="15">
        <v>0</v>
      </c>
      <c r="CK16" s="15">
        <v>0</v>
      </c>
      <c r="CL16" s="15">
        <v>-1</v>
      </c>
      <c r="CM16" s="15">
        <v>0</v>
      </c>
      <c r="CN16" s="15">
        <v>0.5</v>
      </c>
      <c r="CO16" s="15">
        <v>0.5</v>
      </c>
      <c r="CP16" s="15">
        <v>0</v>
      </c>
      <c r="CQ16" s="15">
        <v>0.5</v>
      </c>
      <c r="CR16" s="15">
        <v>-1</v>
      </c>
      <c r="CS16" s="15">
        <v>-2.5</v>
      </c>
      <c r="CT16" s="15">
        <v>1</v>
      </c>
      <c r="CU16" s="15">
        <v>0</v>
      </c>
      <c r="CV16" s="15">
        <v>2</v>
      </c>
      <c r="CW16" s="15">
        <v>-2.5</v>
      </c>
      <c r="CX16" s="15">
        <v>1</v>
      </c>
      <c r="CY16" s="15">
        <v>0.5</v>
      </c>
      <c r="CZ16" s="15">
        <v>1</v>
      </c>
      <c r="DA16" s="15">
        <v>0</v>
      </c>
      <c r="DB16" s="15">
        <v>0</v>
      </c>
      <c r="DC16" s="15">
        <v>0</v>
      </c>
      <c r="DD16" s="15">
        <v>-2</v>
      </c>
      <c r="DE16" s="15">
        <v>-2</v>
      </c>
      <c r="DF16" s="15">
        <v>0.5</v>
      </c>
      <c r="DG16" s="15">
        <v>0.5</v>
      </c>
      <c r="DH16" s="15">
        <v>0</v>
      </c>
      <c r="DI16" s="15">
        <v>0</v>
      </c>
      <c r="DJ16" s="15">
        <v>0</v>
      </c>
      <c r="DK16" s="15">
        <v>-1</v>
      </c>
      <c r="DL16" s="15">
        <v>0</v>
      </c>
      <c r="DM16" s="15">
        <v>0.5</v>
      </c>
      <c r="DN16" s="15">
        <v>0</v>
      </c>
      <c r="DO16" s="15">
        <v>0</v>
      </c>
      <c r="DP16" s="15">
        <v>0</v>
      </c>
      <c r="DQ16" s="15">
        <v>-1</v>
      </c>
      <c r="DR16" s="15">
        <v>-2</v>
      </c>
      <c r="DS16" s="15">
        <v>0</v>
      </c>
      <c r="DT16" s="15">
        <v>-0.5</v>
      </c>
      <c r="DU16" s="15">
        <v>0</v>
      </c>
      <c r="DV16" s="15">
        <v>0</v>
      </c>
      <c r="DW16" s="15">
        <v>0</v>
      </c>
      <c r="DX16" s="15">
        <v>0</v>
      </c>
      <c r="DY16" s="15">
        <v>1</v>
      </c>
      <c r="DZ16" s="15">
        <v>0</v>
      </c>
      <c r="EA16" s="15">
        <v>0</v>
      </c>
      <c r="EB16" s="15">
        <v>0</v>
      </c>
      <c r="EC16" s="15">
        <v>0</v>
      </c>
      <c r="ED16" s="15">
        <v>0</v>
      </c>
      <c r="EE16" s="15">
        <v>0</v>
      </c>
      <c r="EF16" s="15">
        <v>0</v>
      </c>
      <c r="EG16" s="15">
        <v>0</v>
      </c>
      <c r="EH16" s="15">
        <v>0</v>
      </c>
      <c r="EI16" s="15">
        <v>0</v>
      </c>
      <c r="EJ16" s="15">
        <v>0.5</v>
      </c>
      <c r="EK16" s="15">
        <v>0</v>
      </c>
      <c r="EL16" s="15">
        <v>0</v>
      </c>
      <c r="EM16" s="15">
        <v>0</v>
      </c>
      <c r="EN16" s="15">
        <v>0</v>
      </c>
      <c r="EO16" s="15">
        <v>0</v>
      </c>
      <c r="EP16" s="15">
        <v>0.5</v>
      </c>
      <c r="EQ16" s="15">
        <v>0</v>
      </c>
      <c r="ER16" s="15">
        <v>1</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c r="FI16" s="15">
        <v>0</v>
      </c>
      <c r="FJ16" s="15">
        <v>0</v>
      </c>
      <c r="FK16" s="15">
        <v>0</v>
      </c>
      <c r="FL16" s="15">
        <v>0</v>
      </c>
      <c r="FM16" s="15">
        <v>0</v>
      </c>
      <c r="FN16" s="15">
        <v>0</v>
      </c>
      <c r="FO16" s="15">
        <v>0</v>
      </c>
      <c r="FP16" s="15">
        <v>0</v>
      </c>
      <c r="FQ16" s="15">
        <v>0</v>
      </c>
      <c r="FR16" s="15">
        <v>0</v>
      </c>
      <c r="FS16" s="15">
        <v>0</v>
      </c>
      <c r="FT16" s="15">
        <v>0</v>
      </c>
      <c r="FU16" s="15">
        <v>0</v>
      </c>
      <c r="FV16" s="15">
        <v>0</v>
      </c>
      <c r="FW16" s="15">
        <v>0</v>
      </c>
      <c r="FX16" s="15">
        <v>-1</v>
      </c>
      <c r="FY16" s="15">
        <v>0</v>
      </c>
      <c r="FZ16" s="15">
        <v>0</v>
      </c>
      <c r="GA16" s="15">
        <v>-1</v>
      </c>
      <c r="GB16" s="15">
        <v>0</v>
      </c>
      <c r="GC16" s="15">
        <v>0</v>
      </c>
      <c r="GD16" s="15">
        <v>-1</v>
      </c>
      <c r="GE16" s="15">
        <v>0</v>
      </c>
      <c r="GF16" s="15">
        <v>0</v>
      </c>
      <c r="GG16" s="15">
        <v>-1</v>
      </c>
      <c r="GH16" s="15">
        <v>1</v>
      </c>
      <c r="GI16" s="15">
        <v>1</v>
      </c>
      <c r="GJ16" s="15">
        <v>0</v>
      </c>
    </row>
    <row r="17" spans="1:192">
      <c r="A17" s="5">
        <v>16</v>
      </c>
      <c r="B17" s="15">
        <v>17</v>
      </c>
      <c r="C17" s="15">
        <v>3</v>
      </c>
      <c r="D17" s="15">
        <v>11</v>
      </c>
      <c r="E17" s="15">
        <v>4</v>
      </c>
      <c r="F17" s="15">
        <v>6</v>
      </c>
      <c r="G17" s="15">
        <v>3</v>
      </c>
      <c r="H17" s="15">
        <v>3.5</v>
      </c>
      <c r="I17" s="15">
        <v>9</v>
      </c>
      <c r="J17" s="15">
        <v>0</v>
      </c>
      <c r="K17" s="15">
        <v>5</v>
      </c>
      <c r="L17" s="15">
        <v>1.5</v>
      </c>
      <c r="M17" s="15">
        <v>0</v>
      </c>
      <c r="N17" s="15">
        <v>-2</v>
      </c>
      <c r="O17" s="15">
        <v>2.5</v>
      </c>
      <c r="P17" s="15">
        <v>4.5</v>
      </c>
      <c r="Q17" s="15">
        <v>0</v>
      </c>
      <c r="R17" s="15">
        <v>2.5</v>
      </c>
      <c r="S17" s="15">
        <v>1</v>
      </c>
      <c r="T17" s="15">
        <v>0.5</v>
      </c>
      <c r="U17" s="15">
        <v>1</v>
      </c>
      <c r="V17" s="15">
        <v>4.5</v>
      </c>
      <c r="W17" s="15">
        <v>0</v>
      </c>
      <c r="X17" s="15">
        <v>2.5</v>
      </c>
      <c r="Y17" s="15">
        <v>0.5</v>
      </c>
      <c r="Z17" s="15">
        <v>-0.5</v>
      </c>
      <c r="AA17" s="15">
        <v>-2</v>
      </c>
      <c r="AB17" s="15">
        <v>3.5999999999999997E-2</v>
      </c>
      <c r="AC17" s="15">
        <v>87000</v>
      </c>
      <c r="AD17" s="15">
        <v>1</v>
      </c>
      <c r="AE17" s="15">
        <v>1</v>
      </c>
      <c r="AF17" s="15">
        <v>0</v>
      </c>
      <c r="AG17" s="15">
        <v>0</v>
      </c>
      <c r="AH17" s="15">
        <v>0</v>
      </c>
      <c r="AI17" s="15">
        <v>0</v>
      </c>
      <c r="AJ17" s="15">
        <v>0</v>
      </c>
      <c r="AK17" s="15">
        <v>0.5</v>
      </c>
      <c r="AL17" s="15">
        <v>0.5</v>
      </c>
      <c r="AM17" s="15">
        <v>0.5</v>
      </c>
      <c r="AN17" s="15">
        <v>0</v>
      </c>
      <c r="AO17" s="15">
        <v>0.5</v>
      </c>
      <c r="AP17" s="15">
        <v>0.5</v>
      </c>
      <c r="AQ17" s="15">
        <v>1</v>
      </c>
      <c r="AR17" s="15">
        <v>1</v>
      </c>
      <c r="AS17" s="15">
        <v>1</v>
      </c>
      <c r="AT17" s="15">
        <v>1</v>
      </c>
      <c r="AU17" s="15">
        <v>0.5</v>
      </c>
      <c r="AV17" s="15">
        <v>0</v>
      </c>
      <c r="AW17" s="15">
        <v>1</v>
      </c>
      <c r="AX17" s="15">
        <v>1</v>
      </c>
      <c r="AY17" s="15">
        <v>1</v>
      </c>
      <c r="AZ17" s="15">
        <v>1</v>
      </c>
      <c r="BA17" s="15">
        <v>0.5</v>
      </c>
      <c r="BB17" s="15">
        <v>0</v>
      </c>
      <c r="BC17" s="15">
        <v>0</v>
      </c>
      <c r="BD17" s="15">
        <v>0</v>
      </c>
      <c r="BE17" s="15">
        <v>0</v>
      </c>
      <c r="BF17" s="15">
        <v>0</v>
      </c>
      <c r="BG17" s="15">
        <v>0</v>
      </c>
      <c r="BH17" s="15">
        <v>0</v>
      </c>
      <c r="BI17" s="15">
        <v>0</v>
      </c>
      <c r="BJ17" s="15">
        <v>0</v>
      </c>
      <c r="BK17" s="15">
        <v>0</v>
      </c>
      <c r="BL17" s="15">
        <v>0</v>
      </c>
      <c r="BM17" s="15">
        <v>1</v>
      </c>
      <c r="BN17" s="15">
        <v>1</v>
      </c>
      <c r="BO17" s="15">
        <v>0</v>
      </c>
      <c r="BP17" s="15">
        <v>0</v>
      </c>
      <c r="BQ17" s="15">
        <v>0</v>
      </c>
      <c r="BR17" s="15">
        <v>0.5</v>
      </c>
      <c r="BS17" s="15">
        <v>1</v>
      </c>
      <c r="BT17" s="15">
        <v>1</v>
      </c>
      <c r="BU17" s="15">
        <v>0</v>
      </c>
      <c r="BV17" s="15">
        <v>0</v>
      </c>
      <c r="BW17" s="15">
        <v>0</v>
      </c>
      <c r="BX17" s="15">
        <v>0.5</v>
      </c>
      <c r="BY17" s="15">
        <v>0</v>
      </c>
      <c r="BZ17" s="15">
        <v>0.5</v>
      </c>
      <c r="CA17" s="15">
        <v>0.5</v>
      </c>
      <c r="CB17" s="15">
        <v>0</v>
      </c>
      <c r="CC17" s="15">
        <v>0</v>
      </c>
      <c r="CD17" s="15">
        <v>0</v>
      </c>
      <c r="CE17" s="15">
        <v>0</v>
      </c>
      <c r="CF17" s="15">
        <v>0.5</v>
      </c>
      <c r="CG17" s="15">
        <v>0</v>
      </c>
      <c r="CH17" s="15">
        <v>1</v>
      </c>
      <c r="CI17" s="15">
        <v>-0.5</v>
      </c>
      <c r="CJ17" s="15">
        <v>0</v>
      </c>
      <c r="CK17" s="15">
        <v>0</v>
      </c>
      <c r="CL17" s="15">
        <v>-0.5</v>
      </c>
      <c r="CM17" s="15">
        <v>0</v>
      </c>
      <c r="CN17" s="15">
        <v>0</v>
      </c>
      <c r="CO17" s="15">
        <v>-1</v>
      </c>
      <c r="CP17" s="15">
        <v>0</v>
      </c>
      <c r="CQ17" s="15">
        <v>-1</v>
      </c>
      <c r="CR17" s="15">
        <v>0</v>
      </c>
      <c r="CS17" s="15">
        <v>13.5</v>
      </c>
      <c r="CT17" s="15">
        <v>3</v>
      </c>
      <c r="CU17" s="15">
        <v>9.5</v>
      </c>
      <c r="CV17" s="15">
        <v>4</v>
      </c>
      <c r="CW17" s="15">
        <v>4</v>
      </c>
      <c r="CX17" s="15">
        <v>2</v>
      </c>
      <c r="CY17" s="15">
        <v>3.5</v>
      </c>
      <c r="CZ17" s="15">
        <v>9</v>
      </c>
      <c r="DA17" s="15">
        <v>0</v>
      </c>
      <c r="DB17" s="15">
        <v>5</v>
      </c>
      <c r="DC17" s="15">
        <v>-1</v>
      </c>
      <c r="DD17" s="15">
        <v>-1</v>
      </c>
      <c r="DE17" s="15">
        <v>-2</v>
      </c>
      <c r="DF17" s="15">
        <v>2.5</v>
      </c>
      <c r="DG17" s="15">
        <v>4.5</v>
      </c>
      <c r="DH17" s="15">
        <v>0</v>
      </c>
      <c r="DI17" s="15">
        <v>2.5</v>
      </c>
      <c r="DJ17" s="15">
        <v>0</v>
      </c>
      <c r="DK17" s="15">
        <v>0</v>
      </c>
      <c r="DL17" s="15">
        <v>1</v>
      </c>
      <c r="DM17" s="15">
        <v>4.5</v>
      </c>
      <c r="DN17" s="15">
        <v>0</v>
      </c>
      <c r="DO17" s="15">
        <v>2.5</v>
      </c>
      <c r="DP17" s="15">
        <v>-1</v>
      </c>
      <c r="DQ17" s="15">
        <v>-1</v>
      </c>
      <c r="DR17" s="15">
        <v>-2</v>
      </c>
      <c r="DS17" s="15">
        <v>1</v>
      </c>
      <c r="DT17" s="15">
        <v>0</v>
      </c>
      <c r="DU17" s="15">
        <v>0</v>
      </c>
      <c r="DV17" s="15">
        <v>0</v>
      </c>
      <c r="DW17" s="15">
        <v>0</v>
      </c>
      <c r="DX17" s="15">
        <v>0</v>
      </c>
      <c r="DY17" s="15">
        <v>0.5</v>
      </c>
      <c r="DZ17" s="15">
        <v>0.5</v>
      </c>
      <c r="EA17" s="15">
        <v>0.5</v>
      </c>
      <c r="EB17" s="15">
        <v>0</v>
      </c>
      <c r="EC17" s="15">
        <v>0</v>
      </c>
      <c r="ED17" s="15">
        <v>0.5</v>
      </c>
      <c r="EE17" s="15">
        <v>0.5</v>
      </c>
      <c r="EF17" s="15">
        <v>1</v>
      </c>
      <c r="EG17" s="15">
        <v>1</v>
      </c>
      <c r="EH17" s="15">
        <v>1</v>
      </c>
      <c r="EI17" s="15">
        <v>1</v>
      </c>
      <c r="EJ17" s="15">
        <v>0.5</v>
      </c>
      <c r="EK17" s="15">
        <v>0</v>
      </c>
      <c r="EL17" s="15">
        <v>1</v>
      </c>
      <c r="EM17" s="15">
        <v>1</v>
      </c>
      <c r="EN17" s="15">
        <v>1</v>
      </c>
      <c r="EO17" s="15">
        <v>1</v>
      </c>
      <c r="EP17" s="15">
        <v>0.5</v>
      </c>
      <c r="EQ17" s="15">
        <v>0</v>
      </c>
      <c r="ER17" s="15">
        <v>0</v>
      </c>
      <c r="ES17" s="15">
        <v>0</v>
      </c>
      <c r="ET17" s="15">
        <v>0</v>
      </c>
      <c r="EU17" s="15">
        <v>0</v>
      </c>
      <c r="EV17" s="15">
        <v>0</v>
      </c>
      <c r="EW17" s="15">
        <v>0</v>
      </c>
      <c r="EX17" s="15">
        <v>0</v>
      </c>
      <c r="EY17" s="15">
        <v>0</v>
      </c>
      <c r="EZ17" s="15">
        <v>0</v>
      </c>
      <c r="FA17" s="15">
        <v>0</v>
      </c>
      <c r="FB17" s="15">
        <v>1</v>
      </c>
      <c r="FC17" s="15">
        <v>1</v>
      </c>
      <c r="FD17" s="15">
        <v>0</v>
      </c>
      <c r="FE17" s="15">
        <v>0</v>
      </c>
      <c r="FF17" s="15">
        <v>0</v>
      </c>
      <c r="FG17" s="15">
        <v>0.5</v>
      </c>
      <c r="FH17" s="15">
        <v>1</v>
      </c>
      <c r="FI17" s="15">
        <v>1</v>
      </c>
      <c r="FJ17" s="15">
        <v>0</v>
      </c>
      <c r="FK17" s="15">
        <v>0</v>
      </c>
      <c r="FL17" s="15">
        <v>0</v>
      </c>
      <c r="FM17" s="15">
        <v>0.5</v>
      </c>
      <c r="FN17" s="15">
        <v>0</v>
      </c>
      <c r="FO17" s="15">
        <v>0</v>
      </c>
      <c r="FP17" s="15">
        <v>0</v>
      </c>
      <c r="FQ17" s="15">
        <v>0</v>
      </c>
      <c r="FR17" s="15">
        <v>0</v>
      </c>
      <c r="FS17" s="15">
        <v>-1</v>
      </c>
      <c r="FT17" s="15">
        <v>0</v>
      </c>
      <c r="FU17" s="15">
        <v>0</v>
      </c>
      <c r="FV17" s="15">
        <v>0</v>
      </c>
      <c r="FW17" s="15">
        <v>1</v>
      </c>
      <c r="FX17" s="15">
        <v>-1</v>
      </c>
      <c r="FY17" s="15">
        <v>0</v>
      </c>
      <c r="FZ17" s="15">
        <v>0</v>
      </c>
      <c r="GA17" s="15">
        <v>-1</v>
      </c>
      <c r="GB17" s="15">
        <v>0</v>
      </c>
      <c r="GC17" s="15">
        <v>0</v>
      </c>
      <c r="GD17" s="15">
        <v>-1</v>
      </c>
      <c r="GE17" s="15">
        <v>0</v>
      </c>
      <c r="GF17" s="15">
        <v>-1</v>
      </c>
      <c r="GG17" s="15">
        <v>0</v>
      </c>
      <c r="GH17" s="15">
        <v>1</v>
      </c>
      <c r="GI17" s="15">
        <v>0</v>
      </c>
      <c r="GJ17" s="15">
        <v>0</v>
      </c>
    </row>
    <row r="18" spans="1:192">
      <c r="A18" s="5">
        <v>17</v>
      </c>
      <c r="B18" s="15">
        <v>3.75</v>
      </c>
      <c r="C18" s="15">
        <v>2</v>
      </c>
      <c r="D18" s="15">
        <v>2.75</v>
      </c>
      <c r="E18" s="15">
        <v>2</v>
      </c>
      <c r="F18" s="15">
        <v>1</v>
      </c>
      <c r="G18" s="15">
        <v>2</v>
      </c>
      <c r="H18" s="15">
        <v>2.5</v>
      </c>
      <c r="I18" s="15">
        <v>2.5</v>
      </c>
      <c r="J18" s="15">
        <v>-3.5</v>
      </c>
      <c r="K18" s="15">
        <v>0</v>
      </c>
      <c r="L18" s="15">
        <v>0</v>
      </c>
      <c r="M18" s="15">
        <v>1</v>
      </c>
      <c r="N18" s="15">
        <v>1.25</v>
      </c>
      <c r="O18" s="15">
        <v>2.5</v>
      </c>
      <c r="P18" s="15">
        <v>1.25</v>
      </c>
      <c r="Q18" s="15">
        <v>-2</v>
      </c>
      <c r="R18" s="15">
        <v>0</v>
      </c>
      <c r="S18" s="15">
        <v>0</v>
      </c>
      <c r="T18" s="15">
        <v>1</v>
      </c>
      <c r="U18" s="15">
        <v>0</v>
      </c>
      <c r="V18" s="15">
        <v>1.25</v>
      </c>
      <c r="W18" s="15">
        <v>-1.5</v>
      </c>
      <c r="X18" s="15">
        <v>0</v>
      </c>
      <c r="Y18" s="15">
        <v>0</v>
      </c>
      <c r="Z18" s="15">
        <v>0</v>
      </c>
      <c r="AA18" s="15">
        <v>1.25</v>
      </c>
      <c r="AB18" s="15">
        <v>3.3000000000000002E-2</v>
      </c>
      <c r="AC18" s="15">
        <v>73000</v>
      </c>
      <c r="AD18" s="15">
        <v>1</v>
      </c>
      <c r="AE18" s="15">
        <v>1</v>
      </c>
      <c r="AF18" s="15">
        <v>0</v>
      </c>
      <c r="AG18" s="15">
        <v>0</v>
      </c>
      <c r="AH18" s="15">
        <v>0</v>
      </c>
      <c r="AI18" s="15">
        <v>0</v>
      </c>
      <c r="AJ18" s="15">
        <v>0</v>
      </c>
      <c r="AK18" s="15">
        <v>0</v>
      </c>
      <c r="AL18" s="15">
        <v>0</v>
      </c>
      <c r="AM18" s="15">
        <v>0.5</v>
      </c>
      <c r="AN18" s="15">
        <v>1</v>
      </c>
      <c r="AO18" s="15">
        <v>0</v>
      </c>
      <c r="AP18" s="15">
        <v>0</v>
      </c>
      <c r="AQ18" s="15">
        <v>0.25</v>
      </c>
      <c r="AR18" s="15">
        <v>0.25</v>
      </c>
      <c r="AS18" s="15">
        <v>0.25</v>
      </c>
      <c r="AT18" s="15">
        <v>0</v>
      </c>
      <c r="AU18" s="15">
        <v>0.5</v>
      </c>
      <c r="AV18" s="15">
        <v>0</v>
      </c>
      <c r="AW18" s="15">
        <v>0.25</v>
      </c>
      <c r="AX18" s="15">
        <v>0.25</v>
      </c>
      <c r="AY18" s="15">
        <v>0.25</v>
      </c>
      <c r="AZ18" s="15">
        <v>0</v>
      </c>
      <c r="BA18" s="15">
        <v>0.5</v>
      </c>
      <c r="BB18" s="15">
        <v>0</v>
      </c>
      <c r="BC18" s="15">
        <v>1</v>
      </c>
      <c r="BD18" s="15">
        <v>1</v>
      </c>
      <c r="BE18" s="15">
        <v>-0.5</v>
      </c>
      <c r="BF18" s="15">
        <v>-1</v>
      </c>
      <c r="BG18" s="15">
        <v>0</v>
      </c>
      <c r="BH18" s="15">
        <v>-0.5</v>
      </c>
      <c r="BI18" s="15">
        <v>0</v>
      </c>
      <c r="BJ18" s="15">
        <v>-0.5</v>
      </c>
      <c r="BK18" s="15">
        <v>-1</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1</v>
      </c>
      <c r="CI18" s="15">
        <v>0</v>
      </c>
      <c r="CJ18" s="15">
        <v>0</v>
      </c>
      <c r="CK18" s="15">
        <v>0</v>
      </c>
      <c r="CL18" s="15">
        <v>0</v>
      </c>
      <c r="CM18" s="15">
        <v>0</v>
      </c>
      <c r="CN18" s="15">
        <v>0</v>
      </c>
      <c r="CO18" s="15">
        <v>0.25</v>
      </c>
      <c r="CP18" s="15">
        <v>0</v>
      </c>
      <c r="CQ18" s="15">
        <v>1</v>
      </c>
      <c r="CR18" s="15">
        <v>0</v>
      </c>
      <c r="CS18" s="15">
        <v>0.5</v>
      </c>
      <c r="CT18" s="15">
        <v>2</v>
      </c>
      <c r="CU18" s="15">
        <v>1</v>
      </c>
      <c r="CV18" s="15">
        <v>2</v>
      </c>
      <c r="CW18" s="15">
        <v>-0.5</v>
      </c>
      <c r="CX18" s="15">
        <v>1</v>
      </c>
      <c r="CY18" s="15">
        <v>-0.5</v>
      </c>
      <c r="CZ18" s="15">
        <v>1</v>
      </c>
      <c r="DA18" s="15">
        <v>0</v>
      </c>
      <c r="DB18" s="15">
        <v>0</v>
      </c>
      <c r="DC18" s="15">
        <v>0</v>
      </c>
      <c r="DD18" s="15">
        <v>1</v>
      </c>
      <c r="DE18" s="15">
        <v>-1</v>
      </c>
      <c r="DF18" s="15">
        <v>-0.5</v>
      </c>
      <c r="DG18" s="15">
        <v>0.5</v>
      </c>
      <c r="DH18" s="15">
        <v>0</v>
      </c>
      <c r="DI18" s="15">
        <v>0</v>
      </c>
      <c r="DJ18" s="15">
        <v>0</v>
      </c>
      <c r="DK18" s="15">
        <v>1</v>
      </c>
      <c r="DL18" s="15">
        <v>0</v>
      </c>
      <c r="DM18" s="15">
        <v>0.5</v>
      </c>
      <c r="DN18" s="15">
        <v>0</v>
      </c>
      <c r="DO18" s="15">
        <v>0</v>
      </c>
      <c r="DP18" s="15">
        <v>0</v>
      </c>
      <c r="DQ18" s="15">
        <v>0</v>
      </c>
      <c r="DR18" s="15">
        <v>-1</v>
      </c>
      <c r="DS18" s="15">
        <v>0</v>
      </c>
      <c r="DT18" s="15">
        <v>-0.5</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0.5</v>
      </c>
      <c r="EK18" s="15">
        <v>0</v>
      </c>
      <c r="EL18" s="15">
        <v>0</v>
      </c>
      <c r="EM18" s="15">
        <v>0</v>
      </c>
      <c r="EN18" s="15">
        <v>0</v>
      </c>
      <c r="EO18" s="15">
        <v>0</v>
      </c>
      <c r="EP18" s="15">
        <v>0.5</v>
      </c>
      <c r="EQ18" s="15">
        <v>0</v>
      </c>
      <c r="ER18" s="15">
        <v>1</v>
      </c>
      <c r="ES18" s="15">
        <v>0</v>
      </c>
      <c r="ET18" s="15">
        <v>0</v>
      </c>
      <c r="EU18" s="15">
        <v>0</v>
      </c>
      <c r="EV18" s="15">
        <v>0</v>
      </c>
      <c r="EW18" s="15">
        <v>0</v>
      </c>
      <c r="EX18" s="15">
        <v>0</v>
      </c>
      <c r="EY18" s="15">
        <v>0</v>
      </c>
      <c r="EZ18" s="15">
        <v>0</v>
      </c>
      <c r="FA18" s="15">
        <v>0</v>
      </c>
      <c r="FB18" s="15">
        <v>0</v>
      </c>
      <c r="FC18" s="15">
        <v>0</v>
      </c>
      <c r="FD18" s="15">
        <v>0</v>
      </c>
      <c r="FE18" s="15">
        <v>0</v>
      </c>
      <c r="FF18" s="15">
        <v>0</v>
      </c>
      <c r="FG18" s="15">
        <v>0</v>
      </c>
      <c r="FH18" s="15">
        <v>0</v>
      </c>
      <c r="FI18" s="15">
        <v>0</v>
      </c>
      <c r="FJ18" s="15">
        <v>0</v>
      </c>
      <c r="FK18" s="15">
        <v>0</v>
      </c>
      <c r="FL18" s="15">
        <v>0</v>
      </c>
      <c r="FM18" s="15">
        <v>0</v>
      </c>
      <c r="FN18" s="15">
        <v>0</v>
      </c>
      <c r="FO18" s="15">
        <v>0</v>
      </c>
      <c r="FP18" s="15">
        <v>0</v>
      </c>
      <c r="FQ18" s="15">
        <v>0</v>
      </c>
      <c r="FR18" s="15">
        <v>0</v>
      </c>
      <c r="FS18" s="15">
        <v>0</v>
      </c>
      <c r="FT18" s="15">
        <v>0</v>
      </c>
      <c r="FU18" s="15">
        <v>0</v>
      </c>
      <c r="FV18" s="15">
        <v>0</v>
      </c>
      <c r="FW18" s="15">
        <v>1</v>
      </c>
      <c r="FX18" s="15">
        <v>0</v>
      </c>
      <c r="FY18" s="15">
        <v>0</v>
      </c>
      <c r="FZ18" s="15">
        <v>0</v>
      </c>
      <c r="GA18" s="15">
        <v>0</v>
      </c>
      <c r="GB18" s="15">
        <v>0</v>
      </c>
      <c r="GC18" s="15">
        <v>0</v>
      </c>
      <c r="GD18" s="15">
        <v>0</v>
      </c>
      <c r="GE18" s="15">
        <v>0</v>
      </c>
      <c r="GF18" s="15">
        <v>-1</v>
      </c>
      <c r="GG18" s="15">
        <v>0</v>
      </c>
      <c r="GH18" s="15">
        <v>1</v>
      </c>
      <c r="GI18" s="15">
        <v>0</v>
      </c>
      <c r="GJ18" s="15">
        <v>0</v>
      </c>
    </row>
    <row r="19" spans="1:192">
      <c r="A19" s="5">
        <v>18</v>
      </c>
      <c r="B19" s="15">
        <v>4.75</v>
      </c>
      <c r="C19" s="15">
        <v>2</v>
      </c>
      <c r="D19" s="15">
        <v>4.5</v>
      </c>
      <c r="E19" s="15">
        <v>2</v>
      </c>
      <c r="F19" s="15">
        <v>0.25</v>
      </c>
      <c r="G19" s="15">
        <v>2</v>
      </c>
      <c r="H19" s="15">
        <v>2.25</v>
      </c>
      <c r="I19" s="15">
        <v>2.5</v>
      </c>
      <c r="J19" s="15">
        <v>-1</v>
      </c>
      <c r="K19" s="15">
        <v>0</v>
      </c>
      <c r="L19" s="15">
        <v>2</v>
      </c>
      <c r="M19" s="15">
        <v>0</v>
      </c>
      <c r="N19" s="15">
        <v>-1</v>
      </c>
      <c r="O19" s="15">
        <v>2.25</v>
      </c>
      <c r="P19" s="15">
        <v>1.25</v>
      </c>
      <c r="Q19" s="15">
        <v>-0.5</v>
      </c>
      <c r="R19" s="15">
        <v>0</v>
      </c>
      <c r="S19" s="15">
        <v>1</v>
      </c>
      <c r="T19" s="15">
        <v>0.5</v>
      </c>
      <c r="U19" s="15">
        <v>0</v>
      </c>
      <c r="V19" s="15">
        <v>1.25</v>
      </c>
      <c r="W19" s="15">
        <v>-0.5</v>
      </c>
      <c r="X19" s="15">
        <v>0</v>
      </c>
      <c r="Y19" s="15">
        <v>1</v>
      </c>
      <c r="Z19" s="15">
        <v>-0.5</v>
      </c>
      <c r="AA19" s="15">
        <v>-1</v>
      </c>
      <c r="AB19" s="15">
        <v>3.4000000000000002E-2</v>
      </c>
      <c r="AC19" s="15">
        <v>117000</v>
      </c>
      <c r="AD19" s="15">
        <v>3</v>
      </c>
      <c r="AE19" s="15">
        <v>1</v>
      </c>
      <c r="AF19" s="15">
        <v>0</v>
      </c>
      <c r="AG19" s="15">
        <v>0</v>
      </c>
      <c r="AH19" s="15">
        <v>0</v>
      </c>
      <c r="AI19" s="15">
        <v>0.25</v>
      </c>
      <c r="AJ19" s="15">
        <v>0</v>
      </c>
      <c r="AK19" s="15">
        <v>0</v>
      </c>
      <c r="AL19" s="15">
        <v>0</v>
      </c>
      <c r="AM19" s="15">
        <v>0.5</v>
      </c>
      <c r="AN19" s="15">
        <v>0.5</v>
      </c>
      <c r="AO19" s="15">
        <v>0</v>
      </c>
      <c r="AP19" s="15">
        <v>0</v>
      </c>
      <c r="AQ19" s="15">
        <v>0.25</v>
      </c>
      <c r="AR19" s="15">
        <v>0.25</v>
      </c>
      <c r="AS19" s="15">
        <v>0.25</v>
      </c>
      <c r="AT19" s="15">
        <v>0</v>
      </c>
      <c r="AU19" s="15">
        <v>0.5</v>
      </c>
      <c r="AV19" s="15">
        <v>0</v>
      </c>
      <c r="AW19" s="15">
        <v>0.25</v>
      </c>
      <c r="AX19" s="15">
        <v>0.25</v>
      </c>
      <c r="AY19" s="15">
        <v>0.25</v>
      </c>
      <c r="AZ19" s="15">
        <v>0</v>
      </c>
      <c r="BA19" s="15">
        <v>0.5</v>
      </c>
      <c r="BB19" s="15">
        <v>0</v>
      </c>
      <c r="BC19" s="15">
        <v>1</v>
      </c>
      <c r="BD19" s="15">
        <v>0</v>
      </c>
      <c r="BE19" s="15">
        <v>-0.5</v>
      </c>
      <c r="BF19" s="15">
        <v>0</v>
      </c>
      <c r="BG19" s="15">
        <v>0</v>
      </c>
      <c r="BH19" s="15">
        <v>0</v>
      </c>
      <c r="BI19" s="15">
        <v>0</v>
      </c>
      <c r="BJ19" s="15">
        <v>-0.5</v>
      </c>
      <c r="BK19" s="15">
        <v>0</v>
      </c>
      <c r="BL19" s="15">
        <v>0</v>
      </c>
      <c r="BM19" s="15">
        <v>0</v>
      </c>
      <c r="BN19" s="15">
        <v>0</v>
      </c>
      <c r="BO19" s="15">
        <v>0</v>
      </c>
      <c r="BP19" s="15">
        <v>0</v>
      </c>
      <c r="BQ19" s="15">
        <v>0</v>
      </c>
      <c r="BR19" s="15">
        <v>0</v>
      </c>
      <c r="BS19" s="15">
        <v>0</v>
      </c>
      <c r="BT19" s="15">
        <v>0</v>
      </c>
      <c r="BU19" s="15">
        <v>0</v>
      </c>
      <c r="BV19" s="15">
        <v>0</v>
      </c>
      <c r="BW19" s="15">
        <v>0</v>
      </c>
      <c r="BX19" s="15">
        <v>0</v>
      </c>
      <c r="BY19" s="15">
        <v>0</v>
      </c>
      <c r="BZ19" s="15">
        <v>0.5</v>
      </c>
      <c r="CA19" s="15">
        <v>0.5</v>
      </c>
      <c r="CB19" s="15">
        <v>0</v>
      </c>
      <c r="CC19" s="15">
        <v>0</v>
      </c>
      <c r="CD19" s="15">
        <v>0</v>
      </c>
      <c r="CE19" s="15">
        <v>0.5</v>
      </c>
      <c r="CF19" s="15">
        <v>0.5</v>
      </c>
      <c r="CG19" s="15">
        <v>0</v>
      </c>
      <c r="CH19" s="15">
        <v>1</v>
      </c>
      <c r="CI19" s="15">
        <v>-0.5</v>
      </c>
      <c r="CJ19" s="15">
        <v>0</v>
      </c>
      <c r="CK19" s="15">
        <v>0</v>
      </c>
      <c r="CL19" s="15">
        <v>-0.5</v>
      </c>
      <c r="CM19" s="15">
        <v>0</v>
      </c>
      <c r="CN19" s="15">
        <v>0</v>
      </c>
      <c r="CO19" s="15">
        <v>-1</v>
      </c>
      <c r="CP19" s="15">
        <v>0</v>
      </c>
      <c r="CQ19" s="15">
        <v>-1</v>
      </c>
      <c r="CR19" s="15">
        <v>1</v>
      </c>
      <c r="CS19" s="15">
        <v>-0.75</v>
      </c>
      <c r="CT19" s="15">
        <v>1</v>
      </c>
      <c r="CU19" s="15">
        <v>0.25</v>
      </c>
      <c r="CV19" s="15">
        <v>2</v>
      </c>
      <c r="CW19" s="15">
        <v>-1</v>
      </c>
      <c r="CX19" s="15">
        <v>1</v>
      </c>
      <c r="CY19" s="15">
        <v>-0.75</v>
      </c>
      <c r="CZ19" s="15">
        <v>1</v>
      </c>
      <c r="DA19" s="15">
        <v>0</v>
      </c>
      <c r="DB19" s="15">
        <v>0</v>
      </c>
      <c r="DC19" s="15">
        <v>0</v>
      </c>
      <c r="DD19" s="15">
        <v>0</v>
      </c>
      <c r="DE19" s="15">
        <v>-1</v>
      </c>
      <c r="DF19" s="15">
        <v>-0.75</v>
      </c>
      <c r="DG19" s="15">
        <v>0.5</v>
      </c>
      <c r="DH19" s="15">
        <v>0</v>
      </c>
      <c r="DI19" s="15">
        <v>0</v>
      </c>
      <c r="DJ19" s="15">
        <v>0</v>
      </c>
      <c r="DK19" s="15">
        <v>0.5</v>
      </c>
      <c r="DL19" s="15">
        <v>0</v>
      </c>
      <c r="DM19" s="15">
        <v>0.5</v>
      </c>
      <c r="DN19" s="15">
        <v>0</v>
      </c>
      <c r="DO19" s="15">
        <v>0</v>
      </c>
      <c r="DP19" s="15">
        <v>0</v>
      </c>
      <c r="DQ19" s="15">
        <v>-0.5</v>
      </c>
      <c r="DR19" s="15">
        <v>-1</v>
      </c>
      <c r="DS19" s="15">
        <v>0</v>
      </c>
      <c r="DT19" s="15">
        <v>-1</v>
      </c>
      <c r="DU19" s="15">
        <v>0</v>
      </c>
      <c r="DV19" s="15">
        <v>0</v>
      </c>
      <c r="DW19" s="15">
        <v>0</v>
      </c>
      <c r="DX19" s="15">
        <v>0.25</v>
      </c>
      <c r="DY19" s="15">
        <v>0</v>
      </c>
      <c r="DZ19" s="15">
        <v>0</v>
      </c>
      <c r="EA19" s="15">
        <v>0</v>
      </c>
      <c r="EB19" s="15">
        <v>0</v>
      </c>
      <c r="EC19" s="15">
        <v>0</v>
      </c>
      <c r="ED19" s="15">
        <v>0</v>
      </c>
      <c r="EE19" s="15">
        <v>0</v>
      </c>
      <c r="EF19" s="15">
        <v>0</v>
      </c>
      <c r="EG19" s="15">
        <v>0</v>
      </c>
      <c r="EH19" s="15">
        <v>0</v>
      </c>
      <c r="EI19" s="15">
        <v>0</v>
      </c>
      <c r="EJ19" s="15">
        <v>0.5</v>
      </c>
      <c r="EK19" s="15">
        <v>0</v>
      </c>
      <c r="EL19" s="15">
        <v>0</v>
      </c>
      <c r="EM19" s="15">
        <v>0</v>
      </c>
      <c r="EN19" s="15">
        <v>0</v>
      </c>
      <c r="EO19" s="15">
        <v>0</v>
      </c>
      <c r="EP19" s="15">
        <v>0.5</v>
      </c>
      <c r="EQ19" s="15">
        <v>0</v>
      </c>
      <c r="ER19" s="15">
        <v>1</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c r="FL19" s="15">
        <v>0</v>
      </c>
      <c r="FM19" s="15">
        <v>0</v>
      </c>
      <c r="FN19" s="15">
        <v>0</v>
      </c>
      <c r="FO19" s="15">
        <v>0</v>
      </c>
      <c r="FP19" s="15">
        <v>0</v>
      </c>
      <c r="FQ19" s="15">
        <v>0</v>
      </c>
      <c r="FR19" s="15">
        <v>0</v>
      </c>
      <c r="FS19" s="15">
        <v>0</v>
      </c>
      <c r="FT19" s="15">
        <v>0</v>
      </c>
      <c r="FU19" s="15">
        <v>0</v>
      </c>
      <c r="FV19" s="15">
        <v>0</v>
      </c>
      <c r="FW19" s="15">
        <v>1</v>
      </c>
      <c r="FX19" s="15">
        <v>-0.5</v>
      </c>
      <c r="FY19" s="15">
        <v>0</v>
      </c>
      <c r="FZ19" s="15">
        <v>0</v>
      </c>
      <c r="GA19" s="15">
        <v>-0.5</v>
      </c>
      <c r="GB19" s="15">
        <v>0</v>
      </c>
      <c r="GC19" s="15">
        <v>0</v>
      </c>
      <c r="GD19" s="15">
        <v>-1</v>
      </c>
      <c r="GE19" s="15">
        <v>0</v>
      </c>
      <c r="GF19" s="15">
        <v>-1</v>
      </c>
      <c r="GG19" s="15">
        <v>1</v>
      </c>
      <c r="GH19" s="15">
        <v>1</v>
      </c>
      <c r="GI19" s="15">
        <v>1</v>
      </c>
      <c r="GJ19" s="15">
        <v>0</v>
      </c>
    </row>
    <row r="20" spans="1:192">
      <c r="A20" s="5">
        <v>19</v>
      </c>
      <c r="B20" s="15">
        <v>-2.5</v>
      </c>
      <c r="C20" s="15">
        <v>1</v>
      </c>
      <c r="D20" s="15">
        <v>1</v>
      </c>
      <c r="E20" s="15">
        <v>2</v>
      </c>
      <c r="F20" s="15">
        <v>-3.5</v>
      </c>
      <c r="G20" s="15">
        <v>1</v>
      </c>
      <c r="H20" s="15">
        <v>1.5</v>
      </c>
      <c r="I20" s="15">
        <v>0</v>
      </c>
      <c r="J20" s="15">
        <v>-1</v>
      </c>
      <c r="K20" s="15">
        <v>-1.5</v>
      </c>
      <c r="L20" s="15">
        <v>0.5</v>
      </c>
      <c r="M20" s="15">
        <v>-1</v>
      </c>
      <c r="N20" s="15">
        <v>-1</v>
      </c>
      <c r="O20" s="15">
        <v>1.5</v>
      </c>
      <c r="P20" s="15">
        <v>0</v>
      </c>
      <c r="Q20" s="15">
        <v>-0.5</v>
      </c>
      <c r="R20" s="15">
        <v>-0.5</v>
      </c>
      <c r="S20" s="15">
        <v>0.5</v>
      </c>
      <c r="T20" s="15">
        <v>0</v>
      </c>
      <c r="U20" s="15">
        <v>0</v>
      </c>
      <c r="V20" s="15">
        <v>0</v>
      </c>
      <c r="W20" s="15">
        <v>-0.5</v>
      </c>
      <c r="X20" s="15">
        <v>-1</v>
      </c>
      <c r="Y20" s="15">
        <v>0</v>
      </c>
      <c r="Z20" s="15">
        <v>-1</v>
      </c>
      <c r="AA20" s="15">
        <v>-1</v>
      </c>
      <c r="AB20" s="15">
        <v>3.9E-2</v>
      </c>
      <c r="AC20" s="15">
        <v>139000</v>
      </c>
      <c r="AD20" s="15">
        <v>3</v>
      </c>
      <c r="AE20" s="15">
        <v>1</v>
      </c>
      <c r="AF20" s="15">
        <v>0</v>
      </c>
      <c r="AG20" s="15">
        <v>0</v>
      </c>
      <c r="AH20" s="15">
        <v>0</v>
      </c>
      <c r="AI20" s="15">
        <v>0</v>
      </c>
      <c r="AJ20" s="15">
        <v>0</v>
      </c>
      <c r="AK20" s="15">
        <v>0</v>
      </c>
      <c r="AL20" s="15">
        <v>0</v>
      </c>
      <c r="AM20" s="15">
        <v>0.5</v>
      </c>
      <c r="AN20" s="15">
        <v>0</v>
      </c>
      <c r="AO20" s="15">
        <v>0</v>
      </c>
      <c r="AP20" s="15">
        <v>0</v>
      </c>
      <c r="AQ20" s="15">
        <v>0</v>
      </c>
      <c r="AR20" s="15">
        <v>0</v>
      </c>
      <c r="AS20" s="15">
        <v>0</v>
      </c>
      <c r="AT20" s="15">
        <v>0</v>
      </c>
      <c r="AU20" s="15">
        <v>0</v>
      </c>
      <c r="AV20" s="15">
        <v>0</v>
      </c>
      <c r="AW20" s="15">
        <v>0</v>
      </c>
      <c r="AX20" s="15">
        <v>0</v>
      </c>
      <c r="AY20" s="15">
        <v>0</v>
      </c>
      <c r="AZ20" s="15">
        <v>0</v>
      </c>
      <c r="BA20" s="15">
        <v>0</v>
      </c>
      <c r="BB20" s="15">
        <v>0</v>
      </c>
      <c r="BC20" s="15">
        <v>1</v>
      </c>
      <c r="BD20" s="15">
        <v>0</v>
      </c>
      <c r="BE20" s="15">
        <v>-0.5</v>
      </c>
      <c r="BF20" s="15">
        <v>0</v>
      </c>
      <c r="BG20" s="15">
        <v>0</v>
      </c>
      <c r="BH20" s="15">
        <v>0</v>
      </c>
      <c r="BI20" s="15">
        <v>0</v>
      </c>
      <c r="BJ20" s="15">
        <v>-0.5</v>
      </c>
      <c r="BK20" s="15">
        <v>0</v>
      </c>
      <c r="BL20" s="15">
        <v>0</v>
      </c>
      <c r="BM20" s="15">
        <v>0</v>
      </c>
      <c r="BN20" s="15">
        <v>0</v>
      </c>
      <c r="BO20" s="15">
        <v>-1</v>
      </c>
      <c r="BP20" s="15">
        <v>0</v>
      </c>
      <c r="BQ20" s="15">
        <v>0</v>
      </c>
      <c r="BR20" s="15">
        <v>0.5</v>
      </c>
      <c r="BS20" s="15">
        <v>0</v>
      </c>
      <c r="BT20" s="15">
        <v>0</v>
      </c>
      <c r="BU20" s="15">
        <v>-1</v>
      </c>
      <c r="BV20" s="15">
        <v>0</v>
      </c>
      <c r="BW20" s="15">
        <v>0</v>
      </c>
      <c r="BX20" s="15">
        <v>0</v>
      </c>
      <c r="BY20" s="15">
        <v>0</v>
      </c>
      <c r="BZ20" s="15">
        <v>0.5</v>
      </c>
      <c r="CA20" s="15">
        <v>0</v>
      </c>
      <c r="CB20" s="15">
        <v>0</v>
      </c>
      <c r="CC20" s="15">
        <v>0</v>
      </c>
      <c r="CD20" s="15">
        <v>0</v>
      </c>
      <c r="CE20" s="15">
        <v>-0.5</v>
      </c>
      <c r="CF20" s="15">
        <v>0.5</v>
      </c>
      <c r="CG20" s="15">
        <v>0</v>
      </c>
      <c r="CH20" s="15">
        <v>1</v>
      </c>
      <c r="CI20" s="15">
        <v>-1</v>
      </c>
      <c r="CJ20" s="15">
        <v>0</v>
      </c>
      <c r="CK20" s="15">
        <v>0</v>
      </c>
      <c r="CL20" s="15">
        <v>-1</v>
      </c>
      <c r="CM20" s="15">
        <v>0</v>
      </c>
      <c r="CN20" s="15">
        <v>0</v>
      </c>
      <c r="CO20" s="15">
        <v>-1</v>
      </c>
      <c r="CP20" s="15">
        <v>0</v>
      </c>
      <c r="CQ20" s="15">
        <v>-1</v>
      </c>
      <c r="CR20" s="15">
        <v>1</v>
      </c>
      <c r="CS20" s="15">
        <v>-5</v>
      </c>
      <c r="CT20" s="15">
        <v>1</v>
      </c>
      <c r="CU20" s="15">
        <v>-2</v>
      </c>
      <c r="CV20" s="15">
        <v>1</v>
      </c>
      <c r="CW20" s="15">
        <v>-3</v>
      </c>
      <c r="CX20" s="15">
        <v>1</v>
      </c>
      <c r="CY20" s="15">
        <v>-1</v>
      </c>
      <c r="CZ20" s="15">
        <v>0</v>
      </c>
      <c r="DA20" s="15">
        <v>0</v>
      </c>
      <c r="DB20" s="15">
        <v>-2</v>
      </c>
      <c r="DC20" s="15">
        <v>0</v>
      </c>
      <c r="DD20" s="15">
        <v>-1</v>
      </c>
      <c r="DE20" s="15">
        <v>-1</v>
      </c>
      <c r="DF20" s="15">
        <v>-1</v>
      </c>
      <c r="DG20" s="15">
        <v>0</v>
      </c>
      <c r="DH20" s="15">
        <v>0</v>
      </c>
      <c r="DI20" s="15">
        <v>-1</v>
      </c>
      <c r="DJ20" s="15">
        <v>0</v>
      </c>
      <c r="DK20" s="15">
        <v>0</v>
      </c>
      <c r="DL20" s="15">
        <v>0</v>
      </c>
      <c r="DM20" s="15">
        <v>0</v>
      </c>
      <c r="DN20" s="15">
        <v>0</v>
      </c>
      <c r="DO20" s="15">
        <v>-1</v>
      </c>
      <c r="DP20" s="15">
        <v>0</v>
      </c>
      <c r="DQ20" s="15">
        <v>-1</v>
      </c>
      <c r="DR20" s="15">
        <v>-1</v>
      </c>
      <c r="DS20" s="15">
        <v>0</v>
      </c>
      <c r="DT20" s="15">
        <v>-1</v>
      </c>
      <c r="DU20" s="15">
        <v>0</v>
      </c>
      <c r="DV20" s="15">
        <v>0</v>
      </c>
      <c r="DW20" s="15">
        <v>0</v>
      </c>
      <c r="DX20" s="15">
        <v>0</v>
      </c>
      <c r="DY20" s="15">
        <v>0</v>
      </c>
      <c r="DZ20" s="15">
        <v>0</v>
      </c>
      <c r="EA20" s="15">
        <v>0</v>
      </c>
      <c r="EB20" s="15">
        <v>0</v>
      </c>
      <c r="EC20" s="15">
        <v>0</v>
      </c>
      <c r="ED20" s="15">
        <v>0</v>
      </c>
      <c r="EE20" s="15">
        <v>0</v>
      </c>
      <c r="EF20" s="15">
        <v>0</v>
      </c>
      <c r="EG20" s="15">
        <v>0</v>
      </c>
      <c r="EH20" s="15">
        <v>0</v>
      </c>
      <c r="EI20" s="15">
        <v>0</v>
      </c>
      <c r="EJ20" s="15">
        <v>0</v>
      </c>
      <c r="EK20" s="15">
        <v>0</v>
      </c>
      <c r="EL20" s="15">
        <v>0</v>
      </c>
      <c r="EM20" s="15">
        <v>0</v>
      </c>
      <c r="EN20" s="15">
        <v>0</v>
      </c>
      <c r="EO20" s="15">
        <v>0</v>
      </c>
      <c r="EP20" s="15">
        <v>0</v>
      </c>
      <c r="EQ20" s="15">
        <v>0</v>
      </c>
      <c r="ER20" s="15">
        <v>0</v>
      </c>
      <c r="ES20" s="15">
        <v>0</v>
      </c>
      <c r="ET20" s="15">
        <v>0</v>
      </c>
      <c r="EU20" s="15">
        <v>0</v>
      </c>
      <c r="EV20" s="15">
        <v>0</v>
      </c>
      <c r="EW20" s="15">
        <v>0</v>
      </c>
      <c r="EX20" s="15">
        <v>0</v>
      </c>
      <c r="EY20" s="15">
        <v>0</v>
      </c>
      <c r="EZ20" s="15">
        <v>0</v>
      </c>
      <c r="FA20" s="15">
        <v>0</v>
      </c>
      <c r="FB20" s="15">
        <v>0</v>
      </c>
      <c r="FC20" s="15">
        <v>0</v>
      </c>
      <c r="FD20" s="15">
        <v>-1</v>
      </c>
      <c r="FE20" s="15">
        <v>0</v>
      </c>
      <c r="FF20" s="15">
        <v>0</v>
      </c>
      <c r="FG20" s="15">
        <v>0</v>
      </c>
      <c r="FH20" s="15">
        <v>0</v>
      </c>
      <c r="FI20" s="15">
        <v>0</v>
      </c>
      <c r="FJ20" s="15">
        <v>-1</v>
      </c>
      <c r="FK20" s="15">
        <v>0</v>
      </c>
      <c r="FL20" s="15">
        <v>0</v>
      </c>
      <c r="FM20" s="15">
        <v>0</v>
      </c>
      <c r="FN20" s="15">
        <v>0</v>
      </c>
      <c r="FO20" s="15">
        <v>0</v>
      </c>
      <c r="FP20" s="15">
        <v>0</v>
      </c>
      <c r="FQ20" s="15">
        <v>0</v>
      </c>
      <c r="FR20" s="15">
        <v>0</v>
      </c>
      <c r="FS20" s="15">
        <v>0</v>
      </c>
      <c r="FT20" s="15">
        <v>0</v>
      </c>
      <c r="FU20" s="15">
        <v>0</v>
      </c>
      <c r="FV20" s="15">
        <v>0</v>
      </c>
      <c r="FW20" s="15">
        <v>1</v>
      </c>
      <c r="FX20" s="15">
        <v>-1</v>
      </c>
      <c r="FY20" s="15">
        <v>0</v>
      </c>
      <c r="FZ20" s="15">
        <v>0</v>
      </c>
      <c r="GA20" s="15">
        <v>-1</v>
      </c>
      <c r="GB20" s="15">
        <v>0</v>
      </c>
      <c r="GC20" s="15">
        <v>0</v>
      </c>
      <c r="GD20" s="15">
        <v>-1</v>
      </c>
      <c r="GE20" s="15">
        <v>0</v>
      </c>
      <c r="GF20" s="15">
        <v>-1</v>
      </c>
      <c r="GG20" s="15">
        <v>1</v>
      </c>
      <c r="GH20" s="15">
        <v>1</v>
      </c>
      <c r="GI20" s="15">
        <v>0</v>
      </c>
      <c r="GJ20" s="15">
        <v>0</v>
      </c>
    </row>
    <row r="21" spans="1:192">
      <c r="A21" s="5">
        <v>20</v>
      </c>
      <c r="B21" s="15">
        <v>32.5</v>
      </c>
      <c r="C21" s="15">
        <v>5</v>
      </c>
      <c r="D21" s="15">
        <v>17.5</v>
      </c>
      <c r="E21" s="15">
        <v>5</v>
      </c>
      <c r="F21" s="15">
        <v>15</v>
      </c>
      <c r="G21" s="15">
        <v>5</v>
      </c>
      <c r="H21" s="15">
        <v>7</v>
      </c>
      <c r="I21" s="15">
        <v>9</v>
      </c>
      <c r="J21" s="15">
        <v>0</v>
      </c>
      <c r="K21" s="15">
        <v>7</v>
      </c>
      <c r="L21" s="15">
        <v>5</v>
      </c>
      <c r="M21" s="15">
        <v>4</v>
      </c>
      <c r="N21" s="15">
        <v>0.5</v>
      </c>
      <c r="O21" s="15">
        <v>6</v>
      </c>
      <c r="P21" s="15">
        <v>4.5</v>
      </c>
      <c r="Q21" s="15">
        <v>0</v>
      </c>
      <c r="R21" s="15">
        <v>3.5</v>
      </c>
      <c r="S21" s="15">
        <v>1.5</v>
      </c>
      <c r="T21" s="15">
        <v>2</v>
      </c>
      <c r="U21" s="15">
        <v>1</v>
      </c>
      <c r="V21" s="15">
        <v>4.5</v>
      </c>
      <c r="W21" s="15">
        <v>0</v>
      </c>
      <c r="X21" s="15">
        <v>3.5</v>
      </c>
      <c r="Y21" s="15">
        <v>3.5</v>
      </c>
      <c r="Z21" s="15">
        <v>2</v>
      </c>
      <c r="AA21" s="15">
        <v>0.5</v>
      </c>
      <c r="AB21" s="15">
        <v>4.9000000000000002E-2</v>
      </c>
      <c r="AC21" s="15">
        <v>53000</v>
      </c>
      <c r="AD21" s="15">
        <v>2</v>
      </c>
      <c r="AE21" s="15">
        <v>1</v>
      </c>
      <c r="AF21" s="15">
        <v>0</v>
      </c>
      <c r="AG21" s="15">
        <v>0.5</v>
      </c>
      <c r="AH21" s="15">
        <v>0</v>
      </c>
      <c r="AI21" s="15">
        <v>0.5</v>
      </c>
      <c r="AJ21" s="15">
        <v>1</v>
      </c>
      <c r="AK21" s="15">
        <v>0.5</v>
      </c>
      <c r="AL21" s="15">
        <v>0.5</v>
      </c>
      <c r="AM21" s="15">
        <v>1</v>
      </c>
      <c r="AN21" s="15">
        <v>1</v>
      </c>
      <c r="AO21" s="15">
        <v>0.5</v>
      </c>
      <c r="AP21" s="15">
        <v>0.5</v>
      </c>
      <c r="AQ21" s="15">
        <v>1</v>
      </c>
      <c r="AR21" s="15">
        <v>1</v>
      </c>
      <c r="AS21" s="15">
        <v>1</v>
      </c>
      <c r="AT21" s="15">
        <v>1</v>
      </c>
      <c r="AU21" s="15">
        <v>0.5</v>
      </c>
      <c r="AV21" s="15">
        <v>0</v>
      </c>
      <c r="AW21" s="15">
        <v>1</v>
      </c>
      <c r="AX21" s="15">
        <v>1</v>
      </c>
      <c r="AY21" s="15">
        <v>1</v>
      </c>
      <c r="AZ21" s="15">
        <v>1</v>
      </c>
      <c r="BA21" s="15">
        <v>0.5</v>
      </c>
      <c r="BB21" s="15">
        <v>0</v>
      </c>
      <c r="BC21" s="15">
        <v>0</v>
      </c>
      <c r="BD21" s="15">
        <v>0</v>
      </c>
      <c r="BE21" s="15">
        <v>0</v>
      </c>
      <c r="BF21" s="15">
        <v>0</v>
      </c>
      <c r="BG21" s="15">
        <v>0</v>
      </c>
      <c r="BH21" s="15">
        <v>0</v>
      </c>
      <c r="BI21" s="15">
        <v>0</v>
      </c>
      <c r="BJ21" s="15">
        <v>0</v>
      </c>
      <c r="BK21" s="15">
        <v>0</v>
      </c>
      <c r="BL21" s="15">
        <v>0</v>
      </c>
      <c r="BM21" s="15">
        <v>1</v>
      </c>
      <c r="BN21" s="15">
        <v>1</v>
      </c>
      <c r="BO21" s="15">
        <v>0</v>
      </c>
      <c r="BP21" s="15">
        <v>0</v>
      </c>
      <c r="BQ21" s="15">
        <v>1</v>
      </c>
      <c r="BR21" s="15">
        <v>0.5</v>
      </c>
      <c r="BS21" s="15">
        <v>1</v>
      </c>
      <c r="BT21" s="15">
        <v>1</v>
      </c>
      <c r="BU21" s="15">
        <v>0</v>
      </c>
      <c r="BV21" s="15">
        <v>0</v>
      </c>
      <c r="BW21" s="15">
        <v>1</v>
      </c>
      <c r="BX21" s="15">
        <v>0.5</v>
      </c>
      <c r="BY21" s="15">
        <v>1</v>
      </c>
      <c r="BZ21" s="15">
        <v>0</v>
      </c>
      <c r="CA21" s="15">
        <v>0.5</v>
      </c>
      <c r="CB21" s="15">
        <v>1</v>
      </c>
      <c r="CC21" s="15">
        <v>1</v>
      </c>
      <c r="CD21" s="15">
        <v>1</v>
      </c>
      <c r="CE21" s="15">
        <v>0</v>
      </c>
      <c r="CF21" s="15">
        <v>0</v>
      </c>
      <c r="CG21" s="15">
        <v>0.5</v>
      </c>
      <c r="CH21" s="15">
        <v>1</v>
      </c>
      <c r="CI21" s="15">
        <v>0</v>
      </c>
      <c r="CJ21" s="15">
        <v>1</v>
      </c>
      <c r="CK21" s="15">
        <v>1</v>
      </c>
      <c r="CL21" s="15">
        <v>0</v>
      </c>
      <c r="CM21" s="15">
        <v>1</v>
      </c>
      <c r="CN21" s="15">
        <v>0.5</v>
      </c>
      <c r="CO21" s="15">
        <v>1</v>
      </c>
      <c r="CP21" s="15">
        <v>0</v>
      </c>
      <c r="CQ21" s="15">
        <v>-1</v>
      </c>
      <c r="CR21" s="15">
        <v>0</v>
      </c>
      <c r="CS21" s="15">
        <v>14.25</v>
      </c>
      <c r="CT21" s="15">
        <v>3</v>
      </c>
      <c r="CU21" s="15">
        <v>10.25</v>
      </c>
      <c r="CV21" s="15">
        <v>4</v>
      </c>
      <c r="CW21" s="15">
        <v>4</v>
      </c>
      <c r="CX21" s="15">
        <v>2</v>
      </c>
      <c r="CY21" s="15">
        <v>4.25</v>
      </c>
      <c r="CZ21" s="15">
        <v>9</v>
      </c>
      <c r="DA21" s="15">
        <v>0</v>
      </c>
      <c r="DB21" s="15">
        <v>3</v>
      </c>
      <c r="DC21" s="15">
        <v>-1</v>
      </c>
      <c r="DD21" s="15">
        <v>1</v>
      </c>
      <c r="DE21" s="15">
        <v>-2</v>
      </c>
      <c r="DF21" s="15">
        <v>3.25</v>
      </c>
      <c r="DG21" s="15">
        <v>4.5</v>
      </c>
      <c r="DH21" s="15">
        <v>0</v>
      </c>
      <c r="DI21" s="15">
        <v>1.5</v>
      </c>
      <c r="DJ21" s="15">
        <v>0</v>
      </c>
      <c r="DK21" s="15">
        <v>1</v>
      </c>
      <c r="DL21" s="15">
        <v>1</v>
      </c>
      <c r="DM21" s="15">
        <v>4.5</v>
      </c>
      <c r="DN21" s="15">
        <v>0</v>
      </c>
      <c r="DO21" s="15">
        <v>1.5</v>
      </c>
      <c r="DP21" s="15">
        <v>-1</v>
      </c>
      <c r="DQ21" s="15">
        <v>0</v>
      </c>
      <c r="DR21" s="15">
        <v>-2</v>
      </c>
      <c r="DS21" s="15">
        <v>0.5</v>
      </c>
      <c r="DT21" s="15">
        <v>0</v>
      </c>
      <c r="DU21" s="15">
        <v>0</v>
      </c>
      <c r="DV21" s="15">
        <v>0.25</v>
      </c>
      <c r="DW21" s="15">
        <v>0</v>
      </c>
      <c r="DX21" s="15">
        <v>0.5</v>
      </c>
      <c r="DY21" s="15">
        <v>1</v>
      </c>
      <c r="DZ21" s="15">
        <v>0.5</v>
      </c>
      <c r="EA21" s="15">
        <v>0.5</v>
      </c>
      <c r="EB21" s="15">
        <v>0</v>
      </c>
      <c r="EC21" s="15">
        <v>0</v>
      </c>
      <c r="ED21" s="15">
        <v>0.5</v>
      </c>
      <c r="EE21" s="15">
        <v>0.5</v>
      </c>
      <c r="EF21" s="15">
        <v>1</v>
      </c>
      <c r="EG21" s="15">
        <v>1</v>
      </c>
      <c r="EH21" s="15">
        <v>1</v>
      </c>
      <c r="EI21" s="15">
        <v>1</v>
      </c>
      <c r="EJ21" s="15">
        <v>0.5</v>
      </c>
      <c r="EK21" s="15">
        <v>0</v>
      </c>
      <c r="EL21" s="15">
        <v>1</v>
      </c>
      <c r="EM21" s="15">
        <v>1</v>
      </c>
      <c r="EN21" s="15">
        <v>1</v>
      </c>
      <c r="EO21" s="15">
        <v>1</v>
      </c>
      <c r="EP21" s="15">
        <v>0.5</v>
      </c>
      <c r="EQ21" s="15">
        <v>0</v>
      </c>
      <c r="ER21" s="15">
        <v>0</v>
      </c>
      <c r="ES21" s="15">
        <v>0</v>
      </c>
      <c r="ET21" s="15">
        <v>0</v>
      </c>
      <c r="EU21" s="15">
        <v>0</v>
      </c>
      <c r="EV21" s="15">
        <v>0</v>
      </c>
      <c r="EW21" s="15">
        <v>0</v>
      </c>
      <c r="EX21" s="15">
        <v>0</v>
      </c>
      <c r="EY21" s="15">
        <v>0</v>
      </c>
      <c r="EZ21" s="15">
        <v>0</v>
      </c>
      <c r="FA21" s="15">
        <v>0</v>
      </c>
      <c r="FB21" s="15">
        <v>1</v>
      </c>
      <c r="FC21" s="15">
        <v>0</v>
      </c>
      <c r="FD21" s="15">
        <v>0</v>
      </c>
      <c r="FE21" s="15">
        <v>0</v>
      </c>
      <c r="FF21" s="15">
        <v>0</v>
      </c>
      <c r="FG21" s="15">
        <v>0.5</v>
      </c>
      <c r="FH21" s="15">
        <v>1</v>
      </c>
      <c r="FI21" s="15">
        <v>0</v>
      </c>
      <c r="FJ21" s="15">
        <v>0</v>
      </c>
      <c r="FK21" s="15">
        <v>0</v>
      </c>
      <c r="FL21" s="15">
        <v>0</v>
      </c>
      <c r="FM21" s="15">
        <v>0.5</v>
      </c>
      <c r="FN21" s="15">
        <v>0</v>
      </c>
      <c r="FO21" s="15">
        <v>0</v>
      </c>
      <c r="FP21" s="15">
        <v>0</v>
      </c>
      <c r="FQ21" s="15">
        <v>0</v>
      </c>
      <c r="FR21" s="15">
        <v>0</v>
      </c>
      <c r="FS21" s="15">
        <v>-1</v>
      </c>
      <c r="FT21" s="15">
        <v>0</v>
      </c>
      <c r="FU21" s="15">
        <v>0</v>
      </c>
      <c r="FV21" s="15">
        <v>0</v>
      </c>
      <c r="FW21" s="15">
        <v>1</v>
      </c>
      <c r="FX21" s="15">
        <v>0</v>
      </c>
      <c r="FY21" s="15">
        <v>0</v>
      </c>
      <c r="FZ21" s="15">
        <v>0</v>
      </c>
      <c r="GA21" s="15">
        <v>0</v>
      </c>
      <c r="GB21" s="15">
        <v>0</v>
      </c>
      <c r="GC21" s="15">
        <v>0</v>
      </c>
      <c r="GD21" s="15">
        <v>-1</v>
      </c>
      <c r="GE21" s="15">
        <v>0</v>
      </c>
      <c r="GF21" s="15">
        <v>-1</v>
      </c>
      <c r="GG21" s="15">
        <v>0</v>
      </c>
      <c r="GH21" s="15">
        <v>1</v>
      </c>
      <c r="GI21" s="15">
        <v>1</v>
      </c>
      <c r="GJ21" s="15">
        <v>1</v>
      </c>
    </row>
    <row r="22" spans="1:192">
      <c r="A22" s="5">
        <v>21</v>
      </c>
      <c r="B22" s="15">
        <v>25.75</v>
      </c>
      <c r="C22" s="15">
        <v>4</v>
      </c>
      <c r="D22" s="15">
        <v>11.75</v>
      </c>
      <c r="E22" s="15">
        <v>4</v>
      </c>
      <c r="F22" s="15">
        <v>14</v>
      </c>
      <c r="G22" s="15">
        <v>4</v>
      </c>
      <c r="H22" s="15">
        <v>4.75</v>
      </c>
      <c r="I22" s="15">
        <v>7</v>
      </c>
      <c r="J22" s="15">
        <v>0</v>
      </c>
      <c r="K22" s="15">
        <v>6</v>
      </c>
      <c r="L22" s="15">
        <v>4.5</v>
      </c>
      <c r="M22" s="15">
        <v>1</v>
      </c>
      <c r="N22" s="15">
        <v>2.5</v>
      </c>
      <c r="O22" s="15">
        <v>3.75</v>
      </c>
      <c r="P22" s="15">
        <v>3.5</v>
      </c>
      <c r="Q22" s="15">
        <v>0</v>
      </c>
      <c r="R22" s="15">
        <v>3</v>
      </c>
      <c r="S22" s="15">
        <v>1</v>
      </c>
      <c r="T22" s="15">
        <v>0.5</v>
      </c>
      <c r="U22" s="15">
        <v>1</v>
      </c>
      <c r="V22" s="15">
        <v>3.5</v>
      </c>
      <c r="W22" s="15">
        <v>0</v>
      </c>
      <c r="X22" s="15">
        <v>3</v>
      </c>
      <c r="Y22" s="15">
        <v>3.5</v>
      </c>
      <c r="Z22" s="15">
        <v>0.5</v>
      </c>
      <c r="AA22" s="15">
        <v>2.5</v>
      </c>
      <c r="AB22" s="15">
        <v>4.2000000000000003E-2</v>
      </c>
      <c r="AC22" s="15">
        <v>198000</v>
      </c>
      <c r="AD22" s="15">
        <v>3</v>
      </c>
      <c r="AE22" s="15">
        <v>1</v>
      </c>
      <c r="AF22" s="15">
        <v>0</v>
      </c>
      <c r="AG22" s="15">
        <v>0</v>
      </c>
      <c r="AH22" s="15">
        <v>0</v>
      </c>
      <c r="AI22" s="15">
        <v>0.25</v>
      </c>
      <c r="AJ22" s="15">
        <v>0</v>
      </c>
      <c r="AK22" s="15">
        <v>0.5</v>
      </c>
      <c r="AL22" s="15">
        <v>0.5</v>
      </c>
      <c r="AM22" s="15">
        <v>0.5</v>
      </c>
      <c r="AN22" s="15">
        <v>1</v>
      </c>
      <c r="AO22" s="15">
        <v>0.5</v>
      </c>
      <c r="AP22" s="15">
        <v>0.5</v>
      </c>
      <c r="AQ22" s="15">
        <v>1</v>
      </c>
      <c r="AR22" s="15">
        <v>1</v>
      </c>
      <c r="AS22" s="15">
        <v>1</v>
      </c>
      <c r="AT22" s="15">
        <v>0</v>
      </c>
      <c r="AU22" s="15">
        <v>0.5</v>
      </c>
      <c r="AV22" s="15">
        <v>0</v>
      </c>
      <c r="AW22" s="15">
        <v>1</v>
      </c>
      <c r="AX22" s="15">
        <v>1</v>
      </c>
      <c r="AY22" s="15">
        <v>1</v>
      </c>
      <c r="AZ22" s="15">
        <v>0</v>
      </c>
      <c r="BA22" s="15">
        <v>0.5</v>
      </c>
      <c r="BB22" s="15">
        <v>0</v>
      </c>
      <c r="BC22" s="15">
        <v>0</v>
      </c>
      <c r="BD22" s="15">
        <v>0</v>
      </c>
      <c r="BE22" s="15">
        <v>0</v>
      </c>
      <c r="BF22" s="15">
        <v>0</v>
      </c>
      <c r="BG22" s="15">
        <v>0</v>
      </c>
      <c r="BH22" s="15">
        <v>0</v>
      </c>
      <c r="BI22" s="15">
        <v>0</v>
      </c>
      <c r="BJ22" s="15">
        <v>0</v>
      </c>
      <c r="BK22" s="15">
        <v>0</v>
      </c>
      <c r="BL22" s="15">
        <v>0</v>
      </c>
      <c r="BM22" s="15">
        <v>0</v>
      </c>
      <c r="BN22" s="15">
        <v>1</v>
      </c>
      <c r="BO22" s="15">
        <v>0</v>
      </c>
      <c r="BP22" s="15">
        <v>0</v>
      </c>
      <c r="BQ22" s="15">
        <v>1</v>
      </c>
      <c r="BR22" s="15">
        <v>1</v>
      </c>
      <c r="BS22" s="15">
        <v>0</v>
      </c>
      <c r="BT22" s="15">
        <v>1</v>
      </c>
      <c r="BU22" s="15">
        <v>0</v>
      </c>
      <c r="BV22" s="15">
        <v>0</v>
      </c>
      <c r="BW22" s="15">
        <v>1</v>
      </c>
      <c r="BX22" s="15">
        <v>1</v>
      </c>
      <c r="BY22" s="15">
        <v>0</v>
      </c>
      <c r="BZ22" s="15">
        <v>0.5</v>
      </c>
      <c r="CA22" s="15">
        <v>0.5</v>
      </c>
      <c r="CB22" s="15">
        <v>0</v>
      </c>
      <c r="CC22" s="15">
        <v>1</v>
      </c>
      <c r="CD22" s="15">
        <v>1</v>
      </c>
      <c r="CE22" s="15">
        <v>0.5</v>
      </c>
      <c r="CF22" s="15">
        <v>0.5</v>
      </c>
      <c r="CG22" s="15">
        <v>0.5</v>
      </c>
      <c r="CH22" s="15">
        <v>1</v>
      </c>
      <c r="CI22" s="15">
        <v>-0.5</v>
      </c>
      <c r="CJ22" s="15">
        <v>0</v>
      </c>
      <c r="CK22" s="15">
        <v>1</v>
      </c>
      <c r="CL22" s="15">
        <v>-0.5</v>
      </c>
      <c r="CM22" s="15">
        <v>0</v>
      </c>
      <c r="CN22" s="15">
        <v>0.5</v>
      </c>
      <c r="CO22" s="15">
        <v>1</v>
      </c>
      <c r="CP22" s="15">
        <v>0</v>
      </c>
      <c r="CQ22" s="15">
        <v>1</v>
      </c>
      <c r="CR22" s="15">
        <v>0</v>
      </c>
      <c r="CS22" s="15">
        <v>7.25</v>
      </c>
      <c r="CT22" s="15">
        <v>2</v>
      </c>
      <c r="CU22" s="15">
        <v>7.5</v>
      </c>
      <c r="CV22" s="15">
        <v>3</v>
      </c>
      <c r="CW22" s="15">
        <v>-0.25</v>
      </c>
      <c r="CX22" s="15">
        <v>1</v>
      </c>
      <c r="CY22" s="15">
        <v>2</v>
      </c>
      <c r="CZ22" s="15">
        <v>4</v>
      </c>
      <c r="DA22" s="15">
        <v>0</v>
      </c>
      <c r="DB22" s="15">
        <v>2.5</v>
      </c>
      <c r="DC22" s="15">
        <v>-1.5</v>
      </c>
      <c r="DD22" s="15">
        <v>1</v>
      </c>
      <c r="DE22" s="15">
        <v>-0.75</v>
      </c>
      <c r="DF22" s="15">
        <v>2</v>
      </c>
      <c r="DG22" s="15">
        <v>3.5</v>
      </c>
      <c r="DH22" s="15">
        <v>0</v>
      </c>
      <c r="DI22" s="15">
        <v>1.5</v>
      </c>
      <c r="DJ22" s="15">
        <v>0</v>
      </c>
      <c r="DK22" s="15">
        <v>0.5</v>
      </c>
      <c r="DL22" s="15">
        <v>0</v>
      </c>
      <c r="DM22" s="15">
        <v>0.5</v>
      </c>
      <c r="DN22" s="15">
        <v>0</v>
      </c>
      <c r="DO22" s="15">
        <v>1</v>
      </c>
      <c r="DP22" s="15">
        <v>-1.5</v>
      </c>
      <c r="DQ22" s="15">
        <v>0.5</v>
      </c>
      <c r="DR22" s="15">
        <v>-0.75</v>
      </c>
      <c r="DS22" s="15">
        <v>0.5</v>
      </c>
      <c r="DT22" s="15">
        <v>-0.5</v>
      </c>
      <c r="DU22" s="15">
        <v>0</v>
      </c>
      <c r="DV22" s="15">
        <v>0</v>
      </c>
      <c r="DW22" s="15">
        <v>0</v>
      </c>
      <c r="DX22" s="15">
        <v>0</v>
      </c>
      <c r="DY22" s="15">
        <v>0</v>
      </c>
      <c r="DZ22" s="15">
        <v>0.5</v>
      </c>
      <c r="EA22" s="15">
        <v>0.5</v>
      </c>
      <c r="EB22" s="15">
        <v>0</v>
      </c>
      <c r="EC22" s="15">
        <v>1</v>
      </c>
      <c r="ED22" s="15">
        <v>0</v>
      </c>
      <c r="EE22" s="15">
        <v>0</v>
      </c>
      <c r="EF22" s="15">
        <v>1</v>
      </c>
      <c r="EG22" s="15">
        <v>1</v>
      </c>
      <c r="EH22" s="15">
        <v>1</v>
      </c>
      <c r="EI22" s="15">
        <v>0</v>
      </c>
      <c r="EJ22" s="15">
        <v>0.5</v>
      </c>
      <c r="EK22" s="15">
        <v>0</v>
      </c>
      <c r="EL22" s="15">
        <v>0</v>
      </c>
      <c r="EM22" s="15">
        <v>0</v>
      </c>
      <c r="EN22" s="15">
        <v>0</v>
      </c>
      <c r="EO22" s="15">
        <v>0</v>
      </c>
      <c r="EP22" s="15">
        <v>0.5</v>
      </c>
      <c r="EQ22" s="15">
        <v>0</v>
      </c>
      <c r="ER22" s="15">
        <v>0</v>
      </c>
      <c r="ES22" s="15">
        <v>0</v>
      </c>
      <c r="ET22" s="15">
        <v>0</v>
      </c>
      <c r="EU22" s="15">
        <v>0</v>
      </c>
      <c r="EV22" s="15">
        <v>0</v>
      </c>
      <c r="EW22" s="15">
        <v>0</v>
      </c>
      <c r="EX22" s="15">
        <v>0</v>
      </c>
      <c r="EY22" s="15">
        <v>0</v>
      </c>
      <c r="EZ22" s="15">
        <v>0</v>
      </c>
      <c r="FA22" s="15">
        <v>0</v>
      </c>
      <c r="FB22" s="15">
        <v>0</v>
      </c>
      <c r="FC22" s="15">
        <v>1</v>
      </c>
      <c r="FD22" s="15">
        <v>0</v>
      </c>
      <c r="FE22" s="15">
        <v>0</v>
      </c>
      <c r="FF22" s="15">
        <v>0</v>
      </c>
      <c r="FG22" s="15">
        <v>0.5</v>
      </c>
      <c r="FH22" s="15">
        <v>0</v>
      </c>
      <c r="FI22" s="15">
        <v>1</v>
      </c>
      <c r="FJ22" s="15">
        <v>0</v>
      </c>
      <c r="FK22" s="15">
        <v>0</v>
      </c>
      <c r="FL22" s="15">
        <v>0</v>
      </c>
      <c r="FM22" s="15">
        <v>0</v>
      </c>
      <c r="FN22" s="15">
        <v>0</v>
      </c>
      <c r="FO22" s="15">
        <v>0</v>
      </c>
      <c r="FP22" s="15">
        <v>0</v>
      </c>
      <c r="FQ22" s="15">
        <v>0</v>
      </c>
      <c r="FR22" s="15">
        <v>0</v>
      </c>
      <c r="FS22" s="15">
        <v>-1</v>
      </c>
      <c r="FT22" s="15">
        <v>-0.5</v>
      </c>
      <c r="FU22" s="15">
        <v>0</v>
      </c>
      <c r="FV22" s="15">
        <v>0</v>
      </c>
      <c r="FW22" s="15">
        <v>1</v>
      </c>
      <c r="FX22" s="15">
        <v>-0.5</v>
      </c>
      <c r="FY22" s="15">
        <v>0</v>
      </c>
      <c r="FZ22" s="15">
        <v>1</v>
      </c>
      <c r="GA22" s="15">
        <v>-0.5</v>
      </c>
      <c r="GB22" s="15">
        <v>0</v>
      </c>
      <c r="GC22" s="15">
        <v>0</v>
      </c>
      <c r="GD22" s="15">
        <v>0.25</v>
      </c>
      <c r="GE22" s="15">
        <v>0</v>
      </c>
      <c r="GF22" s="15">
        <v>-1</v>
      </c>
      <c r="GG22" s="15">
        <v>0</v>
      </c>
      <c r="GH22" s="15">
        <v>1</v>
      </c>
      <c r="GI22" s="15">
        <v>1</v>
      </c>
      <c r="GJ22" s="15">
        <v>1</v>
      </c>
    </row>
    <row r="23" spans="1:192">
      <c r="A23" s="5">
        <v>22</v>
      </c>
      <c r="B23" s="15">
        <v>32.5</v>
      </c>
      <c r="C23" s="15">
        <v>5</v>
      </c>
      <c r="D23" s="15">
        <v>15.25</v>
      </c>
      <c r="E23" s="15">
        <v>5</v>
      </c>
      <c r="F23" s="15">
        <v>17.25</v>
      </c>
      <c r="G23" s="15">
        <v>5</v>
      </c>
      <c r="H23" s="15">
        <v>6.5</v>
      </c>
      <c r="I23" s="15">
        <v>9</v>
      </c>
      <c r="J23" s="15">
        <v>0</v>
      </c>
      <c r="K23" s="15">
        <v>7.5</v>
      </c>
      <c r="L23" s="15">
        <v>5.5</v>
      </c>
      <c r="M23" s="15">
        <v>1.5</v>
      </c>
      <c r="N23" s="15">
        <v>2.5</v>
      </c>
      <c r="O23" s="15">
        <v>5.5</v>
      </c>
      <c r="P23" s="15">
        <v>4.5</v>
      </c>
      <c r="Q23" s="15">
        <v>0</v>
      </c>
      <c r="R23" s="15">
        <v>3.5</v>
      </c>
      <c r="S23" s="15">
        <v>1</v>
      </c>
      <c r="T23" s="15">
        <v>0.75</v>
      </c>
      <c r="U23" s="15">
        <v>1</v>
      </c>
      <c r="V23" s="15">
        <v>4.5</v>
      </c>
      <c r="W23" s="15">
        <v>0</v>
      </c>
      <c r="X23" s="15">
        <v>4</v>
      </c>
      <c r="Y23" s="15">
        <v>4.5</v>
      </c>
      <c r="Z23" s="15">
        <v>0.75</v>
      </c>
      <c r="AA23" s="15">
        <v>2.5</v>
      </c>
      <c r="AB23" s="15">
        <v>5.3999999999999999E-2</v>
      </c>
      <c r="AC23" s="15">
        <v>296000</v>
      </c>
      <c r="AD23" s="15">
        <v>2</v>
      </c>
      <c r="AE23" s="15">
        <v>1</v>
      </c>
      <c r="AF23" s="15">
        <v>1</v>
      </c>
      <c r="AG23" s="15">
        <v>0.5</v>
      </c>
      <c r="AH23" s="15">
        <v>1</v>
      </c>
      <c r="AI23" s="15">
        <v>0.5</v>
      </c>
      <c r="AJ23" s="15">
        <v>1</v>
      </c>
      <c r="AK23" s="15">
        <v>0.5</v>
      </c>
      <c r="AL23" s="15">
        <v>0.5</v>
      </c>
      <c r="AM23" s="15">
        <v>0.5</v>
      </c>
      <c r="AN23" s="15">
        <v>1</v>
      </c>
      <c r="AO23" s="15">
        <v>0.5</v>
      </c>
      <c r="AP23" s="15">
        <v>0.5</v>
      </c>
      <c r="AQ23" s="15">
        <v>1</v>
      </c>
      <c r="AR23" s="15">
        <v>1</v>
      </c>
      <c r="AS23" s="15">
        <v>1</v>
      </c>
      <c r="AT23" s="15">
        <v>1</v>
      </c>
      <c r="AU23" s="15">
        <v>0.5</v>
      </c>
      <c r="AV23" s="15">
        <v>0</v>
      </c>
      <c r="AW23" s="15">
        <v>1</v>
      </c>
      <c r="AX23" s="15">
        <v>1</v>
      </c>
      <c r="AY23" s="15">
        <v>1</v>
      </c>
      <c r="AZ23" s="15">
        <v>1</v>
      </c>
      <c r="BA23" s="15">
        <v>0.5</v>
      </c>
      <c r="BB23" s="15">
        <v>0</v>
      </c>
      <c r="BC23" s="15">
        <v>0</v>
      </c>
      <c r="BD23" s="15">
        <v>0</v>
      </c>
      <c r="BE23" s="15">
        <v>0</v>
      </c>
      <c r="BF23" s="15">
        <v>0</v>
      </c>
      <c r="BG23" s="15">
        <v>0</v>
      </c>
      <c r="BH23" s="15">
        <v>0</v>
      </c>
      <c r="BI23" s="15">
        <v>0</v>
      </c>
      <c r="BJ23" s="15">
        <v>0</v>
      </c>
      <c r="BK23" s="15">
        <v>0</v>
      </c>
      <c r="BL23" s="15">
        <v>0</v>
      </c>
      <c r="BM23" s="15">
        <v>1</v>
      </c>
      <c r="BN23" s="15">
        <v>1</v>
      </c>
      <c r="BO23" s="15">
        <v>0</v>
      </c>
      <c r="BP23" s="15">
        <v>0</v>
      </c>
      <c r="BQ23" s="15">
        <v>1</v>
      </c>
      <c r="BR23" s="15">
        <v>0.5</v>
      </c>
      <c r="BS23" s="15">
        <v>1</v>
      </c>
      <c r="BT23" s="15">
        <v>1</v>
      </c>
      <c r="BU23" s="15">
        <v>0</v>
      </c>
      <c r="BV23" s="15">
        <v>0</v>
      </c>
      <c r="BW23" s="15">
        <v>1</v>
      </c>
      <c r="BX23" s="15">
        <v>1</v>
      </c>
      <c r="BY23" s="15">
        <v>0</v>
      </c>
      <c r="BZ23" s="15">
        <v>0.5</v>
      </c>
      <c r="CA23" s="15">
        <v>0.5</v>
      </c>
      <c r="CB23" s="15">
        <v>1</v>
      </c>
      <c r="CC23" s="15">
        <v>1</v>
      </c>
      <c r="CD23" s="15">
        <v>1</v>
      </c>
      <c r="CE23" s="15">
        <v>0.5</v>
      </c>
      <c r="CF23" s="15">
        <v>0.5</v>
      </c>
      <c r="CG23" s="15">
        <v>0.5</v>
      </c>
      <c r="CH23" s="15">
        <v>1</v>
      </c>
      <c r="CI23" s="15">
        <v>-0.25</v>
      </c>
      <c r="CJ23" s="15">
        <v>0</v>
      </c>
      <c r="CK23" s="15">
        <v>1</v>
      </c>
      <c r="CL23" s="15">
        <v>-0.25</v>
      </c>
      <c r="CM23" s="15">
        <v>0</v>
      </c>
      <c r="CN23" s="15">
        <v>0.5</v>
      </c>
      <c r="CO23" s="15">
        <v>1</v>
      </c>
      <c r="CP23" s="15">
        <v>0</v>
      </c>
      <c r="CQ23" s="15">
        <v>1</v>
      </c>
      <c r="CR23" s="15">
        <v>0</v>
      </c>
      <c r="CS23" s="15">
        <v>8.75</v>
      </c>
      <c r="CT23" s="15">
        <v>2</v>
      </c>
      <c r="CU23" s="15">
        <v>10.25</v>
      </c>
      <c r="CV23" s="15">
        <v>4</v>
      </c>
      <c r="CW23" s="15">
        <v>-1.5</v>
      </c>
      <c r="CX23" s="15">
        <v>1</v>
      </c>
      <c r="CY23" s="15">
        <v>3.5</v>
      </c>
      <c r="CZ23" s="15">
        <v>4.5</v>
      </c>
      <c r="DA23" s="15">
        <v>0</v>
      </c>
      <c r="DB23" s="15">
        <v>1.5</v>
      </c>
      <c r="DC23" s="15">
        <v>-1</v>
      </c>
      <c r="DD23" s="15">
        <v>0.5</v>
      </c>
      <c r="DE23" s="15">
        <v>-0.25</v>
      </c>
      <c r="DF23" s="15">
        <v>3.5</v>
      </c>
      <c r="DG23" s="15">
        <v>4.5</v>
      </c>
      <c r="DH23" s="15">
        <v>0</v>
      </c>
      <c r="DI23" s="15">
        <v>1.5</v>
      </c>
      <c r="DJ23" s="15">
        <v>0</v>
      </c>
      <c r="DK23" s="15">
        <v>0.75</v>
      </c>
      <c r="DL23" s="15">
        <v>0</v>
      </c>
      <c r="DM23" s="15">
        <v>0</v>
      </c>
      <c r="DN23" s="15">
        <v>0</v>
      </c>
      <c r="DO23" s="15">
        <v>0</v>
      </c>
      <c r="DP23" s="15">
        <v>-1</v>
      </c>
      <c r="DQ23" s="15">
        <v>-0.25</v>
      </c>
      <c r="DR23" s="15">
        <v>-0.25</v>
      </c>
      <c r="DS23" s="15">
        <v>1</v>
      </c>
      <c r="DT23" s="15">
        <v>0</v>
      </c>
      <c r="DU23" s="15">
        <v>0</v>
      </c>
      <c r="DV23" s="15">
        <v>0</v>
      </c>
      <c r="DW23" s="15">
        <v>0</v>
      </c>
      <c r="DX23" s="15">
        <v>0</v>
      </c>
      <c r="DY23" s="15">
        <v>1</v>
      </c>
      <c r="DZ23" s="15">
        <v>0.5</v>
      </c>
      <c r="EA23" s="15">
        <v>0.5</v>
      </c>
      <c r="EB23" s="15">
        <v>0.5</v>
      </c>
      <c r="EC23" s="15">
        <v>0</v>
      </c>
      <c r="ED23" s="15">
        <v>0</v>
      </c>
      <c r="EE23" s="15">
        <v>0</v>
      </c>
      <c r="EF23" s="15">
        <v>1</v>
      </c>
      <c r="EG23" s="15">
        <v>1</v>
      </c>
      <c r="EH23" s="15">
        <v>1</v>
      </c>
      <c r="EI23" s="15">
        <v>1</v>
      </c>
      <c r="EJ23" s="15">
        <v>0.5</v>
      </c>
      <c r="EK23" s="15">
        <v>0</v>
      </c>
      <c r="EL23" s="15">
        <v>0</v>
      </c>
      <c r="EM23" s="15">
        <v>0</v>
      </c>
      <c r="EN23" s="15">
        <v>0</v>
      </c>
      <c r="EO23" s="15">
        <v>0</v>
      </c>
      <c r="EP23" s="15">
        <v>0</v>
      </c>
      <c r="EQ23" s="15">
        <v>0</v>
      </c>
      <c r="ER23" s="15">
        <v>0</v>
      </c>
      <c r="ES23" s="15">
        <v>0</v>
      </c>
      <c r="ET23" s="15">
        <v>0</v>
      </c>
      <c r="EU23" s="15">
        <v>0</v>
      </c>
      <c r="EV23" s="15">
        <v>0</v>
      </c>
      <c r="EW23" s="15">
        <v>0</v>
      </c>
      <c r="EX23" s="15">
        <v>0</v>
      </c>
      <c r="EY23" s="15">
        <v>0</v>
      </c>
      <c r="EZ23" s="15">
        <v>0</v>
      </c>
      <c r="FA23" s="15">
        <v>0</v>
      </c>
      <c r="FB23" s="15">
        <v>1</v>
      </c>
      <c r="FC23" s="15">
        <v>0</v>
      </c>
      <c r="FD23" s="15">
        <v>0</v>
      </c>
      <c r="FE23" s="15">
        <v>0</v>
      </c>
      <c r="FF23" s="15">
        <v>0</v>
      </c>
      <c r="FG23" s="15">
        <v>0.5</v>
      </c>
      <c r="FH23" s="15">
        <v>0</v>
      </c>
      <c r="FI23" s="15">
        <v>0</v>
      </c>
      <c r="FJ23" s="15">
        <v>0</v>
      </c>
      <c r="FK23" s="15">
        <v>0</v>
      </c>
      <c r="FL23" s="15">
        <v>0</v>
      </c>
      <c r="FM23" s="15">
        <v>0</v>
      </c>
      <c r="FN23" s="15">
        <v>0</v>
      </c>
      <c r="FO23" s="15">
        <v>0</v>
      </c>
      <c r="FP23" s="15">
        <v>0</v>
      </c>
      <c r="FQ23" s="15">
        <v>0</v>
      </c>
      <c r="FR23" s="15">
        <v>0</v>
      </c>
      <c r="FS23" s="15">
        <v>-1</v>
      </c>
      <c r="FT23" s="15">
        <v>0</v>
      </c>
      <c r="FU23" s="15">
        <v>0</v>
      </c>
      <c r="FV23" s="15">
        <v>0</v>
      </c>
      <c r="FW23" s="15">
        <v>1</v>
      </c>
      <c r="FX23" s="15">
        <v>-0.25</v>
      </c>
      <c r="FY23" s="15">
        <v>0</v>
      </c>
      <c r="FZ23" s="15">
        <v>0</v>
      </c>
      <c r="GA23" s="15">
        <v>-0.25</v>
      </c>
      <c r="GB23" s="15">
        <v>0</v>
      </c>
      <c r="GC23" s="15">
        <v>0</v>
      </c>
      <c r="GD23" s="15">
        <v>0.75</v>
      </c>
      <c r="GE23" s="15">
        <v>0</v>
      </c>
      <c r="GF23" s="15">
        <v>-1</v>
      </c>
      <c r="GG23" s="15">
        <v>0</v>
      </c>
      <c r="GH23" s="15">
        <v>1</v>
      </c>
      <c r="GI23" s="15">
        <v>1</v>
      </c>
      <c r="GJ23" s="15">
        <v>1</v>
      </c>
    </row>
    <row r="24" spans="1:192">
      <c r="A24" s="5">
        <v>23</v>
      </c>
      <c r="B24" s="15">
        <v>11.5</v>
      </c>
      <c r="C24" s="15">
        <v>3</v>
      </c>
      <c r="D24" s="15">
        <v>5.5</v>
      </c>
      <c r="E24" s="15">
        <v>3</v>
      </c>
      <c r="F24" s="15">
        <v>6</v>
      </c>
      <c r="G24" s="15">
        <v>3</v>
      </c>
      <c r="H24" s="15">
        <v>3.5</v>
      </c>
      <c r="I24" s="15">
        <v>5.5</v>
      </c>
      <c r="J24" s="15">
        <v>-2</v>
      </c>
      <c r="K24" s="15">
        <v>2.5</v>
      </c>
      <c r="L24" s="15">
        <v>3</v>
      </c>
      <c r="M24" s="15">
        <v>-1</v>
      </c>
      <c r="N24" s="15">
        <v>0</v>
      </c>
      <c r="O24" s="15">
        <v>2.5</v>
      </c>
      <c r="P24" s="15">
        <v>2.75</v>
      </c>
      <c r="Q24" s="15">
        <v>-1</v>
      </c>
      <c r="R24" s="15">
        <v>1.25</v>
      </c>
      <c r="S24" s="15">
        <v>0.5</v>
      </c>
      <c r="T24" s="15">
        <v>-0.5</v>
      </c>
      <c r="U24" s="15">
        <v>1</v>
      </c>
      <c r="V24" s="15">
        <v>2.75</v>
      </c>
      <c r="W24" s="15">
        <v>-1</v>
      </c>
      <c r="X24" s="15">
        <v>1.25</v>
      </c>
      <c r="Y24" s="15">
        <v>2.5</v>
      </c>
      <c r="Z24" s="15">
        <v>-0.5</v>
      </c>
      <c r="AA24" s="15">
        <v>0</v>
      </c>
      <c r="AB24" s="15">
        <v>0.04</v>
      </c>
      <c r="AC24" s="15">
        <v>311000</v>
      </c>
      <c r="AD24" s="15">
        <v>1</v>
      </c>
      <c r="AE24" s="15">
        <v>1</v>
      </c>
      <c r="AF24" s="15">
        <v>0</v>
      </c>
      <c r="AG24" s="15">
        <v>0</v>
      </c>
      <c r="AH24" s="15">
        <v>0</v>
      </c>
      <c r="AI24" s="15">
        <v>0</v>
      </c>
      <c r="AJ24" s="15">
        <v>0</v>
      </c>
      <c r="AK24" s="15">
        <v>0.5</v>
      </c>
      <c r="AL24" s="15">
        <v>0.5</v>
      </c>
      <c r="AM24" s="15">
        <v>0.5</v>
      </c>
      <c r="AN24" s="15">
        <v>0</v>
      </c>
      <c r="AO24" s="15">
        <v>0.5</v>
      </c>
      <c r="AP24" s="15">
        <v>0.5</v>
      </c>
      <c r="AQ24" s="15">
        <v>0.75</v>
      </c>
      <c r="AR24" s="15">
        <v>0.75</v>
      </c>
      <c r="AS24" s="15">
        <v>0.75</v>
      </c>
      <c r="AT24" s="15">
        <v>0</v>
      </c>
      <c r="AU24" s="15">
        <v>0.5</v>
      </c>
      <c r="AV24" s="15">
        <v>0</v>
      </c>
      <c r="AW24" s="15">
        <v>0.75</v>
      </c>
      <c r="AX24" s="15">
        <v>0.75</v>
      </c>
      <c r="AY24" s="15">
        <v>0.75</v>
      </c>
      <c r="AZ24" s="15">
        <v>0</v>
      </c>
      <c r="BA24" s="15">
        <v>0.5</v>
      </c>
      <c r="BB24" s="15">
        <v>0</v>
      </c>
      <c r="BC24" s="15">
        <v>0</v>
      </c>
      <c r="BD24" s="15">
        <v>1</v>
      </c>
      <c r="BE24" s="15">
        <v>0</v>
      </c>
      <c r="BF24" s="15">
        <v>-1</v>
      </c>
      <c r="BG24" s="15">
        <v>0</v>
      </c>
      <c r="BH24" s="15">
        <v>0</v>
      </c>
      <c r="BI24" s="15">
        <v>0</v>
      </c>
      <c r="BJ24" s="15">
        <v>0</v>
      </c>
      <c r="BK24" s="15">
        <v>-1</v>
      </c>
      <c r="BL24" s="15">
        <v>0</v>
      </c>
      <c r="BM24" s="15">
        <v>0.75</v>
      </c>
      <c r="BN24" s="15">
        <v>0</v>
      </c>
      <c r="BO24" s="15">
        <v>0</v>
      </c>
      <c r="BP24" s="15">
        <v>0</v>
      </c>
      <c r="BQ24" s="15">
        <v>0</v>
      </c>
      <c r="BR24" s="15">
        <v>0.5</v>
      </c>
      <c r="BS24" s="15">
        <v>0.75</v>
      </c>
      <c r="BT24" s="15">
        <v>0</v>
      </c>
      <c r="BU24" s="15">
        <v>0</v>
      </c>
      <c r="BV24" s="15">
        <v>0</v>
      </c>
      <c r="BW24" s="15">
        <v>0</v>
      </c>
      <c r="BX24" s="15">
        <v>0.5</v>
      </c>
      <c r="BY24" s="15">
        <v>0</v>
      </c>
      <c r="BZ24" s="15">
        <v>0</v>
      </c>
      <c r="CA24" s="15">
        <v>0.5</v>
      </c>
      <c r="CB24" s="15">
        <v>0</v>
      </c>
      <c r="CC24" s="15">
        <v>1</v>
      </c>
      <c r="CD24" s="15">
        <v>1</v>
      </c>
      <c r="CE24" s="15">
        <v>0</v>
      </c>
      <c r="CF24" s="15">
        <v>0</v>
      </c>
      <c r="CG24" s="15">
        <v>0.5</v>
      </c>
      <c r="CH24" s="15">
        <v>0</v>
      </c>
      <c r="CI24" s="15">
        <v>-0.5</v>
      </c>
      <c r="CJ24" s="15">
        <v>0</v>
      </c>
      <c r="CK24" s="15">
        <v>0</v>
      </c>
      <c r="CL24" s="15">
        <v>-0.5</v>
      </c>
      <c r="CM24" s="15">
        <v>0</v>
      </c>
      <c r="CN24" s="15">
        <v>0</v>
      </c>
      <c r="CO24" s="15">
        <v>1</v>
      </c>
      <c r="CP24" s="15">
        <v>0</v>
      </c>
      <c r="CQ24" s="15">
        <v>-1</v>
      </c>
      <c r="CR24" s="15">
        <v>0</v>
      </c>
      <c r="CS24" s="15">
        <v>0</v>
      </c>
      <c r="CT24" s="15">
        <v>2</v>
      </c>
      <c r="CU24" s="15">
        <v>0.5</v>
      </c>
      <c r="CV24" s="15">
        <v>2</v>
      </c>
      <c r="CW24" s="15">
        <v>-0.5</v>
      </c>
      <c r="CX24" s="15">
        <v>1</v>
      </c>
      <c r="CY24" s="15">
        <v>1</v>
      </c>
      <c r="CZ24" s="15">
        <v>1</v>
      </c>
      <c r="DA24" s="15">
        <v>0</v>
      </c>
      <c r="DB24" s="15">
        <v>1</v>
      </c>
      <c r="DC24" s="15">
        <v>0</v>
      </c>
      <c r="DD24" s="15">
        <v>-1</v>
      </c>
      <c r="DE24" s="15">
        <v>-2</v>
      </c>
      <c r="DF24" s="15">
        <v>0</v>
      </c>
      <c r="DG24" s="15">
        <v>0.5</v>
      </c>
      <c r="DH24" s="15">
        <v>0</v>
      </c>
      <c r="DI24" s="15">
        <v>0.5</v>
      </c>
      <c r="DJ24" s="15">
        <v>0</v>
      </c>
      <c r="DK24" s="15">
        <v>-0.5</v>
      </c>
      <c r="DL24" s="15">
        <v>1</v>
      </c>
      <c r="DM24" s="15">
        <v>0.5</v>
      </c>
      <c r="DN24" s="15">
        <v>0</v>
      </c>
      <c r="DO24" s="15">
        <v>0.5</v>
      </c>
      <c r="DP24" s="15">
        <v>0</v>
      </c>
      <c r="DQ24" s="15">
        <v>-0.5</v>
      </c>
      <c r="DR24" s="15">
        <v>-2</v>
      </c>
      <c r="DS24" s="15">
        <v>0</v>
      </c>
      <c r="DT24" s="15">
        <v>-1</v>
      </c>
      <c r="DU24" s="15">
        <v>0</v>
      </c>
      <c r="DV24" s="15">
        <v>0</v>
      </c>
      <c r="DW24" s="15">
        <v>0</v>
      </c>
      <c r="DX24" s="15">
        <v>0</v>
      </c>
      <c r="DY24" s="15">
        <v>0</v>
      </c>
      <c r="DZ24" s="15">
        <v>0.5</v>
      </c>
      <c r="EA24" s="15">
        <v>0.5</v>
      </c>
      <c r="EB24" s="15">
        <v>0</v>
      </c>
      <c r="EC24" s="15">
        <v>0</v>
      </c>
      <c r="ED24" s="15">
        <v>0.5</v>
      </c>
      <c r="EE24" s="15">
        <v>0.5</v>
      </c>
      <c r="EF24" s="15">
        <v>0</v>
      </c>
      <c r="EG24" s="15">
        <v>0</v>
      </c>
      <c r="EH24" s="15">
        <v>0</v>
      </c>
      <c r="EI24" s="15">
        <v>0</v>
      </c>
      <c r="EJ24" s="15">
        <v>0.5</v>
      </c>
      <c r="EK24" s="15">
        <v>0</v>
      </c>
      <c r="EL24" s="15">
        <v>0</v>
      </c>
      <c r="EM24" s="15">
        <v>0</v>
      </c>
      <c r="EN24" s="15">
        <v>0</v>
      </c>
      <c r="EO24" s="15">
        <v>0</v>
      </c>
      <c r="EP24" s="15">
        <v>0.5</v>
      </c>
      <c r="EQ24" s="15">
        <v>0</v>
      </c>
      <c r="ER24" s="15">
        <v>0</v>
      </c>
      <c r="ES24" s="15">
        <v>0</v>
      </c>
      <c r="ET24" s="15">
        <v>0</v>
      </c>
      <c r="EU24" s="15">
        <v>0</v>
      </c>
      <c r="EV24" s="15">
        <v>0</v>
      </c>
      <c r="EW24" s="15">
        <v>0</v>
      </c>
      <c r="EX24" s="15">
        <v>0</v>
      </c>
      <c r="EY24" s="15">
        <v>0</v>
      </c>
      <c r="EZ24" s="15">
        <v>0</v>
      </c>
      <c r="FA24" s="15">
        <v>0</v>
      </c>
      <c r="FB24" s="15">
        <v>0</v>
      </c>
      <c r="FC24" s="15">
        <v>0</v>
      </c>
      <c r="FD24" s="15">
        <v>0</v>
      </c>
      <c r="FE24" s="15">
        <v>0</v>
      </c>
      <c r="FF24" s="15">
        <v>0</v>
      </c>
      <c r="FG24" s="15">
        <v>0.5</v>
      </c>
      <c r="FH24" s="15">
        <v>0</v>
      </c>
      <c r="FI24" s="15">
        <v>0</v>
      </c>
      <c r="FJ24" s="15">
        <v>0</v>
      </c>
      <c r="FK24" s="15">
        <v>0</v>
      </c>
      <c r="FL24" s="15">
        <v>0</v>
      </c>
      <c r="FM24" s="15">
        <v>0.5</v>
      </c>
      <c r="FN24" s="15">
        <v>0</v>
      </c>
      <c r="FO24" s="15">
        <v>0</v>
      </c>
      <c r="FP24" s="15">
        <v>0</v>
      </c>
      <c r="FQ24" s="15">
        <v>0</v>
      </c>
      <c r="FR24" s="15">
        <v>0</v>
      </c>
      <c r="FS24" s="15">
        <v>0</v>
      </c>
      <c r="FT24" s="15">
        <v>0</v>
      </c>
      <c r="FU24" s="15">
        <v>0</v>
      </c>
      <c r="FV24" s="15">
        <v>0</v>
      </c>
      <c r="FW24" s="15">
        <v>0</v>
      </c>
      <c r="FX24" s="15">
        <v>-0.5</v>
      </c>
      <c r="FY24" s="15">
        <v>0</v>
      </c>
      <c r="FZ24" s="15">
        <v>0</v>
      </c>
      <c r="GA24" s="15">
        <v>-0.5</v>
      </c>
      <c r="GB24" s="15">
        <v>0</v>
      </c>
      <c r="GC24" s="15">
        <v>0</v>
      </c>
      <c r="GD24" s="15">
        <v>-1</v>
      </c>
      <c r="GE24" s="15">
        <v>0</v>
      </c>
      <c r="GF24" s="15">
        <v>-1</v>
      </c>
      <c r="GG24" s="15">
        <v>0</v>
      </c>
      <c r="GH24" s="15">
        <v>1</v>
      </c>
      <c r="GI24" s="15">
        <v>1</v>
      </c>
      <c r="GJ24" s="15">
        <v>0</v>
      </c>
    </row>
    <row r="25" spans="1:192">
      <c r="A25" s="5">
        <v>24</v>
      </c>
      <c r="B25" s="15">
        <v>30</v>
      </c>
      <c r="C25" s="15">
        <v>5</v>
      </c>
      <c r="D25" s="15">
        <v>13.5</v>
      </c>
      <c r="E25" s="15">
        <v>4</v>
      </c>
      <c r="F25" s="15">
        <v>16.5</v>
      </c>
      <c r="G25" s="15">
        <v>5</v>
      </c>
      <c r="H25" s="15">
        <v>4.5</v>
      </c>
      <c r="I25" s="15">
        <v>9</v>
      </c>
      <c r="J25" s="15">
        <v>0</v>
      </c>
      <c r="K25" s="15">
        <v>5.5</v>
      </c>
      <c r="L25" s="15">
        <v>5.5</v>
      </c>
      <c r="M25" s="15">
        <v>2</v>
      </c>
      <c r="N25" s="15">
        <v>3.5</v>
      </c>
      <c r="O25" s="15">
        <v>3.5</v>
      </c>
      <c r="P25" s="15">
        <v>4.5</v>
      </c>
      <c r="Q25" s="15">
        <v>0</v>
      </c>
      <c r="R25" s="15">
        <v>3</v>
      </c>
      <c r="S25" s="15">
        <v>1.5</v>
      </c>
      <c r="T25" s="15">
        <v>1</v>
      </c>
      <c r="U25" s="15">
        <v>1</v>
      </c>
      <c r="V25" s="15">
        <v>4.5</v>
      </c>
      <c r="W25" s="15">
        <v>0</v>
      </c>
      <c r="X25" s="15">
        <v>2.5</v>
      </c>
      <c r="Y25" s="15">
        <v>4</v>
      </c>
      <c r="Z25" s="15">
        <v>1</v>
      </c>
      <c r="AA25" s="15">
        <v>3.5</v>
      </c>
      <c r="AB25" s="15">
        <v>4.1000000000000002E-2</v>
      </c>
      <c r="AC25" s="15">
        <v>175000</v>
      </c>
      <c r="AD25" s="15">
        <v>1</v>
      </c>
      <c r="AE25" s="15">
        <v>1</v>
      </c>
      <c r="AF25" s="15">
        <v>0</v>
      </c>
      <c r="AG25" s="15">
        <v>0.25</v>
      </c>
      <c r="AH25" s="15">
        <v>0</v>
      </c>
      <c r="AI25" s="15">
        <v>0.25</v>
      </c>
      <c r="AJ25" s="15">
        <v>0</v>
      </c>
      <c r="AK25" s="15">
        <v>0.5</v>
      </c>
      <c r="AL25" s="15">
        <v>0.5</v>
      </c>
      <c r="AM25" s="15">
        <v>0.5</v>
      </c>
      <c r="AN25" s="15">
        <v>0.5</v>
      </c>
      <c r="AO25" s="15">
        <v>0.5</v>
      </c>
      <c r="AP25" s="15">
        <v>0.5</v>
      </c>
      <c r="AQ25" s="15">
        <v>1</v>
      </c>
      <c r="AR25" s="15">
        <v>1</v>
      </c>
      <c r="AS25" s="15">
        <v>1</v>
      </c>
      <c r="AT25" s="15">
        <v>1</v>
      </c>
      <c r="AU25" s="15">
        <v>0.5</v>
      </c>
      <c r="AV25" s="15">
        <v>0</v>
      </c>
      <c r="AW25" s="15">
        <v>1</v>
      </c>
      <c r="AX25" s="15">
        <v>1</v>
      </c>
      <c r="AY25" s="15">
        <v>1</v>
      </c>
      <c r="AZ25" s="15">
        <v>1</v>
      </c>
      <c r="BA25" s="15">
        <v>0.5</v>
      </c>
      <c r="BB25" s="15">
        <v>0</v>
      </c>
      <c r="BC25" s="15">
        <v>0</v>
      </c>
      <c r="BD25" s="15">
        <v>0</v>
      </c>
      <c r="BE25" s="15">
        <v>0</v>
      </c>
      <c r="BF25" s="15">
        <v>0</v>
      </c>
      <c r="BG25" s="15">
        <v>0</v>
      </c>
      <c r="BH25" s="15">
        <v>0</v>
      </c>
      <c r="BI25" s="15">
        <v>0</v>
      </c>
      <c r="BJ25" s="15">
        <v>0</v>
      </c>
      <c r="BK25" s="15">
        <v>0</v>
      </c>
      <c r="BL25" s="15">
        <v>0</v>
      </c>
      <c r="BM25" s="15">
        <v>1</v>
      </c>
      <c r="BN25" s="15">
        <v>1</v>
      </c>
      <c r="BO25" s="15">
        <v>0</v>
      </c>
      <c r="BP25" s="15">
        <v>0</v>
      </c>
      <c r="BQ25" s="15">
        <v>0</v>
      </c>
      <c r="BR25" s="15">
        <v>1</v>
      </c>
      <c r="BS25" s="15">
        <v>1</v>
      </c>
      <c r="BT25" s="15">
        <v>1</v>
      </c>
      <c r="BU25" s="15">
        <v>0</v>
      </c>
      <c r="BV25" s="15">
        <v>0</v>
      </c>
      <c r="BW25" s="15">
        <v>0</v>
      </c>
      <c r="BX25" s="15">
        <v>0.5</v>
      </c>
      <c r="BY25" s="15">
        <v>1</v>
      </c>
      <c r="BZ25" s="15">
        <v>0.5</v>
      </c>
      <c r="CA25" s="15">
        <v>0</v>
      </c>
      <c r="CB25" s="15">
        <v>1</v>
      </c>
      <c r="CC25" s="15">
        <v>1</v>
      </c>
      <c r="CD25" s="15">
        <v>1</v>
      </c>
      <c r="CE25" s="15">
        <v>0.5</v>
      </c>
      <c r="CF25" s="15">
        <v>0.5</v>
      </c>
      <c r="CG25" s="15">
        <v>0</v>
      </c>
      <c r="CH25" s="15">
        <v>1</v>
      </c>
      <c r="CI25" s="15">
        <v>0</v>
      </c>
      <c r="CJ25" s="15">
        <v>0</v>
      </c>
      <c r="CK25" s="15">
        <v>1</v>
      </c>
      <c r="CL25" s="15">
        <v>0</v>
      </c>
      <c r="CM25" s="15">
        <v>0</v>
      </c>
      <c r="CN25" s="15">
        <v>0.5</v>
      </c>
      <c r="CO25" s="15">
        <v>1</v>
      </c>
      <c r="CP25" s="15">
        <v>0</v>
      </c>
      <c r="CQ25" s="15">
        <v>1</v>
      </c>
      <c r="CR25" s="15">
        <v>1</v>
      </c>
      <c r="CS25" s="15">
        <v>18.5</v>
      </c>
      <c r="CT25" s="15">
        <v>3</v>
      </c>
      <c r="CU25" s="15">
        <v>9.25</v>
      </c>
      <c r="CV25" s="15">
        <v>4</v>
      </c>
      <c r="CW25" s="15">
        <v>9.25</v>
      </c>
      <c r="CX25" s="15">
        <v>3</v>
      </c>
      <c r="CY25" s="15">
        <v>1.75</v>
      </c>
      <c r="CZ25" s="15">
        <v>9</v>
      </c>
      <c r="DA25" s="15">
        <v>0</v>
      </c>
      <c r="DB25" s="15">
        <v>3.5</v>
      </c>
      <c r="DC25" s="15">
        <v>1</v>
      </c>
      <c r="DD25" s="15">
        <v>2</v>
      </c>
      <c r="DE25" s="15">
        <v>1.25</v>
      </c>
      <c r="DF25" s="15">
        <v>0.75</v>
      </c>
      <c r="DG25" s="15">
        <v>4.5</v>
      </c>
      <c r="DH25" s="15">
        <v>0</v>
      </c>
      <c r="DI25" s="15">
        <v>2</v>
      </c>
      <c r="DJ25" s="15">
        <v>1</v>
      </c>
      <c r="DK25" s="15">
        <v>1</v>
      </c>
      <c r="DL25" s="15">
        <v>1</v>
      </c>
      <c r="DM25" s="15">
        <v>4.5</v>
      </c>
      <c r="DN25" s="15">
        <v>0</v>
      </c>
      <c r="DO25" s="15">
        <v>1.5</v>
      </c>
      <c r="DP25" s="15">
        <v>0</v>
      </c>
      <c r="DQ25" s="15">
        <v>1</v>
      </c>
      <c r="DR25" s="15">
        <v>1.25</v>
      </c>
      <c r="DS25" s="15">
        <v>0</v>
      </c>
      <c r="DT25" s="15">
        <v>-0.5</v>
      </c>
      <c r="DU25" s="15">
        <v>0</v>
      </c>
      <c r="DV25" s="15">
        <v>0</v>
      </c>
      <c r="DW25" s="15">
        <v>0</v>
      </c>
      <c r="DX25" s="15">
        <v>0.25</v>
      </c>
      <c r="DY25" s="15">
        <v>0</v>
      </c>
      <c r="DZ25" s="15">
        <v>0.5</v>
      </c>
      <c r="EA25" s="15">
        <v>0.5</v>
      </c>
      <c r="EB25" s="15">
        <v>0</v>
      </c>
      <c r="EC25" s="15">
        <v>0</v>
      </c>
      <c r="ED25" s="15">
        <v>0.5</v>
      </c>
      <c r="EE25" s="15">
        <v>0.5</v>
      </c>
      <c r="EF25" s="15">
        <v>1</v>
      </c>
      <c r="EG25" s="15">
        <v>1</v>
      </c>
      <c r="EH25" s="15">
        <v>1</v>
      </c>
      <c r="EI25" s="15">
        <v>1</v>
      </c>
      <c r="EJ25" s="15">
        <v>0.5</v>
      </c>
      <c r="EK25" s="15">
        <v>0</v>
      </c>
      <c r="EL25" s="15">
        <v>1</v>
      </c>
      <c r="EM25" s="15">
        <v>1</v>
      </c>
      <c r="EN25" s="15">
        <v>1</v>
      </c>
      <c r="EO25" s="15">
        <v>1</v>
      </c>
      <c r="EP25" s="15">
        <v>0.5</v>
      </c>
      <c r="EQ25" s="15">
        <v>0</v>
      </c>
      <c r="ER25" s="15">
        <v>0</v>
      </c>
      <c r="ES25" s="15">
        <v>0</v>
      </c>
      <c r="ET25" s="15">
        <v>0</v>
      </c>
      <c r="EU25" s="15">
        <v>0</v>
      </c>
      <c r="EV25" s="15">
        <v>0</v>
      </c>
      <c r="EW25" s="15">
        <v>0</v>
      </c>
      <c r="EX25" s="15">
        <v>0</v>
      </c>
      <c r="EY25" s="15">
        <v>0</v>
      </c>
      <c r="EZ25" s="15">
        <v>0</v>
      </c>
      <c r="FA25" s="15">
        <v>0</v>
      </c>
      <c r="FB25" s="15">
        <v>1</v>
      </c>
      <c r="FC25" s="15">
        <v>0</v>
      </c>
      <c r="FD25" s="15">
        <v>0</v>
      </c>
      <c r="FE25" s="15">
        <v>0</v>
      </c>
      <c r="FF25" s="15">
        <v>0</v>
      </c>
      <c r="FG25" s="15">
        <v>1</v>
      </c>
      <c r="FH25" s="15">
        <v>1</v>
      </c>
      <c r="FI25" s="15">
        <v>0</v>
      </c>
      <c r="FJ25" s="15">
        <v>0</v>
      </c>
      <c r="FK25" s="15">
        <v>0</v>
      </c>
      <c r="FL25" s="15">
        <v>0</v>
      </c>
      <c r="FM25" s="15">
        <v>0.5</v>
      </c>
      <c r="FN25" s="15">
        <v>1</v>
      </c>
      <c r="FO25" s="15">
        <v>0</v>
      </c>
      <c r="FP25" s="15">
        <v>0</v>
      </c>
      <c r="FQ25" s="15">
        <v>1</v>
      </c>
      <c r="FR25" s="15">
        <v>0</v>
      </c>
      <c r="FS25" s="15">
        <v>-1</v>
      </c>
      <c r="FT25" s="15">
        <v>0</v>
      </c>
      <c r="FU25" s="15">
        <v>0</v>
      </c>
      <c r="FV25" s="15">
        <v>0</v>
      </c>
      <c r="FW25" s="15">
        <v>1</v>
      </c>
      <c r="FX25" s="15">
        <v>0</v>
      </c>
      <c r="FY25" s="15">
        <v>0</v>
      </c>
      <c r="FZ25" s="15">
        <v>1</v>
      </c>
      <c r="GA25" s="15">
        <v>0</v>
      </c>
      <c r="GB25" s="15">
        <v>0</v>
      </c>
      <c r="GC25" s="15">
        <v>0</v>
      </c>
      <c r="GD25" s="15">
        <v>0.25</v>
      </c>
      <c r="GE25" s="15">
        <v>0</v>
      </c>
      <c r="GF25" s="15">
        <v>0</v>
      </c>
      <c r="GG25" s="15">
        <v>1</v>
      </c>
      <c r="GH25" s="15">
        <v>1</v>
      </c>
      <c r="GI25" s="15">
        <v>1</v>
      </c>
      <c r="GJ25" s="15">
        <v>1</v>
      </c>
    </row>
    <row r="26" spans="1:192">
      <c r="A26" s="5">
        <v>25</v>
      </c>
      <c r="B26" s="15">
        <v>-2.5</v>
      </c>
      <c r="C26" s="15">
        <v>1</v>
      </c>
      <c r="D26" s="15">
        <v>-0.5</v>
      </c>
      <c r="E26" s="15">
        <v>1</v>
      </c>
      <c r="F26" s="15">
        <v>-2</v>
      </c>
      <c r="G26" s="15">
        <v>1</v>
      </c>
      <c r="H26" s="15">
        <v>3</v>
      </c>
      <c r="I26" s="15">
        <v>0</v>
      </c>
      <c r="J26" s="15">
        <v>-6</v>
      </c>
      <c r="K26" s="15">
        <v>-1</v>
      </c>
      <c r="L26" s="15">
        <v>1</v>
      </c>
      <c r="M26" s="15">
        <v>-1</v>
      </c>
      <c r="N26" s="15">
        <v>1.5</v>
      </c>
      <c r="O26" s="15">
        <v>3</v>
      </c>
      <c r="P26" s="15">
        <v>0</v>
      </c>
      <c r="Q26" s="15">
        <v>-3.5</v>
      </c>
      <c r="R26" s="15">
        <v>-0.5</v>
      </c>
      <c r="S26" s="15">
        <v>1</v>
      </c>
      <c r="T26" s="15">
        <v>-0.5</v>
      </c>
      <c r="U26" s="15">
        <v>0</v>
      </c>
      <c r="V26" s="15">
        <v>0</v>
      </c>
      <c r="W26" s="15">
        <v>-2.5</v>
      </c>
      <c r="X26" s="15">
        <v>-0.5</v>
      </c>
      <c r="Y26" s="15">
        <v>0</v>
      </c>
      <c r="Z26" s="15">
        <v>-0.5</v>
      </c>
      <c r="AA26" s="15">
        <v>1.5</v>
      </c>
      <c r="AB26" s="15">
        <v>3.5000000000000003E-2</v>
      </c>
      <c r="AC26" s="15">
        <v>79000</v>
      </c>
      <c r="AD26" s="15">
        <v>3</v>
      </c>
      <c r="AE26" s="15">
        <v>1</v>
      </c>
      <c r="AF26" s="15">
        <v>0</v>
      </c>
      <c r="AG26" s="15">
        <v>0</v>
      </c>
      <c r="AH26" s="15">
        <v>0</v>
      </c>
      <c r="AI26" s="15">
        <v>0</v>
      </c>
      <c r="AJ26" s="15">
        <v>1</v>
      </c>
      <c r="AK26" s="15">
        <v>0</v>
      </c>
      <c r="AL26" s="15">
        <v>0</v>
      </c>
      <c r="AM26" s="15">
        <v>0.5</v>
      </c>
      <c r="AN26" s="15">
        <v>0.5</v>
      </c>
      <c r="AO26" s="15">
        <v>0</v>
      </c>
      <c r="AP26" s="15">
        <v>0</v>
      </c>
      <c r="AQ26" s="15">
        <v>0</v>
      </c>
      <c r="AR26" s="15">
        <v>0</v>
      </c>
      <c r="AS26" s="15">
        <v>0</v>
      </c>
      <c r="AT26" s="15">
        <v>0</v>
      </c>
      <c r="AU26" s="15">
        <v>0</v>
      </c>
      <c r="AV26" s="15">
        <v>0</v>
      </c>
      <c r="AW26" s="15">
        <v>0</v>
      </c>
      <c r="AX26" s="15">
        <v>0</v>
      </c>
      <c r="AY26" s="15">
        <v>0</v>
      </c>
      <c r="AZ26" s="15">
        <v>0</v>
      </c>
      <c r="BA26" s="15">
        <v>0</v>
      </c>
      <c r="BB26" s="15">
        <v>0</v>
      </c>
      <c r="BC26" s="15">
        <v>1</v>
      </c>
      <c r="BD26" s="15">
        <v>1</v>
      </c>
      <c r="BE26" s="15">
        <v>-0.5</v>
      </c>
      <c r="BF26" s="15">
        <v>-1</v>
      </c>
      <c r="BG26" s="15">
        <v>-1</v>
      </c>
      <c r="BH26" s="15">
        <v>-0.5</v>
      </c>
      <c r="BI26" s="15">
        <v>-0.5</v>
      </c>
      <c r="BJ26" s="15">
        <v>-0.5</v>
      </c>
      <c r="BK26" s="15">
        <v>-1</v>
      </c>
      <c r="BL26" s="15">
        <v>-1</v>
      </c>
      <c r="BM26" s="15">
        <v>0</v>
      </c>
      <c r="BN26" s="15">
        <v>0</v>
      </c>
      <c r="BO26" s="15">
        <v>-1</v>
      </c>
      <c r="BP26" s="15">
        <v>0</v>
      </c>
      <c r="BQ26" s="15">
        <v>0</v>
      </c>
      <c r="BR26" s="15">
        <v>0.5</v>
      </c>
      <c r="BS26" s="15">
        <v>0</v>
      </c>
      <c r="BT26" s="15">
        <v>0</v>
      </c>
      <c r="BU26" s="15">
        <v>-1</v>
      </c>
      <c r="BV26" s="15">
        <v>0</v>
      </c>
      <c r="BW26" s="15">
        <v>0</v>
      </c>
      <c r="BX26" s="15">
        <v>0.5</v>
      </c>
      <c r="BY26" s="15">
        <v>0</v>
      </c>
      <c r="BZ26" s="15">
        <v>0.5</v>
      </c>
      <c r="CA26" s="15">
        <v>0.5</v>
      </c>
      <c r="CB26" s="15">
        <v>0</v>
      </c>
      <c r="CC26" s="15">
        <v>0</v>
      </c>
      <c r="CD26" s="15">
        <v>0</v>
      </c>
      <c r="CE26" s="15">
        <v>-0.5</v>
      </c>
      <c r="CF26" s="15">
        <v>0.5</v>
      </c>
      <c r="CG26" s="15">
        <v>0</v>
      </c>
      <c r="CH26" s="15">
        <v>0</v>
      </c>
      <c r="CI26" s="15">
        <v>-0.5</v>
      </c>
      <c r="CJ26" s="15">
        <v>0</v>
      </c>
      <c r="CK26" s="15">
        <v>0</v>
      </c>
      <c r="CL26" s="15">
        <v>-0.5</v>
      </c>
      <c r="CM26" s="15">
        <v>0</v>
      </c>
      <c r="CN26" s="15">
        <v>0</v>
      </c>
      <c r="CO26" s="15">
        <v>0</v>
      </c>
      <c r="CP26" s="15">
        <v>0</v>
      </c>
      <c r="CQ26" s="15">
        <v>0.5</v>
      </c>
      <c r="CR26" s="15">
        <v>1</v>
      </c>
      <c r="CS26" s="15">
        <v>-4.5</v>
      </c>
      <c r="CT26" s="15">
        <v>1</v>
      </c>
      <c r="CU26" s="15">
        <v>-2</v>
      </c>
      <c r="CV26" s="15">
        <v>1</v>
      </c>
      <c r="CW26" s="15">
        <v>-2.5</v>
      </c>
      <c r="CX26" s="15">
        <v>1</v>
      </c>
      <c r="CY26" s="15">
        <v>-0.5</v>
      </c>
      <c r="CZ26" s="15">
        <v>0</v>
      </c>
      <c r="DA26" s="15">
        <v>0</v>
      </c>
      <c r="DB26" s="15">
        <v>-2</v>
      </c>
      <c r="DC26" s="15">
        <v>0</v>
      </c>
      <c r="DD26" s="15">
        <v>-1</v>
      </c>
      <c r="DE26" s="15">
        <v>-1</v>
      </c>
      <c r="DF26" s="15">
        <v>-0.5</v>
      </c>
      <c r="DG26" s="15">
        <v>0</v>
      </c>
      <c r="DH26" s="15">
        <v>0</v>
      </c>
      <c r="DI26" s="15">
        <v>-1</v>
      </c>
      <c r="DJ26" s="15">
        <v>0</v>
      </c>
      <c r="DK26" s="15">
        <v>-0.5</v>
      </c>
      <c r="DL26" s="15">
        <v>0</v>
      </c>
      <c r="DM26" s="15">
        <v>0</v>
      </c>
      <c r="DN26" s="15">
        <v>0</v>
      </c>
      <c r="DO26" s="15">
        <v>-1</v>
      </c>
      <c r="DP26" s="15">
        <v>0</v>
      </c>
      <c r="DQ26" s="15">
        <v>-0.5</v>
      </c>
      <c r="DR26" s="15">
        <v>-1</v>
      </c>
      <c r="DS26" s="15">
        <v>0</v>
      </c>
      <c r="DT26" s="15">
        <v>-0.5</v>
      </c>
      <c r="DU26" s="15">
        <v>0</v>
      </c>
      <c r="DV26" s="15">
        <v>0</v>
      </c>
      <c r="DW26" s="15">
        <v>0</v>
      </c>
      <c r="DX26" s="15">
        <v>0</v>
      </c>
      <c r="DY26" s="15">
        <v>0</v>
      </c>
      <c r="DZ26" s="15">
        <v>0</v>
      </c>
      <c r="EA26" s="15">
        <v>0</v>
      </c>
      <c r="EB26" s="15">
        <v>0</v>
      </c>
      <c r="EC26" s="15">
        <v>0</v>
      </c>
      <c r="ED26" s="15">
        <v>0</v>
      </c>
      <c r="EE26" s="15">
        <v>0</v>
      </c>
      <c r="EF26" s="15">
        <v>0</v>
      </c>
      <c r="EG26" s="15">
        <v>0</v>
      </c>
      <c r="EH26" s="15">
        <v>0</v>
      </c>
      <c r="EI26" s="15">
        <v>0</v>
      </c>
      <c r="EJ26" s="15">
        <v>0</v>
      </c>
      <c r="EK26" s="15">
        <v>0</v>
      </c>
      <c r="EL26" s="15">
        <v>0</v>
      </c>
      <c r="EM26" s="15">
        <v>0</v>
      </c>
      <c r="EN26" s="15">
        <v>0</v>
      </c>
      <c r="EO26" s="15">
        <v>0</v>
      </c>
      <c r="EP26" s="15">
        <v>0</v>
      </c>
      <c r="EQ26" s="15">
        <v>0</v>
      </c>
      <c r="ER26" s="15">
        <v>1</v>
      </c>
      <c r="ES26" s="15">
        <v>0</v>
      </c>
      <c r="ET26" s="15">
        <v>0</v>
      </c>
      <c r="EU26" s="15">
        <v>0</v>
      </c>
      <c r="EV26" s="15">
        <v>0</v>
      </c>
      <c r="EW26" s="15">
        <v>0</v>
      </c>
      <c r="EX26" s="15">
        <v>0</v>
      </c>
      <c r="EY26" s="15">
        <v>0</v>
      </c>
      <c r="EZ26" s="15">
        <v>0</v>
      </c>
      <c r="FA26" s="15">
        <v>0</v>
      </c>
      <c r="FB26" s="15">
        <v>0</v>
      </c>
      <c r="FC26" s="15">
        <v>0</v>
      </c>
      <c r="FD26" s="15">
        <v>-1</v>
      </c>
      <c r="FE26" s="15">
        <v>0</v>
      </c>
      <c r="FF26" s="15">
        <v>0</v>
      </c>
      <c r="FG26" s="15">
        <v>0</v>
      </c>
      <c r="FH26" s="15">
        <v>0</v>
      </c>
      <c r="FI26" s="15">
        <v>0</v>
      </c>
      <c r="FJ26" s="15">
        <v>-1</v>
      </c>
      <c r="FK26" s="15">
        <v>0</v>
      </c>
      <c r="FL26" s="15">
        <v>0</v>
      </c>
      <c r="FM26" s="15">
        <v>0</v>
      </c>
      <c r="FN26" s="15">
        <v>0</v>
      </c>
      <c r="FO26" s="15">
        <v>0</v>
      </c>
      <c r="FP26" s="15">
        <v>0</v>
      </c>
      <c r="FQ26" s="15">
        <v>0</v>
      </c>
      <c r="FR26" s="15">
        <v>0</v>
      </c>
      <c r="FS26" s="15">
        <v>0</v>
      </c>
      <c r="FT26" s="15">
        <v>0</v>
      </c>
      <c r="FU26" s="15">
        <v>0</v>
      </c>
      <c r="FV26" s="15">
        <v>0</v>
      </c>
      <c r="FW26" s="15">
        <v>0</v>
      </c>
      <c r="FX26" s="15">
        <v>-0.5</v>
      </c>
      <c r="FY26" s="15">
        <v>0</v>
      </c>
      <c r="FZ26" s="15">
        <v>0</v>
      </c>
      <c r="GA26" s="15">
        <v>-0.5</v>
      </c>
      <c r="GB26" s="15">
        <v>0</v>
      </c>
      <c r="GC26" s="15">
        <v>0</v>
      </c>
      <c r="GD26" s="15">
        <v>-1</v>
      </c>
      <c r="GE26" s="15">
        <v>0</v>
      </c>
      <c r="GF26" s="15">
        <v>-1</v>
      </c>
      <c r="GG26" s="15">
        <v>1</v>
      </c>
      <c r="GH26" s="15">
        <v>1</v>
      </c>
      <c r="GI26" s="15">
        <v>0</v>
      </c>
      <c r="GJ26" s="15">
        <v>0</v>
      </c>
    </row>
    <row r="27" spans="1:192">
      <c r="A27" s="5">
        <v>26</v>
      </c>
      <c r="B27" s="15">
        <v>1.25</v>
      </c>
      <c r="C27" s="15">
        <v>2</v>
      </c>
      <c r="D27" s="15">
        <v>3.5</v>
      </c>
      <c r="E27" s="15">
        <v>2</v>
      </c>
      <c r="F27" s="15">
        <v>-2.25</v>
      </c>
      <c r="G27" s="15">
        <v>1</v>
      </c>
      <c r="H27" s="15">
        <v>2.5</v>
      </c>
      <c r="I27" s="15">
        <v>1.5</v>
      </c>
      <c r="J27" s="15">
        <v>-1</v>
      </c>
      <c r="K27" s="15">
        <v>-1.5</v>
      </c>
      <c r="L27" s="15">
        <v>0</v>
      </c>
      <c r="M27" s="15">
        <v>1</v>
      </c>
      <c r="N27" s="15">
        <v>-1.25</v>
      </c>
      <c r="O27" s="15">
        <v>2.5</v>
      </c>
      <c r="P27" s="15">
        <v>1</v>
      </c>
      <c r="Q27" s="15">
        <v>-0.5</v>
      </c>
      <c r="R27" s="15">
        <v>-0.5</v>
      </c>
      <c r="S27" s="15">
        <v>0.5</v>
      </c>
      <c r="T27" s="15">
        <v>0.5</v>
      </c>
      <c r="U27" s="15">
        <v>0</v>
      </c>
      <c r="V27" s="15">
        <v>0.5</v>
      </c>
      <c r="W27" s="15">
        <v>-0.5</v>
      </c>
      <c r="X27" s="15">
        <v>-1</v>
      </c>
      <c r="Y27" s="15">
        <v>-0.5</v>
      </c>
      <c r="Z27" s="15">
        <v>0.5</v>
      </c>
      <c r="AA27" s="15">
        <v>-1.25</v>
      </c>
      <c r="AB27" s="15">
        <v>3.7999999999999999E-2</v>
      </c>
      <c r="AC27" s="15">
        <v>180000</v>
      </c>
      <c r="AD27" s="15">
        <v>1</v>
      </c>
      <c r="AE27" s="15">
        <v>1</v>
      </c>
      <c r="AF27" s="15">
        <v>0</v>
      </c>
      <c r="AG27" s="15">
        <v>0</v>
      </c>
      <c r="AH27" s="15">
        <v>0</v>
      </c>
      <c r="AI27" s="15">
        <v>0</v>
      </c>
      <c r="AJ27" s="15">
        <v>0</v>
      </c>
      <c r="AK27" s="15">
        <v>0.5</v>
      </c>
      <c r="AL27" s="15">
        <v>0.5</v>
      </c>
      <c r="AM27" s="15">
        <v>0.5</v>
      </c>
      <c r="AN27" s="15">
        <v>0</v>
      </c>
      <c r="AO27" s="15">
        <v>0</v>
      </c>
      <c r="AP27" s="15">
        <v>0</v>
      </c>
      <c r="AQ27" s="15">
        <v>0</v>
      </c>
      <c r="AR27" s="15">
        <v>0.25</v>
      </c>
      <c r="AS27" s="15">
        <v>0.25</v>
      </c>
      <c r="AT27" s="15">
        <v>0</v>
      </c>
      <c r="AU27" s="15">
        <v>0.5</v>
      </c>
      <c r="AV27" s="15">
        <v>0</v>
      </c>
      <c r="AW27" s="15">
        <v>0</v>
      </c>
      <c r="AX27" s="15">
        <v>0.25</v>
      </c>
      <c r="AY27" s="15">
        <v>0.25</v>
      </c>
      <c r="AZ27" s="15">
        <v>0</v>
      </c>
      <c r="BA27" s="15">
        <v>0</v>
      </c>
      <c r="BB27" s="15">
        <v>0</v>
      </c>
      <c r="BC27" s="15">
        <v>1</v>
      </c>
      <c r="BD27" s="15">
        <v>0</v>
      </c>
      <c r="BE27" s="15">
        <v>-0.5</v>
      </c>
      <c r="BF27" s="15">
        <v>0</v>
      </c>
      <c r="BG27" s="15">
        <v>0</v>
      </c>
      <c r="BH27" s="15">
        <v>0</v>
      </c>
      <c r="BI27" s="15">
        <v>0</v>
      </c>
      <c r="BJ27" s="15">
        <v>-0.5</v>
      </c>
      <c r="BK27" s="15">
        <v>0</v>
      </c>
      <c r="BL27" s="15">
        <v>0</v>
      </c>
      <c r="BM27" s="15">
        <v>0</v>
      </c>
      <c r="BN27" s="15">
        <v>0</v>
      </c>
      <c r="BO27" s="15">
        <v>0</v>
      </c>
      <c r="BP27" s="15">
        <v>-1</v>
      </c>
      <c r="BQ27" s="15">
        <v>0</v>
      </c>
      <c r="BR27" s="15">
        <v>0.5</v>
      </c>
      <c r="BS27" s="15">
        <v>0</v>
      </c>
      <c r="BT27" s="15">
        <v>0</v>
      </c>
      <c r="BU27" s="15">
        <v>0</v>
      </c>
      <c r="BV27" s="15">
        <v>-1</v>
      </c>
      <c r="BW27" s="15">
        <v>0</v>
      </c>
      <c r="BX27" s="15">
        <v>0</v>
      </c>
      <c r="BY27" s="15">
        <v>0</v>
      </c>
      <c r="BZ27" s="15">
        <v>0.5</v>
      </c>
      <c r="CA27" s="15">
        <v>0</v>
      </c>
      <c r="CB27" s="15">
        <v>0</v>
      </c>
      <c r="CC27" s="15">
        <v>0</v>
      </c>
      <c r="CD27" s="15">
        <v>-1</v>
      </c>
      <c r="CE27" s="15">
        <v>0</v>
      </c>
      <c r="CF27" s="15">
        <v>0.5</v>
      </c>
      <c r="CG27" s="15">
        <v>0</v>
      </c>
      <c r="CH27" s="15">
        <v>1</v>
      </c>
      <c r="CI27" s="15">
        <v>-0.5</v>
      </c>
      <c r="CJ27" s="15">
        <v>0</v>
      </c>
      <c r="CK27" s="15">
        <v>1</v>
      </c>
      <c r="CL27" s="15">
        <v>-0.5</v>
      </c>
      <c r="CM27" s="15">
        <v>0</v>
      </c>
      <c r="CN27" s="15">
        <v>0</v>
      </c>
      <c r="CO27" s="15">
        <v>0.75</v>
      </c>
      <c r="CP27" s="15">
        <v>0</v>
      </c>
      <c r="CQ27" s="15">
        <v>-1</v>
      </c>
      <c r="CR27" s="15">
        <v>-1</v>
      </c>
      <c r="CS27" s="15">
        <v>-5</v>
      </c>
      <c r="CT27" s="15">
        <v>1</v>
      </c>
      <c r="CU27" s="15">
        <v>0</v>
      </c>
      <c r="CV27" s="15">
        <v>2</v>
      </c>
      <c r="CW27" s="15">
        <v>-5</v>
      </c>
      <c r="CX27" s="15">
        <v>1</v>
      </c>
      <c r="CY27" s="15">
        <v>0.5</v>
      </c>
      <c r="CZ27" s="15">
        <v>0</v>
      </c>
      <c r="DA27" s="15">
        <v>-1</v>
      </c>
      <c r="DB27" s="15">
        <v>-1.5</v>
      </c>
      <c r="DC27" s="15">
        <v>-1</v>
      </c>
      <c r="DD27" s="15">
        <v>1</v>
      </c>
      <c r="DE27" s="15">
        <v>-3</v>
      </c>
      <c r="DF27" s="15">
        <v>0.5</v>
      </c>
      <c r="DG27" s="15">
        <v>0</v>
      </c>
      <c r="DH27" s="15">
        <v>-0.5</v>
      </c>
      <c r="DI27" s="15">
        <v>-0.5</v>
      </c>
      <c r="DJ27" s="15">
        <v>0</v>
      </c>
      <c r="DK27" s="15">
        <v>0.5</v>
      </c>
      <c r="DL27" s="15">
        <v>0</v>
      </c>
      <c r="DM27" s="15">
        <v>0</v>
      </c>
      <c r="DN27" s="15">
        <v>-0.5</v>
      </c>
      <c r="DO27" s="15">
        <v>-1</v>
      </c>
      <c r="DP27" s="15">
        <v>-1</v>
      </c>
      <c r="DQ27" s="15">
        <v>0.5</v>
      </c>
      <c r="DR27" s="15">
        <v>-3</v>
      </c>
      <c r="DS27" s="15">
        <v>0</v>
      </c>
      <c r="DT27" s="15">
        <v>-0.5</v>
      </c>
      <c r="DU27" s="15">
        <v>0</v>
      </c>
      <c r="DV27" s="15">
        <v>0</v>
      </c>
      <c r="DW27" s="15">
        <v>0</v>
      </c>
      <c r="DX27" s="15">
        <v>0</v>
      </c>
      <c r="DY27" s="15">
        <v>0</v>
      </c>
      <c r="DZ27" s="15">
        <v>0.5</v>
      </c>
      <c r="EA27" s="15">
        <v>0.5</v>
      </c>
      <c r="EB27" s="15">
        <v>0</v>
      </c>
      <c r="EC27" s="15">
        <v>0</v>
      </c>
      <c r="ED27" s="15">
        <v>0</v>
      </c>
      <c r="EE27" s="15">
        <v>0</v>
      </c>
      <c r="EF27" s="15">
        <v>0</v>
      </c>
      <c r="EG27" s="15">
        <v>0</v>
      </c>
      <c r="EH27" s="15">
        <v>0</v>
      </c>
      <c r="EI27" s="15">
        <v>0</v>
      </c>
      <c r="EJ27" s="15">
        <v>0</v>
      </c>
      <c r="EK27" s="15">
        <v>0</v>
      </c>
      <c r="EL27" s="15">
        <v>0</v>
      </c>
      <c r="EM27" s="15">
        <v>0</v>
      </c>
      <c r="EN27" s="15">
        <v>0</v>
      </c>
      <c r="EO27" s="15">
        <v>0</v>
      </c>
      <c r="EP27" s="15">
        <v>0</v>
      </c>
      <c r="EQ27" s="15">
        <v>0</v>
      </c>
      <c r="ER27" s="15">
        <v>1</v>
      </c>
      <c r="ES27" s="15">
        <v>0</v>
      </c>
      <c r="ET27" s="15">
        <v>-0.5</v>
      </c>
      <c r="EU27" s="15">
        <v>0</v>
      </c>
      <c r="EV27" s="15">
        <v>0</v>
      </c>
      <c r="EW27" s="15">
        <v>0</v>
      </c>
      <c r="EX27" s="15">
        <v>0</v>
      </c>
      <c r="EY27" s="15">
        <v>-0.5</v>
      </c>
      <c r="EZ27" s="15">
        <v>0</v>
      </c>
      <c r="FA27" s="15">
        <v>0</v>
      </c>
      <c r="FB27" s="15">
        <v>0</v>
      </c>
      <c r="FC27" s="15">
        <v>0</v>
      </c>
      <c r="FD27" s="15">
        <v>0</v>
      </c>
      <c r="FE27" s="15">
        <v>-1</v>
      </c>
      <c r="FF27" s="15">
        <v>0</v>
      </c>
      <c r="FG27" s="15">
        <v>0.5</v>
      </c>
      <c r="FH27" s="15">
        <v>0</v>
      </c>
      <c r="FI27" s="15">
        <v>0</v>
      </c>
      <c r="FJ27" s="15">
        <v>0</v>
      </c>
      <c r="FK27" s="15">
        <v>-1</v>
      </c>
      <c r="FL27" s="15">
        <v>0</v>
      </c>
      <c r="FM27" s="15">
        <v>0</v>
      </c>
      <c r="FN27" s="15">
        <v>0</v>
      </c>
      <c r="FO27" s="15">
        <v>0</v>
      </c>
      <c r="FP27" s="15">
        <v>0</v>
      </c>
      <c r="FQ27" s="15">
        <v>0</v>
      </c>
      <c r="FR27" s="15">
        <v>0</v>
      </c>
      <c r="FS27" s="15">
        <v>-1</v>
      </c>
      <c r="FT27" s="15">
        <v>0</v>
      </c>
      <c r="FU27" s="15">
        <v>0</v>
      </c>
      <c r="FV27" s="15">
        <v>0</v>
      </c>
      <c r="FW27" s="15">
        <v>1</v>
      </c>
      <c r="FX27" s="15">
        <v>-0.5</v>
      </c>
      <c r="FY27" s="15">
        <v>0</v>
      </c>
      <c r="FZ27" s="15">
        <v>1</v>
      </c>
      <c r="GA27" s="15">
        <v>-0.5</v>
      </c>
      <c r="GB27" s="15">
        <v>0</v>
      </c>
      <c r="GC27" s="15">
        <v>0</v>
      </c>
      <c r="GD27" s="15">
        <v>-1</v>
      </c>
      <c r="GE27" s="15">
        <v>0</v>
      </c>
      <c r="GF27" s="15">
        <v>-1</v>
      </c>
      <c r="GG27" s="15">
        <v>-1</v>
      </c>
      <c r="GH27" s="15">
        <v>1</v>
      </c>
      <c r="GI27" s="15">
        <v>1</v>
      </c>
      <c r="GJ27" s="15">
        <v>0</v>
      </c>
    </row>
    <row r="28" spans="1:192">
      <c r="A28" s="5">
        <v>27</v>
      </c>
      <c r="B28" s="15">
        <v>9</v>
      </c>
      <c r="C28" s="15">
        <v>2</v>
      </c>
      <c r="D28" s="15">
        <v>5</v>
      </c>
      <c r="E28" s="15">
        <v>3</v>
      </c>
      <c r="F28" s="15">
        <v>4</v>
      </c>
      <c r="G28" s="15">
        <v>2</v>
      </c>
      <c r="H28" s="15">
        <v>4</v>
      </c>
      <c r="I28" s="15">
        <v>1</v>
      </c>
      <c r="J28" s="15">
        <v>0</v>
      </c>
      <c r="K28" s="15">
        <v>0.5</v>
      </c>
      <c r="L28" s="15">
        <v>3.5</v>
      </c>
      <c r="M28" s="15">
        <v>-1</v>
      </c>
      <c r="N28" s="15">
        <v>1</v>
      </c>
      <c r="O28" s="15">
        <v>4</v>
      </c>
      <c r="P28" s="15">
        <v>0.5</v>
      </c>
      <c r="Q28" s="15">
        <v>0</v>
      </c>
      <c r="R28" s="15">
        <v>0.5</v>
      </c>
      <c r="S28" s="15">
        <v>0.5</v>
      </c>
      <c r="T28" s="15">
        <v>-0.5</v>
      </c>
      <c r="U28" s="15">
        <v>0</v>
      </c>
      <c r="V28" s="15">
        <v>0.5</v>
      </c>
      <c r="W28" s="15">
        <v>0</v>
      </c>
      <c r="X28" s="15">
        <v>0</v>
      </c>
      <c r="Y28" s="15">
        <v>3</v>
      </c>
      <c r="Z28" s="15">
        <v>-0.5</v>
      </c>
      <c r="AA28" s="15">
        <v>1</v>
      </c>
      <c r="AB28" s="15">
        <v>2.9000000000000001E-2</v>
      </c>
      <c r="AC28" s="15">
        <v>24000</v>
      </c>
      <c r="AD28" s="15">
        <v>4</v>
      </c>
      <c r="AE28" s="15">
        <v>1</v>
      </c>
      <c r="AF28" s="15">
        <v>0</v>
      </c>
      <c r="AG28" s="15">
        <v>0</v>
      </c>
      <c r="AH28" s="15">
        <v>0</v>
      </c>
      <c r="AI28" s="15">
        <v>0</v>
      </c>
      <c r="AJ28" s="15">
        <v>1</v>
      </c>
      <c r="AK28" s="15">
        <v>0.5</v>
      </c>
      <c r="AL28" s="15">
        <v>0.5</v>
      </c>
      <c r="AM28" s="15">
        <v>0.5</v>
      </c>
      <c r="AN28" s="15">
        <v>0.5</v>
      </c>
      <c r="AO28" s="15">
        <v>0</v>
      </c>
      <c r="AP28" s="15">
        <v>0</v>
      </c>
      <c r="AQ28" s="15">
        <v>0</v>
      </c>
      <c r="AR28" s="15">
        <v>0</v>
      </c>
      <c r="AS28" s="15">
        <v>0</v>
      </c>
      <c r="AT28" s="15">
        <v>0</v>
      </c>
      <c r="AU28" s="15">
        <v>0.5</v>
      </c>
      <c r="AV28" s="15">
        <v>0</v>
      </c>
      <c r="AW28" s="15">
        <v>0</v>
      </c>
      <c r="AX28" s="15">
        <v>0</v>
      </c>
      <c r="AY28" s="15">
        <v>0</v>
      </c>
      <c r="AZ28" s="15">
        <v>0</v>
      </c>
      <c r="BA28" s="15">
        <v>0.5</v>
      </c>
      <c r="BB28" s="15">
        <v>0</v>
      </c>
      <c r="BC28" s="15">
        <v>0</v>
      </c>
      <c r="BD28" s="15">
        <v>0</v>
      </c>
      <c r="BE28" s="15">
        <v>0</v>
      </c>
      <c r="BF28" s="15">
        <v>0</v>
      </c>
      <c r="BG28" s="15">
        <v>0</v>
      </c>
      <c r="BH28" s="15">
        <v>0</v>
      </c>
      <c r="BI28" s="15">
        <v>0</v>
      </c>
      <c r="BJ28" s="15">
        <v>0</v>
      </c>
      <c r="BK28" s="15">
        <v>0</v>
      </c>
      <c r="BL28" s="15">
        <v>0</v>
      </c>
      <c r="BM28" s="15">
        <v>0</v>
      </c>
      <c r="BN28" s="15">
        <v>0</v>
      </c>
      <c r="BO28" s="15">
        <v>0</v>
      </c>
      <c r="BP28" s="15">
        <v>0</v>
      </c>
      <c r="BQ28" s="15">
        <v>0</v>
      </c>
      <c r="BR28" s="15">
        <v>0.5</v>
      </c>
      <c r="BS28" s="15">
        <v>0</v>
      </c>
      <c r="BT28" s="15">
        <v>0</v>
      </c>
      <c r="BU28" s="15">
        <v>0</v>
      </c>
      <c r="BV28" s="15">
        <v>0</v>
      </c>
      <c r="BW28" s="15">
        <v>0</v>
      </c>
      <c r="BX28" s="15">
        <v>0</v>
      </c>
      <c r="BY28" s="15">
        <v>0</v>
      </c>
      <c r="BZ28" s="15">
        <v>0.5</v>
      </c>
      <c r="CA28" s="15">
        <v>0</v>
      </c>
      <c r="CB28" s="15">
        <v>0</v>
      </c>
      <c r="CC28" s="15">
        <v>1</v>
      </c>
      <c r="CD28" s="15">
        <v>1</v>
      </c>
      <c r="CE28" s="15">
        <v>0.5</v>
      </c>
      <c r="CF28" s="15">
        <v>0.5</v>
      </c>
      <c r="CG28" s="15">
        <v>0</v>
      </c>
      <c r="CH28" s="15">
        <v>0</v>
      </c>
      <c r="CI28" s="15">
        <v>-0.5</v>
      </c>
      <c r="CJ28" s="15">
        <v>0</v>
      </c>
      <c r="CK28" s="15">
        <v>0</v>
      </c>
      <c r="CL28" s="15">
        <v>-0.5</v>
      </c>
      <c r="CM28" s="15">
        <v>0</v>
      </c>
      <c r="CN28" s="15">
        <v>0</v>
      </c>
      <c r="CO28" s="15">
        <v>0</v>
      </c>
      <c r="CP28" s="15">
        <v>0</v>
      </c>
      <c r="CQ28" s="15">
        <v>1</v>
      </c>
      <c r="CR28" s="15">
        <v>0</v>
      </c>
      <c r="CS28" s="15">
        <v>-3.5</v>
      </c>
      <c r="CT28" s="15">
        <v>1</v>
      </c>
      <c r="CU28" s="15">
        <v>0</v>
      </c>
      <c r="CV28" s="15">
        <v>2</v>
      </c>
      <c r="CW28" s="15">
        <v>-3.5</v>
      </c>
      <c r="CX28" s="15">
        <v>1</v>
      </c>
      <c r="CY28" s="15">
        <v>0</v>
      </c>
      <c r="CZ28" s="15">
        <v>0.5</v>
      </c>
      <c r="DA28" s="15">
        <v>0</v>
      </c>
      <c r="DB28" s="15">
        <v>0</v>
      </c>
      <c r="DC28" s="15">
        <v>-1</v>
      </c>
      <c r="DD28" s="15">
        <v>-1</v>
      </c>
      <c r="DE28" s="15">
        <v>-2</v>
      </c>
      <c r="DF28" s="15">
        <v>0</v>
      </c>
      <c r="DG28" s="15">
        <v>0.5</v>
      </c>
      <c r="DH28" s="15">
        <v>0</v>
      </c>
      <c r="DI28" s="15">
        <v>0</v>
      </c>
      <c r="DJ28" s="15">
        <v>0</v>
      </c>
      <c r="DK28" s="15">
        <v>-0.5</v>
      </c>
      <c r="DL28" s="15">
        <v>0</v>
      </c>
      <c r="DM28" s="15">
        <v>0</v>
      </c>
      <c r="DN28" s="15">
        <v>0</v>
      </c>
      <c r="DO28" s="15">
        <v>0</v>
      </c>
      <c r="DP28" s="15">
        <v>-1</v>
      </c>
      <c r="DQ28" s="15">
        <v>-0.5</v>
      </c>
      <c r="DR28" s="15">
        <v>-2</v>
      </c>
      <c r="DS28" s="15">
        <v>0</v>
      </c>
      <c r="DT28" s="15">
        <v>-1</v>
      </c>
      <c r="DU28" s="15">
        <v>0</v>
      </c>
      <c r="DV28" s="15">
        <v>0</v>
      </c>
      <c r="DW28" s="15">
        <v>0</v>
      </c>
      <c r="DX28" s="15">
        <v>0</v>
      </c>
      <c r="DY28" s="15">
        <v>1</v>
      </c>
      <c r="DZ28" s="15">
        <v>0</v>
      </c>
      <c r="EA28" s="15">
        <v>0</v>
      </c>
      <c r="EB28" s="15">
        <v>0</v>
      </c>
      <c r="EC28" s="15">
        <v>0</v>
      </c>
      <c r="ED28" s="15">
        <v>0</v>
      </c>
      <c r="EE28" s="15">
        <v>0</v>
      </c>
      <c r="EF28" s="15">
        <v>0</v>
      </c>
      <c r="EG28" s="15">
        <v>0</v>
      </c>
      <c r="EH28" s="15">
        <v>0</v>
      </c>
      <c r="EI28" s="15">
        <v>0</v>
      </c>
      <c r="EJ28" s="15">
        <v>0.5</v>
      </c>
      <c r="EK28" s="15">
        <v>0</v>
      </c>
      <c r="EL28" s="15">
        <v>0</v>
      </c>
      <c r="EM28" s="15">
        <v>0</v>
      </c>
      <c r="EN28" s="15">
        <v>0</v>
      </c>
      <c r="EO28" s="15">
        <v>0</v>
      </c>
      <c r="EP28" s="15">
        <v>0</v>
      </c>
      <c r="EQ28" s="15">
        <v>0</v>
      </c>
      <c r="ER28" s="15">
        <v>0</v>
      </c>
      <c r="ES28" s="15">
        <v>0</v>
      </c>
      <c r="ET28" s="15">
        <v>0</v>
      </c>
      <c r="EU28" s="15">
        <v>0</v>
      </c>
      <c r="EV28" s="15">
        <v>0</v>
      </c>
      <c r="EW28" s="15">
        <v>0</v>
      </c>
      <c r="EX28" s="15">
        <v>0</v>
      </c>
      <c r="EY28" s="15">
        <v>0</v>
      </c>
      <c r="EZ28" s="15">
        <v>0</v>
      </c>
      <c r="FA28" s="15">
        <v>0</v>
      </c>
      <c r="FB28" s="15">
        <v>0</v>
      </c>
      <c r="FC28" s="15">
        <v>0</v>
      </c>
      <c r="FD28" s="15">
        <v>0</v>
      </c>
      <c r="FE28" s="15">
        <v>0</v>
      </c>
      <c r="FF28" s="15">
        <v>0</v>
      </c>
      <c r="FG28" s="15">
        <v>0</v>
      </c>
      <c r="FH28" s="15">
        <v>0</v>
      </c>
      <c r="FI28" s="15">
        <v>0</v>
      </c>
      <c r="FJ28" s="15">
        <v>0</v>
      </c>
      <c r="FK28" s="15">
        <v>0</v>
      </c>
      <c r="FL28" s="15">
        <v>0</v>
      </c>
      <c r="FM28" s="15">
        <v>0</v>
      </c>
      <c r="FN28" s="15">
        <v>0</v>
      </c>
      <c r="FO28" s="15">
        <v>0</v>
      </c>
      <c r="FP28" s="15">
        <v>0</v>
      </c>
      <c r="FQ28" s="15">
        <v>0</v>
      </c>
      <c r="FR28" s="15">
        <v>0</v>
      </c>
      <c r="FS28" s="15">
        <v>-1</v>
      </c>
      <c r="FT28" s="15">
        <v>0</v>
      </c>
      <c r="FU28" s="15">
        <v>0</v>
      </c>
      <c r="FV28" s="15">
        <v>0</v>
      </c>
      <c r="FW28" s="15">
        <v>0</v>
      </c>
      <c r="FX28" s="15">
        <v>-0.5</v>
      </c>
      <c r="FY28" s="15">
        <v>0</v>
      </c>
      <c r="FZ28" s="15">
        <v>0</v>
      </c>
      <c r="GA28" s="15">
        <v>-0.5</v>
      </c>
      <c r="GB28" s="15">
        <v>0</v>
      </c>
      <c r="GC28" s="15">
        <v>0</v>
      </c>
      <c r="GD28" s="15">
        <v>-1</v>
      </c>
      <c r="GE28" s="15">
        <v>0</v>
      </c>
      <c r="GF28" s="15">
        <v>-1</v>
      </c>
      <c r="GG28" s="15">
        <v>0</v>
      </c>
      <c r="GH28" s="15">
        <v>1</v>
      </c>
      <c r="GI28" s="15">
        <v>1</v>
      </c>
      <c r="GJ28" s="15">
        <v>0</v>
      </c>
    </row>
    <row r="29" spans="1:192">
      <c r="A29" s="5">
        <v>28</v>
      </c>
      <c r="B29" s="15">
        <v>-0.5</v>
      </c>
      <c r="C29" s="15">
        <v>1</v>
      </c>
      <c r="D29" s="15">
        <v>3</v>
      </c>
      <c r="E29" s="15">
        <v>2</v>
      </c>
      <c r="F29" s="15">
        <v>-3.5</v>
      </c>
      <c r="G29" s="15">
        <v>1</v>
      </c>
      <c r="H29" s="15">
        <v>2</v>
      </c>
      <c r="I29" s="15">
        <v>0</v>
      </c>
      <c r="J29" s="15">
        <v>0</v>
      </c>
      <c r="K29" s="15">
        <v>0</v>
      </c>
      <c r="L29" s="15">
        <v>-1</v>
      </c>
      <c r="M29" s="15">
        <v>0</v>
      </c>
      <c r="N29" s="15">
        <v>-1.5</v>
      </c>
      <c r="O29" s="15">
        <v>2</v>
      </c>
      <c r="P29" s="15">
        <v>0</v>
      </c>
      <c r="Q29" s="15">
        <v>0</v>
      </c>
      <c r="R29" s="15">
        <v>0</v>
      </c>
      <c r="S29" s="15">
        <v>0.5</v>
      </c>
      <c r="T29" s="15">
        <v>0.5</v>
      </c>
      <c r="U29" s="15">
        <v>0</v>
      </c>
      <c r="V29" s="15">
        <v>0</v>
      </c>
      <c r="W29" s="15">
        <v>0</v>
      </c>
      <c r="X29" s="15">
        <v>0</v>
      </c>
      <c r="Y29" s="15">
        <v>-1.5</v>
      </c>
      <c r="Z29" s="15">
        <v>-0.5</v>
      </c>
      <c r="AA29" s="15">
        <v>-1.5</v>
      </c>
      <c r="AB29" s="15">
        <v>3.7999999999999999E-2</v>
      </c>
      <c r="AC29" s="15">
        <v>55000</v>
      </c>
      <c r="AD29" s="15">
        <v>1</v>
      </c>
      <c r="AE29" s="15">
        <v>1</v>
      </c>
      <c r="AF29" s="15">
        <v>0</v>
      </c>
      <c r="AG29" s="15">
        <v>0</v>
      </c>
      <c r="AH29" s="15">
        <v>0</v>
      </c>
      <c r="AI29" s="15">
        <v>0</v>
      </c>
      <c r="AJ29" s="15">
        <v>0</v>
      </c>
      <c r="AK29" s="15">
        <v>0</v>
      </c>
      <c r="AL29" s="15">
        <v>0</v>
      </c>
      <c r="AM29" s="15">
        <v>0.5</v>
      </c>
      <c r="AN29" s="15">
        <v>0.5</v>
      </c>
      <c r="AO29" s="15">
        <v>0</v>
      </c>
      <c r="AP29" s="15">
        <v>0</v>
      </c>
      <c r="AQ29" s="15">
        <v>0</v>
      </c>
      <c r="AR29" s="15">
        <v>0</v>
      </c>
      <c r="AS29" s="15">
        <v>0</v>
      </c>
      <c r="AT29" s="15">
        <v>0</v>
      </c>
      <c r="AU29" s="15">
        <v>0</v>
      </c>
      <c r="AV29" s="15">
        <v>0</v>
      </c>
      <c r="AW29" s="15">
        <v>0</v>
      </c>
      <c r="AX29" s="15">
        <v>0</v>
      </c>
      <c r="AY29" s="15">
        <v>0</v>
      </c>
      <c r="AZ29" s="15">
        <v>0</v>
      </c>
      <c r="BA29" s="15">
        <v>0</v>
      </c>
      <c r="BB29" s="15">
        <v>0</v>
      </c>
      <c r="BC29" s="15">
        <v>0</v>
      </c>
      <c r="BD29" s="15">
        <v>0</v>
      </c>
      <c r="BE29" s="15">
        <v>0</v>
      </c>
      <c r="BF29" s="15">
        <v>0</v>
      </c>
      <c r="BG29" s="15">
        <v>0</v>
      </c>
      <c r="BH29" s="15">
        <v>0</v>
      </c>
      <c r="BI29" s="15">
        <v>0</v>
      </c>
      <c r="BJ29" s="15">
        <v>0</v>
      </c>
      <c r="BK29" s="15">
        <v>0</v>
      </c>
      <c r="BL29" s="15">
        <v>0</v>
      </c>
      <c r="BM29" s="15">
        <v>0</v>
      </c>
      <c r="BN29" s="15">
        <v>0</v>
      </c>
      <c r="BO29" s="15">
        <v>0</v>
      </c>
      <c r="BP29" s="15">
        <v>0</v>
      </c>
      <c r="BQ29" s="15">
        <v>0</v>
      </c>
      <c r="BR29" s="15">
        <v>0</v>
      </c>
      <c r="BS29" s="15">
        <v>0</v>
      </c>
      <c r="BT29" s="15">
        <v>0</v>
      </c>
      <c r="BU29" s="15">
        <v>0</v>
      </c>
      <c r="BV29" s="15">
        <v>0</v>
      </c>
      <c r="BW29" s="15">
        <v>0</v>
      </c>
      <c r="BX29" s="15">
        <v>0</v>
      </c>
      <c r="BY29" s="15">
        <v>0</v>
      </c>
      <c r="BZ29" s="15">
        <v>0</v>
      </c>
      <c r="CA29" s="15">
        <v>0.5</v>
      </c>
      <c r="CB29" s="15">
        <v>0</v>
      </c>
      <c r="CC29" s="15">
        <v>0</v>
      </c>
      <c r="CD29" s="15">
        <v>-1</v>
      </c>
      <c r="CE29" s="15">
        <v>-0.5</v>
      </c>
      <c r="CF29" s="15">
        <v>0</v>
      </c>
      <c r="CG29" s="15">
        <v>0</v>
      </c>
      <c r="CH29" s="15">
        <v>1</v>
      </c>
      <c r="CI29" s="15">
        <v>-0.5</v>
      </c>
      <c r="CJ29" s="15">
        <v>0</v>
      </c>
      <c r="CK29" s="15">
        <v>0</v>
      </c>
      <c r="CL29" s="15">
        <v>-0.5</v>
      </c>
      <c r="CM29" s="15">
        <v>0</v>
      </c>
      <c r="CN29" s="15">
        <v>0</v>
      </c>
      <c r="CO29" s="15">
        <v>0.5</v>
      </c>
      <c r="CP29" s="15">
        <v>0</v>
      </c>
      <c r="CQ29" s="15">
        <v>-1</v>
      </c>
      <c r="CR29" s="15">
        <v>-1</v>
      </c>
      <c r="CS29" s="15">
        <v>-4</v>
      </c>
      <c r="CT29" s="15">
        <v>1</v>
      </c>
      <c r="CU29" s="15">
        <v>0</v>
      </c>
      <c r="CV29" s="15">
        <v>2</v>
      </c>
      <c r="CW29" s="15">
        <v>-4</v>
      </c>
      <c r="CX29" s="15">
        <v>1</v>
      </c>
      <c r="CY29" s="15">
        <v>-1</v>
      </c>
      <c r="CZ29" s="15">
        <v>0</v>
      </c>
      <c r="DA29" s="15">
        <v>0</v>
      </c>
      <c r="DB29" s="15">
        <v>0</v>
      </c>
      <c r="DC29" s="15">
        <v>-1</v>
      </c>
      <c r="DD29" s="15">
        <v>1</v>
      </c>
      <c r="DE29" s="15">
        <v>-3</v>
      </c>
      <c r="DF29" s="15">
        <v>-1</v>
      </c>
      <c r="DG29" s="15">
        <v>0</v>
      </c>
      <c r="DH29" s="15">
        <v>0</v>
      </c>
      <c r="DI29" s="15">
        <v>0</v>
      </c>
      <c r="DJ29" s="15">
        <v>0</v>
      </c>
      <c r="DK29" s="15">
        <v>1</v>
      </c>
      <c r="DL29" s="15">
        <v>0</v>
      </c>
      <c r="DM29" s="15">
        <v>0</v>
      </c>
      <c r="DN29" s="15">
        <v>0</v>
      </c>
      <c r="DO29" s="15">
        <v>0</v>
      </c>
      <c r="DP29" s="15">
        <v>-1</v>
      </c>
      <c r="DQ29" s="15">
        <v>0</v>
      </c>
      <c r="DR29" s="15">
        <v>-3</v>
      </c>
      <c r="DS29" s="15">
        <v>0</v>
      </c>
      <c r="DT29" s="15">
        <v>-1</v>
      </c>
      <c r="DU29" s="15">
        <v>0</v>
      </c>
      <c r="DV29" s="15">
        <v>0</v>
      </c>
      <c r="DW29" s="15">
        <v>0</v>
      </c>
      <c r="DX29" s="15">
        <v>0</v>
      </c>
      <c r="DY29" s="15">
        <v>0</v>
      </c>
      <c r="DZ29" s="15">
        <v>0</v>
      </c>
      <c r="EA29" s="15">
        <v>0</v>
      </c>
      <c r="EB29" s="15">
        <v>0</v>
      </c>
      <c r="EC29" s="15">
        <v>0</v>
      </c>
      <c r="ED29" s="15">
        <v>0</v>
      </c>
      <c r="EE29" s="15">
        <v>0</v>
      </c>
      <c r="EF29" s="15">
        <v>0</v>
      </c>
      <c r="EG29" s="15">
        <v>0</v>
      </c>
      <c r="EH29" s="15">
        <v>0</v>
      </c>
      <c r="EI29" s="15">
        <v>0</v>
      </c>
      <c r="EJ29" s="15">
        <v>0</v>
      </c>
      <c r="EK29" s="15">
        <v>0</v>
      </c>
      <c r="EL29" s="15">
        <v>0</v>
      </c>
      <c r="EM29" s="15">
        <v>0</v>
      </c>
      <c r="EN29" s="15">
        <v>0</v>
      </c>
      <c r="EO29" s="15">
        <v>0</v>
      </c>
      <c r="EP29" s="15">
        <v>0</v>
      </c>
      <c r="EQ29" s="15">
        <v>0</v>
      </c>
      <c r="ER29" s="15">
        <v>0</v>
      </c>
      <c r="ES29" s="15">
        <v>0</v>
      </c>
      <c r="ET29" s="15">
        <v>0</v>
      </c>
      <c r="EU29" s="15">
        <v>0</v>
      </c>
      <c r="EV29" s="15">
        <v>0</v>
      </c>
      <c r="EW29" s="15">
        <v>0</v>
      </c>
      <c r="EX29" s="15">
        <v>0</v>
      </c>
      <c r="EY29" s="15">
        <v>0</v>
      </c>
      <c r="EZ29" s="15">
        <v>0</v>
      </c>
      <c r="FA29" s="15">
        <v>0</v>
      </c>
      <c r="FB29" s="15">
        <v>0</v>
      </c>
      <c r="FC29" s="15">
        <v>0</v>
      </c>
      <c r="FD29" s="15">
        <v>0</v>
      </c>
      <c r="FE29" s="15">
        <v>0</v>
      </c>
      <c r="FF29" s="15">
        <v>0</v>
      </c>
      <c r="FG29" s="15">
        <v>0</v>
      </c>
      <c r="FH29" s="15">
        <v>0</v>
      </c>
      <c r="FI29" s="15">
        <v>0</v>
      </c>
      <c r="FJ29" s="15">
        <v>0</v>
      </c>
      <c r="FK29" s="15">
        <v>0</v>
      </c>
      <c r="FL29" s="15">
        <v>0</v>
      </c>
      <c r="FM29" s="15">
        <v>0</v>
      </c>
      <c r="FN29" s="15">
        <v>0</v>
      </c>
      <c r="FO29" s="15">
        <v>0</v>
      </c>
      <c r="FP29" s="15">
        <v>0</v>
      </c>
      <c r="FQ29" s="15">
        <v>0</v>
      </c>
      <c r="FR29" s="15">
        <v>0</v>
      </c>
      <c r="FS29" s="15">
        <v>-1</v>
      </c>
      <c r="FT29" s="15">
        <v>0</v>
      </c>
      <c r="FU29" s="15">
        <v>0</v>
      </c>
      <c r="FV29" s="15">
        <v>0</v>
      </c>
      <c r="FW29" s="15">
        <v>1</v>
      </c>
      <c r="FX29" s="15">
        <v>0</v>
      </c>
      <c r="FY29" s="15">
        <v>0</v>
      </c>
      <c r="FZ29" s="15">
        <v>0</v>
      </c>
      <c r="GA29" s="15">
        <v>0</v>
      </c>
      <c r="GB29" s="15">
        <v>0</v>
      </c>
      <c r="GC29" s="15">
        <v>0</v>
      </c>
      <c r="GD29" s="15">
        <v>-1</v>
      </c>
      <c r="GE29" s="15">
        <v>0</v>
      </c>
      <c r="GF29" s="15">
        <v>-1</v>
      </c>
      <c r="GG29" s="15">
        <v>-1</v>
      </c>
      <c r="GH29" s="15">
        <v>1</v>
      </c>
      <c r="GI29" s="15">
        <v>0</v>
      </c>
      <c r="GJ29" s="15">
        <v>0</v>
      </c>
    </row>
    <row r="30" spans="1:192">
      <c r="A30" s="5">
        <v>29</v>
      </c>
      <c r="B30" s="15">
        <v>32</v>
      </c>
      <c r="C30" s="15">
        <v>5</v>
      </c>
      <c r="D30" s="15">
        <v>14.5</v>
      </c>
      <c r="E30" s="15">
        <v>5</v>
      </c>
      <c r="F30" s="15">
        <v>17.5</v>
      </c>
      <c r="G30" s="15">
        <v>5</v>
      </c>
      <c r="H30" s="15">
        <v>4.5</v>
      </c>
      <c r="I30" s="15">
        <v>9</v>
      </c>
      <c r="J30" s="15">
        <v>0</v>
      </c>
      <c r="K30" s="15">
        <v>6</v>
      </c>
      <c r="L30" s="15">
        <v>6</v>
      </c>
      <c r="M30" s="15">
        <v>3</v>
      </c>
      <c r="N30" s="15">
        <v>3.5</v>
      </c>
      <c r="O30" s="15">
        <v>3.5</v>
      </c>
      <c r="P30" s="15">
        <v>4.5</v>
      </c>
      <c r="Q30" s="15">
        <v>0</v>
      </c>
      <c r="R30" s="15">
        <v>3</v>
      </c>
      <c r="S30" s="15">
        <v>2</v>
      </c>
      <c r="T30" s="15">
        <v>1.5</v>
      </c>
      <c r="U30" s="15">
        <v>1</v>
      </c>
      <c r="V30" s="15">
        <v>4.5</v>
      </c>
      <c r="W30" s="15">
        <v>0</v>
      </c>
      <c r="X30" s="15">
        <v>3</v>
      </c>
      <c r="Y30" s="15">
        <v>4</v>
      </c>
      <c r="Z30" s="15">
        <v>1.5</v>
      </c>
      <c r="AA30" s="15">
        <v>3.5</v>
      </c>
      <c r="AB30" s="15">
        <v>5.5E-2</v>
      </c>
      <c r="AC30" s="15">
        <v>127000</v>
      </c>
      <c r="AD30" s="15">
        <v>4</v>
      </c>
      <c r="AE30" s="15">
        <v>1</v>
      </c>
      <c r="AF30" s="15">
        <v>0</v>
      </c>
      <c r="AG30" s="15">
        <v>0</v>
      </c>
      <c r="AH30" s="15">
        <v>0</v>
      </c>
      <c r="AI30" s="15">
        <v>0</v>
      </c>
      <c r="AJ30" s="15">
        <v>0</v>
      </c>
      <c r="AK30" s="15">
        <v>0.5</v>
      </c>
      <c r="AL30" s="15">
        <v>0.5</v>
      </c>
      <c r="AM30" s="15">
        <v>1</v>
      </c>
      <c r="AN30" s="15">
        <v>0.5</v>
      </c>
      <c r="AO30" s="15">
        <v>0.5</v>
      </c>
      <c r="AP30" s="15">
        <v>0.5</v>
      </c>
      <c r="AQ30" s="15">
        <v>1</v>
      </c>
      <c r="AR30" s="15">
        <v>1</v>
      </c>
      <c r="AS30" s="15">
        <v>1</v>
      </c>
      <c r="AT30" s="15">
        <v>1</v>
      </c>
      <c r="AU30" s="15">
        <v>0.5</v>
      </c>
      <c r="AV30" s="15">
        <v>0</v>
      </c>
      <c r="AW30" s="15">
        <v>1</v>
      </c>
      <c r="AX30" s="15">
        <v>1</v>
      </c>
      <c r="AY30" s="15">
        <v>1</v>
      </c>
      <c r="AZ30" s="15">
        <v>1</v>
      </c>
      <c r="BA30" s="15">
        <v>0.5</v>
      </c>
      <c r="BB30" s="15">
        <v>0</v>
      </c>
      <c r="BC30" s="15">
        <v>0</v>
      </c>
      <c r="BD30" s="15">
        <v>0</v>
      </c>
      <c r="BE30" s="15">
        <v>0</v>
      </c>
      <c r="BF30" s="15">
        <v>0</v>
      </c>
      <c r="BG30" s="15">
        <v>0</v>
      </c>
      <c r="BH30" s="15">
        <v>0</v>
      </c>
      <c r="BI30" s="15">
        <v>0</v>
      </c>
      <c r="BJ30" s="15">
        <v>0</v>
      </c>
      <c r="BK30" s="15">
        <v>0</v>
      </c>
      <c r="BL30" s="15">
        <v>0</v>
      </c>
      <c r="BM30" s="15">
        <v>0</v>
      </c>
      <c r="BN30" s="15">
        <v>1</v>
      </c>
      <c r="BO30" s="15">
        <v>0</v>
      </c>
      <c r="BP30" s="15">
        <v>0</v>
      </c>
      <c r="BQ30" s="15">
        <v>1</v>
      </c>
      <c r="BR30" s="15">
        <v>1</v>
      </c>
      <c r="BS30" s="15">
        <v>0</v>
      </c>
      <c r="BT30" s="15">
        <v>1</v>
      </c>
      <c r="BU30" s="15">
        <v>0</v>
      </c>
      <c r="BV30" s="15">
        <v>0</v>
      </c>
      <c r="BW30" s="15">
        <v>1</v>
      </c>
      <c r="BX30" s="15">
        <v>1</v>
      </c>
      <c r="BY30" s="15">
        <v>1</v>
      </c>
      <c r="BZ30" s="15">
        <v>0.5</v>
      </c>
      <c r="CA30" s="15">
        <v>0.5</v>
      </c>
      <c r="CB30" s="15">
        <v>1</v>
      </c>
      <c r="CC30" s="15">
        <v>1</v>
      </c>
      <c r="CD30" s="15">
        <v>1</v>
      </c>
      <c r="CE30" s="15">
        <v>0.5</v>
      </c>
      <c r="CF30" s="15">
        <v>0.5</v>
      </c>
      <c r="CG30" s="15">
        <v>0</v>
      </c>
      <c r="CH30" s="15">
        <v>1</v>
      </c>
      <c r="CI30" s="15">
        <v>-0.5</v>
      </c>
      <c r="CJ30" s="15">
        <v>1</v>
      </c>
      <c r="CK30" s="15">
        <v>1</v>
      </c>
      <c r="CL30" s="15">
        <v>-0.5</v>
      </c>
      <c r="CM30" s="15">
        <v>1</v>
      </c>
      <c r="CN30" s="15">
        <v>0.5</v>
      </c>
      <c r="CO30" s="15">
        <v>1</v>
      </c>
      <c r="CP30" s="15">
        <v>0</v>
      </c>
      <c r="CQ30" s="15">
        <v>1</v>
      </c>
      <c r="CR30" s="15">
        <v>1</v>
      </c>
      <c r="CS30" s="15">
        <v>3.5</v>
      </c>
      <c r="CT30" s="15">
        <v>2</v>
      </c>
      <c r="CU30" s="15">
        <v>6.5</v>
      </c>
      <c r="CV30" s="15">
        <v>3</v>
      </c>
      <c r="CW30" s="15">
        <v>-3</v>
      </c>
      <c r="CX30" s="15">
        <v>1</v>
      </c>
      <c r="CY30" s="15">
        <v>2.5</v>
      </c>
      <c r="CZ30" s="15">
        <v>2.5</v>
      </c>
      <c r="DA30" s="15">
        <v>0</v>
      </c>
      <c r="DB30" s="15">
        <v>0.5</v>
      </c>
      <c r="DC30" s="15">
        <v>1</v>
      </c>
      <c r="DD30" s="15">
        <v>-1</v>
      </c>
      <c r="DE30" s="15">
        <v>-2</v>
      </c>
      <c r="DF30" s="15">
        <v>2.5</v>
      </c>
      <c r="DG30" s="15">
        <v>2.5</v>
      </c>
      <c r="DH30" s="15">
        <v>0</v>
      </c>
      <c r="DI30" s="15">
        <v>0.5</v>
      </c>
      <c r="DJ30" s="15">
        <v>1</v>
      </c>
      <c r="DK30" s="15">
        <v>0</v>
      </c>
      <c r="DL30" s="15">
        <v>0</v>
      </c>
      <c r="DM30" s="15">
        <v>0</v>
      </c>
      <c r="DN30" s="15">
        <v>0</v>
      </c>
      <c r="DO30" s="15">
        <v>0</v>
      </c>
      <c r="DP30" s="15">
        <v>0</v>
      </c>
      <c r="DQ30" s="15">
        <v>-1</v>
      </c>
      <c r="DR30" s="15">
        <v>-2</v>
      </c>
      <c r="DS30" s="15">
        <v>1</v>
      </c>
      <c r="DT30" s="15">
        <v>-0.5</v>
      </c>
      <c r="DU30" s="15">
        <v>0</v>
      </c>
      <c r="DV30" s="15">
        <v>0</v>
      </c>
      <c r="DW30" s="15">
        <v>0</v>
      </c>
      <c r="DX30" s="15">
        <v>0</v>
      </c>
      <c r="DY30" s="15">
        <v>0.5</v>
      </c>
      <c r="DZ30" s="15">
        <v>0.5</v>
      </c>
      <c r="EA30" s="15">
        <v>0.5</v>
      </c>
      <c r="EB30" s="15">
        <v>0.5</v>
      </c>
      <c r="EC30" s="15">
        <v>0</v>
      </c>
      <c r="ED30" s="15">
        <v>0</v>
      </c>
      <c r="EE30" s="15">
        <v>0</v>
      </c>
      <c r="EF30" s="15">
        <v>1</v>
      </c>
      <c r="EG30" s="15">
        <v>0</v>
      </c>
      <c r="EH30" s="15">
        <v>1</v>
      </c>
      <c r="EI30" s="15">
        <v>0</v>
      </c>
      <c r="EJ30" s="15">
        <v>0.5</v>
      </c>
      <c r="EK30" s="15">
        <v>0</v>
      </c>
      <c r="EL30" s="15">
        <v>0</v>
      </c>
      <c r="EM30" s="15">
        <v>0</v>
      </c>
      <c r="EN30" s="15">
        <v>0</v>
      </c>
      <c r="EO30" s="15">
        <v>0</v>
      </c>
      <c r="EP30" s="15">
        <v>0</v>
      </c>
      <c r="EQ30" s="15">
        <v>0</v>
      </c>
      <c r="ER30" s="15">
        <v>0</v>
      </c>
      <c r="ES30" s="15">
        <v>0</v>
      </c>
      <c r="ET30" s="15">
        <v>0</v>
      </c>
      <c r="EU30" s="15">
        <v>0</v>
      </c>
      <c r="EV30" s="15">
        <v>0</v>
      </c>
      <c r="EW30" s="15">
        <v>0</v>
      </c>
      <c r="EX30" s="15">
        <v>0</v>
      </c>
      <c r="EY30" s="15">
        <v>0</v>
      </c>
      <c r="EZ30" s="15">
        <v>0</v>
      </c>
      <c r="FA30" s="15">
        <v>0</v>
      </c>
      <c r="FB30" s="15">
        <v>0</v>
      </c>
      <c r="FC30" s="15">
        <v>0</v>
      </c>
      <c r="FD30" s="15">
        <v>0</v>
      </c>
      <c r="FE30" s="15">
        <v>0</v>
      </c>
      <c r="FF30" s="15">
        <v>0</v>
      </c>
      <c r="FG30" s="15">
        <v>0.5</v>
      </c>
      <c r="FH30" s="15">
        <v>0</v>
      </c>
      <c r="FI30" s="15">
        <v>0</v>
      </c>
      <c r="FJ30" s="15">
        <v>0</v>
      </c>
      <c r="FK30" s="15">
        <v>0</v>
      </c>
      <c r="FL30" s="15">
        <v>0</v>
      </c>
      <c r="FM30" s="15">
        <v>0</v>
      </c>
      <c r="FN30" s="15">
        <v>1</v>
      </c>
      <c r="FO30" s="15">
        <v>0</v>
      </c>
      <c r="FP30" s="15">
        <v>0</v>
      </c>
      <c r="FQ30" s="15">
        <v>0</v>
      </c>
      <c r="FR30" s="15">
        <v>0</v>
      </c>
      <c r="FS30" s="15">
        <v>0</v>
      </c>
      <c r="FT30" s="15">
        <v>0</v>
      </c>
      <c r="FU30" s="15">
        <v>0</v>
      </c>
      <c r="FV30" s="15">
        <v>0</v>
      </c>
      <c r="FW30" s="15">
        <v>1</v>
      </c>
      <c r="FX30" s="15">
        <v>-1</v>
      </c>
      <c r="FY30" s="15">
        <v>0</v>
      </c>
      <c r="FZ30" s="15">
        <v>0</v>
      </c>
      <c r="GA30" s="15">
        <v>-1</v>
      </c>
      <c r="GB30" s="15">
        <v>0</v>
      </c>
      <c r="GC30" s="15">
        <v>0</v>
      </c>
      <c r="GD30" s="15">
        <v>-1</v>
      </c>
      <c r="GE30" s="15">
        <v>0</v>
      </c>
      <c r="GF30" s="15">
        <v>-1</v>
      </c>
      <c r="GG30" s="15">
        <v>0</v>
      </c>
      <c r="GH30" s="15">
        <v>1</v>
      </c>
      <c r="GI30" s="15">
        <v>1</v>
      </c>
      <c r="GJ30" s="15">
        <v>1</v>
      </c>
    </row>
    <row r="31" spans="1:192">
      <c r="A31" s="5">
        <v>30</v>
      </c>
      <c r="B31" s="15">
        <v>22.25</v>
      </c>
      <c r="C31" s="15">
        <v>4</v>
      </c>
      <c r="D31" s="15">
        <v>11.5</v>
      </c>
      <c r="E31" s="15">
        <v>4</v>
      </c>
      <c r="F31" s="15">
        <v>10.75</v>
      </c>
      <c r="G31" s="15">
        <v>4</v>
      </c>
      <c r="H31" s="15">
        <v>4</v>
      </c>
      <c r="I31" s="15">
        <v>7</v>
      </c>
      <c r="J31" s="15">
        <v>0</v>
      </c>
      <c r="K31" s="15">
        <v>7</v>
      </c>
      <c r="L31" s="15">
        <v>2</v>
      </c>
      <c r="M31" s="15">
        <v>2</v>
      </c>
      <c r="N31" s="15">
        <v>0.25</v>
      </c>
      <c r="O31" s="15">
        <v>3</v>
      </c>
      <c r="P31" s="15">
        <v>3.5</v>
      </c>
      <c r="Q31" s="15">
        <v>0</v>
      </c>
      <c r="R31" s="15">
        <v>3.5</v>
      </c>
      <c r="S31" s="15">
        <v>0.5</v>
      </c>
      <c r="T31" s="15">
        <v>1</v>
      </c>
      <c r="U31" s="15">
        <v>1</v>
      </c>
      <c r="V31" s="15">
        <v>3.5</v>
      </c>
      <c r="W31" s="15">
        <v>0</v>
      </c>
      <c r="X31" s="15">
        <v>3.5</v>
      </c>
      <c r="Y31" s="15">
        <v>1.5</v>
      </c>
      <c r="Z31" s="15">
        <v>1</v>
      </c>
      <c r="AA31" s="15">
        <v>0.25</v>
      </c>
      <c r="AB31" s="15">
        <v>4.7E-2</v>
      </c>
      <c r="AC31" s="15">
        <v>51000</v>
      </c>
      <c r="AD31" s="15">
        <v>2</v>
      </c>
      <c r="AE31" s="15">
        <v>1</v>
      </c>
      <c r="AF31" s="15">
        <v>0</v>
      </c>
      <c r="AG31" s="15">
        <v>0</v>
      </c>
      <c r="AH31" s="15">
        <v>0</v>
      </c>
      <c r="AI31" s="15">
        <v>0</v>
      </c>
      <c r="AJ31" s="15">
        <v>0</v>
      </c>
      <c r="AK31" s="15">
        <v>0.5</v>
      </c>
      <c r="AL31" s="15">
        <v>0.5</v>
      </c>
      <c r="AM31" s="15">
        <v>1</v>
      </c>
      <c r="AN31" s="15">
        <v>0</v>
      </c>
      <c r="AO31" s="15">
        <v>0.5</v>
      </c>
      <c r="AP31" s="15">
        <v>0.5</v>
      </c>
      <c r="AQ31" s="15">
        <v>1</v>
      </c>
      <c r="AR31" s="15">
        <v>1</v>
      </c>
      <c r="AS31" s="15">
        <v>1</v>
      </c>
      <c r="AT31" s="15">
        <v>0</v>
      </c>
      <c r="AU31" s="15">
        <v>0.5</v>
      </c>
      <c r="AV31" s="15">
        <v>0</v>
      </c>
      <c r="AW31" s="15">
        <v>1</v>
      </c>
      <c r="AX31" s="15">
        <v>1</v>
      </c>
      <c r="AY31" s="15">
        <v>1</v>
      </c>
      <c r="AZ31" s="15">
        <v>0</v>
      </c>
      <c r="BA31" s="15">
        <v>0.5</v>
      </c>
      <c r="BB31" s="15">
        <v>0</v>
      </c>
      <c r="BC31" s="15">
        <v>0</v>
      </c>
      <c r="BD31" s="15">
        <v>0</v>
      </c>
      <c r="BE31" s="15">
        <v>0</v>
      </c>
      <c r="BF31" s="15">
        <v>0</v>
      </c>
      <c r="BG31" s="15">
        <v>0</v>
      </c>
      <c r="BH31" s="15">
        <v>0</v>
      </c>
      <c r="BI31" s="15">
        <v>0</v>
      </c>
      <c r="BJ31" s="15">
        <v>0</v>
      </c>
      <c r="BK31" s="15">
        <v>0</v>
      </c>
      <c r="BL31" s="15">
        <v>0</v>
      </c>
      <c r="BM31" s="15">
        <v>1</v>
      </c>
      <c r="BN31" s="15">
        <v>1</v>
      </c>
      <c r="BO31" s="15">
        <v>0</v>
      </c>
      <c r="BP31" s="15">
        <v>0</v>
      </c>
      <c r="BQ31" s="15">
        <v>1</v>
      </c>
      <c r="BR31" s="15">
        <v>0.5</v>
      </c>
      <c r="BS31" s="15">
        <v>1</v>
      </c>
      <c r="BT31" s="15">
        <v>1</v>
      </c>
      <c r="BU31" s="15">
        <v>0</v>
      </c>
      <c r="BV31" s="15">
        <v>0</v>
      </c>
      <c r="BW31" s="15">
        <v>1</v>
      </c>
      <c r="BX31" s="15">
        <v>0.5</v>
      </c>
      <c r="BY31" s="15">
        <v>0</v>
      </c>
      <c r="BZ31" s="15">
        <v>0</v>
      </c>
      <c r="CA31" s="15">
        <v>0.5</v>
      </c>
      <c r="CB31" s="15">
        <v>0</v>
      </c>
      <c r="CC31" s="15">
        <v>0</v>
      </c>
      <c r="CD31" s="15">
        <v>1</v>
      </c>
      <c r="CE31" s="15">
        <v>0.5</v>
      </c>
      <c r="CF31" s="15">
        <v>0</v>
      </c>
      <c r="CG31" s="15">
        <v>0</v>
      </c>
      <c r="CH31" s="15">
        <v>1</v>
      </c>
      <c r="CI31" s="15">
        <v>0</v>
      </c>
      <c r="CJ31" s="15">
        <v>0</v>
      </c>
      <c r="CK31" s="15">
        <v>1</v>
      </c>
      <c r="CL31" s="15">
        <v>0</v>
      </c>
      <c r="CM31" s="15">
        <v>0</v>
      </c>
      <c r="CN31" s="15">
        <v>0.5</v>
      </c>
      <c r="CO31" s="15">
        <v>0.75</v>
      </c>
      <c r="CP31" s="15">
        <v>0</v>
      </c>
      <c r="CQ31" s="15">
        <v>-1</v>
      </c>
      <c r="CR31" s="15">
        <v>0</v>
      </c>
      <c r="CS31" s="15">
        <v>5</v>
      </c>
      <c r="CT31" s="15">
        <v>2</v>
      </c>
      <c r="CU31" s="15">
        <v>8</v>
      </c>
      <c r="CV31" s="15">
        <v>3</v>
      </c>
      <c r="CW31" s="15">
        <v>-3</v>
      </c>
      <c r="CX31" s="15">
        <v>1</v>
      </c>
      <c r="CY31" s="15">
        <v>3</v>
      </c>
      <c r="CZ31" s="15">
        <v>3.5</v>
      </c>
      <c r="DA31" s="15">
        <v>0</v>
      </c>
      <c r="DB31" s="15">
        <v>0.5</v>
      </c>
      <c r="DC31" s="15">
        <v>-1</v>
      </c>
      <c r="DD31" s="15">
        <v>1</v>
      </c>
      <c r="DE31" s="15">
        <v>-2</v>
      </c>
      <c r="DF31" s="15">
        <v>3</v>
      </c>
      <c r="DG31" s="15">
        <v>3.5</v>
      </c>
      <c r="DH31" s="15">
        <v>0</v>
      </c>
      <c r="DI31" s="15">
        <v>0.5</v>
      </c>
      <c r="DJ31" s="15">
        <v>0</v>
      </c>
      <c r="DK31" s="15">
        <v>1</v>
      </c>
      <c r="DL31" s="15">
        <v>0</v>
      </c>
      <c r="DM31" s="15">
        <v>0</v>
      </c>
      <c r="DN31" s="15">
        <v>0</v>
      </c>
      <c r="DO31" s="15">
        <v>0</v>
      </c>
      <c r="DP31" s="15">
        <v>-1</v>
      </c>
      <c r="DQ31" s="15">
        <v>0</v>
      </c>
      <c r="DR31" s="15">
        <v>-2</v>
      </c>
      <c r="DS31" s="15">
        <v>1</v>
      </c>
      <c r="DT31" s="15">
        <v>0</v>
      </c>
      <c r="DU31" s="15">
        <v>0</v>
      </c>
      <c r="DV31" s="15">
        <v>0</v>
      </c>
      <c r="DW31" s="15">
        <v>0</v>
      </c>
      <c r="DX31" s="15">
        <v>0</v>
      </c>
      <c r="DY31" s="15">
        <v>0.5</v>
      </c>
      <c r="DZ31" s="15">
        <v>0.5</v>
      </c>
      <c r="EA31" s="15">
        <v>0.5</v>
      </c>
      <c r="EB31" s="15">
        <v>0.5</v>
      </c>
      <c r="EC31" s="15">
        <v>0</v>
      </c>
      <c r="ED31" s="15">
        <v>0</v>
      </c>
      <c r="EE31" s="15">
        <v>0</v>
      </c>
      <c r="EF31" s="15">
        <v>1</v>
      </c>
      <c r="EG31" s="15">
        <v>1</v>
      </c>
      <c r="EH31" s="15">
        <v>1</v>
      </c>
      <c r="EI31" s="15">
        <v>0</v>
      </c>
      <c r="EJ31" s="15">
        <v>0.5</v>
      </c>
      <c r="EK31" s="15">
        <v>0</v>
      </c>
      <c r="EL31" s="15">
        <v>0</v>
      </c>
      <c r="EM31" s="15">
        <v>0</v>
      </c>
      <c r="EN31" s="15">
        <v>0</v>
      </c>
      <c r="EO31" s="15">
        <v>0</v>
      </c>
      <c r="EP31" s="15">
        <v>0</v>
      </c>
      <c r="EQ31" s="15">
        <v>0</v>
      </c>
      <c r="ER31" s="15">
        <v>0</v>
      </c>
      <c r="ES31" s="15">
        <v>0</v>
      </c>
      <c r="ET31" s="15">
        <v>0</v>
      </c>
      <c r="EU31" s="15">
        <v>0</v>
      </c>
      <c r="EV31" s="15">
        <v>0</v>
      </c>
      <c r="EW31" s="15">
        <v>0</v>
      </c>
      <c r="EX31" s="15">
        <v>0</v>
      </c>
      <c r="EY31" s="15">
        <v>0</v>
      </c>
      <c r="EZ31" s="15">
        <v>0</v>
      </c>
      <c r="FA31" s="15">
        <v>0</v>
      </c>
      <c r="FB31" s="15">
        <v>0</v>
      </c>
      <c r="FC31" s="15">
        <v>0</v>
      </c>
      <c r="FD31" s="15">
        <v>0</v>
      </c>
      <c r="FE31" s="15">
        <v>0</v>
      </c>
      <c r="FF31" s="15">
        <v>0</v>
      </c>
      <c r="FG31" s="15">
        <v>0.5</v>
      </c>
      <c r="FH31" s="15">
        <v>0</v>
      </c>
      <c r="FI31" s="15">
        <v>0</v>
      </c>
      <c r="FJ31" s="15">
        <v>0</v>
      </c>
      <c r="FK31" s="15">
        <v>0</v>
      </c>
      <c r="FL31" s="15">
        <v>0</v>
      </c>
      <c r="FM31" s="15">
        <v>0</v>
      </c>
      <c r="FN31" s="15">
        <v>0</v>
      </c>
      <c r="FO31" s="15">
        <v>0</v>
      </c>
      <c r="FP31" s="15">
        <v>0</v>
      </c>
      <c r="FQ31" s="15">
        <v>0</v>
      </c>
      <c r="FR31" s="15">
        <v>0</v>
      </c>
      <c r="FS31" s="15">
        <v>-1</v>
      </c>
      <c r="FT31" s="15">
        <v>0</v>
      </c>
      <c r="FU31" s="15">
        <v>0</v>
      </c>
      <c r="FV31" s="15">
        <v>0</v>
      </c>
      <c r="FW31" s="15">
        <v>1</v>
      </c>
      <c r="FX31" s="15">
        <v>0</v>
      </c>
      <c r="FY31" s="15">
        <v>0</v>
      </c>
      <c r="FZ31" s="15">
        <v>0</v>
      </c>
      <c r="GA31" s="15">
        <v>0</v>
      </c>
      <c r="GB31" s="15">
        <v>0</v>
      </c>
      <c r="GC31" s="15">
        <v>0</v>
      </c>
      <c r="GD31" s="15">
        <v>-1</v>
      </c>
      <c r="GE31" s="15">
        <v>0</v>
      </c>
      <c r="GF31" s="15">
        <v>-1</v>
      </c>
      <c r="GG31" s="15">
        <v>0</v>
      </c>
      <c r="GH31" s="15">
        <v>1</v>
      </c>
      <c r="GI31" s="15">
        <v>1</v>
      </c>
      <c r="GJ31" s="15">
        <v>0</v>
      </c>
    </row>
    <row r="32" spans="1:192">
      <c r="A32" s="5">
        <v>31</v>
      </c>
      <c r="B32" s="15">
        <v>27.75</v>
      </c>
      <c r="C32" s="15">
        <v>4</v>
      </c>
      <c r="D32" s="15">
        <v>14</v>
      </c>
      <c r="E32" s="15">
        <v>5</v>
      </c>
      <c r="F32" s="15">
        <v>13.75</v>
      </c>
      <c r="G32" s="15">
        <v>4</v>
      </c>
      <c r="H32" s="15">
        <v>6</v>
      </c>
      <c r="I32" s="15">
        <v>9</v>
      </c>
      <c r="J32" s="15">
        <v>0</v>
      </c>
      <c r="K32" s="15">
        <v>7</v>
      </c>
      <c r="L32" s="15">
        <v>3.5</v>
      </c>
      <c r="M32" s="15">
        <v>1</v>
      </c>
      <c r="N32" s="15">
        <v>1.25</v>
      </c>
      <c r="O32" s="15">
        <v>5</v>
      </c>
      <c r="P32" s="15">
        <v>4.5</v>
      </c>
      <c r="Q32" s="15">
        <v>0</v>
      </c>
      <c r="R32" s="15">
        <v>3.5</v>
      </c>
      <c r="S32" s="15">
        <v>0.5</v>
      </c>
      <c r="T32" s="15">
        <v>0.5</v>
      </c>
      <c r="U32" s="15">
        <v>1</v>
      </c>
      <c r="V32" s="15">
        <v>4.5</v>
      </c>
      <c r="W32" s="15">
        <v>0</v>
      </c>
      <c r="X32" s="15">
        <v>3.5</v>
      </c>
      <c r="Y32" s="15">
        <v>3</v>
      </c>
      <c r="Z32" s="15">
        <v>0.5</v>
      </c>
      <c r="AA32" s="15">
        <v>1.25</v>
      </c>
      <c r="AB32" s="15">
        <v>4.1000000000000002E-2</v>
      </c>
      <c r="AC32" s="15">
        <v>288000</v>
      </c>
      <c r="AD32" s="15">
        <v>2</v>
      </c>
      <c r="AE32" s="15">
        <v>1</v>
      </c>
      <c r="AF32" s="15">
        <v>1</v>
      </c>
      <c r="AG32" s="15">
        <v>0.5</v>
      </c>
      <c r="AH32" s="15">
        <v>1</v>
      </c>
      <c r="AI32" s="15">
        <v>0.5</v>
      </c>
      <c r="AJ32" s="15">
        <v>1</v>
      </c>
      <c r="AK32" s="15">
        <v>0.5</v>
      </c>
      <c r="AL32" s="15">
        <v>0.5</v>
      </c>
      <c r="AM32" s="15">
        <v>0.5</v>
      </c>
      <c r="AN32" s="15">
        <v>0.5</v>
      </c>
      <c r="AO32" s="15">
        <v>0.5</v>
      </c>
      <c r="AP32" s="15">
        <v>0.5</v>
      </c>
      <c r="AQ32" s="15">
        <v>1</v>
      </c>
      <c r="AR32" s="15">
        <v>1</v>
      </c>
      <c r="AS32" s="15">
        <v>1</v>
      </c>
      <c r="AT32" s="15">
        <v>1</v>
      </c>
      <c r="AU32" s="15">
        <v>0.5</v>
      </c>
      <c r="AV32" s="15">
        <v>0</v>
      </c>
      <c r="AW32" s="15">
        <v>1</v>
      </c>
      <c r="AX32" s="15">
        <v>1</v>
      </c>
      <c r="AY32" s="15">
        <v>1</v>
      </c>
      <c r="AZ32" s="15">
        <v>1</v>
      </c>
      <c r="BA32" s="15">
        <v>0.5</v>
      </c>
      <c r="BB32" s="15">
        <v>0</v>
      </c>
      <c r="BC32" s="15">
        <v>0</v>
      </c>
      <c r="BD32" s="15">
        <v>0</v>
      </c>
      <c r="BE32" s="15">
        <v>0</v>
      </c>
      <c r="BF32" s="15">
        <v>0</v>
      </c>
      <c r="BG32" s="15">
        <v>0</v>
      </c>
      <c r="BH32" s="15">
        <v>0</v>
      </c>
      <c r="BI32" s="15">
        <v>0</v>
      </c>
      <c r="BJ32" s="15">
        <v>0</v>
      </c>
      <c r="BK32" s="15">
        <v>0</v>
      </c>
      <c r="BL32" s="15">
        <v>0</v>
      </c>
      <c r="BM32" s="15">
        <v>1</v>
      </c>
      <c r="BN32" s="15">
        <v>1</v>
      </c>
      <c r="BO32" s="15">
        <v>0</v>
      </c>
      <c r="BP32" s="15">
        <v>0</v>
      </c>
      <c r="BQ32" s="15">
        <v>1</v>
      </c>
      <c r="BR32" s="15">
        <v>0.5</v>
      </c>
      <c r="BS32" s="15">
        <v>1</v>
      </c>
      <c r="BT32" s="15">
        <v>1</v>
      </c>
      <c r="BU32" s="15">
        <v>0</v>
      </c>
      <c r="BV32" s="15">
        <v>0</v>
      </c>
      <c r="BW32" s="15">
        <v>1</v>
      </c>
      <c r="BX32" s="15">
        <v>0.5</v>
      </c>
      <c r="BY32" s="15">
        <v>0</v>
      </c>
      <c r="BZ32" s="15">
        <v>0</v>
      </c>
      <c r="CA32" s="15">
        <v>0.5</v>
      </c>
      <c r="CB32" s="15">
        <v>1</v>
      </c>
      <c r="CC32" s="15">
        <v>1</v>
      </c>
      <c r="CD32" s="15">
        <v>1</v>
      </c>
      <c r="CE32" s="15">
        <v>0</v>
      </c>
      <c r="CF32" s="15">
        <v>0</v>
      </c>
      <c r="CG32" s="15">
        <v>0</v>
      </c>
      <c r="CH32" s="15">
        <v>1</v>
      </c>
      <c r="CI32" s="15">
        <v>-0.5</v>
      </c>
      <c r="CJ32" s="15">
        <v>0</v>
      </c>
      <c r="CK32" s="15">
        <v>1</v>
      </c>
      <c r="CL32" s="15">
        <v>-0.5</v>
      </c>
      <c r="CM32" s="15">
        <v>0</v>
      </c>
      <c r="CN32" s="15">
        <v>0</v>
      </c>
      <c r="CO32" s="15">
        <v>0.75</v>
      </c>
      <c r="CP32" s="15">
        <v>0.5</v>
      </c>
      <c r="CQ32" s="15">
        <v>1</v>
      </c>
      <c r="CR32" s="15">
        <v>-1</v>
      </c>
      <c r="CS32" s="15">
        <v>19.25</v>
      </c>
      <c r="CT32" s="15">
        <v>4</v>
      </c>
      <c r="CU32" s="15">
        <v>12</v>
      </c>
      <c r="CV32" s="15">
        <v>4</v>
      </c>
      <c r="CW32" s="15">
        <v>7.25</v>
      </c>
      <c r="CX32" s="15">
        <v>3</v>
      </c>
      <c r="CY32" s="15">
        <v>5.5</v>
      </c>
      <c r="CZ32" s="15">
        <v>9</v>
      </c>
      <c r="DA32" s="15">
        <v>0</v>
      </c>
      <c r="DB32" s="15">
        <v>5</v>
      </c>
      <c r="DC32" s="15">
        <v>0</v>
      </c>
      <c r="DD32" s="15">
        <v>1</v>
      </c>
      <c r="DE32" s="15">
        <v>-1.25</v>
      </c>
      <c r="DF32" s="15">
        <v>4.5</v>
      </c>
      <c r="DG32" s="15">
        <v>4.5</v>
      </c>
      <c r="DH32" s="15">
        <v>0</v>
      </c>
      <c r="DI32" s="15">
        <v>2.5</v>
      </c>
      <c r="DJ32" s="15">
        <v>0</v>
      </c>
      <c r="DK32" s="15">
        <v>0.5</v>
      </c>
      <c r="DL32" s="15">
        <v>1</v>
      </c>
      <c r="DM32" s="15">
        <v>4.5</v>
      </c>
      <c r="DN32" s="15">
        <v>0</v>
      </c>
      <c r="DO32" s="15">
        <v>2.5</v>
      </c>
      <c r="DP32" s="15">
        <v>0</v>
      </c>
      <c r="DQ32" s="15">
        <v>0.5</v>
      </c>
      <c r="DR32" s="15">
        <v>-1.25</v>
      </c>
      <c r="DS32" s="15">
        <v>1</v>
      </c>
      <c r="DT32" s="15">
        <v>0</v>
      </c>
      <c r="DU32" s="15">
        <v>1</v>
      </c>
      <c r="DV32" s="15">
        <v>0.25</v>
      </c>
      <c r="DW32" s="15">
        <v>1</v>
      </c>
      <c r="DX32" s="15">
        <v>0.25</v>
      </c>
      <c r="DY32" s="15">
        <v>1</v>
      </c>
      <c r="DZ32" s="15">
        <v>0.5</v>
      </c>
      <c r="EA32" s="15">
        <v>0.5</v>
      </c>
      <c r="EB32" s="15">
        <v>1</v>
      </c>
      <c r="EC32" s="15">
        <v>0</v>
      </c>
      <c r="ED32" s="15">
        <v>0.5</v>
      </c>
      <c r="EE32" s="15">
        <v>0.5</v>
      </c>
      <c r="EF32" s="15">
        <v>1</v>
      </c>
      <c r="EG32" s="15">
        <v>1</v>
      </c>
      <c r="EH32" s="15">
        <v>1</v>
      </c>
      <c r="EI32" s="15">
        <v>1</v>
      </c>
      <c r="EJ32" s="15">
        <v>0.5</v>
      </c>
      <c r="EK32" s="15">
        <v>0</v>
      </c>
      <c r="EL32" s="15">
        <v>1</v>
      </c>
      <c r="EM32" s="15">
        <v>1</v>
      </c>
      <c r="EN32" s="15">
        <v>1</v>
      </c>
      <c r="EO32" s="15">
        <v>1</v>
      </c>
      <c r="EP32" s="15">
        <v>0.5</v>
      </c>
      <c r="EQ32" s="15">
        <v>0</v>
      </c>
      <c r="ER32" s="15">
        <v>0</v>
      </c>
      <c r="ES32" s="15">
        <v>0</v>
      </c>
      <c r="ET32" s="15">
        <v>0</v>
      </c>
      <c r="EU32" s="15">
        <v>0</v>
      </c>
      <c r="EV32" s="15">
        <v>0</v>
      </c>
      <c r="EW32" s="15">
        <v>0</v>
      </c>
      <c r="EX32" s="15">
        <v>0</v>
      </c>
      <c r="EY32" s="15">
        <v>0</v>
      </c>
      <c r="EZ32" s="15">
        <v>0</v>
      </c>
      <c r="FA32" s="15">
        <v>0</v>
      </c>
      <c r="FB32" s="15">
        <v>1</v>
      </c>
      <c r="FC32" s="15">
        <v>1</v>
      </c>
      <c r="FD32" s="15">
        <v>0</v>
      </c>
      <c r="FE32" s="15">
        <v>0</v>
      </c>
      <c r="FF32" s="15">
        <v>0</v>
      </c>
      <c r="FG32" s="15">
        <v>0.5</v>
      </c>
      <c r="FH32" s="15">
        <v>1</v>
      </c>
      <c r="FI32" s="15">
        <v>1</v>
      </c>
      <c r="FJ32" s="15">
        <v>0</v>
      </c>
      <c r="FK32" s="15">
        <v>0</v>
      </c>
      <c r="FL32" s="15">
        <v>0</v>
      </c>
      <c r="FM32" s="15">
        <v>0.5</v>
      </c>
      <c r="FN32" s="15">
        <v>0</v>
      </c>
      <c r="FO32" s="15">
        <v>0</v>
      </c>
      <c r="FP32" s="15">
        <v>0</v>
      </c>
      <c r="FQ32" s="15">
        <v>0</v>
      </c>
      <c r="FR32" s="15">
        <v>0</v>
      </c>
      <c r="FS32" s="15">
        <v>0</v>
      </c>
      <c r="FT32" s="15">
        <v>0</v>
      </c>
      <c r="FU32" s="15">
        <v>0</v>
      </c>
      <c r="FV32" s="15">
        <v>0</v>
      </c>
      <c r="FW32" s="15">
        <v>1</v>
      </c>
      <c r="FX32" s="15">
        <v>-0.5</v>
      </c>
      <c r="FY32" s="15">
        <v>0</v>
      </c>
      <c r="FZ32" s="15">
        <v>1</v>
      </c>
      <c r="GA32" s="15">
        <v>-0.5</v>
      </c>
      <c r="GB32" s="15">
        <v>0</v>
      </c>
      <c r="GC32" s="15">
        <v>0</v>
      </c>
      <c r="GD32" s="15">
        <v>0.75</v>
      </c>
      <c r="GE32" s="15">
        <v>0</v>
      </c>
      <c r="GF32" s="15">
        <v>-1</v>
      </c>
      <c r="GG32" s="15">
        <v>-1</v>
      </c>
      <c r="GH32" s="15">
        <v>1</v>
      </c>
      <c r="GI32" s="15">
        <v>0</v>
      </c>
      <c r="GJ32" s="15">
        <v>0</v>
      </c>
    </row>
    <row r="33" spans="1:192">
      <c r="A33" s="5">
        <v>32</v>
      </c>
      <c r="B33" s="15">
        <v>25.75</v>
      </c>
      <c r="C33" s="15">
        <v>4</v>
      </c>
      <c r="D33" s="15">
        <v>13</v>
      </c>
      <c r="E33" s="15">
        <v>4</v>
      </c>
      <c r="F33" s="15">
        <v>12.75</v>
      </c>
      <c r="G33" s="15">
        <v>4</v>
      </c>
      <c r="H33" s="15">
        <v>5</v>
      </c>
      <c r="I33" s="15">
        <v>9</v>
      </c>
      <c r="J33" s="15">
        <v>-1</v>
      </c>
      <c r="K33" s="15">
        <v>6</v>
      </c>
      <c r="L33" s="15">
        <v>2.5</v>
      </c>
      <c r="M33" s="15">
        <v>2</v>
      </c>
      <c r="N33" s="15">
        <v>2.25</v>
      </c>
      <c r="O33" s="15">
        <v>4</v>
      </c>
      <c r="P33" s="15">
        <v>4.5</v>
      </c>
      <c r="Q33" s="15">
        <v>-0.5</v>
      </c>
      <c r="R33" s="15">
        <v>3.5</v>
      </c>
      <c r="S33" s="15">
        <v>0.5</v>
      </c>
      <c r="T33" s="15">
        <v>1</v>
      </c>
      <c r="U33" s="15">
        <v>1</v>
      </c>
      <c r="V33" s="15">
        <v>4.5</v>
      </c>
      <c r="W33" s="15">
        <v>-0.5</v>
      </c>
      <c r="X33" s="15">
        <v>2.5</v>
      </c>
      <c r="Y33" s="15">
        <v>2</v>
      </c>
      <c r="Z33" s="15">
        <v>1</v>
      </c>
      <c r="AA33" s="15">
        <v>2.25</v>
      </c>
      <c r="AB33" s="15">
        <v>4.4999999999999998E-2</v>
      </c>
      <c r="AC33" s="15">
        <v>72000</v>
      </c>
      <c r="AD33" s="15">
        <v>4</v>
      </c>
      <c r="AE33" s="15">
        <v>1</v>
      </c>
      <c r="AF33" s="15">
        <v>0</v>
      </c>
      <c r="AG33" s="15">
        <v>0</v>
      </c>
      <c r="AH33" s="15">
        <v>0</v>
      </c>
      <c r="AI33" s="15">
        <v>0</v>
      </c>
      <c r="AJ33" s="15">
        <v>0</v>
      </c>
      <c r="AK33" s="15">
        <v>0.5</v>
      </c>
      <c r="AL33" s="15">
        <v>0.5</v>
      </c>
      <c r="AM33" s="15">
        <v>1</v>
      </c>
      <c r="AN33" s="15">
        <v>1</v>
      </c>
      <c r="AO33" s="15">
        <v>0.5</v>
      </c>
      <c r="AP33" s="15">
        <v>0.5</v>
      </c>
      <c r="AQ33" s="15">
        <v>1</v>
      </c>
      <c r="AR33" s="15">
        <v>1</v>
      </c>
      <c r="AS33" s="15">
        <v>1</v>
      </c>
      <c r="AT33" s="15">
        <v>1</v>
      </c>
      <c r="AU33" s="15">
        <v>0.5</v>
      </c>
      <c r="AV33" s="15">
        <v>0</v>
      </c>
      <c r="AW33" s="15">
        <v>1</v>
      </c>
      <c r="AX33" s="15">
        <v>1</v>
      </c>
      <c r="AY33" s="15">
        <v>1</v>
      </c>
      <c r="AZ33" s="15">
        <v>1</v>
      </c>
      <c r="BA33" s="15">
        <v>0.5</v>
      </c>
      <c r="BB33" s="15">
        <v>0</v>
      </c>
      <c r="BC33" s="15">
        <v>1</v>
      </c>
      <c r="BD33" s="15">
        <v>0</v>
      </c>
      <c r="BE33" s="15">
        <v>-0.5</v>
      </c>
      <c r="BF33" s="15">
        <v>0</v>
      </c>
      <c r="BG33" s="15">
        <v>0</v>
      </c>
      <c r="BH33" s="15">
        <v>0</v>
      </c>
      <c r="BI33" s="15">
        <v>0</v>
      </c>
      <c r="BJ33" s="15">
        <v>-0.5</v>
      </c>
      <c r="BK33" s="15">
        <v>0</v>
      </c>
      <c r="BL33" s="15">
        <v>0</v>
      </c>
      <c r="BM33" s="15">
        <v>0.5</v>
      </c>
      <c r="BN33" s="15">
        <v>1</v>
      </c>
      <c r="BO33" s="15">
        <v>0</v>
      </c>
      <c r="BP33" s="15">
        <v>0</v>
      </c>
      <c r="BQ33" s="15">
        <v>1</v>
      </c>
      <c r="BR33" s="15">
        <v>1</v>
      </c>
      <c r="BS33" s="15">
        <v>0</v>
      </c>
      <c r="BT33" s="15">
        <v>1</v>
      </c>
      <c r="BU33" s="15">
        <v>0</v>
      </c>
      <c r="BV33" s="15">
        <v>0</v>
      </c>
      <c r="BW33" s="15">
        <v>1</v>
      </c>
      <c r="BX33" s="15">
        <v>0.5</v>
      </c>
      <c r="BY33" s="15">
        <v>0</v>
      </c>
      <c r="BZ33" s="15">
        <v>0</v>
      </c>
      <c r="CA33" s="15">
        <v>0.5</v>
      </c>
      <c r="CB33" s="15">
        <v>1</v>
      </c>
      <c r="CC33" s="15">
        <v>1</v>
      </c>
      <c r="CD33" s="15">
        <v>0</v>
      </c>
      <c r="CE33" s="15">
        <v>0</v>
      </c>
      <c r="CF33" s="15">
        <v>0</v>
      </c>
      <c r="CG33" s="15">
        <v>0</v>
      </c>
      <c r="CH33" s="15">
        <v>1</v>
      </c>
      <c r="CI33" s="15">
        <v>0</v>
      </c>
      <c r="CJ33" s="15">
        <v>0</v>
      </c>
      <c r="CK33" s="15">
        <v>1</v>
      </c>
      <c r="CL33" s="15">
        <v>0</v>
      </c>
      <c r="CM33" s="15">
        <v>0</v>
      </c>
      <c r="CN33" s="15">
        <v>0</v>
      </c>
      <c r="CO33" s="15">
        <v>0.75</v>
      </c>
      <c r="CP33" s="15">
        <v>0.5</v>
      </c>
      <c r="CQ33" s="15">
        <v>1</v>
      </c>
      <c r="CR33" s="15">
        <v>0</v>
      </c>
      <c r="CS33" s="15">
        <v>12</v>
      </c>
      <c r="CT33" s="15">
        <v>3</v>
      </c>
      <c r="CU33" s="15">
        <v>8</v>
      </c>
      <c r="CV33" s="15">
        <v>3</v>
      </c>
      <c r="CW33" s="15">
        <v>4</v>
      </c>
      <c r="CX33" s="15">
        <v>2</v>
      </c>
      <c r="CY33" s="15">
        <v>2</v>
      </c>
      <c r="CZ33" s="15">
        <v>9</v>
      </c>
      <c r="DA33" s="15">
        <v>-1</v>
      </c>
      <c r="DB33" s="15">
        <v>3</v>
      </c>
      <c r="DC33" s="15">
        <v>-1</v>
      </c>
      <c r="DD33" s="15">
        <v>2</v>
      </c>
      <c r="DE33" s="15">
        <v>-2</v>
      </c>
      <c r="DF33" s="15">
        <v>1</v>
      </c>
      <c r="DG33" s="15">
        <v>4.5</v>
      </c>
      <c r="DH33" s="15">
        <v>-0.5</v>
      </c>
      <c r="DI33" s="15">
        <v>2</v>
      </c>
      <c r="DJ33" s="15">
        <v>0</v>
      </c>
      <c r="DK33" s="15">
        <v>1</v>
      </c>
      <c r="DL33" s="15">
        <v>1</v>
      </c>
      <c r="DM33" s="15">
        <v>4.5</v>
      </c>
      <c r="DN33" s="15">
        <v>-0.5</v>
      </c>
      <c r="DO33" s="15">
        <v>1</v>
      </c>
      <c r="DP33" s="15">
        <v>-1</v>
      </c>
      <c r="DQ33" s="15">
        <v>1</v>
      </c>
      <c r="DR33" s="15">
        <v>-2</v>
      </c>
      <c r="DS33" s="15">
        <v>0</v>
      </c>
      <c r="DT33" s="15">
        <v>0</v>
      </c>
      <c r="DU33" s="15">
        <v>0</v>
      </c>
      <c r="DV33" s="15">
        <v>0</v>
      </c>
      <c r="DW33" s="15">
        <v>0</v>
      </c>
      <c r="DX33" s="15">
        <v>0</v>
      </c>
      <c r="DY33" s="15">
        <v>0</v>
      </c>
      <c r="DZ33" s="15">
        <v>0.5</v>
      </c>
      <c r="EA33" s="15">
        <v>0.5</v>
      </c>
      <c r="EB33" s="15">
        <v>0</v>
      </c>
      <c r="EC33" s="15">
        <v>0</v>
      </c>
      <c r="ED33" s="15">
        <v>0.5</v>
      </c>
      <c r="EE33" s="15">
        <v>0.5</v>
      </c>
      <c r="EF33" s="15">
        <v>1</v>
      </c>
      <c r="EG33" s="15">
        <v>1</v>
      </c>
      <c r="EH33" s="15">
        <v>1</v>
      </c>
      <c r="EI33" s="15">
        <v>1</v>
      </c>
      <c r="EJ33" s="15">
        <v>0.5</v>
      </c>
      <c r="EK33" s="15">
        <v>0</v>
      </c>
      <c r="EL33" s="15">
        <v>1</v>
      </c>
      <c r="EM33" s="15">
        <v>1</v>
      </c>
      <c r="EN33" s="15">
        <v>1</v>
      </c>
      <c r="EO33" s="15">
        <v>1</v>
      </c>
      <c r="EP33" s="15">
        <v>0.5</v>
      </c>
      <c r="EQ33" s="15">
        <v>0</v>
      </c>
      <c r="ER33" s="15">
        <v>1</v>
      </c>
      <c r="ES33" s="15">
        <v>0</v>
      </c>
      <c r="ET33" s="15">
        <v>-0.5</v>
      </c>
      <c r="EU33" s="15">
        <v>0</v>
      </c>
      <c r="EV33" s="15">
        <v>0</v>
      </c>
      <c r="EW33" s="15">
        <v>0</v>
      </c>
      <c r="EX33" s="15">
        <v>0</v>
      </c>
      <c r="EY33" s="15">
        <v>-0.5</v>
      </c>
      <c r="EZ33" s="15">
        <v>0</v>
      </c>
      <c r="FA33" s="15">
        <v>0</v>
      </c>
      <c r="FB33" s="15">
        <v>0.5</v>
      </c>
      <c r="FC33" s="15">
        <v>0.5</v>
      </c>
      <c r="FD33" s="15">
        <v>0</v>
      </c>
      <c r="FE33" s="15">
        <v>0</v>
      </c>
      <c r="FF33" s="15">
        <v>0</v>
      </c>
      <c r="FG33" s="15">
        <v>1</v>
      </c>
      <c r="FH33" s="15">
        <v>0</v>
      </c>
      <c r="FI33" s="15">
        <v>0.5</v>
      </c>
      <c r="FJ33" s="15">
        <v>0</v>
      </c>
      <c r="FK33" s="15">
        <v>0</v>
      </c>
      <c r="FL33" s="15">
        <v>0</v>
      </c>
      <c r="FM33" s="15">
        <v>0.5</v>
      </c>
      <c r="FN33" s="15">
        <v>0</v>
      </c>
      <c r="FO33" s="15">
        <v>0</v>
      </c>
      <c r="FP33" s="15">
        <v>0</v>
      </c>
      <c r="FQ33" s="15">
        <v>0</v>
      </c>
      <c r="FR33" s="15">
        <v>0</v>
      </c>
      <c r="FS33" s="15">
        <v>-1</v>
      </c>
      <c r="FT33" s="15">
        <v>0</v>
      </c>
      <c r="FU33" s="15">
        <v>0</v>
      </c>
      <c r="FV33" s="15">
        <v>0</v>
      </c>
      <c r="FW33" s="15">
        <v>1</v>
      </c>
      <c r="FX33" s="15">
        <v>0</v>
      </c>
      <c r="FY33" s="15">
        <v>0</v>
      </c>
      <c r="FZ33" s="15">
        <v>1</v>
      </c>
      <c r="GA33" s="15">
        <v>0</v>
      </c>
      <c r="GB33" s="15">
        <v>0</v>
      </c>
      <c r="GC33" s="15">
        <v>0</v>
      </c>
      <c r="GD33" s="15">
        <v>-1</v>
      </c>
      <c r="GE33" s="15">
        <v>0</v>
      </c>
      <c r="GF33" s="15">
        <v>-1</v>
      </c>
      <c r="GG33" s="15">
        <v>0</v>
      </c>
      <c r="GH33" s="15">
        <v>1</v>
      </c>
      <c r="GI33" s="15">
        <v>1</v>
      </c>
      <c r="GJ33" s="15">
        <v>0</v>
      </c>
    </row>
    <row r="34" spans="1:192">
      <c r="A34" s="5">
        <v>33</v>
      </c>
      <c r="B34" s="15">
        <v>33.25</v>
      </c>
      <c r="C34" s="15">
        <v>5</v>
      </c>
      <c r="D34" s="15">
        <v>17</v>
      </c>
      <c r="E34" s="15">
        <v>5</v>
      </c>
      <c r="F34" s="15">
        <v>16.25</v>
      </c>
      <c r="G34" s="15">
        <v>5</v>
      </c>
      <c r="H34" s="15">
        <v>5.5</v>
      </c>
      <c r="I34" s="15">
        <v>9</v>
      </c>
      <c r="J34" s="15">
        <v>0</v>
      </c>
      <c r="K34" s="15">
        <v>8</v>
      </c>
      <c r="L34" s="15">
        <v>5.5</v>
      </c>
      <c r="M34" s="15">
        <v>4</v>
      </c>
      <c r="N34" s="15">
        <v>1.25</v>
      </c>
      <c r="O34" s="15">
        <v>4.5</v>
      </c>
      <c r="P34" s="15">
        <v>4.5</v>
      </c>
      <c r="Q34" s="15">
        <v>0</v>
      </c>
      <c r="R34" s="15">
        <v>4</v>
      </c>
      <c r="S34" s="15">
        <v>2</v>
      </c>
      <c r="T34" s="15">
        <v>2</v>
      </c>
      <c r="U34" s="15">
        <v>1</v>
      </c>
      <c r="V34" s="15">
        <v>4.5</v>
      </c>
      <c r="W34" s="15">
        <v>0</v>
      </c>
      <c r="X34" s="15">
        <v>4</v>
      </c>
      <c r="Y34" s="15">
        <v>3.5</v>
      </c>
      <c r="Z34" s="15">
        <v>2</v>
      </c>
      <c r="AA34" s="15">
        <v>1.25</v>
      </c>
      <c r="AB34" s="15">
        <v>5.0999999999999997E-2</v>
      </c>
      <c r="AC34" s="15">
        <v>800000</v>
      </c>
      <c r="AD34" s="15">
        <v>2</v>
      </c>
      <c r="AE34" s="15">
        <v>1</v>
      </c>
      <c r="AF34" s="15">
        <v>1</v>
      </c>
      <c r="AG34" s="15">
        <v>0.5</v>
      </c>
      <c r="AH34" s="15">
        <v>1</v>
      </c>
      <c r="AI34" s="15">
        <v>0.5</v>
      </c>
      <c r="AJ34" s="15">
        <v>1</v>
      </c>
      <c r="AK34" s="15">
        <v>0.5</v>
      </c>
      <c r="AL34" s="15">
        <v>0.5</v>
      </c>
      <c r="AM34" s="15">
        <v>0.5</v>
      </c>
      <c r="AN34" s="15">
        <v>0</v>
      </c>
      <c r="AO34" s="15">
        <v>0.5</v>
      </c>
      <c r="AP34" s="15">
        <v>0.5</v>
      </c>
      <c r="AQ34" s="15">
        <v>1</v>
      </c>
      <c r="AR34" s="15">
        <v>1</v>
      </c>
      <c r="AS34" s="15">
        <v>1</v>
      </c>
      <c r="AT34" s="15">
        <v>1</v>
      </c>
      <c r="AU34" s="15">
        <v>0.5</v>
      </c>
      <c r="AV34" s="15">
        <v>0</v>
      </c>
      <c r="AW34" s="15">
        <v>1</v>
      </c>
      <c r="AX34" s="15">
        <v>1</v>
      </c>
      <c r="AY34" s="15">
        <v>1</v>
      </c>
      <c r="AZ34" s="15">
        <v>1</v>
      </c>
      <c r="BA34" s="15">
        <v>0.5</v>
      </c>
      <c r="BB34" s="15">
        <v>0</v>
      </c>
      <c r="BC34" s="15">
        <v>0</v>
      </c>
      <c r="BD34" s="15">
        <v>0</v>
      </c>
      <c r="BE34" s="15">
        <v>0</v>
      </c>
      <c r="BF34" s="15">
        <v>0</v>
      </c>
      <c r="BG34" s="15">
        <v>0</v>
      </c>
      <c r="BH34" s="15">
        <v>0</v>
      </c>
      <c r="BI34" s="15">
        <v>0</v>
      </c>
      <c r="BJ34" s="15">
        <v>0</v>
      </c>
      <c r="BK34" s="15">
        <v>0</v>
      </c>
      <c r="BL34" s="15">
        <v>0</v>
      </c>
      <c r="BM34" s="15">
        <v>1</v>
      </c>
      <c r="BN34" s="15">
        <v>1</v>
      </c>
      <c r="BO34" s="15">
        <v>0</v>
      </c>
      <c r="BP34" s="15">
        <v>0</v>
      </c>
      <c r="BQ34" s="15">
        <v>1</v>
      </c>
      <c r="BR34" s="15">
        <v>1</v>
      </c>
      <c r="BS34" s="15">
        <v>1</v>
      </c>
      <c r="BT34" s="15">
        <v>1</v>
      </c>
      <c r="BU34" s="15">
        <v>0</v>
      </c>
      <c r="BV34" s="15">
        <v>0</v>
      </c>
      <c r="BW34" s="15">
        <v>1</v>
      </c>
      <c r="BX34" s="15">
        <v>1</v>
      </c>
      <c r="BY34" s="15">
        <v>1</v>
      </c>
      <c r="BZ34" s="15">
        <v>0.5</v>
      </c>
      <c r="CA34" s="15">
        <v>0.5</v>
      </c>
      <c r="CB34" s="15">
        <v>1</v>
      </c>
      <c r="CC34" s="15">
        <v>1</v>
      </c>
      <c r="CD34" s="15">
        <v>1</v>
      </c>
      <c r="CE34" s="15">
        <v>0</v>
      </c>
      <c r="CF34" s="15">
        <v>0.5</v>
      </c>
      <c r="CG34" s="15">
        <v>0</v>
      </c>
      <c r="CH34" s="15">
        <v>1</v>
      </c>
      <c r="CI34" s="15">
        <v>0</v>
      </c>
      <c r="CJ34" s="15">
        <v>1</v>
      </c>
      <c r="CK34" s="15">
        <v>1</v>
      </c>
      <c r="CL34" s="15">
        <v>0</v>
      </c>
      <c r="CM34" s="15">
        <v>1</v>
      </c>
      <c r="CN34" s="15">
        <v>0</v>
      </c>
      <c r="CO34" s="15">
        <v>0.25</v>
      </c>
      <c r="CP34" s="15">
        <v>0</v>
      </c>
      <c r="CQ34" s="15">
        <v>1</v>
      </c>
      <c r="CR34" s="15">
        <v>0</v>
      </c>
      <c r="CS34" s="15">
        <v>9.25</v>
      </c>
      <c r="CT34" s="15">
        <v>2</v>
      </c>
      <c r="CU34" s="15">
        <v>8.5</v>
      </c>
      <c r="CV34" s="15">
        <v>3</v>
      </c>
      <c r="CW34" s="15">
        <v>0.75</v>
      </c>
      <c r="CX34" s="15">
        <v>2</v>
      </c>
      <c r="CY34" s="15">
        <v>3</v>
      </c>
      <c r="CZ34" s="15">
        <v>5</v>
      </c>
      <c r="DA34" s="15">
        <v>0</v>
      </c>
      <c r="DB34" s="15">
        <v>2</v>
      </c>
      <c r="DC34" s="15">
        <v>-1</v>
      </c>
      <c r="DD34" s="15">
        <v>1</v>
      </c>
      <c r="DE34" s="15">
        <v>-0.75</v>
      </c>
      <c r="DF34" s="15">
        <v>2</v>
      </c>
      <c r="DG34" s="15">
        <v>4.5</v>
      </c>
      <c r="DH34" s="15">
        <v>0</v>
      </c>
      <c r="DI34" s="15">
        <v>1</v>
      </c>
      <c r="DJ34" s="15">
        <v>0</v>
      </c>
      <c r="DK34" s="15">
        <v>1</v>
      </c>
      <c r="DL34" s="15">
        <v>1</v>
      </c>
      <c r="DM34" s="15">
        <v>0.5</v>
      </c>
      <c r="DN34" s="15">
        <v>0</v>
      </c>
      <c r="DO34" s="15">
        <v>1</v>
      </c>
      <c r="DP34" s="15">
        <v>-1</v>
      </c>
      <c r="DQ34" s="15">
        <v>0</v>
      </c>
      <c r="DR34" s="15">
        <v>-0.75</v>
      </c>
      <c r="DS34" s="15">
        <v>0</v>
      </c>
      <c r="DT34" s="15">
        <v>0</v>
      </c>
      <c r="DU34" s="15">
        <v>0</v>
      </c>
      <c r="DV34" s="15">
        <v>0</v>
      </c>
      <c r="DW34" s="15">
        <v>0</v>
      </c>
      <c r="DX34" s="15">
        <v>0</v>
      </c>
      <c r="DY34" s="15">
        <v>1</v>
      </c>
      <c r="DZ34" s="15">
        <v>0.5</v>
      </c>
      <c r="EA34" s="15">
        <v>0.5</v>
      </c>
      <c r="EB34" s="15">
        <v>0</v>
      </c>
      <c r="EC34" s="15">
        <v>0</v>
      </c>
      <c r="ED34" s="15">
        <v>0.5</v>
      </c>
      <c r="EE34" s="15">
        <v>0.5</v>
      </c>
      <c r="EF34" s="15">
        <v>1</v>
      </c>
      <c r="EG34" s="15">
        <v>1</v>
      </c>
      <c r="EH34" s="15">
        <v>1</v>
      </c>
      <c r="EI34" s="15">
        <v>1</v>
      </c>
      <c r="EJ34" s="15">
        <v>0.5</v>
      </c>
      <c r="EK34" s="15">
        <v>0</v>
      </c>
      <c r="EL34" s="15">
        <v>0</v>
      </c>
      <c r="EM34" s="15">
        <v>0</v>
      </c>
      <c r="EN34" s="15">
        <v>0</v>
      </c>
      <c r="EO34" s="15">
        <v>0</v>
      </c>
      <c r="EP34" s="15">
        <v>0.5</v>
      </c>
      <c r="EQ34" s="15">
        <v>0</v>
      </c>
      <c r="ER34" s="15">
        <v>0</v>
      </c>
      <c r="ES34" s="15">
        <v>0</v>
      </c>
      <c r="ET34" s="15">
        <v>0</v>
      </c>
      <c r="EU34" s="15">
        <v>0</v>
      </c>
      <c r="EV34" s="15">
        <v>0</v>
      </c>
      <c r="EW34" s="15">
        <v>0</v>
      </c>
      <c r="EX34" s="15">
        <v>0</v>
      </c>
      <c r="EY34" s="15">
        <v>0</v>
      </c>
      <c r="EZ34" s="15">
        <v>0</v>
      </c>
      <c r="FA34" s="15">
        <v>0</v>
      </c>
      <c r="FB34" s="15">
        <v>0</v>
      </c>
      <c r="FC34" s="15">
        <v>0</v>
      </c>
      <c r="FD34" s="15">
        <v>0</v>
      </c>
      <c r="FE34" s="15">
        <v>0</v>
      </c>
      <c r="FF34" s="15">
        <v>0</v>
      </c>
      <c r="FG34" s="15">
        <v>1</v>
      </c>
      <c r="FH34" s="15">
        <v>0</v>
      </c>
      <c r="FI34" s="15">
        <v>0</v>
      </c>
      <c r="FJ34" s="15">
        <v>0</v>
      </c>
      <c r="FK34" s="15">
        <v>0</v>
      </c>
      <c r="FL34" s="15">
        <v>0</v>
      </c>
      <c r="FM34" s="15">
        <v>1</v>
      </c>
      <c r="FN34" s="15">
        <v>0</v>
      </c>
      <c r="FO34" s="15">
        <v>0</v>
      </c>
      <c r="FP34" s="15">
        <v>0</v>
      </c>
      <c r="FQ34" s="15">
        <v>0</v>
      </c>
      <c r="FR34" s="15">
        <v>0</v>
      </c>
      <c r="FS34" s="15">
        <v>-1</v>
      </c>
      <c r="FT34" s="15">
        <v>0</v>
      </c>
      <c r="FU34" s="15">
        <v>0</v>
      </c>
      <c r="FV34" s="15">
        <v>0</v>
      </c>
      <c r="FW34" s="15">
        <v>1</v>
      </c>
      <c r="FX34" s="15">
        <v>0</v>
      </c>
      <c r="FY34" s="15">
        <v>0</v>
      </c>
      <c r="FZ34" s="15">
        <v>0</v>
      </c>
      <c r="GA34" s="15">
        <v>0</v>
      </c>
      <c r="GB34" s="15">
        <v>0</v>
      </c>
      <c r="GC34" s="15">
        <v>0</v>
      </c>
      <c r="GD34" s="15">
        <v>0.25</v>
      </c>
      <c r="GE34" s="15">
        <v>0</v>
      </c>
      <c r="GF34" s="15">
        <v>-1</v>
      </c>
      <c r="GG34" s="15">
        <v>0</v>
      </c>
      <c r="GH34" s="15">
        <v>1</v>
      </c>
      <c r="GI34" s="15">
        <v>1</v>
      </c>
      <c r="GJ34" s="15">
        <v>1</v>
      </c>
    </row>
    <row r="35" spans="1:192">
      <c r="A35" s="5">
        <v>34</v>
      </c>
      <c r="B35" s="15">
        <v>2.25</v>
      </c>
      <c r="C35" s="15">
        <v>2</v>
      </c>
      <c r="D35" s="15">
        <v>3</v>
      </c>
      <c r="E35" s="15">
        <v>2</v>
      </c>
      <c r="F35" s="15">
        <v>-0.75</v>
      </c>
      <c r="G35" s="15">
        <v>1</v>
      </c>
      <c r="H35" s="15">
        <v>2</v>
      </c>
      <c r="I35" s="15">
        <v>-1</v>
      </c>
      <c r="J35" s="15">
        <v>-0.5</v>
      </c>
      <c r="K35" s="15">
        <v>3</v>
      </c>
      <c r="L35" s="15">
        <v>1</v>
      </c>
      <c r="M35" s="15">
        <v>-1</v>
      </c>
      <c r="N35" s="15">
        <v>-1.25</v>
      </c>
      <c r="O35" s="15">
        <v>2</v>
      </c>
      <c r="P35" s="15">
        <v>-0.5</v>
      </c>
      <c r="Q35" s="15">
        <v>-0.5</v>
      </c>
      <c r="R35" s="15">
        <v>1.5</v>
      </c>
      <c r="S35" s="15">
        <v>1</v>
      </c>
      <c r="T35" s="15">
        <v>-0.5</v>
      </c>
      <c r="U35" s="15">
        <v>0</v>
      </c>
      <c r="V35" s="15">
        <v>-0.5</v>
      </c>
      <c r="W35" s="15">
        <v>0</v>
      </c>
      <c r="X35" s="15">
        <v>1.5</v>
      </c>
      <c r="Y35" s="15">
        <v>0</v>
      </c>
      <c r="Z35" s="15">
        <v>-0.5</v>
      </c>
      <c r="AA35" s="15">
        <v>-1.25</v>
      </c>
      <c r="AB35" s="15">
        <v>0.04</v>
      </c>
      <c r="AC35" s="15">
        <v>319000</v>
      </c>
      <c r="AD35" s="15">
        <v>3</v>
      </c>
      <c r="AE35" s="15">
        <v>1</v>
      </c>
      <c r="AF35" s="15">
        <v>0</v>
      </c>
      <c r="AG35" s="15">
        <v>0</v>
      </c>
      <c r="AH35" s="15">
        <v>0</v>
      </c>
      <c r="AI35" s="15">
        <v>0</v>
      </c>
      <c r="AJ35" s="15">
        <v>0</v>
      </c>
      <c r="AK35" s="15">
        <v>0</v>
      </c>
      <c r="AL35" s="15">
        <v>0</v>
      </c>
      <c r="AM35" s="15">
        <v>0.5</v>
      </c>
      <c r="AN35" s="15">
        <v>0.5</v>
      </c>
      <c r="AO35" s="15">
        <v>0</v>
      </c>
      <c r="AP35" s="15">
        <v>0</v>
      </c>
      <c r="AQ35" s="15">
        <v>0</v>
      </c>
      <c r="AR35" s="15">
        <v>0</v>
      </c>
      <c r="AS35" s="15">
        <v>0</v>
      </c>
      <c r="AT35" s="15">
        <v>0</v>
      </c>
      <c r="AU35" s="15">
        <v>0.5</v>
      </c>
      <c r="AV35" s="15">
        <v>-1</v>
      </c>
      <c r="AW35" s="15">
        <v>0</v>
      </c>
      <c r="AX35" s="15">
        <v>0</v>
      </c>
      <c r="AY35" s="15">
        <v>0</v>
      </c>
      <c r="AZ35" s="15">
        <v>0</v>
      </c>
      <c r="BA35" s="15">
        <v>0.5</v>
      </c>
      <c r="BB35" s="15">
        <v>-1</v>
      </c>
      <c r="BC35" s="15">
        <v>0</v>
      </c>
      <c r="BD35" s="15">
        <v>1</v>
      </c>
      <c r="BE35" s="15">
        <v>0</v>
      </c>
      <c r="BF35" s="15">
        <v>0</v>
      </c>
      <c r="BG35" s="15">
        <v>0</v>
      </c>
      <c r="BH35" s="15">
        <v>0</v>
      </c>
      <c r="BI35" s="15">
        <v>-0.5</v>
      </c>
      <c r="BJ35" s="15">
        <v>0</v>
      </c>
      <c r="BK35" s="15">
        <v>0</v>
      </c>
      <c r="BL35" s="15">
        <v>0</v>
      </c>
      <c r="BM35" s="15">
        <v>0</v>
      </c>
      <c r="BN35" s="15">
        <v>1</v>
      </c>
      <c r="BO35" s="15">
        <v>0</v>
      </c>
      <c r="BP35" s="15">
        <v>0</v>
      </c>
      <c r="BQ35" s="15">
        <v>0.5</v>
      </c>
      <c r="BR35" s="15">
        <v>0</v>
      </c>
      <c r="BS35" s="15">
        <v>0</v>
      </c>
      <c r="BT35" s="15">
        <v>1</v>
      </c>
      <c r="BU35" s="15">
        <v>0</v>
      </c>
      <c r="BV35" s="15">
        <v>0</v>
      </c>
      <c r="BW35" s="15">
        <v>0.5</v>
      </c>
      <c r="BX35" s="15">
        <v>0</v>
      </c>
      <c r="BY35" s="15">
        <v>0</v>
      </c>
      <c r="BZ35" s="15">
        <v>0.5</v>
      </c>
      <c r="CA35" s="15">
        <v>0.5</v>
      </c>
      <c r="CB35" s="15">
        <v>0</v>
      </c>
      <c r="CC35" s="15">
        <v>0</v>
      </c>
      <c r="CD35" s="15">
        <v>0</v>
      </c>
      <c r="CE35" s="15">
        <v>-0.5</v>
      </c>
      <c r="CF35" s="15">
        <v>0.5</v>
      </c>
      <c r="CG35" s="15">
        <v>0</v>
      </c>
      <c r="CH35" s="15">
        <v>0</v>
      </c>
      <c r="CI35" s="15">
        <v>-0.5</v>
      </c>
      <c r="CJ35" s="15">
        <v>0</v>
      </c>
      <c r="CK35" s="15">
        <v>0</v>
      </c>
      <c r="CL35" s="15">
        <v>-0.5</v>
      </c>
      <c r="CM35" s="15">
        <v>0</v>
      </c>
      <c r="CN35" s="15">
        <v>0</v>
      </c>
      <c r="CO35" s="15">
        <v>0.75</v>
      </c>
      <c r="CP35" s="15">
        <v>0</v>
      </c>
      <c r="CQ35" s="15">
        <v>-1</v>
      </c>
      <c r="CR35" s="15">
        <v>-1</v>
      </c>
      <c r="CS35" s="15">
        <v>-2.5</v>
      </c>
      <c r="CT35" s="15">
        <v>1</v>
      </c>
      <c r="CU35" s="15">
        <v>0</v>
      </c>
      <c r="CV35" s="15">
        <v>2</v>
      </c>
      <c r="CW35" s="15">
        <v>-2.5</v>
      </c>
      <c r="CX35" s="15">
        <v>1</v>
      </c>
      <c r="CY35" s="15">
        <v>-0.5</v>
      </c>
      <c r="CZ35" s="15">
        <v>0</v>
      </c>
      <c r="DA35" s="15">
        <v>0</v>
      </c>
      <c r="DB35" s="15">
        <v>2</v>
      </c>
      <c r="DC35" s="15">
        <v>0</v>
      </c>
      <c r="DD35" s="15">
        <v>-1</v>
      </c>
      <c r="DE35" s="15">
        <v>-3</v>
      </c>
      <c r="DF35" s="15">
        <v>-0.5</v>
      </c>
      <c r="DG35" s="15">
        <v>0</v>
      </c>
      <c r="DH35" s="15">
        <v>0</v>
      </c>
      <c r="DI35" s="15">
        <v>1</v>
      </c>
      <c r="DJ35" s="15">
        <v>0</v>
      </c>
      <c r="DK35" s="15">
        <v>-0.5</v>
      </c>
      <c r="DL35" s="15">
        <v>0</v>
      </c>
      <c r="DM35" s="15">
        <v>0</v>
      </c>
      <c r="DN35" s="15">
        <v>0</v>
      </c>
      <c r="DO35" s="15">
        <v>1</v>
      </c>
      <c r="DP35" s="15">
        <v>0</v>
      </c>
      <c r="DQ35" s="15">
        <v>-0.5</v>
      </c>
      <c r="DR35" s="15">
        <v>-3</v>
      </c>
      <c r="DS35" s="15">
        <v>0</v>
      </c>
      <c r="DT35" s="15">
        <v>-0.5</v>
      </c>
      <c r="DU35" s="15">
        <v>0</v>
      </c>
      <c r="DV35" s="15">
        <v>0</v>
      </c>
      <c r="DW35" s="15">
        <v>0</v>
      </c>
      <c r="DX35" s="15">
        <v>0</v>
      </c>
      <c r="DY35" s="15">
        <v>0</v>
      </c>
      <c r="DZ35" s="15">
        <v>0</v>
      </c>
      <c r="EA35" s="15">
        <v>0</v>
      </c>
      <c r="EB35" s="15">
        <v>0</v>
      </c>
      <c r="EC35" s="15">
        <v>0</v>
      </c>
      <c r="ED35" s="15">
        <v>0</v>
      </c>
      <c r="EE35" s="15">
        <v>0</v>
      </c>
      <c r="EF35" s="15">
        <v>0</v>
      </c>
      <c r="EG35" s="15">
        <v>0</v>
      </c>
      <c r="EH35" s="15">
        <v>0</v>
      </c>
      <c r="EI35" s="15">
        <v>0</v>
      </c>
      <c r="EJ35" s="15">
        <v>0</v>
      </c>
      <c r="EK35" s="15">
        <v>0</v>
      </c>
      <c r="EL35" s="15">
        <v>0</v>
      </c>
      <c r="EM35" s="15">
        <v>0</v>
      </c>
      <c r="EN35" s="15">
        <v>0</v>
      </c>
      <c r="EO35" s="15">
        <v>0</v>
      </c>
      <c r="EP35" s="15">
        <v>0</v>
      </c>
      <c r="EQ35" s="15">
        <v>0</v>
      </c>
      <c r="ER35" s="15">
        <v>0</v>
      </c>
      <c r="ES35" s="15">
        <v>0</v>
      </c>
      <c r="ET35" s="15">
        <v>0</v>
      </c>
      <c r="EU35" s="15">
        <v>0</v>
      </c>
      <c r="EV35" s="15">
        <v>0</v>
      </c>
      <c r="EW35" s="15">
        <v>0</v>
      </c>
      <c r="EX35" s="15">
        <v>0</v>
      </c>
      <c r="EY35" s="15">
        <v>0</v>
      </c>
      <c r="EZ35" s="15">
        <v>0</v>
      </c>
      <c r="FA35" s="15">
        <v>0</v>
      </c>
      <c r="FB35" s="15">
        <v>0</v>
      </c>
      <c r="FC35" s="15">
        <v>1</v>
      </c>
      <c r="FD35" s="15">
        <v>0</v>
      </c>
      <c r="FE35" s="15">
        <v>0</v>
      </c>
      <c r="FF35" s="15">
        <v>0</v>
      </c>
      <c r="FG35" s="15">
        <v>0</v>
      </c>
      <c r="FH35" s="15">
        <v>0</v>
      </c>
      <c r="FI35" s="15">
        <v>1</v>
      </c>
      <c r="FJ35" s="15">
        <v>0</v>
      </c>
      <c r="FK35" s="15">
        <v>0</v>
      </c>
      <c r="FL35" s="15">
        <v>0</v>
      </c>
      <c r="FM35" s="15">
        <v>0</v>
      </c>
      <c r="FN35" s="15">
        <v>0</v>
      </c>
      <c r="FO35" s="15">
        <v>0</v>
      </c>
      <c r="FP35" s="15">
        <v>0</v>
      </c>
      <c r="FQ35" s="15">
        <v>0</v>
      </c>
      <c r="FR35" s="15">
        <v>0</v>
      </c>
      <c r="FS35" s="15">
        <v>0</v>
      </c>
      <c r="FT35" s="15">
        <v>0</v>
      </c>
      <c r="FU35" s="15">
        <v>0</v>
      </c>
      <c r="FV35" s="15">
        <v>0</v>
      </c>
      <c r="FW35" s="15">
        <v>0</v>
      </c>
      <c r="FX35" s="15">
        <v>-0.5</v>
      </c>
      <c r="FY35" s="15">
        <v>0</v>
      </c>
      <c r="FZ35" s="15">
        <v>0</v>
      </c>
      <c r="GA35" s="15">
        <v>-0.5</v>
      </c>
      <c r="GB35" s="15">
        <v>0</v>
      </c>
      <c r="GC35" s="15">
        <v>0</v>
      </c>
      <c r="GD35" s="15">
        <v>-1</v>
      </c>
      <c r="GE35" s="15">
        <v>0</v>
      </c>
      <c r="GF35" s="15">
        <v>-1</v>
      </c>
      <c r="GG35" s="15">
        <v>-1</v>
      </c>
      <c r="GH35" s="15">
        <v>1</v>
      </c>
      <c r="GI35" s="15">
        <v>1</v>
      </c>
      <c r="GJ35" s="15">
        <v>0</v>
      </c>
    </row>
    <row r="36" spans="1:192">
      <c r="A36" s="5">
        <v>35</v>
      </c>
      <c r="B36" s="15">
        <v>-0.75</v>
      </c>
      <c r="C36" s="15">
        <v>1</v>
      </c>
      <c r="D36" s="15">
        <v>1.5</v>
      </c>
      <c r="E36" s="15">
        <v>2</v>
      </c>
      <c r="F36" s="15">
        <v>-2.25</v>
      </c>
      <c r="G36" s="15">
        <v>1</v>
      </c>
      <c r="H36" s="15">
        <v>2</v>
      </c>
      <c r="I36" s="15">
        <v>0</v>
      </c>
      <c r="J36" s="15">
        <v>-2</v>
      </c>
      <c r="K36" s="15">
        <v>0.5</v>
      </c>
      <c r="L36" s="15">
        <v>0</v>
      </c>
      <c r="M36" s="15">
        <v>-1</v>
      </c>
      <c r="N36" s="15">
        <v>-0.25</v>
      </c>
      <c r="O36" s="15">
        <v>2</v>
      </c>
      <c r="P36" s="15">
        <v>0</v>
      </c>
      <c r="Q36" s="15">
        <v>-1</v>
      </c>
      <c r="R36" s="15">
        <v>0.5</v>
      </c>
      <c r="S36" s="15">
        <v>0.5</v>
      </c>
      <c r="T36" s="15">
        <v>-0.5</v>
      </c>
      <c r="U36" s="15">
        <v>0</v>
      </c>
      <c r="V36" s="15">
        <v>0</v>
      </c>
      <c r="W36" s="15">
        <v>-1</v>
      </c>
      <c r="X36" s="15">
        <v>0</v>
      </c>
      <c r="Y36" s="15">
        <v>-0.5</v>
      </c>
      <c r="Z36" s="15">
        <v>-0.5</v>
      </c>
      <c r="AA36" s="15">
        <v>-0.25</v>
      </c>
      <c r="AB36" s="15">
        <v>2.7E-2</v>
      </c>
      <c r="AC36" s="15">
        <v>16000</v>
      </c>
      <c r="AD36" s="15">
        <v>1</v>
      </c>
      <c r="AE36" s="15">
        <v>1</v>
      </c>
      <c r="AF36" s="15">
        <v>0</v>
      </c>
      <c r="AG36" s="15">
        <v>0</v>
      </c>
      <c r="AH36" s="15">
        <v>0</v>
      </c>
      <c r="AI36" s="15">
        <v>0</v>
      </c>
      <c r="AJ36" s="15">
        <v>0</v>
      </c>
      <c r="AK36" s="15">
        <v>0</v>
      </c>
      <c r="AL36" s="15">
        <v>0</v>
      </c>
      <c r="AM36" s="15">
        <v>1</v>
      </c>
      <c r="AN36" s="15">
        <v>0</v>
      </c>
      <c r="AO36" s="15">
        <v>0</v>
      </c>
      <c r="AP36" s="15">
        <v>0</v>
      </c>
      <c r="AQ36" s="15">
        <v>0</v>
      </c>
      <c r="AR36" s="15">
        <v>0</v>
      </c>
      <c r="AS36" s="15">
        <v>0</v>
      </c>
      <c r="AT36" s="15">
        <v>0</v>
      </c>
      <c r="AU36" s="15">
        <v>0</v>
      </c>
      <c r="AV36" s="15">
        <v>0</v>
      </c>
      <c r="AW36" s="15">
        <v>0</v>
      </c>
      <c r="AX36" s="15">
        <v>0</v>
      </c>
      <c r="AY36" s="15">
        <v>0</v>
      </c>
      <c r="AZ36" s="15">
        <v>0</v>
      </c>
      <c r="BA36" s="15">
        <v>0</v>
      </c>
      <c r="BB36" s="15">
        <v>0</v>
      </c>
      <c r="BC36" s="15">
        <v>0</v>
      </c>
      <c r="BD36" s="15">
        <v>1</v>
      </c>
      <c r="BE36" s="15">
        <v>0</v>
      </c>
      <c r="BF36" s="15">
        <v>-1</v>
      </c>
      <c r="BG36" s="15">
        <v>0</v>
      </c>
      <c r="BH36" s="15">
        <v>0</v>
      </c>
      <c r="BI36" s="15">
        <v>0</v>
      </c>
      <c r="BJ36" s="15">
        <v>0</v>
      </c>
      <c r="BK36" s="15">
        <v>-1</v>
      </c>
      <c r="BL36" s="15">
        <v>0</v>
      </c>
      <c r="BM36" s="15">
        <v>0</v>
      </c>
      <c r="BN36" s="15">
        <v>0</v>
      </c>
      <c r="BO36" s="15">
        <v>0</v>
      </c>
      <c r="BP36" s="15">
        <v>0</v>
      </c>
      <c r="BQ36" s="15">
        <v>0</v>
      </c>
      <c r="BR36" s="15">
        <v>0.5</v>
      </c>
      <c r="BS36" s="15">
        <v>0</v>
      </c>
      <c r="BT36" s="15">
        <v>0</v>
      </c>
      <c r="BU36" s="15">
        <v>0</v>
      </c>
      <c r="BV36" s="15">
        <v>0</v>
      </c>
      <c r="BW36" s="15">
        <v>0</v>
      </c>
      <c r="BX36" s="15">
        <v>0</v>
      </c>
      <c r="BY36" s="15">
        <v>0</v>
      </c>
      <c r="BZ36" s="15">
        <v>0</v>
      </c>
      <c r="CA36" s="15">
        <v>0.5</v>
      </c>
      <c r="CB36" s="15">
        <v>0</v>
      </c>
      <c r="CC36" s="15">
        <v>0</v>
      </c>
      <c r="CD36" s="15">
        <v>0</v>
      </c>
      <c r="CE36" s="15">
        <v>-0.5</v>
      </c>
      <c r="CF36" s="15">
        <v>0</v>
      </c>
      <c r="CG36" s="15">
        <v>0</v>
      </c>
      <c r="CH36" s="15">
        <v>0</v>
      </c>
      <c r="CI36" s="15">
        <v>-0.5</v>
      </c>
      <c r="CJ36" s="15">
        <v>0</v>
      </c>
      <c r="CK36" s="15">
        <v>0</v>
      </c>
      <c r="CL36" s="15">
        <v>-0.5</v>
      </c>
      <c r="CM36" s="15">
        <v>0</v>
      </c>
      <c r="CN36" s="15">
        <v>0</v>
      </c>
      <c r="CO36" s="15">
        <v>0.75</v>
      </c>
      <c r="CP36" s="15">
        <v>0</v>
      </c>
      <c r="CQ36" s="15">
        <v>-1</v>
      </c>
      <c r="CR36" s="15">
        <v>0</v>
      </c>
      <c r="CS36" s="15">
        <v>-6</v>
      </c>
      <c r="CT36" s="15">
        <v>1</v>
      </c>
      <c r="CU36" s="15">
        <v>-2.5</v>
      </c>
      <c r="CV36" s="15">
        <v>1</v>
      </c>
      <c r="CW36" s="15">
        <v>-3.5</v>
      </c>
      <c r="CX36" s="15">
        <v>1</v>
      </c>
      <c r="CY36" s="15">
        <v>-1</v>
      </c>
      <c r="CZ36" s="15">
        <v>0</v>
      </c>
      <c r="DA36" s="15">
        <v>-2</v>
      </c>
      <c r="DB36" s="15">
        <v>0</v>
      </c>
      <c r="DC36" s="15">
        <v>0</v>
      </c>
      <c r="DD36" s="15">
        <v>-1</v>
      </c>
      <c r="DE36" s="15">
        <v>-2</v>
      </c>
      <c r="DF36" s="15">
        <v>-1</v>
      </c>
      <c r="DG36" s="15">
        <v>0</v>
      </c>
      <c r="DH36" s="15">
        <v>-1</v>
      </c>
      <c r="DI36" s="15">
        <v>0</v>
      </c>
      <c r="DJ36" s="15">
        <v>0</v>
      </c>
      <c r="DK36" s="15">
        <v>-0.5</v>
      </c>
      <c r="DL36" s="15">
        <v>0</v>
      </c>
      <c r="DM36" s="15">
        <v>0</v>
      </c>
      <c r="DN36" s="15">
        <v>-1</v>
      </c>
      <c r="DO36" s="15">
        <v>0</v>
      </c>
      <c r="DP36" s="15">
        <v>0</v>
      </c>
      <c r="DQ36" s="15">
        <v>-0.5</v>
      </c>
      <c r="DR36" s="15">
        <v>-2</v>
      </c>
      <c r="DS36" s="15">
        <v>0</v>
      </c>
      <c r="DT36" s="15">
        <v>-1</v>
      </c>
      <c r="DU36" s="15">
        <v>0</v>
      </c>
      <c r="DV36" s="15">
        <v>0</v>
      </c>
      <c r="DW36" s="15">
        <v>0</v>
      </c>
      <c r="DX36" s="15">
        <v>0</v>
      </c>
      <c r="DY36" s="15">
        <v>0</v>
      </c>
      <c r="DZ36" s="15">
        <v>0</v>
      </c>
      <c r="EA36" s="15">
        <v>0</v>
      </c>
      <c r="EB36" s="15">
        <v>0</v>
      </c>
      <c r="EC36" s="15">
        <v>0</v>
      </c>
      <c r="ED36" s="15">
        <v>0</v>
      </c>
      <c r="EE36" s="15">
        <v>0</v>
      </c>
      <c r="EF36" s="15">
        <v>0</v>
      </c>
      <c r="EG36" s="15">
        <v>0</v>
      </c>
      <c r="EH36" s="15">
        <v>0</v>
      </c>
      <c r="EI36" s="15">
        <v>0</v>
      </c>
      <c r="EJ36" s="15">
        <v>0</v>
      </c>
      <c r="EK36" s="15">
        <v>0</v>
      </c>
      <c r="EL36" s="15">
        <v>0</v>
      </c>
      <c r="EM36" s="15">
        <v>0</v>
      </c>
      <c r="EN36" s="15">
        <v>0</v>
      </c>
      <c r="EO36" s="15">
        <v>0</v>
      </c>
      <c r="EP36" s="15">
        <v>0</v>
      </c>
      <c r="EQ36" s="15">
        <v>0</v>
      </c>
      <c r="ER36" s="15">
        <v>0</v>
      </c>
      <c r="ES36" s="15">
        <v>1</v>
      </c>
      <c r="ET36" s="15">
        <v>0</v>
      </c>
      <c r="EU36" s="15">
        <v>-1</v>
      </c>
      <c r="EV36" s="15">
        <v>0</v>
      </c>
      <c r="EW36" s="15">
        <v>0</v>
      </c>
      <c r="EX36" s="15">
        <v>0</v>
      </c>
      <c r="EY36" s="15">
        <v>0</v>
      </c>
      <c r="EZ36" s="15">
        <v>-1</v>
      </c>
      <c r="FA36" s="15">
        <v>0</v>
      </c>
      <c r="FB36" s="15">
        <v>0</v>
      </c>
      <c r="FC36" s="15">
        <v>0</v>
      </c>
      <c r="FD36" s="15">
        <v>0</v>
      </c>
      <c r="FE36" s="15">
        <v>0</v>
      </c>
      <c r="FF36" s="15">
        <v>0</v>
      </c>
      <c r="FG36" s="15">
        <v>0</v>
      </c>
      <c r="FH36" s="15">
        <v>0</v>
      </c>
      <c r="FI36" s="15">
        <v>0</v>
      </c>
      <c r="FJ36" s="15">
        <v>0</v>
      </c>
      <c r="FK36" s="15">
        <v>0</v>
      </c>
      <c r="FL36" s="15">
        <v>0</v>
      </c>
      <c r="FM36" s="15">
        <v>0</v>
      </c>
      <c r="FN36" s="15">
        <v>0</v>
      </c>
      <c r="FO36" s="15">
        <v>0</v>
      </c>
      <c r="FP36" s="15">
        <v>0</v>
      </c>
      <c r="FQ36" s="15">
        <v>0</v>
      </c>
      <c r="FR36" s="15">
        <v>0</v>
      </c>
      <c r="FS36" s="15">
        <v>0</v>
      </c>
      <c r="FT36" s="15">
        <v>0</v>
      </c>
      <c r="FU36" s="15">
        <v>0</v>
      </c>
      <c r="FV36" s="15">
        <v>0</v>
      </c>
      <c r="FW36" s="15">
        <v>0</v>
      </c>
      <c r="FX36" s="15">
        <v>-0.5</v>
      </c>
      <c r="FY36" s="15">
        <v>0</v>
      </c>
      <c r="FZ36" s="15">
        <v>0</v>
      </c>
      <c r="GA36" s="15">
        <v>-0.5</v>
      </c>
      <c r="GB36" s="15">
        <v>0</v>
      </c>
      <c r="GC36" s="15">
        <v>0</v>
      </c>
      <c r="GD36" s="15">
        <v>-1</v>
      </c>
      <c r="GE36" s="15">
        <v>0</v>
      </c>
      <c r="GF36" s="15">
        <v>-1</v>
      </c>
      <c r="GG36" s="15">
        <v>0</v>
      </c>
      <c r="GH36" s="15">
        <v>1</v>
      </c>
      <c r="GI36" s="15">
        <v>0</v>
      </c>
      <c r="GJ36" s="15">
        <v>0</v>
      </c>
    </row>
    <row r="37" spans="1:192">
      <c r="A37" s="5">
        <v>36</v>
      </c>
      <c r="B37" s="15">
        <v>2.75</v>
      </c>
      <c r="C37" s="15">
        <v>2</v>
      </c>
      <c r="D37" s="15">
        <v>3.75</v>
      </c>
      <c r="E37" s="15">
        <v>2</v>
      </c>
      <c r="F37" s="15">
        <v>-1</v>
      </c>
      <c r="G37" s="15">
        <v>1</v>
      </c>
      <c r="H37" s="15">
        <v>2.5</v>
      </c>
      <c r="I37" s="15">
        <v>2.5</v>
      </c>
      <c r="J37" s="15">
        <v>0</v>
      </c>
      <c r="K37" s="15">
        <v>0.5</v>
      </c>
      <c r="L37" s="15">
        <v>-0.5</v>
      </c>
      <c r="M37" s="15">
        <v>-2</v>
      </c>
      <c r="N37" s="15">
        <v>-0.25</v>
      </c>
      <c r="O37" s="15">
        <v>2.5</v>
      </c>
      <c r="P37" s="15">
        <v>1.25</v>
      </c>
      <c r="Q37" s="15">
        <v>0</v>
      </c>
      <c r="R37" s="15">
        <v>0.5</v>
      </c>
      <c r="S37" s="15">
        <v>0.5</v>
      </c>
      <c r="T37" s="15">
        <v>-1</v>
      </c>
      <c r="U37" s="15">
        <v>0</v>
      </c>
      <c r="V37" s="15">
        <v>1.25</v>
      </c>
      <c r="W37" s="15">
        <v>0</v>
      </c>
      <c r="X37" s="15">
        <v>0</v>
      </c>
      <c r="Y37" s="15">
        <v>-1</v>
      </c>
      <c r="Z37" s="15">
        <v>-1</v>
      </c>
      <c r="AA37" s="15">
        <v>-0.25</v>
      </c>
      <c r="AB37" s="15">
        <v>4.2999999999999997E-2</v>
      </c>
      <c r="AC37" s="15">
        <v>389000</v>
      </c>
      <c r="AD37" s="15">
        <v>1</v>
      </c>
      <c r="AE37" s="15">
        <v>1</v>
      </c>
      <c r="AF37" s="15">
        <v>0</v>
      </c>
      <c r="AG37" s="15">
        <v>0</v>
      </c>
      <c r="AH37" s="15">
        <v>0</v>
      </c>
      <c r="AI37" s="15">
        <v>0</v>
      </c>
      <c r="AJ37" s="15">
        <v>0</v>
      </c>
      <c r="AK37" s="15">
        <v>0.5</v>
      </c>
      <c r="AL37" s="15">
        <v>0</v>
      </c>
      <c r="AM37" s="15">
        <v>0.5</v>
      </c>
      <c r="AN37" s="15">
        <v>0.5</v>
      </c>
      <c r="AO37" s="15">
        <v>0</v>
      </c>
      <c r="AP37" s="15">
        <v>0</v>
      </c>
      <c r="AQ37" s="15">
        <v>0.25</v>
      </c>
      <c r="AR37" s="15">
        <v>0.25</v>
      </c>
      <c r="AS37" s="15">
        <v>0.25</v>
      </c>
      <c r="AT37" s="15">
        <v>0</v>
      </c>
      <c r="AU37" s="15">
        <v>0.5</v>
      </c>
      <c r="AV37" s="15">
        <v>0</v>
      </c>
      <c r="AW37" s="15">
        <v>0.25</v>
      </c>
      <c r="AX37" s="15">
        <v>0.25</v>
      </c>
      <c r="AY37" s="15">
        <v>0.25</v>
      </c>
      <c r="AZ37" s="15">
        <v>0</v>
      </c>
      <c r="BA37" s="15">
        <v>0.5</v>
      </c>
      <c r="BB37" s="15">
        <v>0</v>
      </c>
      <c r="BC37" s="15">
        <v>0</v>
      </c>
      <c r="BD37" s="15">
        <v>0</v>
      </c>
      <c r="BE37" s="15">
        <v>0</v>
      </c>
      <c r="BF37" s="15">
        <v>0</v>
      </c>
      <c r="BG37" s="15">
        <v>0</v>
      </c>
      <c r="BH37" s="15">
        <v>0</v>
      </c>
      <c r="BI37" s="15">
        <v>0</v>
      </c>
      <c r="BJ37" s="15">
        <v>0</v>
      </c>
      <c r="BK37" s="15">
        <v>0</v>
      </c>
      <c r="BL37" s="15">
        <v>0</v>
      </c>
      <c r="BM37" s="15">
        <v>0</v>
      </c>
      <c r="BN37" s="15">
        <v>0</v>
      </c>
      <c r="BO37" s="15">
        <v>0</v>
      </c>
      <c r="BP37" s="15">
        <v>0</v>
      </c>
      <c r="BQ37" s="15">
        <v>0</v>
      </c>
      <c r="BR37" s="15">
        <v>0.5</v>
      </c>
      <c r="BS37" s="15">
        <v>0</v>
      </c>
      <c r="BT37" s="15">
        <v>0</v>
      </c>
      <c r="BU37" s="15">
        <v>0</v>
      </c>
      <c r="BV37" s="15">
        <v>0</v>
      </c>
      <c r="BW37" s="15">
        <v>0</v>
      </c>
      <c r="BX37" s="15">
        <v>0</v>
      </c>
      <c r="BY37" s="15">
        <v>0</v>
      </c>
      <c r="BZ37" s="15">
        <v>0.5</v>
      </c>
      <c r="CA37" s="15">
        <v>0</v>
      </c>
      <c r="CB37" s="15">
        <v>0</v>
      </c>
      <c r="CC37" s="15">
        <v>0</v>
      </c>
      <c r="CD37" s="15">
        <v>-1</v>
      </c>
      <c r="CE37" s="15">
        <v>-0.5</v>
      </c>
      <c r="CF37" s="15">
        <v>0.5</v>
      </c>
      <c r="CG37" s="15">
        <v>0</v>
      </c>
      <c r="CH37" s="15">
        <v>0</v>
      </c>
      <c r="CI37" s="15">
        <v>-1</v>
      </c>
      <c r="CJ37" s="15">
        <v>0</v>
      </c>
      <c r="CK37" s="15">
        <v>0</v>
      </c>
      <c r="CL37" s="15">
        <v>-1</v>
      </c>
      <c r="CM37" s="15">
        <v>0</v>
      </c>
      <c r="CN37" s="15">
        <v>0</v>
      </c>
      <c r="CO37" s="15">
        <v>0.75</v>
      </c>
      <c r="CP37" s="15">
        <v>0</v>
      </c>
      <c r="CQ37" s="15">
        <v>-1</v>
      </c>
      <c r="CR37" s="15">
        <v>0</v>
      </c>
      <c r="CS37" s="15">
        <v>-4.75</v>
      </c>
      <c r="CT37" s="15">
        <v>1</v>
      </c>
      <c r="CU37" s="15">
        <v>-1.5</v>
      </c>
      <c r="CV37" s="15">
        <v>1</v>
      </c>
      <c r="CW37" s="15">
        <v>-3.25</v>
      </c>
      <c r="CX37" s="15">
        <v>1</v>
      </c>
      <c r="CY37" s="15">
        <v>-1</v>
      </c>
      <c r="CZ37" s="15">
        <v>1</v>
      </c>
      <c r="DA37" s="15">
        <v>0</v>
      </c>
      <c r="DB37" s="15">
        <v>0</v>
      </c>
      <c r="DC37" s="15">
        <v>-1</v>
      </c>
      <c r="DD37" s="15">
        <v>-2</v>
      </c>
      <c r="DE37" s="15">
        <v>-1.75</v>
      </c>
      <c r="DF37" s="15">
        <v>-1</v>
      </c>
      <c r="DG37" s="15">
        <v>0.5</v>
      </c>
      <c r="DH37" s="15">
        <v>0</v>
      </c>
      <c r="DI37" s="15">
        <v>0</v>
      </c>
      <c r="DJ37" s="15">
        <v>0</v>
      </c>
      <c r="DK37" s="15">
        <v>-1</v>
      </c>
      <c r="DL37" s="15">
        <v>0</v>
      </c>
      <c r="DM37" s="15">
        <v>0.5</v>
      </c>
      <c r="DN37" s="15">
        <v>0</v>
      </c>
      <c r="DO37" s="15">
        <v>0</v>
      </c>
      <c r="DP37" s="15">
        <v>-1</v>
      </c>
      <c r="DQ37" s="15">
        <v>-1</v>
      </c>
      <c r="DR37" s="15">
        <v>-1.75</v>
      </c>
      <c r="DS37" s="15">
        <v>0</v>
      </c>
      <c r="DT37" s="15">
        <v>-1</v>
      </c>
      <c r="DU37" s="15">
        <v>0</v>
      </c>
      <c r="DV37" s="15">
        <v>0</v>
      </c>
      <c r="DW37" s="15">
        <v>0</v>
      </c>
      <c r="DX37" s="15">
        <v>0</v>
      </c>
      <c r="DY37" s="15">
        <v>0</v>
      </c>
      <c r="DZ37" s="15">
        <v>0</v>
      </c>
      <c r="EA37" s="15">
        <v>0</v>
      </c>
      <c r="EB37" s="15">
        <v>0</v>
      </c>
      <c r="EC37" s="15">
        <v>0</v>
      </c>
      <c r="ED37" s="15">
        <v>0</v>
      </c>
      <c r="EE37" s="15">
        <v>0</v>
      </c>
      <c r="EF37" s="15">
        <v>0</v>
      </c>
      <c r="EG37" s="15">
        <v>0</v>
      </c>
      <c r="EH37" s="15">
        <v>0</v>
      </c>
      <c r="EI37" s="15">
        <v>0</v>
      </c>
      <c r="EJ37" s="15">
        <v>0.5</v>
      </c>
      <c r="EK37" s="15">
        <v>0</v>
      </c>
      <c r="EL37" s="15">
        <v>0</v>
      </c>
      <c r="EM37" s="15">
        <v>0</v>
      </c>
      <c r="EN37" s="15">
        <v>0</v>
      </c>
      <c r="EO37" s="15">
        <v>0</v>
      </c>
      <c r="EP37" s="15">
        <v>0.5</v>
      </c>
      <c r="EQ37" s="15">
        <v>0</v>
      </c>
      <c r="ER37" s="15">
        <v>0</v>
      </c>
      <c r="ES37" s="15">
        <v>0</v>
      </c>
      <c r="ET37" s="15">
        <v>0</v>
      </c>
      <c r="EU37" s="15">
        <v>0</v>
      </c>
      <c r="EV37" s="15">
        <v>0</v>
      </c>
      <c r="EW37" s="15">
        <v>0</v>
      </c>
      <c r="EX37" s="15">
        <v>0</v>
      </c>
      <c r="EY37" s="15">
        <v>0</v>
      </c>
      <c r="EZ37" s="15">
        <v>0</v>
      </c>
      <c r="FA37" s="15">
        <v>0</v>
      </c>
      <c r="FB37" s="15">
        <v>0</v>
      </c>
      <c r="FC37" s="15">
        <v>0</v>
      </c>
      <c r="FD37" s="15">
        <v>0</v>
      </c>
      <c r="FE37" s="15">
        <v>0</v>
      </c>
      <c r="FF37" s="15">
        <v>0</v>
      </c>
      <c r="FG37" s="15">
        <v>0</v>
      </c>
      <c r="FH37" s="15">
        <v>0</v>
      </c>
      <c r="FI37" s="15">
        <v>0</v>
      </c>
      <c r="FJ37" s="15">
        <v>0</v>
      </c>
      <c r="FK37" s="15">
        <v>0</v>
      </c>
      <c r="FL37" s="15">
        <v>0</v>
      </c>
      <c r="FM37" s="15">
        <v>0</v>
      </c>
      <c r="FN37" s="15">
        <v>0</v>
      </c>
      <c r="FO37" s="15">
        <v>0</v>
      </c>
      <c r="FP37" s="15">
        <v>0</v>
      </c>
      <c r="FQ37" s="15">
        <v>0</v>
      </c>
      <c r="FR37" s="15">
        <v>0</v>
      </c>
      <c r="FS37" s="15">
        <v>-1</v>
      </c>
      <c r="FT37" s="15">
        <v>0</v>
      </c>
      <c r="FU37" s="15">
        <v>0</v>
      </c>
      <c r="FV37" s="15">
        <v>0</v>
      </c>
      <c r="FW37" s="15">
        <v>0</v>
      </c>
      <c r="FX37" s="15">
        <v>-1</v>
      </c>
      <c r="FY37" s="15">
        <v>0</v>
      </c>
      <c r="FZ37" s="15">
        <v>0</v>
      </c>
      <c r="GA37" s="15">
        <v>-1</v>
      </c>
      <c r="GB37" s="15">
        <v>0</v>
      </c>
      <c r="GC37" s="15">
        <v>0</v>
      </c>
      <c r="GD37" s="15">
        <v>0.25</v>
      </c>
      <c r="GE37" s="15">
        <v>0</v>
      </c>
      <c r="GF37" s="15">
        <v>-1</v>
      </c>
      <c r="GG37" s="15">
        <v>-1</v>
      </c>
      <c r="GH37" s="15">
        <v>1</v>
      </c>
      <c r="GI37" s="15">
        <v>1</v>
      </c>
      <c r="GJ37" s="15">
        <v>0</v>
      </c>
    </row>
    <row r="38" spans="1:192">
      <c r="A38" s="5">
        <v>37</v>
      </c>
      <c r="B38" s="15">
        <v>-1</v>
      </c>
      <c r="C38" s="15">
        <v>1</v>
      </c>
      <c r="D38" s="15">
        <v>2</v>
      </c>
      <c r="E38" s="15">
        <v>2</v>
      </c>
      <c r="F38" s="15">
        <v>-3</v>
      </c>
      <c r="G38" s="15">
        <v>1</v>
      </c>
      <c r="H38" s="15">
        <v>3.5</v>
      </c>
      <c r="I38" s="15">
        <v>0</v>
      </c>
      <c r="J38" s="15">
        <v>-3</v>
      </c>
      <c r="K38" s="15">
        <v>-1</v>
      </c>
      <c r="L38" s="15">
        <v>1.5</v>
      </c>
      <c r="M38" s="15">
        <v>-1</v>
      </c>
      <c r="N38" s="15">
        <v>-1</v>
      </c>
      <c r="O38" s="15">
        <v>3.5</v>
      </c>
      <c r="P38" s="15">
        <v>0</v>
      </c>
      <c r="Q38" s="15">
        <v>-1.5</v>
      </c>
      <c r="R38" s="15">
        <v>-0.5</v>
      </c>
      <c r="S38" s="15">
        <v>1</v>
      </c>
      <c r="T38" s="15">
        <v>-0.5</v>
      </c>
      <c r="U38" s="15">
        <v>0</v>
      </c>
      <c r="V38" s="15">
        <v>0</v>
      </c>
      <c r="W38" s="15">
        <v>-1.5</v>
      </c>
      <c r="X38" s="15">
        <v>-0.5</v>
      </c>
      <c r="Y38" s="15">
        <v>0.5</v>
      </c>
      <c r="Z38" s="15">
        <v>-0.5</v>
      </c>
      <c r="AA38" s="15">
        <v>-1</v>
      </c>
      <c r="AB38" s="15">
        <v>3.7999999999999999E-2</v>
      </c>
      <c r="AC38" s="15">
        <v>113000</v>
      </c>
      <c r="AD38" s="15">
        <v>3</v>
      </c>
      <c r="AE38" s="15">
        <v>1</v>
      </c>
      <c r="AF38" s="15">
        <v>0</v>
      </c>
      <c r="AG38" s="15">
        <v>0</v>
      </c>
      <c r="AH38" s="15">
        <v>0</v>
      </c>
      <c r="AI38" s="15">
        <v>0</v>
      </c>
      <c r="AJ38" s="15">
        <v>1</v>
      </c>
      <c r="AK38" s="15">
        <v>0</v>
      </c>
      <c r="AL38" s="15">
        <v>0</v>
      </c>
      <c r="AM38" s="15">
        <v>0.5</v>
      </c>
      <c r="AN38" s="15">
        <v>1</v>
      </c>
      <c r="AO38" s="15">
        <v>0</v>
      </c>
      <c r="AP38" s="15">
        <v>0</v>
      </c>
      <c r="AQ38" s="15">
        <v>0</v>
      </c>
      <c r="AR38" s="15">
        <v>0</v>
      </c>
      <c r="AS38" s="15">
        <v>0</v>
      </c>
      <c r="AT38" s="15">
        <v>0</v>
      </c>
      <c r="AU38" s="15">
        <v>0</v>
      </c>
      <c r="AV38" s="15">
        <v>0</v>
      </c>
      <c r="AW38" s="15">
        <v>0</v>
      </c>
      <c r="AX38" s="15">
        <v>0</v>
      </c>
      <c r="AY38" s="15">
        <v>0</v>
      </c>
      <c r="AZ38" s="15">
        <v>0</v>
      </c>
      <c r="BA38" s="15">
        <v>0</v>
      </c>
      <c r="BB38" s="15">
        <v>0</v>
      </c>
      <c r="BC38" s="15">
        <v>1</v>
      </c>
      <c r="BD38" s="15">
        <v>1</v>
      </c>
      <c r="BE38" s="15">
        <v>-0.5</v>
      </c>
      <c r="BF38" s="15">
        <v>-1</v>
      </c>
      <c r="BG38" s="15">
        <v>0</v>
      </c>
      <c r="BH38" s="15">
        <v>0</v>
      </c>
      <c r="BI38" s="15">
        <v>0</v>
      </c>
      <c r="BJ38" s="15">
        <v>-0.5</v>
      </c>
      <c r="BK38" s="15">
        <v>-1</v>
      </c>
      <c r="BL38" s="15">
        <v>0</v>
      </c>
      <c r="BM38" s="15">
        <v>0</v>
      </c>
      <c r="BN38" s="15">
        <v>0</v>
      </c>
      <c r="BO38" s="15">
        <v>-1</v>
      </c>
      <c r="BP38" s="15">
        <v>0</v>
      </c>
      <c r="BQ38" s="15">
        <v>0</v>
      </c>
      <c r="BR38" s="15">
        <v>0.5</v>
      </c>
      <c r="BS38" s="15">
        <v>0</v>
      </c>
      <c r="BT38" s="15">
        <v>0</v>
      </c>
      <c r="BU38" s="15">
        <v>-1</v>
      </c>
      <c r="BV38" s="15">
        <v>0</v>
      </c>
      <c r="BW38" s="15">
        <v>0</v>
      </c>
      <c r="BX38" s="15">
        <v>0.5</v>
      </c>
      <c r="BY38" s="15">
        <v>0</v>
      </c>
      <c r="BZ38" s="15">
        <v>0.5</v>
      </c>
      <c r="CA38" s="15">
        <v>0.5</v>
      </c>
      <c r="CB38" s="15">
        <v>0</v>
      </c>
      <c r="CC38" s="15">
        <v>0</v>
      </c>
      <c r="CD38" s="15">
        <v>0</v>
      </c>
      <c r="CE38" s="15">
        <v>0</v>
      </c>
      <c r="CF38" s="15">
        <v>0.5</v>
      </c>
      <c r="CG38" s="15">
        <v>0</v>
      </c>
      <c r="CH38" s="15">
        <v>0</v>
      </c>
      <c r="CI38" s="15">
        <v>-0.5</v>
      </c>
      <c r="CJ38" s="15">
        <v>0</v>
      </c>
      <c r="CK38" s="15">
        <v>0</v>
      </c>
      <c r="CL38" s="15">
        <v>-0.5</v>
      </c>
      <c r="CM38" s="15">
        <v>0</v>
      </c>
      <c r="CN38" s="15">
        <v>0</v>
      </c>
      <c r="CO38" s="15">
        <v>-1</v>
      </c>
      <c r="CP38" s="15">
        <v>0</v>
      </c>
      <c r="CQ38" s="15">
        <v>0</v>
      </c>
      <c r="CR38" s="15">
        <v>0</v>
      </c>
      <c r="CS38" s="15">
        <v>-6</v>
      </c>
      <c r="CT38" s="15">
        <v>1</v>
      </c>
      <c r="CU38" s="15">
        <v>-3</v>
      </c>
      <c r="CV38" s="15">
        <v>1</v>
      </c>
      <c r="CW38" s="15">
        <v>-3</v>
      </c>
      <c r="CX38" s="15">
        <v>1</v>
      </c>
      <c r="CY38" s="15">
        <v>-1</v>
      </c>
      <c r="CZ38" s="15">
        <v>0</v>
      </c>
      <c r="DA38" s="15">
        <v>-1</v>
      </c>
      <c r="DB38" s="15">
        <v>-2</v>
      </c>
      <c r="DC38" s="15">
        <v>0</v>
      </c>
      <c r="DD38" s="15">
        <v>-1</v>
      </c>
      <c r="DE38" s="15">
        <v>-1</v>
      </c>
      <c r="DF38" s="15">
        <v>-1</v>
      </c>
      <c r="DG38" s="15">
        <v>0</v>
      </c>
      <c r="DH38" s="15">
        <v>-0.5</v>
      </c>
      <c r="DI38" s="15">
        <v>-1</v>
      </c>
      <c r="DJ38" s="15">
        <v>0</v>
      </c>
      <c r="DK38" s="15">
        <v>-0.5</v>
      </c>
      <c r="DL38" s="15">
        <v>0</v>
      </c>
      <c r="DM38" s="15">
        <v>0</v>
      </c>
      <c r="DN38" s="15">
        <v>-0.5</v>
      </c>
      <c r="DO38" s="15">
        <v>-1</v>
      </c>
      <c r="DP38" s="15">
        <v>0</v>
      </c>
      <c r="DQ38" s="15">
        <v>-0.5</v>
      </c>
      <c r="DR38" s="15">
        <v>-1</v>
      </c>
      <c r="DS38" s="15">
        <v>0</v>
      </c>
      <c r="DT38" s="15">
        <v>-1</v>
      </c>
      <c r="DU38" s="15">
        <v>0</v>
      </c>
      <c r="DV38" s="15">
        <v>0</v>
      </c>
      <c r="DW38" s="15">
        <v>0</v>
      </c>
      <c r="DX38" s="15">
        <v>0</v>
      </c>
      <c r="DY38" s="15">
        <v>0</v>
      </c>
      <c r="DZ38" s="15">
        <v>0</v>
      </c>
      <c r="EA38" s="15">
        <v>0</v>
      </c>
      <c r="EB38" s="15">
        <v>0</v>
      </c>
      <c r="EC38" s="15">
        <v>0</v>
      </c>
      <c r="ED38" s="15">
        <v>0</v>
      </c>
      <c r="EE38" s="15">
        <v>0</v>
      </c>
      <c r="EF38" s="15">
        <v>0</v>
      </c>
      <c r="EG38" s="15">
        <v>0</v>
      </c>
      <c r="EH38" s="15">
        <v>0</v>
      </c>
      <c r="EI38" s="15">
        <v>0</v>
      </c>
      <c r="EJ38" s="15">
        <v>0</v>
      </c>
      <c r="EK38" s="15">
        <v>0</v>
      </c>
      <c r="EL38" s="15">
        <v>0</v>
      </c>
      <c r="EM38" s="15">
        <v>0</v>
      </c>
      <c r="EN38" s="15">
        <v>0</v>
      </c>
      <c r="EO38" s="15">
        <v>0</v>
      </c>
      <c r="EP38" s="15">
        <v>0</v>
      </c>
      <c r="EQ38" s="15">
        <v>0</v>
      </c>
      <c r="ER38" s="15">
        <v>1</v>
      </c>
      <c r="ES38" s="15">
        <v>0</v>
      </c>
      <c r="ET38" s="15">
        <v>-0.5</v>
      </c>
      <c r="EU38" s="15">
        <v>0</v>
      </c>
      <c r="EV38" s="15">
        <v>0</v>
      </c>
      <c r="EW38" s="15">
        <v>0</v>
      </c>
      <c r="EX38" s="15">
        <v>0</v>
      </c>
      <c r="EY38" s="15">
        <v>-0.5</v>
      </c>
      <c r="EZ38" s="15">
        <v>0</v>
      </c>
      <c r="FA38" s="15">
        <v>0</v>
      </c>
      <c r="FB38" s="15">
        <v>0</v>
      </c>
      <c r="FC38" s="15">
        <v>0</v>
      </c>
      <c r="FD38" s="15">
        <v>-1</v>
      </c>
      <c r="FE38" s="15">
        <v>0</v>
      </c>
      <c r="FF38" s="15">
        <v>0</v>
      </c>
      <c r="FG38" s="15">
        <v>0</v>
      </c>
      <c r="FH38" s="15">
        <v>0</v>
      </c>
      <c r="FI38" s="15">
        <v>0</v>
      </c>
      <c r="FJ38" s="15">
        <v>-1</v>
      </c>
      <c r="FK38" s="15">
        <v>0</v>
      </c>
      <c r="FL38" s="15">
        <v>0</v>
      </c>
      <c r="FM38" s="15">
        <v>0</v>
      </c>
      <c r="FN38" s="15">
        <v>0</v>
      </c>
      <c r="FO38" s="15">
        <v>0</v>
      </c>
      <c r="FP38" s="15">
        <v>0</v>
      </c>
      <c r="FQ38" s="15">
        <v>0</v>
      </c>
      <c r="FR38" s="15">
        <v>0</v>
      </c>
      <c r="FS38" s="15">
        <v>0</v>
      </c>
      <c r="FT38" s="15">
        <v>0</v>
      </c>
      <c r="FU38" s="15">
        <v>0</v>
      </c>
      <c r="FV38" s="15">
        <v>0</v>
      </c>
      <c r="FW38" s="15">
        <v>0</v>
      </c>
      <c r="FX38" s="15">
        <v>-0.5</v>
      </c>
      <c r="FY38" s="15">
        <v>0</v>
      </c>
      <c r="FZ38" s="15">
        <v>0</v>
      </c>
      <c r="GA38" s="15">
        <v>-0.5</v>
      </c>
      <c r="GB38" s="15">
        <v>0</v>
      </c>
      <c r="GC38" s="15">
        <v>0</v>
      </c>
      <c r="GD38" s="15">
        <v>-1</v>
      </c>
      <c r="GE38" s="15">
        <v>0</v>
      </c>
      <c r="GF38" s="15">
        <v>0</v>
      </c>
      <c r="GG38" s="15">
        <v>0</v>
      </c>
      <c r="GH38" s="15">
        <v>1</v>
      </c>
      <c r="GI38" s="15">
        <v>0</v>
      </c>
      <c r="GJ38" s="15">
        <v>0</v>
      </c>
    </row>
    <row r="39" spans="1:192">
      <c r="A39" s="5">
        <v>38</v>
      </c>
      <c r="B39" s="15">
        <v>31.5</v>
      </c>
      <c r="C39" s="15">
        <v>5</v>
      </c>
      <c r="D39" s="15">
        <v>14.5</v>
      </c>
      <c r="E39" s="15">
        <v>5</v>
      </c>
      <c r="F39" s="15">
        <v>17</v>
      </c>
      <c r="G39" s="15">
        <v>5</v>
      </c>
      <c r="H39" s="15">
        <v>6</v>
      </c>
      <c r="I39" s="15">
        <v>7</v>
      </c>
      <c r="J39" s="15">
        <v>0</v>
      </c>
      <c r="K39" s="15">
        <v>7</v>
      </c>
      <c r="L39" s="15">
        <v>5.5</v>
      </c>
      <c r="M39" s="15">
        <v>2</v>
      </c>
      <c r="N39" s="15">
        <v>4</v>
      </c>
      <c r="O39" s="15">
        <v>5</v>
      </c>
      <c r="P39" s="15">
        <v>3.5</v>
      </c>
      <c r="Q39" s="15">
        <v>0</v>
      </c>
      <c r="R39" s="15">
        <v>3.5</v>
      </c>
      <c r="S39" s="15">
        <v>1.5</v>
      </c>
      <c r="T39" s="15">
        <v>1</v>
      </c>
      <c r="U39" s="15">
        <v>1</v>
      </c>
      <c r="V39" s="15">
        <v>3.5</v>
      </c>
      <c r="W39" s="15">
        <v>0</v>
      </c>
      <c r="X39" s="15">
        <v>3.5</v>
      </c>
      <c r="Y39" s="15">
        <v>4</v>
      </c>
      <c r="Z39" s="15">
        <v>1</v>
      </c>
      <c r="AA39" s="15">
        <v>4</v>
      </c>
      <c r="AB39" s="15">
        <v>5.6000000000000001E-2</v>
      </c>
      <c r="AC39" s="15">
        <v>183000</v>
      </c>
      <c r="AD39" s="15">
        <v>4</v>
      </c>
      <c r="AE39" s="15">
        <v>1</v>
      </c>
      <c r="AF39" s="15">
        <v>1</v>
      </c>
      <c r="AG39" s="15">
        <v>0.5</v>
      </c>
      <c r="AH39" s="15">
        <v>0</v>
      </c>
      <c r="AI39" s="15">
        <v>0.5</v>
      </c>
      <c r="AJ39" s="15">
        <v>1</v>
      </c>
      <c r="AK39" s="15">
        <v>0.5</v>
      </c>
      <c r="AL39" s="15">
        <v>0.5</v>
      </c>
      <c r="AM39" s="15">
        <v>0.5</v>
      </c>
      <c r="AN39" s="15">
        <v>0.5</v>
      </c>
      <c r="AO39" s="15">
        <v>0.5</v>
      </c>
      <c r="AP39" s="15">
        <v>0.5</v>
      </c>
      <c r="AQ39" s="15">
        <v>1</v>
      </c>
      <c r="AR39" s="15">
        <v>1</v>
      </c>
      <c r="AS39" s="15">
        <v>1</v>
      </c>
      <c r="AT39" s="15">
        <v>0</v>
      </c>
      <c r="AU39" s="15">
        <v>0.5</v>
      </c>
      <c r="AV39" s="15">
        <v>0</v>
      </c>
      <c r="AW39" s="15">
        <v>1</v>
      </c>
      <c r="AX39" s="15">
        <v>1</v>
      </c>
      <c r="AY39" s="15">
        <v>1</v>
      </c>
      <c r="AZ39" s="15">
        <v>0</v>
      </c>
      <c r="BA39" s="15">
        <v>0.5</v>
      </c>
      <c r="BB39" s="15">
        <v>0</v>
      </c>
      <c r="BC39" s="15">
        <v>0</v>
      </c>
      <c r="BD39" s="15">
        <v>0</v>
      </c>
      <c r="BE39" s="15">
        <v>0</v>
      </c>
      <c r="BF39" s="15">
        <v>0</v>
      </c>
      <c r="BG39" s="15">
        <v>0</v>
      </c>
      <c r="BH39" s="15">
        <v>0</v>
      </c>
      <c r="BI39" s="15">
        <v>0</v>
      </c>
      <c r="BJ39" s="15">
        <v>0</v>
      </c>
      <c r="BK39" s="15">
        <v>0</v>
      </c>
      <c r="BL39" s="15">
        <v>0</v>
      </c>
      <c r="BM39" s="15">
        <v>1</v>
      </c>
      <c r="BN39" s="15">
        <v>1</v>
      </c>
      <c r="BO39" s="15">
        <v>0</v>
      </c>
      <c r="BP39" s="15">
        <v>0</v>
      </c>
      <c r="BQ39" s="15">
        <v>1</v>
      </c>
      <c r="BR39" s="15">
        <v>0.5</v>
      </c>
      <c r="BS39" s="15">
        <v>1</v>
      </c>
      <c r="BT39" s="15">
        <v>1</v>
      </c>
      <c r="BU39" s="15">
        <v>0</v>
      </c>
      <c r="BV39" s="15">
        <v>0</v>
      </c>
      <c r="BW39" s="15">
        <v>1</v>
      </c>
      <c r="BX39" s="15">
        <v>0.5</v>
      </c>
      <c r="BY39" s="15">
        <v>1</v>
      </c>
      <c r="BZ39" s="15">
        <v>0.5</v>
      </c>
      <c r="CA39" s="15">
        <v>0</v>
      </c>
      <c r="CB39" s="15">
        <v>1</v>
      </c>
      <c r="CC39" s="15">
        <v>1</v>
      </c>
      <c r="CD39" s="15">
        <v>1</v>
      </c>
      <c r="CE39" s="15">
        <v>0.5</v>
      </c>
      <c r="CF39" s="15">
        <v>0.5</v>
      </c>
      <c r="CG39" s="15">
        <v>0</v>
      </c>
      <c r="CH39" s="15">
        <v>1</v>
      </c>
      <c r="CI39" s="15">
        <v>0</v>
      </c>
      <c r="CJ39" s="15">
        <v>0</v>
      </c>
      <c r="CK39" s="15">
        <v>1</v>
      </c>
      <c r="CL39" s="15">
        <v>0</v>
      </c>
      <c r="CM39" s="15">
        <v>0</v>
      </c>
      <c r="CN39" s="15">
        <v>0.5</v>
      </c>
      <c r="CO39" s="15">
        <v>1</v>
      </c>
      <c r="CP39" s="15">
        <v>0.5</v>
      </c>
      <c r="CQ39" s="15">
        <v>1</v>
      </c>
      <c r="CR39" s="15">
        <v>1</v>
      </c>
      <c r="CS39" s="15">
        <v>13.75</v>
      </c>
      <c r="CT39" s="15">
        <v>3</v>
      </c>
      <c r="CU39" s="15">
        <v>10.25</v>
      </c>
      <c r="CV39" s="15">
        <v>4</v>
      </c>
      <c r="CW39" s="15">
        <v>3.5</v>
      </c>
      <c r="CX39" s="15">
        <v>2</v>
      </c>
      <c r="CY39" s="15">
        <v>4.25</v>
      </c>
      <c r="CZ39" s="15">
        <v>7</v>
      </c>
      <c r="DA39" s="15">
        <v>0</v>
      </c>
      <c r="DB39" s="15">
        <v>5</v>
      </c>
      <c r="DC39" s="15">
        <v>-1.5</v>
      </c>
      <c r="DD39" s="15">
        <v>2</v>
      </c>
      <c r="DE39" s="15">
        <v>-3</v>
      </c>
      <c r="DF39" s="15">
        <v>3.25</v>
      </c>
      <c r="DG39" s="15">
        <v>3.5</v>
      </c>
      <c r="DH39" s="15">
        <v>0</v>
      </c>
      <c r="DI39" s="15">
        <v>2.5</v>
      </c>
      <c r="DJ39" s="15">
        <v>0</v>
      </c>
      <c r="DK39" s="15">
        <v>1</v>
      </c>
      <c r="DL39" s="15">
        <v>1</v>
      </c>
      <c r="DM39" s="15">
        <v>3.5</v>
      </c>
      <c r="DN39" s="15">
        <v>0</v>
      </c>
      <c r="DO39" s="15">
        <v>2.5</v>
      </c>
      <c r="DP39" s="15">
        <v>-1.5</v>
      </c>
      <c r="DQ39" s="15">
        <v>1</v>
      </c>
      <c r="DR39" s="15">
        <v>-3</v>
      </c>
      <c r="DS39" s="15">
        <v>1</v>
      </c>
      <c r="DT39" s="15">
        <v>-0.5</v>
      </c>
      <c r="DU39" s="15">
        <v>0</v>
      </c>
      <c r="DV39" s="15">
        <v>0.25</v>
      </c>
      <c r="DW39" s="15">
        <v>0</v>
      </c>
      <c r="DX39" s="15">
        <v>0.5</v>
      </c>
      <c r="DY39" s="15">
        <v>0.5</v>
      </c>
      <c r="DZ39" s="15">
        <v>0.5</v>
      </c>
      <c r="EA39" s="15">
        <v>0.5</v>
      </c>
      <c r="EB39" s="15">
        <v>0.5</v>
      </c>
      <c r="EC39" s="15">
        <v>0</v>
      </c>
      <c r="ED39" s="15">
        <v>0.5</v>
      </c>
      <c r="EE39" s="15">
        <v>0.5</v>
      </c>
      <c r="EF39" s="15">
        <v>1</v>
      </c>
      <c r="EG39" s="15">
        <v>1</v>
      </c>
      <c r="EH39" s="15">
        <v>1</v>
      </c>
      <c r="EI39" s="15">
        <v>0</v>
      </c>
      <c r="EJ39" s="15">
        <v>0.5</v>
      </c>
      <c r="EK39" s="15">
        <v>0</v>
      </c>
      <c r="EL39" s="15">
        <v>1</v>
      </c>
      <c r="EM39" s="15">
        <v>1</v>
      </c>
      <c r="EN39" s="15">
        <v>1</v>
      </c>
      <c r="EO39" s="15">
        <v>0</v>
      </c>
      <c r="EP39" s="15">
        <v>0.5</v>
      </c>
      <c r="EQ39" s="15">
        <v>0</v>
      </c>
      <c r="ER39" s="15">
        <v>0</v>
      </c>
      <c r="ES39" s="15">
        <v>0</v>
      </c>
      <c r="ET39" s="15">
        <v>0</v>
      </c>
      <c r="EU39" s="15">
        <v>0</v>
      </c>
      <c r="EV39" s="15">
        <v>0</v>
      </c>
      <c r="EW39" s="15">
        <v>0</v>
      </c>
      <c r="EX39" s="15">
        <v>0</v>
      </c>
      <c r="EY39" s="15">
        <v>0</v>
      </c>
      <c r="EZ39" s="15">
        <v>0</v>
      </c>
      <c r="FA39" s="15">
        <v>0</v>
      </c>
      <c r="FB39" s="15">
        <v>1</v>
      </c>
      <c r="FC39" s="15">
        <v>1</v>
      </c>
      <c r="FD39" s="15">
        <v>0</v>
      </c>
      <c r="FE39" s="15">
        <v>0</v>
      </c>
      <c r="FF39" s="15">
        <v>0</v>
      </c>
      <c r="FG39" s="15">
        <v>0.5</v>
      </c>
      <c r="FH39" s="15">
        <v>1</v>
      </c>
      <c r="FI39" s="15">
        <v>1</v>
      </c>
      <c r="FJ39" s="15">
        <v>0</v>
      </c>
      <c r="FK39" s="15">
        <v>0</v>
      </c>
      <c r="FL39" s="15">
        <v>0</v>
      </c>
      <c r="FM39" s="15">
        <v>0.5</v>
      </c>
      <c r="FN39" s="15">
        <v>0</v>
      </c>
      <c r="FO39" s="15">
        <v>0</v>
      </c>
      <c r="FP39" s="15">
        <v>0</v>
      </c>
      <c r="FQ39" s="15">
        <v>0</v>
      </c>
      <c r="FR39" s="15">
        <v>0</v>
      </c>
      <c r="FS39" s="15">
        <v>-1</v>
      </c>
      <c r="FT39" s="15">
        <v>-0.5</v>
      </c>
      <c r="FU39" s="15">
        <v>0</v>
      </c>
      <c r="FV39" s="15">
        <v>0</v>
      </c>
      <c r="FW39" s="15">
        <v>1</v>
      </c>
      <c r="FX39" s="15">
        <v>0</v>
      </c>
      <c r="FY39" s="15">
        <v>0</v>
      </c>
      <c r="FZ39" s="15">
        <v>1</v>
      </c>
      <c r="GA39" s="15">
        <v>0</v>
      </c>
      <c r="GB39" s="15">
        <v>0</v>
      </c>
      <c r="GC39" s="15">
        <v>0</v>
      </c>
      <c r="GD39" s="15">
        <v>-1</v>
      </c>
      <c r="GE39" s="15">
        <v>0</v>
      </c>
      <c r="GF39" s="15">
        <v>-1</v>
      </c>
      <c r="GG39" s="15">
        <v>-1</v>
      </c>
      <c r="GH39" s="15">
        <v>1</v>
      </c>
      <c r="GI39" s="15">
        <v>1</v>
      </c>
      <c r="GJ39" s="15">
        <v>1</v>
      </c>
    </row>
    <row r="40" spans="1:192">
      <c r="A40" s="5">
        <v>39</v>
      </c>
      <c r="B40" s="15">
        <v>15.25</v>
      </c>
      <c r="C40" s="15">
        <v>3</v>
      </c>
      <c r="D40" s="15">
        <v>7</v>
      </c>
      <c r="E40" s="15">
        <v>3</v>
      </c>
      <c r="F40" s="15">
        <v>8.25</v>
      </c>
      <c r="G40" s="15">
        <v>3</v>
      </c>
      <c r="H40" s="15">
        <v>3</v>
      </c>
      <c r="I40" s="15">
        <v>5.5</v>
      </c>
      <c r="J40" s="15">
        <v>-1</v>
      </c>
      <c r="K40" s="15">
        <v>2</v>
      </c>
      <c r="L40" s="15">
        <v>5</v>
      </c>
      <c r="M40" s="15">
        <v>-1</v>
      </c>
      <c r="N40" s="15">
        <v>1.75</v>
      </c>
      <c r="O40" s="15">
        <v>3</v>
      </c>
      <c r="P40" s="15">
        <v>2.75</v>
      </c>
      <c r="Q40" s="15">
        <v>-0.5</v>
      </c>
      <c r="R40" s="15">
        <v>1.25</v>
      </c>
      <c r="S40" s="15">
        <v>1</v>
      </c>
      <c r="T40" s="15">
        <v>-0.5</v>
      </c>
      <c r="U40" s="15">
        <v>0</v>
      </c>
      <c r="V40" s="15">
        <v>2.75</v>
      </c>
      <c r="W40" s="15">
        <v>-0.5</v>
      </c>
      <c r="X40" s="15">
        <v>0.75</v>
      </c>
      <c r="Y40" s="15">
        <v>4</v>
      </c>
      <c r="Z40" s="15">
        <v>-0.5</v>
      </c>
      <c r="AA40" s="15">
        <v>1.75</v>
      </c>
      <c r="AB40" s="15">
        <v>4.1000000000000002E-2</v>
      </c>
      <c r="AC40" s="15">
        <v>416000</v>
      </c>
      <c r="AD40" s="15">
        <v>2</v>
      </c>
      <c r="AE40" s="15">
        <v>1</v>
      </c>
      <c r="AF40" s="15">
        <v>0</v>
      </c>
      <c r="AG40" s="15">
        <v>0</v>
      </c>
      <c r="AH40" s="15">
        <v>0</v>
      </c>
      <c r="AI40" s="15">
        <v>0</v>
      </c>
      <c r="AJ40" s="15">
        <v>1</v>
      </c>
      <c r="AK40" s="15">
        <v>0</v>
      </c>
      <c r="AL40" s="15">
        <v>0</v>
      </c>
      <c r="AM40" s="15">
        <v>0.5</v>
      </c>
      <c r="AN40" s="15">
        <v>0.5</v>
      </c>
      <c r="AO40" s="15">
        <v>0</v>
      </c>
      <c r="AP40" s="15">
        <v>0</v>
      </c>
      <c r="AQ40" s="15">
        <v>0.75</v>
      </c>
      <c r="AR40" s="15">
        <v>0.75</v>
      </c>
      <c r="AS40" s="15">
        <v>0.75</v>
      </c>
      <c r="AT40" s="15">
        <v>0</v>
      </c>
      <c r="AU40" s="15">
        <v>0.5</v>
      </c>
      <c r="AV40" s="15">
        <v>0</v>
      </c>
      <c r="AW40" s="15">
        <v>0.75</v>
      </c>
      <c r="AX40" s="15">
        <v>0.75</v>
      </c>
      <c r="AY40" s="15">
        <v>0.75</v>
      </c>
      <c r="AZ40" s="15">
        <v>0</v>
      </c>
      <c r="BA40" s="15">
        <v>0.5</v>
      </c>
      <c r="BB40" s="15">
        <v>0</v>
      </c>
      <c r="BC40" s="15">
        <v>1</v>
      </c>
      <c r="BD40" s="15">
        <v>0</v>
      </c>
      <c r="BE40" s="15">
        <v>-0.5</v>
      </c>
      <c r="BF40" s="15">
        <v>0</v>
      </c>
      <c r="BG40" s="15">
        <v>0</v>
      </c>
      <c r="BH40" s="15">
        <v>0</v>
      </c>
      <c r="BI40" s="15">
        <v>0</v>
      </c>
      <c r="BJ40" s="15">
        <v>-0.5</v>
      </c>
      <c r="BK40" s="15">
        <v>0</v>
      </c>
      <c r="BL40" s="15">
        <v>0</v>
      </c>
      <c r="BM40" s="15">
        <v>0.75</v>
      </c>
      <c r="BN40" s="15">
        <v>0.5</v>
      </c>
      <c r="BO40" s="15">
        <v>0</v>
      </c>
      <c r="BP40" s="15">
        <v>0</v>
      </c>
      <c r="BQ40" s="15">
        <v>0</v>
      </c>
      <c r="BR40" s="15">
        <v>0</v>
      </c>
      <c r="BS40" s="15">
        <v>0.75</v>
      </c>
      <c r="BT40" s="15">
        <v>0</v>
      </c>
      <c r="BU40" s="15">
        <v>0</v>
      </c>
      <c r="BV40" s="15">
        <v>0</v>
      </c>
      <c r="BW40" s="15">
        <v>0</v>
      </c>
      <c r="BX40" s="15">
        <v>0</v>
      </c>
      <c r="BY40" s="15">
        <v>0</v>
      </c>
      <c r="BZ40" s="15">
        <v>0.5</v>
      </c>
      <c r="CA40" s="15">
        <v>0.5</v>
      </c>
      <c r="CB40" s="15">
        <v>1</v>
      </c>
      <c r="CC40" s="15">
        <v>1</v>
      </c>
      <c r="CD40" s="15">
        <v>1</v>
      </c>
      <c r="CE40" s="15">
        <v>0.5</v>
      </c>
      <c r="CF40" s="15">
        <v>0.5</v>
      </c>
      <c r="CG40" s="15">
        <v>0</v>
      </c>
      <c r="CH40" s="15">
        <v>0</v>
      </c>
      <c r="CI40" s="15">
        <v>-0.5</v>
      </c>
      <c r="CJ40" s="15">
        <v>0</v>
      </c>
      <c r="CK40" s="15">
        <v>0</v>
      </c>
      <c r="CL40" s="15">
        <v>-0.5</v>
      </c>
      <c r="CM40" s="15">
        <v>0</v>
      </c>
      <c r="CN40" s="15">
        <v>0</v>
      </c>
      <c r="CO40" s="15">
        <v>0.75</v>
      </c>
      <c r="CP40" s="15">
        <v>0</v>
      </c>
      <c r="CQ40" s="15">
        <v>1</v>
      </c>
      <c r="CR40" s="15">
        <v>0</v>
      </c>
      <c r="CS40" s="15">
        <v>-3.5</v>
      </c>
      <c r="CT40" s="15">
        <v>1</v>
      </c>
      <c r="CU40" s="15">
        <v>0</v>
      </c>
      <c r="CV40" s="15">
        <v>2</v>
      </c>
      <c r="CW40" s="15">
        <v>-3.5</v>
      </c>
      <c r="CX40" s="15">
        <v>1</v>
      </c>
      <c r="CY40" s="15">
        <v>0.5</v>
      </c>
      <c r="CZ40" s="15">
        <v>1</v>
      </c>
      <c r="DA40" s="15">
        <v>-1</v>
      </c>
      <c r="DB40" s="15">
        <v>0</v>
      </c>
      <c r="DC40" s="15">
        <v>-1</v>
      </c>
      <c r="DD40" s="15">
        <v>-1</v>
      </c>
      <c r="DE40" s="15">
        <v>-2</v>
      </c>
      <c r="DF40" s="15">
        <v>0.5</v>
      </c>
      <c r="DG40" s="15">
        <v>0.5</v>
      </c>
      <c r="DH40" s="15">
        <v>-0.5</v>
      </c>
      <c r="DI40" s="15">
        <v>0</v>
      </c>
      <c r="DJ40" s="15">
        <v>0</v>
      </c>
      <c r="DK40" s="15">
        <v>-0.5</v>
      </c>
      <c r="DL40" s="15">
        <v>0</v>
      </c>
      <c r="DM40" s="15">
        <v>0.5</v>
      </c>
      <c r="DN40" s="15">
        <v>-0.5</v>
      </c>
      <c r="DO40" s="15">
        <v>0</v>
      </c>
      <c r="DP40" s="15">
        <v>-1</v>
      </c>
      <c r="DQ40" s="15">
        <v>-0.5</v>
      </c>
      <c r="DR40" s="15">
        <v>-2</v>
      </c>
      <c r="DS40" s="15">
        <v>0</v>
      </c>
      <c r="DT40" s="15">
        <v>-0.5</v>
      </c>
      <c r="DU40" s="15">
        <v>0</v>
      </c>
      <c r="DV40" s="15">
        <v>0</v>
      </c>
      <c r="DW40" s="15">
        <v>0</v>
      </c>
      <c r="DX40" s="15">
        <v>0</v>
      </c>
      <c r="DY40" s="15">
        <v>1</v>
      </c>
      <c r="DZ40" s="15">
        <v>0</v>
      </c>
      <c r="EA40" s="15">
        <v>0</v>
      </c>
      <c r="EB40" s="15">
        <v>0</v>
      </c>
      <c r="EC40" s="15">
        <v>0</v>
      </c>
      <c r="ED40" s="15">
        <v>0</v>
      </c>
      <c r="EE40" s="15">
        <v>0</v>
      </c>
      <c r="EF40" s="15">
        <v>0</v>
      </c>
      <c r="EG40" s="15">
        <v>0</v>
      </c>
      <c r="EH40" s="15">
        <v>0</v>
      </c>
      <c r="EI40" s="15">
        <v>0</v>
      </c>
      <c r="EJ40" s="15">
        <v>0.5</v>
      </c>
      <c r="EK40" s="15">
        <v>0</v>
      </c>
      <c r="EL40" s="15">
        <v>0</v>
      </c>
      <c r="EM40" s="15">
        <v>0</v>
      </c>
      <c r="EN40" s="15">
        <v>0</v>
      </c>
      <c r="EO40" s="15">
        <v>0</v>
      </c>
      <c r="EP40" s="15">
        <v>0.5</v>
      </c>
      <c r="EQ40" s="15">
        <v>0</v>
      </c>
      <c r="ER40" s="15">
        <v>1</v>
      </c>
      <c r="ES40" s="15">
        <v>0</v>
      </c>
      <c r="ET40" s="15">
        <v>-0.5</v>
      </c>
      <c r="EU40" s="15">
        <v>0</v>
      </c>
      <c r="EV40" s="15">
        <v>0</v>
      </c>
      <c r="EW40" s="15">
        <v>0</v>
      </c>
      <c r="EX40" s="15">
        <v>0</v>
      </c>
      <c r="EY40" s="15">
        <v>-0.5</v>
      </c>
      <c r="EZ40" s="15">
        <v>0</v>
      </c>
      <c r="FA40" s="15">
        <v>0</v>
      </c>
      <c r="FB40" s="15">
        <v>0</v>
      </c>
      <c r="FC40" s="15">
        <v>0</v>
      </c>
      <c r="FD40" s="15">
        <v>0</v>
      </c>
      <c r="FE40" s="15">
        <v>0</v>
      </c>
      <c r="FF40" s="15">
        <v>0</v>
      </c>
      <c r="FG40" s="15">
        <v>0</v>
      </c>
      <c r="FH40" s="15">
        <v>0</v>
      </c>
      <c r="FI40" s="15">
        <v>0</v>
      </c>
      <c r="FJ40" s="15">
        <v>0</v>
      </c>
      <c r="FK40" s="15">
        <v>0</v>
      </c>
      <c r="FL40" s="15">
        <v>0</v>
      </c>
      <c r="FM40" s="15">
        <v>0</v>
      </c>
      <c r="FN40" s="15">
        <v>0</v>
      </c>
      <c r="FO40" s="15">
        <v>0</v>
      </c>
      <c r="FP40" s="15">
        <v>0</v>
      </c>
      <c r="FQ40" s="15">
        <v>0</v>
      </c>
      <c r="FR40" s="15">
        <v>0</v>
      </c>
      <c r="FS40" s="15">
        <v>-1</v>
      </c>
      <c r="FT40" s="15">
        <v>0</v>
      </c>
      <c r="FU40" s="15">
        <v>0</v>
      </c>
      <c r="FV40" s="15">
        <v>0</v>
      </c>
      <c r="FW40" s="15">
        <v>0</v>
      </c>
      <c r="FX40" s="15">
        <v>-0.5</v>
      </c>
      <c r="FY40" s="15">
        <v>0</v>
      </c>
      <c r="FZ40" s="15">
        <v>0</v>
      </c>
      <c r="GA40" s="15">
        <v>-0.5</v>
      </c>
      <c r="GB40" s="15">
        <v>0</v>
      </c>
      <c r="GC40" s="15">
        <v>0</v>
      </c>
      <c r="GD40" s="15">
        <v>-1</v>
      </c>
      <c r="GE40" s="15">
        <v>0</v>
      </c>
      <c r="GF40" s="15">
        <v>0</v>
      </c>
      <c r="GG40" s="15">
        <v>-1</v>
      </c>
      <c r="GH40" s="15">
        <v>1</v>
      </c>
      <c r="GI40" s="15">
        <v>1</v>
      </c>
      <c r="GJ40" s="15">
        <v>1</v>
      </c>
    </row>
    <row r="41" spans="1:192">
      <c r="A41" s="5">
        <v>40</v>
      </c>
      <c r="B41" s="15">
        <v>31.25</v>
      </c>
      <c r="C41" s="15">
        <v>5</v>
      </c>
      <c r="D41" s="15">
        <v>14.75</v>
      </c>
      <c r="E41" s="15">
        <v>5</v>
      </c>
      <c r="F41" s="15">
        <v>16.5</v>
      </c>
      <c r="G41" s="15">
        <v>5</v>
      </c>
      <c r="H41" s="15">
        <v>4.75</v>
      </c>
      <c r="I41" s="15">
        <v>9</v>
      </c>
      <c r="J41" s="15">
        <v>-1</v>
      </c>
      <c r="K41" s="15">
        <v>5.5</v>
      </c>
      <c r="L41" s="15">
        <v>6.5</v>
      </c>
      <c r="M41" s="15">
        <v>4</v>
      </c>
      <c r="N41" s="15">
        <v>2.5</v>
      </c>
      <c r="O41" s="15">
        <v>3.75</v>
      </c>
      <c r="P41" s="15">
        <v>4.5</v>
      </c>
      <c r="Q41" s="15">
        <v>-0.5</v>
      </c>
      <c r="R41" s="15">
        <v>3</v>
      </c>
      <c r="S41" s="15">
        <v>2</v>
      </c>
      <c r="T41" s="15">
        <v>2</v>
      </c>
      <c r="U41" s="15">
        <v>1</v>
      </c>
      <c r="V41" s="15">
        <v>4.5</v>
      </c>
      <c r="W41" s="15">
        <v>-0.5</v>
      </c>
      <c r="X41" s="15">
        <v>2.5</v>
      </c>
      <c r="Y41" s="15">
        <v>4.5</v>
      </c>
      <c r="Z41" s="15">
        <v>2</v>
      </c>
      <c r="AA41" s="15">
        <v>2.5</v>
      </c>
      <c r="AB41" s="15">
        <v>4.4999999999999998E-2</v>
      </c>
      <c r="AC41" s="15">
        <v>38000</v>
      </c>
      <c r="AD41" s="15">
        <v>2</v>
      </c>
      <c r="AE41" s="15">
        <v>1</v>
      </c>
      <c r="AF41" s="15">
        <v>1</v>
      </c>
      <c r="AG41" s="15">
        <v>0.25</v>
      </c>
      <c r="AH41" s="15">
        <v>1</v>
      </c>
      <c r="AI41" s="15">
        <v>0.5</v>
      </c>
      <c r="AJ41" s="15">
        <v>0</v>
      </c>
      <c r="AK41" s="15">
        <v>0.5</v>
      </c>
      <c r="AL41" s="15">
        <v>0.5</v>
      </c>
      <c r="AM41" s="15">
        <v>0.5</v>
      </c>
      <c r="AN41" s="15">
        <v>0.5</v>
      </c>
      <c r="AO41" s="15">
        <v>0.5</v>
      </c>
      <c r="AP41" s="15">
        <v>0.5</v>
      </c>
      <c r="AQ41" s="15">
        <v>1</v>
      </c>
      <c r="AR41" s="15">
        <v>1</v>
      </c>
      <c r="AS41" s="15">
        <v>1</v>
      </c>
      <c r="AT41" s="15">
        <v>1</v>
      </c>
      <c r="AU41" s="15">
        <v>0.5</v>
      </c>
      <c r="AV41" s="15">
        <v>0</v>
      </c>
      <c r="AW41" s="15">
        <v>1</v>
      </c>
      <c r="AX41" s="15">
        <v>1</v>
      </c>
      <c r="AY41" s="15">
        <v>1</v>
      </c>
      <c r="AZ41" s="15">
        <v>1</v>
      </c>
      <c r="BA41" s="15">
        <v>0.5</v>
      </c>
      <c r="BB41" s="15">
        <v>0</v>
      </c>
      <c r="BC41" s="15">
        <v>1</v>
      </c>
      <c r="BD41" s="15">
        <v>0</v>
      </c>
      <c r="BE41" s="15">
        <v>-0.5</v>
      </c>
      <c r="BF41" s="15">
        <v>0</v>
      </c>
      <c r="BG41" s="15">
        <v>0</v>
      </c>
      <c r="BH41" s="15">
        <v>0</v>
      </c>
      <c r="BI41" s="15">
        <v>0</v>
      </c>
      <c r="BJ41" s="15">
        <v>-0.5</v>
      </c>
      <c r="BK41" s="15">
        <v>0</v>
      </c>
      <c r="BL41" s="15">
        <v>0</v>
      </c>
      <c r="BM41" s="15">
        <v>0</v>
      </c>
      <c r="BN41" s="15">
        <v>1</v>
      </c>
      <c r="BO41" s="15">
        <v>0</v>
      </c>
      <c r="BP41" s="15">
        <v>0</v>
      </c>
      <c r="BQ41" s="15">
        <v>1</v>
      </c>
      <c r="BR41" s="15">
        <v>1</v>
      </c>
      <c r="BS41" s="15">
        <v>0</v>
      </c>
      <c r="BT41" s="15">
        <v>1</v>
      </c>
      <c r="BU41" s="15">
        <v>0</v>
      </c>
      <c r="BV41" s="15">
        <v>0</v>
      </c>
      <c r="BW41" s="15">
        <v>1</v>
      </c>
      <c r="BX41" s="15">
        <v>0.5</v>
      </c>
      <c r="BY41" s="15">
        <v>1</v>
      </c>
      <c r="BZ41" s="15">
        <v>0.5</v>
      </c>
      <c r="CA41" s="15">
        <v>0.5</v>
      </c>
      <c r="CB41" s="15">
        <v>1</v>
      </c>
      <c r="CC41" s="15">
        <v>1</v>
      </c>
      <c r="CD41" s="15">
        <v>1</v>
      </c>
      <c r="CE41" s="15">
        <v>0.5</v>
      </c>
      <c r="CF41" s="15">
        <v>0.5</v>
      </c>
      <c r="CG41" s="15">
        <v>0.5</v>
      </c>
      <c r="CH41" s="15">
        <v>1</v>
      </c>
      <c r="CI41" s="15">
        <v>0</v>
      </c>
      <c r="CJ41" s="15">
        <v>1</v>
      </c>
      <c r="CK41" s="15">
        <v>1</v>
      </c>
      <c r="CL41" s="15">
        <v>0</v>
      </c>
      <c r="CM41" s="15">
        <v>1</v>
      </c>
      <c r="CN41" s="15">
        <v>0</v>
      </c>
      <c r="CO41" s="15">
        <v>1</v>
      </c>
      <c r="CP41" s="15">
        <v>0.5</v>
      </c>
      <c r="CQ41" s="15">
        <v>1</v>
      </c>
      <c r="CR41" s="15">
        <v>0</v>
      </c>
      <c r="CS41" s="15">
        <v>11.25</v>
      </c>
      <c r="CT41" s="15">
        <v>3</v>
      </c>
      <c r="CU41" s="15">
        <v>7.75</v>
      </c>
      <c r="CV41" s="15">
        <v>3</v>
      </c>
      <c r="CW41" s="15">
        <v>3.5</v>
      </c>
      <c r="CX41" s="15">
        <v>2</v>
      </c>
      <c r="CY41" s="15">
        <v>3.25</v>
      </c>
      <c r="CZ41" s="15">
        <v>9</v>
      </c>
      <c r="DA41" s="15">
        <v>-1</v>
      </c>
      <c r="DB41" s="15">
        <v>1</v>
      </c>
      <c r="DC41" s="15">
        <v>0</v>
      </c>
      <c r="DD41" s="15">
        <v>1</v>
      </c>
      <c r="DE41" s="15">
        <v>-2</v>
      </c>
      <c r="DF41" s="15">
        <v>2.25</v>
      </c>
      <c r="DG41" s="15">
        <v>4.5</v>
      </c>
      <c r="DH41" s="15">
        <v>-0.5</v>
      </c>
      <c r="DI41" s="15">
        <v>0.5</v>
      </c>
      <c r="DJ41" s="15">
        <v>0</v>
      </c>
      <c r="DK41" s="15">
        <v>1</v>
      </c>
      <c r="DL41" s="15">
        <v>1</v>
      </c>
      <c r="DM41" s="15">
        <v>4.5</v>
      </c>
      <c r="DN41" s="15">
        <v>-0.5</v>
      </c>
      <c r="DO41" s="15">
        <v>0.5</v>
      </c>
      <c r="DP41" s="15">
        <v>0</v>
      </c>
      <c r="DQ41" s="15">
        <v>0</v>
      </c>
      <c r="DR41" s="15">
        <v>-2</v>
      </c>
      <c r="DS41" s="15">
        <v>0</v>
      </c>
      <c r="DT41" s="15">
        <v>0</v>
      </c>
      <c r="DU41" s="15">
        <v>0</v>
      </c>
      <c r="DV41" s="15">
        <v>0.5</v>
      </c>
      <c r="DW41" s="15">
        <v>0</v>
      </c>
      <c r="DX41" s="15">
        <v>0.25</v>
      </c>
      <c r="DY41" s="15">
        <v>0</v>
      </c>
      <c r="DZ41" s="15">
        <v>0.5</v>
      </c>
      <c r="EA41" s="15">
        <v>0.5</v>
      </c>
      <c r="EB41" s="15">
        <v>0</v>
      </c>
      <c r="EC41" s="15">
        <v>0.5</v>
      </c>
      <c r="ED41" s="15">
        <v>0.5</v>
      </c>
      <c r="EE41" s="15">
        <v>0.5</v>
      </c>
      <c r="EF41" s="15">
        <v>1</v>
      </c>
      <c r="EG41" s="15">
        <v>1</v>
      </c>
      <c r="EH41" s="15">
        <v>1</v>
      </c>
      <c r="EI41" s="15">
        <v>1</v>
      </c>
      <c r="EJ41" s="15">
        <v>0.5</v>
      </c>
      <c r="EK41" s="15">
        <v>0</v>
      </c>
      <c r="EL41" s="15">
        <v>1</v>
      </c>
      <c r="EM41" s="15">
        <v>1</v>
      </c>
      <c r="EN41" s="15">
        <v>1</v>
      </c>
      <c r="EO41" s="15">
        <v>1</v>
      </c>
      <c r="EP41" s="15">
        <v>0.5</v>
      </c>
      <c r="EQ41" s="15">
        <v>0</v>
      </c>
      <c r="ER41" s="15">
        <v>1</v>
      </c>
      <c r="ES41" s="15">
        <v>0</v>
      </c>
      <c r="ET41" s="15">
        <v>-0.5</v>
      </c>
      <c r="EU41" s="15">
        <v>0</v>
      </c>
      <c r="EV41" s="15">
        <v>0</v>
      </c>
      <c r="EW41" s="15">
        <v>0</v>
      </c>
      <c r="EX41" s="15">
        <v>0</v>
      </c>
      <c r="EY41" s="15">
        <v>-0.5</v>
      </c>
      <c r="EZ41" s="15">
        <v>0</v>
      </c>
      <c r="FA41" s="15">
        <v>0</v>
      </c>
      <c r="FB41" s="15">
        <v>0</v>
      </c>
      <c r="FC41" s="15">
        <v>0</v>
      </c>
      <c r="FD41" s="15">
        <v>0</v>
      </c>
      <c r="FE41" s="15">
        <v>0</v>
      </c>
      <c r="FF41" s="15">
        <v>0</v>
      </c>
      <c r="FG41" s="15">
        <v>0.5</v>
      </c>
      <c r="FH41" s="15">
        <v>0</v>
      </c>
      <c r="FI41" s="15">
        <v>0</v>
      </c>
      <c r="FJ41" s="15">
        <v>0</v>
      </c>
      <c r="FK41" s="15">
        <v>0</v>
      </c>
      <c r="FL41" s="15">
        <v>0</v>
      </c>
      <c r="FM41" s="15">
        <v>0.5</v>
      </c>
      <c r="FN41" s="15">
        <v>0</v>
      </c>
      <c r="FO41" s="15">
        <v>0</v>
      </c>
      <c r="FP41" s="15">
        <v>0</v>
      </c>
      <c r="FQ41" s="15">
        <v>0</v>
      </c>
      <c r="FR41" s="15">
        <v>0</v>
      </c>
      <c r="FS41" s="15">
        <v>0</v>
      </c>
      <c r="FT41" s="15">
        <v>0</v>
      </c>
      <c r="FU41" s="15">
        <v>0</v>
      </c>
      <c r="FV41" s="15">
        <v>0</v>
      </c>
      <c r="FW41" s="15">
        <v>1</v>
      </c>
      <c r="FX41" s="15">
        <v>0</v>
      </c>
      <c r="FY41" s="15">
        <v>0</v>
      </c>
      <c r="FZ41" s="15">
        <v>0</v>
      </c>
      <c r="GA41" s="15">
        <v>0</v>
      </c>
      <c r="GB41" s="15">
        <v>0</v>
      </c>
      <c r="GC41" s="15">
        <v>0</v>
      </c>
      <c r="GD41" s="15">
        <v>-1</v>
      </c>
      <c r="GE41" s="15">
        <v>0</v>
      </c>
      <c r="GF41" s="15">
        <v>0</v>
      </c>
      <c r="GG41" s="15">
        <v>-1</v>
      </c>
      <c r="GH41" s="15">
        <v>1</v>
      </c>
      <c r="GI41" s="15">
        <v>1</v>
      </c>
      <c r="GJ41" s="15">
        <v>1</v>
      </c>
    </row>
    <row r="42" spans="1:192">
      <c r="A42" s="5">
        <v>41</v>
      </c>
      <c r="B42" s="15">
        <v>-2.5</v>
      </c>
      <c r="C42" s="15">
        <v>1</v>
      </c>
      <c r="D42" s="15">
        <v>0</v>
      </c>
      <c r="E42" s="15">
        <v>2</v>
      </c>
      <c r="F42" s="15">
        <v>-2.5</v>
      </c>
      <c r="G42" s="15">
        <v>1</v>
      </c>
      <c r="H42" s="15">
        <v>2</v>
      </c>
      <c r="I42" s="15">
        <v>0</v>
      </c>
      <c r="J42" s="15">
        <v>-3</v>
      </c>
      <c r="K42" s="15">
        <v>-2</v>
      </c>
      <c r="L42" s="15">
        <v>1.5</v>
      </c>
      <c r="M42" s="15">
        <v>-1</v>
      </c>
      <c r="N42" s="15">
        <v>0</v>
      </c>
      <c r="O42" s="15">
        <v>2</v>
      </c>
      <c r="P42" s="15">
        <v>0</v>
      </c>
      <c r="Q42" s="15">
        <v>-1.5</v>
      </c>
      <c r="R42" s="15">
        <v>-1</v>
      </c>
      <c r="S42" s="15">
        <v>1</v>
      </c>
      <c r="T42" s="15">
        <v>-0.5</v>
      </c>
      <c r="U42" s="15">
        <v>0</v>
      </c>
      <c r="V42" s="15">
        <v>0</v>
      </c>
      <c r="W42" s="15">
        <v>-1.5</v>
      </c>
      <c r="X42" s="15">
        <v>-1</v>
      </c>
      <c r="Y42" s="15">
        <v>0.5</v>
      </c>
      <c r="Z42" s="15">
        <v>-0.5</v>
      </c>
      <c r="AA42" s="15">
        <v>0</v>
      </c>
      <c r="AB42" s="15">
        <v>3.5000000000000003E-2</v>
      </c>
      <c r="AC42" s="15">
        <v>137000</v>
      </c>
      <c r="AD42" s="15">
        <v>3</v>
      </c>
      <c r="AE42" s="15">
        <v>1</v>
      </c>
      <c r="AF42" s="15">
        <v>0</v>
      </c>
      <c r="AG42" s="15">
        <v>0</v>
      </c>
      <c r="AH42" s="15">
        <v>0</v>
      </c>
      <c r="AI42" s="15">
        <v>0</v>
      </c>
      <c r="AJ42" s="15">
        <v>0</v>
      </c>
      <c r="AK42" s="15">
        <v>0</v>
      </c>
      <c r="AL42" s="15">
        <v>0</v>
      </c>
      <c r="AM42" s="15">
        <v>0.5</v>
      </c>
      <c r="AN42" s="15">
        <v>0.5</v>
      </c>
      <c r="AO42" s="15">
        <v>0</v>
      </c>
      <c r="AP42" s="15">
        <v>0</v>
      </c>
      <c r="AQ42" s="15">
        <v>0</v>
      </c>
      <c r="AR42" s="15">
        <v>0</v>
      </c>
      <c r="AS42" s="15">
        <v>0</v>
      </c>
      <c r="AT42" s="15">
        <v>0</v>
      </c>
      <c r="AU42" s="15">
        <v>0</v>
      </c>
      <c r="AV42" s="15">
        <v>0</v>
      </c>
      <c r="AW42" s="15">
        <v>0</v>
      </c>
      <c r="AX42" s="15">
        <v>0</v>
      </c>
      <c r="AY42" s="15">
        <v>0</v>
      </c>
      <c r="AZ42" s="15">
        <v>0</v>
      </c>
      <c r="BA42" s="15">
        <v>0</v>
      </c>
      <c r="BB42" s="15">
        <v>0</v>
      </c>
      <c r="BC42" s="15">
        <v>1</v>
      </c>
      <c r="BD42" s="15">
        <v>1</v>
      </c>
      <c r="BE42" s="15">
        <v>-0.5</v>
      </c>
      <c r="BF42" s="15">
        <v>-1</v>
      </c>
      <c r="BG42" s="15">
        <v>0</v>
      </c>
      <c r="BH42" s="15">
        <v>0</v>
      </c>
      <c r="BI42" s="15">
        <v>0</v>
      </c>
      <c r="BJ42" s="15">
        <v>-0.5</v>
      </c>
      <c r="BK42" s="15">
        <v>-1</v>
      </c>
      <c r="BL42" s="15">
        <v>0</v>
      </c>
      <c r="BM42" s="15">
        <v>0</v>
      </c>
      <c r="BN42" s="15">
        <v>0</v>
      </c>
      <c r="BO42" s="15">
        <v>-1</v>
      </c>
      <c r="BP42" s="15">
        <v>0</v>
      </c>
      <c r="BQ42" s="15">
        <v>0</v>
      </c>
      <c r="BR42" s="15">
        <v>0</v>
      </c>
      <c r="BS42" s="15">
        <v>0</v>
      </c>
      <c r="BT42" s="15">
        <v>0</v>
      </c>
      <c r="BU42" s="15">
        <v>-1</v>
      </c>
      <c r="BV42" s="15">
        <v>0</v>
      </c>
      <c r="BW42" s="15">
        <v>0</v>
      </c>
      <c r="BX42" s="15">
        <v>0</v>
      </c>
      <c r="BY42" s="15">
        <v>0</v>
      </c>
      <c r="BZ42" s="15">
        <v>0.5</v>
      </c>
      <c r="CA42" s="15">
        <v>0.5</v>
      </c>
      <c r="CB42" s="15">
        <v>0</v>
      </c>
      <c r="CC42" s="15">
        <v>0</v>
      </c>
      <c r="CD42" s="15">
        <v>0</v>
      </c>
      <c r="CE42" s="15">
        <v>0</v>
      </c>
      <c r="CF42" s="15">
        <v>0.5</v>
      </c>
      <c r="CG42" s="15">
        <v>0</v>
      </c>
      <c r="CH42" s="15">
        <v>0</v>
      </c>
      <c r="CI42" s="15">
        <v>-0.5</v>
      </c>
      <c r="CJ42" s="15">
        <v>0</v>
      </c>
      <c r="CK42" s="15">
        <v>0</v>
      </c>
      <c r="CL42" s="15">
        <v>-0.5</v>
      </c>
      <c r="CM42" s="15">
        <v>0</v>
      </c>
      <c r="CN42" s="15">
        <v>0</v>
      </c>
      <c r="CO42" s="15">
        <v>-1</v>
      </c>
      <c r="CP42" s="15">
        <v>0</v>
      </c>
      <c r="CQ42" s="15">
        <v>0</v>
      </c>
      <c r="CR42" s="15">
        <v>1</v>
      </c>
      <c r="CS42" s="15">
        <v>-5</v>
      </c>
      <c r="CT42" s="15">
        <v>1</v>
      </c>
      <c r="CU42" s="15">
        <v>-3</v>
      </c>
      <c r="CV42" s="15">
        <v>1</v>
      </c>
      <c r="CW42" s="15">
        <v>-2</v>
      </c>
      <c r="CX42" s="15">
        <v>1</v>
      </c>
      <c r="CY42" s="15">
        <v>-1</v>
      </c>
      <c r="CZ42" s="15">
        <v>0</v>
      </c>
      <c r="DA42" s="15">
        <v>-1</v>
      </c>
      <c r="DB42" s="15">
        <v>-2</v>
      </c>
      <c r="DC42" s="15">
        <v>0</v>
      </c>
      <c r="DD42" s="15">
        <v>-1</v>
      </c>
      <c r="DE42" s="15">
        <v>0</v>
      </c>
      <c r="DF42" s="15">
        <v>-1</v>
      </c>
      <c r="DG42" s="15">
        <v>0</v>
      </c>
      <c r="DH42" s="15">
        <v>-0.5</v>
      </c>
      <c r="DI42" s="15">
        <v>-1</v>
      </c>
      <c r="DJ42" s="15">
        <v>0</v>
      </c>
      <c r="DK42" s="15">
        <v>-0.5</v>
      </c>
      <c r="DL42" s="15">
        <v>0</v>
      </c>
      <c r="DM42" s="15">
        <v>0</v>
      </c>
      <c r="DN42" s="15">
        <v>-0.5</v>
      </c>
      <c r="DO42" s="15">
        <v>-1</v>
      </c>
      <c r="DP42" s="15">
        <v>0</v>
      </c>
      <c r="DQ42" s="15">
        <v>-0.5</v>
      </c>
      <c r="DR42" s="15">
        <v>0</v>
      </c>
      <c r="DS42" s="15">
        <v>0</v>
      </c>
      <c r="DT42" s="15">
        <v>-1</v>
      </c>
      <c r="DU42" s="15">
        <v>0</v>
      </c>
      <c r="DV42" s="15">
        <v>0</v>
      </c>
      <c r="DW42" s="15">
        <v>0</v>
      </c>
      <c r="DX42" s="15">
        <v>0</v>
      </c>
      <c r="DY42" s="15">
        <v>0</v>
      </c>
      <c r="DZ42" s="15">
        <v>0</v>
      </c>
      <c r="EA42" s="15">
        <v>0</v>
      </c>
      <c r="EB42" s="15">
        <v>0</v>
      </c>
      <c r="EC42" s="15">
        <v>0</v>
      </c>
      <c r="ED42" s="15">
        <v>0</v>
      </c>
      <c r="EE42" s="15">
        <v>0</v>
      </c>
      <c r="EF42" s="15">
        <v>0</v>
      </c>
      <c r="EG42" s="15">
        <v>0</v>
      </c>
      <c r="EH42" s="15">
        <v>0</v>
      </c>
      <c r="EI42" s="15">
        <v>0</v>
      </c>
      <c r="EJ42" s="15">
        <v>0</v>
      </c>
      <c r="EK42" s="15">
        <v>0</v>
      </c>
      <c r="EL42" s="15">
        <v>0</v>
      </c>
      <c r="EM42" s="15">
        <v>0</v>
      </c>
      <c r="EN42" s="15">
        <v>0</v>
      </c>
      <c r="EO42" s="15">
        <v>0</v>
      </c>
      <c r="EP42" s="15">
        <v>0</v>
      </c>
      <c r="EQ42" s="15">
        <v>0</v>
      </c>
      <c r="ER42" s="15">
        <v>1</v>
      </c>
      <c r="ES42" s="15">
        <v>0</v>
      </c>
      <c r="ET42" s="15">
        <v>-0.5</v>
      </c>
      <c r="EU42" s="15">
        <v>0</v>
      </c>
      <c r="EV42" s="15">
        <v>0</v>
      </c>
      <c r="EW42" s="15">
        <v>0</v>
      </c>
      <c r="EX42" s="15">
        <v>0</v>
      </c>
      <c r="EY42" s="15">
        <v>-0.5</v>
      </c>
      <c r="EZ42" s="15">
        <v>0</v>
      </c>
      <c r="FA42" s="15">
        <v>0</v>
      </c>
      <c r="FB42" s="15">
        <v>0</v>
      </c>
      <c r="FC42" s="15">
        <v>0</v>
      </c>
      <c r="FD42" s="15">
        <v>-1</v>
      </c>
      <c r="FE42" s="15">
        <v>0</v>
      </c>
      <c r="FF42" s="15">
        <v>0</v>
      </c>
      <c r="FG42" s="15">
        <v>0</v>
      </c>
      <c r="FH42" s="15">
        <v>0</v>
      </c>
      <c r="FI42" s="15">
        <v>0</v>
      </c>
      <c r="FJ42" s="15">
        <v>-1</v>
      </c>
      <c r="FK42" s="15">
        <v>0</v>
      </c>
      <c r="FL42" s="15">
        <v>0</v>
      </c>
      <c r="FM42" s="15">
        <v>0</v>
      </c>
      <c r="FN42" s="15">
        <v>0</v>
      </c>
      <c r="FO42" s="15">
        <v>0</v>
      </c>
      <c r="FP42" s="15">
        <v>0</v>
      </c>
      <c r="FQ42" s="15">
        <v>0</v>
      </c>
      <c r="FR42" s="15">
        <v>0</v>
      </c>
      <c r="FS42" s="15">
        <v>0</v>
      </c>
      <c r="FT42" s="15">
        <v>0</v>
      </c>
      <c r="FU42" s="15">
        <v>0</v>
      </c>
      <c r="FV42" s="15">
        <v>0</v>
      </c>
      <c r="FW42" s="15">
        <v>0</v>
      </c>
      <c r="FX42" s="15">
        <v>-0.5</v>
      </c>
      <c r="FY42" s="15">
        <v>0</v>
      </c>
      <c r="FZ42" s="15">
        <v>0</v>
      </c>
      <c r="GA42" s="15">
        <v>-0.5</v>
      </c>
      <c r="GB42" s="15">
        <v>0</v>
      </c>
      <c r="GC42" s="15">
        <v>0</v>
      </c>
      <c r="GD42" s="15">
        <v>-1</v>
      </c>
      <c r="GE42" s="15">
        <v>0</v>
      </c>
      <c r="GF42" s="15">
        <v>0</v>
      </c>
      <c r="GG42" s="15">
        <v>1</v>
      </c>
      <c r="GH42" s="15">
        <v>1</v>
      </c>
      <c r="GI42" s="15">
        <v>0</v>
      </c>
      <c r="GJ42" s="15">
        <v>0</v>
      </c>
    </row>
    <row r="43" spans="1:192">
      <c r="A43" s="5">
        <v>42</v>
      </c>
      <c r="B43" s="15">
        <v>-2.5</v>
      </c>
      <c r="C43" s="15">
        <v>1</v>
      </c>
      <c r="D43" s="15">
        <v>0</v>
      </c>
      <c r="E43" s="15">
        <v>2</v>
      </c>
      <c r="F43" s="15">
        <v>-2.5</v>
      </c>
      <c r="G43" s="15">
        <v>1</v>
      </c>
      <c r="H43" s="15">
        <v>3.5</v>
      </c>
      <c r="I43" s="15">
        <v>0</v>
      </c>
      <c r="J43" s="15">
        <v>-2</v>
      </c>
      <c r="K43" s="15">
        <v>-1</v>
      </c>
      <c r="L43" s="15">
        <v>0</v>
      </c>
      <c r="M43" s="15">
        <v>-2</v>
      </c>
      <c r="N43" s="15">
        <v>-1</v>
      </c>
      <c r="O43" s="15">
        <v>2.5</v>
      </c>
      <c r="P43" s="15">
        <v>0</v>
      </c>
      <c r="Q43" s="15">
        <v>-1</v>
      </c>
      <c r="R43" s="15">
        <v>-0.5</v>
      </c>
      <c r="S43" s="15">
        <v>0</v>
      </c>
      <c r="T43" s="15">
        <v>-1</v>
      </c>
      <c r="U43" s="15">
        <v>1</v>
      </c>
      <c r="V43" s="15">
        <v>0</v>
      </c>
      <c r="W43" s="15">
        <v>-1</v>
      </c>
      <c r="X43" s="15">
        <v>-0.5</v>
      </c>
      <c r="Y43" s="15">
        <v>0</v>
      </c>
      <c r="Z43" s="15">
        <v>-1</v>
      </c>
      <c r="AA43" s="15">
        <v>-1</v>
      </c>
      <c r="AB43" s="15">
        <v>0.03</v>
      </c>
      <c r="AC43" s="15">
        <v>20000</v>
      </c>
      <c r="AD43" s="15">
        <v>1</v>
      </c>
      <c r="AE43" s="15">
        <v>1</v>
      </c>
      <c r="AF43" s="15">
        <v>0</v>
      </c>
      <c r="AG43" s="15">
        <v>0</v>
      </c>
      <c r="AH43" s="15">
        <v>0</v>
      </c>
      <c r="AI43" s="15">
        <v>0</v>
      </c>
      <c r="AJ43" s="15">
        <v>0</v>
      </c>
      <c r="AK43" s="15">
        <v>0.5</v>
      </c>
      <c r="AL43" s="15">
        <v>0.5</v>
      </c>
      <c r="AM43" s="15">
        <v>0.5</v>
      </c>
      <c r="AN43" s="15">
        <v>0</v>
      </c>
      <c r="AO43" s="15">
        <v>0.5</v>
      </c>
      <c r="AP43" s="15">
        <v>0.5</v>
      </c>
      <c r="AQ43" s="15">
        <v>0</v>
      </c>
      <c r="AR43" s="15">
        <v>0</v>
      </c>
      <c r="AS43" s="15">
        <v>0</v>
      </c>
      <c r="AT43" s="15">
        <v>0</v>
      </c>
      <c r="AU43" s="15">
        <v>0</v>
      </c>
      <c r="AV43" s="15">
        <v>0</v>
      </c>
      <c r="AW43" s="15">
        <v>0</v>
      </c>
      <c r="AX43" s="15">
        <v>0</v>
      </c>
      <c r="AY43" s="15">
        <v>0</v>
      </c>
      <c r="AZ43" s="15">
        <v>0</v>
      </c>
      <c r="BA43" s="15">
        <v>0</v>
      </c>
      <c r="BB43" s="15">
        <v>0</v>
      </c>
      <c r="BC43" s="15">
        <v>0</v>
      </c>
      <c r="BD43" s="15">
        <v>1</v>
      </c>
      <c r="BE43" s="15">
        <v>0</v>
      </c>
      <c r="BF43" s="15">
        <v>-1</v>
      </c>
      <c r="BG43" s="15">
        <v>0</v>
      </c>
      <c r="BH43" s="15">
        <v>0</v>
      </c>
      <c r="BI43" s="15">
        <v>0</v>
      </c>
      <c r="BJ43" s="15">
        <v>0</v>
      </c>
      <c r="BK43" s="15">
        <v>-1</v>
      </c>
      <c r="BL43" s="15">
        <v>0</v>
      </c>
      <c r="BM43" s="15">
        <v>0</v>
      </c>
      <c r="BN43" s="15">
        <v>0</v>
      </c>
      <c r="BO43" s="15">
        <v>0</v>
      </c>
      <c r="BP43" s="15">
        <v>-1</v>
      </c>
      <c r="BQ43" s="15">
        <v>0</v>
      </c>
      <c r="BR43" s="15">
        <v>0.5</v>
      </c>
      <c r="BS43" s="15">
        <v>0</v>
      </c>
      <c r="BT43" s="15">
        <v>0</v>
      </c>
      <c r="BU43" s="15">
        <v>0</v>
      </c>
      <c r="BV43" s="15">
        <v>-1</v>
      </c>
      <c r="BW43" s="15">
        <v>0</v>
      </c>
      <c r="BX43" s="15">
        <v>0.5</v>
      </c>
      <c r="BY43" s="15">
        <v>0</v>
      </c>
      <c r="BZ43" s="15">
        <v>0</v>
      </c>
      <c r="CA43" s="15">
        <v>0</v>
      </c>
      <c r="CB43" s="15">
        <v>0</v>
      </c>
      <c r="CC43" s="15">
        <v>0</v>
      </c>
      <c r="CD43" s="15">
        <v>0</v>
      </c>
      <c r="CE43" s="15">
        <v>0</v>
      </c>
      <c r="CF43" s="15">
        <v>0</v>
      </c>
      <c r="CG43" s="15">
        <v>0</v>
      </c>
      <c r="CH43" s="15">
        <v>0</v>
      </c>
      <c r="CI43" s="15">
        <v>-1</v>
      </c>
      <c r="CJ43" s="15">
        <v>0</v>
      </c>
      <c r="CK43" s="15">
        <v>0</v>
      </c>
      <c r="CL43" s="15">
        <v>-1</v>
      </c>
      <c r="CM43" s="15">
        <v>0</v>
      </c>
      <c r="CN43" s="15">
        <v>0</v>
      </c>
      <c r="CO43" s="15">
        <v>0</v>
      </c>
      <c r="CP43" s="15">
        <v>0</v>
      </c>
      <c r="CQ43" s="15">
        <v>0</v>
      </c>
      <c r="CR43" s="15">
        <v>-1</v>
      </c>
      <c r="CS43" s="15">
        <v>-5</v>
      </c>
      <c r="CT43" s="15">
        <v>1</v>
      </c>
      <c r="CU43" s="15">
        <v>-2</v>
      </c>
      <c r="CV43" s="15">
        <v>1</v>
      </c>
      <c r="CW43" s="15">
        <v>-3</v>
      </c>
      <c r="CX43" s="15">
        <v>1</v>
      </c>
      <c r="CY43" s="15">
        <v>-1</v>
      </c>
      <c r="CZ43" s="15">
        <v>0</v>
      </c>
      <c r="DA43" s="15">
        <v>0</v>
      </c>
      <c r="DB43" s="15">
        <v>0</v>
      </c>
      <c r="DC43" s="15">
        <v>0</v>
      </c>
      <c r="DD43" s="15">
        <v>-2</v>
      </c>
      <c r="DE43" s="15">
        <v>-2</v>
      </c>
      <c r="DF43" s="15">
        <v>-1</v>
      </c>
      <c r="DG43" s="15">
        <v>0</v>
      </c>
      <c r="DH43" s="15">
        <v>0</v>
      </c>
      <c r="DI43" s="15">
        <v>0</v>
      </c>
      <c r="DJ43" s="15">
        <v>0</v>
      </c>
      <c r="DK43" s="15">
        <v>-1</v>
      </c>
      <c r="DL43" s="15">
        <v>0</v>
      </c>
      <c r="DM43" s="15">
        <v>0</v>
      </c>
      <c r="DN43" s="15">
        <v>0</v>
      </c>
      <c r="DO43" s="15">
        <v>0</v>
      </c>
      <c r="DP43" s="15">
        <v>0</v>
      </c>
      <c r="DQ43" s="15">
        <v>-1</v>
      </c>
      <c r="DR43" s="15">
        <v>-2</v>
      </c>
      <c r="DS43" s="15">
        <v>0</v>
      </c>
      <c r="DT43" s="15">
        <v>-1</v>
      </c>
      <c r="DU43" s="15">
        <v>0</v>
      </c>
      <c r="DV43" s="15">
        <v>0</v>
      </c>
      <c r="DW43" s="15">
        <v>0</v>
      </c>
      <c r="DX43" s="15">
        <v>0</v>
      </c>
      <c r="DY43" s="15">
        <v>0</v>
      </c>
      <c r="DZ43" s="15">
        <v>0</v>
      </c>
      <c r="EA43" s="15">
        <v>0</v>
      </c>
      <c r="EB43" s="15">
        <v>0</v>
      </c>
      <c r="EC43" s="15">
        <v>0</v>
      </c>
      <c r="ED43" s="15">
        <v>0</v>
      </c>
      <c r="EE43" s="15">
        <v>0</v>
      </c>
      <c r="EF43" s="15">
        <v>0</v>
      </c>
      <c r="EG43" s="15">
        <v>0</v>
      </c>
      <c r="EH43" s="15">
        <v>0</v>
      </c>
      <c r="EI43" s="15">
        <v>0</v>
      </c>
      <c r="EJ43" s="15">
        <v>0</v>
      </c>
      <c r="EK43" s="15">
        <v>0</v>
      </c>
      <c r="EL43" s="15">
        <v>0</v>
      </c>
      <c r="EM43" s="15">
        <v>0</v>
      </c>
      <c r="EN43" s="15">
        <v>0</v>
      </c>
      <c r="EO43" s="15">
        <v>0</v>
      </c>
      <c r="EP43" s="15">
        <v>0</v>
      </c>
      <c r="EQ43" s="15">
        <v>0</v>
      </c>
      <c r="ER43" s="15">
        <v>0</v>
      </c>
      <c r="ES43" s="15">
        <v>0</v>
      </c>
      <c r="ET43" s="15">
        <v>0</v>
      </c>
      <c r="EU43" s="15">
        <v>0</v>
      </c>
      <c r="EV43" s="15">
        <v>0</v>
      </c>
      <c r="EW43" s="15">
        <v>0</v>
      </c>
      <c r="EX43" s="15">
        <v>0</v>
      </c>
      <c r="EY43" s="15">
        <v>0</v>
      </c>
      <c r="EZ43" s="15">
        <v>0</v>
      </c>
      <c r="FA43" s="15">
        <v>0</v>
      </c>
      <c r="FB43" s="15">
        <v>0</v>
      </c>
      <c r="FC43" s="15">
        <v>0</v>
      </c>
      <c r="FD43" s="15">
        <v>0</v>
      </c>
      <c r="FE43" s="15">
        <v>0</v>
      </c>
      <c r="FF43" s="15">
        <v>0</v>
      </c>
      <c r="FG43" s="15">
        <v>0</v>
      </c>
      <c r="FH43" s="15">
        <v>0</v>
      </c>
      <c r="FI43" s="15">
        <v>0</v>
      </c>
      <c r="FJ43" s="15">
        <v>0</v>
      </c>
      <c r="FK43" s="15">
        <v>0</v>
      </c>
      <c r="FL43" s="15">
        <v>0</v>
      </c>
      <c r="FM43" s="15">
        <v>0</v>
      </c>
      <c r="FN43" s="15">
        <v>0</v>
      </c>
      <c r="FO43" s="15">
        <v>0</v>
      </c>
      <c r="FP43" s="15">
        <v>0</v>
      </c>
      <c r="FQ43" s="15">
        <v>0</v>
      </c>
      <c r="FR43" s="15">
        <v>0</v>
      </c>
      <c r="FS43" s="15">
        <v>0</v>
      </c>
      <c r="FT43" s="15">
        <v>0</v>
      </c>
      <c r="FU43" s="15">
        <v>0</v>
      </c>
      <c r="FV43" s="15">
        <v>0</v>
      </c>
      <c r="FW43" s="15">
        <v>0</v>
      </c>
      <c r="FX43" s="15">
        <v>-1</v>
      </c>
      <c r="FY43" s="15">
        <v>0</v>
      </c>
      <c r="FZ43" s="15">
        <v>0</v>
      </c>
      <c r="GA43" s="15">
        <v>-1</v>
      </c>
      <c r="GB43" s="15">
        <v>0</v>
      </c>
      <c r="GC43" s="15">
        <v>0</v>
      </c>
      <c r="GD43" s="15">
        <v>-1</v>
      </c>
      <c r="GE43" s="15">
        <v>0</v>
      </c>
      <c r="GF43" s="15">
        <v>0</v>
      </c>
      <c r="GG43" s="15">
        <v>-1</v>
      </c>
      <c r="GH43" s="15">
        <v>1</v>
      </c>
      <c r="GI43" s="15">
        <v>0</v>
      </c>
      <c r="GJ43" s="15">
        <v>0</v>
      </c>
    </row>
    <row r="44" spans="1:192">
      <c r="A44" s="5">
        <v>43</v>
      </c>
      <c r="B44" s="15">
        <v>-2</v>
      </c>
      <c r="C44" s="15">
        <v>1</v>
      </c>
      <c r="D44" s="15">
        <v>1.25</v>
      </c>
      <c r="E44" s="15">
        <v>2</v>
      </c>
      <c r="F44" s="15">
        <v>-3.25</v>
      </c>
      <c r="G44" s="15">
        <v>1</v>
      </c>
      <c r="H44" s="15">
        <v>3.75</v>
      </c>
      <c r="I44" s="15">
        <v>-2</v>
      </c>
      <c r="J44" s="15">
        <v>-3</v>
      </c>
      <c r="K44" s="15">
        <v>2</v>
      </c>
      <c r="L44" s="15">
        <v>-1.5</v>
      </c>
      <c r="M44" s="15">
        <v>-0.25</v>
      </c>
      <c r="N44" s="15">
        <v>-1</v>
      </c>
      <c r="O44" s="15">
        <v>2.75</v>
      </c>
      <c r="P44" s="15">
        <v>-1</v>
      </c>
      <c r="Q44" s="15">
        <v>-1.5</v>
      </c>
      <c r="R44" s="15">
        <v>1</v>
      </c>
      <c r="S44" s="15">
        <v>0</v>
      </c>
      <c r="T44" s="15">
        <v>0</v>
      </c>
      <c r="U44" s="15">
        <v>1</v>
      </c>
      <c r="V44" s="15">
        <v>-1</v>
      </c>
      <c r="W44" s="15">
        <v>-1.5</v>
      </c>
      <c r="X44" s="15">
        <v>1</v>
      </c>
      <c r="Y44" s="15">
        <v>-1.5</v>
      </c>
      <c r="Z44" s="15">
        <v>-0.25</v>
      </c>
      <c r="AA44" s="15">
        <v>-1</v>
      </c>
      <c r="AB44" s="15">
        <v>3.5000000000000003E-2</v>
      </c>
      <c r="AC44" s="15">
        <v>182000</v>
      </c>
      <c r="AD44" s="15">
        <v>3</v>
      </c>
      <c r="AE44" s="15">
        <v>1</v>
      </c>
      <c r="AF44" s="15">
        <v>0</v>
      </c>
      <c r="AG44" s="15">
        <v>0</v>
      </c>
      <c r="AH44" s="15">
        <v>0</v>
      </c>
      <c r="AI44" s="15">
        <v>0.25</v>
      </c>
      <c r="AJ44" s="15">
        <v>0</v>
      </c>
      <c r="AK44" s="15">
        <v>0.5</v>
      </c>
      <c r="AL44" s="15">
        <v>0.5</v>
      </c>
      <c r="AM44" s="15">
        <v>0.5</v>
      </c>
      <c r="AN44" s="15">
        <v>0</v>
      </c>
      <c r="AO44" s="15">
        <v>0.5</v>
      </c>
      <c r="AP44" s="15">
        <v>0.5</v>
      </c>
      <c r="AQ44" s="15">
        <v>0</v>
      </c>
      <c r="AR44" s="15">
        <v>0</v>
      </c>
      <c r="AS44" s="15">
        <v>0</v>
      </c>
      <c r="AT44" s="15">
        <v>0</v>
      </c>
      <c r="AU44" s="15">
        <v>0</v>
      </c>
      <c r="AV44" s="15">
        <v>-1</v>
      </c>
      <c r="AW44" s="15">
        <v>0</v>
      </c>
      <c r="AX44" s="15">
        <v>0</v>
      </c>
      <c r="AY44" s="15">
        <v>0</v>
      </c>
      <c r="AZ44" s="15">
        <v>0</v>
      </c>
      <c r="BA44" s="15">
        <v>0</v>
      </c>
      <c r="BB44" s="15">
        <v>-1</v>
      </c>
      <c r="BC44" s="15">
        <v>1</v>
      </c>
      <c r="BD44" s="15">
        <v>1</v>
      </c>
      <c r="BE44" s="15">
        <v>-0.5</v>
      </c>
      <c r="BF44" s="15">
        <v>0</v>
      </c>
      <c r="BG44" s="15">
        <v>-1</v>
      </c>
      <c r="BH44" s="15">
        <v>0</v>
      </c>
      <c r="BI44" s="15">
        <v>0</v>
      </c>
      <c r="BJ44" s="15">
        <v>-0.5</v>
      </c>
      <c r="BK44" s="15">
        <v>0</v>
      </c>
      <c r="BL44" s="15">
        <v>-1</v>
      </c>
      <c r="BM44" s="15">
        <v>0</v>
      </c>
      <c r="BN44" s="15">
        <v>0</v>
      </c>
      <c r="BO44" s="15">
        <v>0</v>
      </c>
      <c r="BP44" s="15">
        <v>0</v>
      </c>
      <c r="BQ44" s="15">
        <v>0</v>
      </c>
      <c r="BR44" s="15">
        <v>1</v>
      </c>
      <c r="BS44" s="15">
        <v>0</v>
      </c>
      <c r="BT44" s="15">
        <v>0</v>
      </c>
      <c r="BU44" s="15">
        <v>0</v>
      </c>
      <c r="BV44" s="15">
        <v>0</v>
      </c>
      <c r="BW44" s="15">
        <v>0</v>
      </c>
      <c r="BX44" s="15">
        <v>1</v>
      </c>
      <c r="BY44" s="15">
        <v>0</v>
      </c>
      <c r="BZ44" s="15">
        <v>0</v>
      </c>
      <c r="CA44" s="15">
        <v>0</v>
      </c>
      <c r="CB44" s="15">
        <v>0</v>
      </c>
      <c r="CC44" s="15">
        <v>0</v>
      </c>
      <c r="CD44" s="15">
        <v>-1</v>
      </c>
      <c r="CE44" s="15">
        <v>-0.5</v>
      </c>
      <c r="CF44" s="15">
        <v>0</v>
      </c>
      <c r="CG44" s="15">
        <v>0</v>
      </c>
      <c r="CH44" s="15">
        <v>1</v>
      </c>
      <c r="CI44" s="15">
        <v>-1</v>
      </c>
      <c r="CJ44" s="15">
        <v>0</v>
      </c>
      <c r="CK44" s="15">
        <v>0.75</v>
      </c>
      <c r="CL44" s="15">
        <v>-1</v>
      </c>
      <c r="CM44" s="15">
        <v>0</v>
      </c>
      <c r="CN44" s="15">
        <v>0</v>
      </c>
      <c r="CO44" s="15">
        <v>-1</v>
      </c>
      <c r="CP44" s="15">
        <v>0</v>
      </c>
      <c r="CQ44" s="15">
        <v>-1</v>
      </c>
      <c r="CR44" s="15">
        <v>1</v>
      </c>
      <c r="CS44" s="15">
        <v>-4.25</v>
      </c>
      <c r="CT44" s="15">
        <v>1</v>
      </c>
      <c r="CU44" s="15">
        <v>-0.75</v>
      </c>
      <c r="CV44" s="15">
        <v>1</v>
      </c>
      <c r="CW44" s="15">
        <v>-3.5</v>
      </c>
      <c r="CX44" s="15">
        <v>1</v>
      </c>
      <c r="CY44" s="15">
        <v>-0.25</v>
      </c>
      <c r="CZ44" s="15">
        <v>0</v>
      </c>
      <c r="DA44" s="15">
        <v>-1</v>
      </c>
      <c r="DB44" s="15">
        <v>0</v>
      </c>
      <c r="DC44" s="15">
        <v>-1</v>
      </c>
      <c r="DD44" s="15">
        <v>-1</v>
      </c>
      <c r="DE44" s="15">
        <v>-1</v>
      </c>
      <c r="DF44" s="15">
        <v>-0.25</v>
      </c>
      <c r="DG44" s="15">
        <v>0</v>
      </c>
      <c r="DH44" s="15">
        <v>-0.5</v>
      </c>
      <c r="DI44" s="15">
        <v>0</v>
      </c>
      <c r="DJ44" s="15">
        <v>0</v>
      </c>
      <c r="DK44" s="15">
        <v>0</v>
      </c>
      <c r="DL44" s="15">
        <v>0</v>
      </c>
      <c r="DM44" s="15">
        <v>0</v>
      </c>
      <c r="DN44" s="15">
        <v>-0.5</v>
      </c>
      <c r="DO44" s="15">
        <v>0</v>
      </c>
      <c r="DP44" s="15">
        <v>-1</v>
      </c>
      <c r="DQ44" s="15">
        <v>-1</v>
      </c>
      <c r="DR44" s="15">
        <v>-1</v>
      </c>
      <c r="DS44" s="15">
        <v>0</v>
      </c>
      <c r="DT44" s="15">
        <v>-0.5</v>
      </c>
      <c r="DU44" s="15">
        <v>0</v>
      </c>
      <c r="DV44" s="15">
        <v>0</v>
      </c>
      <c r="DW44" s="15">
        <v>0</v>
      </c>
      <c r="DX44" s="15">
        <v>0.25</v>
      </c>
      <c r="DY44" s="15">
        <v>0</v>
      </c>
      <c r="DZ44" s="15">
        <v>0</v>
      </c>
      <c r="EA44" s="15">
        <v>0</v>
      </c>
      <c r="EB44" s="15">
        <v>0</v>
      </c>
      <c r="EC44" s="15">
        <v>0</v>
      </c>
      <c r="ED44" s="15">
        <v>0</v>
      </c>
      <c r="EE44" s="15">
        <v>0</v>
      </c>
      <c r="EF44" s="15">
        <v>0</v>
      </c>
      <c r="EG44" s="15">
        <v>0</v>
      </c>
      <c r="EH44" s="15">
        <v>0</v>
      </c>
      <c r="EI44" s="15">
        <v>0</v>
      </c>
      <c r="EJ44" s="15">
        <v>0</v>
      </c>
      <c r="EK44" s="15">
        <v>0</v>
      </c>
      <c r="EL44" s="15">
        <v>0</v>
      </c>
      <c r="EM44" s="15">
        <v>0</v>
      </c>
      <c r="EN44" s="15">
        <v>0</v>
      </c>
      <c r="EO44" s="15">
        <v>0</v>
      </c>
      <c r="EP44" s="15">
        <v>0</v>
      </c>
      <c r="EQ44" s="15">
        <v>0</v>
      </c>
      <c r="ER44" s="15">
        <v>1</v>
      </c>
      <c r="ES44" s="15">
        <v>0</v>
      </c>
      <c r="ET44" s="15">
        <v>-0.5</v>
      </c>
      <c r="EU44" s="15">
        <v>0</v>
      </c>
      <c r="EV44" s="15">
        <v>0</v>
      </c>
      <c r="EW44" s="15">
        <v>0</v>
      </c>
      <c r="EX44" s="15">
        <v>0</v>
      </c>
      <c r="EY44" s="15">
        <v>-0.5</v>
      </c>
      <c r="EZ44" s="15">
        <v>0</v>
      </c>
      <c r="FA44" s="15">
        <v>0</v>
      </c>
      <c r="FB44" s="15">
        <v>0</v>
      </c>
      <c r="FC44" s="15">
        <v>0</v>
      </c>
      <c r="FD44" s="15">
        <v>0</v>
      </c>
      <c r="FE44" s="15">
        <v>0</v>
      </c>
      <c r="FF44" s="15">
        <v>0</v>
      </c>
      <c r="FG44" s="15">
        <v>0</v>
      </c>
      <c r="FH44" s="15">
        <v>0</v>
      </c>
      <c r="FI44" s="15">
        <v>0</v>
      </c>
      <c r="FJ44" s="15">
        <v>0</v>
      </c>
      <c r="FK44" s="15">
        <v>0</v>
      </c>
      <c r="FL44" s="15">
        <v>0</v>
      </c>
      <c r="FM44" s="15">
        <v>0</v>
      </c>
      <c r="FN44" s="15">
        <v>0</v>
      </c>
      <c r="FO44" s="15">
        <v>0</v>
      </c>
      <c r="FP44" s="15">
        <v>0</v>
      </c>
      <c r="FQ44" s="15">
        <v>0</v>
      </c>
      <c r="FR44" s="15">
        <v>0</v>
      </c>
      <c r="FS44" s="15">
        <v>-1</v>
      </c>
      <c r="FT44" s="15">
        <v>0</v>
      </c>
      <c r="FU44" s="15">
        <v>0</v>
      </c>
      <c r="FV44" s="15">
        <v>0</v>
      </c>
      <c r="FW44" s="15">
        <v>1</v>
      </c>
      <c r="FX44" s="15">
        <v>-1</v>
      </c>
      <c r="FY44" s="15">
        <v>0</v>
      </c>
      <c r="FZ44" s="15">
        <v>0</v>
      </c>
      <c r="GA44" s="15">
        <v>-1</v>
      </c>
      <c r="GB44" s="15">
        <v>0</v>
      </c>
      <c r="GC44" s="15">
        <v>0</v>
      </c>
      <c r="GD44" s="15">
        <v>-1</v>
      </c>
      <c r="GE44" s="15">
        <v>0</v>
      </c>
      <c r="GF44" s="15">
        <v>-1</v>
      </c>
      <c r="GG44" s="15">
        <v>1</v>
      </c>
      <c r="GH44" s="15">
        <v>1</v>
      </c>
      <c r="GI44" s="15">
        <v>0</v>
      </c>
      <c r="GJ44" s="15">
        <v>0</v>
      </c>
    </row>
    <row r="45" spans="1:192">
      <c r="A45" s="5">
        <v>44</v>
      </c>
      <c r="B45" s="15">
        <v>-1.5</v>
      </c>
      <c r="C45" s="15">
        <v>1</v>
      </c>
      <c r="D45" s="15">
        <v>1.5</v>
      </c>
      <c r="E45" s="15">
        <v>2</v>
      </c>
      <c r="F45" s="15">
        <v>-3</v>
      </c>
      <c r="G45" s="15">
        <v>1</v>
      </c>
      <c r="H45" s="15">
        <v>2</v>
      </c>
      <c r="I45" s="15">
        <v>0</v>
      </c>
      <c r="J45" s="15">
        <v>-3</v>
      </c>
      <c r="K45" s="15">
        <v>-2</v>
      </c>
      <c r="L45" s="15">
        <v>0.5</v>
      </c>
      <c r="M45" s="15">
        <v>1</v>
      </c>
      <c r="N45" s="15">
        <v>0</v>
      </c>
      <c r="O45" s="15">
        <v>2</v>
      </c>
      <c r="P45" s="15">
        <v>0</v>
      </c>
      <c r="Q45" s="15">
        <v>-1.5</v>
      </c>
      <c r="R45" s="15">
        <v>-1</v>
      </c>
      <c r="S45" s="15">
        <v>1</v>
      </c>
      <c r="T45" s="15">
        <v>1</v>
      </c>
      <c r="U45" s="15">
        <v>0</v>
      </c>
      <c r="V45" s="15">
        <v>0</v>
      </c>
      <c r="W45" s="15">
        <v>-1.5</v>
      </c>
      <c r="X45" s="15">
        <v>-1</v>
      </c>
      <c r="Y45" s="15">
        <v>-0.5</v>
      </c>
      <c r="Z45" s="15">
        <v>0</v>
      </c>
      <c r="AA45" s="15">
        <v>0</v>
      </c>
      <c r="AB45" s="15">
        <v>4.1000000000000002E-2</v>
      </c>
      <c r="AC45" s="15">
        <v>858000</v>
      </c>
      <c r="AD45" s="15">
        <v>3</v>
      </c>
      <c r="AE45" s="15">
        <v>1</v>
      </c>
      <c r="AF45" s="15">
        <v>0</v>
      </c>
      <c r="AG45" s="15">
        <v>0</v>
      </c>
      <c r="AH45" s="15">
        <v>0</v>
      </c>
      <c r="AI45" s="15">
        <v>0</v>
      </c>
      <c r="AJ45" s="15">
        <v>0</v>
      </c>
      <c r="AK45" s="15">
        <v>0</v>
      </c>
      <c r="AL45" s="15">
        <v>0</v>
      </c>
      <c r="AM45" s="15">
        <v>0.5</v>
      </c>
      <c r="AN45" s="15">
        <v>0.5</v>
      </c>
      <c r="AO45" s="15">
        <v>0</v>
      </c>
      <c r="AP45" s="15">
        <v>0</v>
      </c>
      <c r="AQ45" s="15">
        <v>0</v>
      </c>
      <c r="AR45" s="15">
        <v>0</v>
      </c>
      <c r="AS45" s="15">
        <v>0</v>
      </c>
      <c r="AT45" s="15">
        <v>0</v>
      </c>
      <c r="AU45" s="15">
        <v>0</v>
      </c>
      <c r="AV45" s="15">
        <v>0</v>
      </c>
      <c r="AW45" s="15">
        <v>0</v>
      </c>
      <c r="AX45" s="15">
        <v>0</v>
      </c>
      <c r="AY45" s="15">
        <v>0</v>
      </c>
      <c r="AZ45" s="15">
        <v>0</v>
      </c>
      <c r="BA45" s="15">
        <v>0</v>
      </c>
      <c r="BB45" s="15">
        <v>0</v>
      </c>
      <c r="BC45" s="15">
        <v>1</v>
      </c>
      <c r="BD45" s="15">
        <v>1</v>
      </c>
      <c r="BE45" s="15">
        <v>-0.5</v>
      </c>
      <c r="BF45" s="15">
        <v>-1</v>
      </c>
      <c r="BG45" s="15">
        <v>0</v>
      </c>
      <c r="BH45" s="15">
        <v>0</v>
      </c>
      <c r="BI45" s="15">
        <v>0</v>
      </c>
      <c r="BJ45" s="15">
        <v>-0.5</v>
      </c>
      <c r="BK45" s="15">
        <v>-1</v>
      </c>
      <c r="BL45" s="15">
        <v>0</v>
      </c>
      <c r="BM45" s="15">
        <v>0</v>
      </c>
      <c r="BN45" s="15">
        <v>0</v>
      </c>
      <c r="BO45" s="15">
        <v>-1</v>
      </c>
      <c r="BP45" s="15">
        <v>0</v>
      </c>
      <c r="BQ45" s="15">
        <v>0</v>
      </c>
      <c r="BR45" s="15">
        <v>0</v>
      </c>
      <c r="BS45" s="15">
        <v>0</v>
      </c>
      <c r="BT45" s="15">
        <v>0</v>
      </c>
      <c r="BU45" s="15">
        <v>-1</v>
      </c>
      <c r="BV45" s="15">
        <v>0</v>
      </c>
      <c r="BW45" s="15">
        <v>0</v>
      </c>
      <c r="BX45" s="15">
        <v>0</v>
      </c>
      <c r="BY45" s="15">
        <v>0</v>
      </c>
      <c r="BZ45" s="15">
        <v>0.5</v>
      </c>
      <c r="CA45" s="15">
        <v>0.5</v>
      </c>
      <c r="CB45" s="15">
        <v>0</v>
      </c>
      <c r="CC45" s="15">
        <v>0</v>
      </c>
      <c r="CD45" s="15">
        <v>-1</v>
      </c>
      <c r="CE45" s="15">
        <v>0</v>
      </c>
      <c r="CF45" s="15">
        <v>0.5</v>
      </c>
      <c r="CG45" s="15">
        <v>0</v>
      </c>
      <c r="CH45" s="15">
        <v>1</v>
      </c>
      <c r="CI45" s="15">
        <v>0</v>
      </c>
      <c r="CJ45" s="15">
        <v>0</v>
      </c>
      <c r="CK45" s="15">
        <v>0</v>
      </c>
      <c r="CL45" s="15">
        <v>0</v>
      </c>
      <c r="CM45" s="15">
        <v>0</v>
      </c>
      <c r="CN45" s="15">
        <v>0</v>
      </c>
      <c r="CO45" s="15">
        <v>-1</v>
      </c>
      <c r="CP45" s="15">
        <v>0</v>
      </c>
      <c r="CQ45" s="15">
        <v>0</v>
      </c>
      <c r="CR45" s="15">
        <v>1</v>
      </c>
      <c r="CS45" s="15">
        <v>-3</v>
      </c>
      <c r="CT45" s="15">
        <v>1</v>
      </c>
      <c r="CU45" s="15">
        <v>-1.5</v>
      </c>
      <c r="CV45" s="15">
        <v>1</v>
      </c>
      <c r="CW45" s="15">
        <v>-1.5</v>
      </c>
      <c r="CX45" s="15">
        <v>1</v>
      </c>
      <c r="CY45" s="15">
        <v>-1</v>
      </c>
      <c r="CZ45" s="15">
        <v>0</v>
      </c>
      <c r="DA45" s="15">
        <v>-1</v>
      </c>
      <c r="DB45" s="15">
        <v>-2</v>
      </c>
      <c r="DC45" s="15">
        <v>0</v>
      </c>
      <c r="DD45" s="15">
        <v>1</v>
      </c>
      <c r="DE45" s="15">
        <v>0</v>
      </c>
      <c r="DF45" s="15">
        <v>-1</v>
      </c>
      <c r="DG45" s="15">
        <v>0</v>
      </c>
      <c r="DH45" s="15">
        <v>-0.5</v>
      </c>
      <c r="DI45" s="15">
        <v>-1</v>
      </c>
      <c r="DJ45" s="15">
        <v>0</v>
      </c>
      <c r="DK45" s="15">
        <v>1</v>
      </c>
      <c r="DL45" s="15">
        <v>0</v>
      </c>
      <c r="DM45" s="15">
        <v>0</v>
      </c>
      <c r="DN45" s="15">
        <v>-0.5</v>
      </c>
      <c r="DO45" s="15">
        <v>-1</v>
      </c>
      <c r="DP45" s="15">
        <v>0</v>
      </c>
      <c r="DQ45" s="15">
        <v>0</v>
      </c>
      <c r="DR45" s="15">
        <v>0</v>
      </c>
      <c r="DS45" s="15">
        <v>0</v>
      </c>
      <c r="DT45" s="15">
        <v>-1</v>
      </c>
      <c r="DU45" s="15">
        <v>0</v>
      </c>
      <c r="DV45" s="15">
        <v>0</v>
      </c>
      <c r="DW45" s="15">
        <v>0</v>
      </c>
      <c r="DX45" s="15">
        <v>0</v>
      </c>
      <c r="DY45" s="15">
        <v>0</v>
      </c>
      <c r="DZ45" s="15">
        <v>0</v>
      </c>
      <c r="EA45" s="15">
        <v>0</v>
      </c>
      <c r="EB45" s="15">
        <v>0</v>
      </c>
      <c r="EC45" s="15">
        <v>0</v>
      </c>
      <c r="ED45" s="15">
        <v>0</v>
      </c>
      <c r="EE45" s="15">
        <v>0</v>
      </c>
      <c r="EF45" s="15">
        <v>0</v>
      </c>
      <c r="EG45" s="15">
        <v>0</v>
      </c>
      <c r="EH45" s="15">
        <v>0</v>
      </c>
      <c r="EI45" s="15">
        <v>0</v>
      </c>
      <c r="EJ45" s="15">
        <v>0</v>
      </c>
      <c r="EK45" s="15">
        <v>0</v>
      </c>
      <c r="EL45" s="15">
        <v>0</v>
      </c>
      <c r="EM45" s="15">
        <v>0</v>
      </c>
      <c r="EN45" s="15">
        <v>0</v>
      </c>
      <c r="EO45" s="15">
        <v>0</v>
      </c>
      <c r="EP45" s="15">
        <v>0</v>
      </c>
      <c r="EQ45" s="15">
        <v>0</v>
      </c>
      <c r="ER45" s="15">
        <v>1</v>
      </c>
      <c r="ES45" s="15">
        <v>0</v>
      </c>
      <c r="ET45" s="15">
        <v>-0.5</v>
      </c>
      <c r="EU45" s="15">
        <v>0</v>
      </c>
      <c r="EV45" s="15">
        <v>0</v>
      </c>
      <c r="EW45" s="15">
        <v>0</v>
      </c>
      <c r="EX45" s="15">
        <v>0</v>
      </c>
      <c r="EY45" s="15">
        <v>-0.5</v>
      </c>
      <c r="EZ45" s="15">
        <v>0</v>
      </c>
      <c r="FA45" s="15">
        <v>0</v>
      </c>
      <c r="FB45" s="15">
        <v>0</v>
      </c>
      <c r="FC45" s="15">
        <v>0</v>
      </c>
      <c r="FD45" s="15">
        <v>-1</v>
      </c>
      <c r="FE45" s="15">
        <v>0</v>
      </c>
      <c r="FF45" s="15">
        <v>0</v>
      </c>
      <c r="FG45" s="15">
        <v>0</v>
      </c>
      <c r="FH45" s="15">
        <v>0</v>
      </c>
      <c r="FI45" s="15">
        <v>0</v>
      </c>
      <c r="FJ45" s="15">
        <v>-1</v>
      </c>
      <c r="FK45" s="15">
        <v>0</v>
      </c>
      <c r="FL45" s="15">
        <v>0</v>
      </c>
      <c r="FM45" s="15">
        <v>0</v>
      </c>
      <c r="FN45" s="15">
        <v>0</v>
      </c>
      <c r="FO45" s="15">
        <v>0</v>
      </c>
      <c r="FP45" s="15">
        <v>0</v>
      </c>
      <c r="FQ45" s="15">
        <v>0</v>
      </c>
      <c r="FR45" s="15">
        <v>0</v>
      </c>
      <c r="FS45" s="15">
        <v>0</v>
      </c>
      <c r="FT45" s="15">
        <v>0</v>
      </c>
      <c r="FU45" s="15">
        <v>0</v>
      </c>
      <c r="FV45" s="15">
        <v>0</v>
      </c>
      <c r="FW45" s="15">
        <v>1</v>
      </c>
      <c r="FX45" s="15">
        <v>0</v>
      </c>
      <c r="FY45" s="15">
        <v>0</v>
      </c>
      <c r="FZ45" s="15">
        <v>0</v>
      </c>
      <c r="GA45" s="15">
        <v>0</v>
      </c>
      <c r="GB45" s="15">
        <v>0</v>
      </c>
      <c r="GC45" s="15">
        <v>0</v>
      </c>
      <c r="GD45" s="15">
        <v>-1</v>
      </c>
      <c r="GE45" s="15">
        <v>0</v>
      </c>
      <c r="GF45" s="15">
        <v>0</v>
      </c>
      <c r="GG45" s="15">
        <v>1</v>
      </c>
      <c r="GH45" s="15">
        <v>1</v>
      </c>
      <c r="GI45" s="15">
        <v>0</v>
      </c>
      <c r="GJ45" s="15">
        <v>0</v>
      </c>
    </row>
    <row r="46" spans="1:192">
      <c r="A46" s="5">
        <v>45</v>
      </c>
      <c r="B46" s="15">
        <v>11.75</v>
      </c>
      <c r="C46" s="15">
        <v>3</v>
      </c>
      <c r="D46" s="15">
        <v>6</v>
      </c>
      <c r="E46" s="15">
        <v>3</v>
      </c>
      <c r="F46" s="15">
        <v>5.75</v>
      </c>
      <c r="G46" s="15">
        <v>3</v>
      </c>
      <c r="H46" s="15">
        <v>1.5</v>
      </c>
      <c r="I46" s="15">
        <v>5</v>
      </c>
      <c r="J46" s="15">
        <v>0</v>
      </c>
      <c r="K46" s="15">
        <v>3.5</v>
      </c>
      <c r="L46" s="15">
        <v>0</v>
      </c>
      <c r="M46" s="15">
        <v>0</v>
      </c>
      <c r="N46" s="15">
        <v>1.75</v>
      </c>
      <c r="O46" s="15">
        <v>1.5</v>
      </c>
      <c r="P46" s="15">
        <v>2.5</v>
      </c>
      <c r="Q46" s="15">
        <v>0</v>
      </c>
      <c r="R46" s="15">
        <v>2</v>
      </c>
      <c r="S46" s="15">
        <v>0</v>
      </c>
      <c r="T46" s="15">
        <v>0</v>
      </c>
      <c r="U46" s="15">
        <v>0</v>
      </c>
      <c r="V46" s="15">
        <v>2.5</v>
      </c>
      <c r="W46" s="15">
        <v>0</v>
      </c>
      <c r="X46" s="15">
        <v>1.5</v>
      </c>
      <c r="Y46" s="15">
        <v>0</v>
      </c>
      <c r="Z46" s="15">
        <v>0</v>
      </c>
      <c r="AA46" s="15">
        <v>1.75</v>
      </c>
      <c r="AB46" s="15">
        <v>3.6999999999999998E-2</v>
      </c>
      <c r="AC46" s="15">
        <v>80000</v>
      </c>
      <c r="AD46" s="15">
        <v>4</v>
      </c>
      <c r="AE46" s="15">
        <v>1</v>
      </c>
      <c r="AF46" s="15">
        <v>0</v>
      </c>
      <c r="AG46" s="15">
        <v>0</v>
      </c>
      <c r="AH46" s="15">
        <v>0</v>
      </c>
      <c r="AI46" s="15">
        <v>0</v>
      </c>
      <c r="AJ46" s="15">
        <v>0</v>
      </c>
      <c r="AK46" s="15">
        <v>0</v>
      </c>
      <c r="AL46" s="15">
        <v>0</v>
      </c>
      <c r="AM46" s="15">
        <v>0.5</v>
      </c>
      <c r="AN46" s="15">
        <v>0</v>
      </c>
      <c r="AO46" s="15">
        <v>0</v>
      </c>
      <c r="AP46" s="15">
        <v>0</v>
      </c>
      <c r="AQ46" s="15">
        <v>1</v>
      </c>
      <c r="AR46" s="15">
        <v>1</v>
      </c>
      <c r="AS46" s="15">
        <v>0</v>
      </c>
      <c r="AT46" s="15">
        <v>0</v>
      </c>
      <c r="AU46" s="15">
        <v>0.5</v>
      </c>
      <c r="AV46" s="15">
        <v>0</v>
      </c>
      <c r="AW46" s="15">
        <v>1</v>
      </c>
      <c r="AX46" s="15">
        <v>1</v>
      </c>
      <c r="AY46" s="15">
        <v>0</v>
      </c>
      <c r="AZ46" s="15">
        <v>0</v>
      </c>
      <c r="BA46" s="15">
        <v>0.5</v>
      </c>
      <c r="BB46" s="15">
        <v>0</v>
      </c>
      <c r="BC46" s="15">
        <v>0</v>
      </c>
      <c r="BD46" s="15">
        <v>0</v>
      </c>
      <c r="BE46" s="15">
        <v>0</v>
      </c>
      <c r="BF46" s="15">
        <v>0</v>
      </c>
      <c r="BG46" s="15">
        <v>0</v>
      </c>
      <c r="BH46" s="15">
        <v>0</v>
      </c>
      <c r="BI46" s="15">
        <v>0</v>
      </c>
      <c r="BJ46" s="15">
        <v>0</v>
      </c>
      <c r="BK46" s="15">
        <v>0</v>
      </c>
      <c r="BL46" s="15">
        <v>0</v>
      </c>
      <c r="BM46" s="15">
        <v>0.5</v>
      </c>
      <c r="BN46" s="15">
        <v>0.5</v>
      </c>
      <c r="BO46" s="15">
        <v>0</v>
      </c>
      <c r="BP46" s="15">
        <v>0</v>
      </c>
      <c r="BQ46" s="15">
        <v>0</v>
      </c>
      <c r="BR46" s="15">
        <v>1</v>
      </c>
      <c r="BS46" s="15">
        <v>0</v>
      </c>
      <c r="BT46" s="15">
        <v>0.5</v>
      </c>
      <c r="BU46" s="15">
        <v>0</v>
      </c>
      <c r="BV46" s="15">
        <v>0</v>
      </c>
      <c r="BW46" s="15">
        <v>0</v>
      </c>
      <c r="BX46" s="15">
        <v>1</v>
      </c>
      <c r="BY46" s="15">
        <v>0</v>
      </c>
      <c r="BZ46" s="15">
        <v>0</v>
      </c>
      <c r="CA46" s="15">
        <v>0</v>
      </c>
      <c r="CB46" s="15">
        <v>0</v>
      </c>
      <c r="CC46" s="15">
        <v>0</v>
      </c>
      <c r="CD46" s="15">
        <v>0</v>
      </c>
      <c r="CE46" s="15">
        <v>0</v>
      </c>
      <c r="CF46" s="15">
        <v>0</v>
      </c>
      <c r="CG46" s="15">
        <v>0</v>
      </c>
      <c r="CH46" s="15">
        <v>1</v>
      </c>
      <c r="CI46" s="15">
        <v>-1</v>
      </c>
      <c r="CJ46" s="15">
        <v>0</v>
      </c>
      <c r="CK46" s="15">
        <v>1</v>
      </c>
      <c r="CL46" s="15">
        <v>-1</v>
      </c>
      <c r="CM46" s="15">
        <v>0</v>
      </c>
      <c r="CN46" s="15">
        <v>0.5</v>
      </c>
      <c r="CO46" s="15">
        <v>0.25</v>
      </c>
      <c r="CP46" s="15">
        <v>0.5</v>
      </c>
      <c r="CQ46" s="15">
        <v>0.5</v>
      </c>
      <c r="CR46" s="15">
        <v>0</v>
      </c>
      <c r="CS46" s="15">
        <v>-5</v>
      </c>
      <c r="CT46" s="15">
        <v>1</v>
      </c>
      <c r="CU46" s="15">
        <v>-2.5</v>
      </c>
      <c r="CV46" s="15">
        <v>1</v>
      </c>
      <c r="CW46" s="15">
        <v>-2.5</v>
      </c>
      <c r="CX46" s="15">
        <v>1</v>
      </c>
      <c r="CY46" s="15">
        <v>-1</v>
      </c>
      <c r="CZ46" s="15">
        <v>0</v>
      </c>
      <c r="DA46" s="15">
        <v>0</v>
      </c>
      <c r="DB46" s="15">
        <v>-2</v>
      </c>
      <c r="DC46" s="15">
        <v>-0.5</v>
      </c>
      <c r="DD46" s="15">
        <v>-1</v>
      </c>
      <c r="DE46" s="15">
        <v>-0.5</v>
      </c>
      <c r="DF46" s="15">
        <v>-1</v>
      </c>
      <c r="DG46" s="15">
        <v>0</v>
      </c>
      <c r="DH46" s="15">
        <v>0</v>
      </c>
      <c r="DI46" s="15">
        <v>-1</v>
      </c>
      <c r="DJ46" s="15">
        <v>0</v>
      </c>
      <c r="DK46" s="15">
        <v>-0.5</v>
      </c>
      <c r="DL46" s="15">
        <v>0</v>
      </c>
      <c r="DM46" s="15">
        <v>0</v>
      </c>
      <c r="DN46" s="15">
        <v>0</v>
      </c>
      <c r="DO46" s="15">
        <v>-1</v>
      </c>
      <c r="DP46" s="15">
        <v>-0.5</v>
      </c>
      <c r="DQ46" s="15">
        <v>-0.5</v>
      </c>
      <c r="DR46" s="15">
        <v>-0.5</v>
      </c>
      <c r="DS46" s="15">
        <v>0</v>
      </c>
      <c r="DT46" s="15">
        <v>-1</v>
      </c>
      <c r="DU46" s="15">
        <v>0</v>
      </c>
      <c r="DV46" s="15">
        <v>0</v>
      </c>
      <c r="DW46" s="15">
        <v>0</v>
      </c>
      <c r="DX46" s="15">
        <v>0</v>
      </c>
      <c r="DY46" s="15">
        <v>0</v>
      </c>
      <c r="DZ46" s="15">
        <v>0</v>
      </c>
      <c r="EA46" s="15">
        <v>0</v>
      </c>
      <c r="EB46" s="15">
        <v>0</v>
      </c>
      <c r="EC46" s="15">
        <v>0</v>
      </c>
      <c r="ED46" s="15">
        <v>0</v>
      </c>
      <c r="EE46" s="15">
        <v>0</v>
      </c>
      <c r="EF46" s="15">
        <v>0</v>
      </c>
      <c r="EG46" s="15">
        <v>0</v>
      </c>
      <c r="EH46" s="15">
        <v>0</v>
      </c>
      <c r="EI46" s="15">
        <v>0</v>
      </c>
      <c r="EJ46" s="15">
        <v>0</v>
      </c>
      <c r="EK46" s="15">
        <v>0</v>
      </c>
      <c r="EL46" s="15">
        <v>0</v>
      </c>
      <c r="EM46" s="15">
        <v>0</v>
      </c>
      <c r="EN46" s="15">
        <v>0</v>
      </c>
      <c r="EO46" s="15">
        <v>0</v>
      </c>
      <c r="EP46" s="15">
        <v>0</v>
      </c>
      <c r="EQ46" s="15">
        <v>0</v>
      </c>
      <c r="ER46" s="15">
        <v>0</v>
      </c>
      <c r="ES46" s="15">
        <v>0</v>
      </c>
      <c r="ET46" s="15">
        <v>0</v>
      </c>
      <c r="EU46" s="15">
        <v>0</v>
      </c>
      <c r="EV46" s="15">
        <v>0</v>
      </c>
      <c r="EW46" s="15">
        <v>0</v>
      </c>
      <c r="EX46" s="15">
        <v>0</v>
      </c>
      <c r="EY46" s="15">
        <v>0</v>
      </c>
      <c r="EZ46" s="15">
        <v>0</v>
      </c>
      <c r="FA46" s="15">
        <v>0</v>
      </c>
      <c r="FB46" s="15">
        <v>0</v>
      </c>
      <c r="FC46" s="15">
        <v>0</v>
      </c>
      <c r="FD46" s="15">
        <v>-1</v>
      </c>
      <c r="FE46" s="15">
        <v>0</v>
      </c>
      <c r="FF46" s="15">
        <v>0</v>
      </c>
      <c r="FG46" s="15">
        <v>0</v>
      </c>
      <c r="FH46" s="15">
        <v>0</v>
      </c>
      <c r="FI46" s="15">
        <v>0</v>
      </c>
      <c r="FJ46" s="15">
        <v>-1</v>
      </c>
      <c r="FK46" s="15">
        <v>0</v>
      </c>
      <c r="FL46" s="15">
        <v>0</v>
      </c>
      <c r="FM46" s="15">
        <v>0</v>
      </c>
      <c r="FN46" s="15">
        <v>0</v>
      </c>
      <c r="FO46" s="15">
        <v>0</v>
      </c>
      <c r="FP46" s="15">
        <v>0</v>
      </c>
      <c r="FQ46" s="15">
        <v>0</v>
      </c>
      <c r="FR46" s="15">
        <v>0</v>
      </c>
      <c r="FS46" s="15">
        <v>0</v>
      </c>
      <c r="FT46" s="15">
        <v>-0.5</v>
      </c>
      <c r="FU46" s="15">
        <v>0</v>
      </c>
      <c r="FV46" s="15">
        <v>0</v>
      </c>
      <c r="FW46" s="15">
        <v>0</v>
      </c>
      <c r="FX46" s="15">
        <v>-0.5</v>
      </c>
      <c r="FY46" s="15">
        <v>0</v>
      </c>
      <c r="FZ46" s="15">
        <v>0</v>
      </c>
      <c r="GA46" s="15">
        <v>-0.5</v>
      </c>
      <c r="GB46" s="15">
        <v>0</v>
      </c>
      <c r="GC46" s="15">
        <v>0</v>
      </c>
      <c r="GD46" s="15">
        <v>-1</v>
      </c>
      <c r="GE46" s="15">
        <v>0</v>
      </c>
      <c r="GF46" s="15">
        <v>0.5</v>
      </c>
      <c r="GG46" s="15">
        <v>0</v>
      </c>
      <c r="GH46" s="15">
        <v>1</v>
      </c>
      <c r="GI46" s="15">
        <v>1</v>
      </c>
      <c r="GJ46" s="15">
        <v>1</v>
      </c>
    </row>
    <row r="47" spans="1:192">
      <c r="A47" s="5">
        <v>46</v>
      </c>
      <c r="B47" s="15">
        <v>34</v>
      </c>
      <c r="C47" s="15">
        <v>5</v>
      </c>
      <c r="D47" s="15">
        <v>16.5</v>
      </c>
      <c r="E47" s="15">
        <v>5</v>
      </c>
      <c r="F47" s="15">
        <v>17.5</v>
      </c>
      <c r="G47" s="15">
        <v>5</v>
      </c>
      <c r="H47" s="15">
        <v>6.5</v>
      </c>
      <c r="I47" s="15">
        <v>9</v>
      </c>
      <c r="J47" s="15">
        <v>0</v>
      </c>
      <c r="K47" s="15">
        <v>7.5</v>
      </c>
      <c r="L47" s="15">
        <v>6</v>
      </c>
      <c r="M47" s="15">
        <v>2</v>
      </c>
      <c r="N47" s="15">
        <v>3</v>
      </c>
      <c r="O47" s="15">
        <v>5.5</v>
      </c>
      <c r="P47" s="15">
        <v>4.5</v>
      </c>
      <c r="Q47" s="15">
        <v>0</v>
      </c>
      <c r="R47" s="15">
        <v>3.5</v>
      </c>
      <c r="S47" s="15">
        <v>2</v>
      </c>
      <c r="T47" s="15">
        <v>1</v>
      </c>
      <c r="U47" s="15">
        <v>1</v>
      </c>
      <c r="V47" s="15">
        <v>4.5</v>
      </c>
      <c r="W47" s="15">
        <v>0</v>
      </c>
      <c r="X47" s="15">
        <v>4</v>
      </c>
      <c r="Y47" s="15">
        <v>4</v>
      </c>
      <c r="Z47" s="15">
        <v>1</v>
      </c>
      <c r="AA47" s="15">
        <v>3</v>
      </c>
      <c r="AB47" s="15">
        <v>5.1999999999999998E-2</v>
      </c>
      <c r="AC47" s="15">
        <v>26000</v>
      </c>
      <c r="AD47" s="15">
        <v>2</v>
      </c>
      <c r="AE47" s="15">
        <v>1</v>
      </c>
      <c r="AF47" s="15">
        <v>0</v>
      </c>
      <c r="AG47" s="15">
        <v>0.25</v>
      </c>
      <c r="AH47" s="15">
        <v>0</v>
      </c>
      <c r="AI47" s="15">
        <v>0.25</v>
      </c>
      <c r="AJ47" s="15">
        <v>1</v>
      </c>
      <c r="AK47" s="15">
        <v>0.5</v>
      </c>
      <c r="AL47" s="15">
        <v>0.5</v>
      </c>
      <c r="AM47" s="15">
        <v>1</v>
      </c>
      <c r="AN47" s="15">
        <v>1</v>
      </c>
      <c r="AO47" s="15">
        <v>0.5</v>
      </c>
      <c r="AP47" s="15">
        <v>0.5</v>
      </c>
      <c r="AQ47" s="15">
        <v>1</v>
      </c>
      <c r="AR47" s="15">
        <v>1</v>
      </c>
      <c r="AS47" s="15">
        <v>1</v>
      </c>
      <c r="AT47" s="15">
        <v>1</v>
      </c>
      <c r="AU47" s="15">
        <v>0.5</v>
      </c>
      <c r="AV47" s="15">
        <v>0</v>
      </c>
      <c r="AW47" s="15">
        <v>1</v>
      </c>
      <c r="AX47" s="15">
        <v>1</v>
      </c>
      <c r="AY47" s="15">
        <v>1</v>
      </c>
      <c r="AZ47" s="15">
        <v>1</v>
      </c>
      <c r="BA47" s="15">
        <v>0.5</v>
      </c>
      <c r="BB47" s="15">
        <v>0</v>
      </c>
      <c r="BC47" s="15">
        <v>0</v>
      </c>
      <c r="BD47" s="15">
        <v>0</v>
      </c>
      <c r="BE47" s="15">
        <v>0</v>
      </c>
      <c r="BF47" s="15">
        <v>0</v>
      </c>
      <c r="BG47" s="15">
        <v>0</v>
      </c>
      <c r="BH47" s="15">
        <v>0</v>
      </c>
      <c r="BI47" s="15">
        <v>0</v>
      </c>
      <c r="BJ47" s="15">
        <v>0</v>
      </c>
      <c r="BK47" s="15">
        <v>0</v>
      </c>
      <c r="BL47" s="15">
        <v>0</v>
      </c>
      <c r="BM47" s="15">
        <v>1</v>
      </c>
      <c r="BN47" s="15">
        <v>1</v>
      </c>
      <c r="BO47" s="15">
        <v>0</v>
      </c>
      <c r="BP47" s="15">
        <v>0</v>
      </c>
      <c r="BQ47" s="15">
        <v>1</v>
      </c>
      <c r="BR47" s="15">
        <v>0.5</v>
      </c>
      <c r="BS47" s="15">
        <v>1</v>
      </c>
      <c r="BT47" s="15">
        <v>1</v>
      </c>
      <c r="BU47" s="15">
        <v>0</v>
      </c>
      <c r="BV47" s="15">
        <v>0</v>
      </c>
      <c r="BW47" s="15">
        <v>1</v>
      </c>
      <c r="BX47" s="15">
        <v>1</v>
      </c>
      <c r="BY47" s="15">
        <v>1</v>
      </c>
      <c r="BZ47" s="15">
        <v>0.5</v>
      </c>
      <c r="CA47" s="15">
        <v>0.5</v>
      </c>
      <c r="CB47" s="15">
        <v>1</v>
      </c>
      <c r="CC47" s="15">
        <v>1</v>
      </c>
      <c r="CD47" s="15">
        <v>1</v>
      </c>
      <c r="CE47" s="15">
        <v>0</v>
      </c>
      <c r="CF47" s="15">
        <v>0.5</v>
      </c>
      <c r="CG47" s="15">
        <v>0.5</v>
      </c>
      <c r="CH47" s="15">
        <v>1</v>
      </c>
      <c r="CI47" s="15">
        <v>0</v>
      </c>
      <c r="CJ47" s="15">
        <v>0</v>
      </c>
      <c r="CK47" s="15">
        <v>1</v>
      </c>
      <c r="CL47" s="15">
        <v>0</v>
      </c>
      <c r="CM47" s="15">
        <v>0</v>
      </c>
      <c r="CN47" s="15">
        <v>0.5</v>
      </c>
      <c r="CO47" s="15">
        <v>1</v>
      </c>
      <c r="CP47" s="15">
        <v>0</v>
      </c>
      <c r="CQ47" s="15">
        <v>0.5</v>
      </c>
      <c r="CR47" s="15">
        <v>1</v>
      </c>
      <c r="CS47" s="15">
        <v>25.25</v>
      </c>
      <c r="CT47" s="15">
        <v>4</v>
      </c>
      <c r="CU47" s="15">
        <v>13</v>
      </c>
      <c r="CV47" s="15">
        <v>4</v>
      </c>
      <c r="CW47" s="15">
        <v>12.25</v>
      </c>
      <c r="CX47" s="15">
        <v>4</v>
      </c>
      <c r="CY47" s="15">
        <v>5</v>
      </c>
      <c r="CZ47" s="15">
        <v>9</v>
      </c>
      <c r="DA47" s="15">
        <v>0</v>
      </c>
      <c r="DB47" s="15">
        <v>5</v>
      </c>
      <c r="DC47" s="15">
        <v>3</v>
      </c>
      <c r="DD47" s="15">
        <v>2</v>
      </c>
      <c r="DE47" s="15">
        <v>1.25</v>
      </c>
      <c r="DF47" s="15">
        <v>4</v>
      </c>
      <c r="DG47" s="15">
        <v>4.5</v>
      </c>
      <c r="DH47" s="15">
        <v>0</v>
      </c>
      <c r="DI47" s="15">
        <v>2.5</v>
      </c>
      <c r="DJ47" s="15">
        <v>1</v>
      </c>
      <c r="DK47" s="15">
        <v>1</v>
      </c>
      <c r="DL47" s="15">
        <v>1</v>
      </c>
      <c r="DM47" s="15">
        <v>4.5</v>
      </c>
      <c r="DN47" s="15">
        <v>0</v>
      </c>
      <c r="DO47" s="15">
        <v>2.5</v>
      </c>
      <c r="DP47" s="15">
        <v>2</v>
      </c>
      <c r="DQ47" s="15">
        <v>1</v>
      </c>
      <c r="DR47" s="15">
        <v>1.25</v>
      </c>
      <c r="DS47" s="15">
        <v>1</v>
      </c>
      <c r="DT47" s="15">
        <v>0</v>
      </c>
      <c r="DU47" s="15">
        <v>0</v>
      </c>
      <c r="DV47" s="15">
        <v>0.25</v>
      </c>
      <c r="DW47" s="15">
        <v>0</v>
      </c>
      <c r="DX47" s="15">
        <v>0.25</v>
      </c>
      <c r="DY47" s="15">
        <v>1</v>
      </c>
      <c r="DZ47" s="15">
        <v>0.5</v>
      </c>
      <c r="EA47" s="15">
        <v>0.5</v>
      </c>
      <c r="EB47" s="15">
        <v>0.5</v>
      </c>
      <c r="EC47" s="15">
        <v>0</v>
      </c>
      <c r="ED47" s="15">
        <v>0.5</v>
      </c>
      <c r="EE47" s="15">
        <v>0.5</v>
      </c>
      <c r="EF47" s="15">
        <v>1</v>
      </c>
      <c r="EG47" s="15">
        <v>1</v>
      </c>
      <c r="EH47" s="15">
        <v>1</v>
      </c>
      <c r="EI47" s="15">
        <v>1</v>
      </c>
      <c r="EJ47" s="15">
        <v>0.5</v>
      </c>
      <c r="EK47" s="15">
        <v>0</v>
      </c>
      <c r="EL47" s="15">
        <v>1</v>
      </c>
      <c r="EM47" s="15">
        <v>1</v>
      </c>
      <c r="EN47" s="15">
        <v>1</v>
      </c>
      <c r="EO47" s="15">
        <v>1</v>
      </c>
      <c r="EP47" s="15">
        <v>0.5</v>
      </c>
      <c r="EQ47" s="15">
        <v>0</v>
      </c>
      <c r="ER47" s="15">
        <v>0</v>
      </c>
      <c r="ES47" s="15">
        <v>0</v>
      </c>
      <c r="ET47" s="15">
        <v>0</v>
      </c>
      <c r="EU47" s="15">
        <v>0</v>
      </c>
      <c r="EV47" s="15">
        <v>0</v>
      </c>
      <c r="EW47" s="15">
        <v>0</v>
      </c>
      <c r="EX47" s="15">
        <v>0</v>
      </c>
      <c r="EY47" s="15">
        <v>0</v>
      </c>
      <c r="EZ47" s="15">
        <v>0</v>
      </c>
      <c r="FA47" s="15">
        <v>0</v>
      </c>
      <c r="FB47" s="15">
        <v>1</v>
      </c>
      <c r="FC47" s="15">
        <v>1</v>
      </c>
      <c r="FD47" s="15">
        <v>0</v>
      </c>
      <c r="FE47" s="15">
        <v>0</v>
      </c>
      <c r="FF47" s="15">
        <v>0</v>
      </c>
      <c r="FG47" s="15">
        <v>0.5</v>
      </c>
      <c r="FH47" s="15">
        <v>1</v>
      </c>
      <c r="FI47" s="15">
        <v>1</v>
      </c>
      <c r="FJ47" s="15">
        <v>0</v>
      </c>
      <c r="FK47" s="15">
        <v>0</v>
      </c>
      <c r="FL47" s="15">
        <v>0</v>
      </c>
      <c r="FM47" s="15">
        <v>0.5</v>
      </c>
      <c r="FN47" s="15">
        <v>1</v>
      </c>
      <c r="FO47" s="15">
        <v>0</v>
      </c>
      <c r="FP47" s="15">
        <v>0</v>
      </c>
      <c r="FQ47" s="15">
        <v>1</v>
      </c>
      <c r="FR47" s="15">
        <v>0</v>
      </c>
      <c r="FS47" s="15">
        <v>1</v>
      </c>
      <c r="FT47" s="15">
        <v>0</v>
      </c>
      <c r="FU47" s="15">
        <v>0</v>
      </c>
      <c r="FV47" s="15">
        <v>0</v>
      </c>
      <c r="FW47" s="15">
        <v>1</v>
      </c>
      <c r="FX47" s="15">
        <v>0</v>
      </c>
      <c r="FY47" s="15">
        <v>0</v>
      </c>
      <c r="FZ47" s="15">
        <v>1</v>
      </c>
      <c r="GA47" s="15">
        <v>0</v>
      </c>
      <c r="GB47" s="15">
        <v>0</v>
      </c>
      <c r="GC47" s="15">
        <v>0</v>
      </c>
      <c r="GD47" s="15">
        <v>0.25</v>
      </c>
      <c r="GE47" s="15">
        <v>0</v>
      </c>
      <c r="GF47" s="15">
        <v>0</v>
      </c>
      <c r="GG47" s="15">
        <v>1</v>
      </c>
      <c r="GH47" s="15">
        <v>1</v>
      </c>
      <c r="GI47" s="15">
        <v>1</v>
      </c>
      <c r="GJ47" s="15">
        <v>0</v>
      </c>
    </row>
    <row r="48" spans="1:192">
      <c r="A48" s="5">
        <v>47</v>
      </c>
      <c r="B48" s="15">
        <v>0.25</v>
      </c>
      <c r="C48" s="15">
        <v>2</v>
      </c>
      <c r="D48" s="15">
        <v>0.5</v>
      </c>
      <c r="E48" s="15">
        <v>2</v>
      </c>
      <c r="F48" s="15">
        <v>-0.25</v>
      </c>
      <c r="G48" s="15">
        <v>1</v>
      </c>
      <c r="H48" s="15">
        <v>1.5</v>
      </c>
      <c r="I48" s="15">
        <v>1</v>
      </c>
      <c r="J48" s="15">
        <v>-3</v>
      </c>
      <c r="K48" s="15">
        <v>0</v>
      </c>
      <c r="L48" s="15">
        <v>1</v>
      </c>
      <c r="M48" s="15">
        <v>-1</v>
      </c>
      <c r="N48" s="15">
        <v>0.75</v>
      </c>
      <c r="O48" s="15">
        <v>1.5</v>
      </c>
      <c r="P48" s="15">
        <v>0.5</v>
      </c>
      <c r="Q48" s="15">
        <v>-1.5</v>
      </c>
      <c r="R48" s="15">
        <v>0</v>
      </c>
      <c r="S48" s="15">
        <v>0.5</v>
      </c>
      <c r="T48" s="15">
        <v>-0.5</v>
      </c>
      <c r="U48" s="15">
        <v>0</v>
      </c>
      <c r="V48" s="15">
        <v>0.5</v>
      </c>
      <c r="W48" s="15">
        <v>-1.5</v>
      </c>
      <c r="X48" s="15">
        <v>0</v>
      </c>
      <c r="Y48" s="15">
        <v>0.5</v>
      </c>
      <c r="Z48" s="15">
        <v>-0.5</v>
      </c>
      <c r="AA48" s="15">
        <v>0.75</v>
      </c>
      <c r="AB48" s="15">
        <v>3.9E-2</v>
      </c>
      <c r="AC48" s="15">
        <v>257000</v>
      </c>
      <c r="AD48" s="15">
        <v>3</v>
      </c>
      <c r="AE48" s="15">
        <v>1</v>
      </c>
      <c r="AF48" s="15">
        <v>0</v>
      </c>
      <c r="AG48" s="15">
        <v>0</v>
      </c>
      <c r="AH48" s="15">
        <v>0</v>
      </c>
      <c r="AI48" s="15">
        <v>0</v>
      </c>
      <c r="AJ48" s="15">
        <v>0</v>
      </c>
      <c r="AK48" s="15">
        <v>0</v>
      </c>
      <c r="AL48" s="15">
        <v>0</v>
      </c>
      <c r="AM48" s="15">
        <v>0.5</v>
      </c>
      <c r="AN48" s="15">
        <v>0</v>
      </c>
      <c r="AO48" s="15">
        <v>0</v>
      </c>
      <c r="AP48" s="15">
        <v>0</v>
      </c>
      <c r="AQ48" s="15">
        <v>0</v>
      </c>
      <c r="AR48" s="15">
        <v>0</v>
      </c>
      <c r="AS48" s="15">
        <v>0</v>
      </c>
      <c r="AT48" s="15">
        <v>0</v>
      </c>
      <c r="AU48" s="15">
        <v>0.5</v>
      </c>
      <c r="AV48" s="15">
        <v>0</v>
      </c>
      <c r="AW48" s="15">
        <v>0</v>
      </c>
      <c r="AX48" s="15">
        <v>0</v>
      </c>
      <c r="AY48" s="15">
        <v>0</v>
      </c>
      <c r="AZ48" s="15">
        <v>0</v>
      </c>
      <c r="BA48" s="15">
        <v>0.5</v>
      </c>
      <c r="BB48" s="15">
        <v>0</v>
      </c>
      <c r="BC48" s="15">
        <v>1</v>
      </c>
      <c r="BD48" s="15">
        <v>1</v>
      </c>
      <c r="BE48" s="15">
        <v>-0.5</v>
      </c>
      <c r="BF48" s="15">
        <v>-1</v>
      </c>
      <c r="BG48" s="15">
        <v>0</v>
      </c>
      <c r="BH48" s="15">
        <v>0</v>
      </c>
      <c r="BI48" s="15">
        <v>0</v>
      </c>
      <c r="BJ48" s="15">
        <v>-0.5</v>
      </c>
      <c r="BK48" s="15">
        <v>-1</v>
      </c>
      <c r="BL48" s="15">
        <v>0</v>
      </c>
      <c r="BM48" s="15">
        <v>0</v>
      </c>
      <c r="BN48" s="15">
        <v>0</v>
      </c>
      <c r="BO48" s="15">
        <v>0</v>
      </c>
      <c r="BP48" s="15">
        <v>0</v>
      </c>
      <c r="BQ48" s="15">
        <v>0</v>
      </c>
      <c r="BR48" s="15">
        <v>0</v>
      </c>
      <c r="BS48" s="15">
        <v>0</v>
      </c>
      <c r="BT48" s="15">
        <v>0</v>
      </c>
      <c r="BU48" s="15">
        <v>0</v>
      </c>
      <c r="BV48" s="15">
        <v>0</v>
      </c>
      <c r="BW48" s="15">
        <v>0</v>
      </c>
      <c r="BX48" s="15">
        <v>0</v>
      </c>
      <c r="BY48" s="15">
        <v>0</v>
      </c>
      <c r="BZ48" s="15">
        <v>0.5</v>
      </c>
      <c r="CA48" s="15">
        <v>0</v>
      </c>
      <c r="CB48" s="15">
        <v>0</v>
      </c>
      <c r="CC48" s="15">
        <v>0</v>
      </c>
      <c r="CD48" s="15">
        <v>0</v>
      </c>
      <c r="CE48" s="15">
        <v>0</v>
      </c>
      <c r="CF48" s="15">
        <v>0.5</v>
      </c>
      <c r="CG48" s="15">
        <v>0</v>
      </c>
      <c r="CH48" s="15">
        <v>0</v>
      </c>
      <c r="CI48" s="15">
        <v>-0.5</v>
      </c>
      <c r="CJ48" s="15">
        <v>0</v>
      </c>
      <c r="CK48" s="15">
        <v>0</v>
      </c>
      <c r="CL48" s="15">
        <v>-0.5</v>
      </c>
      <c r="CM48" s="15">
        <v>0</v>
      </c>
      <c r="CN48" s="15">
        <v>0</v>
      </c>
      <c r="CO48" s="15">
        <v>0.75</v>
      </c>
      <c r="CP48" s="15">
        <v>0</v>
      </c>
      <c r="CQ48" s="15">
        <v>-1</v>
      </c>
      <c r="CR48" s="15">
        <v>1</v>
      </c>
      <c r="CS48" s="15">
        <v>-2</v>
      </c>
      <c r="CT48" s="15">
        <v>1</v>
      </c>
      <c r="CU48" s="15">
        <v>0</v>
      </c>
      <c r="CV48" s="15">
        <v>2</v>
      </c>
      <c r="CW48" s="15">
        <v>-2</v>
      </c>
      <c r="CX48" s="15">
        <v>1</v>
      </c>
      <c r="CY48" s="15">
        <v>0</v>
      </c>
      <c r="CZ48" s="15">
        <v>0.5</v>
      </c>
      <c r="DA48" s="15">
        <v>-1</v>
      </c>
      <c r="DB48" s="15">
        <v>0.5</v>
      </c>
      <c r="DC48" s="15">
        <v>0</v>
      </c>
      <c r="DD48" s="15">
        <v>-1</v>
      </c>
      <c r="DE48" s="15">
        <v>-1</v>
      </c>
      <c r="DF48" s="15">
        <v>0</v>
      </c>
      <c r="DG48" s="15">
        <v>0.5</v>
      </c>
      <c r="DH48" s="15">
        <v>-0.5</v>
      </c>
      <c r="DI48" s="15">
        <v>0.5</v>
      </c>
      <c r="DJ48" s="15">
        <v>0</v>
      </c>
      <c r="DK48" s="15">
        <v>-0.5</v>
      </c>
      <c r="DL48" s="15">
        <v>0</v>
      </c>
      <c r="DM48" s="15">
        <v>0</v>
      </c>
      <c r="DN48" s="15">
        <v>-0.5</v>
      </c>
      <c r="DO48" s="15">
        <v>0</v>
      </c>
      <c r="DP48" s="15">
        <v>0</v>
      </c>
      <c r="DQ48" s="15">
        <v>-0.5</v>
      </c>
      <c r="DR48" s="15">
        <v>-1</v>
      </c>
      <c r="DS48" s="15">
        <v>0</v>
      </c>
      <c r="DT48" s="15">
        <v>-1</v>
      </c>
      <c r="DU48" s="15">
        <v>0</v>
      </c>
      <c r="DV48" s="15">
        <v>0</v>
      </c>
      <c r="DW48" s="15">
        <v>0</v>
      </c>
      <c r="DX48" s="15">
        <v>0</v>
      </c>
      <c r="DY48" s="15">
        <v>0</v>
      </c>
      <c r="DZ48" s="15">
        <v>0.5</v>
      </c>
      <c r="EA48" s="15">
        <v>0.5</v>
      </c>
      <c r="EB48" s="15">
        <v>0</v>
      </c>
      <c r="EC48" s="15">
        <v>0</v>
      </c>
      <c r="ED48" s="15">
        <v>0</v>
      </c>
      <c r="EE48" s="15">
        <v>0</v>
      </c>
      <c r="EF48" s="15">
        <v>0</v>
      </c>
      <c r="EG48" s="15">
        <v>0</v>
      </c>
      <c r="EH48" s="15">
        <v>0</v>
      </c>
      <c r="EI48" s="15">
        <v>0</v>
      </c>
      <c r="EJ48" s="15">
        <v>0.5</v>
      </c>
      <c r="EK48" s="15">
        <v>0</v>
      </c>
      <c r="EL48" s="15">
        <v>0</v>
      </c>
      <c r="EM48" s="15">
        <v>0</v>
      </c>
      <c r="EN48" s="15">
        <v>0</v>
      </c>
      <c r="EO48" s="15">
        <v>0</v>
      </c>
      <c r="EP48" s="15">
        <v>0</v>
      </c>
      <c r="EQ48" s="15">
        <v>0</v>
      </c>
      <c r="ER48" s="15">
        <v>1</v>
      </c>
      <c r="ES48" s="15">
        <v>0</v>
      </c>
      <c r="ET48" s="15">
        <v>-0.5</v>
      </c>
      <c r="EU48" s="15">
        <v>0</v>
      </c>
      <c r="EV48" s="15">
        <v>0</v>
      </c>
      <c r="EW48" s="15">
        <v>0</v>
      </c>
      <c r="EX48" s="15">
        <v>0</v>
      </c>
      <c r="EY48" s="15">
        <v>-0.5</v>
      </c>
      <c r="EZ48" s="15">
        <v>0</v>
      </c>
      <c r="FA48" s="15">
        <v>0</v>
      </c>
      <c r="FB48" s="15">
        <v>0</v>
      </c>
      <c r="FC48" s="15">
        <v>0</v>
      </c>
      <c r="FD48" s="15">
        <v>0</v>
      </c>
      <c r="FE48" s="15">
        <v>0</v>
      </c>
      <c r="FF48" s="15">
        <v>0</v>
      </c>
      <c r="FG48" s="15">
        <v>0.5</v>
      </c>
      <c r="FH48" s="15">
        <v>0</v>
      </c>
      <c r="FI48" s="15">
        <v>0</v>
      </c>
      <c r="FJ48" s="15">
        <v>0</v>
      </c>
      <c r="FK48" s="15">
        <v>0</v>
      </c>
      <c r="FL48" s="15">
        <v>0</v>
      </c>
      <c r="FM48" s="15">
        <v>0</v>
      </c>
      <c r="FN48" s="15">
        <v>0</v>
      </c>
      <c r="FO48" s="15">
        <v>0</v>
      </c>
      <c r="FP48" s="15">
        <v>0</v>
      </c>
      <c r="FQ48" s="15">
        <v>0</v>
      </c>
      <c r="FR48" s="15">
        <v>0</v>
      </c>
      <c r="FS48" s="15">
        <v>0</v>
      </c>
      <c r="FT48" s="15">
        <v>0</v>
      </c>
      <c r="FU48" s="15">
        <v>0</v>
      </c>
      <c r="FV48" s="15">
        <v>0</v>
      </c>
      <c r="FW48" s="15">
        <v>0</v>
      </c>
      <c r="FX48" s="15">
        <v>-0.5</v>
      </c>
      <c r="FY48" s="15">
        <v>0</v>
      </c>
      <c r="FZ48" s="15">
        <v>0</v>
      </c>
      <c r="GA48" s="15">
        <v>-0.5</v>
      </c>
      <c r="GB48" s="15">
        <v>0</v>
      </c>
      <c r="GC48" s="15">
        <v>0</v>
      </c>
      <c r="GD48" s="15">
        <v>-1</v>
      </c>
      <c r="GE48" s="15">
        <v>0</v>
      </c>
      <c r="GF48" s="15">
        <v>-1</v>
      </c>
      <c r="GG48" s="15">
        <v>1</v>
      </c>
      <c r="GH48" s="15">
        <v>1</v>
      </c>
      <c r="GI48" s="15">
        <v>1</v>
      </c>
      <c r="GJ48" s="15">
        <v>0</v>
      </c>
    </row>
    <row r="49" spans="1:192">
      <c r="A49" s="5">
        <v>48</v>
      </c>
      <c r="B49" s="15">
        <v>31</v>
      </c>
      <c r="C49" s="15">
        <v>5</v>
      </c>
      <c r="D49" s="15">
        <v>13.75</v>
      </c>
      <c r="E49" s="15">
        <v>4</v>
      </c>
      <c r="F49" s="15">
        <v>17.25</v>
      </c>
      <c r="G49" s="15">
        <v>5</v>
      </c>
      <c r="H49" s="15">
        <v>5.25</v>
      </c>
      <c r="I49" s="15">
        <v>9</v>
      </c>
      <c r="J49" s="15">
        <v>0</v>
      </c>
      <c r="K49" s="15">
        <v>7.5</v>
      </c>
      <c r="L49" s="15">
        <v>5.5</v>
      </c>
      <c r="M49" s="15">
        <v>0</v>
      </c>
      <c r="N49" s="15">
        <v>3.75</v>
      </c>
      <c r="O49" s="15">
        <v>4.25</v>
      </c>
      <c r="P49" s="15">
        <v>4.5</v>
      </c>
      <c r="Q49" s="15">
        <v>0</v>
      </c>
      <c r="R49" s="15">
        <v>3.5</v>
      </c>
      <c r="S49" s="15">
        <v>1.5</v>
      </c>
      <c r="T49" s="15">
        <v>0</v>
      </c>
      <c r="U49" s="15">
        <v>1</v>
      </c>
      <c r="V49" s="15">
        <v>4.5</v>
      </c>
      <c r="W49" s="15">
        <v>0</v>
      </c>
      <c r="X49" s="15">
        <v>4</v>
      </c>
      <c r="Y49" s="15">
        <v>4</v>
      </c>
      <c r="Z49" s="15">
        <v>0</v>
      </c>
      <c r="AA49" s="15">
        <v>3.75</v>
      </c>
      <c r="AB49" s="15">
        <v>5.1999999999999998E-2</v>
      </c>
      <c r="AC49" s="15">
        <v>300000</v>
      </c>
      <c r="AD49" s="15">
        <v>4</v>
      </c>
      <c r="AE49" s="15">
        <v>1</v>
      </c>
      <c r="AF49" s="15">
        <v>1</v>
      </c>
      <c r="AG49" s="15">
        <v>0.25</v>
      </c>
      <c r="AH49" s="15">
        <v>1</v>
      </c>
      <c r="AI49" s="15">
        <v>0.5</v>
      </c>
      <c r="AJ49" s="15">
        <v>0</v>
      </c>
      <c r="AK49" s="15">
        <v>0.5</v>
      </c>
      <c r="AL49" s="15">
        <v>0.5</v>
      </c>
      <c r="AM49" s="15">
        <v>1</v>
      </c>
      <c r="AN49" s="15">
        <v>0.5</v>
      </c>
      <c r="AO49" s="15">
        <v>0.5</v>
      </c>
      <c r="AP49" s="15">
        <v>0.5</v>
      </c>
      <c r="AQ49" s="15">
        <v>1</v>
      </c>
      <c r="AR49" s="15">
        <v>1</v>
      </c>
      <c r="AS49" s="15">
        <v>1</v>
      </c>
      <c r="AT49" s="15">
        <v>1</v>
      </c>
      <c r="AU49" s="15">
        <v>0.5</v>
      </c>
      <c r="AV49" s="15">
        <v>0</v>
      </c>
      <c r="AW49" s="15">
        <v>1</v>
      </c>
      <c r="AX49" s="15">
        <v>1</v>
      </c>
      <c r="AY49" s="15">
        <v>1</v>
      </c>
      <c r="AZ49" s="15">
        <v>1</v>
      </c>
      <c r="BA49" s="15">
        <v>0.5</v>
      </c>
      <c r="BB49" s="15">
        <v>0</v>
      </c>
      <c r="BC49" s="15">
        <v>0</v>
      </c>
      <c r="BD49" s="15">
        <v>0</v>
      </c>
      <c r="BE49" s="15">
        <v>0</v>
      </c>
      <c r="BF49" s="15">
        <v>0</v>
      </c>
      <c r="BG49" s="15">
        <v>0</v>
      </c>
      <c r="BH49" s="15">
        <v>0</v>
      </c>
      <c r="BI49" s="15">
        <v>0</v>
      </c>
      <c r="BJ49" s="15">
        <v>0</v>
      </c>
      <c r="BK49" s="15">
        <v>0</v>
      </c>
      <c r="BL49" s="15">
        <v>0</v>
      </c>
      <c r="BM49" s="15">
        <v>1</v>
      </c>
      <c r="BN49" s="15">
        <v>1</v>
      </c>
      <c r="BO49" s="15">
        <v>0</v>
      </c>
      <c r="BP49" s="15">
        <v>0</v>
      </c>
      <c r="BQ49" s="15">
        <v>1</v>
      </c>
      <c r="BR49" s="15">
        <v>0.5</v>
      </c>
      <c r="BS49" s="15">
        <v>1</v>
      </c>
      <c r="BT49" s="15">
        <v>1</v>
      </c>
      <c r="BU49" s="15">
        <v>0</v>
      </c>
      <c r="BV49" s="15">
        <v>0</v>
      </c>
      <c r="BW49" s="15">
        <v>1</v>
      </c>
      <c r="BX49" s="15">
        <v>1</v>
      </c>
      <c r="BY49" s="15">
        <v>1</v>
      </c>
      <c r="BZ49" s="15">
        <v>0.5</v>
      </c>
      <c r="CA49" s="15">
        <v>0</v>
      </c>
      <c r="CB49" s="15">
        <v>1</v>
      </c>
      <c r="CC49" s="15">
        <v>1</v>
      </c>
      <c r="CD49" s="15">
        <v>1</v>
      </c>
      <c r="CE49" s="15">
        <v>0.5</v>
      </c>
      <c r="CF49" s="15">
        <v>0.5</v>
      </c>
      <c r="CG49" s="15">
        <v>0</v>
      </c>
      <c r="CH49" s="15">
        <v>1</v>
      </c>
      <c r="CI49" s="15">
        <v>-1</v>
      </c>
      <c r="CJ49" s="15">
        <v>0</v>
      </c>
      <c r="CK49" s="15">
        <v>1</v>
      </c>
      <c r="CL49" s="15">
        <v>-1</v>
      </c>
      <c r="CM49" s="15">
        <v>0</v>
      </c>
      <c r="CN49" s="15">
        <v>0.5</v>
      </c>
      <c r="CO49" s="15">
        <v>0.75</v>
      </c>
      <c r="CP49" s="15">
        <v>0.5</v>
      </c>
      <c r="CQ49" s="15">
        <v>1</v>
      </c>
      <c r="CR49" s="15">
        <v>1</v>
      </c>
      <c r="CS49" s="15">
        <v>21</v>
      </c>
      <c r="CT49" s="15">
        <v>4</v>
      </c>
      <c r="CU49" s="15">
        <v>11.25</v>
      </c>
      <c r="CV49" s="15">
        <v>4</v>
      </c>
      <c r="CW49" s="15">
        <v>9.75</v>
      </c>
      <c r="CX49" s="15">
        <v>3</v>
      </c>
      <c r="CY49" s="15">
        <v>4.25</v>
      </c>
      <c r="CZ49" s="15">
        <v>9</v>
      </c>
      <c r="DA49" s="15">
        <v>0</v>
      </c>
      <c r="DB49" s="15">
        <v>5</v>
      </c>
      <c r="DC49" s="15">
        <v>1</v>
      </c>
      <c r="DD49" s="15">
        <v>0</v>
      </c>
      <c r="DE49" s="15">
        <v>1.75</v>
      </c>
      <c r="DF49" s="15">
        <v>3.25</v>
      </c>
      <c r="DG49" s="15">
        <v>4.5</v>
      </c>
      <c r="DH49" s="15">
        <v>0</v>
      </c>
      <c r="DI49" s="15">
        <v>2.5</v>
      </c>
      <c r="DJ49" s="15">
        <v>1</v>
      </c>
      <c r="DK49" s="15">
        <v>0</v>
      </c>
      <c r="DL49" s="15">
        <v>1</v>
      </c>
      <c r="DM49" s="15">
        <v>4.5</v>
      </c>
      <c r="DN49" s="15">
        <v>0</v>
      </c>
      <c r="DO49" s="15">
        <v>2.5</v>
      </c>
      <c r="DP49" s="15">
        <v>0</v>
      </c>
      <c r="DQ49" s="15">
        <v>0</v>
      </c>
      <c r="DR49" s="15">
        <v>1.75</v>
      </c>
      <c r="DS49" s="15">
        <v>1</v>
      </c>
      <c r="DT49" s="15">
        <v>-0.5</v>
      </c>
      <c r="DU49" s="15">
        <v>0</v>
      </c>
      <c r="DV49" s="15">
        <v>0.25</v>
      </c>
      <c r="DW49" s="15">
        <v>0</v>
      </c>
      <c r="DX49" s="15">
        <v>0.5</v>
      </c>
      <c r="DY49" s="15">
        <v>0.5</v>
      </c>
      <c r="DZ49" s="15">
        <v>0.5</v>
      </c>
      <c r="EA49" s="15">
        <v>0.5</v>
      </c>
      <c r="EB49" s="15">
        <v>0.5</v>
      </c>
      <c r="EC49" s="15">
        <v>0</v>
      </c>
      <c r="ED49" s="15">
        <v>0.5</v>
      </c>
      <c r="EE49" s="15">
        <v>0.5</v>
      </c>
      <c r="EF49" s="15">
        <v>1</v>
      </c>
      <c r="EG49" s="15">
        <v>1</v>
      </c>
      <c r="EH49" s="15">
        <v>1</v>
      </c>
      <c r="EI49" s="15">
        <v>1</v>
      </c>
      <c r="EJ49" s="15">
        <v>0.5</v>
      </c>
      <c r="EK49" s="15">
        <v>0</v>
      </c>
      <c r="EL49" s="15">
        <v>1</v>
      </c>
      <c r="EM49" s="15">
        <v>1</v>
      </c>
      <c r="EN49" s="15">
        <v>1</v>
      </c>
      <c r="EO49" s="15">
        <v>1</v>
      </c>
      <c r="EP49" s="15">
        <v>0.5</v>
      </c>
      <c r="EQ49" s="15">
        <v>0</v>
      </c>
      <c r="ER49" s="15">
        <v>0</v>
      </c>
      <c r="ES49" s="15">
        <v>0</v>
      </c>
      <c r="ET49" s="15">
        <v>0</v>
      </c>
      <c r="EU49" s="15">
        <v>0</v>
      </c>
      <c r="EV49" s="15">
        <v>0</v>
      </c>
      <c r="EW49" s="15">
        <v>0</v>
      </c>
      <c r="EX49" s="15">
        <v>0</v>
      </c>
      <c r="EY49" s="15">
        <v>0</v>
      </c>
      <c r="EZ49" s="15">
        <v>0</v>
      </c>
      <c r="FA49" s="15">
        <v>0</v>
      </c>
      <c r="FB49" s="15">
        <v>1</v>
      </c>
      <c r="FC49" s="15">
        <v>1</v>
      </c>
      <c r="FD49" s="15">
        <v>0</v>
      </c>
      <c r="FE49" s="15">
        <v>0</v>
      </c>
      <c r="FF49" s="15">
        <v>0</v>
      </c>
      <c r="FG49" s="15">
        <v>0.5</v>
      </c>
      <c r="FH49" s="15">
        <v>1</v>
      </c>
      <c r="FI49" s="15">
        <v>1</v>
      </c>
      <c r="FJ49" s="15">
        <v>0</v>
      </c>
      <c r="FK49" s="15">
        <v>0</v>
      </c>
      <c r="FL49" s="15">
        <v>0</v>
      </c>
      <c r="FM49" s="15">
        <v>0.5</v>
      </c>
      <c r="FN49" s="15">
        <v>1</v>
      </c>
      <c r="FO49" s="15">
        <v>0</v>
      </c>
      <c r="FP49" s="15">
        <v>0</v>
      </c>
      <c r="FQ49" s="15">
        <v>1</v>
      </c>
      <c r="FR49" s="15">
        <v>0</v>
      </c>
      <c r="FS49" s="15">
        <v>-1</v>
      </c>
      <c r="FT49" s="15">
        <v>0</v>
      </c>
      <c r="FU49" s="15">
        <v>0</v>
      </c>
      <c r="FV49" s="15">
        <v>0</v>
      </c>
      <c r="FW49" s="15">
        <v>1</v>
      </c>
      <c r="FX49" s="15">
        <v>-1</v>
      </c>
      <c r="FY49" s="15">
        <v>0</v>
      </c>
      <c r="FZ49" s="15">
        <v>1</v>
      </c>
      <c r="GA49" s="15">
        <v>-1</v>
      </c>
      <c r="GB49" s="15">
        <v>0</v>
      </c>
      <c r="GC49" s="15">
        <v>0</v>
      </c>
      <c r="GD49" s="15">
        <v>0.25</v>
      </c>
      <c r="GE49" s="15">
        <v>0</v>
      </c>
      <c r="GF49" s="15">
        <v>0.5</v>
      </c>
      <c r="GG49" s="15">
        <v>1</v>
      </c>
      <c r="GH49" s="15">
        <v>1</v>
      </c>
      <c r="GI49" s="15">
        <v>1</v>
      </c>
      <c r="GJ49" s="15">
        <v>0</v>
      </c>
    </row>
    <row r="50" spans="1:192">
      <c r="A50" s="5">
        <v>49</v>
      </c>
      <c r="B50" s="15">
        <v>5.5</v>
      </c>
      <c r="C50" s="15">
        <v>2</v>
      </c>
      <c r="D50" s="15">
        <v>5</v>
      </c>
      <c r="E50" s="15">
        <v>3</v>
      </c>
      <c r="F50" s="15">
        <v>0.5</v>
      </c>
      <c r="G50" s="15">
        <v>2</v>
      </c>
      <c r="H50" s="15">
        <v>4</v>
      </c>
      <c r="I50" s="15">
        <v>0</v>
      </c>
      <c r="J50" s="15">
        <v>0</v>
      </c>
      <c r="K50" s="15">
        <v>2.5</v>
      </c>
      <c r="L50" s="15">
        <v>-1</v>
      </c>
      <c r="M50" s="15">
        <v>0</v>
      </c>
      <c r="N50" s="15">
        <v>0</v>
      </c>
      <c r="O50" s="15">
        <v>3</v>
      </c>
      <c r="P50" s="15">
        <v>0</v>
      </c>
      <c r="Q50" s="15">
        <v>0</v>
      </c>
      <c r="R50" s="15">
        <v>1.5</v>
      </c>
      <c r="S50" s="15">
        <v>0.5</v>
      </c>
      <c r="T50" s="15">
        <v>0</v>
      </c>
      <c r="U50" s="15">
        <v>1</v>
      </c>
      <c r="V50" s="15">
        <v>0</v>
      </c>
      <c r="W50" s="15">
        <v>0</v>
      </c>
      <c r="X50" s="15">
        <v>1</v>
      </c>
      <c r="Y50" s="15">
        <v>-1.5</v>
      </c>
      <c r="Z50" s="15">
        <v>0</v>
      </c>
      <c r="AA50" s="15">
        <v>0</v>
      </c>
      <c r="AB50" s="15">
        <v>0.04</v>
      </c>
      <c r="AC50" s="15">
        <v>58000</v>
      </c>
      <c r="AD50" s="15">
        <v>3</v>
      </c>
      <c r="AE50" s="15">
        <v>1</v>
      </c>
      <c r="AF50" s="15">
        <v>0</v>
      </c>
      <c r="AG50" s="15">
        <v>0</v>
      </c>
      <c r="AH50" s="15">
        <v>0</v>
      </c>
      <c r="AI50" s="15">
        <v>0</v>
      </c>
      <c r="AJ50" s="15">
        <v>0</v>
      </c>
      <c r="AK50" s="15">
        <v>0.5</v>
      </c>
      <c r="AL50" s="15">
        <v>0.5</v>
      </c>
      <c r="AM50" s="15">
        <v>0.5</v>
      </c>
      <c r="AN50" s="15">
        <v>0.5</v>
      </c>
      <c r="AO50" s="15">
        <v>0.5</v>
      </c>
      <c r="AP50" s="15">
        <v>0.5</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0.5</v>
      </c>
      <c r="BO50" s="15">
        <v>0</v>
      </c>
      <c r="BP50" s="15">
        <v>0</v>
      </c>
      <c r="BQ50" s="15">
        <v>0</v>
      </c>
      <c r="BR50" s="15">
        <v>1</v>
      </c>
      <c r="BS50" s="15">
        <v>0</v>
      </c>
      <c r="BT50" s="15">
        <v>0.5</v>
      </c>
      <c r="BU50" s="15">
        <v>0</v>
      </c>
      <c r="BV50" s="15">
        <v>0</v>
      </c>
      <c r="BW50" s="15">
        <v>0</v>
      </c>
      <c r="BX50" s="15">
        <v>0.5</v>
      </c>
      <c r="BY50" s="15">
        <v>0</v>
      </c>
      <c r="BZ50" s="15">
        <v>0</v>
      </c>
      <c r="CA50" s="15">
        <v>0.5</v>
      </c>
      <c r="CB50" s="15">
        <v>0</v>
      </c>
      <c r="CC50" s="15">
        <v>0</v>
      </c>
      <c r="CD50" s="15">
        <v>-1</v>
      </c>
      <c r="CE50" s="15">
        <v>-0.5</v>
      </c>
      <c r="CF50" s="15">
        <v>0</v>
      </c>
      <c r="CG50" s="15">
        <v>0</v>
      </c>
      <c r="CH50" s="15">
        <v>0</v>
      </c>
      <c r="CI50" s="15">
        <v>0</v>
      </c>
      <c r="CJ50" s="15">
        <v>0</v>
      </c>
      <c r="CK50" s="15">
        <v>0</v>
      </c>
      <c r="CL50" s="15">
        <v>0</v>
      </c>
      <c r="CM50" s="15">
        <v>0</v>
      </c>
      <c r="CN50" s="15">
        <v>0</v>
      </c>
      <c r="CO50" s="15">
        <v>0.5</v>
      </c>
      <c r="CP50" s="15">
        <v>0</v>
      </c>
      <c r="CQ50" s="15">
        <v>0.5</v>
      </c>
      <c r="CR50" s="15">
        <v>-1</v>
      </c>
      <c r="CS50" s="15">
        <v>-3</v>
      </c>
      <c r="CT50" s="15">
        <v>1</v>
      </c>
      <c r="CU50" s="15">
        <v>0</v>
      </c>
      <c r="CV50" s="15">
        <v>2</v>
      </c>
      <c r="CW50" s="15">
        <v>-3</v>
      </c>
      <c r="CX50" s="15">
        <v>1</v>
      </c>
      <c r="CY50" s="15">
        <v>-0.5</v>
      </c>
      <c r="CZ50" s="15">
        <v>0</v>
      </c>
      <c r="DA50" s="15">
        <v>0</v>
      </c>
      <c r="DB50" s="15">
        <v>0.5</v>
      </c>
      <c r="DC50" s="15">
        <v>-1</v>
      </c>
      <c r="DD50" s="15">
        <v>0</v>
      </c>
      <c r="DE50" s="15">
        <v>-2</v>
      </c>
      <c r="DF50" s="15">
        <v>-0.5</v>
      </c>
      <c r="DG50" s="15">
        <v>0</v>
      </c>
      <c r="DH50" s="15">
        <v>0</v>
      </c>
      <c r="DI50" s="15">
        <v>0.5</v>
      </c>
      <c r="DJ50" s="15">
        <v>0</v>
      </c>
      <c r="DK50" s="15">
        <v>0</v>
      </c>
      <c r="DL50" s="15">
        <v>0</v>
      </c>
      <c r="DM50" s="15">
        <v>0</v>
      </c>
      <c r="DN50" s="15">
        <v>0</v>
      </c>
      <c r="DO50" s="15">
        <v>0</v>
      </c>
      <c r="DP50" s="15">
        <v>-1</v>
      </c>
      <c r="DQ50" s="15">
        <v>0</v>
      </c>
      <c r="DR50" s="15">
        <v>-2</v>
      </c>
      <c r="DS50" s="15">
        <v>0</v>
      </c>
      <c r="DT50" s="15">
        <v>-0.5</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0.5</v>
      </c>
      <c r="FH50" s="15">
        <v>0</v>
      </c>
      <c r="FI50" s="15">
        <v>0</v>
      </c>
      <c r="FJ50" s="15">
        <v>0</v>
      </c>
      <c r="FK50" s="15">
        <v>0</v>
      </c>
      <c r="FL50" s="15">
        <v>0</v>
      </c>
      <c r="FM50" s="15">
        <v>0</v>
      </c>
      <c r="FN50" s="15">
        <v>0</v>
      </c>
      <c r="FO50" s="15">
        <v>0</v>
      </c>
      <c r="FP50" s="15">
        <v>0</v>
      </c>
      <c r="FQ50" s="15">
        <v>0</v>
      </c>
      <c r="FR50" s="15">
        <v>0</v>
      </c>
      <c r="FS50" s="15">
        <v>-1</v>
      </c>
      <c r="FT50" s="15">
        <v>0</v>
      </c>
      <c r="FU50" s="15">
        <v>0</v>
      </c>
      <c r="FV50" s="15">
        <v>0</v>
      </c>
      <c r="FW50" s="15">
        <v>0</v>
      </c>
      <c r="FX50" s="15">
        <v>0</v>
      </c>
      <c r="FY50" s="15">
        <v>0</v>
      </c>
      <c r="FZ50" s="15">
        <v>0</v>
      </c>
      <c r="GA50" s="15">
        <v>0</v>
      </c>
      <c r="GB50" s="15">
        <v>0</v>
      </c>
      <c r="GC50" s="15">
        <v>0</v>
      </c>
      <c r="GD50" s="15">
        <v>-1</v>
      </c>
      <c r="GE50" s="15">
        <v>0</v>
      </c>
      <c r="GF50" s="15">
        <v>0</v>
      </c>
      <c r="GG50" s="15">
        <v>-1</v>
      </c>
      <c r="GH50" s="15">
        <v>1</v>
      </c>
      <c r="GI50" s="15">
        <v>1</v>
      </c>
      <c r="GJ50" s="15">
        <v>0</v>
      </c>
    </row>
    <row r="51" spans="1:192">
      <c r="A51" s="5">
        <v>50</v>
      </c>
      <c r="B51" s="15">
        <v>12</v>
      </c>
      <c r="C51" s="15">
        <v>3</v>
      </c>
      <c r="D51" s="15">
        <v>9.5</v>
      </c>
      <c r="E51" s="15">
        <v>4</v>
      </c>
      <c r="F51" s="15">
        <v>2.5</v>
      </c>
      <c r="G51" s="15">
        <v>2</v>
      </c>
      <c r="H51" s="15">
        <v>2.75</v>
      </c>
      <c r="I51" s="15">
        <v>4.5</v>
      </c>
      <c r="J51" s="15">
        <v>0</v>
      </c>
      <c r="K51" s="15">
        <v>1.5</v>
      </c>
      <c r="L51" s="15">
        <v>3.5</v>
      </c>
      <c r="M51" s="15">
        <v>0.5</v>
      </c>
      <c r="N51" s="15">
        <v>-0.75</v>
      </c>
      <c r="O51" s="15">
        <v>2.75</v>
      </c>
      <c r="P51" s="15">
        <v>3.5</v>
      </c>
      <c r="Q51" s="15">
        <v>0</v>
      </c>
      <c r="R51" s="15">
        <v>1.5</v>
      </c>
      <c r="S51" s="15">
        <v>1</v>
      </c>
      <c r="T51" s="15">
        <v>0.75</v>
      </c>
      <c r="U51" s="15">
        <v>0</v>
      </c>
      <c r="V51" s="15">
        <v>1</v>
      </c>
      <c r="W51" s="15">
        <v>0</v>
      </c>
      <c r="X51" s="15">
        <v>0</v>
      </c>
      <c r="Y51" s="15">
        <v>2.5</v>
      </c>
      <c r="Z51" s="15">
        <v>-0.25</v>
      </c>
      <c r="AA51" s="15">
        <v>-0.75</v>
      </c>
      <c r="AB51" s="15">
        <v>3.7999999999999999E-2</v>
      </c>
      <c r="AC51" s="15">
        <v>171000</v>
      </c>
      <c r="AD51" s="15">
        <v>1</v>
      </c>
      <c r="AE51" s="15">
        <v>1</v>
      </c>
      <c r="AF51" s="15">
        <v>0</v>
      </c>
      <c r="AG51" s="15">
        <v>0.5</v>
      </c>
      <c r="AH51" s="15">
        <v>0</v>
      </c>
      <c r="AI51" s="15">
        <v>0.25</v>
      </c>
      <c r="AJ51" s="15">
        <v>0</v>
      </c>
      <c r="AK51" s="15">
        <v>0</v>
      </c>
      <c r="AL51" s="15">
        <v>0</v>
      </c>
      <c r="AM51" s="15">
        <v>0.5</v>
      </c>
      <c r="AN51" s="15">
        <v>0.5</v>
      </c>
      <c r="AO51" s="15">
        <v>0</v>
      </c>
      <c r="AP51" s="15">
        <v>0</v>
      </c>
      <c r="AQ51" s="15">
        <v>1</v>
      </c>
      <c r="AR51" s="15">
        <v>1</v>
      </c>
      <c r="AS51" s="15">
        <v>1</v>
      </c>
      <c r="AT51" s="15">
        <v>0</v>
      </c>
      <c r="AU51" s="15">
        <v>0.5</v>
      </c>
      <c r="AV51" s="15">
        <v>0</v>
      </c>
      <c r="AW51" s="15">
        <v>0.25</v>
      </c>
      <c r="AX51" s="15">
        <v>0.25</v>
      </c>
      <c r="AY51" s="15">
        <v>0</v>
      </c>
      <c r="AZ51" s="15">
        <v>0</v>
      </c>
      <c r="BA51" s="15">
        <v>0.5</v>
      </c>
      <c r="BB51" s="15">
        <v>0</v>
      </c>
      <c r="BC51" s="15">
        <v>0</v>
      </c>
      <c r="BD51" s="15">
        <v>0</v>
      </c>
      <c r="BE51" s="15">
        <v>0</v>
      </c>
      <c r="BF51" s="15">
        <v>0</v>
      </c>
      <c r="BG51" s="15">
        <v>0</v>
      </c>
      <c r="BH51" s="15">
        <v>0</v>
      </c>
      <c r="BI51" s="15">
        <v>0</v>
      </c>
      <c r="BJ51" s="15">
        <v>0</v>
      </c>
      <c r="BK51" s="15">
        <v>0</v>
      </c>
      <c r="BL51" s="15">
        <v>0</v>
      </c>
      <c r="BM51" s="15">
        <v>1</v>
      </c>
      <c r="BN51" s="15">
        <v>0</v>
      </c>
      <c r="BO51" s="15">
        <v>0</v>
      </c>
      <c r="BP51" s="15">
        <v>0</v>
      </c>
      <c r="BQ51" s="15">
        <v>0</v>
      </c>
      <c r="BR51" s="15">
        <v>0.5</v>
      </c>
      <c r="BS51" s="15">
        <v>0</v>
      </c>
      <c r="BT51" s="15">
        <v>0</v>
      </c>
      <c r="BU51" s="15">
        <v>0</v>
      </c>
      <c r="BV51" s="15">
        <v>0</v>
      </c>
      <c r="BW51" s="15">
        <v>0</v>
      </c>
      <c r="BX51" s="15">
        <v>0</v>
      </c>
      <c r="BY51" s="15">
        <v>0</v>
      </c>
      <c r="BZ51" s="15">
        <v>0.5</v>
      </c>
      <c r="CA51" s="15">
        <v>0.5</v>
      </c>
      <c r="CB51" s="15">
        <v>0</v>
      </c>
      <c r="CC51" s="15">
        <v>0</v>
      </c>
      <c r="CD51" s="15">
        <v>1</v>
      </c>
      <c r="CE51" s="15">
        <v>0.5</v>
      </c>
      <c r="CF51" s="15">
        <v>0.5</v>
      </c>
      <c r="CG51" s="15">
        <v>0.5</v>
      </c>
      <c r="CH51" s="15">
        <v>1</v>
      </c>
      <c r="CI51" s="15">
        <v>-0.25</v>
      </c>
      <c r="CJ51" s="15">
        <v>0</v>
      </c>
      <c r="CK51" s="15">
        <v>0</v>
      </c>
      <c r="CL51" s="15">
        <v>-0.25</v>
      </c>
      <c r="CM51" s="15">
        <v>0</v>
      </c>
      <c r="CN51" s="15">
        <v>0</v>
      </c>
      <c r="CO51" s="15">
        <v>0.25</v>
      </c>
      <c r="CP51" s="15">
        <v>0</v>
      </c>
      <c r="CQ51" s="15">
        <v>-1</v>
      </c>
      <c r="CR51" s="15">
        <v>0</v>
      </c>
      <c r="CS51" s="15">
        <v>3</v>
      </c>
      <c r="CT51" s="15">
        <v>2</v>
      </c>
      <c r="CU51" s="15">
        <v>6</v>
      </c>
      <c r="CV51" s="15">
        <v>3</v>
      </c>
      <c r="CW51" s="15">
        <v>-3</v>
      </c>
      <c r="CX51" s="15">
        <v>1</v>
      </c>
      <c r="CY51" s="15">
        <v>0.25</v>
      </c>
      <c r="CZ51" s="15">
        <v>3.5</v>
      </c>
      <c r="DA51" s="15">
        <v>0</v>
      </c>
      <c r="DB51" s="15">
        <v>1.5</v>
      </c>
      <c r="DC51" s="15">
        <v>-1</v>
      </c>
      <c r="DD51" s="15">
        <v>0.5</v>
      </c>
      <c r="DE51" s="15">
        <v>-1.75</v>
      </c>
      <c r="DF51" s="15">
        <v>0.25</v>
      </c>
      <c r="DG51" s="15">
        <v>3.5</v>
      </c>
      <c r="DH51" s="15">
        <v>0</v>
      </c>
      <c r="DI51" s="15">
        <v>1.5</v>
      </c>
      <c r="DJ51" s="15">
        <v>0</v>
      </c>
      <c r="DK51" s="15">
        <v>0.75</v>
      </c>
      <c r="DL51" s="15">
        <v>0</v>
      </c>
      <c r="DM51" s="15">
        <v>0</v>
      </c>
      <c r="DN51" s="15">
        <v>0</v>
      </c>
      <c r="DO51" s="15">
        <v>0</v>
      </c>
      <c r="DP51" s="15">
        <v>-1</v>
      </c>
      <c r="DQ51" s="15">
        <v>-0.25</v>
      </c>
      <c r="DR51" s="15">
        <v>-1.75</v>
      </c>
      <c r="DS51" s="15">
        <v>0.5</v>
      </c>
      <c r="DT51" s="15">
        <v>-1</v>
      </c>
      <c r="DU51" s="15">
        <v>0</v>
      </c>
      <c r="DV51" s="15">
        <v>0.5</v>
      </c>
      <c r="DW51" s="15">
        <v>0</v>
      </c>
      <c r="DX51" s="15">
        <v>0.25</v>
      </c>
      <c r="DY51" s="15">
        <v>0</v>
      </c>
      <c r="DZ51" s="15">
        <v>0</v>
      </c>
      <c r="EA51" s="15">
        <v>0</v>
      </c>
      <c r="EB51" s="15">
        <v>0</v>
      </c>
      <c r="EC51" s="15">
        <v>0</v>
      </c>
      <c r="ED51" s="15">
        <v>0</v>
      </c>
      <c r="EE51" s="15">
        <v>0</v>
      </c>
      <c r="EF51" s="15">
        <v>1</v>
      </c>
      <c r="EG51" s="15">
        <v>1</v>
      </c>
      <c r="EH51" s="15">
        <v>1</v>
      </c>
      <c r="EI51" s="15">
        <v>0</v>
      </c>
      <c r="EJ51" s="15">
        <v>0.5</v>
      </c>
      <c r="EK51" s="15">
        <v>0</v>
      </c>
      <c r="EL51" s="15">
        <v>0</v>
      </c>
      <c r="EM51" s="15">
        <v>0</v>
      </c>
      <c r="EN51" s="15">
        <v>0</v>
      </c>
      <c r="EO51" s="15">
        <v>0</v>
      </c>
      <c r="EP51" s="15">
        <v>0</v>
      </c>
      <c r="EQ51" s="15">
        <v>0</v>
      </c>
      <c r="ER51" s="15">
        <v>0</v>
      </c>
      <c r="ES51" s="15">
        <v>0</v>
      </c>
      <c r="ET51" s="15">
        <v>0</v>
      </c>
      <c r="EU51" s="15">
        <v>0</v>
      </c>
      <c r="EV51" s="15">
        <v>0</v>
      </c>
      <c r="EW51" s="15">
        <v>0</v>
      </c>
      <c r="EX51" s="15">
        <v>0</v>
      </c>
      <c r="EY51" s="15">
        <v>0</v>
      </c>
      <c r="EZ51" s="15">
        <v>0</v>
      </c>
      <c r="FA51" s="15">
        <v>0</v>
      </c>
      <c r="FB51" s="15">
        <v>1</v>
      </c>
      <c r="FC51" s="15">
        <v>0</v>
      </c>
      <c r="FD51" s="15">
        <v>0</v>
      </c>
      <c r="FE51" s="15">
        <v>0</v>
      </c>
      <c r="FF51" s="15">
        <v>0</v>
      </c>
      <c r="FG51" s="15">
        <v>0.5</v>
      </c>
      <c r="FH51" s="15">
        <v>0</v>
      </c>
      <c r="FI51" s="15">
        <v>0</v>
      </c>
      <c r="FJ51" s="15">
        <v>0</v>
      </c>
      <c r="FK51" s="15">
        <v>0</v>
      </c>
      <c r="FL51" s="15">
        <v>0</v>
      </c>
      <c r="FM51" s="15">
        <v>0</v>
      </c>
      <c r="FN51" s="15">
        <v>0</v>
      </c>
      <c r="FO51" s="15">
        <v>0</v>
      </c>
      <c r="FP51" s="15">
        <v>0</v>
      </c>
      <c r="FQ51" s="15">
        <v>0</v>
      </c>
      <c r="FR51" s="15">
        <v>0</v>
      </c>
      <c r="FS51" s="15">
        <v>-1</v>
      </c>
      <c r="FT51" s="15">
        <v>0</v>
      </c>
      <c r="FU51" s="15">
        <v>0</v>
      </c>
      <c r="FV51" s="15">
        <v>0</v>
      </c>
      <c r="FW51" s="15">
        <v>1</v>
      </c>
      <c r="FX51" s="15">
        <v>-0.25</v>
      </c>
      <c r="FY51" s="15">
        <v>0</v>
      </c>
      <c r="FZ51" s="15">
        <v>0</v>
      </c>
      <c r="GA51" s="15">
        <v>-0.25</v>
      </c>
      <c r="GB51" s="15">
        <v>0</v>
      </c>
      <c r="GC51" s="15">
        <v>0</v>
      </c>
      <c r="GD51" s="15">
        <v>0.25</v>
      </c>
      <c r="GE51" s="15">
        <v>0</v>
      </c>
      <c r="GF51" s="15">
        <v>-1</v>
      </c>
      <c r="GG51" s="15">
        <v>-1</v>
      </c>
      <c r="GH51" s="15">
        <v>1</v>
      </c>
      <c r="GI51" s="15">
        <v>1</v>
      </c>
      <c r="GJ51" s="15">
        <v>0</v>
      </c>
    </row>
    <row r="52" spans="1:192">
      <c r="A52" s="5">
        <v>51</v>
      </c>
      <c r="B52" s="15">
        <v>1.75</v>
      </c>
      <c r="C52" s="15">
        <v>2</v>
      </c>
      <c r="D52" s="15">
        <v>2.5</v>
      </c>
      <c r="E52" s="15">
        <v>2</v>
      </c>
      <c r="F52" s="15">
        <v>-0.75</v>
      </c>
      <c r="G52" s="15">
        <v>1</v>
      </c>
      <c r="H52" s="15">
        <v>2</v>
      </c>
      <c r="I52" s="15">
        <v>0</v>
      </c>
      <c r="J52" s="15">
        <v>0</v>
      </c>
      <c r="K52" s="15">
        <v>0.5</v>
      </c>
      <c r="L52" s="15">
        <v>-1</v>
      </c>
      <c r="M52" s="15">
        <v>0</v>
      </c>
      <c r="N52" s="15">
        <v>0.25</v>
      </c>
      <c r="O52" s="15">
        <v>2</v>
      </c>
      <c r="P52" s="15">
        <v>0</v>
      </c>
      <c r="Q52" s="15">
        <v>0</v>
      </c>
      <c r="R52" s="15">
        <v>0.5</v>
      </c>
      <c r="S52" s="15">
        <v>0</v>
      </c>
      <c r="T52" s="15">
        <v>0</v>
      </c>
      <c r="U52" s="15">
        <v>0</v>
      </c>
      <c r="V52" s="15">
        <v>0</v>
      </c>
      <c r="W52" s="15">
        <v>0</v>
      </c>
      <c r="X52" s="15">
        <v>0</v>
      </c>
      <c r="Y52" s="15">
        <v>-1</v>
      </c>
      <c r="Z52" s="15">
        <v>0</v>
      </c>
      <c r="AA52" s="15">
        <v>0.25</v>
      </c>
      <c r="AB52" s="15">
        <v>3.3000000000000002E-2</v>
      </c>
      <c r="AC52" s="15">
        <v>15000</v>
      </c>
      <c r="AD52" s="15">
        <v>4</v>
      </c>
      <c r="AE52" s="15">
        <v>1</v>
      </c>
      <c r="AF52" s="15">
        <v>0</v>
      </c>
      <c r="AG52" s="15">
        <v>0</v>
      </c>
      <c r="AH52" s="15">
        <v>0</v>
      </c>
      <c r="AI52" s="15">
        <v>0</v>
      </c>
      <c r="AJ52" s="15">
        <v>0</v>
      </c>
      <c r="AK52" s="15">
        <v>0</v>
      </c>
      <c r="AL52" s="15">
        <v>0</v>
      </c>
      <c r="AM52" s="15">
        <v>1</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0.5</v>
      </c>
      <c r="BS52" s="15">
        <v>0</v>
      </c>
      <c r="BT52" s="15">
        <v>0</v>
      </c>
      <c r="BU52" s="15">
        <v>0</v>
      </c>
      <c r="BV52" s="15">
        <v>0</v>
      </c>
      <c r="BW52" s="15">
        <v>0</v>
      </c>
      <c r="BX52" s="15">
        <v>0</v>
      </c>
      <c r="BY52" s="15">
        <v>0</v>
      </c>
      <c r="BZ52" s="15">
        <v>0</v>
      </c>
      <c r="CA52" s="15">
        <v>0</v>
      </c>
      <c r="CB52" s="15">
        <v>0</v>
      </c>
      <c r="CC52" s="15">
        <v>0</v>
      </c>
      <c r="CD52" s="15">
        <v>-1</v>
      </c>
      <c r="CE52" s="15">
        <v>0</v>
      </c>
      <c r="CF52" s="15">
        <v>0</v>
      </c>
      <c r="CG52" s="15">
        <v>0</v>
      </c>
      <c r="CH52" s="15">
        <v>0</v>
      </c>
      <c r="CI52" s="15">
        <v>0</v>
      </c>
      <c r="CJ52" s="15">
        <v>0</v>
      </c>
      <c r="CK52" s="15">
        <v>0</v>
      </c>
      <c r="CL52" s="15">
        <v>0</v>
      </c>
      <c r="CM52" s="15">
        <v>0</v>
      </c>
      <c r="CN52" s="15">
        <v>0</v>
      </c>
      <c r="CO52" s="15">
        <v>0.75</v>
      </c>
      <c r="CP52" s="15">
        <v>0</v>
      </c>
      <c r="CQ52" s="15">
        <v>0.5</v>
      </c>
      <c r="CR52" s="15">
        <v>-1</v>
      </c>
      <c r="CS52" s="15">
        <v>-4.5</v>
      </c>
      <c r="CT52" s="15">
        <v>1</v>
      </c>
      <c r="CU52" s="15">
        <v>-0.5</v>
      </c>
      <c r="CV52" s="15">
        <v>1</v>
      </c>
      <c r="CW52" s="15">
        <v>-4</v>
      </c>
      <c r="CX52" s="15">
        <v>1</v>
      </c>
      <c r="CY52" s="15">
        <v>-0.5</v>
      </c>
      <c r="CZ52" s="15">
        <v>0</v>
      </c>
      <c r="DA52" s="15">
        <v>0</v>
      </c>
      <c r="DB52" s="15">
        <v>0</v>
      </c>
      <c r="DC52" s="15">
        <v>-1</v>
      </c>
      <c r="DD52" s="15">
        <v>0</v>
      </c>
      <c r="DE52" s="15">
        <v>-3</v>
      </c>
      <c r="DF52" s="15">
        <v>-0.5</v>
      </c>
      <c r="DG52" s="15">
        <v>0</v>
      </c>
      <c r="DH52" s="15">
        <v>0</v>
      </c>
      <c r="DI52" s="15">
        <v>0</v>
      </c>
      <c r="DJ52" s="15">
        <v>0</v>
      </c>
      <c r="DK52" s="15">
        <v>0</v>
      </c>
      <c r="DL52" s="15">
        <v>0</v>
      </c>
      <c r="DM52" s="15">
        <v>0</v>
      </c>
      <c r="DN52" s="15">
        <v>0</v>
      </c>
      <c r="DO52" s="15">
        <v>0</v>
      </c>
      <c r="DP52" s="15">
        <v>-1</v>
      </c>
      <c r="DQ52" s="15">
        <v>0</v>
      </c>
      <c r="DR52" s="15">
        <v>-3</v>
      </c>
      <c r="DS52" s="15">
        <v>0</v>
      </c>
      <c r="DT52" s="15">
        <v>-0.5</v>
      </c>
      <c r="DU52" s="15">
        <v>0</v>
      </c>
      <c r="DV52" s="15">
        <v>0</v>
      </c>
      <c r="DW52" s="15">
        <v>0</v>
      </c>
      <c r="DX52" s="15">
        <v>0</v>
      </c>
      <c r="DY52" s="15">
        <v>0</v>
      </c>
      <c r="DZ52" s="15">
        <v>0</v>
      </c>
      <c r="EA52" s="15">
        <v>0</v>
      </c>
      <c r="EB52" s="15">
        <v>0</v>
      </c>
      <c r="EC52" s="15">
        <v>0</v>
      </c>
      <c r="ED52" s="15">
        <v>0</v>
      </c>
      <c r="EE52" s="15">
        <v>0</v>
      </c>
      <c r="EF52" s="15">
        <v>0</v>
      </c>
      <c r="EG52" s="15">
        <v>0</v>
      </c>
      <c r="EH52" s="15">
        <v>0</v>
      </c>
      <c r="EI52" s="15">
        <v>0</v>
      </c>
      <c r="EJ52" s="15">
        <v>0</v>
      </c>
      <c r="EK52" s="15">
        <v>0</v>
      </c>
      <c r="EL52" s="15">
        <v>0</v>
      </c>
      <c r="EM52" s="15">
        <v>0</v>
      </c>
      <c r="EN52" s="15">
        <v>0</v>
      </c>
      <c r="EO52" s="15">
        <v>0</v>
      </c>
      <c r="EP52" s="15">
        <v>0</v>
      </c>
      <c r="EQ52" s="15">
        <v>0</v>
      </c>
      <c r="ER52" s="15">
        <v>0</v>
      </c>
      <c r="ES52" s="15">
        <v>0</v>
      </c>
      <c r="ET52" s="15">
        <v>0</v>
      </c>
      <c r="EU52" s="15">
        <v>0</v>
      </c>
      <c r="EV52" s="15">
        <v>0</v>
      </c>
      <c r="EW52" s="15">
        <v>0</v>
      </c>
      <c r="EX52" s="15">
        <v>0</v>
      </c>
      <c r="EY52" s="15">
        <v>0</v>
      </c>
      <c r="EZ52" s="15">
        <v>0</v>
      </c>
      <c r="FA52" s="15">
        <v>0</v>
      </c>
      <c r="FB52" s="15">
        <v>0</v>
      </c>
      <c r="FC52" s="15">
        <v>0</v>
      </c>
      <c r="FD52" s="15">
        <v>0</v>
      </c>
      <c r="FE52" s="15">
        <v>0</v>
      </c>
      <c r="FF52" s="15">
        <v>0</v>
      </c>
      <c r="FG52" s="15">
        <v>0</v>
      </c>
      <c r="FH52" s="15">
        <v>0</v>
      </c>
      <c r="FI52" s="15">
        <v>0</v>
      </c>
      <c r="FJ52" s="15">
        <v>0</v>
      </c>
      <c r="FK52" s="15">
        <v>0</v>
      </c>
      <c r="FL52" s="15">
        <v>0</v>
      </c>
      <c r="FM52" s="15">
        <v>0</v>
      </c>
      <c r="FN52" s="15">
        <v>0</v>
      </c>
      <c r="FO52" s="15">
        <v>0</v>
      </c>
      <c r="FP52" s="15">
        <v>0</v>
      </c>
      <c r="FQ52" s="15">
        <v>0</v>
      </c>
      <c r="FR52" s="15">
        <v>0</v>
      </c>
      <c r="FS52" s="15">
        <v>-1</v>
      </c>
      <c r="FT52" s="15">
        <v>0</v>
      </c>
      <c r="FU52" s="15">
        <v>0</v>
      </c>
      <c r="FV52" s="15">
        <v>0</v>
      </c>
      <c r="FW52" s="15">
        <v>0</v>
      </c>
      <c r="FX52" s="15">
        <v>0</v>
      </c>
      <c r="FY52" s="15">
        <v>0</v>
      </c>
      <c r="FZ52" s="15">
        <v>0</v>
      </c>
      <c r="GA52" s="15">
        <v>0</v>
      </c>
      <c r="GB52" s="15">
        <v>0</v>
      </c>
      <c r="GC52" s="15">
        <v>0</v>
      </c>
      <c r="GD52" s="15">
        <v>-1</v>
      </c>
      <c r="GE52" s="15">
        <v>0</v>
      </c>
      <c r="GF52" s="15">
        <v>-1</v>
      </c>
      <c r="GG52" s="15">
        <v>-1</v>
      </c>
      <c r="GH52" s="15">
        <v>1</v>
      </c>
      <c r="GI52" s="15">
        <v>1</v>
      </c>
      <c r="GJ52" s="15">
        <v>0</v>
      </c>
    </row>
    <row r="53" spans="1:192">
      <c r="A53" s="5">
        <v>52</v>
      </c>
      <c r="B53" s="15">
        <v>0.5</v>
      </c>
      <c r="C53" s="15">
        <v>2</v>
      </c>
      <c r="D53" s="15">
        <v>1.5</v>
      </c>
      <c r="E53" s="15">
        <v>2</v>
      </c>
      <c r="F53" s="15">
        <v>-1</v>
      </c>
      <c r="G53" s="15">
        <v>1</v>
      </c>
      <c r="H53" s="15">
        <v>1.5</v>
      </c>
      <c r="I53" s="15">
        <v>0</v>
      </c>
      <c r="J53" s="15">
        <v>0</v>
      </c>
      <c r="K53" s="15">
        <v>0</v>
      </c>
      <c r="L53" s="15">
        <v>0</v>
      </c>
      <c r="M53" s="15">
        <v>0</v>
      </c>
      <c r="N53" s="15">
        <v>-1</v>
      </c>
      <c r="O53" s="15">
        <v>1.5</v>
      </c>
      <c r="P53" s="15">
        <v>0</v>
      </c>
      <c r="Q53" s="15">
        <v>0</v>
      </c>
      <c r="R53" s="15">
        <v>0</v>
      </c>
      <c r="S53" s="15">
        <v>0</v>
      </c>
      <c r="T53" s="15">
        <v>0</v>
      </c>
      <c r="U53" s="15">
        <v>0</v>
      </c>
      <c r="V53" s="15">
        <v>0</v>
      </c>
      <c r="W53" s="15">
        <v>0</v>
      </c>
      <c r="X53" s="15">
        <v>0</v>
      </c>
      <c r="Y53" s="15">
        <v>0</v>
      </c>
      <c r="Z53" s="15">
        <v>0</v>
      </c>
      <c r="AA53" s="15">
        <v>-1</v>
      </c>
      <c r="AB53" s="15">
        <v>-1</v>
      </c>
      <c r="AC53" s="15">
        <v>-1</v>
      </c>
      <c r="AD53" s="15">
        <v>0</v>
      </c>
      <c r="AE53" s="15">
        <v>1</v>
      </c>
      <c r="AF53" s="15">
        <v>0</v>
      </c>
      <c r="AG53" s="15">
        <v>0</v>
      </c>
      <c r="AH53" s="15">
        <v>0</v>
      </c>
      <c r="AI53" s="15">
        <v>0</v>
      </c>
      <c r="AJ53" s="15">
        <v>0</v>
      </c>
      <c r="AK53" s="15">
        <v>0</v>
      </c>
      <c r="AL53" s="15">
        <v>0</v>
      </c>
      <c r="AM53" s="15">
        <v>0.5</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0</v>
      </c>
      <c r="BW53" s="15">
        <v>0</v>
      </c>
      <c r="BX53" s="15">
        <v>0</v>
      </c>
      <c r="BY53" s="15">
        <v>0</v>
      </c>
      <c r="BZ53" s="15">
        <v>0</v>
      </c>
      <c r="CA53" s="15">
        <v>0</v>
      </c>
      <c r="CB53" s="15">
        <v>0</v>
      </c>
      <c r="CC53" s="15">
        <v>0</v>
      </c>
      <c r="CD53" s="15">
        <v>0</v>
      </c>
      <c r="CE53" s="15">
        <v>0</v>
      </c>
      <c r="CF53" s="15">
        <v>0</v>
      </c>
      <c r="CG53" s="15">
        <v>0</v>
      </c>
      <c r="CH53" s="15">
        <v>0</v>
      </c>
      <c r="CI53" s="15">
        <v>0</v>
      </c>
      <c r="CJ53" s="15">
        <v>0</v>
      </c>
      <c r="CK53" s="15">
        <v>0</v>
      </c>
      <c r="CL53" s="15">
        <v>0</v>
      </c>
      <c r="CM53" s="15">
        <v>0</v>
      </c>
      <c r="CN53" s="15">
        <v>0</v>
      </c>
      <c r="CO53" s="15">
        <v>0</v>
      </c>
      <c r="CP53" s="15">
        <v>0</v>
      </c>
      <c r="CQ53" s="15">
        <v>0</v>
      </c>
      <c r="CR53" s="15">
        <v>-1</v>
      </c>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v>0</v>
      </c>
      <c r="FO53" s="15"/>
      <c r="FP53" s="15"/>
      <c r="FQ53" s="15">
        <v>0</v>
      </c>
      <c r="FR53" s="15">
        <v>0</v>
      </c>
      <c r="FS53" s="15"/>
      <c r="FT53" s="15"/>
      <c r="FU53" s="15"/>
      <c r="FV53" s="15"/>
      <c r="FW53" s="15"/>
      <c r="FX53" s="15"/>
      <c r="FY53" s="15"/>
      <c r="FZ53" s="15"/>
      <c r="GA53" s="15"/>
      <c r="GB53" s="15"/>
      <c r="GC53" s="15">
        <v>0</v>
      </c>
      <c r="GD53" s="15">
        <v>0</v>
      </c>
      <c r="GE53" s="15">
        <v>0</v>
      </c>
      <c r="GF53" s="15">
        <v>0</v>
      </c>
      <c r="GG53" s="15"/>
      <c r="GH53" s="15"/>
      <c r="GI53" s="15"/>
      <c r="GJ53" s="15"/>
    </row>
    <row r="54" spans="1:192">
      <c r="A54" s="5">
        <v>53</v>
      </c>
      <c r="B54" s="15">
        <v>5.75</v>
      </c>
      <c r="C54" s="15">
        <v>2</v>
      </c>
      <c r="D54" s="15">
        <v>6.5</v>
      </c>
      <c r="E54" s="15">
        <v>3</v>
      </c>
      <c r="F54" s="15">
        <v>-0.75</v>
      </c>
      <c r="G54" s="15">
        <v>1</v>
      </c>
      <c r="H54" s="15">
        <v>3.75</v>
      </c>
      <c r="I54" s="15">
        <v>3</v>
      </c>
      <c r="J54" s="15">
        <v>0</v>
      </c>
      <c r="K54" s="15">
        <v>1</v>
      </c>
      <c r="L54" s="15">
        <v>1.5</v>
      </c>
      <c r="M54" s="15">
        <v>-0.5</v>
      </c>
      <c r="N54" s="15">
        <v>-3</v>
      </c>
      <c r="O54" s="15">
        <v>3.25</v>
      </c>
      <c r="P54" s="15">
        <v>1.5</v>
      </c>
      <c r="Q54" s="15">
        <v>0</v>
      </c>
      <c r="R54" s="15">
        <v>1</v>
      </c>
      <c r="S54" s="15">
        <v>1</v>
      </c>
      <c r="T54" s="15">
        <v>-0.25</v>
      </c>
      <c r="U54" s="15">
        <v>0.5</v>
      </c>
      <c r="V54" s="15">
        <v>1.5</v>
      </c>
      <c r="W54" s="15">
        <v>0</v>
      </c>
      <c r="X54" s="15">
        <v>0</v>
      </c>
      <c r="Y54" s="15">
        <v>0.5</v>
      </c>
      <c r="Z54" s="15">
        <v>-0.25</v>
      </c>
      <c r="AA54" s="15">
        <v>-3</v>
      </c>
      <c r="AB54" s="15">
        <v>-1</v>
      </c>
      <c r="AC54" s="15">
        <v>-1</v>
      </c>
      <c r="AD54" s="15">
        <v>0</v>
      </c>
      <c r="AE54" s="15">
        <v>1</v>
      </c>
      <c r="AF54" s="15">
        <v>0</v>
      </c>
      <c r="AG54" s="15">
        <v>0.25</v>
      </c>
      <c r="AH54" s="15">
        <v>0</v>
      </c>
      <c r="AI54" s="15">
        <v>0.5</v>
      </c>
      <c r="AJ54" s="15">
        <v>0</v>
      </c>
      <c r="AK54" s="15">
        <v>0.5</v>
      </c>
      <c r="AL54" s="15">
        <v>0</v>
      </c>
      <c r="AM54" s="15">
        <v>0.5</v>
      </c>
      <c r="AN54" s="15">
        <v>0.5</v>
      </c>
      <c r="AO54" s="15">
        <v>0.5</v>
      </c>
      <c r="AP54" s="15">
        <v>0</v>
      </c>
      <c r="AQ54" s="15">
        <v>1</v>
      </c>
      <c r="AR54" s="15">
        <v>0</v>
      </c>
      <c r="AS54" s="15">
        <v>0</v>
      </c>
      <c r="AT54" s="15">
        <v>0</v>
      </c>
      <c r="AU54" s="15">
        <v>0.5</v>
      </c>
      <c r="AV54" s="15">
        <v>0</v>
      </c>
      <c r="AW54" s="15">
        <v>1</v>
      </c>
      <c r="AX54" s="15">
        <v>0</v>
      </c>
      <c r="AY54" s="15">
        <v>0</v>
      </c>
      <c r="AZ54" s="15">
        <v>0</v>
      </c>
      <c r="BA54" s="15">
        <v>0.5</v>
      </c>
      <c r="BB54" s="15">
        <v>0</v>
      </c>
      <c r="BC54" s="15">
        <v>0</v>
      </c>
      <c r="BD54" s="15">
        <v>0</v>
      </c>
      <c r="BE54" s="15">
        <v>0</v>
      </c>
      <c r="BF54" s="15">
        <v>0</v>
      </c>
      <c r="BG54" s="15">
        <v>0</v>
      </c>
      <c r="BH54" s="15">
        <v>0</v>
      </c>
      <c r="BI54" s="15">
        <v>0</v>
      </c>
      <c r="BJ54" s="15">
        <v>0</v>
      </c>
      <c r="BK54" s="15">
        <v>0</v>
      </c>
      <c r="BL54" s="15">
        <v>0</v>
      </c>
      <c r="BM54" s="15">
        <v>0</v>
      </c>
      <c r="BN54" s="15">
        <v>1</v>
      </c>
      <c r="BO54" s="15">
        <v>0</v>
      </c>
      <c r="BP54" s="15">
        <v>0</v>
      </c>
      <c r="BQ54" s="15">
        <v>0</v>
      </c>
      <c r="BR54" s="15">
        <v>0</v>
      </c>
      <c r="BS54" s="15">
        <v>0</v>
      </c>
      <c r="BT54" s="15">
        <v>0</v>
      </c>
      <c r="BU54" s="15">
        <v>0</v>
      </c>
      <c r="BV54" s="15">
        <v>0</v>
      </c>
      <c r="BW54" s="15">
        <v>0</v>
      </c>
      <c r="BX54" s="15">
        <v>0</v>
      </c>
      <c r="BY54" s="15">
        <v>0</v>
      </c>
      <c r="BZ54" s="15">
        <v>0.5</v>
      </c>
      <c r="CA54" s="15">
        <v>0.5</v>
      </c>
      <c r="CB54" s="15">
        <v>0</v>
      </c>
      <c r="CC54" s="15">
        <v>0</v>
      </c>
      <c r="CD54" s="15">
        <v>0</v>
      </c>
      <c r="CE54" s="15">
        <v>0</v>
      </c>
      <c r="CF54" s="15">
        <v>0.5</v>
      </c>
      <c r="CG54" s="15">
        <v>0</v>
      </c>
      <c r="CH54" s="15">
        <v>0</v>
      </c>
      <c r="CI54" s="15">
        <v>-0.25</v>
      </c>
      <c r="CJ54" s="15">
        <v>0</v>
      </c>
      <c r="CK54" s="15">
        <v>0</v>
      </c>
      <c r="CL54" s="15">
        <v>-0.25</v>
      </c>
      <c r="CM54" s="15">
        <v>0</v>
      </c>
      <c r="CN54" s="15">
        <v>0</v>
      </c>
      <c r="CO54" s="15">
        <v>-1</v>
      </c>
      <c r="CP54" s="15">
        <v>0</v>
      </c>
      <c r="CQ54" s="15">
        <v>-1</v>
      </c>
      <c r="CR54" s="15">
        <v>-1</v>
      </c>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v>0</v>
      </c>
      <c r="FO54" s="15"/>
      <c r="FP54" s="15"/>
      <c r="FQ54" s="15">
        <v>0</v>
      </c>
      <c r="FR54" s="15">
        <v>0</v>
      </c>
      <c r="FS54" s="15"/>
      <c r="FT54" s="15"/>
      <c r="FU54" s="15"/>
      <c r="FV54" s="15"/>
      <c r="FW54" s="15"/>
      <c r="FX54" s="15"/>
      <c r="FY54" s="15"/>
      <c r="FZ54" s="15"/>
      <c r="GA54" s="15"/>
      <c r="GB54" s="15"/>
      <c r="GC54" s="15">
        <v>0</v>
      </c>
      <c r="GD54" s="15">
        <v>0</v>
      </c>
      <c r="GE54" s="15">
        <v>0</v>
      </c>
      <c r="GF54" s="15">
        <v>-1</v>
      </c>
      <c r="GG54" s="15"/>
      <c r="GH54" s="15"/>
      <c r="GI54" s="15"/>
      <c r="GJ54" s="15"/>
    </row>
    <row r="55" spans="1:192">
      <c r="A55" s="5">
        <v>54</v>
      </c>
      <c r="B55" s="15">
        <v>0.5</v>
      </c>
      <c r="C55" s="15">
        <v>2</v>
      </c>
      <c r="D55" s="15">
        <v>3</v>
      </c>
      <c r="E55" s="15">
        <v>2</v>
      </c>
      <c r="F55" s="15">
        <v>-2.5</v>
      </c>
      <c r="G55" s="15">
        <v>1</v>
      </c>
      <c r="H55" s="15">
        <v>1.5</v>
      </c>
      <c r="I55" s="15">
        <v>0.5</v>
      </c>
      <c r="J55" s="15">
        <v>0</v>
      </c>
      <c r="K55" s="15">
        <v>1</v>
      </c>
      <c r="L55" s="15">
        <v>0.5</v>
      </c>
      <c r="M55" s="15">
        <v>0</v>
      </c>
      <c r="N55" s="15">
        <v>-3</v>
      </c>
      <c r="O55" s="15">
        <v>1.5</v>
      </c>
      <c r="P55" s="15">
        <v>0.5</v>
      </c>
      <c r="Q55" s="15">
        <v>0</v>
      </c>
      <c r="R55" s="15">
        <v>0.5</v>
      </c>
      <c r="S55" s="15">
        <v>0.5</v>
      </c>
      <c r="T55" s="15">
        <v>0</v>
      </c>
      <c r="U55" s="15">
        <v>0</v>
      </c>
      <c r="V55" s="15">
        <v>0</v>
      </c>
      <c r="W55" s="15">
        <v>0</v>
      </c>
      <c r="X55" s="15">
        <v>0.5</v>
      </c>
      <c r="Y55" s="15">
        <v>0</v>
      </c>
      <c r="Z55" s="15">
        <v>0</v>
      </c>
      <c r="AA55" s="15">
        <v>-3</v>
      </c>
      <c r="AB55" s="15">
        <v>-1</v>
      </c>
      <c r="AC55" s="15">
        <v>-1</v>
      </c>
      <c r="AD55" s="15">
        <v>0</v>
      </c>
      <c r="AE55" s="15">
        <v>1</v>
      </c>
      <c r="AF55" s="15">
        <v>0</v>
      </c>
      <c r="AG55" s="15">
        <v>0</v>
      </c>
      <c r="AH55" s="15">
        <v>0</v>
      </c>
      <c r="AI55" s="15">
        <v>0</v>
      </c>
      <c r="AJ55" s="15">
        <v>0</v>
      </c>
      <c r="AK55" s="15">
        <v>0</v>
      </c>
      <c r="AL55" s="15">
        <v>0</v>
      </c>
      <c r="AM55" s="15">
        <v>0.5</v>
      </c>
      <c r="AN55" s="15">
        <v>0</v>
      </c>
      <c r="AO55" s="15">
        <v>0</v>
      </c>
      <c r="AP55" s="15">
        <v>0</v>
      </c>
      <c r="AQ55" s="15">
        <v>0</v>
      </c>
      <c r="AR55" s="15">
        <v>0</v>
      </c>
      <c r="AS55" s="15">
        <v>0</v>
      </c>
      <c r="AT55" s="15">
        <v>0</v>
      </c>
      <c r="AU55" s="15">
        <v>0.5</v>
      </c>
      <c r="AV55" s="15">
        <v>0</v>
      </c>
      <c r="AW55" s="15">
        <v>0</v>
      </c>
      <c r="AX55" s="15">
        <v>0</v>
      </c>
      <c r="AY55" s="15">
        <v>0</v>
      </c>
      <c r="AZ55" s="15">
        <v>0</v>
      </c>
      <c r="BA55" s="15">
        <v>0</v>
      </c>
      <c r="BB55" s="15">
        <v>0</v>
      </c>
      <c r="BC55" s="15">
        <v>0</v>
      </c>
      <c r="BD55" s="15">
        <v>0</v>
      </c>
      <c r="BE55" s="15">
        <v>0</v>
      </c>
      <c r="BF55" s="15">
        <v>0</v>
      </c>
      <c r="BG55" s="15">
        <v>0</v>
      </c>
      <c r="BH55" s="15">
        <v>0</v>
      </c>
      <c r="BI55" s="15">
        <v>0</v>
      </c>
      <c r="BJ55" s="15">
        <v>0</v>
      </c>
      <c r="BK55" s="15">
        <v>0</v>
      </c>
      <c r="BL55" s="15">
        <v>0</v>
      </c>
      <c r="BM55" s="15">
        <v>0</v>
      </c>
      <c r="BN55" s="15">
        <v>0.5</v>
      </c>
      <c r="BO55" s="15">
        <v>0</v>
      </c>
      <c r="BP55" s="15">
        <v>0</v>
      </c>
      <c r="BQ55" s="15">
        <v>0</v>
      </c>
      <c r="BR55" s="15">
        <v>0</v>
      </c>
      <c r="BS55" s="15">
        <v>0</v>
      </c>
      <c r="BT55" s="15">
        <v>0.5</v>
      </c>
      <c r="BU55" s="15">
        <v>0</v>
      </c>
      <c r="BV55" s="15">
        <v>0</v>
      </c>
      <c r="BW55" s="15">
        <v>0</v>
      </c>
      <c r="BX55" s="15">
        <v>0</v>
      </c>
      <c r="BY55" s="15">
        <v>0</v>
      </c>
      <c r="BZ55" s="15">
        <v>0</v>
      </c>
      <c r="CA55" s="15">
        <v>0.5</v>
      </c>
      <c r="CB55" s="15">
        <v>0</v>
      </c>
      <c r="CC55" s="15">
        <v>0</v>
      </c>
      <c r="CD55" s="15">
        <v>0</v>
      </c>
      <c r="CE55" s="15">
        <v>0</v>
      </c>
      <c r="CF55" s="15">
        <v>0</v>
      </c>
      <c r="CG55" s="15">
        <v>0</v>
      </c>
      <c r="CH55" s="15">
        <v>0</v>
      </c>
      <c r="CI55" s="15">
        <v>0</v>
      </c>
      <c r="CJ55" s="15">
        <v>0</v>
      </c>
      <c r="CK55" s="15">
        <v>0</v>
      </c>
      <c r="CL55" s="15">
        <v>0</v>
      </c>
      <c r="CM55" s="15">
        <v>0</v>
      </c>
      <c r="CN55" s="15">
        <v>0</v>
      </c>
      <c r="CO55" s="15">
        <v>-1</v>
      </c>
      <c r="CP55" s="15">
        <v>0</v>
      </c>
      <c r="CQ55" s="15">
        <v>-1</v>
      </c>
      <c r="CR55" s="15">
        <v>-1</v>
      </c>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v>0</v>
      </c>
      <c r="FO55" s="15"/>
      <c r="FP55" s="15"/>
      <c r="FQ55" s="15">
        <v>0</v>
      </c>
      <c r="FR55" s="15">
        <v>0</v>
      </c>
      <c r="FS55" s="15"/>
      <c r="FT55" s="15"/>
      <c r="FU55" s="15"/>
      <c r="FV55" s="15"/>
      <c r="FW55" s="15"/>
      <c r="FX55" s="15"/>
      <c r="FY55" s="15"/>
      <c r="FZ55" s="15"/>
      <c r="GA55" s="15"/>
      <c r="GB55" s="15"/>
      <c r="GC55" s="15">
        <v>0</v>
      </c>
      <c r="GD55" s="15">
        <v>0</v>
      </c>
      <c r="GE55" s="15">
        <v>0</v>
      </c>
      <c r="GF55" s="15">
        <v>-1</v>
      </c>
      <c r="GG55" s="15"/>
      <c r="GH55" s="15"/>
      <c r="GI55" s="15"/>
      <c r="GJ55" s="15"/>
    </row>
    <row r="56" spans="1:192">
      <c r="A56" s="5">
        <v>55</v>
      </c>
      <c r="B56" s="15">
        <v>19.5</v>
      </c>
      <c r="C56" s="15">
        <v>4</v>
      </c>
      <c r="D56" s="15">
        <v>9.75</v>
      </c>
      <c r="E56" s="15">
        <v>4</v>
      </c>
      <c r="F56" s="15">
        <v>9.75</v>
      </c>
      <c r="G56" s="15">
        <v>3</v>
      </c>
      <c r="H56" s="15">
        <v>3.25</v>
      </c>
      <c r="I56" s="15">
        <v>3</v>
      </c>
      <c r="J56" s="15">
        <v>0</v>
      </c>
      <c r="K56" s="15">
        <v>5</v>
      </c>
      <c r="L56" s="15">
        <v>3.5</v>
      </c>
      <c r="M56" s="15">
        <v>2</v>
      </c>
      <c r="N56" s="15">
        <v>2.75</v>
      </c>
      <c r="O56" s="15">
        <v>3.25</v>
      </c>
      <c r="P56" s="15">
        <v>1.5</v>
      </c>
      <c r="Q56" s="15">
        <v>0</v>
      </c>
      <c r="R56" s="15">
        <v>2.5</v>
      </c>
      <c r="S56" s="15">
        <v>1.5</v>
      </c>
      <c r="T56" s="15">
        <v>1</v>
      </c>
      <c r="U56" s="15">
        <v>0</v>
      </c>
      <c r="V56" s="15">
        <v>1.5</v>
      </c>
      <c r="W56" s="15">
        <v>0</v>
      </c>
      <c r="X56" s="15">
        <v>2.5</v>
      </c>
      <c r="Y56" s="15">
        <v>2</v>
      </c>
      <c r="Z56" s="15">
        <v>1</v>
      </c>
      <c r="AA56" s="15">
        <v>2.75</v>
      </c>
      <c r="AB56" s="15">
        <v>-1</v>
      </c>
      <c r="AC56" s="15">
        <v>-1</v>
      </c>
      <c r="AD56" s="15">
        <v>0</v>
      </c>
      <c r="AE56" s="15">
        <v>1</v>
      </c>
      <c r="AF56" s="15">
        <v>0</v>
      </c>
      <c r="AG56" s="15">
        <v>0</v>
      </c>
      <c r="AH56" s="15">
        <v>1</v>
      </c>
      <c r="AI56" s="15">
        <v>0.25</v>
      </c>
      <c r="AJ56" s="15">
        <v>0</v>
      </c>
      <c r="AK56" s="15">
        <v>0.5</v>
      </c>
      <c r="AL56" s="15">
        <v>0.5</v>
      </c>
      <c r="AM56" s="15">
        <v>0.5</v>
      </c>
      <c r="AN56" s="15">
        <v>0.5</v>
      </c>
      <c r="AO56" s="15">
        <v>0</v>
      </c>
      <c r="AP56" s="15">
        <v>0</v>
      </c>
      <c r="AQ56" s="15">
        <v>1</v>
      </c>
      <c r="AR56" s="15">
        <v>0</v>
      </c>
      <c r="AS56" s="15">
        <v>0</v>
      </c>
      <c r="AT56" s="15">
        <v>0</v>
      </c>
      <c r="AU56" s="15">
        <v>0.5</v>
      </c>
      <c r="AV56" s="15">
        <v>0</v>
      </c>
      <c r="AW56" s="15">
        <v>1</v>
      </c>
      <c r="AX56" s="15">
        <v>0</v>
      </c>
      <c r="AY56" s="15">
        <v>0</v>
      </c>
      <c r="AZ56" s="15">
        <v>0</v>
      </c>
      <c r="BA56" s="15">
        <v>0.5</v>
      </c>
      <c r="BB56" s="15">
        <v>0</v>
      </c>
      <c r="BC56" s="15">
        <v>0</v>
      </c>
      <c r="BD56" s="15">
        <v>0</v>
      </c>
      <c r="BE56" s="15">
        <v>0</v>
      </c>
      <c r="BF56" s="15">
        <v>0</v>
      </c>
      <c r="BG56" s="15">
        <v>0</v>
      </c>
      <c r="BH56" s="15">
        <v>0</v>
      </c>
      <c r="BI56" s="15">
        <v>0</v>
      </c>
      <c r="BJ56" s="15">
        <v>0</v>
      </c>
      <c r="BK56" s="15">
        <v>0</v>
      </c>
      <c r="BL56" s="15">
        <v>0</v>
      </c>
      <c r="BM56" s="15">
        <v>1</v>
      </c>
      <c r="BN56" s="15">
        <v>1</v>
      </c>
      <c r="BO56" s="15">
        <v>0</v>
      </c>
      <c r="BP56" s="15">
        <v>0</v>
      </c>
      <c r="BQ56" s="15">
        <v>0.5</v>
      </c>
      <c r="BR56" s="15">
        <v>0</v>
      </c>
      <c r="BS56" s="15">
        <v>1</v>
      </c>
      <c r="BT56" s="15">
        <v>1</v>
      </c>
      <c r="BU56" s="15">
        <v>0</v>
      </c>
      <c r="BV56" s="15">
        <v>0</v>
      </c>
      <c r="BW56" s="15">
        <v>0.5</v>
      </c>
      <c r="BX56" s="15">
        <v>0</v>
      </c>
      <c r="BY56" s="15">
        <v>1</v>
      </c>
      <c r="BZ56" s="15">
        <v>0</v>
      </c>
      <c r="CA56" s="15">
        <v>0.5</v>
      </c>
      <c r="CB56" s="15">
        <v>1</v>
      </c>
      <c r="CC56" s="15">
        <v>0</v>
      </c>
      <c r="CD56" s="15">
        <v>1</v>
      </c>
      <c r="CE56" s="15">
        <v>0</v>
      </c>
      <c r="CF56" s="15">
        <v>0</v>
      </c>
      <c r="CG56" s="15">
        <v>0</v>
      </c>
      <c r="CH56" s="15">
        <v>1</v>
      </c>
      <c r="CI56" s="15">
        <v>0</v>
      </c>
      <c r="CJ56" s="15">
        <v>0</v>
      </c>
      <c r="CK56" s="15">
        <v>1</v>
      </c>
      <c r="CL56" s="15">
        <v>0</v>
      </c>
      <c r="CM56" s="15">
        <v>0</v>
      </c>
      <c r="CN56" s="15">
        <v>0</v>
      </c>
      <c r="CO56" s="15">
        <v>0.75</v>
      </c>
      <c r="CP56" s="15">
        <v>0</v>
      </c>
      <c r="CQ56" s="15">
        <v>1</v>
      </c>
      <c r="CR56" s="15">
        <v>1</v>
      </c>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v>0</v>
      </c>
      <c r="FO56" s="15"/>
      <c r="FP56" s="15"/>
      <c r="FQ56" s="15">
        <v>0</v>
      </c>
      <c r="FR56" s="15">
        <v>0</v>
      </c>
      <c r="FS56" s="15"/>
      <c r="FT56" s="15"/>
      <c r="FU56" s="15"/>
      <c r="FV56" s="15"/>
      <c r="FW56" s="15"/>
      <c r="FX56" s="15"/>
      <c r="FY56" s="15"/>
      <c r="FZ56" s="15"/>
      <c r="GA56" s="15"/>
      <c r="GB56" s="15"/>
      <c r="GC56" s="15">
        <v>0</v>
      </c>
      <c r="GD56" s="15">
        <v>0</v>
      </c>
      <c r="GE56" s="15">
        <v>0</v>
      </c>
      <c r="GF56" s="15">
        <v>-1</v>
      </c>
      <c r="GG56" s="15"/>
      <c r="GH56" s="15"/>
      <c r="GI56" s="15"/>
      <c r="GJ56" s="15"/>
    </row>
    <row r="57" spans="1:192">
      <c r="A57" s="5">
        <v>56</v>
      </c>
      <c r="B57" s="15">
        <v>4.5</v>
      </c>
      <c r="C57" s="15">
        <v>2</v>
      </c>
      <c r="D57" s="15">
        <v>4.5</v>
      </c>
      <c r="E57" s="15">
        <v>2</v>
      </c>
      <c r="F57" s="15">
        <v>0</v>
      </c>
      <c r="G57" s="15">
        <v>2</v>
      </c>
      <c r="H57" s="15">
        <v>2.5</v>
      </c>
      <c r="I57" s="15">
        <v>1</v>
      </c>
      <c r="J57" s="15">
        <v>0</v>
      </c>
      <c r="K57" s="15">
        <v>1</v>
      </c>
      <c r="L57" s="15">
        <v>0</v>
      </c>
      <c r="M57" s="15">
        <v>1</v>
      </c>
      <c r="N57" s="15">
        <v>-1</v>
      </c>
      <c r="O57" s="15">
        <v>2.5</v>
      </c>
      <c r="P57" s="15">
        <v>0.5</v>
      </c>
      <c r="Q57" s="15">
        <v>0</v>
      </c>
      <c r="R57" s="15">
        <v>1</v>
      </c>
      <c r="S57" s="15">
        <v>0</v>
      </c>
      <c r="T57" s="15">
        <v>0.5</v>
      </c>
      <c r="U57" s="15">
        <v>0</v>
      </c>
      <c r="V57" s="15">
        <v>0.5</v>
      </c>
      <c r="W57" s="15">
        <v>0</v>
      </c>
      <c r="X57" s="15">
        <v>0</v>
      </c>
      <c r="Y57" s="15">
        <v>0</v>
      </c>
      <c r="Z57" s="15">
        <v>0.5</v>
      </c>
      <c r="AA57" s="15">
        <v>-1</v>
      </c>
      <c r="AB57" s="15">
        <v>-1</v>
      </c>
      <c r="AC57" s="15">
        <v>-1</v>
      </c>
      <c r="AD57" s="15">
        <v>0</v>
      </c>
      <c r="AE57" s="15">
        <v>1</v>
      </c>
      <c r="AF57" s="15">
        <v>0</v>
      </c>
      <c r="AG57" s="15">
        <v>0</v>
      </c>
      <c r="AH57" s="15">
        <v>0</v>
      </c>
      <c r="AI57" s="15">
        <v>0</v>
      </c>
      <c r="AJ57" s="15">
        <v>1</v>
      </c>
      <c r="AK57" s="15">
        <v>0</v>
      </c>
      <c r="AL57" s="15">
        <v>0</v>
      </c>
      <c r="AM57" s="15">
        <v>0.5</v>
      </c>
      <c r="AN57" s="15">
        <v>0</v>
      </c>
      <c r="AO57" s="15">
        <v>0</v>
      </c>
      <c r="AP57" s="15">
        <v>0</v>
      </c>
      <c r="AQ57" s="15">
        <v>0</v>
      </c>
      <c r="AR57" s="15">
        <v>0</v>
      </c>
      <c r="AS57" s="15">
        <v>0</v>
      </c>
      <c r="AT57" s="15">
        <v>0</v>
      </c>
      <c r="AU57" s="15">
        <v>0.5</v>
      </c>
      <c r="AV57" s="15">
        <v>0</v>
      </c>
      <c r="AW57" s="15">
        <v>0</v>
      </c>
      <c r="AX57" s="15">
        <v>0</v>
      </c>
      <c r="AY57" s="15">
        <v>0</v>
      </c>
      <c r="AZ57" s="15">
        <v>0</v>
      </c>
      <c r="BA57" s="15">
        <v>0.5</v>
      </c>
      <c r="BB57" s="15">
        <v>0</v>
      </c>
      <c r="BC57" s="15">
        <v>0</v>
      </c>
      <c r="BD57" s="15">
        <v>0</v>
      </c>
      <c r="BE57" s="15">
        <v>0</v>
      </c>
      <c r="BF57" s="15">
        <v>0</v>
      </c>
      <c r="BG57" s="15">
        <v>0</v>
      </c>
      <c r="BH57" s="15">
        <v>0</v>
      </c>
      <c r="BI57" s="15">
        <v>0</v>
      </c>
      <c r="BJ57" s="15">
        <v>0</v>
      </c>
      <c r="BK57" s="15">
        <v>0</v>
      </c>
      <c r="BL57" s="15">
        <v>0</v>
      </c>
      <c r="BM57" s="15">
        <v>0</v>
      </c>
      <c r="BN57" s="15">
        <v>1</v>
      </c>
      <c r="BO57" s="15">
        <v>0</v>
      </c>
      <c r="BP57" s="15">
        <v>0</v>
      </c>
      <c r="BQ57" s="15">
        <v>0</v>
      </c>
      <c r="BR57" s="15">
        <v>0</v>
      </c>
      <c r="BS57" s="15">
        <v>0</v>
      </c>
      <c r="BT57" s="15">
        <v>0</v>
      </c>
      <c r="BU57" s="15">
        <v>0</v>
      </c>
      <c r="BV57" s="15">
        <v>0</v>
      </c>
      <c r="BW57" s="15">
        <v>0</v>
      </c>
      <c r="BX57" s="15">
        <v>0</v>
      </c>
      <c r="BY57" s="15">
        <v>0</v>
      </c>
      <c r="BZ57" s="15">
        <v>0</v>
      </c>
      <c r="CA57" s="15">
        <v>0</v>
      </c>
      <c r="CB57" s="15">
        <v>0</v>
      </c>
      <c r="CC57" s="15">
        <v>0</v>
      </c>
      <c r="CD57" s="15">
        <v>0</v>
      </c>
      <c r="CE57" s="15">
        <v>0</v>
      </c>
      <c r="CF57" s="15">
        <v>0</v>
      </c>
      <c r="CG57" s="15">
        <v>0</v>
      </c>
      <c r="CH57" s="15">
        <v>1</v>
      </c>
      <c r="CI57" s="15">
        <v>-0.5</v>
      </c>
      <c r="CJ57" s="15">
        <v>0</v>
      </c>
      <c r="CK57" s="15">
        <v>1</v>
      </c>
      <c r="CL57" s="15">
        <v>-0.5</v>
      </c>
      <c r="CM57" s="15">
        <v>0</v>
      </c>
      <c r="CN57" s="15">
        <v>0</v>
      </c>
      <c r="CO57" s="15">
        <v>0</v>
      </c>
      <c r="CP57" s="15">
        <v>0</v>
      </c>
      <c r="CQ57" s="15">
        <v>0</v>
      </c>
      <c r="CR57" s="15">
        <v>-1</v>
      </c>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v>0</v>
      </c>
      <c r="FO57" s="15"/>
      <c r="FP57" s="15"/>
      <c r="FQ57" s="15">
        <v>0</v>
      </c>
      <c r="FR57" s="15">
        <v>0</v>
      </c>
      <c r="FS57" s="15"/>
      <c r="FT57" s="15"/>
      <c r="FU57" s="15"/>
      <c r="FV57" s="15"/>
      <c r="FW57" s="15"/>
      <c r="FX57" s="15"/>
      <c r="FY57" s="15"/>
      <c r="FZ57" s="15"/>
      <c r="GA57" s="15"/>
      <c r="GB57" s="15"/>
      <c r="GC57" s="15">
        <v>0</v>
      </c>
      <c r="GD57" s="15">
        <v>0</v>
      </c>
      <c r="GE57" s="15">
        <v>0</v>
      </c>
      <c r="GF57" s="15">
        <v>0</v>
      </c>
      <c r="GG57" s="15"/>
      <c r="GH57" s="15"/>
      <c r="GI57" s="15"/>
      <c r="GJ57" s="15"/>
    </row>
  </sheetData>
  <autoFilter ref="A1:GJ57" xr:uid="{C55A640E-9E35-C84A-AE7D-C60B188742A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B78AA-F3B2-B648-B61E-CC1415187E60}">
  <sheetPr>
    <tabColor rgb="FF7030A0"/>
  </sheetPr>
  <dimension ref="A1:F409"/>
  <sheetViews>
    <sheetView zoomScale="130" zoomScaleNormal="130" workbookViewId="0">
      <pane ySplit="1" topLeftCell="A144" activePane="bottomLeft" state="frozen"/>
      <selection pane="bottomLeft" activeCell="D155" sqref="D155"/>
    </sheetView>
  </sheetViews>
  <sheetFormatPr baseColWidth="10" defaultRowHeight="16"/>
  <cols>
    <col min="1" max="1" width="17.5" style="13" bestFit="1" customWidth="1"/>
    <col min="2" max="2" width="14.6640625" style="13" bestFit="1" customWidth="1"/>
    <col min="3" max="3" width="10.83203125" style="13"/>
    <col min="4" max="4" width="14.33203125" style="13" bestFit="1" customWidth="1"/>
    <col min="5" max="5" width="11.33203125" style="13" bestFit="1" customWidth="1"/>
    <col min="6" max="6" width="11.33203125" style="13" customWidth="1"/>
    <col min="7" max="16384" width="10.83203125" style="13"/>
  </cols>
  <sheetData>
    <row r="1" spans="1:6">
      <c r="A1" s="13" t="s">
        <v>139</v>
      </c>
      <c r="B1" s="13" t="s">
        <v>8205</v>
      </c>
      <c r="C1" s="13" t="s">
        <v>8207</v>
      </c>
      <c r="D1" s="13" t="s">
        <v>8209</v>
      </c>
      <c r="E1" s="13" t="s">
        <v>8213</v>
      </c>
      <c r="F1" s="13" t="s">
        <v>6207</v>
      </c>
    </row>
    <row r="2" spans="1:6">
      <c r="A2" s="3" t="s">
        <v>14</v>
      </c>
      <c r="B2" s="171"/>
      <c r="C2" s="171">
        <v>4</v>
      </c>
      <c r="D2" s="171"/>
      <c r="E2" s="171"/>
      <c r="F2" s="13">
        <v>2024</v>
      </c>
    </row>
    <row r="3" spans="1:6">
      <c r="A3" s="3" t="s">
        <v>23</v>
      </c>
      <c r="B3" s="171"/>
      <c r="C3" s="171">
        <v>7</v>
      </c>
      <c r="D3" s="171"/>
      <c r="E3" s="171"/>
      <c r="F3" s="13">
        <v>2024</v>
      </c>
    </row>
    <row r="4" spans="1:6">
      <c r="A4" s="3" t="s">
        <v>35</v>
      </c>
      <c r="B4" s="171"/>
      <c r="C4" s="171">
        <v>11</v>
      </c>
      <c r="D4" s="171"/>
      <c r="E4" s="171"/>
      <c r="F4" s="13">
        <v>2024</v>
      </c>
    </row>
    <row r="5" spans="1:6">
      <c r="A5" s="3" t="s">
        <v>39</v>
      </c>
      <c r="B5" s="171"/>
      <c r="C5" s="171">
        <v>0</v>
      </c>
      <c r="D5" s="171"/>
      <c r="E5" s="171"/>
      <c r="F5" s="13">
        <v>2024</v>
      </c>
    </row>
    <row r="6" spans="1:6">
      <c r="A6" s="3" t="s">
        <v>40</v>
      </c>
      <c r="B6" s="171"/>
      <c r="C6" s="171">
        <v>0</v>
      </c>
      <c r="D6" s="171"/>
      <c r="E6" s="171"/>
      <c r="F6" s="13">
        <v>2024</v>
      </c>
    </row>
    <row r="7" spans="1:6">
      <c r="A7" s="3" t="s">
        <v>45</v>
      </c>
      <c r="B7" s="171"/>
      <c r="C7" s="171">
        <v>0</v>
      </c>
      <c r="D7" s="171"/>
      <c r="E7" s="171"/>
      <c r="F7" s="13">
        <v>2024</v>
      </c>
    </row>
    <row r="8" spans="1:6">
      <c r="A8" s="3" t="s">
        <v>46</v>
      </c>
      <c r="B8" s="171"/>
      <c r="C8" s="171">
        <v>0</v>
      </c>
      <c r="D8" s="171"/>
      <c r="E8" s="171"/>
      <c r="F8" s="13">
        <v>2024</v>
      </c>
    </row>
    <row r="9" spans="1:6">
      <c r="A9" s="3" t="s">
        <v>49</v>
      </c>
      <c r="B9" s="171"/>
      <c r="C9" s="171">
        <v>0</v>
      </c>
      <c r="D9" s="171"/>
      <c r="E9" s="171"/>
      <c r="F9" s="13">
        <v>2024</v>
      </c>
    </row>
    <row r="10" spans="1:6">
      <c r="A10" s="3" t="s">
        <v>55</v>
      </c>
      <c r="B10" s="171"/>
      <c r="C10" s="171" t="s">
        <v>841</v>
      </c>
      <c r="D10" s="171"/>
      <c r="E10" s="171"/>
      <c r="F10" s="13">
        <v>2024</v>
      </c>
    </row>
    <row r="11" spans="1:6">
      <c r="A11" s="3" t="s">
        <v>56</v>
      </c>
      <c r="B11" s="171"/>
      <c r="C11" s="171">
        <v>14</v>
      </c>
      <c r="D11" s="171"/>
      <c r="E11" s="171"/>
      <c r="F11" s="13">
        <v>2024</v>
      </c>
    </row>
    <row r="12" spans="1:6">
      <c r="A12" s="3" t="s">
        <v>58</v>
      </c>
      <c r="B12" s="171"/>
      <c r="C12" s="171">
        <v>14</v>
      </c>
      <c r="D12" s="171"/>
      <c r="E12" s="171"/>
      <c r="F12" s="13">
        <v>2024</v>
      </c>
    </row>
    <row r="13" spans="1:6">
      <c r="A13" s="3" t="s">
        <v>64</v>
      </c>
      <c r="B13" s="171"/>
      <c r="C13" s="171">
        <v>9</v>
      </c>
      <c r="D13" s="171"/>
      <c r="E13" s="171"/>
      <c r="F13" s="13">
        <v>2024</v>
      </c>
    </row>
    <row r="14" spans="1:6">
      <c r="A14" s="3" t="s">
        <v>68</v>
      </c>
      <c r="B14" s="171"/>
      <c r="C14" s="171">
        <v>13</v>
      </c>
      <c r="D14" s="171"/>
      <c r="E14" s="171"/>
      <c r="F14" s="13">
        <v>2024</v>
      </c>
    </row>
    <row r="15" spans="1:6">
      <c r="A15" s="3" t="s">
        <v>71</v>
      </c>
      <c r="B15" s="171"/>
      <c r="C15" s="171">
        <v>6</v>
      </c>
      <c r="D15" s="171"/>
      <c r="E15" s="171"/>
      <c r="F15" s="13">
        <v>2024</v>
      </c>
    </row>
    <row r="16" spans="1:6">
      <c r="A16" s="3" t="s">
        <v>72</v>
      </c>
      <c r="B16" s="171"/>
      <c r="C16" s="171">
        <v>5</v>
      </c>
      <c r="D16" s="171"/>
      <c r="E16" s="171"/>
      <c r="F16" s="13">
        <v>2024</v>
      </c>
    </row>
    <row r="17" spans="1:6">
      <c r="A17" s="3" t="s">
        <v>74</v>
      </c>
      <c r="B17" s="171"/>
      <c r="C17" s="171">
        <v>37</v>
      </c>
      <c r="D17" s="171"/>
      <c r="E17" s="171"/>
      <c r="F17" s="13">
        <v>2024</v>
      </c>
    </row>
    <row r="18" spans="1:6">
      <c r="A18" s="3" t="s">
        <v>75</v>
      </c>
      <c r="B18" s="171"/>
      <c r="C18" s="171">
        <v>16</v>
      </c>
      <c r="D18" s="171"/>
      <c r="E18" s="171"/>
      <c r="F18" s="13">
        <v>2024</v>
      </c>
    </row>
    <row r="19" spans="1:6">
      <c r="A19" s="3" t="s">
        <v>76</v>
      </c>
      <c r="B19" s="171"/>
      <c r="C19" s="171">
        <v>14</v>
      </c>
      <c r="D19" s="171"/>
      <c r="E19" s="171"/>
      <c r="F19" s="13">
        <v>2024</v>
      </c>
    </row>
    <row r="20" spans="1:6">
      <c r="A20" s="3" t="s">
        <v>79</v>
      </c>
      <c r="B20" s="171"/>
      <c r="C20" s="171">
        <v>3</v>
      </c>
      <c r="D20" s="171"/>
      <c r="E20" s="171"/>
      <c r="F20" s="13">
        <v>2024</v>
      </c>
    </row>
    <row r="21" spans="1:6">
      <c r="A21" s="3" t="s">
        <v>80</v>
      </c>
      <c r="B21" s="171"/>
      <c r="C21" s="171">
        <v>2</v>
      </c>
      <c r="D21" s="171"/>
      <c r="E21" s="171"/>
      <c r="F21" s="13">
        <v>2024</v>
      </c>
    </row>
    <row r="22" spans="1:6">
      <c r="A22" s="3" t="s">
        <v>81</v>
      </c>
      <c r="B22" s="171"/>
      <c r="C22" s="171">
        <v>2</v>
      </c>
      <c r="D22" s="171"/>
      <c r="E22" s="171"/>
      <c r="F22" s="13">
        <v>2024</v>
      </c>
    </row>
    <row r="23" spans="1:6">
      <c r="A23" s="3" t="s">
        <v>86</v>
      </c>
      <c r="B23" s="171"/>
      <c r="C23" s="171">
        <v>2</v>
      </c>
      <c r="D23" s="171"/>
      <c r="E23" s="171"/>
      <c r="F23" s="13">
        <v>2024</v>
      </c>
    </row>
    <row r="24" spans="1:6">
      <c r="A24" s="3" t="s">
        <v>87</v>
      </c>
      <c r="B24" s="171"/>
      <c r="C24" s="171">
        <v>9</v>
      </c>
      <c r="D24" s="171"/>
      <c r="E24" s="171"/>
      <c r="F24" s="13">
        <v>2024</v>
      </c>
    </row>
    <row r="25" spans="1:6">
      <c r="A25" s="3" t="s">
        <v>89</v>
      </c>
      <c r="B25" s="171"/>
      <c r="C25" s="171">
        <v>18</v>
      </c>
      <c r="D25" s="171"/>
      <c r="E25" s="171"/>
      <c r="F25" s="13">
        <v>2024</v>
      </c>
    </row>
    <row r="26" spans="1:6">
      <c r="A26" s="3" t="s">
        <v>90</v>
      </c>
      <c r="B26" s="171"/>
      <c r="C26" s="171">
        <v>20</v>
      </c>
      <c r="D26" s="171"/>
      <c r="E26" s="171"/>
      <c r="F26" s="13">
        <v>2024</v>
      </c>
    </row>
    <row r="27" spans="1:6">
      <c r="A27" s="3" t="s">
        <v>93</v>
      </c>
      <c r="B27" s="171"/>
      <c r="C27" s="171">
        <v>39</v>
      </c>
      <c r="D27" s="171"/>
      <c r="E27" s="171"/>
      <c r="F27" s="13">
        <v>2024</v>
      </c>
    </row>
    <row r="28" spans="1:6">
      <c r="A28" s="3" t="s">
        <v>96</v>
      </c>
      <c r="B28" s="171"/>
      <c r="C28" s="171">
        <v>0</v>
      </c>
      <c r="D28" s="171"/>
      <c r="E28" s="171"/>
      <c r="F28" s="13">
        <v>2024</v>
      </c>
    </row>
    <row r="29" spans="1:6">
      <c r="A29" s="3" t="s">
        <v>100</v>
      </c>
      <c r="B29" s="171"/>
      <c r="C29" s="171">
        <v>4</v>
      </c>
      <c r="D29" s="171"/>
      <c r="E29" s="171"/>
      <c r="F29" s="13">
        <v>2024</v>
      </c>
    </row>
    <row r="30" spans="1:6">
      <c r="A30" s="3" t="s">
        <v>102</v>
      </c>
      <c r="B30" s="171"/>
      <c r="C30" s="171">
        <v>0</v>
      </c>
      <c r="D30" s="171"/>
      <c r="E30" s="171"/>
      <c r="F30" s="13">
        <v>2024</v>
      </c>
    </row>
    <row r="31" spans="1:6">
      <c r="A31" s="3" t="s">
        <v>104</v>
      </c>
      <c r="B31" s="171"/>
      <c r="C31" s="171">
        <v>15</v>
      </c>
      <c r="D31" s="171"/>
      <c r="E31" s="171"/>
      <c r="F31" s="13">
        <v>2024</v>
      </c>
    </row>
    <row r="32" spans="1:6">
      <c r="A32" s="3" t="s">
        <v>105</v>
      </c>
      <c r="B32" s="171"/>
      <c r="C32" s="171">
        <v>8</v>
      </c>
      <c r="D32" s="171"/>
      <c r="E32" s="171"/>
      <c r="F32" s="13">
        <v>2024</v>
      </c>
    </row>
    <row r="33" spans="1:6">
      <c r="A33" s="3" t="s">
        <v>98</v>
      </c>
      <c r="B33" s="171"/>
      <c r="C33" s="171">
        <v>2</v>
      </c>
      <c r="D33" s="171"/>
      <c r="E33" s="171"/>
      <c r="F33" s="13">
        <v>2024</v>
      </c>
    </row>
    <row r="34" spans="1:6">
      <c r="A34" s="3" t="s">
        <v>99</v>
      </c>
      <c r="B34" s="171"/>
      <c r="C34" s="171">
        <v>0</v>
      </c>
      <c r="D34" s="171"/>
      <c r="E34" s="171"/>
      <c r="F34" s="13">
        <v>2024</v>
      </c>
    </row>
    <row r="35" spans="1:6">
      <c r="A35" s="3" t="s">
        <v>106</v>
      </c>
      <c r="B35" s="171"/>
      <c r="C35" s="171">
        <v>6</v>
      </c>
      <c r="D35" s="171"/>
      <c r="E35" s="171"/>
      <c r="F35" s="13">
        <v>2024</v>
      </c>
    </row>
    <row r="36" spans="1:6">
      <c r="A36" s="3" t="s">
        <v>109</v>
      </c>
      <c r="B36" s="171"/>
      <c r="C36" s="171">
        <v>0</v>
      </c>
      <c r="D36" s="171"/>
      <c r="E36" s="171"/>
      <c r="F36" s="13">
        <v>2024</v>
      </c>
    </row>
    <row r="37" spans="1:6">
      <c r="A37" s="3" t="s">
        <v>112</v>
      </c>
      <c r="B37" s="171"/>
      <c r="C37" s="171">
        <v>7</v>
      </c>
      <c r="D37" s="171"/>
      <c r="E37" s="171"/>
      <c r="F37" s="13">
        <v>2024</v>
      </c>
    </row>
    <row r="38" spans="1:6">
      <c r="A38" s="3" t="s">
        <v>113</v>
      </c>
      <c r="B38" s="171"/>
      <c r="C38" s="171">
        <v>55</v>
      </c>
      <c r="D38" s="171"/>
      <c r="E38" s="171"/>
      <c r="F38" s="13">
        <v>2024</v>
      </c>
    </row>
    <row r="39" spans="1:6">
      <c r="A39" s="3" t="s">
        <v>114</v>
      </c>
      <c r="B39" s="171"/>
      <c r="C39" s="171">
        <v>3</v>
      </c>
      <c r="D39" s="171"/>
      <c r="E39" s="171"/>
      <c r="F39" s="13">
        <v>2024</v>
      </c>
    </row>
    <row r="40" spans="1:6">
      <c r="A40" s="3" t="s">
        <v>115</v>
      </c>
      <c r="B40" s="171"/>
      <c r="C40" s="171">
        <v>4</v>
      </c>
      <c r="D40" s="171"/>
      <c r="E40" s="171"/>
      <c r="F40" s="13">
        <v>2024</v>
      </c>
    </row>
    <row r="41" spans="1:6">
      <c r="A41" s="3" t="s">
        <v>118</v>
      </c>
      <c r="B41" s="171"/>
      <c r="C41" s="171">
        <v>6</v>
      </c>
      <c r="D41" s="171"/>
      <c r="E41" s="171"/>
      <c r="F41" s="13">
        <v>2024</v>
      </c>
    </row>
    <row r="42" spans="1:6">
      <c r="A42" s="3" t="s">
        <v>121</v>
      </c>
      <c r="B42" s="171"/>
      <c r="C42" s="171">
        <v>32</v>
      </c>
      <c r="D42" s="171"/>
      <c r="E42" s="171"/>
      <c r="F42" s="13">
        <v>2024</v>
      </c>
    </row>
    <row r="43" spans="1:6">
      <c r="A43" s="3" t="s">
        <v>122</v>
      </c>
      <c r="B43" s="171"/>
      <c r="C43" s="171">
        <v>1</v>
      </c>
      <c r="D43" s="171"/>
      <c r="E43" s="171"/>
      <c r="F43" s="13">
        <v>2024</v>
      </c>
    </row>
    <row r="44" spans="1:6">
      <c r="A44" s="3" t="s">
        <v>123</v>
      </c>
      <c r="B44" s="171"/>
      <c r="C44" s="171">
        <v>41</v>
      </c>
      <c r="D44" s="171"/>
      <c r="E44" s="171"/>
      <c r="F44" s="13">
        <v>2024</v>
      </c>
    </row>
    <row r="45" spans="1:6">
      <c r="A45" s="3" t="s">
        <v>124</v>
      </c>
      <c r="B45" s="171"/>
      <c r="C45" s="171">
        <v>0</v>
      </c>
      <c r="D45" s="171"/>
      <c r="E45" s="171"/>
      <c r="F45" s="13">
        <v>2024</v>
      </c>
    </row>
    <row r="46" spans="1:6">
      <c r="A46" s="3" t="s">
        <v>126</v>
      </c>
      <c r="B46" s="171"/>
      <c r="C46" s="171">
        <v>10</v>
      </c>
      <c r="D46" s="171"/>
      <c r="E46" s="171"/>
      <c r="F46" s="13">
        <v>2024</v>
      </c>
    </row>
    <row r="47" spans="1:6">
      <c r="A47" s="3" t="s">
        <v>128</v>
      </c>
      <c r="B47" s="171"/>
      <c r="C47" s="171">
        <v>2</v>
      </c>
      <c r="D47" s="171"/>
      <c r="E47" s="171"/>
      <c r="F47" s="13">
        <v>2024</v>
      </c>
    </row>
    <row r="48" spans="1:6">
      <c r="A48" s="3" t="s">
        <v>130</v>
      </c>
      <c r="B48" s="171"/>
      <c r="C48" s="171">
        <v>11</v>
      </c>
      <c r="D48" s="171"/>
      <c r="E48" s="171"/>
      <c r="F48" s="13">
        <v>2024</v>
      </c>
    </row>
    <row r="49" spans="1:6">
      <c r="A49" s="3" t="s">
        <v>131</v>
      </c>
      <c r="B49" s="171"/>
      <c r="C49" s="171">
        <v>5</v>
      </c>
      <c r="D49" s="171"/>
      <c r="E49" s="171"/>
      <c r="F49" s="13">
        <v>2024</v>
      </c>
    </row>
    <row r="50" spans="1:6">
      <c r="A50" s="3" t="s">
        <v>133</v>
      </c>
      <c r="B50" s="171"/>
      <c r="C50" s="171">
        <v>29</v>
      </c>
      <c r="D50" s="171"/>
      <c r="E50" s="171"/>
      <c r="F50" s="13">
        <v>2024</v>
      </c>
    </row>
    <row r="51" spans="1:6">
      <c r="A51" s="3" t="s">
        <v>135</v>
      </c>
      <c r="B51" s="171"/>
      <c r="C51" s="171">
        <v>14</v>
      </c>
      <c r="D51" s="171"/>
      <c r="E51" s="171"/>
      <c r="F51" s="13">
        <v>2024</v>
      </c>
    </row>
    <row r="52" spans="1:6">
      <c r="A52" s="3" t="s">
        <v>138</v>
      </c>
      <c r="B52" s="171"/>
      <c r="C52" s="171">
        <v>12</v>
      </c>
      <c r="D52" s="171"/>
      <c r="E52" s="171"/>
      <c r="F52" s="13">
        <v>2024</v>
      </c>
    </row>
    <row r="53" spans="1:6">
      <c r="A53" s="3" t="s">
        <v>14</v>
      </c>
      <c r="B53" s="171"/>
      <c r="C53" s="171">
        <v>6</v>
      </c>
      <c r="D53" s="171"/>
      <c r="E53" s="171"/>
      <c r="F53" s="13">
        <v>2023</v>
      </c>
    </row>
    <row r="54" spans="1:6">
      <c r="A54" s="3" t="s">
        <v>23</v>
      </c>
      <c r="B54" s="171"/>
      <c r="C54" s="171">
        <v>5</v>
      </c>
      <c r="D54" s="171"/>
      <c r="E54" s="171"/>
      <c r="F54" s="13">
        <v>2023</v>
      </c>
    </row>
    <row r="55" spans="1:6">
      <c r="A55" s="3" t="s">
        <v>35</v>
      </c>
      <c r="B55" s="171"/>
      <c r="C55" s="171">
        <v>11</v>
      </c>
      <c r="D55" s="171"/>
      <c r="E55" s="171"/>
      <c r="F55" s="13">
        <v>2023</v>
      </c>
    </row>
    <row r="56" spans="1:6">
      <c r="A56" s="3" t="s">
        <v>39</v>
      </c>
      <c r="B56" s="171"/>
      <c r="C56" s="171">
        <v>9</v>
      </c>
      <c r="D56" s="171"/>
      <c r="E56" s="171"/>
      <c r="F56" s="13">
        <v>2023</v>
      </c>
    </row>
    <row r="57" spans="1:6">
      <c r="A57" s="3" t="s">
        <v>40</v>
      </c>
      <c r="B57" s="171"/>
      <c r="C57" s="171">
        <v>1</v>
      </c>
      <c r="D57" s="171"/>
      <c r="E57" s="171"/>
      <c r="F57" s="13">
        <v>2023</v>
      </c>
    </row>
    <row r="58" spans="1:6">
      <c r="A58" s="3" t="s">
        <v>45</v>
      </c>
      <c r="B58" s="171"/>
      <c r="C58" s="171">
        <v>1</v>
      </c>
      <c r="D58" s="171"/>
      <c r="E58" s="171"/>
      <c r="F58" s="13">
        <v>2023</v>
      </c>
    </row>
    <row r="59" spans="1:6">
      <c r="A59" s="3" t="s">
        <v>46</v>
      </c>
      <c r="B59" s="171"/>
      <c r="C59" s="171">
        <v>2</v>
      </c>
      <c r="D59" s="171"/>
      <c r="E59" s="171"/>
      <c r="F59" s="13">
        <v>2023</v>
      </c>
    </row>
    <row r="60" spans="1:6">
      <c r="A60" s="3" t="s">
        <v>49</v>
      </c>
      <c r="B60" s="171"/>
      <c r="C60" s="171">
        <v>0</v>
      </c>
      <c r="D60" s="171"/>
      <c r="E60" s="171"/>
      <c r="F60" s="13">
        <v>2023</v>
      </c>
    </row>
    <row r="61" spans="1:6">
      <c r="A61" s="3" t="s">
        <v>55</v>
      </c>
      <c r="B61" s="171"/>
      <c r="C61" s="171" t="s">
        <v>841</v>
      </c>
      <c r="D61" s="171"/>
      <c r="E61" s="171"/>
      <c r="F61" s="13">
        <v>2023</v>
      </c>
    </row>
    <row r="62" spans="1:6">
      <c r="A62" s="3" t="s">
        <v>56</v>
      </c>
      <c r="B62" s="171"/>
      <c r="C62" s="171">
        <v>10</v>
      </c>
      <c r="D62" s="171"/>
      <c r="E62" s="171"/>
      <c r="F62" s="13">
        <v>2023</v>
      </c>
    </row>
    <row r="63" spans="1:6">
      <c r="A63" s="3" t="s">
        <v>58</v>
      </c>
      <c r="B63" s="171"/>
      <c r="C63" s="171">
        <v>5</v>
      </c>
      <c r="D63" s="171"/>
      <c r="E63" s="171"/>
      <c r="F63" s="13">
        <v>2023</v>
      </c>
    </row>
    <row r="64" spans="1:6">
      <c r="A64" s="3" t="s">
        <v>64</v>
      </c>
      <c r="B64" s="171"/>
      <c r="C64" s="171">
        <v>6</v>
      </c>
      <c r="D64" s="171"/>
      <c r="E64" s="171"/>
      <c r="F64" s="13">
        <v>2023</v>
      </c>
    </row>
    <row r="65" spans="1:6">
      <c r="A65" s="3" t="s">
        <v>68</v>
      </c>
      <c r="B65" s="171"/>
      <c r="C65" s="171">
        <v>8</v>
      </c>
      <c r="D65" s="171"/>
      <c r="E65" s="171"/>
      <c r="F65" s="13">
        <v>2023</v>
      </c>
    </row>
    <row r="66" spans="1:6">
      <c r="A66" s="3" t="s">
        <v>71</v>
      </c>
      <c r="B66" s="171"/>
      <c r="C66" s="171">
        <v>0</v>
      </c>
      <c r="D66" s="171"/>
      <c r="E66" s="171"/>
      <c r="F66" s="13">
        <v>2023</v>
      </c>
    </row>
    <row r="67" spans="1:6">
      <c r="A67" s="3" t="s">
        <v>72</v>
      </c>
      <c r="B67" s="171"/>
      <c r="C67" s="171">
        <v>18</v>
      </c>
      <c r="D67" s="171"/>
      <c r="E67" s="171"/>
      <c r="F67" s="13">
        <v>2023</v>
      </c>
    </row>
    <row r="68" spans="1:6">
      <c r="A68" s="3" t="s">
        <v>74</v>
      </c>
      <c r="B68" s="171"/>
      <c r="C68" s="171">
        <v>29</v>
      </c>
      <c r="D68" s="171"/>
      <c r="E68" s="171"/>
      <c r="F68" s="13">
        <v>2023</v>
      </c>
    </row>
    <row r="69" spans="1:6">
      <c r="A69" s="3" t="s">
        <v>75</v>
      </c>
      <c r="B69" s="171"/>
      <c r="C69" s="171">
        <v>14</v>
      </c>
      <c r="D69" s="171"/>
      <c r="E69" s="171"/>
      <c r="F69" s="13">
        <v>2023</v>
      </c>
    </row>
    <row r="70" spans="1:6">
      <c r="A70" s="3" t="s">
        <v>76</v>
      </c>
      <c r="B70" s="171"/>
      <c r="C70" s="171">
        <v>11</v>
      </c>
      <c r="D70" s="171"/>
      <c r="E70" s="171"/>
      <c r="F70" s="13">
        <v>2023</v>
      </c>
    </row>
    <row r="71" spans="1:6">
      <c r="A71" s="3" t="s">
        <v>79</v>
      </c>
      <c r="B71" s="171"/>
      <c r="C71" s="171">
        <v>4</v>
      </c>
      <c r="D71" s="171"/>
      <c r="E71" s="171"/>
      <c r="F71" s="13">
        <v>2023</v>
      </c>
    </row>
    <row r="72" spans="1:6">
      <c r="A72" s="3" t="s">
        <v>80</v>
      </c>
      <c r="B72" s="171"/>
      <c r="C72" s="171">
        <v>2</v>
      </c>
      <c r="D72" s="171"/>
      <c r="E72" s="171"/>
      <c r="F72" s="13">
        <v>2023</v>
      </c>
    </row>
    <row r="73" spans="1:6">
      <c r="A73" s="3" t="s">
        <v>81</v>
      </c>
      <c r="B73" s="171"/>
      <c r="C73" s="171">
        <v>1</v>
      </c>
      <c r="D73" s="171"/>
      <c r="E73" s="171"/>
      <c r="F73" s="13">
        <v>2023</v>
      </c>
    </row>
    <row r="74" spans="1:6">
      <c r="A74" s="3" t="s">
        <v>86</v>
      </c>
      <c r="B74" s="171"/>
      <c r="C74" s="171">
        <v>2</v>
      </c>
      <c r="D74" s="171"/>
      <c r="E74" s="171"/>
      <c r="F74" s="13">
        <v>2023</v>
      </c>
    </row>
    <row r="75" spans="1:6">
      <c r="A75" s="3" t="s">
        <v>87</v>
      </c>
      <c r="B75" s="171"/>
      <c r="C75" s="171">
        <v>9</v>
      </c>
      <c r="D75" s="171"/>
      <c r="E75" s="171"/>
      <c r="F75" s="13">
        <v>2023</v>
      </c>
    </row>
    <row r="76" spans="1:6">
      <c r="A76" s="3" t="s">
        <v>89</v>
      </c>
      <c r="B76" s="171"/>
      <c r="C76" s="171">
        <v>10</v>
      </c>
      <c r="D76" s="171"/>
      <c r="E76" s="171"/>
      <c r="F76" s="13">
        <v>2023</v>
      </c>
    </row>
    <row r="77" spans="1:6">
      <c r="A77" s="3" t="s">
        <v>90</v>
      </c>
      <c r="B77" s="171"/>
      <c r="C77" s="171">
        <v>25</v>
      </c>
      <c r="D77" s="171"/>
      <c r="E77" s="171"/>
      <c r="F77" s="13">
        <v>2023</v>
      </c>
    </row>
    <row r="78" spans="1:6">
      <c r="A78" s="3" t="s">
        <v>93</v>
      </c>
      <c r="B78" s="171"/>
      <c r="C78" s="171">
        <v>48</v>
      </c>
      <c r="D78" s="171"/>
      <c r="E78" s="171"/>
      <c r="F78" s="13">
        <v>2023</v>
      </c>
    </row>
    <row r="79" spans="1:6">
      <c r="A79" s="3" t="s">
        <v>96</v>
      </c>
      <c r="B79" s="171"/>
      <c r="C79" s="171">
        <v>8</v>
      </c>
      <c r="D79" s="171"/>
      <c r="E79" s="171"/>
      <c r="F79" s="13">
        <v>2023</v>
      </c>
    </row>
    <row r="80" spans="1:6">
      <c r="A80" s="3" t="s">
        <v>100</v>
      </c>
      <c r="B80" s="171"/>
      <c r="C80" s="171">
        <v>4</v>
      </c>
      <c r="D80" s="171"/>
      <c r="E80" s="171"/>
      <c r="F80" s="13">
        <v>2023</v>
      </c>
    </row>
    <row r="81" spans="1:6">
      <c r="A81" s="3" t="s">
        <v>102</v>
      </c>
      <c r="B81" s="171"/>
      <c r="C81" s="171">
        <v>2</v>
      </c>
      <c r="D81" s="171"/>
      <c r="E81" s="171"/>
      <c r="F81" s="13">
        <v>2023</v>
      </c>
    </row>
    <row r="82" spans="1:6">
      <c r="A82" s="3" t="s">
        <v>104</v>
      </c>
      <c r="B82" s="171"/>
      <c r="C82" s="171">
        <v>5</v>
      </c>
      <c r="D82" s="171"/>
      <c r="E82" s="171"/>
      <c r="F82" s="13">
        <v>2023</v>
      </c>
    </row>
    <row r="83" spans="1:6">
      <c r="A83" s="3" t="s">
        <v>105</v>
      </c>
      <c r="B83" s="171"/>
      <c r="C83" s="171">
        <v>6</v>
      </c>
      <c r="D83" s="171"/>
      <c r="E83" s="171"/>
      <c r="F83" s="13">
        <v>2023</v>
      </c>
    </row>
    <row r="84" spans="1:6">
      <c r="A84" s="3" t="s">
        <v>98</v>
      </c>
      <c r="B84" s="171"/>
      <c r="C84" s="171">
        <v>1</v>
      </c>
      <c r="D84" s="171"/>
      <c r="E84" s="171"/>
      <c r="F84" s="13">
        <v>2023</v>
      </c>
    </row>
    <row r="85" spans="1:6">
      <c r="A85" s="3" t="s">
        <v>99</v>
      </c>
      <c r="B85" s="171"/>
      <c r="C85" s="171">
        <v>0</v>
      </c>
      <c r="D85" s="171"/>
      <c r="E85" s="171"/>
      <c r="F85" s="13">
        <v>2023</v>
      </c>
    </row>
    <row r="86" spans="1:6">
      <c r="A86" s="3" t="s">
        <v>106</v>
      </c>
      <c r="B86" s="171"/>
      <c r="C86" s="171">
        <v>11</v>
      </c>
      <c r="D86" s="171"/>
      <c r="E86" s="171"/>
      <c r="F86" s="13">
        <v>2023</v>
      </c>
    </row>
    <row r="87" spans="1:6">
      <c r="A87" s="3" t="s">
        <v>109</v>
      </c>
      <c r="B87" s="171"/>
      <c r="C87" s="171">
        <v>17</v>
      </c>
      <c r="D87" s="171"/>
      <c r="E87" s="171"/>
      <c r="F87" s="13">
        <v>2023</v>
      </c>
    </row>
    <row r="88" spans="1:6">
      <c r="A88" s="3" t="s">
        <v>112</v>
      </c>
      <c r="B88" s="171"/>
      <c r="C88" s="171">
        <v>7</v>
      </c>
      <c r="D88" s="171"/>
      <c r="E88" s="171"/>
      <c r="F88" s="13">
        <v>2023</v>
      </c>
    </row>
    <row r="89" spans="1:6">
      <c r="A89" s="3" t="s">
        <v>113</v>
      </c>
      <c r="B89" s="171"/>
      <c r="C89" s="171">
        <v>35</v>
      </c>
      <c r="D89" s="171"/>
      <c r="E89" s="171"/>
      <c r="F89" s="13">
        <v>2023</v>
      </c>
    </row>
    <row r="90" spans="1:6">
      <c r="A90" s="3" t="s">
        <v>114</v>
      </c>
      <c r="B90" s="171"/>
      <c r="C90" s="171">
        <v>7</v>
      </c>
      <c r="D90" s="171"/>
      <c r="E90" s="171"/>
      <c r="F90" s="13">
        <v>2023</v>
      </c>
    </row>
    <row r="91" spans="1:6">
      <c r="A91" s="3" t="s">
        <v>115</v>
      </c>
      <c r="B91" s="171"/>
      <c r="C91" s="171">
        <v>3</v>
      </c>
      <c r="D91" s="171"/>
      <c r="E91" s="171"/>
      <c r="F91" s="13">
        <v>2023</v>
      </c>
    </row>
    <row r="92" spans="1:6">
      <c r="A92" s="3" t="s">
        <v>118</v>
      </c>
      <c r="B92" s="171"/>
      <c r="C92" s="171">
        <v>5</v>
      </c>
      <c r="D92" s="171"/>
      <c r="E92" s="171"/>
      <c r="F92" s="13">
        <v>2023</v>
      </c>
    </row>
    <row r="93" spans="1:6">
      <c r="A93" s="3" t="s">
        <v>121</v>
      </c>
      <c r="B93" s="171"/>
      <c r="C93" s="171">
        <v>20</v>
      </c>
      <c r="D93" s="171"/>
      <c r="E93" s="171"/>
      <c r="F93" s="13">
        <v>2023</v>
      </c>
    </row>
    <row r="94" spans="1:6">
      <c r="A94" s="3" t="s">
        <v>122</v>
      </c>
      <c r="B94" s="171"/>
      <c r="C94" s="171">
        <v>3</v>
      </c>
      <c r="D94" s="171"/>
      <c r="E94" s="171"/>
      <c r="F94" s="13">
        <v>2023</v>
      </c>
    </row>
    <row r="95" spans="1:6">
      <c r="A95" s="3" t="s">
        <v>123</v>
      </c>
      <c r="B95" s="171"/>
      <c r="C95" s="171">
        <v>25</v>
      </c>
      <c r="D95" s="171"/>
      <c r="E95" s="171"/>
      <c r="F95" s="13">
        <v>2023</v>
      </c>
    </row>
    <row r="96" spans="1:6">
      <c r="A96" s="3" t="s">
        <v>124</v>
      </c>
      <c r="B96" s="171"/>
      <c r="C96" s="171">
        <v>55</v>
      </c>
      <c r="D96" s="171"/>
      <c r="E96" s="171"/>
      <c r="F96" s="13">
        <v>2023</v>
      </c>
    </row>
    <row r="97" spans="1:6">
      <c r="A97" s="3" t="s">
        <v>126</v>
      </c>
      <c r="B97" s="171"/>
      <c r="C97" s="171">
        <v>9</v>
      </c>
      <c r="D97" s="171"/>
      <c r="E97" s="171"/>
      <c r="F97" s="13">
        <v>2023</v>
      </c>
    </row>
    <row r="98" spans="1:6">
      <c r="A98" s="3" t="s">
        <v>128</v>
      </c>
      <c r="B98" s="171"/>
      <c r="C98" s="171">
        <v>2</v>
      </c>
      <c r="D98" s="171"/>
      <c r="E98" s="171"/>
      <c r="F98" s="13">
        <v>2023</v>
      </c>
    </row>
    <row r="99" spans="1:6">
      <c r="A99" s="3" t="s">
        <v>130</v>
      </c>
      <c r="B99" s="171"/>
      <c r="C99" s="171">
        <v>12</v>
      </c>
      <c r="D99" s="171"/>
      <c r="E99" s="171"/>
      <c r="F99" s="13">
        <v>2023</v>
      </c>
    </row>
    <row r="100" spans="1:6">
      <c r="A100" s="3" t="s">
        <v>131</v>
      </c>
      <c r="B100" s="171"/>
      <c r="C100" s="171">
        <v>2</v>
      </c>
      <c r="D100" s="171"/>
      <c r="E100" s="171"/>
      <c r="F100" s="13">
        <v>2023</v>
      </c>
    </row>
    <row r="101" spans="1:6">
      <c r="A101" s="3" t="s">
        <v>133</v>
      </c>
      <c r="B101" s="171"/>
      <c r="C101" s="171">
        <v>12</v>
      </c>
      <c r="D101" s="171"/>
      <c r="E101" s="171"/>
      <c r="F101" s="13">
        <v>2023</v>
      </c>
    </row>
    <row r="102" spans="1:6">
      <c r="A102" s="3" t="s">
        <v>135</v>
      </c>
      <c r="B102" s="171"/>
      <c r="C102" s="171">
        <v>15</v>
      </c>
      <c r="D102" s="171"/>
      <c r="E102" s="171"/>
      <c r="F102" s="13">
        <v>2023</v>
      </c>
    </row>
    <row r="103" spans="1:6">
      <c r="A103" s="3" t="s">
        <v>138</v>
      </c>
      <c r="B103" s="171"/>
      <c r="C103" s="171">
        <v>6</v>
      </c>
      <c r="D103" s="171"/>
      <c r="E103" s="171"/>
      <c r="F103" s="13">
        <v>2023</v>
      </c>
    </row>
    <row r="104" spans="1:6">
      <c r="A104" s="3" t="s">
        <v>14</v>
      </c>
      <c r="B104" s="172">
        <v>-10.5</v>
      </c>
      <c r="C104" s="171">
        <v>8</v>
      </c>
      <c r="D104" s="171"/>
      <c r="E104" s="171">
        <v>0.57155211678268192</v>
      </c>
      <c r="F104" s="13">
        <v>2022</v>
      </c>
    </row>
    <row r="105" spans="1:6">
      <c r="A105" s="3" t="s">
        <v>23</v>
      </c>
      <c r="B105" s="172">
        <v>8.5</v>
      </c>
      <c r="C105" s="171">
        <v>3</v>
      </c>
      <c r="D105" s="171"/>
      <c r="E105" s="171">
        <v>0.13637429835423495</v>
      </c>
      <c r="F105" s="13">
        <v>2022</v>
      </c>
    </row>
    <row r="106" spans="1:6">
      <c r="A106" s="3" t="s">
        <v>35</v>
      </c>
      <c r="B106" s="172">
        <v>5.5</v>
      </c>
      <c r="C106" s="171">
        <v>13</v>
      </c>
      <c r="D106" s="171"/>
      <c r="E106" s="171">
        <v>0.76028241233264959</v>
      </c>
      <c r="F106" s="13">
        <v>2022</v>
      </c>
    </row>
    <row r="107" spans="1:6">
      <c r="A107" s="3" t="s">
        <v>39</v>
      </c>
      <c r="B107" s="172">
        <v>-12.5</v>
      </c>
      <c r="C107" s="171">
        <v>0</v>
      </c>
      <c r="D107" s="171"/>
      <c r="E107" s="171">
        <v>0.19695352290766427</v>
      </c>
      <c r="F107" s="13">
        <v>2022</v>
      </c>
    </row>
    <row r="108" spans="1:6">
      <c r="A108" s="3" t="s">
        <v>40</v>
      </c>
      <c r="B108" s="172">
        <v>42.5</v>
      </c>
      <c r="C108" s="171">
        <v>4</v>
      </c>
      <c r="D108" s="171"/>
      <c r="E108" s="171">
        <v>1.2551031469380505</v>
      </c>
      <c r="F108" s="13">
        <v>2022</v>
      </c>
    </row>
    <row r="109" spans="1:6">
      <c r="A109" s="3" t="s">
        <v>45</v>
      </c>
      <c r="B109" s="172">
        <v>43</v>
      </c>
      <c r="C109" s="171">
        <v>0</v>
      </c>
      <c r="D109" s="171"/>
      <c r="E109" s="171">
        <v>1.5579420031264986</v>
      </c>
      <c r="F109" s="13">
        <v>2022</v>
      </c>
    </row>
    <row r="110" spans="1:6">
      <c r="A110" s="3" t="s">
        <v>46</v>
      </c>
      <c r="B110" s="172">
        <v>38</v>
      </c>
      <c r="C110" s="171">
        <v>0</v>
      </c>
      <c r="D110" s="171"/>
      <c r="E110" s="171">
        <v>0.49879375044683605</v>
      </c>
      <c r="F110" s="13">
        <v>2022</v>
      </c>
    </row>
    <row r="111" spans="1:6">
      <c r="A111" s="3" t="s">
        <v>49</v>
      </c>
      <c r="B111" s="172">
        <v>28.5</v>
      </c>
      <c r="C111" s="171">
        <v>2</v>
      </c>
      <c r="D111" s="171"/>
      <c r="E111" s="171">
        <v>0.19618248502391955</v>
      </c>
      <c r="F111" s="13">
        <v>2022</v>
      </c>
    </row>
    <row r="112" spans="1:6">
      <c r="A112" s="3" t="s">
        <v>55</v>
      </c>
      <c r="B112" s="172">
        <v>37.5</v>
      </c>
      <c r="C112" s="171" t="s">
        <v>841</v>
      </c>
      <c r="D112" s="171"/>
      <c r="E112" s="171">
        <v>11.178196852517852</v>
      </c>
      <c r="F112" s="13">
        <v>2022</v>
      </c>
    </row>
    <row r="113" spans="1:6">
      <c r="A113" s="3" t="s">
        <v>56</v>
      </c>
      <c r="B113" s="172">
        <v>-2</v>
      </c>
      <c r="C113" s="171">
        <v>6</v>
      </c>
      <c r="D113" s="171"/>
      <c r="E113" s="171">
        <v>0.18430676449429978</v>
      </c>
      <c r="F113" s="13">
        <v>2022</v>
      </c>
    </row>
    <row r="114" spans="1:6">
      <c r="A114" s="3" t="s">
        <v>58</v>
      </c>
      <c r="B114" s="172">
        <v>0.5</v>
      </c>
      <c r="C114" s="171">
        <v>6</v>
      </c>
      <c r="D114" s="171"/>
      <c r="E114" s="171">
        <v>0.3390405153415833</v>
      </c>
      <c r="F114" s="13">
        <v>2022</v>
      </c>
    </row>
    <row r="115" spans="1:6">
      <c r="A115" s="3" t="s">
        <v>64</v>
      </c>
      <c r="B115" s="172">
        <v>31.5</v>
      </c>
      <c r="C115" s="171">
        <v>5</v>
      </c>
      <c r="D115" s="171"/>
      <c r="E115" s="171">
        <v>0.20842031986961224</v>
      </c>
      <c r="F115" s="13">
        <v>2022</v>
      </c>
    </row>
    <row r="116" spans="1:6">
      <c r="A116" s="3" t="s">
        <v>68</v>
      </c>
      <c r="B116" s="172">
        <v>-5.75</v>
      </c>
      <c r="C116" s="171">
        <v>2</v>
      </c>
      <c r="D116" s="171"/>
      <c r="E116" s="171">
        <v>0.46415773936614618</v>
      </c>
      <c r="F116" s="13">
        <v>2022</v>
      </c>
    </row>
    <row r="117" spans="1:6">
      <c r="A117" s="3" t="s">
        <v>71</v>
      </c>
      <c r="B117" s="172">
        <v>38</v>
      </c>
      <c r="C117" s="171">
        <v>6</v>
      </c>
      <c r="D117" s="171"/>
      <c r="E117" s="171">
        <v>0.66759308453039801</v>
      </c>
      <c r="F117" s="13">
        <v>2022</v>
      </c>
    </row>
    <row r="118" spans="1:6">
      <c r="A118" s="3" t="s">
        <v>72</v>
      </c>
      <c r="B118" s="172">
        <v>-1</v>
      </c>
      <c r="C118" s="171">
        <v>10</v>
      </c>
      <c r="D118" s="171"/>
      <c r="E118" s="171">
        <v>0.5561837830274371</v>
      </c>
      <c r="F118" s="13">
        <v>2022</v>
      </c>
    </row>
    <row r="119" spans="1:6">
      <c r="A119" s="3" t="s">
        <v>74</v>
      </c>
      <c r="B119" s="172">
        <v>12</v>
      </c>
      <c r="C119" s="171">
        <v>14</v>
      </c>
      <c r="D119" s="171"/>
      <c r="E119" s="171">
        <v>0.65631296502508207</v>
      </c>
      <c r="F119" s="13">
        <v>2022</v>
      </c>
    </row>
    <row r="120" spans="1:6">
      <c r="A120" s="3" t="s">
        <v>75</v>
      </c>
      <c r="B120" s="172">
        <v>2</v>
      </c>
      <c r="C120" s="171">
        <v>4</v>
      </c>
      <c r="D120" s="171"/>
      <c r="E120" s="171">
        <v>0.681032827144334</v>
      </c>
      <c r="F120" s="13">
        <v>2022</v>
      </c>
    </row>
    <row r="121" spans="1:6">
      <c r="A121" s="3" t="s">
        <v>76</v>
      </c>
      <c r="B121" s="172">
        <v>3.25</v>
      </c>
      <c r="C121" s="171">
        <v>10</v>
      </c>
      <c r="D121" s="171"/>
      <c r="E121" s="171">
        <v>0.88661069345590426</v>
      </c>
      <c r="F121" s="13">
        <v>2022</v>
      </c>
    </row>
    <row r="122" spans="1:6">
      <c r="A122" s="3" t="s">
        <v>79</v>
      </c>
      <c r="B122" s="172">
        <v>-7.5</v>
      </c>
      <c r="C122" s="171">
        <v>4</v>
      </c>
      <c r="D122" s="171"/>
      <c r="E122" s="171">
        <v>0.23975468300834588</v>
      </c>
      <c r="F122" s="13">
        <v>2022</v>
      </c>
    </row>
    <row r="123" spans="1:6">
      <c r="A123" s="3" t="s">
        <v>80</v>
      </c>
      <c r="B123" s="172">
        <v>41.5</v>
      </c>
      <c r="C123" s="171">
        <v>0</v>
      </c>
      <c r="D123" s="171"/>
      <c r="E123" s="171">
        <v>2.0873250425742333</v>
      </c>
      <c r="F123" s="13">
        <v>2022</v>
      </c>
    </row>
    <row r="124" spans="1:6">
      <c r="A124" s="3" t="s">
        <v>81</v>
      </c>
      <c r="B124" s="172">
        <v>39.75</v>
      </c>
      <c r="C124" s="171">
        <v>3</v>
      </c>
      <c r="D124" s="171"/>
      <c r="E124" s="171">
        <v>0.61648470363552388</v>
      </c>
      <c r="F124" s="13">
        <v>2022</v>
      </c>
    </row>
    <row r="125" spans="1:6">
      <c r="A125" s="3" t="s">
        <v>86</v>
      </c>
      <c r="B125" s="172">
        <v>35</v>
      </c>
      <c r="C125" s="171">
        <v>2</v>
      </c>
      <c r="D125" s="171"/>
      <c r="E125" s="171">
        <v>1.6755600237156187</v>
      </c>
      <c r="F125" s="13">
        <v>2022</v>
      </c>
    </row>
    <row r="126" spans="1:6">
      <c r="A126" s="3" t="s">
        <v>87</v>
      </c>
      <c r="B126" s="172">
        <v>24</v>
      </c>
      <c r="C126" s="171">
        <v>5</v>
      </c>
      <c r="D126" s="171"/>
      <c r="E126" s="171">
        <v>0.81728001039739639</v>
      </c>
      <c r="F126" s="13">
        <v>2022</v>
      </c>
    </row>
    <row r="127" spans="1:6">
      <c r="A127" s="3" t="s">
        <v>89</v>
      </c>
      <c r="B127" s="172">
        <v>37</v>
      </c>
      <c r="C127" s="171">
        <v>6</v>
      </c>
      <c r="D127" s="171"/>
      <c r="E127" s="171">
        <v>0.78749803125492179</v>
      </c>
      <c r="F127" s="13">
        <v>2022</v>
      </c>
    </row>
    <row r="128" spans="1:6">
      <c r="A128" s="3" t="s">
        <v>90</v>
      </c>
      <c r="B128" s="172">
        <v>-7</v>
      </c>
      <c r="C128" s="171">
        <v>10</v>
      </c>
      <c r="D128" s="171"/>
      <c r="E128" s="171">
        <v>0.20415607323486659</v>
      </c>
      <c r="F128" s="13">
        <v>2022</v>
      </c>
    </row>
    <row r="129" spans="1:6">
      <c r="A129" s="3" t="s">
        <v>93</v>
      </c>
      <c r="B129" s="172">
        <v>-0.25</v>
      </c>
      <c r="C129" s="171">
        <v>18</v>
      </c>
      <c r="D129" s="171"/>
      <c r="E129" s="171">
        <v>0.59897998565038224</v>
      </c>
      <c r="F129" s="13">
        <v>2022</v>
      </c>
    </row>
    <row r="130" spans="1:6">
      <c r="A130" s="3" t="s">
        <v>96</v>
      </c>
      <c r="B130" s="172">
        <v>-3.5</v>
      </c>
      <c r="C130" s="171">
        <v>0</v>
      </c>
      <c r="D130" s="171"/>
      <c r="E130" s="171">
        <v>0.17811373987200746</v>
      </c>
      <c r="F130" s="13">
        <v>2022</v>
      </c>
    </row>
    <row r="131" spans="1:6">
      <c r="A131" s="3" t="s">
        <v>100</v>
      </c>
      <c r="B131" s="172">
        <v>1.75</v>
      </c>
      <c r="C131" s="171">
        <v>3</v>
      </c>
      <c r="D131" s="171"/>
      <c r="E131" s="171">
        <v>0.76217188500350597</v>
      </c>
      <c r="F131" s="13">
        <v>2022</v>
      </c>
    </row>
    <row r="132" spans="1:6">
      <c r="A132" s="3" t="s">
        <v>102</v>
      </c>
      <c r="B132" s="172">
        <v>41.5</v>
      </c>
      <c r="C132" s="171">
        <v>0</v>
      </c>
      <c r="D132" s="171"/>
      <c r="E132" s="171">
        <v>0.75532955815423897</v>
      </c>
      <c r="F132" s="13">
        <v>2022</v>
      </c>
    </row>
    <row r="133" spans="1:6">
      <c r="A133" s="3" t="s">
        <v>104</v>
      </c>
      <c r="B133" s="172">
        <v>31.5</v>
      </c>
      <c r="C133" s="171">
        <v>4</v>
      </c>
      <c r="D133" s="171"/>
      <c r="E133" s="171">
        <v>0.71479475026143613</v>
      </c>
      <c r="F133" s="13">
        <v>2022</v>
      </c>
    </row>
    <row r="134" spans="1:6">
      <c r="A134" s="3" t="s">
        <v>105</v>
      </c>
      <c r="B134" s="172">
        <v>39.25</v>
      </c>
      <c r="C134" s="171">
        <v>9</v>
      </c>
      <c r="D134" s="171"/>
      <c r="E134" s="171">
        <v>2.4835821720697</v>
      </c>
      <c r="F134" s="13">
        <v>2022</v>
      </c>
    </row>
    <row r="135" spans="1:6">
      <c r="A135" s="3" t="s">
        <v>98</v>
      </c>
      <c r="B135" s="172">
        <v>33</v>
      </c>
      <c r="C135" s="171">
        <v>0</v>
      </c>
      <c r="D135" s="171"/>
      <c r="E135" s="171">
        <v>0.47315417823528633</v>
      </c>
      <c r="F135" s="13">
        <v>2022</v>
      </c>
    </row>
    <row r="136" spans="1:6">
      <c r="A136" s="3" t="s">
        <v>99</v>
      </c>
      <c r="B136" s="172">
        <v>40.5</v>
      </c>
      <c r="C136" s="171">
        <v>5</v>
      </c>
      <c r="D136" s="171"/>
      <c r="E136" s="171">
        <v>0.72179411585303865</v>
      </c>
      <c r="F136" s="13">
        <v>2022</v>
      </c>
    </row>
    <row r="137" spans="1:6">
      <c r="A137" s="3" t="s">
        <v>106</v>
      </c>
      <c r="B137" s="172">
        <v>6.75</v>
      </c>
      <c r="C137" s="171">
        <v>2</v>
      </c>
      <c r="D137" s="171"/>
      <c r="E137" s="171">
        <v>0.52356192265027046</v>
      </c>
      <c r="F137" s="13">
        <v>2022</v>
      </c>
    </row>
    <row r="138" spans="1:6">
      <c r="A138" s="3" t="s">
        <v>109</v>
      </c>
      <c r="B138" s="172">
        <v>8.75</v>
      </c>
      <c r="C138" s="171">
        <v>0</v>
      </c>
      <c r="D138" s="171"/>
      <c r="E138" s="171">
        <v>0.12838420771537734</v>
      </c>
      <c r="F138" s="13">
        <v>2022</v>
      </c>
    </row>
    <row r="139" spans="1:6">
      <c r="A139" s="3" t="s">
        <v>112</v>
      </c>
      <c r="B139" s="172">
        <v>7.75</v>
      </c>
      <c r="C139" s="171">
        <v>5</v>
      </c>
      <c r="D139" s="171"/>
      <c r="E139" s="171">
        <v>1.0714561778249898</v>
      </c>
      <c r="F139" s="13">
        <v>2022</v>
      </c>
    </row>
    <row r="140" spans="1:6">
      <c r="A140" s="3" t="s">
        <v>113</v>
      </c>
      <c r="B140" s="172">
        <v>-5.5</v>
      </c>
      <c r="C140" s="171">
        <v>16</v>
      </c>
      <c r="D140" s="171"/>
      <c r="E140" s="171">
        <v>0.348321872299728</v>
      </c>
      <c r="F140" s="13">
        <v>2022</v>
      </c>
    </row>
    <row r="141" spans="1:6">
      <c r="A141" s="3" t="s">
        <v>114</v>
      </c>
      <c r="B141" s="172">
        <v>37.5</v>
      </c>
      <c r="C141" s="171">
        <v>2</v>
      </c>
      <c r="D141" s="171"/>
      <c r="E141" s="171">
        <v>2.1465408023203398</v>
      </c>
      <c r="F141" s="13">
        <v>2022</v>
      </c>
    </row>
    <row r="142" spans="1:6">
      <c r="A142" s="3" t="s">
        <v>115</v>
      </c>
      <c r="B142" s="172">
        <v>17</v>
      </c>
      <c r="C142" s="171">
        <v>4</v>
      </c>
      <c r="D142" s="171"/>
      <c r="E142" s="171">
        <v>0.37773401373764648</v>
      </c>
      <c r="F142" s="13">
        <v>2022</v>
      </c>
    </row>
    <row r="143" spans="1:6">
      <c r="A143" s="3" t="s">
        <v>118</v>
      </c>
      <c r="B143" s="172">
        <v>36</v>
      </c>
      <c r="C143" s="171">
        <v>6</v>
      </c>
      <c r="D143" s="171"/>
      <c r="E143" s="171">
        <v>0.18284176325282811</v>
      </c>
      <c r="F143" s="13">
        <v>2022</v>
      </c>
    </row>
    <row r="144" spans="1:6">
      <c r="A144" s="3" t="s">
        <v>121</v>
      </c>
      <c r="B144" s="172">
        <v>-7</v>
      </c>
      <c r="C144" s="171">
        <v>13</v>
      </c>
      <c r="D144" s="171"/>
      <c r="E144" s="171">
        <v>0.22714560317095261</v>
      </c>
      <c r="F144" s="13">
        <v>2022</v>
      </c>
    </row>
    <row r="145" spans="1:6">
      <c r="A145" s="3" t="s">
        <v>122</v>
      </c>
      <c r="B145" s="172">
        <v>-5.5</v>
      </c>
      <c r="C145" s="171">
        <v>3</v>
      </c>
      <c r="D145" s="171"/>
      <c r="E145" s="171">
        <v>0.65943558907930699</v>
      </c>
      <c r="F145" s="13">
        <v>2022</v>
      </c>
    </row>
    <row r="146" spans="1:6">
      <c r="A146" s="3" t="s">
        <v>123</v>
      </c>
      <c r="B146" s="172">
        <v>-14</v>
      </c>
      <c r="C146" s="171">
        <v>15</v>
      </c>
      <c r="D146" s="171"/>
      <c r="E146" s="171">
        <v>0.12767811948856117</v>
      </c>
      <c r="F146" s="13">
        <v>2022</v>
      </c>
    </row>
    <row r="147" spans="1:6">
      <c r="A147" s="3" t="s">
        <v>124</v>
      </c>
      <c r="B147" s="172">
        <v>-0.5</v>
      </c>
      <c r="C147" s="171">
        <v>0</v>
      </c>
      <c r="D147" s="171"/>
      <c r="E147" s="171">
        <v>0.55944339112205965</v>
      </c>
      <c r="F147" s="13">
        <v>2022</v>
      </c>
    </row>
    <row r="148" spans="1:6">
      <c r="A148" s="3" t="s">
        <v>126</v>
      </c>
      <c r="B148" s="172">
        <v>6.25</v>
      </c>
      <c r="C148" s="171">
        <v>3</v>
      </c>
      <c r="D148" s="171"/>
      <c r="E148" s="171">
        <v>1.2125743367218378</v>
      </c>
      <c r="F148" s="13">
        <v>2022</v>
      </c>
    </row>
    <row r="149" spans="1:6">
      <c r="A149" s="3" t="s">
        <v>128</v>
      </c>
      <c r="B149" s="172">
        <v>38.5</v>
      </c>
      <c r="C149" s="171">
        <v>3</v>
      </c>
      <c r="D149" s="171"/>
      <c r="E149" s="171">
        <v>1.8543987884594582</v>
      </c>
      <c r="F149" s="13">
        <v>2022</v>
      </c>
    </row>
    <row r="150" spans="1:6">
      <c r="A150" s="3" t="s">
        <v>130</v>
      </c>
      <c r="B150" s="172">
        <v>26.5</v>
      </c>
      <c r="C150" s="171">
        <v>5</v>
      </c>
      <c r="D150" s="171"/>
      <c r="E150" s="171">
        <v>0.54153086628001357</v>
      </c>
      <c r="F150" s="13">
        <v>2022</v>
      </c>
    </row>
    <row r="151" spans="1:6">
      <c r="A151" s="3" t="s">
        <v>131</v>
      </c>
      <c r="B151" s="172">
        <v>40.25</v>
      </c>
      <c r="C151" s="171">
        <v>6</v>
      </c>
      <c r="D151" s="171"/>
      <c r="E151" s="171">
        <v>1.8369891773076086</v>
      </c>
      <c r="F151" s="13">
        <v>2022</v>
      </c>
    </row>
    <row r="152" spans="1:6">
      <c r="A152" s="3" t="s">
        <v>133</v>
      </c>
      <c r="B152" s="172">
        <v>5</v>
      </c>
      <c r="C152" s="171">
        <v>15</v>
      </c>
      <c r="D152" s="171"/>
      <c r="E152" s="171">
        <v>0.62005541040622081</v>
      </c>
      <c r="F152" s="13">
        <v>2022</v>
      </c>
    </row>
    <row r="153" spans="1:6">
      <c r="A153" s="3" t="s">
        <v>135</v>
      </c>
      <c r="B153" s="172">
        <v>17.5</v>
      </c>
      <c r="C153" s="171">
        <v>8</v>
      </c>
      <c r="D153" s="171"/>
      <c r="E153" s="171">
        <v>0.6111490910090972</v>
      </c>
      <c r="F153" s="13">
        <v>2022</v>
      </c>
    </row>
    <row r="154" spans="1:6">
      <c r="A154" s="3" t="s">
        <v>138</v>
      </c>
      <c r="B154" s="172">
        <v>-0.75</v>
      </c>
      <c r="C154" s="171">
        <v>2</v>
      </c>
      <c r="D154" s="171"/>
      <c r="E154" s="171">
        <v>1.547378139673228</v>
      </c>
      <c r="F154" s="13">
        <v>2022</v>
      </c>
    </row>
    <row r="155" spans="1:6">
      <c r="A155" s="3" t="s">
        <v>14</v>
      </c>
      <c r="B155" s="171"/>
      <c r="C155" s="171">
        <v>3</v>
      </c>
      <c r="D155" s="171">
        <v>4.5999999999999999E-2</v>
      </c>
      <c r="E155" s="171">
        <v>0.71281764936499825</v>
      </c>
      <c r="F155" s="13">
        <v>2021</v>
      </c>
    </row>
    <row r="156" spans="1:6">
      <c r="A156" s="3" t="s">
        <v>23</v>
      </c>
      <c r="B156" s="171"/>
      <c r="C156" s="171">
        <v>1</v>
      </c>
      <c r="D156" s="171">
        <v>5.8999999999999997E-2</v>
      </c>
      <c r="E156" s="171">
        <v>0.6803433829122234</v>
      </c>
      <c r="F156" s="13">
        <v>2021</v>
      </c>
    </row>
    <row r="157" spans="1:6">
      <c r="A157" s="3" t="s">
        <v>35</v>
      </c>
      <c r="B157" s="171"/>
      <c r="C157" s="171">
        <v>6</v>
      </c>
      <c r="D157" s="171">
        <v>5.8999999999999997E-2</v>
      </c>
      <c r="E157" s="171">
        <v>0.27500908561266596</v>
      </c>
      <c r="F157" s="13">
        <v>2021</v>
      </c>
    </row>
    <row r="158" spans="1:6">
      <c r="A158" s="3" t="s">
        <v>39</v>
      </c>
      <c r="B158" s="171"/>
      <c r="C158" s="171">
        <v>12</v>
      </c>
      <c r="D158" s="171">
        <v>5.2999999999999999E-2</v>
      </c>
      <c r="E158" s="171">
        <v>0.36322294987886516</v>
      </c>
      <c r="F158" s="13">
        <v>2021</v>
      </c>
    </row>
    <row r="159" spans="1:6">
      <c r="A159" s="3" t="s">
        <v>40</v>
      </c>
      <c r="B159" s="171"/>
      <c r="C159" s="171">
        <v>7</v>
      </c>
      <c r="D159" s="171">
        <v>5.0999999999999997E-2</v>
      </c>
      <c r="E159" s="171">
        <v>4.8537414427261061E-2</v>
      </c>
      <c r="F159" s="13">
        <v>2021</v>
      </c>
    </row>
    <row r="160" spans="1:6">
      <c r="A160" s="3" t="s">
        <v>45</v>
      </c>
      <c r="B160" s="171"/>
      <c r="C160" s="171">
        <v>0</v>
      </c>
      <c r="D160" s="171">
        <v>6.8000000000000005E-2</v>
      </c>
      <c r="E160" s="171">
        <v>1.4625930639363094</v>
      </c>
      <c r="F160" s="13">
        <v>2021</v>
      </c>
    </row>
    <row r="161" spans="1:6">
      <c r="A161" s="3" t="s">
        <v>46</v>
      </c>
      <c r="B161" s="171"/>
      <c r="C161" s="171">
        <v>3</v>
      </c>
      <c r="D161" s="171">
        <v>0.06</v>
      </c>
      <c r="E161" s="171">
        <v>0.47173855916059393</v>
      </c>
      <c r="F161" s="13">
        <v>2021</v>
      </c>
    </row>
    <row r="162" spans="1:6">
      <c r="A162" s="3" t="s">
        <v>49</v>
      </c>
      <c r="B162" s="171"/>
      <c r="C162" s="171">
        <v>0</v>
      </c>
      <c r="D162" s="171">
        <v>0.14299999999999999</v>
      </c>
      <c r="E162" s="171">
        <v>0.19902854168802078</v>
      </c>
      <c r="F162" s="13">
        <v>2021</v>
      </c>
    </row>
    <row r="163" spans="1:6">
      <c r="A163" s="3" t="s">
        <v>55</v>
      </c>
      <c r="B163" s="171"/>
      <c r="C163" s="171" t="s">
        <v>841</v>
      </c>
      <c r="D163" s="171">
        <v>7.4999999999999997E-2</v>
      </c>
      <c r="E163" s="171">
        <v>4.3345883710467437</v>
      </c>
      <c r="F163" s="13">
        <v>2021</v>
      </c>
    </row>
    <row r="164" spans="1:6">
      <c r="A164" s="3" t="s">
        <v>56</v>
      </c>
      <c r="B164" s="171"/>
      <c r="C164" s="171">
        <v>5</v>
      </c>
      <c r="D164" s="171">
        <v>5.3999999999999999E-2</v>
      </c>
      <c r="E164" s="171">
        <v>0</v>
      </c>
      <c r="F164" s="13">
        <v>2021</v>
      </c>
    </row>
    <row r="165" spans="1:6">
      <c r="A165" s="3" t="s">
        <v>58</v>
      </c>
      <c r="B165" s="171"/>
      <c r="C165" s="171">
        <v>4</v>
      </c>
      <c r="D165" s="171">
        <v>5.0999999999999997E-2</v>
      </c>
      <c r="E165" s="171">
        <v>0.45410798595230845</v>
      </c>
      <c r="F165" s="13">
        <v>2021</v>
      </c>
    </row>
    <row r="166" spans="1:6">
      <c r="A166" s="3" t="s">
        <v>64</v>
      </c>
      <c r="B166" s="171"/>
      <c r="C166" s="171">
        <v>3</v>
      </c>
      <c r="D166" s="171">
        <v>5.0999999999999997E-2</v>
      </c>
      <c r="E166" s="171">
        <v>0.20736204376030332</v>
      </c>
      <c r="F166" s="13">
        <v>2021</v>
      </c>
    </row>
    <row r="167" spans="1:6">
      <c r="A167" s="3" t="s">
        <v>68</v>
      </c>
      <c r="B167" s="171"/>
      <c r="C167" s="171">
        <v>1</v>
      </c>
      <c r="D167" s="171">
        <v>5.2999999999999999E-2</v>
      </c>
      <c r="E167" s="171">
        <v>0.57756819636478574</v>
      </c>
      <c r="F167" s="13">
        <v>2021</v>
      </c>
    </row>
    <row r="168" spans="1:6">
      <c r="A168" s="3" t="s">
        <v>71</v>
      </c>
      <c r="B168" s="171"/>
      <c r="C168" s="171">
        <v>1</v>
      </c>
      <c r="D168" s="171">
        <v>4.4999999999999998E-2</v>
      </c>
      <c r="E168" s="171">
        <v>8.6680097879166515E-2</v>
      </c>
      <c r="F168" s="13">
        <v>2021</v>
      </c>
    </row>
    <row r="169" spans="1:6">
      <c r="A169" s="3" t="s">
        <v>72</v>
      </c>
      <c r="B169" s="171"/>
      <c r="C169" s="171">
        <v>4</v>
      </c>
      <c r="D169" s="171">
        <v>5.3999999999999999E-2</v>
      </c>
      <c r="E169" s="171">
        <v>0.41093087878448997</v>
      </c>
      <c r="F169" s="13">
        <v>2021</v>
      </c>
    </row>
    <row r="170" spans="1:6">
      <c r="A170" s="3" t="s">
        <v>74</v>
      </c>
      <c r="B170" s="171"/>
      <c r="C170" s="171">
        <v>9</v>
      </c>
      <c r="D170" s="171">
        <v>4.7E-2</v>
      </c>
      <c r="E170" s="171">
        <v>0.40651118343535725</v>
      </c>
      <c r="F170" s="13">
        <v>2021</v>
      </c>
    </row>
    <row r="171" spans="1:6">
      <c r="A171" s="3" t="s">
        <v>75</v>
      </c>
      <c r="B171" s="171"/>
      <c r="C171" s="171">
        <v>2</v>
      </c>
      <c r="D171" s="171">
        <v>5.8999999999999997E-2</v>
      </c>
      <c r="E171" s="171">
        <v>0.57863555014285495</v>
      </c>
      <c r="F171" s="13">
        <v>2021</v>
      </c>
    </row>
    <row r="172" spans="1:6">
      <c r="A172" s="3" t="s">
        <v>76</v>
      </c>
      <c r="B172" s="171"/>
      <c r="C172" s="171">
        <v>9</v>
      </c>
      <c r="D172" s="171">
        <v>4.9000000000000002E-2</v>
      </c>
      <c r="E172" s="171">
        <v>1.175791995740527</v>
      </c>
      <c r="F172" s="13">
        <v>2021</v>
      </c>
    </row>
    <row r="173" spans="1:6">
      <c r="A173" s="3" t="s">
        <v>79</v>
      </c>
      <c r="B173" s="171"/>
      <c r="C173" s="171">
        <v>4</v>
      </c>
      <c r="D173" s="171">
        <v>5.7000000000000002E-2</v>
      </c>
      <c r="E173" s="171">
        <v>0.15128439369645477</v>
      </c>
      <c r="F173" s="13">
        <v>2021</v>
      </c>
    </row>
    <row r="174" spans="1:6">
      <c r="A174" s="3" t="s">
        <v>80</v>
      </c>
      <c r="B174" s="171"/>
      <c r="C174" s="171">
        <v>1</v>
      </c>
      <c r="D174" s="171">
        <v>6.8000000000000005E-2</v>
      </c>
      <c r="E174" s="171">
        <v>2.0307705251064885</v>
      </c>
      <c r="F174" s="13">
        <v>2021</v>
      </c>
    </row>
    <row r="175" spans="1:6">
      <c r="A175" s="3" t="s">
        <v>81</v>
      </c>
      <c r="B175" s="171"/>
      <c r="C175" s="171">
        <v>1</v>
      </c>
      <c r="D175" s="171">
        <v>5.3999999999999999E-2</v>
      </c>
      <c r="E175" s="171">
        <v>0.25910742350865457</v>
      </c>
      <c r="F175" s="13">
        <v>2021</v>
      </c>
    </row>
    <row r="176" spans="1:6">
      <c r="A176" s="3" t="s">
        <v>86</v>
      </c>
      <c r="B176" s="171"/>
      <c r="C176" s="171">
        <v>1</v>
      </c>
      <c r="D176" s="171">
        <v>6.5000000000000002E-2</v>
      </c>
      <c r="E176" s="171">
        <v>1.3157986948135079</v>
      </c>
      <c r="F176" s="13">
        <v>2021</v>
      </c>
    </row>
    <row r="177" spans="1:6">
      <c r="A177" s="3" t="s">
        <v>87</v>
      </c>
      <c r="B177" s="171"/>
      <c r="C177" s="171">
        <v>2</v>
      </c>
      <c r="D177" s="171">
        <v>0.06</v>
      </c>
      <c r="E177" s="171">
        <v>0.72722802493734628</v>
      </c>
      <c r="F177" s="13">
        <v>2021</v>
      </c>
    </row>
    <row r="178" spans="1:6">
      <c r="A178" s="3" t="s">
        <v>89</v>
      </c>
      <c r="B178" s="171"/>
      <c r="C178" s="171">
        <v>3</v>
      </c>
      <c r="D178" s="171">
        <v>6.3E-2</v>
      </c>
      <c r="E178" s="171">
        <v>0.89192524337317025</v>
      </c>
      <c r="F178" s="13">
        <v>2021</v>
      </c>
    </row>
    <row r="179" spans="1:6">
      <c r="A179" s="3" t="s">
        <v>90</v>
      </c>
      <c r="B179" s="171"/>
      <c r="C179" s="171">
        <v>5</v>
      </c>
      <c r="D179" s="171">
        <v>4.1000000000000002E-2</v>
      </c>
      <c r="E179" s="171">
        <v>6.78062179657999E-2</v>
      </c>
      <c r="F179" s="13">
        <v>2021</v>
      </c>
    </row>
    <row r="180" spans="1:6">
      <c r="A180" s="3" t="s">
        <v>93</v>
      </c>
      <c r="B180" s="171"/>
      <c r="C180" s="171">
        <v>13</v>
      </c>
      <c r="D180" s="171">
        <v>0.06</v>
      </c>
      <c r="E180" s="171">
        <v>0.76170188835621977</v>
      </c>
      <c r="F180" s="13">
        <v>2021</v>
      </c>
    </row>
    <row r="181" spans="1:6">
      <c r="A181" s="3" t="s">
        <v>96</v>
      </c>
      <c r="B181" s="171"/>
      <c r="C181" s="171">
        <v>6</v>
      </c>
      <c r="D181" s="171">
        <v>5.0999999999999997E-2</v>
      </c>
      <c r="E181" s="171">
        <v>0.6327020172348029</v>
      </c>
      <c r="F181" s="13">
        <v>2021</v>
      </c>
    </row>
    <row r="182" spans="1:6">
      <c r="A182" s="3" t="s">
        <v>100</v>
      </c>
      <c r="B182" s="171"/>
      <c r="C182" s="171">
        <v>0</v>
      </c>
      <c r="D182" s="171">
        <v>5.5E-2</v>
      </c>
      <c r="E182" s="171">
        <v>0.45818944911882536</v>
      </c>
      <c r="F182" s="13">
        <v>2021</v>
      </c>
    </row>
    <row r="183" spans="1:6">
      <c r="A183" s="3" t="s">
        <v>102</v>
      </c>
      <c r="B183" s="171"/>
      <c r="C183" s="171">
        <v>0</v>
      </c>
      <c r="D183" s="171">
        <v>6.6000000000000003E-2</v>
      </c>
      <c r="E183" s="171">
        <v>1.1440804008857726</v>
      </c>
      <c r="F183" s="13">
        <v>2021</v>
      </c>
    </row>
    <row r="184" spans="1:6">
      <c r="A184" s="3" t="s">
        <v>104</v>
      </c>
      <c r="B184" s="171"/>
      <c r="C184" s="171">
        <v>3</v>
      </c>
      <c r="D184" s="171">
        <v>7.1999999999999995E-2</v>
      </c>
      <c r="E184" s="171">
        <v>0.57657906989147345</v>
      </c>
      <c r="F184" s="13">
        <v>2021</v>
      </c>
    </row>
    <row r="185" spans="1:6">
      <c r="A185" s="3" t="s">
        <v>105</v>
      </c>
      <c r="B185" s="171"/>
      <c r="C185" s="171">
        <v>1</v>
      </c>
      <c r="D185" s="171">
        <v>5.2999999999999999E-2</v>
      </c>
      <c r="E185" s="171">
        <v>0.40996097279423471</v>
      </c>
      <c r="F185" s="13">
        <v>2021</v>
      </c>
    </row>
    <row r="186" spans="1:6">
      <c r="A186" s="3" t="s">
        <v>98</v>
      </c>
      <c r="B186" s="171"/>
      <c r="C186" s="171">
        <v>2</v>
      </c>
      <c r="D186" s="171">
        <v>5.5E-2</v>
      </c>
      <c r="E186" s="171">
        <v>0.37790217057559222</v>
      </c>
      <c r="F186" s="13">
        <v>2021</v>
      </c>
    </row>
    <row r="187" spans="1:6">
      <c r="A187" s="3" t="s">
        <v>99</v>
      </c>
      <c r="B187" s="171"/>
      <c r="C187" s="171">
        <v>5</v>
      </c>
      <c r="D187" s="171">
        <v>5.5E-2</v>
      </c>
      <c r="E187" s="171">
        <v>8.0586159548709443E-2</v>
      </c>
      <c r="F187" s="13">
        <v>2021</v>
      </c>
    </row>
    <row r="188" spans="1:6">
      <c r="A188" s="3" t="s">
        <v>106</v>
      </c>
      <c r="B188" s="171"/>
      <c r="C188" s="171">
        <v>2</v>
      </c>
      <c r="D188" s="171">
        <v>4.3999999999999997E-2</v>
      </c>
      <c r="E188" s="171">
        <v>0.36907003813723727</v>
      </c>
      <c r="F188" s="13">
        <v>2021</v>
      </c>
    </row>
    <row r="189" spans="1:6">
      <c r="A189" s="3" t="s">
        <v>109</v>
      </c>
      <c r="B189" s="171"/>
      <c r="C189" s="171">
        <v>3</v>
      </c>
      <c r="D189" s="171">
        <v>4.9000000000000002E-2</v>
      </c>
      <c r="E189" s="171">
        <v>1.0283014259970025</v>
      </c>
      <c r="F189" s="13">
        <v>2021</v>
      </c>
    </row>
    <row r="190" spans="1:6">
      <c r="A190" s="3" t="s">
        <v>112</v>
      </c>
      <c r="B190" s="171"/>
      <c r="C190" s="171">
        <v>4</v>
      </c>
      <c r="D190" s="171">
        <v>6.2E-2</v>
      </c>
      <c r="E190" s="171">
        <v>0.92645896250025594</v>
      </c>
      <c r="F190" s="13">
        <v>2021</v>
      </c>
    </row>
    <row r="191" spans="1:6">
      <c r="A191" s="3" t="s">
        <v>113</v>
      </c>
      <c r="B191" s="171"/>
      <c r="C191" s="171">
        <v>7</v>
      </c>
      <c r="D191" s="171">
        <v>5.5E-2</v>
      </c>
      <c r="E191" s="171">
        <v>0.37578595632765932</v>
      </c>
      <c r="F191" s="13">
        <v>2021</v>
      </c>
    </row>
    <row r="192" spans="1:6">
      <c r="A192" s="3" t="s">
        <v>114</v>
      </c>
      <c r="B192" s="171"/>
      <c r="C192" s="171">
        <v>0</v>
      </c>
      <c r="D192" s="171">
        <v>7.8E-2</v>
      </c>
      <c r="E192" s="171">
        <v>1.503595119424217</v>
      </c>
      <c r="F192" s="13">
        <v>2021</v>
      </c>
    </row>
    <row r="193" spans="1:6">
      <c r="A193" s="3" t="s">
        <v>115</v>
      </c>
      <c r="B193" s="171"/>
      <c r="C193" s="171">
        <v>1</v>
      </c>
      <c r="D193" s="171">
        <v>5.8000000000000003E-2</v>
      </c>
      <c r="E193" s="171">
        <v>0.19210651245687788</v>
      </c>
      <c r="F193" s="13">
        <v>2021</v>
      </c>
    </row>
    <row r="194" spans="1:6">
      <c r="A194" s="3" t="s">
        <v>118</v>
      </c>
      <c r="B194" s="171"/>
      <c r="C194" s="171">
        <v>0</v>
      </c>
      <c r="D194" s="171">
        <v>6.5000000000000002E-2</v>
      </c>
      <c r="E194" s="171">
        <v>0.27345017555501272</v>
      </c>
      <c r="F194" s="13">
        <v>2021</v>
      </c>
    </row>
    <row r="195" spans="1:6">
      <c r="A195" s="3" t="s">
        <v>121</v>
      </c>
      <c r="B195" s="171"/>
      <c r="C195" s="171">
        <v>9</v>
      </c>
      <c r="D195" s="171">
        <v>4.9000000000000002E-2</v>
      </c>
      <c r="E195" s="171">
        <v>0.46208514380859816</v>
      </c>
      <c r="F195" s="13">
        <v>2021</v>
      </c>
    </row>
    <row r="196" spans="1:6">
      <c r="A196" s="3" t="s">
        <v>122</v>
      </c>
      <c r="B196" s="171"/>
      <c r="C196" s="171">
        <v>4</v>
      </c>
      <c r="D196" s="171">
        <v>5.2999999999999999E-2</v>
      </c>
      <c r="E196" s="171">
        <v>1.0041292024201744</v>
      </c>
      <c r="F196" s="13">
        <v>2021</v>
      </c>
    </row>
    <row r="197" spans="1:6">
      <c r="A197" s="3" t="s">
        <v>123</v>
      </c>
      <c r="B197" s="171"/>
      <c r="C197" s="171">
        <v>13</v>
      </c>
      <c r="D197" s="171">
        <v>6.3E-2</v>
      </c>
      <c r="E197" s="171">
        <v>0.34464392466715654</v>
      </c>
      <c r="F197" s="13">
        <v>2021</v>
      </c>
    </row>
    <row r="198" spans="1:6">
      <c r="A198" s="3" t="s">
        <v>124</v>
      </c>
      <c r="B198" s="171"/>
      <c r="C198" s="171">
        <v>20</v>
      </c>
      <c r="D198" s="171">
        <v>5.0999999999999997E-2</v>
      </c>
      <c r="E198" s="171">
        <v>0.47020958425151055</v>
      </c>
      <c r="F198" s="13">
        <v>2021</v>
      </c>
    </row>
    <row r="199" spans="1:6">
      <c r="A199" s="3" t="s">
        <v>126</v>
      </c>
      <c r="B199" s="171"/>
      <c r="C199" s="171">
        <v>3</v>
      </c>
      <c r="D199" s="171">
        <v>6.0999999999999999E-2</v>
      </c>
      <c r="E199" s="171">
        <v>1.0481288803228477</v>
      </c>
      <c r="F199" s="13">
        <v>2021</v>
      </c>
    </row>
    <row r="200" spans="1:6">
      <c r="A200" s="3" t="s">
        <v>128</v>
      </c>
      <c r="B200" s="171"/>
      <c r="C200" s="171">
        <v>0</v>
      </c>
      <c r="D200" s="171">
        <v>7.3999999999999996E-2</v>
      </c>
      <c r="E200" s="171">
        <v>0.92722375299995519</v>
      </c>
      <c r="F200" s="13">
        <v>2021</v>
      </c>
    </row>
    <row r="201" spans="1:6">
      <c r="A201" s="3" t="s">
        <v>130</v>
      </c>
      <c r="B201" s="171"/>
      <c r="C201" s="171">
        <v>0</v>
      </c>
      <c r="D201" s="171">
        <v>5.8999999999999997E-2</v>
      </c>
      <c r="E201" s="171">
        <v>0.27722115363734945</v>
      </c>
      <c r="F201" s="13">
        <v>2021</v>
      </c>
    </row>
    <row r="202" spans="1:6">
      <c r="A202" s="3" t="s">
        <v>131</v>
      </c>
      <c r="B202" s="171"/>
      <c r="C202" s="171">
        <v>1</v>
      </c>
      <c r="D202" s="171">
        <v>6.9000000000000006E-2</v>
      </c>
      <c r="E202" s="171">
        <v>1.6017706282544846</v>
      </c>
      <c r="F202" s="13">
        <v>2021</v>
      </c>
    </row>
    <row r="203" spans="1:6">
      <c r="A203" s="3" t="s">
        <v>133</v>
      </c>
      <c r="B203" s="171"/>
      <c r="C203" s="171">
        <v>8</v>
      </c>
      <c r="D203" s="171">
        <v>4.1000000000000002E-2</v>
      </c>
      <c r="E203" s="171">
        <v>0.33608757097749387</v>
      </c>
      <c r="F203" s="13">
        <v>2021</v>
      </c>
    </row>
    <row r="204" spans="1:6">
      <c r="A204" s="3" t="s">
        <v>135</v>
      </c>
      <c r="B204" s="171"/>
      <c r="C204" s="171">
        <v>6</v>
      </c>
      <c r="D204" s="171">
        <v>5.7000000000000002E-2</v>
      </c>
      <c r="E204" s="171">
        <v>0.45918539150996823</v>
      </c>
      <c r="F204" s="13">
        <v>2021</v>
      </c>
    </row>
    <row r="205" spans="1:6">
      <c r="A205" s="3" t="s">
        <v>138</v>
      </c>
      <c r="B205" s="171"/>
      <c r="C205" s="171">
        <v>1</v>
      </c>
      <c r="D205" s="171">
        <v>5.8999999999999997E-2</v>
      </c>
      <c r="E205" s="171">
        <v>0.69019304699524453</v>
      </c>
      <c r="F205" s="13">
        <v>2021</v>
      </c>
    </row>
    <row r="206" spans="1:6">
      <c r="A206" s="3" t="s">
        <v>14</v>
      </c>
      <c r="B206" s="173">
        <v>-6.5</v>
      </c>
      <c r="C206" s="171">
        <v>4</v>
      </c>
      <c r="D206" s="171"/>
      <c r="E206" s="171">
        <v>1.9873351108058563E-2</v>
      </c>
      <c r="F206" s="13">
        <v>2020</v>
      </c>
    </row>
    <row r="207" spans="1:6">
      <c r="A207" s="3" t="s">
        <v>23</v>
      </c>
      <c r="B207" s="173">
        <v>3.75</v>
      </c>
      <c r="C207" s="171">
        <v>0</v>
      </c>
      <c r="D207" s="171"/>
      <c r="E207" s="171">
        <v>0.27286469731119128</v>
      </c>
      <c r="F207" s="13">
        <v>2020</v>
      </c>
    </row>
    <row r="208" spans="1:6">
      <c r="A208" s="3" t="s">
        <v>35</v>
      </c>
      <c r="B208" s="173">
        <v>3.75</v>
      </c>
      <c r="C208" s="171">
        <v>6</v>
      </c>
      <c r="D208" s="171"/>
      <c r="E208" s="171">
        <v>0.57049963105371426</v>
      </c>
      <c r="F208" s="13">
        <v>2020</v>
      </c>
    </row>
    <row r="209" spans="1:6">
      <c r="A209" s="3" t="s">
        <v>39</v>
      </c>
      <c r="B209" s="173">
        <v>0.5</v>
      </c>
      <c r="C209" s="171">
        <v>0</v>
      </c>
      <c r="D209" s="171"/>
      <c r="E209" s="171">
        <v>0.13269867978083486</v>
      </c>
      <c r="F209" s="13">
        <v>2020</v>
      </c>
    </row>
    <row r="210" spans="1:6">
      <c r="A210" s="3" t="s">
        <v>40</v>
      </c>
      <c r="B210" s="173">
        <v>34.75</v>
      </c>
      <c r="C210" s="171">
        <v>0</v>
      </c>
      <c r="D210" s="171"/>
      <c r="E210" s="171">
        <v>0.68095749205127687</v>
      </c>
      <c r="F210" s="13">
        <v>2020</v>
      </c>
    </row>
    <row r="211" spans="1:6">
      <c r="A211" s="3" t="s">
        <v>45</v>
      </c>
      <c r="B211" s="173">
        <v>32</v>
      </c>
      <c r="C211" s="171">
        <v>3</v>
      </c>
      <c r="D211" s="171"/>
      <c r="E211" s="171">
        <v>1.0198403897933681</v>
      </c>
      <c r="F211" s="13">
        <v>2020</v>
      </c>
    </row>
    <row r="212" spans="1:6">
      <c r="A212" s="3" t="s">
        <v>46</v>
      </c>
      <c r="B212" s="173">
        <v>33.75</v>
      </c>
      <c r="C212" s="171">
        <v>1</v>
      </c>
      <c r="D212" s="171"/>
      <c r="E212" s="171">
        <v>0.41927713268108718</v>
      </c>
      <c r="F212" s="13">
        <v>2020</v>
      </c>
    </row>
    <row r="213" spans="1:6">
      <c r="A213" s="3" t="s">
        <v>49</v>
      </c>
      <c r="B213" s="173">
        <v>24.25</v>
      </c>
      <c r="C213" s="171">
        <v>0</v>
      </c>
      <c r="D213" s="171"/>
      <c r="E213" s="171">
        <v>0.40328190816867665</v>
      </c>
      <c r="F213" s="13">
        <v>2020</v>
      </c>
    </row>
    <row r="214" spans="1:6">
      <c r="A214" s="3" t="s">
        <v>55</v>
      </c>
      <c r="B214" s="173">
        <v>32.5</v>
      </c>
      <c r="C214" s="171" t="s">
        <v>841</v>
      </c>
      <c r="D214" s="171"/>
      <c r="E214" s="171">
        <v>10.285627400911396</v>
      </c>
      <c r="F214" s="13">
        <v>2020</v>
      </c>
    </row>
    <row r="215" spans="1:6">
      <c r="A215" s="3" t="s">
        <v>56</v>
      </c>
      <c r="B215" s="173">
        <v>7.75</v>
      </c>
      <c r="C215" s="171">
        <v>4</v>
      </c>
      <c r="D215" s="171"/>
      <c r="E215" s="171">
        <v>0.11115588737852225</v>
      </c>
      <c r="F215" s="13">
        <v>2020</v>
      </c>
    </row>
    <row r="216" spans="1:6">
      <c r="A216" s="3" t="s">
        <v>58</v>
      </c>
      <c r="B216" s="173">
        <v>-1.5</v>
      </c>
      <c r="C216" s="171">
        <v>2</v>
      </c>
      <c r="D216" s="171"/>
      <c r="E216" s="171">
        <v>0.26089249458881014</v>
      </c>
      <c r="F216" s="13">
        <v>2020</v>
      </c>
    </row>
    <row r="217" spans="1:6">
      <c r="A217" s="3" t="s">
        <v>64</v>
      </c>
      <c r="B217" s="173">
        <v>29.25</v>
      </c>
      <c r="C217" s="171">
        <v>1</v>
      </c>
      <c r="D217" s="171"/>
      <c r="E217" s="171">
        <v>0.34454695864954127</v>
      </c>
      <c r="F217" s="13">
        <v>2020</v>
      </c>
    </row>
    <row r="218" spans="1:6">
      <c r="A218" s="3" t="s">
        <v>68</v>
      </c>
      <c r="B218" s="173">
        <v>2.75</v>
      </c>
      <c r="C218" s="171">
        <v>4</v>
      </c>
      <c r="D218" s="171"/>
      <c r="E218" s="171">
        <v>0.37851362027189173</v>
      </c>
      <c r="F218" s="13">
        <v>2020</v>
      </c>
    </row>
    <row r="219" spans="1:6">
      <c r="A219" s="3" t="s">
        <v>71</v>
      </c>
      <c r="B219" s="173">
        <v>29.5</v>
      </c>
      <c r="C219" s="171">
        <v>1</v>
      </c>
      <c r="D219" s="171"/>
      <c r="E219" s="171">
        <v>0.10163907074681339</v>
      </c>
      <c r="F219" s="13">
        <v>2020</v>
      </c>
    </row>
    <row r="220" spans="1:6">
      <c r="A220" s="3" t="s">
        <v>72</v>
      </c>
      <c r="B220" s="173">
        <v>7</v>
      </c>
      <c r="C220" s="171">
        <v>5</v>
      </c>
      <c r="D220" s="171"/>
      <c r="E220" s="171">
        <v>0.39769642447347203</v>
      </c>
      <c r="F220" s="13">
        <v>2020</v>
      </c>
    </row>
    <row r="221" spans="1:6">
      <c r="A221" s="3" t="s">
        <v>74</v>
      </c>
      <c r="B221" s="173">
        <v>17</v>
      </c>
      <c r="C221" s="171">
        <v>11</v>
      </c>
      <c r="D221" s="171"/>
      <c r="E221" s="171">
        <v>9.4017244016115803E-2</v>
      </c>
      <c r="F221" s="13">
        <v>2020</v>
      </c>
    </row>
    <row r="222" spans="1:6">
      <c r="A222" s="3" t="s">
        <v>75</v>
      </c>
      <c r="B222" s="173">
        <v>3.75</v>
      </c>
      <c r="C222" s="171">
        <v>1</v>
      </c>
      <c r="D222" s="171"/>
      <c r="E222" s="171">
        <v>0.27228258575880393</v>
      </c>
      <c r="F222" s="13">
        <v>2020</v>
      </c>
    </row>
    <row r="223" spans="1:6">
      <c r="A223" s="3" t="s">
        <v>76</v>
      </c>
      <c r="B223" s="173">
        <v>4.75</v>
      </c>
      <c r="C223" s="171">
        <v>5</v>
      </c>
      <c r="D223" s="171"/>
      <c r="E223" s="171">
        <v>0.46582249279361509</v>
      </c>
      <c r="F223" s="13">
        <v>2020</v>
      </c>
    </row>
    <row r="224" spans="1:6">
      <c r="A224" s="3" t="s">
        <v>79</v>
      </c>
      <c r="B224" s="173">
        <v>-2.5</v>
      </c>
      <c r="C224" s="171">
        <v>2</v>
      </c>
      <c r="D224" s="171"/>
      <c r="E224" s="171">
        <v>0.12897617423133426</v>
      </c>
      <c r="F224" s="13">
        <v>2020</v>
      </c>
    </row>
    <row r="225" spans="1:6">
      <c r="A225" s="3" t="s">
        <v>80</v>
      </c>
      <c r="B225" s="173">
        <v>32.5</v>
      </c>
      <c r="C225" s="171">
        <v>0</v>
      </c>
      <c r="D225" s="171"/>
      <c r="E225" s="171">
        <v>2.7115821935527373</v>
      </c>
      <c r="F225" s="13">
        <v>2020</v>
      </c>
    </row>
    <row r="226" spans="1:6">
      <c r="A226" s="3" t="s">
        <v>81</v>
      </c>
      <c r="B226" s="173">
        <v>25.75</v>
      </c>
      <c r="C226" s="171">
        <v>1</v>
      </c>
      <c r="D226" s="171"/>
      <c r="E226" s="171">
        <v>0.12958216716131959</v>
      </c>
      <c r="F226" s="13">
        <v>2020</v>
      </c>
    </row>
    <row r="227" spans="1:6">
      <c r="A227" s="3" t="s">
        <v>86</v>
      </c>
      <c r="B227" s="173">
        <v>32.5</v>
      </c>
      <c r="C227" s="171">
        <v>1</v>
      </c>
      <c r="D227" s="171"/>
      <c r="E227" s="171">
        <v>0.88600375579850166</v>
      </c>
      <c r="F227" s="13">
        <v>2020</v>
      </c>
    </row>
    <row r="228" spans="1:6">
      <c r="A228" s="3" t="s">
        <v>87</v>
      </c>
      <c r="B228" s="173">
        <v>11.5</v>
      </c>
      <c r="C228" s="171">
        <v>0</v>
      </c>
      <c r="D228" s="171"/>
      <c r="E228" s="171">
        <v>0.52628302090823142</v>
      </c>
      <c r="F228" s="13">
        <v>2020</v>
      </c>
    </row>
    <row r="229" spans="1:6">
      <c r="A229" s="3" t="s">
        <v>89</v>
      </c>
      <c r="B229" s="173">
        <v>30</v>
      </c>
      <c r="C229" s="171">
        <v>0</v>
      </c>
      <c r="D229" s="171"/>
      <c r="E229" s="171">
        <v>0.50782950517443248</v>
      </c>
      <c r="F229" s="13">
        <v>2020</v>
      </c>
    </row>
    <row r="230" spans="1:6">
      <c r="A230" s="3" t="s">
        <v>90</v>
      </c>
      <c r="B230" s="173">
        <v>-2.5</v>
      </c>
      <c r="C230" s="171">
        <v>5</v>
      </c>
      <c r="D230" s="171"/>
      <c r="E230" s="171">
        <v>0</v>
      </c>
      <c r="F230" s="13">
        <v>2020</v>
      </c>
    </row>
    <row r="231" spans="1:6">
      <c r="A231" s="3" t="s">
        <v>93</v>
      </c>
      <c r="B231" s="173">
        <v>1.25</v>
      </c>
      <c r="C231" s="171">
        <v>9</v>
      </c>
      <c r="D231" s="171"/>
      <c r="E231" s="171">
        <v>0.32496937976019208</v>
      </c>
      <c r="F231" s="13">
        <v>2020</v>
      </c>
    </row>
    <row r="232" spans="1:6">
      <c r="A232" s="3" t="s">
        <v>96</v>
      </c>
      <c r="B232" s="173">
        <v>9</v>
      </c>
      <c r="C232" s="171">
        <v>0</v>
      </c>
      <c r="D232" s="171"/>
      <c r="E232" s="171">
        <v>0.27593539800461914</v>
      </c>
      <c r="F232" s="13">
        <v>2020</v>
      </c>
    </row>
    <row r="233" spans="1:6">
      <c r="A233" s="3" t="s">
        <v>100</v>
      </c>
      <c r="B233" s="173">
        <v>-0.5</v>
      </c>
      <c r="C233" s="171">
        <v>1</v>
      </c>
      <c r="D233" s="171"/>
      <c r="E233" s="171">
        <v>0.40748281059231195</v>
      </c>
      <c r="F233" s="13">
        <v>2020</v>
      </c>
    </row>
    <row r="234" spans="1:6">
      <c r="A234" s="3" t="s">
        <v>102</v>
      </c>
      <c r="B234" s="173">
        <v>32</v>
      </c>
      <c r="C234" s="171">
        <v>0</v>
      </c>
      <c r="D234" s="171"/>
      <c r="E234" s="171">
        <v>0.48141111225223376</v>
      </c>
      <c r="F234" s="13">
        <v>2020</v>
      </c>
    </row>
    <row r="235" spans="1:6">
      <c r="A235" s="3" t="s">
        <v>104</v>
      </c>
      <c r="B235" s="173">
        <v>22.25</v>
      </c>
      <c r="C235" s="171">
        <v>2</v>
      </c>
      <c r="D235" s="171"/>
      <c r="E235" s="171">
        <v>0.36265995117146421</v>
      </c>
      <c r="F235" s="13">
        <v>2020</v>
      </c>
    </row>
    <row r="236" spans="1:6">
      <c r="A236" s="3" t="s">
        <v>105</v>
      </c>
      <c r="B236" s="173">
        <v>27.75</v>
      </c>
      <c r="C236" s="171">
        <v>0</v>
      </c>
      <c r="D236" s="171"/>
      <c r="E236" s="171">
        <v>0.75492925665782895</v>
      </c>
      <c r="F236" s="13">
        <v>2020</v>
      </c>
    </row>
    <row r="237" spans="1:6">
      <c r="A237" s="3" t="s">
        <v>98</v>
      </c>
      <c r="B237" s="173">
        <v>25.75</v>
      </c>
      <c r="C237" s="171">
        <v>0</v>
      </c>
      <c r="D237" s="171"/>
      <c r="E237" s="171">
        <v>0.51923824916638661</v>
      </c>
      <c r="F237" s="13">
        <v>2020</v>
      </c>
    </row>
    <row r="238" spans="1:6">
      <c r="A238" s="3" t="s">
        <v>99</v>
      </c>
      <c r="B238" s="173">
        <v>33.25</v>
      </c>
      <c r="C238" s="171">
        <v>0</v>
      </c>
      <c r="D238" s="171"/>
      <c r="E238" s="171">
        <v>0.26859377727905553</v>
      </c>
      <c r="F238" s="13">
        <v>2020</v>
      </c>
    </row>
    <row r="239" spans="1:6">
      <c r="A239" s="3" t="s">
        <v>106</v>
      </c>
      <c r="B239" s="173">
        <v>2.25</v>
      </c>
      <c r="C239" s="171">
        <v>0</v>
      </c>
      <c r="D239" s="171"/>
      <c r="E239" s="171">
        <v>0.23914721251922264</v>
      </c>
      <c r="F239" s="13">
        <v>2020</v>
      </c>
    </row>
    <row r="240" spans="1:6">
      <c r="A240" s="3" t="s">
        <v>109</v>
      </c>
      <c r="B240" s="173">
        <v>-0.75</v>
      </c>
      <c r="C240" s="171">
        <v>0</v>
      </c>
      <c r="D240" s="171"/>
      <c r="E240" s="171">
        <v>0.51310798485818332</v>
      </c>
      <c r="F240" s="13">
        <v>2020</v>
      </c>
    </row>
    <row r="241" spans="1:6">
      <c r="A241" s="3" t="s">
        <v>112</v>
      </c>
      <c r="B241" s="173">
        <v>2.75</v>
      </c>
      <c r="C241" s="171">
        <v>1</v>
      </c>
      <c r="D241" s="171"/>
      <c r="E241" s="171">
        <v>0.87300772010050265</v>
      </c>
      <c r="F241" s="13">
        <v>2020</v>
      </c>
    </row>
    <row r="242" spans="1:6">
      <c r="A242" s="3" t="s">
        <v>113</v>
      </c>
      <c r="B242" s="173">
        <v>-1</v>
      </c>
      <c r="C242" s="171">
        <v>2</v>
      </c>
      <c r="D242" s="171"/>
      <c r="E242" s="171">
        <v>5.0438385225184693E-2</v>
      </c>
      <c r="F242" s="13">
        <v>2020</v>
      </c>
    </row>
    <row r="243" spans="1:6">
      <c r="A243" s="3" t="s">
        <v>114</v>
      </c>
      <c r="B243" s="173">
        <v>31.5</v>
      </c>
      <c r="C243" s="171">
        <v>0</v>
      </c>
      <c r="D243" s="171"/>
      <c r="E243" s="171">
        <v>1.0600596837158813</v>
      </c>
      <c r="F243" s="13">
        <v>2020</v>
      </c>
    </row>
    <row r="244" spans="1:6">
      <c r="A244" s="3" t="s">
        <v>115</v>
      </c>
      <c r="B244" s="173">
        <v>15.25</v>
      </c>
      <c r="C244" s="171">
        <v>1</v>
      </c>
      <c r="D244" s="171"/>
      <c r="E244" s="171">
        <v>5.3864894686051157E-2</v>
      </c>
      <c r="F244" s="13">
        <v>2020</v>
      </c>
    </row>
    <row r="245" spans="1:6">
      <c r="A245" s="3" t="s">
        <v>118</v>
      </c>
      <c r="B245" s="173">
        <v>31.25</v>
      </c>
      <c r="C245" s="171">
        <v>0</v>
      </c>
      <c r="D245" s="171"/>
      <c r="E245" s="171">
        <v>0.54722357001360755</v>
      </c>
      <c r="F245" s="13">
        <v>2020</v>
      </c>
    </row>
    <row r="246" spans="1:6">
      <c r="A246" s="3" t="s">
        <v>121</v>
      </c>
      <c r="B246" s="173">
        <v>-2.5</v>
      </c>
      <c r="C246" s="171">
        <v>2</v>
      </c>
      <c r="D246" s="171"/>
      <c r="E246" s="171">
        <v>0.31176011773620843</v>
      </c>
      <c r="F246" s="13">
        <v>2020</v>
      </c>
    </row>
    <row r="247" spans="1:6">
      <c r="A247" s="3" t="s">
        <v>122</v>
      </c>
      <c r="B247" s="173">
        <v>-2.5</v>
      </c>
      <c r="C247" s="171">
        <v>5</v>
      </c>
      <c r="D247" s="171"/>
      <c r="E247" s="171">
        <v>0.2252627690200619</v>
      </c>
      <c r="F247" s="13">
        <v>2020</v>
      </c>
    </row>
    <row r="248" spans="1:6">
      <c r="A248" s="3" t="s">
        <v>123</v>
      </c>
      <c r="B248" s="173">
        <v>-2</v>
      </c>
      <c r="C248" s="171">
        <v>8</v>
      </c>
      <c r="D248" s="171"/>
      <c r="E248" s="171">
        <v>0.25988685392669542</v>
      </c>
      <c r="F248" s="13">
        <v>2020</v>
      </c>
    </row>
    <row r="249" spans="1:6">
      <c r="A249" s="3" t="s">
        <v>124</v>
      </c>
      <c r="B249" s="173">
        <v>-1.5</v>
      </c>
      <c r="C249" s="171">
        <v>1</v>
      </c>
      <c r="D249" s="171"/>
      <c r="E249" s="171">
        <v>0.26338868839992774</v>
      </c>
      <c r="F249" s="13">
        <v>2020</v>
      </c>
    </row>
    <row r="250" spans="1:6">
      <c r="A250" s="3" t="s">
        <v>126</v>
      </c>
      <c r="B250" s="173">
        <v>11.75</v>
      </c>
      <c r="C250" s="171">
        <v>1</v>
      </c>
      <c r="D250" s="171"/>
      <c r="E250" s="171">
        <v>0.39586087865280623</v>
      </c>
      <c r="F250" s="13">
        <v>2020</v>
      </c>
    </row>
    <row r="251" spans="1:6">
      <c r="A251" s="3" t="s">
        <v>128</v>
      </c>
      <c r="B251" s="173">
        <v>34</v>
      </c>
      <c r="C251" s="171">
        <v>1</v>
      </c>
      <c r="D251" s="171"/>
      <c r="E251" s="171">
        <v>0.93321885848669228</v>
      </c>
      <c r="F251" s="13">
        <v>2020</v>
      </c>
    </row>
    <row r="252" spans="1:6">
      <c r="A252" s="3" t="s">
        <v>130</v>
      </c>
      <c r="B252" s="173">
        <v>0.25</v>
      </c>
      <c r="C252" s="171">
        <v>10</v>
      </c>
      <c r="D252" s="171"/>
      <c r="E252" s="171">
        <v>0.27786805273426218</v>
      </c>
      <c r="F252" s="13">
        <v>2020</v>
      </c>
    </row>
    <row r="253" spans="1:6">
      <c r="A253" s="3" t="s">
        <v>131</v>
      </c>
      <c r="B253" s="173">
        <v>31</v>
      </c>
      <c r="C253" s="171">
        <v>1</v>
      </c>
      <c r="D253" s="171"/>
      <c r="E253" s="171">
        <v>1.1651140012267356</v>
      </c>
      <c r="F253" s="13">
        <v>2020</v>
      </c>
    </row>
    <row r="254" spans="1:6">
      <c r="A254" s="3" t="s">
        <v>133</v>
      </c>
      <c r="B254" s="173">
        <v>5.5</v>
      </c>
      <c r="C254" s="171">
        <v>6</v>
      </c>
      <c r="D254" s="171"/>
      <c r="E254" s="171">
        <v>0.2790860712607211</v>
      </c>
      <c r="F254" s="13">
        <v>2020</v>
      </c>
    </row>
    <row r="255" spans="1:6">
      <c r="A255" s="3" t="s">
        <v>135</v>
      </c>
      <c r="B255" s="173">
        <v>12</v>
      </c>
      <c r="C255" s="171">
        <v>0</v>
      </c>
      <c r="D255" s="171"/>
      <c r="E255" s="171">
        <v>0.22046229246866894</v>
      </c>
      <c r="F255" s="13">
        <v>2020</v>
      </c>
    </row>
    <row r="256" spans="1:6">
      <c r="A256" s="3" t="s">
        <v>138</v>
      </c>
      <c r="B256" s="173">
        <v>1.75</v>
      </c>
      <c r="C256" s="171">
        <v>0</v>
      </c>
      <c r="D256" s="171"/>
      <c r="E256" s="171">
        <v>0.51933303789053853</v>
      </c>
      <c r="F256" s="13">
        <v>2020</v>
      </c>
    </row>
    <row r="257" spans="1:6">
      <c r="A257" s="3" t="s">
        <v>14</v>
      </c>
      <c r="B257" s="171"/>
      <c r="C257" s="171">
        <v>0</v>
      </c>
      <c r="D257" s="171"/>
      <c r="E257" s="171"/>
      <c r="F257" s="13">
        <v>2019</v>
      </c>
    </row>
    <row r="258" spans="1:6">
      <c r="A258" s="3" t="s">
        <v>23</v>
      </c>
      <c r="B258" s="171"/>
      <c r="C258" s="171">
        <v>2</v>
      </c>
      <c r="D258" s="171"/>
      <c r="E258" s="171"/>
      <c r="F258" s="13">
        <v>2019</v>
      </c>
    </row>
    <row r="259" spans="1:6">
      <c r="A259" s="3" t="s">
        <v>35</v>
      </c>
      <c r="B259" s="171"/>
      <c r="C259" s="171">
        <v>0</v>
      </c>
      <c r="D259" s="171"/>
      <c r="E259" s="171"/>
      <c r="F259" s="13">
        <v>2019</v>
      </c>
    </row>
    <row r="260" spans="1:6">
      <c r="A260" s="3" t="s">
        <v>39</v>
      </c>
      <c r="B260" s="171"/>
      <c r="C260" s="171">
        <v>0</v>
      </c>
      <c r="D260" s="171"/>
      <c r="E260" s="171"/>
      <c r="F260" s="13">
        <v>2019</v>
      </c>
    </row>
    <row r="261" spans="1:6">
      <c r="A261" s="3" t="s">
        <v>40</v>
      </c>
      <c r="B261" s="171"/>
      <c r="C261" s="171">
        <v>0</v>
      </c>
      <c r="D261" s="171"/>
      <c r="E261" s="171"/>
      <c r="F261" s="13">
        <v>2019</v>
      </c>
    </row>
    <row r="262" spans="1:6">
      <c r="A262" s="3" t="s">
        <v>45</v>
      </c>
      <c r="B262" s="171"/>
      <c r="C262" s="171">
        <v>0</v>
      </c>
      <c r="D262" s="171"/>
      <c r="E262" s="171"/>
      <c r="F262" s="13">
        <v>2019</v>
      </c>
    </row>
    <row r="263" spans="1:6">
      <c r="A263" s="3" t="s">
        <v>46</v>
      </c>
      <c r="B263" s="171"/>
      <c r="C263" s="171">
        <v>0</v>
      </c>
      <c r="D263" s="171"/>
      <c r="E263" s="171"/>
      <c r="F263" s="13">
        <v>2019</v>
      </c>
    </row>
    <row r="264" spans="1:6">
      <c r="A264" s="3" t="s">
        <v>49</v>
      </c>
      <c r="B264" s="171"/>
      <c r="C264" s="171">
        <v>0</v>
      </c>
      <c r="D264" s="171"/>
      <c r="E264" s="171"/>
      <c r="F264" s="13">
        <v>2019</v>
      </c>
    </row>
    <row r="265" spans="1:6">
      <c r="A265" s="3" t="s">
        <v>55</v>
      </c>
      <c r="B265" s="171"/>
      <c r="C265" s="171" t="s">
        <v>841</v>
      </c>
      <c r="D265" s="171"/>
      <c r="E265" s="171"/>
      <c r="F265" s="13">
        <v>2019</v>
      </c>
    </row>
    <row r="266" spans="1:6">
      <c r="A266" s="3" t="s">
        <v>56</v>
      </c>
      <c r="B266" s="171"/>
      <c r="C266" s="171">
        <v>0</v>
      </c>
      <c r="D266" s="171"/>
      <c r="E266" s="171"/>
      <c r="F266" s="13">
        <v>2019</v>
      </c>
    </row>
    <row r="267" spans="1:6">
      <c r="A267" s="3" t="s">
        <v>58</v>
      </c>
      <c r="B267" s="171"/>
      <c r="C267" s="171">
        <v>1</v>
      </c>
      <c r="D267" s="171"/>
      <c r="E267" s="171"/>
      <c r="F267" s="13">
        <v>2019</v>
      </c>
    </row>
    <row r="268" spans="1:6">
      <c r="A268" s="3" t="s">
        <v>64</v>
      </c>
      <c r="B268" s="171"/>
      <c r="C268" s="171">
        <v>0</v>
      </c>
      <c r="D268" s="171"/>
      <c r="E268" s="171"/>
      <c r="F268" s="13">
        <v>2019</v>
      </c>
    </row>
    <row r="269" spans="1:6">
      <c r="A269" s="3" t="s">
        <v>68</v>
      </c>
      <c r="B269" s="171"/>
      <c r="C269" s="171">
        <v>0</v>
      </c>
      <c r="D269" s="171"/>
      <c r="E269" s="171"/>
      <c r="F269" s="13">
        <v>2019</v>
      </c>
    </row>
    <row r="270" spans="1:6">
      <c r="A270" s="3" t="s">
        <v>71</v>
      </c>
      <c r="B270" s="171"/>
      <c r="C270" s="171">
        <v>0</v>
      </c>
      <c r="D270" s="171"/>
      <c r="E270" s="171"/>
      <c r="F270" s="13">
        <v>2019</v>
      </c>
    </row>
    <row r="271" spans="1:6">
      <c r="A271" s="3" t="s">
        <v>72</v>
      </c>
      <c r="B271" s="171"/>
      <c r="C271" s="171">
        <v>0</v>
      </c>
      <c r="D271" s="171"/>
      <c r="E271" s="171"/>
      <c r="F271" s="13">
        <v>2019</v>
      </c>
    </row>
    <row r="272" spans="1:6">
      <c r="A272" s="3" t="s">
        <v>74</v>
      </c>
      <c r="B272" s="171"/>
      <c r="C272" s="171">
        <v>0</v>
      </c>
      <c r="D272" s="171"/>
      <c r="E272" s="171"/>
      <c r="F272" s="13">
        <v>2019</v>
      </c>
    </row>
    <row r="273" spans="1:6">
      <c r="A273" s="3" t="s">
        <v>75</v>
      </c>
      <c r="B273" s="171"/>
      <c r="C273" s="171">
        <v>0</v>
      </c>
      <c r="D273" s="171"/>
      <c r="E273" s="171"/>
      <c r="F273" s="13">
        <v>2019</v>
      </c>
    </row>
    <row r="274" spans="1:6">
      <c r="A274" s="3" t="s">
        <v>76</v>
      </c>
      <c r="B274" s="171"/>
      <c r="C274" s="171">
        <v>0</v>
      </c>
      <c r="D274" s="171"/>
      <c r="E274" s="171"/>
      <c r="F274" s="13">
        <v>2019</v>
      </c>
    </row>
    <row r="275" spans="1:6">
      <c r="A275" s="3" t="s">
        <v>79</v>
      </c>
      <c r="B275" s="171"/>
      <c r="C275" s="171">
        <v>0</v>
      </c>
      <c r="D275" s="171"/>
      <c r="E275" s="171"/>
      <c r="F275" s="13">
        <v>2019</v>
      </c>
    </row>
    <row r="276" spans="1:6">
      <c r="A276" s="3" t="s">
        <v>80</v>
      </c>
      <c r="B276" s="171"/>
      <c r="C276" s="171">
        <v>0</v>
      </c>
      <c r="D276" s="171"/>
      <c r="E276" s="171"/>
      <c r="F276" s="13">
        <v>2019</v>
      </c>
    </row>
    <row r="277" spans="1:6">
      <c r="A277" s="3" t="s">
        <v>81</v>
      </c>
      <c r="B277" s="171"/>
      <c r="C277" s="171">
        <v>0</v>
      </c>
      <c r="D277" s="171"/>
      <c r="E277" s="171"/>
      <c r="F277" s="13">
        <v>2019</v>
      </c>
    </row>
    <row r="278" spans="1:6">
      <c r="A278" s="3" t="s">
        <v>86</v>
      </c>
      <c r="B278" s="171"/>
      <c r="C278" s="171">
        <v>0</v>
      </c>
      <c r="D278" s="171"/>
      <c r="E278" s="171"/>
      <c r="F278" s="13">
        <v>2019</v>
      </c>
    </row>
    <row r="279" spans="1:6">
      <c r="A279" s="3" t="s">
        <v>87</v>
      </c>
      <c r="B279" s="171"/>
      <c r="C279" s="171">
        <v>0</v>
      </c>
      <c r="D279" s="171"/>
      <c r="E279" s="171"/>
      <c r="F279" s="13">
        <v>2019</v>
      </c>
    </row>
    <row r="280" spans="1:6">
      <c r="A280" s="3" t="s">
        <v>89</v>
      </c>
      <c r="B280" s="171"/>
      <c r="C280" s="171">
        <v>0</v>
      </c>
      <c r="D280" s="171"/>
      <c r="E280" s="171"/>
      <c r="F280" s="13">
        <v>2019</v>
      </c>
    </row>
    <row r="281" spans="1:6">
      <c r="A281" s="3" t="s">
        <v>90</v>
      </c>
      <c r="B281" s="171"/>
      <c r="C281" s="171">
        <v>0</v>
      </c>
      <c r="D281" s="171"/>
      <c r="E281" s="171"/>
      <c r="F281" s="13">
        <v>2019</v>
      </c>
    </row>
    <row r="282" spans="1:6">
      <c r="A282" s="3" t="s">
        <v>93</v>
      </c>
      <c r="B282" s="171"/>
      <c r="C282" s="171">
        <v>0</v>
      </c>
      <c r="D282" s="171"/>
      <c r="E282" s="171"/>
      <c r="F282" s="13">
        <v>2019</v>
      </c>
    </row>
    <row r="283" spans="1:6">
      <c r="A283" s="3" t="s">
        <v>96</v>
      </c>
      <c r="B283" s="171"/>
      <c r="C283" s="171">
        <v>0</v>
      </c>
      <c r="D283" s="171"/>
      <c r="E283" s="171"/>
      <c r="F283" s="13">
        <v>2019</v>
      </c>
    </row>
    <row r="284" spans="1:6">
      <c r="A284" s="3" t="s">
        <v>100</v>
      </c>
      <c r="B284" s="171"/>
      <c r="C284" s="171">
        <v>0</v>
      </c>
      <c r="D284" s="171"/>
      <c r="E284" s="171"/>
      <c r="F284" s="13">
        <v>2019</v>
      </c>
    </row>
    <row r="285" spans="1:6">
      <c r="A285" s="3" t="s">
        <v>102</v>
      </c>
      <c r="B285" s="171"/>
      <c r="C285" s="171">
        <v>0</v>
      </c>
      <c r="D285" s="171"/>
      <c r="E285" s="171"/>
      <c r="F285" s="13">
        <v>2019</v>
      </c>
    </row>
    <row r="286" spans="1:6">
      <c r="A286" s="3" t="s">
        <v>104</v>
      </c>
      <c r="B286" s="171"/>
      <c r="C286" s="171">
        <v>0</v>
      </c>
      <c r="D286" s="171"/>
      <c r="E286" s="171"/>
      <c r="F286" s="13">
        <v>2019</v>
      </c>
    </row>
    <row r="287" spans="1:6">
      <c r="A287" s="3" t="s">
        <v>105</v>
      </c>
      <c r="B287" s="171"/>
      <c r="C287" s="171">
        <v>0</v>
      </c>
      <c r="D287" s="171"/>
      <c r="E287" s="171"/>
      <c r="F287" s="13">
        <v>2019</v>
      </c>
    </row>
    <row r="288" spans="1:6">
      <c r="A288" s="3" t="s">
        <v>98</v>
      </c>
      <c r="B288" s="171"/>
      <c r="C288" s="171">
        <v>0</v>
      </c>
      <c r="D288" s="171"/>
      <c r="E288" s="171"/>
      <c r="F288" s="13">
        <v>2019</v>
      </c>
    </row>
    <row r="289" spans="1:6">
      <c r="A289" s="3" t="s">
        <v>99</v>
      </c>
      <c r="B289" s="171"/>
      <c r="C289" s="171">
        <v>0</v>
      </c>
      <c r="D289" s="171"/>
      <c r="E289" s="171"/>
      <c r="F289" s="13">
        <v>2019</v>
      </c>
    </row>
    <row r="290" spans="1:6">
      <c r="A290" s="3" t="s">
        <v>106</v>
      </c>
      <c r="B290" s="171"/>
      <c r="C290" s="171">
        <v>0</v>
      </c>
      <c r="D290" s="171"/>
      <c r="E290" s="171"/>
      <c r="F290" s="13">
        <v>2019</v>
      </c>
    </row>
    <row r="291" spans="1:6">
      <c r="A291" s="3" t="s">
        <v>109</v>
      </c>
      <c r="B291" s="171"/>
      <c r="C291" s="171">
        <v>0</v>
      </c>
      <c r="D291" s="171"/>
      <c r="E291" s="171"/>
      <c r="F291" s="13">
        <v>2019</v>
      </c>
    </row>
    <row r="292" spans="1:6">
      <c r="A292" s="3" t="s">
        <v>112</v>
      </c>
      <c r="B292" s="171"/>
      <c r="C292" s="171">
        <v>2</v>
      </c>
      <c r="D292" s="171"/>
      <c r="E292" s="171"/>
      <c r="F292" s="13">
        <v>2019</v>
      </c>
    </row>
    <row r="293" spans="1:6">
      <c r="A293" s="3" t="s">
        <v>113</v>
      </c>
      <c r="B293" s="171"/>
      <c r="C293" s="171">
        <v>0</v>
      </c>
      <c r="D293" s="171"/>
      <c r="E293" s="171"/>
      <c r="F293" s="13">
        <v>2019</v>
      </c>
    </row>
    <row r="294" spans="1:6">
      <c r="A294" s="3" t="s">
        <v>114</v>
      </c>
      <c r="B294" s="171"/>
      <c r="C294" s="171">
        <v>0</v>
      </c>
      <c r="D294" s="171"/>
      <c r="E294" s="171"/>
      <c r="F294" s="13">
        <v>2019</v>
      </c>
    </row>
    <row r="295" spans="1:6">
      <c r="A295" s="3" t="s">
        <v>115</v>
      </c>
      <c r="B295" s="171"/>
      <c r="C295" s="171">
        <v>2</v>
      </c>
      <c r="D295" s="171"/>
      <c r="E295" s="171"/>
      <c r="F295" s="13">
        <v>2019</v>
      </c>
    </row>
    <row r="296" spans="1:6">
      <c r="A296" s="3" t="s">
        <v>118</v>
      </c>
      <c r="B296" s="171"/>
      <c r="C296" s="171">
        <v>0</v>
      </c>
      <c r="D296" s="171"/>
      <c r="E296" s="171"/>
      <c r="F296" s="13">
        <v>2019</v>
      </c>
    </row>
    <row r="297" spans="1:6">
      <c r="A297" s="3" t="s">
        <v>121</v>
      </c>
      <c r="B297" s="171"/>
      <c r="C297" s="171">
        <v>1</v>
      </c>
      <c r="D297" s="171"/>
      <c r="E297" s="171"/>
      <c r="F297" s="13">
        <v>2019</v>
      </c>
    </row>
    <row r="298" spans="1:6">
      <c r="A298" s="3" t="s">
        <v>122</v>
      </c>
      <c r="B298" s="171"/>
      <c r="C298" s="171">
        <v>0</v>
      </c>
      <c r="D298" s="171"/>
      <c r="E298" s="171"/>
      <c r="F298" s="13">
        <v>2019</v>
      </c>
    </row>
    <row r="299" spans="1:6">
      <c r="A299" s="3" t="s">
        <v>123</v>
      </c>
      <c r="B299" s="171"/>
      <c r="C299" s="171">
        <v>2</v>
      </c>
      <c r="D299" s="171"/>
      <c r="E299" s="171"/>
      <c r="F299" s="13">
        <v>2019</v>
      </c>
    </row>
    <row r="300" spans="1:6">
      <c r="A300" s="3" t="s">
        <v>124</v>
      </c>
      <c r="B300" s="171"/>
      <c r="C300" s="171">
        <v>0</v>
      </c>
      <c r="D300" s="171"/>
      <c r="E300" s="171"/>
      <c r="F300" s="13">
        <v>2019</v>
      </c>
    </row>
    <row r="301" spans="1:6">
      <c r="A301" s="3" t="s">
        <v>126</v>
      </c>
      <c r="B301" s="171"/>
      <c r="C301" s="171">
        <v>0</v>
      </c>
      <c r="D301" s="171"/>
      <c r="E301" s="171"/>
      <c r="F301" s="13">
        <v>2019</v>
      </c>
    </row>
    <row r="302" spans="1:6">
      <c r="A302" s="3" t="s">
        <v>128</v>
      </c>
      <c r="B302" s="171"/>
      <c r="C302" s="171">
        <v>0</v>
      </c>
      <c r="D302" s="171"/>
      <c r="E302" s="171"/>
      <c r="F302" s="13">
        <v>2019</v>
      </c>
    </row>
    <row r="303" spans="1:6">
      <c r="A303" s="3" t="s">
        <v>130</v>
      </c>
      <c r="B303" s="171"/>
      <c r="C303" s="171">
        <v>0</v>
      </c>
      <c r="D303" s="171"/>
      <c r="E303" s="171"/>
      <c r="F303" s="13">
        <v>2019</v>
      </c>
    </row>
    <row r="304" spans="1:6">
      <c r="A304" s="3" t="s">
        <v>131</v>
      </c>
      <c r="B304" s="171"/>
      <c r="C304" s="171">
        <v>0</v>
      </c>
      <c r="D304" s="171"/>
      <c r="E304" s="171"/>
      <c r="F304" s="13">
        <v>2019</v>
      </c>
    </row>
    <row r="305" spans="1:6">
      <c r="A305" s="3" t="s">
        <v>133</v>
      </c>
      <c r="B305" s="171"/>
      <c r="C305" s="171">
        <v>0</v>
      </c>
      <c r="D305" s="171"/>
      <c r="E305" s="171"/>
      <c r="F305" s="13">
        <v>2019</v>
      </c>
    </row>
    <row r="306" spans="1:6">
      <c r="A306" s="3" t="s">
        <v>135</v>
      </c>
      <c r="B306" s="171"/>
      <c r="C306" s="171">
        <v>1</v>
      </c>
      <c r="D306" s="171"/>
      <c r="E306" s="171"/>
      <c r="F306" s="13">
        <v>2019</v>
      </c>
    </row>
    <row r="307" spans="1:6">
      <c r="A307" s="3" t="s">
        <v>138</v>
      </c>
      <c r="B307" s="171"/>
      <c r="C307" s="171">
        <v>0</v>
      </c>
      <c r="D307" s="171"/>
      <c r="E307" s="171"/>
      <c r="F307" s="13">
        <v>2019</v>
      </c>
    </row>
    <row r="308" spans="1:6">
      <c r="A308" s="3" t="s">
        <v>14</v>
      </c>
      <c r="B308" s="173">
        <v>-5</v>
      </c>
      <c r="C308" s="171"/>
      <c r="D308" s="171"/>
      <c r="E308" s="171"/>
      <c r="F308" s="13">
        <v>2010</v>
      </c>
    </row>
    <row r="309" spans="1:6">
      <c r="A309" s="3" t="s">
        <v>23</v>
      </c>
      <c r="B309" s="173">
        <v>-3.5</v>
      </c>
      <c r="C309" s="171"/>
      <c r="D309" s="171"/>
      <c r="E309" s="171"/>
      <c r="F309" s="13">
        <v>2010</v>
      </c>
    </row>
    <row r="310" spans="1:6">
      <c r="A310" s="3" t="s">
        <v>35</v>
      </c>
      <c r="B310" s="173">
        <v>-1.75</v>
      </c>
      <c r="C310" s="171"/>
      <c r="D310" s="171"/>
      <c r="E310" s="171"/>
      <c r="F310" s="13">
        <v>2010</v>
      </c>
    </row>
    <row r="311" spans="1:6">
      <c r="A311" s="3" t="s">
        <v>39</v>
      </c>
      <c r="B311" s="173">
        <v>-3</v>
      </c>
      <c r="C311" s="171"/>
      <c r="D311" s="171"/>
      <c r="E311" s="171"/>
      <c r="F311" s="13">
        <v>2010</v>
      </c>
    </row>
    <row r="312" spans="1:6">
      <c r="A312" s="3" t="s">
        <v>40</v>
      </c>
      <c r="B312" s="173">
        <v>14.75</v>
      </c>
      <c r="C312" s="171"/>
      <c r="D312" s="171"/>
      <c r="E312" s="171"/>
      <c r="F312" s="13">
        <v>2010</v>
      </c>
    </row>
    <row r="313" spans="1:6">
      <c r="A313" s="3" t="s">
        <v>45</v>
      </c>
      <c r="B313" s="173">
        <v>15.5</v>
      </c>
      <c r="C313" s="171"/>
      <c r="D313" s="171"/>
      <c r="E313" s="171"/>
      <c r="F313" s="13">
        <v>2010</v>
      </c>
    </row>
    <row r="314" spans="1:6">
      <c r="A314" s="3" t="s">
        <v>46</v>
      </c>
      <c r="B314" s="173">
        <v>11.75</v>
      </c>
      <c r="C314" s="171"/>
      <c r="D314" s="171"/>
      <c r="E314" s="171"/>
      <c r="F314" s="13">
        <v>2010</v>
      </c>
    </row>
    <row r="315" spans="1:6">
      <c r="A315" s="3" t="s">
        <v>49</v>
      </c>
      <c r="B315" s="173">
        <v>5</v>
      </c>
      <c r="C315" s="171"/>
      <c r="D315" s="171"/>
      <c r="E315" s="171"/>
      <c r="F315" s="13">
        <v>2010</v>
      </c>
    </row>
    <row r="316" spans="1:6">
      <c r="A316" s="3" t="s">
        <v>55</v>
      </c>
      <c r="B316" s="173">
        <v>16.25</v>
      </c>
      <c r="C316" s="171"/>
      <c r="D316" s="171"/>
      <c r="E316" s="171"/>
      <c r="F316" s="13">
        <v>2010</v>
      </c>
    </row>
    <row r="317" spans="1:6">
      <c r="A317" s="3" t="s">
        <v>56</v>
      </c>
      <c r="B317" s="173">
        <v>-2.75</v>
      </c>
      <c r="C317" s="171"/>
      <c r="D317" s="171"/>
      <c r="E317" s="171"/>
      <c r="F317" s="13">
        <v>2010</v>
      </c>
    </row>
    <row r="318" spans="1:6">
      <c r="A318" s="3" t="s">
        <v>58</v>
      </c>
      <c r="B318" s="173">
        <v>-6</v>
      </c>
      <c r="C318" s="171"/>
      <c r="D318" s="171"/>
      <c r="E318" s="171"/>
      <c r="F318" s="13">
        <v>2010</v>
      </c>
    </row>
    <row r="319" spans="1:6">
      <c r="A319" s="3" t="s">
        <v>64</v>
      </c>
      <c r="B319" s="173">
        <v>6</v>
      </c>
      <c r="C319" s="171"/>
      <c r="D319" s="171"/>
      <c r="E319" s="171"/>
      <c r="F319" s="13">
        <v>2010</v>
      </c>
    </row>
    <row r="320" spans="1:6">
      <c r="A320" s="3" t="s">
        <v>68</v>
      </c>
      <c r="B320" s="173">
        <v>-6</v>
      </c>
      <c r="C320" s="171"/>
      <c r="D320" s="171"/>
      <c r="E320" s="171"/>
      <c r="F320" s="13">
        <v>2010</v>
      </c>
    </row>
    <row r="321" spans="1:6">
      <c r="A321" s="3" t="s">
        <v>71</v>
      </c>
      <c r="B321" s="173">
        <v>11.5</v>
      </c>
      <c r="C321" s="171"/>
      <c r="D321" s="171"/>
      <c r="E321" s="171"/>
      <c r="F321" s="13">
        <v>2010</v>
      </c>
    </row>
    <row r="322" spans="1:6">
      <c r="A322" s="3" t="s">
        <v>72</v>
      </c>
      <c r="B322" s="173">
        <v>-2.5</v>
      </c>
      <c r="C322" s="171"/>
      <c r="D322" s="171"/>
      <c r="E322" s="171"/>
      <c r="F322" s="13">
        <v>2010</v>
      </c>
    </row>
    <row r="323" spans="1:6">
      <c r="A323" s="3" t="s">
        <v>74</v>
      </c>
      <c r="B323" s="173">
        <v>13.5</v>
      </c>
      <c r="C323" s="171"/>
      <c r="D323" s="171"/>
      <c r="E323" s="171"/>
      <c r="F323" s="13">
        <v>2010</v>
      </c>
    </row>
    <row r="324" spans="1:6">
      <c r="A324" s="3" t="s">
        <v>75</v>
      </c>
      <c r="B324" s="173">
        <v>0.5</v>
      </c>
      <c r="C324" s="171"/>
      <c r="D324" s="171"/>
      <c r="E324" s="171"/>
      <c r="F324" s="13">
        <v>2010</v>
      </c>
    </row>
    <row r="325" spans="1:6">
      <c r="A325" s="3" t="s">
        <v>76</v>
      </c>
      <c r="B325" s="173">
        <v>-0.75</v>
      </c>
      <c r="C325" s="171"/>
      <c r="D325" s="171"/>
      <c r="E325" s="171"/>
      <c r="F325" s="13">
        <v>2010</v>
      </c>
    </row>
    <row r="326" spans="1:6">
      <c r="A326" s="3" t="s">
        <v>79</v>
      </c>
      <c r="B326" s="173">
        <v>-5</v>
      </c>
      <c r="C326" s="171"/>
      <c r="D326" s="171"/>
      <c r="E326" s="171"/>
      <c r="F326" s="13">
        <v>2010</v>
      </c>
    </row>
    <row r="327" spans="1:6">
      <c r="A327" s="3" t="s">
        <v>80</v>
      </c>
      <c r="B327" s="173">
        <v>14.25</v>
      </c>
      <c r="C327" s="171"/>
      <c r="D327" s="171"/>
      <c r="E327" s="171"/>
      <c r="F327" s="13">
        <v>2010</v>
      </c>
    </row>
    <row r="328" spans="1:6">
      <c r="A328" s="3" t="s">
        <v>81</v>
      </c>
      <c r="B328" s="173">
        <v>7.25</v>
      </c>
      <c r="C328" s="171"/>
      <c r="D328" s="171"/>
      <c r="E328" s="171"/>
      <c r="F328" s="13">
        <v>2010</v>
      </c>
    </row>
    <row r="329" spans="1:6">
      <c r="A329" s="3" t="s">
        <v>86</v>
      </c>
      <c r="B329" s="173">
        <v>8.75</v>
      </c>
      <c r="C329" s="171"/>
      <c r="D329" s="171"/>
      <c r="E329" s="171"/>
      <c r="F329" s="13">
        <v>2010</v>
      </c>
    </row>
    <row r="330" spans="1:6">
      <c r="A330" s="3" t="s">
        <v>87</v>
      </c>
      <c r="B330" s="173">
        <v>0</v>
      </c>
      <c r="C330" s="171"/>
      <c r="D330" s="171"/>
      <c r="E330" s="171"/>
      <c r="F330" s="13">
        <v>2010</v>
      </c>
    </row>
    <row r="331" spans="1:6">
      <c r="A331" s="3" t="s">
        <v>89</v>
      </c>
      <c r="B331" s="173">
        <v>18.5</v>
      </c>
      <c r="C331" s="171"/>
      <c r="D331" s="171"/>
      <c r="E331" s="171"/>
      <c r="F331" s="13">
        <v>2010</v>
      </c>
    </row>
    <row r="332" spans="1:6">
      <c r="A332" s="3" t="s">
        <v>90</v>
      </c>
      <c r="B332" s="173">
        <v>-4.5</v>
      </c>
      <c r="C332" s="171"/>
      <c r="D332" s="171"/>
      <c r="E332" s="171"/>
      <c r="F332" s="13">
        <v>2010</v>
      </c>
    </row>
    <row r="333" spans="1:6">
      <c r="A333" s="3" t="s">
        <v>93</v>
      </c>
      <c r="B333" s="173">
        <v>-5</v>
      </c>
      <c r="C333" s="171"/>
      <c r="D333" s="171"/>
      <c r="E333" s="171"/>
      <c r="F333" s="13">
        <v>2010</v>
      </c>
    </row>
    <row r="334" spans="1:6">
      <c r="A334" s="3" t="s">
        <v>96</v>
      </c>
      <c r="B334" s="173">
        <v>-3.5</v>
      </c>
      <c r="C334" s="171"/>
      <c r="D334" s="171"/>
      <c r="E334" s="171"/>
      <c r="F334" s="13">
        <v>2010</v>
      </c>
    </row>
    <row r="335" spans="1:6">
      <c r="A335" s="3" t="s">
        <v>100</v>
      </c>
      <c r="B335" s="173">
        <v>-4</v>
      </c>
      <c r="C335" s="171"/>
      <c r="D335" s="171"/>
      <c r="E335" s="171"/>
      <c r="F335" s="13">
        <v>2010</v>
      </c>
    </row>
    <row r="336" spans="1:6">
      <c r="A336" s="3" t="s">
        <v>102</v>
      </c>
      <c r="B336" s="173">
        <v>3.5</v>
      </c>
      <c r="C336" s="171"/>
      <c r="D336" s="171"/>
      <c r="E336" s="171"/>
      <c r="F336" s="13">
        <v>2010</v>
      </c>
    </row>
    <row r="337" spans="1:6">
      <c r="A337" s="3" t="s">
        <v>104</v>
      </c>
      <c r="B337" s="173">
        <v>5</v>
      </c>
      <c r="C337" s="171"/>
      <c r="D337" s="171"/>
      <c r="E337" s="171"/>
      <c r="F337" s="13">
        <v>2010</v>
      </c>
    </row>
    <row r="338" spans="1:6">
      <c r="A338" s="3" t="s">
        <v>105</v>
      </c>
      <c r="B338" s="173">
        <v>19.25</v>
      </c>
      <c r="C338" s="171"/>
      <c r="D338" s="171"/>
      <c r="E338" s="171"/>
      <c r="F338" s="13">
        <v>2010</v>
      </c>
    </row>
    <row r="339" spans="1:6">
      <c r="A339" s="3" t="s">
        <v>98</v>
      </c>
      <c r="B339" s="173">
        <v>12</v>
      </c>
      <c r="C339" s="171"/>
      <c r="D339" s="171"/>
      <c r="E339" s="171"/>
      <c r="F339" s="13">
        <v>2010</v>
      </c>
    </row>
    <row r="340" spans="1:6">
      <c r="A340" s="3" t="s">
        <v>99</v>
      </c>
      <c r="B340" s="173">
        <v>9.25</v>
      </c>
      <c r="C340" s="171"/>
      <c r="D340" s="171"/>
      <c r="E340" s="171"/>
      <c r="F340" s="13">
        <v>2010</v>
      </c>
    </row>
    <row r="341" spans="1:6">
      <c r="A341" s="3" t="s">
        <v>106</v>
      </c>
      <c r="B341" s="173">
        <v>-2.5</v>
      </c>
      <c r="C341" s="171"/>
      <c r="D341" s="171"/>
      <c r="E341" s="171"/>
      <c r="F341" s="13">
        <v>2010</v>
      </c>
    </row>
    <row r="342" spans="1:6">
      <c r="A342" s="3" t="s">
        <v>109</v>
      </c>
      <c r="B342" s="173">
        <v>-6</v>
      </c>
      <c r="C342" s="171"/>
      <c r="D342" s="171"/>
      <c r="E342" s="171"/>
      <c r="F342" s="13">
        <v>2010</v>
      </c>
    </row>
    <row r="343" spans="1:6">
      <c r="A343" s="3" t="s">
        <v>112</v>
      </c>
      <c r="B343" s="173">
        <v>-4.75</v>
      </c>
      <c r="C343" s="171"/>
      <c r="D343" s="171"/>
      <c r="E343" s="171"/>
      <c r="F343" s="13">
        <v>2010</v>
      </c>
    </row>
    <row r="344" spans="1:6">
      <c r="A344" s="3" t="s">
        <v>113</v>
      </c>
      <c r="B344" s="173">
        <v>-6</v>
      </c>
      <c r="C344" s="171"/>
      <c r="D344" s="171"/>
      <c r="E344" s="171"/>
      <c r="F344" s="13">
        <v>2010</v>
      </c>
    </row>
    <row r="345" spans="1:6">
      <c r="A345" s="3" t="s">
        <v>114</v>
      </c>
      <c r="B345" s="173">
        <v>13.75</v>
      </c>
      <c r="C345" s="171"/>
      <c r="D345" s="171"/>
      <c r="E345" s="171"/>
      <c r="F345" s="13">
        <v>2010</v>
      </c>
    </row>
    <row r="346" spans="1:6">
      <c r="A346" s="3" t="s">
        <v>115</v>
      </c>
      <c r="B346" s="173">
        <v>-3.5</v>
      </c>
      <c r="C346" s="171"/>
      <c r="D346" s="171"/>
      <c r="E346" s="171"/>
      <c r="F346" s="13">
        <v>2010</v>
      </c>
    </row>
    <row r="347" spans="1:6">
      <c r="A347" s="3" t="s">
        <v>118</v>
      </c>
      <c r="B347" s="173">
        <v>11.25</v>
      </c>
      <c r="C347" s="171"/>
      <c r="D347" s="171"/>
      <c r="E347" s="171"/>
      <c r="F347" s="13">
        <v>2010</v>
      </c>
    </row>
    <row r="348" spans="1:6">
      <c r="A348" s="3" t="s">
        <v>121</v>
      </c>
      <c r="B348" s="173">
        <v>-5</v>
      </c>
      <c r="C348" s="171"/>
      <c r="D348" s="171"/>
      <c r="E348" s="171"/>
      <c r="F348" s="13">
        <v>2010</v>
      </c>
    </row>
    <row r="349" spans="1:6">
      <c r="A349" s="3" t="s">
        <v>122</v>
      </c>
      <c r="B349" s="173">
        <v>-5</v>
      </c>
      <c r="C349" s="171"/>
      <c r="D349" s="171"/>
      <c r="E349" s="171"/>
      <c r="F349" s="13">
        <v>2010</v>
      </c>
    </row>
    <row r="350" spans="1:6">
      <c r="A350" s="3" t="s">
        <v>123</v>
      </c>
      <c r="B350" s="173">
        <v>-4.25</v>
      </c>
      <c r="C350" s="171"/>
      <c r="D350" s="171"/>
      <c r="E350" s="171"/>
      <c r="F350" s="13">
        <v>2010</v>
      </c>
    </row>
    <row r="351" spans="1:6">
      <c r="A351" s="3" t="s">
        <v>124</v>
      </c>
      <c r="B351" s="173">
        <v>-3</v>
      </c>
      <c r="C351" s="171"/>
      <c r="D351" s="171"/>
      <c r="E351" s="171"/>
      <c r="F351" s="13">
        <v>2010</v>
      </c>
    </row>
    <row r="352" spans="1:6">
      <c r="A352" s="3" t="s">
        <v>126</v>
      </c>
      <c r="B352" s="173">
        <v>-5</v>
      </c>
      <c r="C352" s="171"/>
      <c r="D352" s="171"/>
      <c r="E352" s="171"/>
      <c r="F352" s="13">
        <v>2010</v>
      </c>
    </row>
    <row r="353" spans="1:6">
      <c r="A353" s="3" t="s">
        <v>128</v>
      </c>
      <c r="B353" s="173">
        <v>25.25</v>
      </c>
      <c r="C353" s="171"/>
      <c r="D353" s="171"/>
      <c r="E353" s="171"/>
      <c r="F353" s="13">
        <v>2010</v>
      </c>
    </row>
    <row r="354" spans="1:6">
      <c r="A354" s="3" t="s">
        <v>130</v>
      </c>
      <c r="B354" s="173">
        <v>-2</v>
      </c>
      <c r="C354" s="171"/>
      <c r="D354" s="171"/>
      <c r="E354" s="171"/>
      <c r="F354" s="13">
        <v>2010</v>
      </c>
    </row>
    <row r="355" spans="1:6">
      <c r="A355" s="3" t="s">
        <v>131</v>
      </c>
      <c r="B355" s="173">
        <v>21</v>
      </c>
      <c r="C355" s="171"/>
      <c r="D355" s="171"/>
      <c r="E355" s="171"/>
      <c r="F355" s="13">
        <v>2010</v>
      </c>
    </row>
    <row r="356" spans="1:6">
      <c r="A356" s="3" t="s">
        <v>133</v>
      </c>
      <c r="B356" s="173">
        <v>-3</v>
      </c>
      <c r="C356" s="171"/>
      <c r="D356" s="171"/>
      <c r="E356" s="171"/>
      <c r="F356" s="13">
        <v>2010</v>
      </c>
    </row>
    <row r="357" spans="1:6">
      <c r="A357" s="3" t="s">
        <v>135</v>
      </c>
      <c r="B357" s="173">
        <v>3</v>
      </c>
      <c r="C357" s="171"/>
      <c r="D357" s="171"/>
      <c r="E357" s="171"/>
      <c r="F357" s="13">
        <v>2010</v>
      </c>
    </row>
    <row r="358" spans="1:6">
      <c r="A358" s="3" t="s">
        <v>138</v>
      </c>
      <c r="B358" s="173">
        <v>-4.5</v>
      </c>
      <c r="C358" s="171"/>
      <c r="D358" s="171"/>
      <c r="E358" s="171"/>
      <c r="F358" s="13">
        <v>2010</v>
      </c>
    </row>
    <row r="359" spans="1:6">
      <c r="A359" s="3" t="s">
        <v>14</v>
      </c>
      <c r="B359" s="171"/>
      <c r="C359" s="171"/>
      <c r="D359" s="171">
        <v>3.1E-2</v>
      </c>
      <c r="E359" s="171"/>
      <c r="F359" s="13">
        <v>2017</v>
      </c>
    </row>
    <row r="360" spans="1:6">
      <c r="A360" s="3" t="s">
        <v>23</v>
      </c>
      <c r="B360" s="171"/>
      <c r="C360" s="171"/>
      <c r="D360" s="171">
        <v>3.6999999999999998E-2</v>
      </c>
      <c r="E360" s="171"/>
      <c r="F360" s="13">
        <v>2017</v>
      </c>
    </row>
    <row r="361" spans="1:6">
      <c r="A361" s="3" t="s">
        <v>35</v>
      </c>
      <c r="B361" s="171"/>
      <c r="C361" s="171"/>
      <c r="D361" s="171">
        <v>4.4999999999999998E-2</v>
      </c>
      <c r="E361" s="171"/>
      <c r="F361" s="13">
        <v>2017</v>
      </c>
    </row>
    <row r="362" spans="1:6">
      <c r="A362" s="3" t="s">
        <v>39</v>
      </c>
      <c r="B362" s="171"/>
      <c r="C362" s="171"/>
      <c r="D362" s="171">
        <v>3.3000000000000002E-2</v>
      </c>
      <c r="E362" s="171"/>
      <c r="F362" s="13">
        <v>2017</v>
      </c>
    </row>
    <row r="363" spans="1:6">
      <c r="A363" s="3" t="s">
        <v>40</v>
      </c>
      <c r="B363" s="171"/>
      <c r="C363" s="171"/>
      <c r="D363" s="171">
        <v>5.2999999999999999E-2</v>
      </c>
      <c r="E363" s="171"/>
      <c r="F363" s="13">
        <v>2017</v>
      </c>
    </row>
    <row r="364" spans="1:6">
      <c r="A364" s="3" t="s">
        <v>45</v>
      </c>
      <c r="B364" s="171"/>
      <c r="C364" s="171"/>
      <c r="D364" s="171">
        <v>4.5999999999999999E-2</v>
      </c>
      <c r="E364" s="171"/>
      <c r="F364" s="13">
        <v>2017</v>
      </c>
    </row>
    <row r="365" spans="1:6">
      <c r="A365" s="3" t="s">
        <v>46</v>
      </c>
      <c r="B365" s="171"/>
      <c r="C365" s="171"/>
      <c r="D365" s="171">
        <v>3.9E-2</v>
      </c>
      <c r="E365" s="171"/>
      <c r="F365" s="13">
        <v>2017</v>
      </c>
    </row>
    <row r="366" spans="1:6">
      <c r="A366" s="3" t="s">
        <v>49</v>
      </c>
      <c r="B366" s="171"/>
      <c r="C366" s="171"/>
      <c r="D366" s="171">
        <v>4.4999999999999998E-2</v>
      </c>
      <c r="E366" s="171"/>
      <c r="F366" s="13">
        <v>2017</v>
      </c>
    </row>
    <row r="367" spans="1:6">
      <c r="A367" s="3" t="s">
        <v>55</v>
      </c>
      <c r="B367" s="171"/>
      <c r="C367" s="171"/>
      <c r="D367" s="171">
        <v>9.8000000000000004E-2</v>
      </c>
      <c r="E367" s="171"/>
      <c r="F367" s="13">
        <v>2017</v>
      </c>
    </row>
    <row r="368" spans="1:6">
      <c r="A368" s="3" t="s">
        <v>56</v>
      </c>
      <c r="B368" s="171"/>
      <c r="C368" s="171"/>
      <c r="D368" s="171">
        <v>4.5999999999999999E-2</v>
      </c>
      <c r="E368" s="171"/>
      <c r="F368" s="13">
        <v>2017</v>
      </c>
    </row>
    <row r="369" spans="1:6">
      <c r="A369" s="3" t="s">
        <v>58</v>
      </c>
      <c r="B369" s="171"/>
      <c r="C369" s="171"/>
      <c r="D369" s="171">
        <v>4.4999999999999998E-2</v>
      </c>
      <c r="E369" s="171"/>
      <c r="F369" s="13">
        <v>2017</v>
      </c>
    </row>
    <row r="370" spans="1:6">
      <c r="A370" s="3" t="s">
        <v>64</v>
      </c>
      <c r="B370" s="171"/>
      <c r="C370" s="171"/>
      <c r="D370" s="171">
        <v>4.5999999999999999E-2</v>
      </c>
      <c r="E370" s="171"/>
      <c r="F370" s="13">
        <v>2017</v>
      </c>
    </row>
    <row r="371" spans="1:6">
      <c r="A371" s="3" t="s">
        <v>68</v>
      </c>
      <c r="B371" s="171"/>
      <c r="C371" s="171"/>
      <c r="D371" s="171">
        <v>2.8000000000000001E-2</v>
      </c>
      <c r="E371" s="171"/>
      <c r="F371" s="13">
        <v>2017</v>
      </c>
    </row>
    <row r="372" spans="1:6">
      <c r="A372" s="3" t="s">
        <v>71</v>
      </c>
      <c r="B372" s="171"/>
      <c r="C372" s="171"/>
      <c r="D372" s="171">
        <v>4.2999999999999997E-2</v>
      </c>
      <c r="E372" s="171"/>
      <c r="F372" s="13">
        <v>2017</v>
      </c>
    </row>
    <row r="373" spans="1:6">
      <c r="A373" s="3" t="s">
        <v>72</v>
      </c>
      <c r="B373" s="171"/>
      <c r="C373" s="171"/>
      <c r="D373" s="171">
        <v>4.4999999999999998E-2</v>
      </c>
      <c r="E373" s="171"/>
      <c r="F373" s="13">
        <v>2017</v>
      </c>
    </row>
    <row r="374" spans="1:6">
      <c r="A374" s="3" t="s">
        <v>74</v>
      </c>
      <c r="B374" s="171"/>
      <c r="C374" s="171"/>
      <c r="D374" s="171">
        <v>3.5999999999999997E-2</v>
      </c>
      <c r="E374" s="171"/>
      <c r="F374" s="13">
        <v>2017</v>
      </c>
    </row>
    <row r="375" spans="1:6">
      <c r="A375" s="3" t="s">
        <v>75</v>
      </c>
      <c r="B375" s="171"/>
      <c r="C375" s="171"/>
      <c r="D375" s="171">
        <v>3.3000000000000002E-2</v>
      </c>
      <c r="E375" s="171"/>
      <c r="F375" s="13">
        <v>2017</v>
      </c>
    </row>
    <row r="376" spans="1:6">
      <c r="A376" s="3" t="s">
        <v>76</v>
      </c>
      <c r="B376" s="171"/>
      <c r="C376" s="171"/>
      <c r="D376" s="171">
        <v>3.4000000000000002E-2</v>
      </c>
      <c r="E376" s="171"/>
      <c r="F376" s="13">
        <v>2017</v>
      </c>
    </row>
    <row r="377" spans="1:6">
      <c r="A377" s="3" t="s">
        <v>79</v>
      </c>
      <c r="B377" s="171"/>
      <c r="C377" s="171"/>
      <c r="D377" s="171">
        <v>3.9E-2</v>
      </c>
      <c r="E377" s="171"/>
      <c r="F377" s="13">
        <v>2017</v>
      </c>
    </row>
    <row r="378" spans="1:6">
      <c r="A378" s="3" t="s">
        <v>80</v>
      </c>
      <c r="B378" s="171"/>
      <c r="C378" s="171"/>
      <c r="D378" s="171">
        <v>4.9000000000000002E-2</v>
      </c>
      <c r="E378" s="171"/>
      <c r="F378" s="13">
        <v>2017</v>
      </c>
    </row>
    <row r="379" spans="1:6">
      <c r="A379" s="3" t="s">
        <v>81</v>
      </c>
      <c r="B379" s="171"/>
      <c r="C379" s="171"/>
      <c r="D379" s="171">
        <v>4.2000000000000003E-2</v>
      </c>
      <c r="E379" s="171"/>
      <c r="F379" s="13">
        <v>2017</v>
      </c>
    </row>
    <row r="380" spans="1:6">
      <c r="A380" s="3" t="s">
        <v>86</v>
      </c>
      <c r="B380" s="171"/>
      <c r="C380" s="171"/>
      <c r="D380" s="171">
        <v>5.3999999999999999E-2</v>
      </c>
      <c r="E380" s="171"/>
      <c r="F380" s="13">
        <v>2017</v>
      </c>
    </row>
    <row r="381" spans="1:6">
      <c r="A381" s="3" t="s">
        <v>87</v>
      </c>
      <c r="B381" s="171"/>
      <c r="C381" s="171"/>
      <c r="D381" s="171">
        <v>0.04</v>
      </c>
      <c r="E381" s="171"/>
      <c r="F381" s="13">
        <v>2017</v>
      </c>
    </row>
    <row r="382" spans="1:6">
      <c r="A382" s="3" t="s">
        <v>89</v>
      </c>
      <c r="B382" s="171"/>
      <c r="C382" s="171"/>
      <c r="D382" s="171">
        <v>4.1000000000000002E-2</v>
      </c>
      <c r="E382" s="171"/>
      <c r="F382" s="13">
        <v>2017</v>
      </c>
    </row>
    <row r="383" spans="1:6">
      <c r="A383" s="3" t="s">
        <v>90</v>
      </c>
      <c r="B383" s="171"/>
      <c r="C383" s="171"/>
      <c r="D383" s="171">
        <v>3.5000000000000003E-2</v>
      </c>
      <c r="E383" s="171"/>
      <c r="F383" s="13">
        <v>2017</v>
      </c>
    </row>
    <row r="384" spans="1:6">
      <c r="A384" s="3" t="s">
        <v>93</v>
      </c>
      <c r="B384" s="171"/>
      <c r="C384" s="171"/>
      <c r="D384" s="171">
        <v>3.7999999999999999E-2</v>
      </c>
      <c r="E384" s="171"/>
      <c r="F384" s="13">
        <v>2017</v>
      </c>
    </row>
    <row r="385" spans="1:6">
      <c r="A385" s="3" t="s">
        <v>96</v>
      </c>
      <c r="B385" s="171"/>
      <c r="C385" s="171"/>
      <c r="D385" s="171">
        <v>2.9000000000000001E-2</v>
      </c>
      <c r="E385" s="171"/>
      <c r="F385" s="13">
        <v>2017</v>
      </c>
    </row>
    <row r="386" spans="1:6">
      <c r="A386" s="3" t="s">
        <v>100</v>
      </c>
      <c r="B386" s="171"/>
      <c r="C386" s="171"/>
      <c r="D386" s="171">
        <v>3.7999999999999999E-2</v>
      </c>
      <c r="E386" s="171"/>
      <c r="F386" s="13">
        <v>2017</v>
      </c>
    </row>
    <row r="387" spans="1:6">
      <c r="A387" s="3" t="s">
        <v>102</v>
      </c>
      <c r="B387" s="171"/>
      <c r="C387" s="171"/>
      <c r="D387" s="171">
        <v>5.5E-2</v>
      </c>
      <c r="E387" s="171"/>
      <c r="F387" s="13">
        <v>2017</v>
      </c>
    </row>
    <row r="388" spans="1:6">
      <c r="A388" s="3" t="s">
        <v>104</v>
      </c>
      <c r="B388" s="171"/>
      <c r="C388" s="171"/>
      <c r="D388" s="171">
        <v>4.7E-2</v>
      </c>
      <c r="E388" s="171"/>
      <c r="F388" s="13">
        <v>2017</v>
      </c>
    </row>
    <row r="389" spans="1:6">
      <c r="A389" s="3" t="s">
        <v>105</v>
      </c>
      <c r="B389" s="171"/>
      <c r="C389" s="171"/>
      <c r="D389" s="171">
        <v>4.1000000000000002E-2</v>
      </c>
      <c r="E389" s="171"/>
      <c r="F389" s="13">
        <v>2017</v>
      </c>
    </row>
    <row r="390" spans="1:6">
      <c r="A390" s="3" t="s">
        <v>98</v>
      </c>
      <c r="B390" s="171"/>
      <c r="C390" s="171"/>
      <c r="D390" s="171">
        <v>4.4999999999999998E-2</v>
      </c>
      <c r="E390" s="171"/>
      <c r="F390" s="13">
        <v>2017</v>
      </c>
    </row>
    <row r="391" spans="1:6">
      <c r="A391" s="3" t="s">
        <v>99</v>
      </c>
      <c r="B391" s="171"/>
      <c r="C391" s="171"/>
      <c r="D391" s="171">
        <v>5.0999999999999997E-2</v>
      </c>
      <c r="E391" s="171"/>
      <c r="F391" s="13">
        <v>2017</v>
      </c>
    </row>
    <row r="392" spans="1:6">
      <c r="A392" s="3" t="s">
        <v>106</v>
      </c>
      <c r="B392" s="171"/>
      <c r="C392" s="171"/>
      <c r="D392" s="171">
        <v>0.04</v>
      </c>
      <c r="E392" s="171"/>
      <c r="F392" s="13">
        <v>2017</v>
      </c>
    </row>
    <row r="393" spans="1:6">
      <c r="A393" s="3" t="s">
        <v>109</v>
      </c>
      <c r="B393" s="171"/>
      <c r="C393" s="171"/>
      <c r="D393" s="171">
        <v>2.7E-2</v>
      </c>
      <c r="E393" s="171"/>
      <c r="F393" s="13">
        <v>2017</v>
      </c>
    </row>
    <row r="394" spans="1:6">
      <c r="A394" s="3" t="s">
        <v>112</v>
      </c>
      <c r="B394" s="171"/>
      <c r="C394" s="171"/>
      <c r="D394" s="171">
        <v>4.2999999999999997E-2</v>
      </c>
      <c r="E394" s="171"/>
      <c r="F394" s="13">
        <v>2017</v>
      </c>
    </row>
    <row r="395" spans="1:6">
      <c r="A395" s="3" t="s">
        <v>113</v>
      </c>
      <c r="B395" s="171"/>
      <c r="C395" s="171"/>
      <c r="D395" s="171">
        <v>3.7999999999999999E-2</v>
      </c>
      <c r="E395" s="171"/>
      <c r="F395" s="13">
        <v>2017</v>
      </c>
    </row>
    <row r="396" spans="1:6">
      <c r="A396" s="3" t="s">
        <v>114</v>
      </c>
      <c r="B396" s="171"/>
      <c r="C396" s="171"/>
      <c r="D396" s="171">
        <v>5.6000000000000001E-2</v>
      </c>
      <c r="E396" s="171"/>
      <c r="F396" s="13">
        <v>2017</v>
      </c>
    </row>
    <row r="397" spans="1:6">
      <c r="A397" s="3" t="s">
        <v>115</v>
      </c>
      <c r="B397" s="171"/>
      <c r="C397" s="171"/>
      <c r="D397" s="171">
        <v>4.1000000000000002E-2</v>
      </c>
      <c r="E397" s="171"/>
      <c r="F397" s="13">
        <v>2017</v>
      </c>
    </row>
    <row r="398" spans="1:6">
      <c r="A398" s="3" t="s">
        <v>118</v>
      </c>
      <c r="B398" s="171"/>
      <c r="C398" s="171"/>
      <c r="D398" s="171">
        <v>4.4999999999999998E-2</v>
      </c>
      <c r="E398" s="171"/>
      <c r="F398" s="13">
        <v>2017</v>
      </c>
    </row>
    <row r="399" spans="1:6">
      <c r="A399" s="3" t="s">
        <v>121</v>
      </c>
      <c r="B399" s="171"/>
      <c r="C399" s="171"/>
      <c r="D399" s="171">
        <v>3.5000000000000003E-2</v>
      </c>
      <c r="E399" s="171"/>
      <c r="F399" s="13">
        <v>2017</v>
      </c>
    </row>
    <row r="400" spans="1:6">
      <c r="A400" s="3" t="s">
        <v>122</v>
      </c>
      <c r="B400" s="171"/>
      <c r="C400" s="171"/>
      <c r="D400" s="171">
        <v>0.03</v>
      </c>
      <c r="E400" s="171"/>
      <c r="F400" s="13">
        <v>2017</v>
      </c>
    </row>
    <row r="401" spans="1:6">
      <c r="A401" s="3" t="s">
        <v>123</v>
      </c>
      <c r="B401" s="171"/>
      <c r="C401" s="171"/>
      <c r="D401" s="171">
        <v>3.5000000000000003E-2</v>
      </c>
      <c r="E401" s="171"/>
      <c r="F401" s="13">
        <v>2017</v>
      </c>
    </row>
    <row r="402" spans="1:6">
      <c r="A402" s="3" t="s">
        <v>124</v>
      </c>
      <c r="B402" s="171"/>
      <c r="C402" s="171"/>
      <c r="D402" s="171">
        <v>4.1000000000000002E-2</v>
      </c>
      <c r="E402" s="171"/>
      <c r="F402" s="13">
        <v>2017</v>
      </c>
    </row>
    <row r="403" spans="1:6">
      <c r="A403" s="3" t="s">
        <v>126</v>
      </c>
      <c r="B403" s="171"/>
      <c r="C403" s="171"/>
      <c r="D403" s="171">
        <v>3.6999999999999998E-2</v>
      </c>
      <c r="E403" s="171"/>
      <c r="F403" s="13">
        <v>2017</v>
      </c>
    </row>
    <row r="404" spans="1:6">
      <c r="A404" s="3" t="s">
        <v>128</v>
      </c>
      <c r="B404" s="171"/>
      <c r="C404" s="171"/>
      <c r="D404" s="171">
        <v>5.1999999999999998E-2</v>
      </c>
      <c r="E404" s="171"/>
      <c r="F404" s="13">
        <v>2017</v>
      </c>
    </row>
    <row r="405" spans="1:6">
      <c r="A405" s="3" t="s">
        <v>130</v>
      </c>
      <c r="B405" s="171"/>
      <c r="C405" s="171"/>
      <c r="D405" s="171">
        <v>3.9E-2</v>
      </c>
      <c r="E405" s="171"/>
      <c r="F405" s="13">
        <v>2017</v>
      </c>
    </row>
    <row r="406" spans="1:6">
      <c r="A406" s="3" t="s">
        <v>131</v>
      </c>
      <c r="B406" s="171"/>
      <c r="C406" s="171"/>
      <c r="D406" s="171">
        <v>5.1999999999999998E-2</v>
      </c>
      <c r="E406" s="171"/>
      <c r="F406" s="13">
        <v>2017</v>
      </c>
    </row>
    <row r="407" spans="1:6">
      <c r="A407" s="3" t="s">
        <v>133</v>
      </c>
      <c r="B407" s="171"/>
      <c r="C407" s="171"/>
      <c r="D407" s="171">
        <v>0.04</v>
      </c>
      <c r="E407" s="171"/>
      <c r="F407" s="13">
        <v>2017</v>
      </c>
    </row>
    <row r="408" spans="1:6">
      <c r="A408" s="3" t="s">
        <v>135</v>
      </c>
      <c r="B408" s="171"/>
      <c r="C408" s="171"/>
      <c r="D408" s="171">
        <v>3.7999999999999999E-2</v>
      </c>
      <c r="E408" s="171"/>
      <c r="F408" s="13">
        <v>2017</v>
      </c>
    </row>
    <row r="409" spans="1:6">
      <c r="A409" s="3" t="s">
        <v>138</v>
      </c>
      <c r="B409" s="171"/>
      <c r="C409" s="171"/>
      <c r="D409" s="171">
        <v>3.3000000000000002E-2</v>
      </c>
      <c r="E409" s="171"/>
      <c r="F409" s="13">
        <v>2017</v>
      </c>
    </row>
  </sheetData>
  <sortState xmlns:xlrd2="http://schemas.microsoft.com/office/spreadsheetml/2017/richdata2" ref="A2:F358">
    <sortCondition descending="1" ref="F1:F358"/>
  </sortState>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AFE99-984F-AE42-A2E4-A70483CB212F}">
  <sheetPr>
    <tabColor rgb="FF7030A0"/>
  </sheetPr>
  <dimension ref="A1:I409"/>
  <sheetViews>
    <sheetView workbookViewId="0">
      <pane ySplit="1" topLeftCell="A366" activePane="bottomLeft" state="frozen"/>
      <selection activeCell="L38" sqref="L38"/>
      <selection pane="bottomLeft" activeCell="E359" sqref="E359:E409"/>
    </sheetView>
  </sheetViews>
  <sheetFormatPr baseColWidth="10" defaultRowHeight="16"/>
  <sheetData>
    <row r="1" spans="1:9">
      <c r="A1" s="5" t="s">
        <v>139</v>
      </c>
      <c r="B1" s="5" t="s">
        <v>8205</v>
      </c>
      <c r="C1" s="5" t="s">
        <v>8269</v>
      </c>
      <c r="D1" s="5" t="s">
        <v>8207</v>
      </c>
      <c r="E1" s="5" t="s">
        <v>8209</v>
      </c>
      <c r="F1" s="5" t="s">
        <v>8213</v>
      </c>
      <c r="G1" s="5" t="s">
        <v>6207</v>
      </c>
      <c r="H1" s="5" t="s">
        <v>8270</v>
      </c>
      <c r="I1" s="5" t="s">
        <v>8271</v>
      </c>
    </row>
    <row r="2" spans="1:9">
      <c r="A2" s="5" t="s">
        <v>14</v>
      </c>
      <c r="B2" s="1"/>
      <c r="C2" s="1"/>
      <c r="D2" s="15">
        <v>4</v>
      </c>
      <c r="E2" s="1"/>
      <c r="F2" s="1"/>
      <c r="G2" s="15">
        <v>2024</v>
      </c>
      <c r="H2">
        <v>3</v>
      </c>
      <c r="I2">
        <v>0</v>
      </c>
    </row>
    <row r="3" spans="1:9">
      <c r="A3" s="5" t="s">
        <v>23</v>
      </c>
      <c r="B3" s="1"/>
      <c r="C3" s="1"/>
      <c r="D3" s="15">
        <v>7</v>
      </c>
      <c r="E3" s="1"/>
      <c r="F3" s="1"/>
      <c r="G3" s="15">
        <v>2024</v>
      </c>
      <c r="H3">
        <v>1</v>
      </c>
      <c r="I3">
        <v>0</v>
      </c>
    </row>
    <row r="4" spans="1:9">
      <c r="A4" s="5" t="s">
        <v>35</v>
      </c>
      <c r="B4" s="1"/>
      <c r="C4" s="1"/>
      <c r="D4" s="15">
        <v>11</v>
      </c>
      <c r="E4" s="1"/>
      <c r="F4" s="1"/>
      <c r="G4" s="15">
        <v>2024</v>
      </c>
      <c r="H4">
        <v>2</v>
      </c>
      <c r="I4">
        <v>1</v>
      </c>
    </row>
    <row r="5" spans="1:9">
      <c r="A5" s="5" t="s">
        <v>39</v>
      </c>
      <c r="B5" s="1"/>
      <c r="C5" s="1"/>
      <c r="D5" s="15">
        <v>0</v>
      </c>
      <c r="E5" s="1"/>
      <c r="F5" s="1"/>
      <c r="G5" s="15">
        <v>2024</v>
      </c>
      <c r="H5">
        <v>3</v>
      </c>
      <c r="I5">
        <v>0</v>
      </c>
    </row>
    <row r="6" spans="1:9">
      <c r="A6" s="5" t="s">
        <v>40</v>
      </c>
      <c r="B6" s="1"/>
      <c r="C6" s="1"/>
      <c r="D6" s="15">
        <v>0</v>
      </c>
      <c r="E6" s="1"/>
      <c r="F6" s="1"/>
      <c r="G6" s="15">
        <v>2024</v>
      </c>
      <c r="H6">
        <v>0</v>
      </c>
      <c r="I6">
        <v>3</v>
      </c>
    </row>
    <row r="7" spans="1:9">
      <c r="A7" s="5" t="s">
        <v>45</v>
      </c>
      <c r="B7" s="1"/>
      <c r="C7" s="1"/>
      <c r="D7" s="15">
        <v>0</v>
      </c>
      <c r="E7" s="1"/>
      <c r="F7" s="1"/>
      <c r="G7" s="15">
        <v>2024</v>
      </c>
      <c r="H7">
        <v>0</v>
      </c>
      <c r="I7">
        <v>3</v>
      </c>
    </row>
    <row r="8" spans="1:9">
      <c r="A8" s="5" t="s">
        <v>46</v>
      </c>
      <c r="B8" s="1"/>
      <c r="C8" s="1"/>
      <c r="D8" s="15">
        <v>0</v>
      </c>
      <c r="E8" s="1"/>
      <c r="F8" s="1"/>
      <c r="G8" s="15">
        <v>2024</v>
      </c>
      <c r="H8">
        <v>0</v>
      </c>
      <c r="I8">
        <v>3</v>
      </c>
    </row>
    <row r="9" spans="1:9">
      <c r="A9" s="5" t="s">
        <v>49</v>
      </c>
      <c r="B9" s="1"/>
      <c r="C9" s="1"/>
      <c r="D9" s="15">
        <v>0</v>
      </c>
      <c r="E9" s="1"/>
      <c r="F9" s="1"/>
      <c r="G9" s="15">
        <v>2024</v>
      </c>
      <c r="H9">
        <v>0</v>
      </c>
      <c r="I9">
        <v>3</v>
      </c>
    </row>
    <row r="10" spans="1:9">
      <c r="A10" s="5" t="s">
        <v>55</v>
      </c>
      <c r="B10" s="1"/>
      <c r="C10" s="1"/>
      <c r="D10" s="15" t="s">
        <v>841</v>
      </c>
      <c r="E10" s="1"/>
      <c r="F10" s="1"/>
      <c r="G10" s="15">
        <v>2024</v>
      </c>
      <c r="H10" t="s">
        <v>841</v>
      </c>
      <c r="I10" t="s">
        <v>841</v>
      </c>
    </row>
    <row r="11" spans="1:9">
      <c r="A11" s="5" t="s">
        <v>56</v>
      </c>
      <c r="B11" s="1"/>
      <c r="C11" s="1"/>
      <c r="D11" s="15">
        <v>14</v>
      </c>
      <c r="E11" s="1"/>
      <c r="F11" s="1"/>
      <c r="G11" s="15">
        <v>2024</v>
      </c>
      <c r="H11">
        <v>3</v>
      </c>
      <c r="I11">
        <v>0</v>
      </c>
    </row>
    <row r="12" spans="1:9">
      <c r="A12" s="5" t="s">
        <v>58</v>
      </c>
      <c r="B12" s="1"/>
      <c r="C12" s="1"/>
      <c r="D12" s="15">
        <v>14</v>
      </c>
      <c r="E12" s="1"/>
      <c r="F12" s="1"/>
      <c r="G12" s="15">
        <v>2024</v>
      </c>
      <c r="H12">
        <v>3</v>
      </c>
      <c r="I12">
        <v>0</v>
      </c>
    </row>
    <row r="13" spans="1:9">
      <c r="A13" s="5" t="s">
        <v>64</v>
      </c>
      <c r="B13" s="1"/>
      <c r="C13" s="1"/>
      <c r="D13" s="15">
        <v>9</v>
      </c>
      <c r="E13" s="1"/>
      <c r="F13" s="1"/>
      <c r="G13" s="15">
        <v>2024</v>
      </c>
      <c r="H13">
        <v>0</v>
      </c>
      <c r="I13">
        <v>3</v>
      </c>
    </row>
    <row r="14" spans="1:9">
      <c r="A14" s="5" t="s">
        <v>68</v>
      </c>
      <c r="B14" s="1"/>
      <c r="C14" s="1"/>
      <c r="D14" s="15">
        <v>13</v>
      </c>
      <c r="E14" s="1"/>
      <c r="F14" s="1"/>
      <c r="G14" s="15">
        <v>2024</v>
      </c>
      <c r="H14">
        <v>3</v>
      </c>
      <c r="I14">
        <v>0</v>
      </c>
    </row>
    <row r="15" spans="1:9">
      <c r="A15" s="5" t="s">
        <v>71</v>
      </c>
      <c r="B15" s="1"/>
      <c r="C15" s="1"/>
      <c r="D15" s="15">
        <v>6</v>
      </c>
      <c r="E15" s="1"/>
      <c r="F15" s="1"/>
      <c r="G15" s="15">
        <v>2024</v>
      </c>
      <c r="H15">
        <v>0</v>
      </c>
      <c r="I15">
        <v>3</v>
      </c>
    </row>
    <row r="16" spans="1:9">
      <c r="A16" s="5" t="s">
        <v>72</v>
      </c>
      <c r="B16" s="1"/>
      <c r="C16" s="1"/>
      <c r="D16" s="15">
        <v>5</v>
      </c>
      <c r="E16" s="1"/>
      <c r="F16" s="1"/>
      <c r="G16" s="15">
        <v>2024</v>
      </c>
      <c r="H16">
        <v>3</v>
      </c>
      <c r="I16">
        <v>0</v>
      </c>
    </row>
    <row r="17" spans="1:9">
      <c r="A17" s="5" t="s">
        <v>74</v>
      </c>
      <c r="B17" s="1"/>
      <c r="C17" s="1"/>
      <c r="D17" s="15">
        <v>37</v>
      </c>
      <c r="E17" s="1"/>
      <c r="F17" s="1"/>
      <c r="G17" s="15">
        <v>2024</v>
      </c>
      <c r="H17">
        <v>3</v>
      </c>
      <c r="I17">
        <v>0</v>
      </c>
    </row>
    <row r="18" spans="1:9">
      <c r="A18" s="5" t="s">
        <v>75</v>
      </c>
      <c r="B18" s="1"/>
      <c r="C18" s="1"/>
      <c r="D18" s="15">
        <v>16</v>
      </c>
      <c r="E18" s="1"/>
      <c r="F18" s="1"/>
      <c r="G18" s="15">
        <v>2024</v>
      </c>
      <c r="H18">
        <v>2</v>
      </c>
      <c r="I18">
        <v>1</v>
      </c>
    </row>
    <row r="19" spans="1:9">
      <c r="A19" s="5" t="s">
        <v>76</v>
      </c>
      <c r="B19" s="1"/>
      <c r="C19" s="1"/>
      <c r="D19" s="15">
        <v>14</v>
      </c>
      <c r="E19" s="1"/>
      <c r="F19" s="1"/>
      <c r="G19" s="15">
        <v>2024</v>
      </c>
      <c r="H19">
        <v>2</v>
      </c>
      <c r="I19">
        <v>1</v>
      </c>
    </row>
    <row r="20" spans="1:9">
      <c r="A20" s="5" t="s">
        <v>79</v>
      </c>
      <c r="B20" s="1"/>
      <c r="C20" s="1"/>
      <c r="D20" s="15">
        <v>3</v>
      </c>
      <c r="E20" s="1"/>
      <c r="F20" s="1"/>
      <c r="G20" s="15">
        <v>2024</v>
      </c>
      <c r="H20">
        <v>3</v>
      </c>
      <c r="I20">
        <v>0</v>
      </c>
    </row>
    <row r="21" spans="1:9">
      <c r="A21" s="5" t="s">
        <v>80</v>
      </c>
      <c r="B21" s="1"/>
      <c r="C21" s="1"/>
      <c r="D21" s="15">
        <v>2</v>
      </c>
      <c r="E21" s="1"/>
      <c r="F21" s="1"/>
      <c r="G21" s="15">
        <v>2024</v>
      </c>
      <c r="H21">
        <v>0</v>
      </c>
      <c r="I21">
        <v>3</v>
      </c>
    </row>
    <row r="22" spans="1:9">
      <c r="A22" s="5" t="s">
        <v>81</v>
      </c>
      <c r="B22" s="1"/>
      <c r="C22" s="1"/>
      <c r="D22" s="15">
        <v>2</v>
      </c>
      <c r="E22" s="1"/>
      <c r="F22" s="1"/>
      <c r="G22" s="15">
        <v>2024</v>
      </c>
      <c r="H22">
        <v>0</v>
      </c>
      <c r="I22">
        <v>3</v>
      </c>
    </row>
    <row r="23" spans="1:9">
      <c r="A23" s="5" t="s">
        <v>86</v>
      </c>
      <c r="B23" s="1"/>
      <c r="C23" s="1"/>
      <c r="D23" s="15">
        <v>2</v>
      </c>
      <c r="E23" s="1"/>
      <c r="F23" s="1"/>
      <c r="G23" s="15">
        <v>2024</v>
      </c>
      <c r="H23">
        <v>0</v>
      </c>
      <c r="I23">
        <v>3</v>
      </c>
    </row>
    <row r="24" spans="1:9">
      <c r="A24" s="5" t="s">
        <v>87</v>
      </c>
      <c r="B24" s="1"/>
      <c r="C24" s="1"/>
      <c r="D24" s="15">
        <v>9</v>
      </c>
      <c r="E24" s="1"/>
      <c r="F24" s="1"/>
      <c r="G24" s="15">
        <v>2024</v>
      </c>
      <c r="H24">
        <v>0</v>
      </c>
      <c r="I24">
        <v>3</v>
      </c>
    </row>
    <row r="25" spans="1:9">
      <c r="A25" s="5" t="s">
        <v>89</v>
      </c>
      <c r="B25" s="1"/>
      <c r="C25" s="1"/>
      <c r="D25" s="15">
        <v>18</v>
      </c>
      <c r="E25" s="1"/>
      <c r="F25" s="1"/>
      <c r="G25" s="15">
        <v>2024</v>
      </c>
      <c r="H25">
        <v>0</v>
      </c>
      <c r="I25">
        <v>3</v>
      </c>
    </row>
    <row r="26" spans="1:9">
      <c r="A26" s="5" t="s">
        <v>90</v>
      </c>
      <c r="B26" s="1"/>
      <c r="C26" s="1"/>
      <c r="D26" s="15">
        <v>20</v>
      </c>
      <c r="E26" s="1"/>
      <c r="F26" s="1"/>
      <c r="G26" s="15">
        <v>2024</v>
      </c>
      <c r="H26">
        <v>3</v>
      </c>
      <c r="I26">
        <v>0</v>
      </c>
    </row>
    <row r="27" spans="1:9">
      <c r="A27" s="5" t="s">
        <v>93</v>
      </c>
      <c r="B27" s="1"/>
      <c r="C27" s="1"/>
      <c r="D27" s="15">
        <v>39</v>
      </c>
      <c r="E27" s="1"/>
      <c r="F27" s="1"/>
      <c r="G27" s="15">
        <v>2024</v>
      </c>
      <c r="H27">
        <v>3</v>
      </c>
      <c r="I27">
        <v>0</v>
      </c>
    </row>
    <row r="28" spans="1:9">
      <c r="A28" s="5" t="s">
        <v>96</v>
      </c>
      <c r="B28" s="1"/>
      <c r="C28" s="1"/>
      <c r="D28" s="15">
        <v>0</v>
      </c>
      <c r="E28" s="1"/>
      <c r="F28" s="1"/>
      <c r="G28" s="15">
        <v>2024</v>
      </c>
      <c r="H28">
        <v>3</v>
      </c>
      <c r="I28">
        <v>0</v>
      </c>
    </row>
    <row r="29" spans="1:9">
      <c r="A29" s="5" t="s">
        <v>100</v>
      </c>
      <c r="B29" s="1"/>
      <c r="C29" s="1"/>
      <c r="D29" s="15">
        <v>4</v>
      </c>
      <c r="E29" s="1"/>
      <c r="F29" s="1"/>
      <c r="G29" s="15">
        <v>2024</v>
      </c>
      <c r="H29">
        <v>1</v>
      </c>
      <c r="I29">
        <v>0</v>
      </c>
    </row>
    <row r="30" spans="1:9">
      <c r="A30" s="5" t="s">
        <v>102</v>
      </c>
      <c r="B30" s="1"/>
      <c r="C30" s="1"/>
      <c r="D30" s="15">
        <v>0</v>
      </c>
      <c r="E30" s="1"/>
      <c r="F30" s="1"/>
      <c r="G30" s="15">
        <v>2024</v>
      </c>
      <c r="H30">
        <v>1</v>
      </c>
      <c r="I30">
        <v>2</v>
      </c>
    </row>
    <row r="31" spans="1:9">
      <c r="A31" s="5" t="s">
        <v>104</v>
      </c>
      <c r="B31" s="1"/>
      <c r="C31" s="1"/>
      <c r="D31" s="15">
        <v>15</v>
      </c>
      <c r="E31" s="1"/>
      <c r="F31" s="1"/>
      <c r="G31" s="15">
        <v>2024</v>
      </c>
      <c r="H31">
        <v>3</v>
      </c>
      <c r="I31">
        <v>0</v>
      </c>
    </row>
    <row r="32" spans="1:9">
      <c r="A32" s="5" t="s">
        <v>105</v>
      </c>
      <c r="B32" s="1"/>
      <c r="C32" s="1"/>
      <c r="D32" s="15">
        <v>8</v>
      </c>
      <c r="E32" s="1"/>
      <c r="F32" s="1"/>
      <c r="G32" s="15">
        <v>2024</v>
      </c>
      <c r="H32">
        <v>0</v>
      </c>
      <c r="I32">
        <v>3</v>
      </c>
    </row>
    <row r="33" spans="1:9">
      <c r="A33" s="5" t="s">
        <v>98</v>
      </c>
      <c r="B33" s="1"/>
      <c r="C33" s="1"/>
      <c r="D33" s="15">
        <v>2</v>
      </c>
      <c r="E33" s="1"/>
      <c r="F33" s="1"/>
      <c r="G33" s="15">
        <v>2024</v>
      </c>
      <c r="H33">
        <v>0</v>
      </c>
      <c r="I33">
        <v>3</v>
      </c>
    </row>
    <row r="34" spans="1:9">
      <c r="A34" s="5" t="s">
        <v>99</v>
      </c>
      <c r="B34" s="1"/>
      <c r="C34" s="1"/>
      <c r="D34" s="15">
        <v>0</v>
      </c>
      <c r="E34" s="1"/>
      <c r="F34" s="1"/>
      <c r="G34" s="15">
        <v>2024</v>
      </c>
      <c r="H34">
        <v>0</v>
      </c>
      <c r="I34">
        <v>3</v>
      </c>
    </row>
    <row r="35" spans="1:9">
      <c r="A35" s="5" t="s">
        <v>106</v>
      </c>
      <c r="B35" s="1"/>
      <c r="C35" s="1"/>
      <c r="D35" s="15">
        <v>6</v>
      </c>
      <c r="E35" s="1"/>
      <c r="F35" s="1"/>
      <c r="G35" s="15">
        <v>2024</v>
      </c>
      <c r="H35">
        <v>2</v>
      </c>
      <c r="I35">
        <v>1</v>
      </c>
    </row>
    <row r="36" spans="1:9">
      <c r="A36" s="5" t="s">
        <v>109</v>
      </c>
      <c r="B36" s="1"/>
      <c r="C36" s="1"/>
      <c r="D36" s="15">
        <v>0</v>
      </c>
      <c r="E36" s="1"/>
      <c r="F36" s="1"/>
      <c r="G36" s="15">
        <v>2024</v>
      </c>
      <c r="H36">
        <v>3</v>
      </c>
      <c r="I36">
        <v>0</v>
      </c>
    </row>
    <row r="37" spans="1:9">
      <c r="A37" s="5" t="s">
        <v>112</v>
      </c>
      <c r="B37" s="1"/>
      <c r="C37" s="1"/>
      <c r="D37" s="15">
        <v>7</v>
      </c>
      <c r="E37" s="1"/>
      <c r="F37" s="1"/>
      <c r="G37" s="15">
        <v>2024</v>
      </c>
      <c r="H37">
        <v>3</v>
      </c>
      <c r="I37">
        <v>0</v>
      </c>
    </row>
    <row r="38" spans="1:9">
      <c r="A38" s="5" t="s">
        <v>113</v>
      </c>
      <c r="B38" s="1"/>
      <c r="C38" s="1"/>
      <c r="D38" s="15">
        <v>55</v>
      </c>
      <c r="E38" s="1"/>
      <c r="F38" s="1"/>
      <c r="G38" s="15">
        <v>2024</v>
      </c>
      <c r="H38">
        <v>3</v>
      </c>
      <c r="I38">
        <v>0</v>
      </c>
    </row>
    <row r="39" spans="1:9">
      <c r="A39" s="5" t="s">
        <v>114</v>
      </c>
      <c r="B39" s="1"/>
      <c r="C39" s="1"/>
      <c r="D39" s="15">
        <v>3</v>
      </c>
      <c r="E39" s="1"/>
      <c r="F39" s="1"/>
      <c r="G39" s="15">
        <v>2024</v>
      </c>
      <c r="H39">
        <v>0</v>
      </c>
      <c r="I39">
        <v>3</v>
      </c>
    </row>
    <row r="40" spans="1:9">
      <c r="A40" s="5" t="s">
        <v>115</v>
      </c>
      <c r="B40" s="1"/>
      <c r="C40" s="1"/>
      <c r="D40" s="15">
        <v>4</v>
      </c>
      <c r="E40" s="1"/>
      <c r="F40" s="1"/>
      <c r="G40" s="15">
        <v>2024</v>
      </c>
      <c r="H40">
        <v>1</v>
      </c>
      <c r="I40">
        <v>2</v>
      </c>
    </row>
    <row r="41" spans="1:9">
      <c r="A41" s="5" t="s">
        <v>118</v>
      </c>
      <c r="B41" s="1"/>
      <c r="C41" s="1"/>
      <c r="D41" s="15">
        <v>6</v>
      </c>
      <c r="E41" s="1"/>
      <c r="F41" s="1"/>
      <c r="G41" s="15">
        <v>2024</v>
      </c>
      <c r="H41">
        <v>0</v>
      </c>
      <c r="I41">
        <v>3</v>
      </c>
    </row>
    <row r="42" spans="1:9">
      <c r="A42" s="5" t="s">
        <v>121</v>
      </c>
      <c r="B42" s="1"/>
      <c r="C42" s="1"/>
      <c r="D42" s="15">
        <v>32</v>
      </c>
      <c r="E42" s="1"/>
      <c r="F42" s="1"/>
      <c r="G42" s="15">
        <v>2024</v>
      </c>
      <c r="H42">
        <v>3</v>
      </c>
      <c r="I42">
        <v>0</v>
      </c>
    </row>
    <row r="43" spans="1:9">
      <c r="A43" s="5" t="s">
        <v>122</v>
      </c>
      <c r="B43" s="1"/>
      <c r="C43" s="1"/>
      <c r="D43" s="15">
        <v>1</v>
      </c>
      <c r="E43" s="1"/>
      <c r="F43" s="1"/>
      <c r="G43" s="15">
        <v>2024</v>
      </c>
      <c r="H43">
        <v>3</v>
      </c>
      <c r="I43">
        <v>0</v>
      </c>
    </row>
    <row r="44" spans="1:9">
      <c r="A44" s="5" t="s">
        <v>123</v>
      </c>
      <c r="B44" s="1"/>
      <c r="C44" s="1"/>
      <c r="D44" s="15">
        <v>41</v>
      </c>
      <c r="E44" s="1"/>
      <c r="F44" s="1"/>
      <c r="G44" s="15">
        <v>2024</v>
      </c>
      <c r="H44">
        <v>3</v>
      </c>
      <c r="I44">
        <v>0</v>
      </c>
    </row>
    <row r="45" spans="1:9">
      <c r="A45" s="5" t="s">
        <v>124</v>
      </c>
      <c r="B45" s="1"/>
      <c r="C45" s="1"/>
      <c r="D45" s="15">
        <v>0</v>
      </c>
      <c r="E45" s="1"/>
      <c r="F45" s="1"/>
      <c r="G45" s="15">
        <v>2024</v>
      </c>
      <c r="H45">
        <v>3</v>
      </c>
      <c r="I45">
        <v>0</v>
      </c>
    </row>
    <row r="46" spans="1:9">
      <c r="A46" s="5" t="s">
        <v>126</v>
      </c>
      <c r="B46" s="1"/>
      <c r="C46" s="1"/>
      <c r="D46" s="15">
        <v>10</v>
      </c>
      <c r="E46" s="1"/>
      <c r="F46" s="1"/>
      <c r="G46" s="15">
        <v>2024</v>
      </c>
      <c r="H46">
        <v>3</v>
      </c>
      <c r="I46">
        <v>0</v>
      </c>
    </row>
    <row r="47" spans="1:9">
      <c r="A47" s="5" t="s">
        <v>128</v>
      </c>
      <c r="B47" s="1"/>
      <c r="C47" s="1"/>
      <c r="D47" s="15">
        <v>2</v>
      </c>
      <c r="E47" s="1"/>
      <c r="F47" s="1"/>
      <c r="G47" s="15">
        <v>2024</v>
      </c>
      <c r="H47">
        <v>1</v>
      </c>
      <c r="I47">
        <v>2</v>
      </c>
    </row>
    <row r="48" spans="1:9">
      <c r="A48" s="5" t="s">
        <v>130</v>
      </c>
      <c r="B48" s="1"/>
      <c r="C48" s="1"/>
      <c r="D48" s="15">
        <v>11</v>
      </c>
      <c r="E48" s="1"/>
      <c r="F48" s="1"/>
      <c r="G48" s="15">
        <v>2024</v>
      </c>
      <c r="H48">
        <v>1</v>
      </c>
      <c r="I48">
        <v>2</v>
      </c>
    </row>
    <row r="49" spans="1:9">
      <c r="A49" s="5" t="s">
        <v>131</v>
      </c>
      <c r="B49" s="1"/>
      <c r="C49" s="1"/>
      <c r="D49" s="15">
        <v>5</v>
      </c>
      <c r="E49" s="1"/>
      <c r="F49" s="1"/>
      <c r="G49" s="15">
        <v>2024</v>
      </c>
      <c r="H49">
        <v>0</v>
      </c>
      <c r="I49">
        <v>3</v>
      </c>
    </row>
    <row r="50" spans="1:9">
      <c r="A50" s="5" t="s">
        <v>133</v>
      </c>
      <c r="B50" s="1"/>
      <c r="C50" s="1"/>
      <c r="D50" s="15">
        <v>29</v>
      </c>
      <c r="E50" s="1"/>
      <c r="F50" s="1"/>
      <c r="G50" s="15">
        <v>2024</v>
      </c>
      <c r="H50">
        <v>3</v>
      </c>
      <c r="I50">
        <v>0</v>
      </c>
    </row>
    <row r="51" spans="1:9">
      <c r="A51" s="5" t="s">
        <v>135</v>
      </c>
      <c r="B51" s="1"/>
      <c r="C51" s="1"/>
      <c r="D51" s="15">
        <v>14</v>
      </c>
      <c r="E51" s="1"/>
      <c r="F51" s="1"/>
      <c r="G51" s="15">
        <v>2024</v>
      </c>
      <c r="H51">
        <v>2</v>
      </c>
      <c r="I51">
        <v>1</v>
      </c>
    </row>
    <row r="52" spans="1:9">
      <c r="A52" s="5" t="s">
        <v>138</v>
      </c>
      <c r="B52" s="1"/>
      <c r="C52" s="1"/>
      <c r="D52" s="15">
        <v>12</v>
      </c>
      <c r="E52" s="1"/>
      <c r="F52" s="1"/>
      <c r="G52" s="15">
        <v>2024</v>
      </c>
      <c r="H52">
        <v>3</v>
      </c>
      <c r="I52">
        <v>0</v>
      </c>
    </row>
    <row r="53" spans="1:9">
      <c r="A53" s="5" t="s">
        <v>14</v>
      </c>
      <c r="B53" s="1"/>
      <c r="C53" s="1"/>
      <c r="D53" s="15">
        <v>6</v>
      </c>
      <c r="E53" s="1"/>
      <c r="F53" s="1"/>
      <c r="G53" s="15">
        <v>2023</v>
      </c>
      <c r="H53">
        <v>3</v>
      </c>
      <c r="I53">
        <v>0</v>
      </c>
    </row>
    <row r="54" spans="1:9">
      <c r="A54" s="5" t="s">
        <v>23</v>
      </c>
      <c r="B54" s="1"/>
      <c r="C54" s="1"/>
      <c r="D54" s="15">
        <v>5</v>
      </c>
      <c r="E54" s="1"/>
      <c r="F54" s="1"/>
      <c r="G54" s="15">
        <v>2023</v>
      </c>
      <c r="H54">
        <v>1</v>
      </c>
      <c r="I54">
        <v>0</v>
      </c>
    </row>
    <row r="55" spans="1:9">
      <c r="A55" s="5" t="s">
        <v>35</v>
      </c>
      <c r="B55" s="1"/>
      <c r="C55" s="1"/>
      <c r="D55" s="15">
        <v>11</v>
      </c>
      <c r="E55" s="1"/>
      <c r="F55" s="1"/>
      <c r="G55" s="15">
        <v>2023</v>
      </c>
      <c r="H55">
        <v>2</v>
      </c>
      <c r="I55">
        <v>1</v>
      </c>
    </row>
    <row r="56" spans="1:9">
      <c r="A56" s="5" t="s">
        <v>39</v>
      </c>
      <c r="B56" s="1"/>
      <c r="C56" s="1"/>
      <c r="D56" s="15">
        <v>9</v>
      </c>
      <c r="E56" s="1"/>
      <c r="F56" s="1"/>
      <c r="G56" s="15">
        <v>2023</v>
      </c>
      <c r="H56">
        <v>3</v>
      </c>
      <c r="I56">
        <v>0</v>
      </c>
    </row>
    <row r="57" spans="1:9">
      <c r="A57" s="5" t="s">
        <v>40</v>
      </c>
      <c r="B57" s="1"/>
      <c r="C57" s="1"/>
      <c r="D57" s="15">
        <v>1</v>
      </c>
      <c r="E57" s="1"/>
      <c r="F57" s="1"/>
      <c r="G57" s="15">
        <v>2023</v>
      </c>
      <c r="H57">
        <v>0</v>
      </c>
      <c r="I57">
        <v>3</v>
      </c>
    </row>
    <row r="58" spans="1:9">
      <c r="A58" s="5" t="s">
        <v>45</v>
      </c>
      <c r="B58" s="1"/>
      <c r="C58" s="1"/>
      <c r="D58" s="15">
        <v>1</v>
      </c>
      <c r="E58" s="1"/>
      <c r="F58" s="1"/>
      <c r="G58" s="15">
        <v>2023</v>
      </c>
      <c r="H58">
        <v>0</v>
      </c>
      <c r="I58">
        <v>3</v>
      </c>
    </row>
    <row r="59" spans="1:9">
      <c r="A59" s="5" t="s">
        <v>46</v>
      </c>
      <c r="B59" s="1"/>
      <c r="C59" s="1"/>
      <c r="D59" s="15">
        <v>2</v>
      </c>
      <c r="E59" s="1"/>
      <c r="F59" s="1"/>
      <c r="G59" s="15">
        <v>2023</v>
      </c>
      <c r="H59">
        <v>0</v>
      </c>
      <c r="I59">
        <v>3</v>
      </c>
    </row>
    <row r="60" spans="1:9">
      <c r="A60" s="5" t="s">
        <v>49</v>
      </c>
      <c r="B60" s="1"/>
      <c r="C60" s="1"/>
      <c r="D60" s="15">
        <v>0</v>
      </c>
      <c r="E60" s="1"/>
      <c r="F60" s="1"/>
      <c r="G60" s="15">
        <v>2023</v>
      </c>
      <c r="H60">
        <v>0</v>
      </c>
      <c r="I60">
        <v>3</v>
      </c>
    </row>
    <row r="61" spans="1:9">
      <c r="A61" s="5" t="s">
        <v>55</v>
      </c>
      <c r="B61" s="1"/>
      <c r="C61" s="1"/>
      <c r="D61" s="15" t="s">
        <v>841</v>
      </c>
      <c r="E61" s="1"/>
      <c r="F61" s="1"/>
      <c r="G61" s="15">
        <v>2023</v>
      </c>
      <c r="H61" t="s">
        <v>841</v>
      </c>
      <c r="I61" t="s">
        <v>841</v>
      </c>
    </row>
    <row r="62" spans="1:9">
      <c r="A62" s="5" t="s">
        <v>56</v>
      </c>
      <c r="B62" s="1"/>
      <c r="C62" s="1"/>
      <c r="D62" s="15">
        <v>10</v>
      </c>
      <c r="E62" s="1"/>
      <c r="F62" s="1"/>
      <c r="G62" s="15">
        <v>2023</v>
      </c>
      <c r="H62">
        <v>3</v>
      </c>
      <c r="I62">
        <v>0</v>
      </c>
    </row>
    <row r="63" spans="1:9">
      <c r="A63" s="5" t="s">
        <v>58</v>
      </c>
      <c r="B63" s="1"/>
      <c r="C63" s="1"/>
      <c r="D63" s="15">
        <v>5</v>
      </c>
      <c r="E63" s="1"/>
      <c r="F63" s="1"/>
      <c r="G63" s="15">
        <v>2023</v>
      </c>
      <c r="H63">
        <v>3</v>
      </c>
      <c r="I63">
        <v>0</v>
      </c>
    </row>
    <row r="64" spans="1:9">
      <c r="A64" s="5" t="s">
        <v>64</v>
      </c>
      <c r="B64" s="1"/>
      <c r="C64" s="1"/>
      <c r="D64" s="15">
        <v>6</v>
      </c>
      <c r="E64" s="1"/>
      <c r="F64" s="1"/>
      <c r="G64" s="15">
        <v>2023</v>
      </c>
      <c r="H64">
        <v>0</v>
      </c>
      <c r="I64">
        <v>3</v>
      </c>
    </row>
    <row r="65" spans="1:9">
      <c r="A65" s="5" t="s">
        <v>68</v>
      </c>
      <c r="B65" s="1"/>
      <c r="C65" s="1"/>
      <c r="D65" s="15">
        <v>8</v>
      </c>
      <c r="E65" s="1"/>
      <c r="F65" s="1"/>
      <c r="G65" s="15">
        <v>2023</v>
      </c>
      <c r="H65">
        <v>3</v>
      </c>
      <c r="I65">
        <v>0</v>
      </c>
    </row>
    <row r="66" spans="1:9">
      <c r="A66" s="5" t="s">
        <v>71</v>
      </c>
      <c r="B66" s="1"/>
      <c r="C66" s="1"/>
      <c r="D66" s="15">
        <v>0</v>
      </c>
      <c r="E66" s="1"/>
      <c r="F66" s="1"/>
      <c r="G66" s="15">
        <v>2023</v>
      </c>
      <c r="H66">
        <v>0</v>
      </c>
      <c r="I66">
        <v>3</v>
      </c>
    </row>
    <row r="67" spans="1:9">
      <c r="A67" s="5" t="s">
        <v>72</v>
      </c>
      <c r="B67" s="1"/>
      <c r="C67" s="1"/>
      <c r="D67" s="15">
        <v>18</v>
      </c>
      <c r="E67" s="1"/>
      <c r="F67" s="1"/>
      <c r="G67" s="15">
        <v>2023</v>
      </c>
      <c r="H67">
        <v>3</v>
      </c>
      <c r="I67">
        <v>0</v>
      </c>
    </row>
    <row r="68" spans="1:9">
      <c r="A68" s="5" t="s">
        <v>74</v>
      </c>
      <c r="B68" s="1"/>
      <c r="C68" s="1"/>
      <c r="D68" s="15">
        <v>29</v>
      </c>
      <c r="E68" s="1"/>
      <c r="F68" s="1"/>
      <c r="G68" s="15">
        <v>2023</v>
      </c>
      <c r="H68">
        <v>3</v>
      </c>
      <c r="I68">
        <v>0</v>
      </c>
    </row>
    <row r="69" spans="1:9">
      <c r="A69" s="5" t="s">
        <v>75</v>
      </c>
      <c r="B69" s="1"/>
      <c r="C69" s="1"/>
      <c r="D69" s="15">
        <v>14</v>
      </c>
      <c r="E69" s="1"/>
      <c r="F69" s="1"/>
      <c r="G69" s="15">
        <v>2023</v>
      </c>
      <c r="H69">
        <v>2</v>
      </c>
      <c r="I69">
        <v>1</v>
      </c>
    </row>
    <row r="70" spans="1:9">
      <c r="A70" s="5" t="s">
        <v>76</v>
      </c>
      <c r="B70" s="1"/>
      <c r="C70" s="1"/>
      <c r="D70" s="15">
        <v>11</v>
      </c>
      <c r="E70" s="1"/>
      <c r="F70" s="1"/>
      <c r="G70" s="15">
        <v>2023</v>
      </c>
      <c r="H70">
        <v>2</v>
      </c>
      <c r="I70">
        <v>1</v>
      </c>
    </row>
    <row r="71" spans="1:9">
      <c r="A71" s="5" t="s">
        <v>79</v>
      </c>
      <c r="B71" s="1"/>
      <c r="C71" s="1"/>
      <c r="D71" s="15">
        <v>4</v>
      </c>
      <c r="E71" s="1"/>
      <c r="F71" s="1"/>
      <c r="G71" s="15">
        <v>2023</v>
      </c>
      <c r="H71">
        <v>2</v>
      </c>
      <c r="I71">
        <v>1</v>
      </c>
    </row>
    <row r="72" spans="1:9">
      <c r="A72" s="5" t="s">
        <v>80</v>
      </c>
      <c r="B72" s="1"/>
      <c r="C72" s="1"/>
      <c r="D72" s="15">
        <v>2</v>
      </c>
      <c r="E72" s="1"/>
      <c r="F72" s="1"/>
      <c r="G72" s="15">
        <v>2023</v>
      </c>
      <c r="H72">
        <v>0</v>
      </c>
      <c r="I72">
        <v>3</v>
      </c>
    </row>
    <row r="73" spans="1:9">
      <c r="A73" s="5" t="s">
        <v>81</v>
      </c>
      <c r="B73" s="1"/>
      <c r="C73" s="1"/>
      <c r="D73" s="15">
        <v>1</v>
      </c>
      <c r="E73" s="1"/>
      <c r="F73" s="1"/>
      <c r="G73" s="15">
        <v>2023</v>
      </c>
      <c r="H73">
        <v>0</v>
      </c>
      <c r="I73">
        <v>3</v>
      </c>
    </row>
    <row r="74" spans="1:9">
      <c r="A74" s="5" t="s">
        <v>86</v>
      </c>
      <c r="B74" s="1"/>
      <c r="C74" s="1"/>
      <c r="D74" s="15">
        <v>2</v>
      </c>
      <c r="E74" s="1"/>
      <c r="F74" s="1"/>
      <c r="G74" s="15">
        <v>2023</v>
      </c>
      <c r="H74">
        <v>0</v>
      </c>
      <c r="I74">
        <v>3</v>
      </c>
    </row>
    <row r="75" spans="1:9">
      <c r="A75" s="5" t="s">
        <v>87</v>
      </c>
      <c r="B75" s="1"/>
      <c r="C75" s="1"/>
      <c r="D75" s="15">
        <v>9</v>
      </c>
      <c r="E75" s="1"/>
      <c r="F75" s="1"/>
      <c r="G75" s="15">
        <v>2023</v>
      </c>
      <c r="H75">
        <v>0</v>
      </c>
      <c r="I75">
        <v>3</v>
      </c>
    </row>
    <row r="76" spans="1:9">
      <c r="A76" s="5" t="s">
        <v>89</v>
      </c>
      <c r="B76" s="1"/>
      <c r="C76" s="1"/>
      <c r="D76" s="15">
        <v>10</v>
      </c>
      <c r="E76" s="1"/>
      <c r="F76" s="1"/>
      <c r="G76" s="15">
        <v>2023</v>
      </c>
      <c r="H76">
        <v>0</v>
      </c>
      <c r="I76">
        <v>3</v>
      </c>
    </row>
    <row r="77" spans="1:9">
      <c r="A77" s="5" t="s">
        <v>90</v>
      </c>
      <c r="B77" s="1"/>
      <c r="C77" s="1"/>
      <c r="D77" s="15">
        <v>25</v>
      </c>
      <c r="E77" s="1"/>
      <c r="F77" s="1"/>
      <c r="G77" s="15">
        <v>2023</v>
      </c>
      <c r="H77">
        <v>3</v>
      </c>
      <c r="I77">
        <v>0</v>
      </c>
    </row>
    <row r="78" spans="1:9">
      <c r="A78" s="5" t="s">
        <v>93</v>
      </c>
      <c r="B78" s="1"/>
      <c r="C78" s="1"/>
      <c r="D78" s="15">
        <v>48</v>
      </c>
      <c r="E78" s="1"/>
      <c r="F78" s="1"/>
      <c r="G78" s="15">
        <v>2023</v>
      </c>
      <c r="H78">
        <v>3</v>
      </c>
      <c r="I78">
        <v>0</v>
      </c>
    </row>
    <row r="79" spans="1:9">
      <c r="A79" s="5" t="s">
        <v>96</v>
      </c>
      <c r="B79" s="1"/>
      <c r="C79" s="1"/>
      <c r="D79" s="15">
        <v>8</v>
      </c>
      <c r="E79" s="1"/>
      <c r="F79" s="1"/>
      <c r="G79" s="15">
        <v>2023</v>
      </c>
      <c r="H79">
        <v>3</v>
      </c>
      <c r="I79">
        <v>0</v>
      </c>
    </row>
    <row r="80" spans="1:9">
      <c r="A80" s="5" t="s">
        <v>100</v>
      </c>
      <c r="B80" s="1"/>
      <c r="C80" s="1"/>
      <c r="D80" s="15">
        <v>4</v>
      </c>
      <c r="E80" s="1"/>
      <c r="F80" s="1"/>
      <c r="G80" s="15">
        <v>2023</v>
      </c>
      <c r="H80">
        <v>1</v>
      </c>
      <c r="I80">
        <v>0</v>
      </c>
    </row>
    <row r="81" spans="1:9">
      <c r="A81" s="5" t="s">
        <v>102</v>
      </c>
      <c r="B81" s="1"/>
      <c r="C81" s="1"/>
      <c r="D81" s="15">
        <v>2</v>
      </c>
      <c r="E81" s="1"/>
      <c r="F81" s="1"/>
      <c r="G81" s="15">
        <v>2023</v>
      </c>
      <c r="H81">
        <v>1</v>
      </c>
      <c r="I81">
        <v>2</v>
      </c>
    </row>
    <row r="82" spans="1:9">
      <c r="A82" s="5" t="s">
        <v>104</v>
      </c>
      <c r="B82" s="1"/>
      <c r="C82" s="1"/>
      <c r="D82" s="15">
        <v>5</v>
      </c>
      <c r="E82" s="1"/>
      <c r="F82" s="1"/>
      <c r="G82" s="15">
        <v>2023</v>
      </c>
      <c r="H82">
        <v>3</v>
      </c>
      <c r="I82">
        <v>0</v>
      </c>
    </row>
    <row r="83" spans="1:9">
      <c r="A83" s="5" t="s">
        <v>105</v>
      </c>
      <c r="B83" s="1"/>
      <c r="C83" s="1"/>
      <c r="D83" s="15">
        <v>6</v>
      </c>
      <c r="E83" s="1"/>
      <c r="F83" s="1"/>
      <c r="G83" s="15">
        <v>2023</v>
      </c>
      <c r="H83">
        <v>0</v>
      </c>
      <c r="I83">
        <v>3</v>
      </c>
    </row>
    <row r="84" spans="1:9">
      <c r="A84" s="5" t="s">
        <v>98</v>
      </c>
      <c r="B84" s="1"/>
      <c r="C84" s="1"/>
      <c r="D84" s="15">
        <v>1</v>
      </c>
      <c r="E84" s="1"/>
      <c r="F84" s="1"/>
      <c r="G84" s="15">
        <v>2023</v>
      </c>
      <c r="H84">
        <v>0</v>
      </c>
      <c r="I84">
        <v>3</v>
      </c>
    </row>
    <row r="85" spans="1:9">
      <c r="A85" s="5" t="s">
        <v>99</v>
      </c>
      <c r="B85" s="1"/>
      <c r="C85" s="1"/>
      <c r="D85" s="15">
        <v>0</v>
      </c>
      <c r="E85" s="1"/>
      <c r="F85" s="1"/>
      <c r="G85" s="15">
        <v>2023</v>
      </c>
      <c r="H85">
        <v>0</v>
      </c>
      <c r="I85">
        <v>3</v>
      </c>
    </row>
    <row r="86" spans="1:9">
      <c r="A86" s="5" t="s">
        <v>106</v>
      </c>
      <c r="B86" s="1"/>
      <c r="C86" s="1"/>
      <c r="D86" s="15">
        <v>11</v>
      </c>
      <c r="E86" s="1"/>
      <c r="F86" s="1"/>
      <c r="G86" s="15">
        <v>2023</v>
      </c>
      <c r="H86">
        <v>2</v>
      </c>
      <c r="I86">
        <v>1</v>
      </c>
    </row>
    <row r="87" spans="1:9">
      <c r="A87" s="5" t="s">
        <v>109</v>
      </c>
      <c r="B87" s="1"/>
      <c r="C87" s="1"/>
      <c r="D87" s="15">
        <v>17</v>
      </c>
      <c r="E87" s="1"/>
      <c r="F87" s="1"/>
      <c r="G87" s="15">
        <v>2023</v>
      </c>
      <c r="H87">
        <v>3</v>
      </c>
      <c r="I87">
        <v>0</v>
      </c>
    </row>
    <row r="88" spans="1:9">
      <c r="A88" s="5" t="s">
        <v>112</v>
      </c>
      <c r="B88" s="1"/>
      <c r="C88" s="1"/>
      <c r="D88" s="15">
        <v>7</v>
      </c>
      <c r="E88" s="1"/>
      <c r="F88" s="1"/>
      <c r="G88" s="15">
        <v>2023</v>
      </c>
      <c r="H88">
        <v>3</v>
      </c>
      <c r="I88">
        <v>0</v>
      </c>
    </row>
    <row r="89" spans="1:9">
      <c r="A89" s="5" t="s">
        <v>113</v>
      </c>
      <c r="B89" s="1"/>
      <c r="C89" s="1"/>
      <c r="D89" s="15">
        <v>35</v>
      </c>
      <c r="E89" s="1"/>
      <c r="F89" s="1"/>
      <c r="G89" s="15">
        <v>2023</v>
      </c>
      <c r="H89">
        <v>3</v>
      </c>
      <c r="I89">
        <v>0</v>
      </c>
    </row>
    <row r="90" spans="1:9">
      <c r="A90" s="5" t="s">
        <v>114</v>
      </c>
      <c r="B90" s="1"/>
      <c r="C90" s="1"/>
      <c r="D90" s="15">
        <v>7</v>
      </c>
      <c r="E90" s="1"/>
      <c r="F90" s="1"/>
      <c r="G90" s="15">
        <v>2023</v>
      </c>
      <c r="H90">
        <v>0</v>
      </c>
      <c r="I90">
        <v>3</v>
      </c>
    </row>
    <row r="91" spans="1:9">
      <c r="A91" s="5" t="s">
        <v>115</v>
      </c>
      <c r="B91" s="1"/>
      <c r="C91" s="1"/>
      <c r="D91" s="15">
        <v>3</v>
      </c>
      <c r="E91" s="1"/>
      <c r="F91" s="1"/>
      <c r="G91" s="15">
        <v>2023</v>
      </c>
      <c r="H91">
        <v>1</v>
      </c>
      <c r="I91">
        <v>2</v>
      </c>
    </row>
    <row r="92" spans="1:9">
      <c r="A92" s="5" t="s">
        <v>118</v>
      </c>
      <c r="B92" s="1"/>
      <c r="C92" s="1"/>
      <c r="D92" s="15">
        <v>5</v>
      </c>
      <c r="E92" s="1"/>
      <c r="F92" s="1"/>
      <c r="G92" s="15">
        <v>2023</v>
      </c>
      <c r="H92">
        <v>0</v>
      </c>
      <c r="I92">
        <v>3</v>
      </c>
    </row>
    <row r="93" spans="1:9">
      <c r="A93" s="5" t="s">
        <v>121</v>
      </c>
      <c r="B93" s="1"/>
      <c r="C93" s="1"/>
      <c r="D93" s="15">
        <v>20</v>
      </c>
      <c r="E93" s="1"/>
      <c r="F93" s="1"/>
      <c r="G93" s="15">
        <v>2023</v>
      </c>
      <c r="H93">
        <v>3</v>
      </c>
      <c r="I93">
        <v>0</v>
      </c>
    </row>
    <row r="94" spans="1:9">
      <c r="A94" s="5" t="s">
        <v>122</v>
      </c>
      <c r="B94" s="1"/>
      <c r="C94" s="1"/>
      <c r="D94" s="15">
        <v>3</v>
      </c>
      <c r="E94" s="1"/>
      <c r="F94" s="1"/>
      <c r="G94" s="15">
        <v>2023</v>
      </c>
      <c r="H94">
        <v>3</v>
      </c>
      <c r="I94">
        <v>0</v>
      </c>
    </row>
    <row r="95" spans="1:9">
      <c r="A95" s="5" t="s">
        <v>123</v>
      </c>
      <c r="B95" s="1"/>
      <c r="C95" s="1"/>
      <c r="D95" s="15">
        <v>25</v>
      </c>
      <c r="E95" s="1"/>
      <c r="F95" s="1"/>
      <c r="G95" s="15">
        <v>2023</v>
      </c>
      <c r="H95">
        <v>3</v>
      </c>
      <c r="I95">
        <v>0</v>
      </c>
    </row>
    <row r="96" spans="1:9">
      <c r="A96" s="5" t="s">
        <v>124</v>
      </c>
      <c r="B96" s="1"/>
      <c r="C96" s="1"/>
      <c r="D96" s="15">
        <v>55</v>
      </c>
      <c r="E96" s="1"/>
      <c r="F96" s="1"/>
      <c r="G96" s="15">
        <v>2023</v>
      </c>
      <c r="H96">
        <v>3</v>
      </c>
      <c r="I96">
        <v>0</v>
      </c>
    </row>
    <row r="97" spans="1:9">
      <c r="A97" s="5" t="s">
        <v>126</v>
      </c>
      <c r="B97" s="1"/>
      <c r="C97" s="1"/>
      <c r="D97" s="15">
        <v>9</v>
      </c>
      <c r="E97" s="1"/>
      <c r="F97" s="1"/>
      <c r="G97" s="15">
        <v>2023</v>
      </c>
      <c r="H97">
        <v>3</v>
      </c>
      <c r="I97">
        <v>0</v>
      </c>
    </row>
    <row r="98" spans="1:9">
      <c r="A98" s="5" t="s">
        <v>128</v>
      </c>
      <c r="B98" s="1"/>
      <c r="C98" s="1"/>
      <c r="D98" s="15">
        <v>2</v>
      </c>
      <c r="E98" s="1"/>
      <c r="F98" s="1"/>
      <c r="G98" s="15">
        <v>2023</v>
      </c>
      <c r="H98">
        <v>1</v>
      </c>
      <c r="I98">
        <v>2</v>
      </c>
    </row>
    <row r="99" spans="1:9">
      <c r="A99" s="5" t="s">
        <v>130</v>
      </c>
      <c r="B99" s="1"/>
      <c r="C99" s="1"/>
      <c r="D99" s="15">
        <v>12</v>
      </c>
      <c r="E99" s="1"/>
      <c r="F99" s="1"/>
      <c r="G99" s="15">
        <v>2023</v>
      </c>
      <c r="H99">
        <v>2</v>
      </c>
      <c r="I99">
        <v>1</v>
      </c>
    </row>
    <row r="100" spans="1:9">
      <c r="A100" s="5" t="s">
        <v>131</v>
      </c>
      <c r="B100" s="1"/>
      <c r="C100" s="1"/>
      <c r="D100" s="15">
        <v>2</v>
      </c>
      <c r="E100" s="1"/>
      <c r="F100" s="1"/>
      <c r="G100" s="15">
        <v>2023</v>
      </c>
      <c r="H100">
        <v>0</v>
      </c>
      <c r="I100">
        <v>3</v>
      </c>
    </row>
    <row r="101" spans="1:9">
      <c r="A101" s="5" t="s">
        <v>133</v>
      </c>
      <c r="B101" s="1"/>
      <c r="C101" s="1"/>
      <c r="D101" s="15">
        <v>12</v>
      </c>
      <c r="E101" s="1"/>
      <c r="F101" s="1"/>
      <c r="G101" s="15">
        <v>2023</v>
      </c>
      <c r="H101">
        <v>3</v>
      </c>
      <c r="I101">
        <v>0</v>
      </c>
    </row>
    <row r="102" spans="1:9">
      <c r="A102" s="5" t="s">
        <v>135</v>
      </c>
      <c r="B102" s="1"/>
      <c r="C102" s="1"/>
      <c r="D102" s="15">
        <v>15</v>
      </c>
      <c r="E102" s="1"/>
      <c r="F102" s="1"/>
      <c r="G102" s="15">
        <v>2023</v>
      </c>
      <c r="H102">
        <v>2</v>
      </c>
      <c r="I102">
        <v>1</v>
      </c>
    </row>
    <row r="103" spans="1:9">
      <c r="A103" s="5" t="s">
        <v>138</v>
      </c>
      <c r="B103" s="1"/>
      <c r="C103" s="1"/>
      <c r="D103" s="15">
        <v>6</v>
      </c>
      <c r="E103" s="1"/>
      <c r="F103" s="1"/>
      <c r="G103" s="15">
        <v>2023</v>
      </c>
      <c r="H103">
        <v>3</v>
      </c>
      <c r="I103">
        <v>0</v>
      </c>
    </row>
    <row r="104" spans="1:9">
      <c r="A104" s="5" t="s">
        <v>14</v>
      </c>
      <c r="B104" s="15">
        <v>-10.5</v>
      </c>
      <c r="C104" s="15">
        <f>B104/44.5</f>
        <v>-0.23595505617977527</v>
      </c>
      <c r="D104" s="15">
        <v>8</v>
      </c>
      <c r="E104" s="1"/>
      <c r="F104" s="15">
        <v>0.56999999999999995</v>
      </c>
      <c r="G104" s="15">
        <v>2022</v>
      </c>
      <c r="H104">
        <v>3</v>
      </c>
      <c r="I104" s="15">
        <v>0</v>
      </c>
    </row>
    <row r="105" spans="1:9">
      <c r="A105" s="5" t="s">
        <v>23</v>
      </c>
      <c r="B105" s="15">
        <v>8.5</v>
      </c>
      <c r="C105" s="15">
        <f t="shared" ref="C105:C154" si="0">B105/44.5</f>
        <v>0.19101123595505617</v>
      </c>
      <c r="D105" s="15">
        <v>3</v>
      </c>
      <c r="E105" s="1"/>
      <c r="F105" s="15">
        <v>0.14000000000000001</v>
      </c>
      <c r="G105" s="15">
        <v>2022</v>
      </c>
      <c r="H105">
        <v>2</v>
      </c>
      <c r="I105" s="15">
        <v>0</v>
      </c>
    </row>
    <row r="106" spans="1:9">
      <c r="A106" s="5" t="s">
        <v>35</v>
      </c>
      <c r="B106" s="15">
        <v>5.5</v>
      </c>
      <c r="C106" s="15">
        <f t="shared" si="0"/>
        <v>0.12359550561797752</v>
      </c>
      <c r="D106" s="15">
        <v>13</v>
      </c>
      <c r="E106" s="1"/>
      <c r="F106" s="15">
        <v>0.76</v>
      </c>
      <c r="G106" s="15">
        <v>2022</v>
      </c>
      <c r="H106">
        <v>3</v>
      </c>
      <c r="I106" s="15">
        <v>0</v>
      </c>
    </row>
    <row r="107" spans="1:9">
      <c r="A107" s="5" t="s">
        <v>39</v>
      </c>
      <c r="B107" s="15">
        <v>-12.5</v>
      </c>
      <c r="C107" s="15">
        <f t="shared" si="0"/>
        <v>-0.2808988764044944</v>
      </c>
      <c r="D107" s="15">
        <v>0</v>
      </c>
      <c r="E107" s="1"/>
      <c r="F107" s="15">
        <v>0.2</v>
      </c>
      <c r="G107" s="15">
        <v>2022</v>
      </c>
      <c r="H107">
        <v>3</v>
      </c>
      <c r="I107" s="15">
        <v>0</v>
      </c>
    </row>
    <row r="108" spans="1:9">
      <c r="A108" s="5" t="s">
        <v>40</v>
      </c>
      <c r="B108" s="15">
        <v>42.5</v>
      </c>
      <c r="C108" s="15">
        <f t="shared" si="0"/>
        <v>0.9550561797752809</v>
      </c>
      <c r="D108" s="15">
        <v>4</v>
      </c>
      <c r="E108" s="1"/>
      <c r="F108" s="15">
        <v>1.26</v>
      </c>
      <c r="G108" s="15">
        <v>2022</v>
      </c>
      <c r="H108" s="15">
        <v>0</v>
      </c>
      <c r="I108">
        <v>3</v>
      </c>
    </row>
    <row r="109" spans="1:9">
      <c r="A109" s="5" t="s">
        <v>45</v>
      </c>
      <c r="B109" s="15">
        <v>43</v>
      </c>
      <c r="C109" s="15">
        <f t="shared" si="0"/>
        <v>0.9662921348314607</v>
      </c>
      <c r="D109" s="15">
        <v>0</v>
      </c>
      <c r="E109" s="1"/>
      <c r="F109" s="15">
        <v>1.56</v>
      </c>
      <c r="G109" s="15">
        <v>2022</v>
      </c>
      <c r="H109" s="15">
        <v>0</v>
      </c>
      <c r="I109">
        <v>3</v>
      </c>
    </row>
    <row r="110" spans="1:9">
      <c r="A110" s="5" t="s">
        <v>46</v>
      </c>
      <c r="B110" s="15">
        <v>38</v>
      </c>
      <c r="C110" s="15">
        <f t="shared" si="0"/>
        <v>0.8539325842696629</v>
      </c>
      <c r="D110" s="15">
        <v>0</v>
      </c>
      <c r="E110" s="1"/>
      <c r="F110" s="15">
        <v>0.5</v>
      </c>
      <c r="G110" s="15">
        <v>2022</v>
      </c>
      <c r="H110" s="15">
        <v>0</v>
      </c>
      <c r="I110">
        <v>3</v>
      </c>
    </row>
    <row r="111" spans="1:9">
      <c r="A111" s="5" t="s">
        <v>49</v>
      </c>
      <c r="B111" s="15">
        <v>28.5</v>
      </c>
      <c r="C111" s="15">
        <f t="shared" si="0"/>
        <v>0.6404494382022472</v>
      </c>
      <c r="D111" s="15">
        <v>2</v>
      </c>
      <c r="E111" s="1"/>
      <c r="F111" s="15">
        <v>0.2</v>
      </c>
      <c r="G111" s="15">
        <v>2022</v>
      </c>
      <c r="H111" s="15">
        <v>0</v>
      </c>
      <c r="I111">
        <v>3</v>
      </c>
    </row>
    <row r="112" spans="1:9">
      <c r="A112" s="5" t="s">
        <v>55</v>
      </c>
      <c r="B112" s="15">
        <v>37.5</v>
      </c>
      <c r="C112" s="15">
        <f t="shared" si="0"/>
        <v>0.84269662921348309</v>
      </c>
      <c r="D112" s="15" t="s">
        <v>841</v>
      </c>
      <c r="E112" s="1"/>
      <c r="F112" s="15">
        <v>11.18</v>
      </c>
      <c r="G112" s="15">
        <v>2022</v>
      </c>
      <c r="H112" t="s">
        <v>841</v>
      </c>
      <c r="I112" t="s">
        <v>841</v>
      </c>
    </row>
    <row r="113" spans="1:9">
      <c r="A113" s="5" t="s">
        <v>56</v>
      </c>
      <c r="B113" s="15">
        <v>-2</v>
      </c>
      <c r="C113" s="15">
        <f t="shared" si="0"/>
        <v>-4.49438202247191E-2</v>
      </c>
      <c r="D113" s="15">
        <v>6</v>
      </c>
      <c r="E113" s="1"/>
      <c r="F113" s="15">
        <v>0.18</v>
      </c>
      <c r="G113" s="15">
        <v>2022</v>
      </c>
      <c r="H113">
        <v>3</v>
      </c>
      <c r="I113" s="15">
        <v>0</v>
      </c>
    </row>
    <row r="114" spans="1:9">
      <c r="A114" s="5" t="s">
        <v>58</v>
      </c>
      <c r="B114" s="15">
        <v>0.5</v>
      </c>
      <c r="C114" s="15">
        <f t="shared" si="0"/>
        <v>1.1235955056179775E-2</v>
      </c>
      <c r="D114" s="15">
        <v>6</v>
      </c>
      <c r="E114" s="1"/>
      <c r="F114" s="15">
        <v>0.34</v>
      </c>
      <c r="G114" s="15">
        <v>2022</v>
      </c>
      <c r="H114">
        <v>3</v>
      </c>
      <c r="I114" s="15">
        <v>0</v>
      </c>
    </row>
    <row r="115" spans="1:9">
      <c r="A115" s="5" t="s">
        <v>64</v>
      </c>
      <c r="B115" s="15">
        <v>31.5</v>
      </c>
      <c r="C115" s="15">
        <f t="shared" si="0"/>
        <v>0.7078651685393258</v>
      </c>
      <c r="D115" s="15">
        <v>5</v>
      </c>
      <c r="E115" s="1"/>
      <c r="F115" s="15">
        <v>0.21</v>
      </c>
      <c r="G115" s="15">
        <v>2022</v>
      </c>
      <c r="H115" s="15">
        <v>0</v>
      </c>
      <c r="I115">
        <v>3</v>
      </c>
    </row>
    <row r="116" spans="1:9">
      <c r="A116" s="5" t="s">
        <v>68</v>
      </c>
      <c r="B116" s="15">
        <v>-5.75</v>
      </c>
      <c r="C116" s="15">
        <f t="shared" si="0"/>
        <v>-0.12921348314606743</v>
      </c>
      <c r="D116" s="15">
        <v>2</v>
      </c>
      <c r="E116" s="1"/>
      <c r="F116" s="15">
        <v>0.46</v>
      </c>
      <c r="G116" s="15">
        <v>2022</v>
      </c>
      <c r="H116">
        <v>3</v>
      </c>
      <c r="I116" s="15">
        <v>0</v>
      </c>
    </row>
    <row r="117" spans="1:9">
      <c r="A117" s="5" t="s">
        <v>71</v>
      </c>
      <c r="B117" s="15">
        <v>38</v>
      </c>
      <c r="C117" s="15">
        <f t="shared" si="0"/>
        <v>0.8539325842696629</v>
      </c>
      <c r="D117" s="15">
        <v>6</v>
      </c>
      <c r="E117" s="1"/>
      <c r="F117" s="15">
        <v>0.67</v>
      </c>
      <c r="G117" s="15">
        <v>2022</v>
      </c>
      <c r="H117" s="15">
        <v>0</v>
      </c>
      <c r="I117">
        <v>3</v>
      </c>
    </row>
    <row r="118" spans="1:9">
      <c r="A118" s="5" t="s">
        <v>72</v>
      </c>
      <c r="B118" s="15">
        <v>-1</v>
      </c>
      <c r="C118" s="15">
        <f t="shared" si="0"/>
        <v>-2.247191011235955E-2</v>
      </c>
      <c r="D118" s="15">
        <v>10</v>
      </c>
      <c r="E118" s="1"/>
      <c r="F118" s="15">
        <v>0.56000000000000005</v>
      </c>
      <c r="G118" s="15">
        <v>2022</v>
      </c>
      <c r="H118">
        <v>3</v>
      </c>
      <c r="I118" s="15">
        <v>0</v>
      </c>
    </row>
    <row r="119" spans="1:9">
      <c r="A119" s="5" t="s">
        <v>74</v>
      </c>
      <c r="B119" s="15">
        <v>12</v>
      </c>
      <c r="C119" s="15">
        <f t="shared" si="0"/>
        <v>0.2696629213483146</v>
      </c>
      <c r="D119" s="15">
        <v>14</v>
      </c>
      <c r="E119" s="1"/>
      <c r="F119" s="15">
        <v>0.66</v>
      </c>
      <c r="G119" s="15">
        <v>2022</v>
      </c>
      <c r="H119">
        <v>3</v>
      </c>
      <c r="I119" s="15">
        <v>0</v>
      </c>
    </row>
    <row r="120" spans="1:9">
      <c r="A120" s="5" t="s">
        <v>75</v>
      </c>
      <c r="B120" s="15">
        <v>2</v>
      </c>
      <c r="C120" s="15">
        <f t="shared" si="0"/>
        <v>4.49438202247191E-2</v>
      </c>
      <c r="D120" s="15">
        <v>4</v>
      </c>
      <c r="E120" s="1"/>
      <c r="F120" s="15">
        <v>0.68</v>
      </c>
      <c r="G120" s="15">
        <v>2022</v>
      </c>
      <c r="H120">
        <v>2</v>
      </c>
      <c r="I120">
        <v>1</v>
      </c>
    </row>
    <row r="121" spans="1:9">
      <c r="A121" s="5" t="s">
        <v>76</v>
      </c>
      <c r="B121" s="15">
        <v>3.25</v>
      </c>
      <c r="C121" s="15">
        <f t="shared" si="0"/>
        <v>7.3033707865168537E-2</v>
      </c>
      <c r="D121" s="15">
        <v>10</v>
      </c>
      <c r="E121" s="1"/>
      <c r="F121" s="15">
        <v>0.89</v>
      </c>
      <c r="G121" s="15">
        <v>2022</v>
      </c>
      <c r="H121">
        <v>2</v>
      </c>
      <c r="I121">
        <v>1</v>
      </c>
    </row>
    <row r="122" spans="1:9">
      <c r="A122" s="5" t="s">
        <v>79</v>
      </c>
      <c r="B122" s="15">
        <v>-7.5</v>
      </c>
      <c r="C122" s="15">
        <f t="shared" si="0"/>
        <v>-0.16853932584269662</v>
      </c>
      <c r="D122" s="15">
        <v>4</v>
      </c>
      <c r="E122" s="1"/>
      <c r="F122" s="15">
        <v>0.24</v>
      </c>
      <c r="G122" s="15">
        <v>2022</v>
      </c>
      <c r="H122">
        <v>2</v>
      </c>
      <c r="I122">
        <v>1</v>
      </c>
    </row>
    <row r="123" spans="1:9">
      <c r="A123" s="5" t="s">
        <v>80</v>
      </c>
      <c r="B123" s="15">
        <v>41.5</v>
      </c>
      <c r="C123" s="15">
        <f t="shared" si="0"/>
        <v>0.93258426966292129</v>
      </c>
      <c r="D123" s="15">
        <v>0</v>
      </c>
      <c r="E123" s="1"/>
      <c r="F123" s="15">
        <v>2.09</v>
      </c>
      <c r="G123" s="15">
        <v>2022</v>
      </c>
      <c r="H123" s="15">
        <v>0</v>
      </c>
      <c r="I123">
        <v>3</v>
      </c>
    </row>
    <row r="124" spans="1:9">
      <c r="A124" s="5" t="s">
        <v>81</v>
      </c>
      <c r="B124" s="15">
        <v>39.75</v>
      </c>
      <c r="C124" s="15">
        <f t="shared" si="0"/>
        <v>0.8932584269662921</v>
      </c>
      <c r="D124" s="15">
        <v>3</v>
      </c>
      <c r="E124" s="1"/>
      <c r="F124" s="15">
        <v>0.62</v>
      </c>
      <c r="G124" s="15">
        <v>2022</v>
      </c>
      <c r="H124">
        <v>1</v>
      </c>
      <c r="I124">
        <v>2</v>
      </c>
    </row>
    <row r="125" spans="1:9">
      <c r="A125" s="5" t="s">
        <v>86</v>
      </c>
      <c r="B125" s="15">
        <v>35</v>
      </c>
      <c r="C125" s="15">
        <f t="shared" si="0"/>
        <v>0.7865168539325843</v>
      </c>
      <c r="D125" s="15">
        <v>2</v>
      </c>
      <c r="E125" s="1"/>
      <c r="F125" s="15">
        <v>1.68</v>
      </c>
      <c r="G125" s="15">
        <v>2022</v>
      </c>
      <c r="H125">
        <v>1</v>
      </c>
      <c r="I125">
        <v>2</v>
      </c>
    </row>
    <row r="126" spans="1:9">
      <c r="A126" s="5" t="s">
        <v>87</v>
      </c>
      <c r="B126" s="15">
        <v>24</v>
      </c>
      <c r="C126" s="15">
        <f t="shared" si="0"/>
        <v>0.5393258426966292</v>
      </c>
      <c r="D126" s="15">
        <v>5</v>
      </c>
      <c r="E126" s="1"/>
      <c r="F126" s="15">
        <v>0.82</v>
      </c>
      <c r="G126" s="15">
        <v>2022</v>
      </c>
      <c r="H126">
        <v>2</v>
      </c>
      <c r="I126">
        <v>1</v>
      </c>
    </row>
    <row r="127" spans="1:9">
      <c r="A127" s="5" t="s">
        <v>89</v>
      </c>
      <c r="B127" s="15">
        <v>37</v>
      </c>
      <c r="C127" s="15">
        <f t="shared" si="0"/>
        <v>0.8314606741573034</v>
      </c>
      <c r="D127" s="15">
        <v>6</v>
      </c>
      <c r="E127" s="1"/>
      <c r="F127" s="15">
        <v>0.79</v>
      </c>
      <c r="G127" s="15">
        <v>2022</v>
      </c>
      <c r="H127">
        <v>1</v>
      </c>
      <c r="I127">
        <v>2</v>
      </c>
    </row>
    <row r="128" spans="1:9">
      <c r="A128" s="5" t="s">
        <v>90</v>
      </c>
      <c r="B128" s="15">
        <v>-7</v>
      </c>
      <c r="C128" s="15">
        <f t="shared" si="0"/>
        <v>-0.15730337078651685</v>
      </c>
      <c r="D128" s="15">
        <v>10</v>
      </c>
      <c r="E128" s="1"/>
      <c r="F128" s="15">
        <v>0.2</v>
      </c>
      <c r="G128" s="15">
        <v>2022</v>
      </c>
      <c r="H128">
        <v>3</v>
      </c>
      <c r="I128" s="15">
        <v>0</v>
      </c>
    </row>
    <row r="129" spans="1:9">
      <c r="A129" s="5" t="s">
        <v>93</v>
      </c>
      <c r="B129" s="15">
        <v>-0.25</v>
      </c>
      <c r="C129" s="15">
        <f t="shared" si="0"/>
        <v>-5.6179775280898875E-3</v>
      </c>
      <c r="D129" s="15">
        <v>18</v>
      </c>
      <c r="E129" s="1"/>
      <c r="F129" s="15">
        <v>0.6</v>
      </c>
      <c r="G129" s="15">
        <v>2022</v>
      </c>
      <c r="H129">
        <v>3</v>
      </c>
      <c r="I129" s="15">
        <v>0</v>
      </c>
    </row>
    <row r="130" spans="1:9">
      <c r="A130" s="5" t="s">
        <v>96</v>
      </c>
      <c r="B130" s="15">
        <v>-3.5</v>
      </c>
      <c r="C130" s="15">
        <f t="shared" si="0"/>
        <v>-7.8651685393258425E-2</v>
      </c>
      <c r="D130" s="15">
        <v>0</v>
      </c>
      <c r="E130" s="1"/>
      <c r="F130" s="15">
        <v>0.18</v>
      </c>
      <c r="G130" s="15">
        <v>2022</v>
      </c>
      <c r="H130">
        <v>3</v>
      </c>
      <c r="I130" s="15">
        <v>0</v>
      </c>
    </row>
    <row r="131" spans="1:9">
      <c r="A131" s="5" t="s">
        <v>100</v>
      </c>
      <c r="B131" s="15">
        <v>1.75</v>
      </c>
      <c r="C131" s="15">
        <f t="shared" si="0"/>
        <v>3.9325842696629212E-2</v>
      </c>
      <c r="D131" s="15">
        <v>3</v>
      </c>
      <c r="E131" s="1"/>
      <c r="F131" s="15">
        <v>0.76</v>
      </c>
      <c r="G131" s="15">
        <v>2022</v>
      </c>
      <c r="H131">
        <v>1</v>
      </c>
      <c r="I131" s="15">
        <v>0</v>
      </c>
    </row>
    <row r="132" spans="1:9">
      <c r="A132" s="5" t="s">
        <v>102</v>
      </c>
      <c r="B132" s="15">
        <v>41.5</v>
      </c>
      <c r="C132" s="15">
        <f t="shared" si="0"/>
        <v>0.93258426966292129</v>
      </c>
      <c r="D132" s="15">
        <v>0</v>
      </c>
      <c r="E132" s="1"/>
      <c r="F132" s="15">
        <v>0.76</v>
      </c>
      <c r="G132" s="15">
        <v>2022</v>
      </c>
      <c r="H132" s="15">
        <v>0</v>
      </c>
      <c r="I132">
        <v>3</v>
      </c>
    </row>
    <row r="133" spans="1:9">
      <c r="A133" s="5" t="s">
        <v>104</v>
      </c>
      <c r="B133" s="15">
        <v>31.5</v>
      </c>
      <c r="C133" s="15">
        <f t="shared" si="0"/>
        <v>0.7078651685393258</v>
      </c>
      <c r="D133" s="15">
        <v>4</v>
      </c>
      <c r="E133" s="1"/>
      <c r="F133" s="15">
        <v>0.71</v>
      </c>
      <c r="G133" s="15">
        <v>2022</v>
      </c>
      <c r="H133">
        <v>3</v>
      </c>
      <c r="I133" s="15">
        <v>0</v>
      </c>
    </row>
    <row r="134" spans="1:9">
      <c r="A134" s="5" t="s">
        <v>105</v>
      </c>
      <c r="B134" s="15">
        <v>39.25</v>
      </c>
      <c r="C134" s="15">
        <f t="shared" si="0"/>
        <v>0.8820224719101124</v>
      </c>
      <c r="D134" s="15">
        <v>9</v>
      </c>
      <c r="E134" s="1"/>
      <c r="F134" s="15">
        <v>2.48</v>
      </c>
      <c r="G134" s="15">
        <v>2022</v>
      </c>
      <c r="H134" s="15">
        <v>0</v>
      </c>
      <c r="I134">
        <v>3</v>
      </c>
    </row>
    <row r="135" spans="1:9">
      <c r="A135" s="5" t="s">
        <v>98</v>
      </c>
      <c r="B135" s="15">
        <v>33</v>
      </c>
      <c r="C135" s="15">
        <f t="shared" si="0"/>
        <v>0.7415730337078652</v>
      </c>
      <c r="D135" s="15">
        <v>0</v>
      </c>
      <c r="E135" s="1"/>
      <c r="F135" s="15">
        <v>0.47</v>
      </c>
      <c r="G135" s="15">
        <v>2022</v>
      </c>
      <c r="H135" s="15">
        <v>0</v>
      </c>
      <c r="I135">
        <v>3</v>
      </c>
    </row>
    <row r="136" spans="1:9">
      <c r="A136" s="5" t="s">
        <v>99</v>
      </c>
      <c r="B136" s="15">
        <v>40.5</v>
      </c>
      <c r="C136" s="15">
        <f t="shared" si="0"/>
        <v>0.9101123595505618</v>
      </c>
      <c r="D136" s="15">
        <v>5</v>
      </c>
      <c r="E136" s="1"/>
      <c r="F136" s="15">
        <v>0.72</v>
      </c>
      <c r="G136" s="15">
        <v>2022</v>
      </c>
      <c r="H136" s="15">
        <v>0</v>
      </c>
      <c r="I136">
        <v>3</v>
      </c>
    </row>
    <row r="137" spans="1:9">
      <c r="A137" s="5" t="s">
        <v>106</v>
      </c>
      <c r="B137" s="15">
        <v>6.75</v>
      </c>
      <c r="C137" s="15">
        <f t="shared" si="0"/>
        <v>0.15168539325842698</v>
      </c>
      <c r="D137" s="15">
        <v>2</v>
      </c>
      <c r="E137" s="1"/>
      <c r="F137" s="15">
        <v>0.52</v>
      </c>
      <c r="G137" s="15">
        <v>2022</v>
      </c>
      <c r="H137">
        <v>2</v>
      </c>
      <c r="I137">
        <v>1</v>
      </c>
    </row>
    <row r="138" spans="1:9">
      <c r="A138" s="5" t="s">
        <v>109</v>
      </c>
      <c r="B138" s="15">
        <v>8.75</v>
      </c>
      <c r="C138" s="15">
        <f t="shared" si="0"/>
        <v>0.19662921348314608</v>
      </c>
      <c r="D138" s="15">
        <v>0</v>
      </c>
      <c r="E138" s="1"/>
      <c r="F138" s="15">
        <v>0.13</v>
      </c>
      <c r="G138" s="15">
        <v>2022</v>
      </c>
      <c r="H138">
        <v>3</v>
      </c>
      <c r="I138" s="15">
        <v>0</v>
      </c>
    </row>
    <row r="139" spans="1:9">
      <c r="A139" s="5" t="s">
        <v>112</v>
      </c>
      <c r="B139" s="15">
        <v>7.75</v>
      </c>
      <c r="C139" s="15">
        <f t="shared" si="0"/>
        <v>0.17415730337078653</v>
      </c>
      <c r="D139" s="15">
        <v>5</v>
      </c>
      <c r="E139" s="1"/>
      <c r="F139" s="15">
        <v>1.07</v>
      </c>
      <c r="G139" s="15">
        <v>2022</v>
      </c>
      <c r="H139">
        <v>3</v>
      </c>
      <c r="I139" s="15">
        <v>0</v>
      </c>
    </row>
    <row r="140" spans="1:9">
      <c r="A140" s="5" t="s">
        <v>113</v>
      </c>
      <c r="B140" s="15">
        <v>-5.5</v>
      </c>
      <c r="C140" s="15">
        <f t="shared" si="0"/>
        <v>-0.12359550561797752</v>
      </c>
      <c r="D140" s="15">
        <v>16</v>
      </c>
      <c r="E140" s="1"/>
      <c r="F140" s="15">
        <v>0.35</v>
      </c>
      <c r="G140" s="15">
        <v>2022</v>
      </c>
      <c r="H140">
        <v>3</v>
      </c>
      <c r="I140" s="15">
        <v>0</v>
      </c>
    </row>
    <row r="141" spans="1:9">
      <c r="A141" s="5" t="s">
        <v>114</v>
      </c>
      <c r="B141" s="15">
        <v>37.5</v>
      </c>
      <c r="C141" s="15">
        <f t="shared" si="0"/>
        <v>0.84269662921348309</v>
      </c>
      <c r="D141" s="15">
        <v>2</v>
      </c>
      <c r="E141" s="1"/>
      <c r="F141" s="15">
        <v>2.15</v>
      </c>
      <c r="G141" s="15">
        <v>2022</v>
      </c>
      <c r="H141" s="15">
        <v>0</v>
      </c>
      <c r="I141">
        <v>3</v>
      </c>
    </row>
    <row r="142" spans="1:9">
      <c r="A142" s="5" t="s">
        <v>115</v>
      </c>
      <c r="B142" s="15">
        <v>17</v>
      </c>
      <c r="C142" s="15">
        <f t="shared" si="0"/>
        <v>0.38202247191011235</v>
      </c>
      <c r="D142" s="15">
        <v>4</v>
      </c>
      <c r="E142" s="1"/>
      <c r="F142" s="15">
        <v>0.38</v>
      </c>
      <c r="G142" s="15">
        <v>2022</v>
      </c>
      <c r="H142">
        <v>2</v>
      </c>
      <c r="I142">
        <v>1</v>
      </c>
    </row>
    <row r="143" spans="1:9">
      <c r="A143" s="5" t="s">
        <v>118</v>
      </c>
      <c r="B143" s="15">
        <v>36</v>
      </c>
      <c r="C143" s="15">
        <f t="shared" si="0"/>
        <v>0.8089887640449438</v>
      </c>
      <c r="D143" s="15">
        <v>6</v>
      </c>
      <c r="E143" s="1"/>
      <c r="F143" s="15">
        <v>0.18</v>
      </c>
      <c r="G143" s="15">
        <v>2022</v>
      </c>
      <c r="H143" s="15">
        <v>0</v>
      </c>
      <c r="I143">
        <v>3</v>
      </c>
    </row>
    <row r="144" spans="1:9">
      <c r="A144" s="5" t="s">
        <v>121</v>
      </c>
      <c r="B144" s="15">
        <v>-7</v>
      </c>
      <c r="C144" s="15">
        <f t="shared" si="0"/>
        <v>-0.15730337078651685</v>
      </c>
      <c r="D144" s="15">
        <v>13</v>
      </c>
      <c r="E144" s="1"/>
      <c r="F144" s="15">
        <v>0.23</v>
      </c>
      <c r="G144" s="15">
        <v>2022</v>
      </c>
      <c r="H144">
        <v>3</v>
      </c>
      <c r="I144" s="15">
        <v>0</v>
      </c>
    </row>
    <row r="145" spans="1:9">
      <c r="A145" s="5" t="s">
        <v>122</v>
      </c>
      <c r="B145" s="15">
        <v>-5.5</v>
      </c>
      <c r="C145" s="15">
        <f t="shared" si="0"/>
        <v>-0.12359550561797752</v>
      </c>
      <c r="D145" s="15">
        <v>3</v>
      </c>
      <c r="E145" s="1"/>
      <c r="F145" s="15">
        <v>0.66</v>
      </c>
      <c r="G145" s="15">
        <v>2022</v>
      </c>
      <c r="H145">
        <v>3</v>
      </c>
      <c r="I145" s="15">
        <v>0</v>
      </c>
    </row>
    <row r="146" spans="1:9">
      <c r="A146" s="5" t="s">
        <v>123</v>
      </c>
      <c r="B146" s="15">
        <v>-14</v>
      </c>
      <c r="C146" s="15">
        <f t="shared" si="0"/>
        <v>-0.3146067415730337</v>
      </c>
      <c r="D146" s="15">
        <v>15</v>
      </c>
      <c r="E146" s="1"/>
      <c r="F146" s="15">
        <v>0.13</v>
      </c>
      <c r="G146" s="15">
        <v>2022</v>
      </c>
      <c r="H146">
        <v>3</v>
      </c>
      <c r="I146" s="15">
        <v>0</v>
      </c>
    </row>
    <row r="147" spans="1:9">
      <c r="A147" s="5" t="s">
        <v>124</v>
      </c>
      <c r="B147" s="15">
        <v>-0.5</v>
      </c>
      <c r="C147" s="15">
        <f t="shared" si="0"/>
        <v>-1.1235955056179775E-2</v>
      </c>
      <c r="D147" s="15">
        <v>0</v>
      </c>
      <c r="E147" s="1"/>
      <c r="F147" s="15">
        <v>0.56000000000000005</v>
      </c>
      <c r="G147" s="15">
        <v>2022</v>
      </c>
      <c r="H147">
        <v>3</v>
      </c>
      <c r="I147" s="15">
        <v>0</v>
      </c>
    </row>
    <row r="148" spans="1:9">
      <c r="A148" s="5" t="s">
        <v>126</v>
      </c>
      <c r="B148" s="15">
        <v>6.25</v>
      </c>
      <c r="C148" s="15">
        <f t="shared" si="0"/>
        <v>0.1404494382022472</v>
      </c>
      <c r="D148" s="15">
        <v>3</v>
      </c>
      <c r="E148" s="1"/>
      <c r="F148" s="15">
        <v>1.21</v>
      </c>
      <c r="G148" s="15">
        <v>2022</v>
      </c>
      <c r="H148">
        <v>3</v>
      </c>
      <c r="I148" s="15">
        <v>0</v>
      </c>
    </row>
    <row r="149" spans="1:9">
      <c r="A149" s="5" t="s">
        <v>128</v>
      </c>
      <c r="B149" s="15">
        <v>38.5</v>
      </c>
      <c r="C149" s="15">
        <f t="shared" si="0"/>
        <v>0.8651685393258427</v>
      </c>
      <c r="D149" s="15">
        <v>3</v>
      </c>
      <c r="E149" s="1"/>
      <c r="F149" s="15">
        <v>1.85</v>
      </c>
      <c r="G149" s="15">
        <v>2022</v>
      </c>
      <c r="H149">
        <v>1</v>
      </c>
      <c r="I149">
        <v>2</v>
      </c>
    </row>
    <row r="150" spans="1:9">
      <c r="A150" s="5" t="s">
        <v>130</v>
      </c>
      <c r="B150" s="15">
        <v>26.5</v>
      </c>
      <c r="C150" s="15">
        <f t="shared" si="0"/>
        <v>0.5955056179775281</v>
      </c>
      <c r="D150" s="15">
        <v>5</v>
      </c>
      <c r="E150" s="1"/>
      <c r="F150" s="15">
        <v>0.54</v>
      </c>
      <c r="G150" s="15">
        <v>2022</v>
      </c>
      <c r="H150">
        <v>2</v>
      </c>
      <c r="I150">
        <v>1</v>
      </c>
    </row>
    <row r="151" spans="1:9">
      <c r="A151" s="5" t="s">
        <v>131</v>
      </c>
      <c r="B151" s="15">
        <v>40.25</v>
      </c>
      <c r="C151" s="15">
        <f t="shared" si="0"/>
        <v>0.9044943820224719</v>
      </c>
      <c r="D151" s="15">
        <v>6</v>
      </c>
      <c r="E151" s="1"/>
      <c r="F151" s="15">
        <v>1.84</v>
      </c>
      <c r="G151" s="15">
        <v>2022</v>
      </c>
      <c r="H151" s="15">
        <v>0</v>
      </c>
      <c r="I151">
        <v>3</v>
      </c>
    </row>
    <row r="152" spans="1:9">
      <c r="A152" s="5" t="s">
        <v>133</v>
      </c>
      <c r="B152" s="15">
        <v>5</v>
      </c>
      <c r="C152" s="15">
        <f t="shared" si="0"/>
        <v>0.11235955056179775</v>
      </c>
      <c r="D152" s="15">
        <v>15</v>
      </c>
      <c r="E152" s="1"/>
      <c r="F152" s="15">
        <v>0.62</v>
      </c>
      <c r="G152" s="15">
        <v>2022</v>
      </c>
      <c r="H152">
        <v>3</v>
      </c>
      <c r="I152" s="15">
        <v>0</v>
      </c>
    </row>
    <row r="153" spans="1:9">
      <c r="A153" s="5" t="s">
        <v>135</v>
      </c>
      <c r="B153" s="15">
        <v>17.5</v>
      </c>
      <c r="C153" s="15">
        <f t="shared" si="0"/>
        <v>0.39325842696629215</v>
      </c>
      <c r="D153" s="15">
        <v>8</v>
      </c>
      <c r="E153" s="1"/>
      <c r="F153" s="15">
        <v>0.61</v>
      </c>
      <c r="G153" s="15">
        <v>2022</v>
      </c>
      <c r="H153">
        <v>2</v>
      </c>
      <c r="I153">
        <v>1</v>
      </c>
    </row>
    <row r="154" spans="1:9">
      <c r="A154" s="5" t="s">
        <v>138</v>
      </c>
      <c r="B154" s="15">
        <v>-0.75</v>
      </c>
      <c r="C154" s="15">
        <f t="shared" si="0"/>
        <v>-1.6853932584269662E-2</v>
      </c>
      <c r="D154" s="15">
        <v>2</v>
      </c>
      <c r="E154" s="1"/>
      <c r="F154" s="15">
        <v>1.55</v>
      </c>
      <c r="G154" s="15">
        <v>2022</v>
      </c>
      <c r="H154">
        <v>3</v>
      </c>
      <c r="I154" s="15">
        <v>0</v>
      </c>
    </row>
    <row r="155" spans="1:9">
      <c r="A155" s="5" t="s">
        <v>14</v>
      </c>
      <c r="B155" s="1"/>
      <c r="C155" s="1"/>
      <c r="D155" s="15">
        <v>3</v>
      </c>
      <c r="E155" s="183">
        <v>4.5999999999999999E-2</v>
      </c>
      <c r="F155" s="15">
        <v>0.71</v>
      </c>
      <c r="G155" s="15">
        <v>2021</v>
      </c>
      <c r="H155">
        <v>3</v>
      </c>
      <c r="I155" s="15">
        <v>0</v>
      </c>
    </row>
    <row r="156" spans="1:9">
      <c r="A156" s="5" t="s">
        <v>23</v>
      </c>
      <c r="B156" s="1"/>
      <c r="C156" s="1"/>
      <c r="D156" s="15">
        <v>1</v>
      </c>
      <c r="E156" s="183">
        <v>5.8999999999999997E-2</v>
      </c>
      <c r="F156" s="15">
        <v>0.68</v>
      </c>
      <c r="G156" s="15">
        <v>2021</v>
      </c>
      <c r="H156">
        <v>2</v>
      </c>
      <c r="I156" s="15">
        <v>0</v>
      </c>
    </row>
    <row r="157" spans="1:9">
      <c r="A157" s="5" t="s">
        <v>35</v>
      </c>
      <c r="B157" s="1"/>
      <c r="C157" s="1"/>
      <c r="D157" s="15">
        <v>6</v>
      </c>
      <c r="E157" s="183">
        <v>5.8999999999999997E-2</v>
      </c>
      <c r="F157" s="15">
        <v>0.28000000000000003</v>
      </c>
      <c r="G157" s="15">
        <v>2021</v>
      </c>
      <c r="H157">
        <v>3</v>
      </c>
      <c r="I157" s="15">
        <v>0</v>
      </c>
    </row>
    <row r="158" spans="1:9">
      <c r="A158" s="5" t="s">
        <v>39</v>
      </c>
      <c r="B158" s="1"/>
      <c r="C158" s="1"/>
      <c r="D158" s="15">
        <v>12</v>
      </c>
      <c r="E158" s="183">
        <v>5.2999999999999999E-2</v>
      </c>
      <c r="F158" s="15">
        <v>0.36</v>
      </c>
      <c r="G158" s="15">
        <v>2021</v>
      </c>
      <c r="H158">
        <v>3</v>
      </c>
      <c r="I158" s="15">
        <v>0</v>
      </c>
    </row>
    <row r="159" spans="1:9">
      <c r="A159" s="5" t="s">
        <v>40</v>
      </c>
      <c r="B159" s="1"/>
      <c r="C159" s="1"/>
      <c r="D159" s="15">
        <v>7</v>
      </c>
      <c r="E159" s="183">
        <v>5.0999999999999997E-2</v>
      </c>
      <c r="F159" s="15">
        <v>0.05</v>
      </c>
      <c r="G159" s="15">
        <v>2021</v>
      </c>
      <c r="H159" s="15">
        <v>0</v>
      </c>
      <c r="I159">
        <v>3</v>
      </c>
    </row>
    <row r="160" spans="1:9">
      <c r="A160" s="5" t="s">
        <v>45</v>
      </c>
      <c r="B160" s="1"/>
      <c r="C160" s="1"/>
      <c r="D160" s="15">
        <v>0</v>
      </c>
      <c r="E160" s="183">
        <v>6.8000000000000005E-2</v>
      </c>
      <c r="F160" s="15">
        <v>1.46</v>
      </c>
      <c r="G160" s="15">
        <v>2021</v>
      </c>
      <c r="H160" s="15">
        <v>0</v>
      </c>
      <c r="I160">
        <v>3</v>
      </c>
    </row>
    <row r="161" spans="1:9">
      <c r="A161" s="5" t="s">
        <v>46</v>
      </c>
      <c r="B161" s="1"/>
      <c r="C161" s="1"/>
      <c r="D161" s="15">
        <v>3</v>
      </c>
      <c r="E161" s="183">
        <v>0.06</v>
      </c>
      <c r="F161" s="15">
        <v>0.47</v>
      </c>
      <c r="G161" s="15">
        <v>2021</v>
      </c>
      <c r="H161" s="15">
        <v>0</v>
      </c>
      <c r="I161">
        <v>3</v>
      </c>
    </row>
    <row r="162" spans="1:9">
      <c r="A162" s="5" t="s">
        <v>49</v>
      </c>
      <c r="B162" s="1"/>
      <c r="C162" s="1"/>
      <c r="D162" s="15">
        <v>0</v>
      </c>
      <c r="E162" s="183">
        <v>0.14299999999999999</v>
      </c>
      <c r="F162" s="15">
        <v>0.2</v>
      </c>
      <c r="G162" s="15">
        <v>2021</v>
      </c>
      <c r="H162" s="15">
        <v>0</v>
      </c>
      <c r="I162">
        <v>3</v>
      </c>
    </row>
    <row r="163" spans="1:9">
      <c r="A163" s="5" t="s">
        <v>55</v>
      </c>
      <c r="B163" s="1"/>
      <c r="C163" s="1"/>
      <c r="D163" s="15" t="s">
        <v>841</v>
      </c>
      <c r="E163" s="183">
        <v>7.4999999999999997E-2</v>
      </c>
      <c r="F163" s="15">
        <v>4.33</v>
      </c>
      <c r="G163" s="15">
        <v>2021</v>
      </c>
      <c r="H163" t="s">
        <v>841</v>
      </c>
      <c r="I163" t="s">
        <v>841</v>
      </c>
    </row>
    <row r="164" spans="1:9">
      <c r="A164" s="5" t="s">
        <v>56</v>
      </c>
      <c r="B164" s="1"/>
      <c r="C164" s="1"/>
      <c r="D164" s="15">
        <v>5</v>
      </c>
      <c r="E164" s="183">
        <v>5.3999999999999999E-2</v>
      </c>
      <c r="F164" s="15">
        <v>0</v>
      </c>
      <c r="G164" s="15">
        <v>2021</v>
      </c>
      <c r="H164">
        <v>3</v>
      </c>
      <c r="I164" s="15">
        <v>0</v>
      </c>
    </row>
    <row r="165" spans="1:9">
      <c r="A165" s="5" t="s">
        <v>58</v>
      </c>
      <c r="B165" s="1"/>
      <c r="C165" s="1"/>
      <c r="D165" s="15">
        <v>4</v>
      </c>
      <c r="E165" s="183">
        <v>5.0999999999999997E-2</v>
      </c>
      <c r="F165" s="15">
        <v>0.45</v>
      </c>
      <c r="G165" s="15">
        <v>2021</v>
      </c>
      <c r="H165">
        <v>3</v>
      </c>
      <c r="I165" s="15">
        <v>0</v>
      </c>
    </row>
    <row r="166" spans="1:9">
      <c r="A166" s="5" t="s">
        <v>64</v>
      </c>
      <c r="B166" s="1"/>
      <c r="C166" s="1"/>
      <c r="D166" s="15">
        <v>3</v>
      </c>
      <c r="E166" s="183">
        <v>5.0999999999999997E-2</v>
      </c>
      <c r="F166" s="15">
        <v>0.21</v>
      </c>
      <c r="G166" s="15">
        <v>2021</v>
      </c>
      <c r="H166" s="15">
        <v>0</v>
      </c>
      <c r="I166">
        <v>3</v>
      </c>
    </row>
    <row r="167" spans="1:9">
      <c r="A167" s="5" t="s">
        <v>68</v>
      </c>
      <c r="B167" s="1"/>
      <c r="C167" s="1"/>
      <c r="D167" s="15">
        <v>1</v>
      </c>
      <c r="E167" s="183">
        <v>5.2999999999999999E-2</v>
      </c>
      <c r="F167" s="15">
        <v>0.57999999999999996</v>
      </c>
      <c r="G167" s="15">
        <v>2021</v>
      </c>
      <c r="H167">
        <v>3</v>
      </c>
      <c r="I167" s="15">
        <v>0</v>
      </c>
    </row>
    <row r="168" spans="1:9">
      <c r="A168" s="5" t="s">
        <v>71</v>
      </c>
      <c r="B168" s="1"/>
      <c r="C168" s="1"/>
      <c r="D168" s="15">
        <v>1</v>
      </c>
      <c r="E168" s="183">
        <v>4.4999999999999998E-2</v>
      </c>
      <c r="F168" s="15">
        <v>0.09</v>
      </c>
      <c r="G168" s="15">
        <v>2021</v>
      </c>
      <c r="H168" s="15">
        <v>0</v>
      </c>
      <c r="I168">
        <v>3</v>
      </c>
    </row>
    <row r="169" spans="1:9">
      <c r="A169" s="5" t="s">
        <v>72</v>
      </c>
      <c r="B169" s="1"/>
      <c r="C169" s="1"/>
      <c r="D169" s="15">
        <v>4</v>
      </c>
      <c r="E169" s="183">
        <v>5.3999999999999999E-2</v>
      </c>
      <c r="F169" s="15">
        <v>0.41</v>
      </c>
      <c r="G169" s="15">
        <v>2021</v>
      </c>
      <c r="H169">
        <v>3</v>
      </c>
      <c r="I169" s="15">
        <v>0</v>
      </c>
    </row>
    <row r="170" spans="1:9">
      <c r="A170" s="5" t="s">
        <v>74</v>
      </c>
      <c r="B170" s="1"/>
      <c r="C170" s="1"/>
      <c r="D170" s="15">
        <v>9</v>
      </c>
      <c r="E170" s="183">
        <v>4.7E-2</v>
      </c>
      <c r="F170" s="15">
        <v>0.41</v>
      </c>
      <c r="G170" s="15">
        <v>2021</v>
      </c>
      <c r="H170">
        <v>3</v>
      </c>
      <c r="I170" s="15">
        <v>0</v>
      </c>
    </row>
    <row r="171" spans="1:9">
      <c r="A171" s="5" t="s">
        <v>75</v>
      </c>
      <c r="B171" s="1"/>
      <c r="C171" s="1"/>
      <c r="D171" s="15">
        <v>2</v>
      </c>
      <c r="E171" s="183">
        <v>5.8999999999999997E-2</v>
      </c>
      <c r="F171" s="15">
        <v>0.57999999999999996</v>
      </c>
      <c r="G171" s="15">
        <v>2021</v>
      </c>
      <c r="H171">
        <v>2</v>
      </c>
      <c r="I171">
        <v>1</v>
      </c>
    </row>
    <row r="172" spans="1:9">
      <c r="A172" s="5" t="s">
        <v>76</v>
      </c>
      <c r="B172" s="1"/>
      <c r="C172" s="1"/>
      <c r="D172" s="15">
        <v>9</v>
      </c>
      <c r="E172" s="183">
        <v>4.9000000000000002E-2</v>
      </c>
      <c r="F172" s="15">
        <v>1.18</v>
      </c>
      <c r="G172" s="15">
        <v>2021</v>
      </c>
      <c r="H172">
        <v>2</v>
      </c>
      <c r="I172">
        <v>1</v>
      </c>
    </row>
    <row r="173" spans="1:9">
      <c r="A173" s="5" t="s">
        <v>79</v>
      </c>
      <c r="B173" s="1"/>
      <c r="C173" s="1"/>
      <c r="D173" s="15">
        <v>4</v>
      </c>
      <c r="E173" s="183">
        <v>5.7000000000000002E-2</v>
      </c>
      <c r="F173" s="15">
        <v>0.15</v>
      </c>
      <c r="G173" s="15">
        <v>2021</v>
      </c>
      <c r="H173">
        <v>2</v>
      </c>
      <c r="I173">
        <v>1</v>
      </c>
    </row>
    <row r="174" spans="1:9">
      <c r="A174" s="5" t="s">
        <v>80</v>
      </c>
      <c r="B174" s="1"/>
      <c r="C174" s="1"/>
      <c r="D174" s="15">
        <v>1</v>
      </c>
      <c r="E174" s="183">
        <v>6.8000000000000005E-2</v>
      </c>
      <c r="F174" s="15">
        <v>2.0299999999999998</v>
      </c>
      <c r="G174" s="15">
        <v>2021</v>
      </c>
      <c r="H174" s="15">
        <v>0</v>
      </c>
      <c r="I174">
        <v>3</v>
      </c>
    </row>
    <row r="175" spans="1:9">
      <c r="A175" s="5" t="s">
        <v>81</v>
      </c>
      <c r="B175" s="1"/>
      <c r="C175" s="1"/>
      <c r="D175" s="15">
        <v>1</v>
      </c>
      <c r="E175" s="183">
        <v>5.3999999999999999E-2</v>
      </c>
      <c r="F175" s="15">
        <v>0.26</v>
      </c>
      <c r="G175" s="15">
        <v>2021</v>
      </c>
      <c r="H175">
        <v>1</v>
      </c>
      <c r="I175">
        <v>2</v>
      </c>
    </row>
    <row r="176" spans="1:9">
      <c r="A176" s="5" t="s">
        <v>86</v>
      </c>
      <c r="B176" s="1"/>
      <c r="C176" s="1"/>
      <c r="D176" s="15">
        <v>1</v>
      </c>
      <c r="E176" s="183">
        <v>6.5000000000000002E-2</v>
      </c>
      <c r="F176" s="15">
        <v>1.32</v>
      </c>
      <c r="G176" s="15">
        <v>2021</v>
      </c>
      <c r="H176">
        <v>1</v>
      </c>
      <c r="I176">
        <v>2</v>
      </c>
    </row>
    <row r="177" spans="1:9">
      <c r="A177" s="5" t="s">
        <v>87</v>
      </c>
      <c r="B177" s="1"/>
      <c r="C177" s="1"/>
      <c r="D177" s="15">
        <v>2</v>
      </c>
      <c r="E177" s="183">
        <v>0.06</v>
      </c>
      <c r="F177" s="15">
        <v>0.73</v>
      </c>
      <c r="G177" s="15">
        <v>2021</v>
      </c>
      <c r="H177">
        <v>2</v>
      </c>
      <c r="I177">
        <v>1</v>
      </c>
    </row>
    <row r="178" spans="1:9">
      <c r="A178" s="5" t="s">
        <v>89</v>
      </c>
      <c r="B178" s="1"/>
      <c r="C178" s="1"/>
      <c r="D178" s="15">
        <v>3</v>
      </c>
      <c r="E178" s="183">
        <v>6.3E-2</v>
      </c>
      <c r="F178" s="15">
        <v>0.89</v>
      </c>
      <c r="G178" s="15">
        <v>2021</v>
      </c>
      <c r="H178">
        <v>1</v>
      </c>
      <c r="I178">
        <v>2</v>
      </c>
    </row>
    <row r="179" spans="1:9">
      <c r="A179" s="5" t="s">
        <v>90</v>
      </c>
      <c r="B179" s="1"/>
      <c r="C179" s="1"/>
      <c r="D179" s="15">
        <v>5</v>
      </c>
      <c r="E179" s="183">
        <v>4.1000000000000002E-2</v>
      </c>
      <c r="F179" s="15">
        <v>7.0000000000000007E-2</v>
      </c>
      <c r="G179" s="15">
        <v>2021</v>
      </c>
      <c r="H179">
        <v>3</v>
      </c>
      <c r="I179" s="15">
        <v>0</v>
      </c>
    </row>
    <row r="180" spans="1:9">
      <c r="A180" s="5" t="s">
        <v>93</v>
      </c>
      <c r="B180" s="1"/>
      <c r="C180" s="1"/>
      <c r="D180" s="15">
        <v>13</v>
      </c>
      <c r="E180" s="183">
        <v>0.06</v>
      </c>
      <c r="F180" s="15">
        <v>0.76</v>
      </c>
      <c r="G180" s="15">
        <v>2021</v>
      </c>
      <c r="H180">
        <v>3</v>
      </c>
      <c r="I180" s="15">
        <v>0</v>
      </c>
    </row>
    <row r="181" spans="1:9">
      <c r="A181" s="5" t="s">
        <v>96</v>
      </c>
      <c r="B181" s="1"/>
      <c r="C181" s="1"/>
      <c r="D181" s="15">
        <v>6</v>
      </c>
      <c r="E181" s="183">
        <v>5.0999999999999997E-2</v>
      </c>
      <c r="F181" s="15">
        <v>0.63</v>
      </c>
      <c r="G181" s="15">
        <v>2021</v>
      </c>
      <c r="H181">
        <v>3</v>
      </c>
      <c r="I181" s="15">
        <v>0</v>
      </c>
    </row>
    <row r="182" spans="1:9">
      <c r="A182" s="5" t="s">
        <v>100</v>
      </c>
      <c r="B182" s="1"/>
      <c r="C182" s="1"/>
      <c r="D182" s="15">
        <v>0</v>
      </c>
      <c r="E182" s="183">
        <v>5.5E-2</v>
      </c>
      <c r="F182" s="15">
        <v>0.46</v>
      </c>
      <c r="G182" s="15">
        <v>2021</v>
      </c>
      <c r="H182">
        <v>1</v>
      </c>
      <c r="I182" s="15">
        <v>0</v>
      </c>
    </row>
    <row r="183" spans="1:9">
      <c r="A183" s="5" t="s">
        <v>102</v>
      </c>
      <c r="B183" s="1"/>
      <c r="C183" s="1"/>
      <c r="D183" s="15">
        <v>0</v>
      </c>
      <c r="E183" s="183">
        <v>6.6000000000000003E-2</v>
      </c>
      <c r="F183" s="15">
        <v>1.1399999999999999</v>
      </c>
      <c r="G183" s="15">
        <v>2021</v>
      </c>
      <c r="H183" s="15">
        <v>0</v>
      </c>
      <c r="I183">
        <v>3</v>
      </c>
    </row>
    <row r="184" spans="1:9">
      <c r="A184" s="5" t="s">
        <v>104</v>
      </c>
      <c r="B184" s="1"/>
      <c r="C184" s="1"/>
      <c r="D184" s="15">
        <v>3</v>
      </c>
      <c r="E184" s="183">
        <v>7.1999999999999995E-2</v>
      </c>
      <c r="F184" s="15">
        <v>0.57999999999999996</v>
      </c>
      <c r="G184" s="15">
        <v>2021</v>
      </c>
      <c r="H184">
        <v>3</v>
      </c>
      <c r="I184" s="15">
        <v>0</v>
      </c>
    </row>
    <row r="185" spans="1:9">
      <c r="A185" s="5" t="s">
        <v>105</v>
      </c>
      <c r="B185" s="1"/>
      <c r="C185" s="1"/>
      <c r="D185" s="15">
        <v>1</v>
      </c>
      <c r="E185" s="183">
        <v>5.2999999999999999E-2</v>
      </c>
      <c r="F185" s="15">
        <v>0.41</v>
      </c>
      <c r="G185" s="15">
        <v>2021</v>
      </c>
      <c r="H185" s="15">
        <v>0</v>
      </c>
      <c r="I185">
        <v>3</v>
      </c>
    </row>
    <row r="186" spans="1:9">
      <c r="A186" s="5" t="s">
        <v>98</v>
      </c>
      <c r="B186" s="1"/>
      <c r="C186" s="1"/>
      <c r="D186" s="15">
        <v>2</v>
      </c>
      <c r="E186" s="183">
        <v>5.5E-2</v>
      </c>
      <c r="F186" s="15">
        <v>0.38</v>
      </c>
      <c r="G186" s="15">
        <v>2021</v>
      </c>
      <c r="H186" s="15">
        <v>0</v>
      </c>
      <c r="I186">
        <v>3</v>
      </c>
    </row>
    <row r="187" spans="1:9">
      <c r="A187" s="5" t="s">
        <v>99</v>
      </c>
      <c r="B187" s="1"/>
      <c r="C187" s="1"/>
      <c r="D187" s="15">
        <v>5</v>
      </c>
      <c r="E187" s="183">
        <v>5.5E-2</v>
      </c>
      <c r="F187" s="15">
        <v>0.08</v>
      </c>
      <c r="G187" s="15">
        <v>2021</v>
      </c>
      <c r="H187" s="15">
        <v>0</v>
      </c>
      <c r="I187">
        <v>3</v>
      </c>
    </row>
    <row r="188" spans="1:9">
      <c r="A188" s="5" t="s">
        <v>106</v>
      </c>
      <c r="B188" s="1"/>
      <c r="C188" s="1"/>
      <c r="D188" s="15">
        <v>2</v>
      </c>
      <c r="E188" s="183">
        <v>4.3999999999999997E-2</v>
      </c>
      <c r="F188" s="15">
        <v>0.37</v>
      </c>
      <c r="G188" s="15">
        <v>2021</v>
      </c>
      <c r="H188">
        <v>2</v>
      </c>
      <c r="I188">
        <v>1</v>
      </c>
    </row>
    <row r="189" spans="1:9">
      <c r="A189" s="5" t="s">
        <v>109</v>
      </c>
      <c r="B189" s="1"/>
      <c r="C189" s="1"/>
      <c r="D189" s="15">
        <v>3</v>
      </c>
      <c r="E189" s="183">
        <v>4.9000000000000002E-2</v>
      </c>
      <c r="F189" s="15">
        <v>1.03</v>
      </c>
      <c r="G189" s="15">
        <v>2021</v>
      </c>
      <c r="H189">
        <v>3</v>
      </c>
      <c r="I189" s="15">
        <v>0</v>
      </c>
    </row>
    <row r="190" spans="1:9">
      <c r="A190" s="5" t="s">
        <v>112</v>
      </c>
      <c r="B190" s="1"/>
      <c r="C190" s="1"/>
      <c r="D190" s="15">
        <v>4</v>
      </c>
      <c r="E190" s="183">
        <v>6.2E-2</v>
      </c>
      <c r="F190" s="15">
        <v>0.93</v>
      </c>
      <c r="G190" s="15">
        <v>2021</v>
      </c>
      <c r="H190">
        <v>3</v>
      </c>
      <c r="I190" s="15">
        <v>0</v>
      </c>
    </row>
    <row r="191" spans="1:9">
      <c r="A191" s="5" t="s">
        <v>113</v>
      </c>
      <c r="B191" s="1"/>
      <c r="C191" s="1"/>
      <c r="D191" s="15">
        <v>7</v>
      </c>
      <c r="E191" s="183">
        <v>5.5E-2</v>
      </c>
      <c r="F191" s="15">
        <v>0.38</v>
      </c>
      <c r="G191" s="15">
        <v>2021</v>
      </c>
      <c r="H191">
        <v>3</v>
      </c>
      <c r="I191" s="15">
        <v>0</v>
      </c>
    </row>
    <row r="192" spans="1:9">
      <c r="A192" s="5" t="s">
        <v>114</v>
      </c>
      <c r="B192" s="1"/>
      <c r="C192" s="1"/>
      <c r="D192" s="15">
        <v>0</v>
      </c>
      <c r="E192" s="183">
        <v>7.8E-2</v>
      </c>
      <c r="F192" s="15">
        <v>1.5</v>
      </c>
      <c r="G192" s="15">
        <v>2021</v>
      </c>
      <c r="H192" s="15">
        <v>0</v>
      </c>
      <c r="I192">
        <v>3</v>
      </c>
    </row>
    <row r="193" spans="1:9">
      <c r="A193" s="5" t="s">
        <v>115</v>
      </c>
      <c r="B193" s="1"/>
      <c r="C193" s="1"/>
      <c r="D193" s="15">
        <v>1</v>
      </c>
      <c r="E193" s="183">
        <v>5.8000000000000003E-2</v>
      </c>
      <c r="F193" s="15">
        <v>0.19</v>
      </c>
      <c r="G193" s="15">
        <v>2021</v>
      </c>
      <c r="H193">
        <v>2</v>
      </c>
      <c r="I193">
        <v>1</v>
      </c>
    </row>
    <row r="194" spans="1:9">
      <c r="A194" s="5" t="s">
        <v>118</v>
      </c>
      <c r="B194" s="1"/>
      <c r="C194" s="1"/>
      <c r="D194" s="15">
        <v>0</v>
      </c>
      <c r="E194" s="183">
        <v>6.5000000000000002E-2</v>
      </c>
      <c r="F194" s="15">
        <v>0.27</v>
      </c>
      <c r="G194" s="15">
        <v>2021</v>
      </c>
      <c r="H194" s="15">
        <v>0</v>
      </c>
      <c r="I194">
        <v>3</v>
      </c>
    </row>
    <row r="195" spans="1:9">
      <c r="A195" s="5" t="s">
        <v>121</v>
      </c>
      <c r="B195" s="1"/>
      <c r="C195" s="1"/>
      <c r="D195" s="15">
        <v>9</v>
      </c>
      <c r="E195" s="183">
        <v>4.9000000000000002E-2</v>
      </c>
      <c r="F195" s="15">
        <v>0.46</v>
      </c>
      <c r="G195" s="15">
        <v>2021</v>
      </c>
      <c r="H195">
        <v>3</v>
      </c>
      <c r="I195" s="15">
        <v>0</v>
      </c>
    </row>
    <row r="196" spans="1:9">
      <c r="A196" s="5" t="s">
        <v>122</v>
      </c>
      <c r="B196" s="1"/>
      <c r="C196" s="1"/>
      <c r="D196" s="15">
        <v>4</v>
      </c>
      <c r="E196" s="183">
        <v>5.2999999999999999E-2</v>
      </c>
      <c r="F196" s="15">
        <v>1</v>
      </c>
      <c r="G196" s="15">
        <v>2021</v>
      </c>
      <c r="H196">
        <v>3</v>
      </c>
      <c r="I196" s="15">
        <v>0</v>
      </c>
    </row>
    <row r="197" spans="1:9">
      <c r="A197" s="5" t="s">
        <v>123</v>
      </c>
      <c r="B197" s="1"/>
      <c r="C197" s="1"/>
      <c r="D197" s="15">
        <v>13</v>
      </c>
      <c r="E197" s="183">
        <v>6.3E-2</v>
      </c>
      <c r="F197" s="15">
        <v>0.34</v>
      </c>
      <c r="G197" s="15">
        <v>2021</v>
      </c>
      <c r="H197">
        <v>3</v>
      </c>
      <c r="I197" s="15">
        <v>0</v>
      </c>
    </row>
    <row r="198" spans="1:9">
      <c r="A198" s="5" t="s">
        <v>124</v>
      </c>
      <c r="B198" s="1"/>
      <c r="C198" s="1"/>
      <c r="D198" s="15">
        <v>20</v>
      </c>
      <c r="E198" s="183">
        <v>5.0999999999999997E-2</v>
      </c>
      <c r="F198" s="15">
        <v>0.47</v>
      </c>
      <c r="G198" s="15">
        <v>2021</v>
      </c>
      <c r="H198">
        <v>3</v>
      </c>
      <c r="I198" s="15">
        <v>0</v>
      </c>
    </row>
    <row r="199" spans="1:9">
      <c r="A199" s="5" t="s">
        <v>126</v>
      </c>
      <c r="B199" s="1"/>
      <c r="C199" s="1"/>
      <c r="D199" s="15">
        <v>3</v>
      </c>
      <c r="E199" s="183">
        <v>6.0999999999999999E-2</v>
      </c>
      <c r="F199" s="15">
        <v>1.05</v>
      </c>
      <c r="G199" s="15">
        <v>2021</v>
      </c>
      <c r="H199">
        <v>3</v>
      </c>
      <c r="I199" s="15">
        <v>0</v>
      </c>
    </row>
    <row r="200" spans="1:9">
      <c r="A200" s="5" t="s">
        <v>128</v>
      </c>
      <c r="B200" s="1"/>
      <c r="C200" s="1"/>
      <c r="D200" s="15">
        <v>0</v>
      </c>
      <c r="E200" s="183">
        <v>7.3999999999999996E-2</v>
      </c>
      <c r="F200" s="15">
        <v>0.93</v>
      </c>
      <c r="G200" s="15">
        <v>2021</v>
      </c>
      <c r="H200">
        <v>1</v>
      </c>
      <c r="I200">
        <v>2</v>
      </c>
    </row>
    <row r="201" spans="1:9">
      <c r="A201" s="5" t="s">
        <v>130</v>
      </c>
      <c r="B201" s="1"/>
      <c r="C201" s="1"/>
      <c r="D201" s="15">
        <v>0</v>
      </c>
      <c r="E201" s="183">
        <v>5.8999999999999997E-2</v>
      </c>
      <c r="F201" s="15">
        <v>0.28000000000000003</v>
      </c>
      <c r="G201" s="15">
        <v>2021</v>
      </c>
      <c r="H201" s="15">
        <v>0</v>
      </c>
      <c r="I201">
        <v>3</v>
      </c>
    </row>
    <row r="202" spans="1:9">
      <c r="A202" s="5" t="s">
        <v>131</v>
      </c>
      <c r="B202" s="1"/>
      <c r="C202" s="1"/>
      <c r="D202" s="15">
        <v>1</v>
      </c>
      <c r="E202" s="183">
        <v>6.9000000000000006E-2</v>
      </c>
      <c r="F202" s="15">
        <v>1.6</v>
      </c>
      <c r="G202" s="15">
        <v>2021</v>
      </c>
      <c r="H202" s="15">
        <v>0</v>
      </c>
      <c r="I202">
        <v>3</v>
      </c>
    </row>
    <row r="203" spans="1:9">
      <c r="A203" s="5" t="s">
        <v>133</v>
      </c>
      <c r="B203" s="1"/>
      <c r="C203" s="1"/>
      <c r="D203" s="15">
        <v>8</v>
      </c>
      <c r="E203" s="183">
        <v>4.1000000000000002E-2</v>
      </c>
      <c r="F203" s="15">
        <v>0.34</v>
      </c>
      <c r="G203" s="15">
        <v>2021</v>
      </c>
      <c r="H203">
        <v>3</v>
      </c>
      <c r="I203" s="15">
        <v>0</v>
      </c>
    </row>
    <row r="204" spans="1:9">
      <c r="A204" s="5" t="s">
        <v>135</v>
      </c>
      <c r="B204" s="1"/>
      <c r="C204" s="1"/>
      <c r="D204" s="15">
        <v>6</v>
      </c>
      <c r="E204" s="183">
        <v>5.7000000000000002E-2</v>
      </c>
      <c r="F204" s="15">
        <v>0.46</v>
      </c>
      <c r="G204" s="15">
        <v>2021</v>
      </c>
      <c r="H204">
        <v>2</v>
      </c>
      <c r="I204">
        <v>1</v>
      </c>
    </row>
    <row r="205" spans="1:9">
      <c r="A205" s="5" t="s">
        <v>138</v>
      </c>
      <c r="B205" s="1"/>
      <c r="C205" s="1"/>
      <c r="D205" s="15">
        <v>1</v>
      </c>
      <c r="E205" s="183">
        <v>5.8999999999999997E-2</v>
      </c>
      <c r="F205" s="15">
        <v>0.69</v>
      </c>
      <c r="G205" s="15">
        <v>2021</v>
      </c>
      <c r="H205">
        <v>3</v>
      </c>
      <c r="I205" s="15">
        <v>0</v>
      </c>
    </row>
    <row r="206" spans="1:9">
      <c r="A206" s="5" t="s">
        <v>14</v>
      </c>
      <c r="B206" s="15">
        <v>-6.5</v>
      </c>
      <c r="C206" s="15">
        <f>B206/38.5</f>
        <v>-0.16883116883116883</v>
      </c>
      <c r="D206" s="15">
        <v>4</v>
      </c>
      <c r="E206" s="1"/>
      <c r="F206" s="15">
        <v>0.02</v>
      </c>
      <c r="G206" s="15">
        <v>2020</v>
      </c>
      <c r="H206">
        <v>3</v>
      </c>
      <c r="I206" s="15">
        <v>0</v>
      </c>
    </row>
    <row r="207" spans="1:9">
      <c r="A207" s="5" t="s">
        <v>23</v>
      </c>
      <c r="B207" s="15">
        <v>3.75</v>
      </c>
      <c r="C207" s="15">
        <f t="shared" ref="C207:C256" si="1">B207/38.5</f>
        <v>9.7402597402597407E-2</v>
      </c>
      <c r="D207" s="15">
        <v>0</v>
      </c>
      <c r="E207" s="1"/>
      <c r="F207" s="15">
        <v>0.27</v>
      </c>
      <c r="G207" s="15">
        <v>2020</v>
      </c>
      <c r="H207">
        <v>2</v>
      </c>
      <c r="I207" s="15">
        <v>0</v>
      </c>
    </row>
    <row r="208" spans="1:9">
      <c r="A208" s="5" t="s">
        <v>35</v>
      </c>
      <c r="B208" s="15">
        <v>3.75</v>
      </c>
      <c r="C208" s="15">
        <f t="shared" si="1"/>
        <v>9.7402597402597407E-2</v>
      </c>
      <c r="D208" s="15">
        <v>6</v>
      </c>
      <c r="E208" s="1"/>
      <c r="F208" s="15">
        <v>0.56999999999999995</v>
      </c>
      <c r="G208" s="15">
        <v>2020</v>
      </c>
      <c r="H208">
        <v>3</v>
      </c>
      <c r="I208" s="15">
        <v>0</v>
      </c>
    </row>
    <row r="209" spans="1:9">
      <c r="A209" s="5" t="s">
        <v>39</v>
      </c>
      <c r="B209" s="15">
        <v>0.5</v>
      </c>
      <c r="C209" s="15">
        <f t="shared" si="1"/>
        <v>1.2987012987012988E-2</v>
      </c>
      <c r="D209" s="15">
        <v>0</v>
      </c>
      <c r="E209" s="1"/>
      <c r="F209" s="15">
        <v>0.13</v>
      </c>
      <c r="G209" s="15">
        <v>2020</v>
      </c>
      <c r="H209">
        <v>3</v>
      </c>
      <c r="I209" s="15">
        <v>0</v>
      </c>
    </row>
    <row r="210" spans="1:9">
      <c r="A210" s="5" t="s">
        <v>40</v>
      </c>
      <c r="B210" s="15">
        <v>34.75</v>
      </c>
      <c r="C210" s="15">
        <f t="shared" si="1"/>
        <v>0.90259740259740262</v>
      </c>
      <c r="D210" s="15">
        <v>0</v>
      </c>
      <c r="E210" s="1"/>
      <c r="F210" s="15">
        <v>0.68</v>
      </c>
      <c r="G210" s="15">
        <v>2020</v>
      </c>
      <c r="H210" s="15">
        <v>0</v>
      </c>
      <c r="I210">
        <v>3</v>
      </c>
    </row>
    <row r="211" spans="1:9">
      <c r="A211" s="5" t="s">
        <v>45</v>
      </c>
      <c r="B211" s="15">
        <v>32</v>
      </c>
      <c r="C211" s="15">
        <f t="shared" si="1"/>
        <v>0.83116883116883122</v>
      </c>
      <c r="D211" s="15">
        <v>3</v>
      </c>
      <c r="E211" s="1"/>
      <c r="F211" s="15">
        <v>1.02</v>
      </c>
      <c r="G211" s="15">
        <v>2020</v>
      </c>
      <c r="H211" s="15">
        <v>0</v>
      </c>
      <c r="I211">
        <v>3</v>
      </c>
    </row>
    <row r="212" spans="1:9">
      <c r="A212" s="5" t="s">
        <v>46</v>
      </c>
      <c r="B212" s="15">
        <v>33.75</v>
      </c>
      <c r="C212" s="15">
        <f t="shared" si="1"/>
        <v>0.87662337662337664</v>
      </c>
      <c r="D212" s="15">
        <v>1</v>
      </c>
      <c r="E212" s="1"/>
      <c r="F212" s="15">
        <v>0.42</v>
      </c>
      <c r="G212" s="15">
        <v>2020</v>
      </c>
      <c r="H212" s="15">
        <v>0</v>
      </c>
      <c r="I212">
        <v>3</v>
      </c>
    </row>
    <row r="213" spans="1:9">
      <c r="A213" s="5" t="s">
        <v>49</v>
      </c>
      <c r="B213" s="15">
        <v>24.25</v>
      </c>
      <c r="C213" s="15">
        <f t="shared" si="1"/>
        <v>0.62987012987012991</v>
      </c>
      <c r="D213" s="15">
        <v>0</v>
      </c>
      <c r="E213" s="1"/>
      <c r="F213" s="15">
        <v>0.4</v>
      </c>
      <c r="G213" s="15">
        <v>2020</v>
      </c>
      <c r="H213" s="15">
        <v>0</v>
      </c>
      <c r="I213">
        <v>3</v>
      </c>
    </row>
    <row r="214" spans="1:9">
      <c r="A214" s="5" t="s">
        <v>55</v>
      </c>
      <c r="B214" s="15">
        <v>32.5</v>
      </c>
      <c r="C214" s="15">
        <f t="shared" si="1"/>
        <v>0.8441558441558441</v>
      </c>
      <c r="D214" s="15" t="s">
        <v>841</v>
      </c>
      <c r="E214" s="1"/>
      <c r="F214" s="15">
        <v>10.29</v>
      </c>
      <c r="G214" s="15">
        <v>2020</v>
      </c>
      <c r="H214" t="s">
        <v>841</v>
      </c>
      <c r="I214" t="s">
        <v>841</v>
      </c>
    </row>
    <row r="215" spans="1:9">
      <c r="A215" s="5" t="s">
        <v>56</v>
      </c>
      <c r="B215" s="15">
        <v>7.75</v>
      </c>
      <c r="C215" s="15">
        <f t="shared" si="1"/>
        <v>0.20129870129870131</v>
      </c>
      <c r="D215" s="15">
        <v>4</v>
      </c>
      <c r="E215" s="1"/>
      <c r="F215" s="15">
        <v>0.11</v>
      </c>
      <c r="G215" s="15">
        <v>2020</v>
      </c>
      <c r="H215">
        <v>3</v>
      </c>
      <c r="I215" s="15">
        <v>0</v>
      </c>
    </row>
    <row r="216" spans="1:9">
      <c r="A216" s="5" t="s">
        <v>58</v>
      </c>
      <c r="B216" s="15">
        <v>-1.5</v>
      </c>
      <c r="C216" s="15">
        <f t="shared" si="1"/>
        <v>-3.896103896103896E-2</v>
      </c>
      <c r="D216" s="15">
        <v>2</v>
      </c>
      <c r="E216" s="1"/>
      <c r="F216" s="15">
        <v>0.26</v>
      </c>
      <c r="G216" s="15">
        <v>2020</v>
      </c>
      <c r="H216">
        <v>3</v>
      </c>
      <c r="I216" s="15">
        <v>0</v>
      </c>
    </row>
    <row r="217" spans="1:9">
      <c r="A217" s="5" t="s">
        <v>64</v>
      </c>
      <c r="B217" s="15">
        <v>29.25</v>
      </c>
      <c r="C217" s="15">
        <f t="shared" si="1"/>
        <v>0.75974025974025972</v>
      </c>
      <c r="D217" s="15">
        <v>1</v>
      </c>
      <c r="E217" s="1"/>
      <c r="F217" s="15">
        <v>0.34</v>
      </c>
      <c r="G217" s="15">
        <v>2020</v>
      </c>
      <c r="H217" s="15">
        <v>0</v>
      </c>
      <c r="I217">
        <v>3</v>
      </c>
    </row>
    <row r="218" spans="1:9">
      <c r="A218" s="5" t="s">
        <v>68</v>
      </c>
      <c r="B218" s="15">
        <v>2.75</v>
      </c>
      <c r="C218" s="15">
        <f t="shared" si="1"/>
        <v>7.1428571428571425E-2</v>
      </c>
      <c r="D218" s="15">
        <v>4</v>
      </c>
      <c r="E218" s="1"/>
      <c r="F218" s="15">
        <v>0.38</v>
      </c>
      <c r="G218" s="15">
        <v>2020</v>
      </c>
      <c r="H218">
        <v>3</v>
      </c>
      <c r="I218" s="15">
        <v>0</v>
      </c>
    </row>
    <row r="219" spans="1:9">
      <c r="A219" s="5" t="s">
        <v>71</v>
      </c>
      <c r="B219" s="15">
        <v>29.5</v>
      </c>
      <c r="C219" s="15">
        <f t="shared" si="1"/>
        <v>0.76623376623376627</v>
      </c>
      <c r="D219" s="15">
        <v>1</v>
      </c>
      <c r="E219" s="1"/>
      <c r="F219" s="15">
        <v>0.1</v>
      </c>
      <c r="G219" s="15">
        <v>2020</v>
      </c>
      <c r="H219" s="15">
        <v>0</v>
      </c>
      <c r="I219">
        <v>3</v>
      </c>
    </row>
    <row r="220" spans="1:9">
      <c r="A220" s="5" t="s">
        <v>72</v>
      </c>
      <c r="B220" s="15">
        <v>7</v>
      </c>
      <c r="C220" s="15">
        <f t="shared" si="1"/>
        <v>0.18181818181818182</v>
      </c>
      <c r="D220" s="15">
        <v>5</v>
      </c>
      <c r="E220" s="1"/>
      <c r="F220" s="15">
        <v>0.4</v>
      </c>
      <c r="G220" s="15">
        <v>2020</v>
      </c>
      <c r="H220">
        <v>3</v>
      </c>
      <c r="I220" s="15">
        <v>0</v>
      </c>
    </row>
    <row r="221" spans="1:9">
      <c r="A221" s="5" t="s">
        <v>74</v>
      </c>
      <c r="B221" s="15">
        <v>17</v>
      </c>
      <c r="C221" s="15">
        <f t="shared" si="1"/>
        <v>0.44155844155844154</v>
      </c>
      <c r="D221" s="15">
        <v>11</v>
      </c>
      <c r="E221" s="1"/>
      <c r="F221" s="15">
        <v>0.09</v>
      </c>
      <c r="G221" s="15">
        <v>2020</v>
      </c>
      <c r="H221">
        <v>3</v>
      </c>
      <c r="I221" s="15">
        <v>0</v>
      </c>
    </row>
    <row r="222" spans="1:9">
      <c r="A222" s="5" t="s">
        <v>75</v>
      </c>
      <c r="B222" s="15">
        <v>3.75</v>
      </c>
      <c r="C222" s="15">
        <f t="shared" si="1"/>
        <v>9.7402597402597407E-2</v>
      </c>
      <c r="D222" s="15">
        <v>1</v>
      </c>
      <c r="E222" s="1"/>
      <c r="F222" s="15">
        <v>0.27</v>
      </c>
      <c r="G222" s="15">
        <v>2020</v>
      </c>
      <c r="H222">
        <v>2</v>
      </c>
      <c r="I222">
        <v>1</v>
      </c>
    </row>
    <row r="223" spans="1:9">
      <c r="A223" s="5" t="s">
        <v>76</v>
      </c>
      <c r="B223" s="15">
        <v>4.75</v>
      </c>
      <c r="C223" s="15">
        <f t="shared" si="1"/>
        <v>0.12337662337662338</v>
      </c>
      <c r="D223" s="15">
        <v>5</v>
      </c>
      <c r="E223" s="1"/>
      <c r="F223" s="15">
        <v>0.47</v>
      </c>
      <c r="G223" s="15">
        <v>2020</v>
      </c>
      <c r="H223">
        <v>2</v>
      </c>
      <c r="I223">
        <v>1</v>
      </c>
    </row>
    <row r="224" spans="1:9">
      <c r="A224" s="5" t="s">
        <v>79</v>
      </c>
      <c r="B224" s="15">
        <v>-2.5</v>
      </c>
      <c r="C224" s="15">
        <f t="shared" si="1"/>
        <v>-6.4935064935064929E-2</v>
      </c>
      <c r="D224" s="15">
        <v>2</v>
      </c>
      <c r="E224" s="1"/>
      <c r="F224" s="15">
        <v>0.13</v>
      </c>
      <c r="G224" s="15">
        <v>2020</v>
      </c>
      <c r="H224">
        <v>2</v>
      </c>
      <c r="I224">
        <v>1</v>
      </c>
    </row>
    <row r="225" spans="1:9">
      <c r="A225" s="5" t="s">
        <v>80</v>
      </c>
      <c r="B225" s="15">
        <v>32.5</v>
      </c>
      <c r="C225" s="15">
        <f t="shared" si="1"/>
        <v>0.8441558441558441</v>
      </c>
      <c r="D225" s="15">
        <v>0</v>
      </c>
      <c r="E225" s="1"/>
      <c r="F225" s="15">
        <v>2.71</v>
      </c>
      <c r="G225" s="15">
        <v>2020</v>
      </c>
      <c r="H225" s="15">
        <v>0</v>
      </c>
      <c r="I225">
        <v>3</v>
      </c>
    </row>
    <row r="226" spans="1:9">
      <c r="A226" s="5" t="s">
        <v>81</v>
      </c>
      <c r="B226" s="15">
        <v>25.75</v>
      </c>
      <c r="C226" s="15">
        <f t="shared" si="1"/>
        <v>0.66883116883116878</v>
      </c>
      <c r="D226" s="15">
        <v>1</v>
      </c>
      <c r="E226" s="1"/>
      <c r="F226" s="15">
        <v>0.13</v>
      </c>
      <c r="G226" s="15">
        <v>2020</v>
      </c>
      <c r="H226">
        <v>1</v>
      </c>
      <c r="I226">
        <v>2</v>
      </c>
    </row>
    <row r="227" spans="1:9">
      <c r="A227" s="5" t="s">
        <v>86</v>
      </c>
      <c r="B227" s="15">
        <v>32.5</v>
      </c>
      <c r="C227" s="15">
        <f t="shared" si="1"/>
        <v>0.8441558441558441</v>
      </c>
      <c r="D227" s="15">
        <v>1</v>
      </c>
      <c r="E227" s="1"/>
      <c r="F227" s="15">
        <v>0.89</v>
      </c>
      <c r="G227" s="15">
        <v>2020</v>
      </c>
      <c r="H227">
        <v>1</v>
      </c>
      <c r="I227">
        <v>2</v>
      </c>
    </row>
    <row r="228" spans="1:9">
      <c r="A228" s="5" t="s">
        <v>87</v>
      </c>
      <c r="B228" s="15">
        <v>11.5</v>
      </c>
      <c r="C228" s="15">
        <f t="shared" si="1"/>
        <v>0.29870129870129869</v>
      </c>
      <c r="D228" s="15">
        <v>0</v>
      </c>
      <c r="E228" s="1"/>
      <c r="F228" s="15">
        <v>0.53</v>
      </c>
      <c r="G228" s="15">
        <v>2020</v>
      </c>
      <c r="H228">
        <v>2</v>
      </c>
      <c r="I228">
        <v>1</v>
      </c>
    </row>
    <row r="229" spans="1:9">
      <c r="A229" s="5" t="s">
        <v>89</v>
      </c>
      <c r="B229" s="15">
        <v>30</v>
      </c>
      <c r="C229" s="15">
        <f t="shared" si="1"/>
        <v>0.77922077922077926</v>
      </c>
      <c r="D229" s="15">
        <v>0</v>
      </c>
      <c r="E229" s="1"/>
      <c r="F229" s="15">
        <v>0.51</v>
      </c>
      <c r="G229" s="15">
        <v>2020</v>
      </c>
      <c r="H229">
        <v>1</v>
      </c>
      <c r="I229">
        <v>2</v>
      </c>
    </row>
    <row r="230" spans="1:9">
      <c r="A230" s="5" t="s">
        <v>90</v>
      </c>
      <c r="B230" s="15">
        <v>-2.5</v>
      </c>
      <c r="C230" s="15">
        <f t="shared" si="1"/>
        <v>-6.4935064935064929E-2</v>
      </c>
      <c r="D230" s="15">
        <v>5</v>
      </c>
      <c r="E230" s="1"/>
      <c r="F230" s="15">
        <v>0</v>
      </c>
      <c r="G230" s="15">
        <v>2020</v>
      </c>
      <c r="H230">
        <v>3</v>
      </c>
      <c r="I230" s="15">
        <v>0</v>
      </c>
    </row>
    <row r="231" spans="1:9">
      <c r="A231" s="5" t="s">
        <v>93</v>
      </c>
      <c r="B231" s="15">
        <v>1.25</v>
      </c>
      <c r="C231" s="15">
        <f t="shared" si="1"/>
        <v>3.2467532467532464E-2</v>
      </c>
      <c r="D231" s="15">
        <v>9</v>
      </c>
      <c r="E231" s="1"/>
      <c r="F231" s="15">
        <v>0.32</v>
      </c>
      <c r="G231" s="15">
        <v>2020</v>
      </c>
      <c r="H231">
        <v>3</v>
      </c>
      <c r="I231" s="15">
        <v>0</v>
      </c>
    </row>
    <row r="232" spans="1:9">
      <c r="A232" s="5" t="s">
        <v>96</v>
      </c>
      <c r="B232" s="15">
        <v>9</v>
      </c>
      <c r="C232" s="15">
        <f t="shared" si="1"/>
        <v>0.23376623376623376</v>
      </c>
      <c r="D232" s="15">
        <v>0</v>
      </c>
      <c r="E232" s="1"/>
      <c r="F232" s="15">
        <v>0.28000000000000003</v>
      </c>
      <c r="G232" s="15">
        <v>2020</v>
      </c>
      <c r="H232">
        <v>2</v>
      </c>
      <c r="I232">
        <v>1</v>
      </c>
    </row>
    <row r="233" spans="1:9">
      <c r="A233" s="5" t="s">
        <v>100</v>
      </c>
      <c r="B233" s="15">
        <v>-0.5</v>
      </c>
      <c r="C233" s="15">
        <f t="shared" si="1"/>
        <v>-1.2987012987012988E-2</v>
      </c>
      <c r="D233" s="15">
        <v>1</v>
      </c>
      <c r="E233" s="1"/>
      <c r="F233" s="15">
        <v>0.41</v>
      </c>
      <c r="G233" s="15">
        <v>2020</v>
      </c>
      <c r="H233">
        <v>1</v>
      </c>
      <c r="I233" s="15">
        <v>0</v>
      </c>
    </row>
    <row r="234" spans="1:9">
      <c r="A234" s="5" t="s">
        <v>102</v>
      </c>
      <c r="B234" s="15">
        <v>32</v>
      </c>
      <c r="C234" s="15">
        <f t="shared" si="1"/>
        <v>0.83116883116883122</v>
      </c>
      <c r="D234" s="15">
        <v>0</v>
      </c>
      <c r="E234" s="1"/>
      <c r="F234" s="15">
        <v>0.48</v>
      </c>
      <c r="G234" s="15">
        <v>2020</v>
      </c>
      <c r="H234" s="15">
        <v>0</v>
      </c>
      <c r="I234">
        <v>3</v>
      </c>
    </row>
    <row r="235" spans="1:9">
      <c r="A235" s="5" t="s">
        <v>104</v>
      </c>
      <c r="B235" s="15">
        <v>22.25</v>
      </c>
      <c r="C235" s="15">
        <f t="shared" si="1"/>
        <v>0.57792207792207795</v>
      </c>
      <c r="D235" s="15">
        <v>2</v>
      </c>
      <c r="E235" s="1"/>
      <c r="F235" s="15">
        <v>0.36</v>
      </c>
      <c r="G235" s="15">
        <v>2020</v>
      </c>
      <c r="H235">
        <v>1</v>
      </c>
      <c r="I235">
        <v>2</v>
      </c>
    </row>
    <row r="236" spans="1:9">
      <c r="A236" s="5" t="s">
        <v>105</v>
      </c>
      <c r="B236" s="15">
        <v>27.75</v>
      </c>
      <c r="C236" s="15">
        <f t="shared" si="1"/>
        <v>0.72077922077922074</v>
      </c>
      <c r="D236" s="15">
        <v>0</v>
      </c>
      <c r="E236" s="1"/>
      <c r="F236" s="15">
        <v>0.75</v>
      </c>
      <c r="G236" s="15">
        <v>2020</v>
      </c>
      <c r="H236" s="15">
        <v>0</v>
      </c>
      <c r="I236">
        <v>3</v>
      </c>
    </row>
    <row r="237" spans="1:9">
      <c r="A237" s="5" t="s">
        <v>98</v>
      </c>
      <c r="B237" s="15">
        <v>25.75</v>
      </c>
      <c r="C237" s="15">
        <f t="shared" si="1"/>
        <v>0.66883116883116878</v>
      </c>
      <c r="D237" s="15">
        <v>0</v>
      </c>
      <c r="E237" s="1"/>
      <c r="F237" s="15">
        <v>0.52</v>
      </c>
      <c r="G237" s="15">
        <v>2020</v>
      </c>
      <c r="H237" s="15">
        <v>0</v>
      </c>
      <c r="I237">
        <v>3</v>
      </c>
    </row>
    <row r="238" spans="1:9">
      <c r="A238" s="5" t="s">
        <v>99</v>
      </c>
      <c r="B238" s="15">
        <v>33.25</v>
      </c>
      <c r="C238" s="15">
        <f t="shared" si="1"/>
        <v>0.86363636363636365</v>
      </c>
      <c r="D238" s="15">
        <v>0</v>
      </c>
      <c r="E238" s="1"/>
      <c r="F238" s="15">
        <v>0.27</v>
      </c>
      <c r="G238" s="15">
        <v>2020</v>
      </c>
      <c r="H238" s="15">
        <v>0</v>
      </c>
      <c r="I238">
        <v>3</v>
      </c>
    </row>
    <row r="239" spans="1:9">
      <c r="A239" s="5" t="s">
        <v>106</v>
      </c>
      <c r="B239" s="15">
        <v>2.25</v>
      </c>
      <c r="C239" s="15">
        <f t="shared" si="1"/>
        <v>5.844155844155844E-2</v>
      </c>
      <c r="D239" s="15">
        <v>0</v>
      </c>
      <c r="E239" s="1"/>
      <c r="F239" s="15">
        <v>0.24</v>
      </c>
      <c r="G239" s="15">
        <v>2020</v>
      </c>
      <c r="H239">
        <v>2</v>
      </c>
      <c r="I239">
        <v>1</v>
      </c>
    </row>
    <row r="240" spans="1:9">
      <c r="A240" s="5" t="s">
        <v>109</v>
      </c>
      <c r="B240" s="15">
        <v>-0.75</v>
      </c>
      <c r="C240" s="15">
        <f t="shared" si="1"/>
        <v>-1.948051948051948E-2</v>
      </c>
      <c r="D240" s="15">
        <v>0</v>
      </c>
      <c r="E240" s="1"/>
      <c r="F240" s="15">
        <v>0.51</v>
      </c>
      <c r="G240" s="15">
        <v>2020</v>
      </c>
      <c r="H240">
        <v>3</v>
      </c>
      <c r="I240" s="15">
        <v>0</v>
      </c>
    </row>
    <row r="241" spans="1:9">
      <c r="A241" s="5" t="s">
        <v>112</v>
      </c>
      <c r="B241" s="15">
        <v>2.75</v>
      </c>
      <c r="C241" s="15">
        <f t="shared" si="1"/>
        <v>7.1428571428571425E-2</v>
      </c>
      <c r="D241" s="15">
        <v>1</v>
      </c>
      <c r="E241" s="1"/>
      <c r="F241" s="15">
        <v>0.87</v>
      </c>
      <c r="G241" s="15">
        <v>2020</v>
      </c>
      <c r="H241">
        <v>3</v>
      </c>
      <c r="I241" s="15">
        <v>0</v>
      </c>
    </row>
    <row r="242" spans="1:9">
      <c r="A242" s="5" t="s">
        <v>113</v>
      </c>
      <c r="B242" s="15">
        <v>-1</v>
      </c>
      <c r="C242" s="15">
        <f t="shared" si="1"/>
        <v>-2.5974025974025976E-2</v>
      </c>
      <c r="D242" s="15">
        <v>2</v>
      </c>
      <c r="E242" s="1"/>
      <c r="F242" s="15">
        <v>0.05</v>
      </c>
      <c r="G242" s="15">
        <v>2020</v>
      </c>
      <c r="H242">
        <v>3</v>
      </c>
      <c r="I242" s="15">
        <v>0</v>
      </c>
    </row>
    <row r="243" spans="1:9">
      <c r="A243" s="5" t="s">
        <v>114</v>
      </c>
      <c r="B243" s="15">
        <v>31.5</v>
      </c>
      <c r="C243" s="15">
        <f t="shared" si="1"/>
        <v>0.81818181818181823</v>
      </c>
      <c r="D243" s="15">
        <v>0</v>
      </c>
      <c r="E243" s="1"/>
      <c r="F243" s="15">
        <v>1.06</v>
      </c>
      <c r="G243" s="15">
        <v>2020</v>
      </c>
      <c r="H243" s="15">
        <v>0</v>
      </c>
      <c r="I243">
        <v>3</v>
      </c>
    </row>
    <row r="244" spans="1:9">
      <c r="A244" s="5" t="s">
        <v>115</v>
      </c>
      <c r="B244" s="15">
        <v>15.25</v>
      </c>
      <c r="C244" s="15">
        <f t="shared" si="1"/>
        <v>0.39610389610389612</v>
      </c>
      <c r="D244" s="15">
        <v>1</v>
      </c>
      <c r="E244" s="1"/>
      <c r="F244" s="15">
        <v>0.05</v>
      </c>
      <c r="G244" s="15">
        <v>2020</v>
      </c>
      <c r="H244">
        <v>2</v>
      </c>
      <c r="I244">
        <v>1</v>
      </c>
    </row>
    <row r="245" spans="1:9">
      <c r="A245" s="5" t="s">
        <v>118</v>
      </c>
      <c r="B245" s="15">
        <v>31.25</v>
      </c>
      <c r="C245" s="15">
        <f t="shared" si="1"/>
        <v>0.81168831168831168</v>
      </c>
      <c r="D245" s="15">
        <v>0</v>
      </c>
      <c r="E245" s="1"/>
      <c r="F245" s="15">
        <v>0.55000000000000004</v>
      </c>
      <c r="G245" s="15">
        <v>2020</v>
      </c>
      <c r="H245" s="15">
        <v>0</v>
      </c>
      <c r="I245">
        <v>3</v>
      </c>
    </row>
    <row r="246" spans="1:9">
      <c r="A246" s="5" t="s">
        <v>121</v>
      </c>
      <c r="B246" s="15">
        <v>-2.5</v>
      </c>
      <c r="C246" s="15">
        <f t="shared" si="1"/>
        <v>-6.4935064935064929E-2</v>
      </c>
      <c r="D246" s="15">
        <v>2</v>
      </c>
      <c r="E246" s="1"/>
      <c r="F246" s="15">
        <v>0.31</v>
      </c>
      <c r="G246" s="15">
        <v>2020</v>
      </c>
      <c r="H246">
        <v>3</v>
      </c>
      <c r="I246" s="15">
        <v>0</v>
      </c>
    </row>
    <row r="247" spans="1:9">
      <c r="A247" s="5" t="s">
        <v>122</v>
      </c>
      <c r="B247" s="15">
        <v>-2.5</v>
      </c>
      <c r="C247" s="15">
        <f t="shared" si="1"/>
        <v>-6.4935064935064929E-2</v>
      </c>
      <c r="D247" s="15">
        <v>5</v>
      </c>
      <c r="E247" s="1"/>
      <c r="F247" s="15">
        <v>0.23</v>
      </c>
      <c r="G247" s="15">
        <v>2020</v>
      </c>
      <c r="H247">
        <v>3</v>
      </c>
      <c r="I247" s="15">
        <v>0</v>
      </c>
    </row>
    <row r="248" spans="1:9">
      <c r="A248" s="5" t="s">
        <v>123</v>
      </c>
      <c r="B248" s="15">
        <v>-2</v>
      </c>
      <c r="C248" s="15">
        <f t="shared" si="1"/>
        <v>-5.1948051948051951E-2</v>
      </c>
      <c r="D248" s="15">
        <v>8</v>
      </c>
      <c r="E248" s="1"/>
      <c r="F248" s="15">
        <v>0.26</v>
      </c>
      <c r="G248" s="15">
        <v>2020</v>
      </c>
      <c r="H248">
        <v>3</v>
      </c>
      <c r="I248" s="15">
        <v>0</v>
      </c>
    </row>
    <row r="249" spans="1:9">
      <c r="A249" s="5" t="s">
        <v>124</v>
      </c>
      <c r="B249" s="15">
        <v>-1.5</v>
      </c>
      <c r="C249" s="15">
        <f t="shared" si="1"/>
        <v>-3.896103896103896E-2</v>
      </c>
      <c r="D249" s="15">
        <v>1</v>
      </c>
      <c r="E249" s="1"/>
      <c r="F249" s="15">
        <v>0.26</v>
      </c>
      <c r="G249" s="15">
        <v>2020</v>
      </c>
      <c r="H249">
        <v>3</v>
      </c>
      <c r="I249" s="15">
        <v>0</v>
      </c>
    </row>
    <row r="250" spans="1:9">
      <c r="A250" s="5" t="s">
        <v>126</v>
      </c>
      <c r="B250" s="15">
        <v>11.75</v>
      </c>
      <c r="C250" s="15">
        <f t="shared" si="1"/>
        <v>0.30519480519480519</v>
      </c>
      <c r="D250" s="15">
        <v>1</v>
      </c>
      <c r="E250" s="1"/>
      <c r="F250" s="15">
        <v>0.4</v>
      </c>
      <c r="G250" s="15">
        <v>2020</v>
      </c>
      <c r="H250">
        <v>3</v>
      </c>
      <c r="I250" s="15">
        <v>0</v>
      </c>
    </row>
    <row r="251" spans="1:9">
      <c r="A251" s="5" t="s">
        <v>128</v>
      </c>
      <c r="B251" s="15">
        <v>34</v>
      </c>
      <c r="C251" s="15">
        <f t="shared" si="1"/>
        <v>0.88311688311688308</v>
      </c>
      <c r="D251" s="15">
        <v>1</v>
      </c>
      <c r="E251" s="1"/>
      <c r="F251" s="15">
        <v>0.93</v>
      </c>
      <c r="G251" s="15">
        <v>2020</v>
      </c>
      <c r="H251">
        <v>1</v>
      </c>
      <c r="I251">
        <v>2</v>
      </c>
    </row>
    <row r="252" spans="1:9">
      <c r="A252" s="5" t="s">
        <v>130</v>
      </c>
      <c r="B252" s="15">
        <v>0.25</v>
      </c>
      <c r="C252" s="15">
        <f t="shared" si="1"/>
        <v>6.4935064935064939E-3</v>
      </c>
      <c r="D252" s="15">
        <v>10</v>
      </c>
      <c r="E252" s="1"/>
      <c r="F252" s="15">
        <v>0.28000000000000003</v>
      </c>
      <c r="G252" s="15">
        <v>2020</v>
      </c>
      <c r="H252" s="15">
        <v>0</v>
      </c>
      <c r="I252">
        <v>3</v>
      </c>
    </row>
    <row r="253" spans="1:9">
      <c r="A253" s="5" t="s">
        <v>131</v>
      </c>
      <c r="B253" s="15">
        <v>31</v>
      </c>
      <c r="C253" s="15">
        <f t="shared" si="1"/>
        <v>0.80519480519480524</v>
      </c>
      <c r="D253" s="15">
        <v>1</v>
      </c>
      <c r="E253" s="1"/>
      <c r="F253" s="15">
        <v>1.17</v>
      </c>
      <c r="G253" s="15">
        <v>2020</v>
      </c>
      <c r="H253" s="15">
        <v>0</v>
      </c>
      <c r="I253">
        <v>3</v>
      </c>
    </row>
    <row r="254" spans="1:9">
      <c r="A254" s="5" t="s">
        <v>133</v>
      </c>
      <c r="B254" s="15">
        <v>5.5</v>
      </c>
      <c r="C254" s="15">
        <f t="shared" si="1"/>
        <v>0.14285714285714285</v>
      </c>
      <c r="D254" s="15">
        <v>6</v>
      </c>
      <c r="E254" s="1"/>
      <c r="F254" s="15">
        <v>0.28000000000000003</v>
      </c>
      <c r="G254" s="15">
        <v>2020</v>
      </c>
      <c r="H254">
        <v>3</v>
      </c>
      <c r="I254" s="15">
        <v>0</v>
      </c>
    </row>
    <row r="255" spans="1:9">
      <c r="A255" s="5" t="s">
        <v>135</v>
      </c>
      <c r="B255" s="15">
        <v>12</v>
      </c>
      <c r="C255" s="15">
        <f t="shared" si="1"/>
        <v>0.31168831168831168</v>
      </c>
      <c r="D255" s="15">
        <v>0</v>
      </c>
      <c r="E255" s="1"/>
      <c r="F255" s="15">
        <v>0.22</v>
      </c>
      <c r="G255" s="15">
        <v>2020</v>
      </c>
      <c r="H255">
        <v>2</v>
      </c>
      <c r="I255">
        <v>1</v>
      </c>
    </row>
    <row r="256" spans="1:9">
      <c r="A256" s="5" t="s">
        <v>138</v>
      </c>
      <c r="B256" s="15">
        <v>1.75</v>
      </c>
      <c r="C256" s="15">
        <f t="shared" si="1"/>
        <v>4.5454545454545456E-2</v>
      </c>
      <c r="D256" s="15">
        <v>0</v>
      </c>
      <c r="E256" s="1"/>
      <c r="F256" s="15">
        <v>0.52</v>
      </c>
      <c r="G256" s="15">
        <v>2020</v>
      </c>
      <c r="H256">
        <v>3</v>
      </c>
      <c r="I256" s="15">
        <v>0</v>
      </c>
    </row>
    <row r="257" spans="1:9">
      <c r="A257" s="5" t="s">
        <v>14</v>
      </c>
      <c r="B257" s="1"/>
      <c r="C257" s="1"/>
      <c r="D257" s="15">
        <v>0</v>
      </c>
      <c r="E257" s="1"/>
      <c r="F257" s="1"/>
      <c r="G257" s="15">
        <v>2019</v>
      </c>
      <c r="H257">
        <v>3</v>
      </c>
      <c r="I257">
        <v>0</v>
      </c>
    </row>
    <row r="258" spans="1:9">
      <c r="A258" s="5" t="s">
        <v>23</v>
      </c>
      <c r="B258" s="1"/>
      <c r="C258" s="1"/>
      <c r="D258" s="15">
        <v>2</v>
      </c>
      <c r="E258" s="1"/>
      <c r="F258" s="1"/>
      <c r="G258" s="15">
        <v>2019</v>
      </c>
      <c r="H258">
        <v>2</v>
      </c>
      <c r="I258" s="15">
        <v>0</v>
      </c>
    </row>
    <row r="259" spans="1:9">
      <c r="A259" s="5" t="s">
        <v>35</v>
      </c>
      <c r="B259" s="1"/>
      <c r="C259" s="1"/>
      <c r="D259" s="15">
        <v>0</v>
      </c>
      <c r="E259" s="1"/>
      <c r="F259" s="1"/>
      <c r="G259" s="15">
        <v>2019</v>
      </c>
      <c r="H259">
        <v>3</v>
      </c>
      <c r="I259">
        <v>0</v>
      </c>
    </row>
    <row r="260" spans="1:9">
      <c r="A260" s="5" t="s">
        <v>39</v>
      </c>
      <c r="B260" s="1"/>
      <c r="C260" s="1"/>
      <c r="D260" s="15">
        <v>0</v>
      </c>
      <c r="E260" s="1"/>
      <c r="F260" s="1"/>
      <c r="G260" s="15">
        <v>2019</v>
      </c>
      <c r="H260">
        <v>3</v>
      </c>
      <c r="I260" s="15">
        <v>0</v>
      </c>
    </row>
    <row r="261" spans="1:9">
      <c r="A261" s="5" t="s">
        <v>40</v>
      </c>
      <c r="B261" s="1"/>
      <c r="C261" s="1"/>
      <c r="D261" s="15">
        <v>0</v>
      </c>
      <c r="E261" s="1"/>
      <c r="F261" s="1"/>
      <c r="G261" s="15">
        <v>2019</v>
      </c>
      <c r="H261">
        <v>0</v>
      </c>
      <c r="I261">
        <v>3</v>
      </c>
    </row>
    <row r="262" spans="1:9">
      <c r="A262" s="5" t="s">
        <v>45</v>
      </c>
      <c r="B262" s="1"/>
      <c r="C262" s="1"/>
      <c r="D262" s="15">
        <v>0</v>
      </c>
      <c r="E262" s="1"/>
      <c r="F262" s="1"/>
      <c r="G262" s="15">
        <v>2019</v>
      </c>
      <c r="H262">
        <v>0</v>
      </c>
      <c r="I262">
        <v>3</v>
      </c>
    </row>
    <row r="263" spans="1:9">
      <c r="A263" s="5" t="s">
        <v>46</v>
      </c>
      <c r="B263" s="1"/>
      <c r="C263" s="1"/>
      <c r="D263" s="15">
        <v>0</v>
      </c>
      <c r="E263" s="1"/>
      <c r="F263" s="1"/>
      <c r="G263" s="15">
        <v>2019</v>
      </c>
      <c r="H263">
        <v>0</v>
      </c>
      <c r="I263">
        <v>3</v>
      </c>
    </row>
    <row r="264" spans="1:9">
      <c r="A264" s="5" t="s">
        <v>49</v>
      </c>
      <c r="B264" s="1"/>
      <c r="C264" s="1"/>
      <c r="D264" s="15">
        <v>0</v>
      </c>
      <c r="E264" s="1"/>
      <c r="F264" s="1"/>
      <c r="G264" s="15">
        <v>2019</v>
      </c>
      <c r="H264">
        <v>0</v>
      </c>
      <c r="I264">
        <v>3</v>
      </c>
    </row>
    <row r="265" spans="1:9">
      <c r="A265" s="5" t="s">
        <v>55</v>
      </c>
      <c r="B265" s="1"/>
      <c r="C265" s="1"/>
      <c r="D265" s="15" t="s">
        <v>841</v>
      </c>
      <c r="E265" s="1"/>
      <c r="F265" s="1"/>
      <c r="G265" s="15">
        <v>2019</v>
      </c>
      <c r="H265" t="s">
        <v>841</v>
      </c>
      <c r="I265" t="s">
        <v>841</v>
      </c>
    </row>
    <row r="266" spans="1:9">
      <c r="A266" s="5" t="s">
        <v>56</v>
      </c>
      <c r="B266" s="1"/>
      <c r="C266" s="1"/>
      <c r="D266" s="15">
        <v>0</v>
      </c>
      <c r="E266" s="1"/>
      <c r="F266" s="1"/>
      <c r="G266" s="15">
        <v>2019</v>
      </c>
      <c r="H266" s="174" t="s">
        <v>6213</v>
      </c>
      <c r="I266">
        <v>0</v>
      </c>
    </row>
    <row r="267" spans="1:9">
      <c r="A267" s="5" t="s">
        <v>58</v>
      </c>
      <c r="B267" s="1"/>
      <c r="C267" s="1"/>
      <c r="D267" s="15">
        <v>1</v>
      </c>
      <c r="E267" s="1"/>
      <c r="F267" s="1"/>
      <c r="G267" s="15">
        <v>2019</v>
      </c>
      <c r="H267">
        <v>3</v>
      </c>
      <c r="I267">
        <v>0</v>
      </c>
    </row>
    <row r="268" spans="1:9">
      <c r="A268" s="5" t="s">
        <v>64</v>
      </c>
      <c r="B268" s="1"/>
      <c r="C268" s="1"/>
      <c r="D268" s="15">
        <v>0</v>
      </c>
      <c r="E268" s="1"/>
      <c r="F268" s="1"/>
      <c r="G268" s="15">
        <v>2019</v>
      </c>
      <c r="H268">
        <v>0</v>
      </c>
      <c r="I268">
        <v>3</v>
      </c>
    </row>
    <row r="269" spans="1:9">
      <c r="A269" s="5" t="s">
        <v>68</v>
      </c>
      <c r="B269" s="1"/>
      <c r="C269" s="1"/>
      <c r="D269" s="15">
        <v>0</v>
      </c>
      <c r="E269" s="1"/>
      <c r="F269" s="1"/>
      <c r="G269" s="15">
        <v>2019</v>
      </c>
      <c r="H269">
        <v>3</v>
      </c>
      <c r="I269">
        <v>0</v>
      </c>
    </row>
    <row r="270" spans="1:9">
      <c r="A270" s="5" t="s">
        <v>71</v>
      </c>
      <c r="B270" s="1"/>
      <c r="C270" s="1"/>
      <c r="D270" s="15">
        <v>0</v>
      </c>
      <c r="E270" s="1"/>
      <c r="F270" s="1"/>
      <c r="G270" s="15">
        <v>2019</v>
      </c>
      <c r="H270">
        <v>0</v>
      </c>
      <c r="I270">
        <v>3</v>
      </c>
    </row>
    <row r="271" spans="1:9">
      <c r="A271" s="5" t="s">
        <v>72</v>
      </c>
      <c r="B271" s="1"/>
      <c r="C271" s="1"/>
      <c r="D271" s="15">
        <v>0</v>
      </c>
      <c r="E271" s="1"/>
      <c r="F271" s="1"/>
      <c r="G271" s="15">
        <v>2019</v>
      </c>
      <c r="H271">
        <v>3</v>
      </c>
      <c r="I271">
        <v>0</v>
      </c>
    </row>
    <row r="272" spans="1:9">
      <c r="A272" s="5" t="s">
        <v>74</v>
      </c>
      <c r="B272" s="1"/>
      <c r="C272" s="1"/>
      <c r="D272" s="15">
        <v>0</v>
      </c>
      <c r="E272" s="1"/>
      <c r="F272" s="1"/>
      <c r="G272" s="15">
        <v>2019</v>
      </c>
      <c r="H272">
        <v>3</v>
      </c>
      <c r="I272">
        <v>0</v>
      </c>
    </row>
    <row r="273" spans="1:9">
      <c r="A273" s="5" t="s">
        <v>75</v>
      </c>
      <c r="B273" s="1"/>
      <c r="C273" s="1"/>
      <c r="D273" s="15">
        <v>0</v>
      </c>
      <c r="E273" s="1"/>
      <c r="F273" s="1"/>
      <c r="G273" s="15">
        <v>2019</v>
      </c>
      <c r="H273">
        <v>2</v>
      </c>
      <c r="I273">
        <v>1</v>
      </c>
    </row>
    <row r="274" spans="1:9">
      <c r="A274" s="5" t="s">
        <v>76</v>
      </c>
      <c r="B274" s="1"/>
      <c r="C274" s="1"/>
      <c r="D274" s="15">
        <v>0</v>
      </c>
      <c r="E274" s="1"/>
      <c r="F274" s="1"/>
      <c r="G274" s="15">
        <v>2019</v>
      </c>
      <c r="H274">
        <v>3</v>
      </c>
      <c r="I274">
        <v>0</v>
      </c>
    </row>
    <row r="275" spans="1:9">
      <c r="A275" s="5" t="s">
        <v>79</v>
      </c>
      <c r="B275" s="1"/>
      <c r="C275" s="1"/>
      <c r="D275" s="15">
        <v>0</v>
      </c>
      <c r="E275" s="1"/>
      <c r="F275" s="1"/>
      <c r="G275" s="15">
        <v>2019</v>
      </c>
      <c r="H275">
        <v>2</v>
      </c>
      <c r="I275">
        <v>1</v>
      </c>
    </row>
    <row r="276" spans="1:9">
      <c r="A276" s="5" t="s">
        <v>80</v>
      </c>
      <c r="B276" s="1"/>
      <c r="C276" s="1"/>
      <c r="D276" s="15">
        <v>0</v>
      </c>
      <c r="E276" s="1"/>
      <c r="F276" s="1"/>
      <c r="G276" s="15">
        <v>2019</v>
      </c>
      <c r="H276">
        <v>0</v>
      </c>
      <c r="I276">
        <v>3</v>
      </c>
    </row>
    <row r="277" spans="1:9">
      <c r="A277" s="5" t="s">
        <v>81</v>
      </c>
      <c r="B277" s="1"/>
      <c r="C277" s="1"/>
      <c r="D277" s="15">
        <v>0</v>
      </c>
      <c r="E277" s="1"/>
      <c r="F277" s="1"/>
      <c r="G277" s="15">
        <v>2019</v>
      </c>
      <c r="H277">
        <v>1</v>
      </c>
      <c r="I277">
        <v>2</v>
      </c>
    </row>
    <row r="278" spans="1:9">
      <c r="A278" s="5" t="s">
        <v>86</v>
      </c>
      <c r="B278" s="1"/>
      <c r="C278" s="1"/>
      <c r="D278" s="15">
        <v>0</v>
      </c>
      <c r="E278" s="1"/>
      <c r="F278" s="1"/>
      <c r="G278" s="15">
        <v>2019</v>
      </c>
      <c r="H278">
        <v>1</v>
      </c>
      <c r="I278">
        <v>2</v>
      </c>
    </row>
    <row r="279" spans="1:9">
      <c r="A279" s="5" t="s">
        <v>87</v>
      </c>
      <c r="B279" s="1"/>
      <c r="C279" s="1"/>
      <c r="D279" s="15">
        <v>0</v>
      </c>
      <c r="E279" s="1"/>
      <c r="F279" s="1"/>
      <c r="G279" s="15">
        <v>2019</v>
      </c>
      <c r="H279">
        <v>2</v>
      </c>
      <c r="I279">
        <v>1</v>
      </c>
    </row>
    <row r="280" spans="1:9">
      <c r="A280" s="5" t="s">
        <v>89</v>
      </c>
      <c r="B280" s="1"/>
      <c r="C280" s="1"/>
      <c r="D280" s="15">
        <v>0</v>
      </c>
      <c r="E280" s="1"/>
      <c r="F280" s="1"/>
      <c r="G280" s="15">
        <v>2019</v>
      </c>
      <c r="H280">
        <v>1</v>
      </c>
      <c r="I280">
        <v>2</v>
      </c>
    </row>
    <row r="281" spans="1:9">
      <c r="A281" s="5" t="s">
        <v>90</v>
      </c>
      <c r="B281" s="1"/>
      <c r="C281" s="1"/>
      <c r="D281" s="15">
        <v>0</v>
      </c>
      <c r="E281" s="1"/>
      <c r="F281" s="1"/>
      <c r="G281" s="15">
        <v>2019</v>
      </c>
      <c r="H281">
        <v>3</v>
      </c>
      <c r="I281">
        <v>0</v>
      </c>
    </row>
    <row r="282" spans="1:9">
      <c r="A282" s="5" t="s">
        <v>93</v>
      </c>
      <c r="B282" s="1"/>
      <c r="C282" s="1"/>
      <c r="D282" s="15">
        <v>0</v>
      </c>
      <c r="E282" s="1"/>
      <c r="F282" s="1"/>
      <c r="G282" s="15">
        <v>2019</v>
      </c>
      <c r="H282">
        <v>3</v>
      </c>
      <c r="I282">
        <v>0</v>
      </c>
    </row>
    <row r="283" spans="1:9">
      <c r="A283" s="5" t="s">
        <v>96</v>
      </c>
      <c r="B283" s="1"/>
      <c r="C283" s="1"/>
      <c r="D283" s="15">
        <v>0</v>
      </c>
      <c r="E283" s="1"/>
      <c r="F283" s="1"/>
      <c r="G283" s="15">
        <v>2019</v>
      </c>
      <c r="H283">
        <v>2</v>
      </c>
      <c r="I283">
        <v>1</v>
      </c>
    </row>
    <row r="284" spans="1:9">
      <c r="A284" s="5" t="s">
        <v>100</v>
      </c>
      <c r="B284" s="1"/>
      <c r="C284" s="1"/>
      <c r="D284" s="15">
        <v>0</v>
      </c>
      <c r="E284" s="1"/>
      <c r="F284" s="1"/>
      <c r="G284" s="15">
        <v>2019</v>
      </c>
      <c r="H284">
        <v>1</v>
      </c>
      <c r="I284">
        <v>0</v>
      </c>
    </row>
    <row r="285" spans="1:9">
      <c r="A285" s="5" t="s">
        <v>102</v>
      </c>
      <c r="B285" s="1"/>
      <c r="C285" s="1"/>
      <c r="D285" s="15">
        <v>0</v>
      </c>
      <c r="E285" s="1"/>
      <c r="F285" s="1"/>
      <c r="G285" s="15">
        <v>2019</v>
      </c>
      <c r="H285">
        <v>0</v>
      </c>
      <c r="I285">
        <v>3</v>
      </c>
    </row>
    <row r="286" spans="1:9">
      <c r="A286" s="5" t="s">
        <v>104</v>
      </c>
      <c r="B286" s="1"/>
      <c r="C286" s="1"/>
      <c r="D286" s="15">
        <v>0</v>
      </c>
      <c r="E286" s="1"/>
      <c r="F286" s="1"/>
      <c r="G286" s="15">
        <v>2019</v>
      </c>
      <c r="H286">
        <v>1</v>
      </c>
      <c r="I286">
        <v>2</v>
      </c>
    </row>
    <row r="287" spans="1:9">
      <c r="A287" s="5" t="s">
        <v>105</v>
      </c>
      <c r="B287" s="1"/>
      <c r="C287" s="1"/>
      <c r="D287" s="15">
        <v>0</v>
      </c>
      <c r="E287" s="1"/>
      <c r="F287" s="1"/>
      <c r="G287" s="15">
        <v>2019</v>
      </c>
      <c r="H287">
        <v>0</v>
      </c>
      <c r="I287">
        <v>3</v>
      </c>
    </row>
    <row r="288" spans="1:9">
      <c r="A288" s="5" t="s">
        <v>98</v>
      </c>
      <c r="B288" s="1"/>
      <c r="C288" s="1"/>
      <c r="D288" s="15">
        <v>0</v>
      </c>
      <c r="E288" s="1"/>
      <c r="F288" s="1"/>
      <c r="G288" s="15">
        <v>2019</v>
      </c>
      <c r="H288">
        <v>0</v>
      </c>
      <c r="I288">
        <v>3</v>
      </c>
    </row>
    <row r="289" spans="1:9">
      <c r="A289" s="5" t="s">
        <v>99</v>
      </c>
      <c r="B289" s="1"/>
      <c r="C289" s="1"/>
      <c r="D289" s="15">
        <v>0</v>
      </c>
      <c r="E289" s="1"/>
      <c r="F289" s="1"/>
      <c r="G289" s="15">
        <v>2019</v>
      </c>
      <c r="H289">
        <v>0</v>
      </c>
      <c r="I289">
        <v>3</v>
      </c>
    </row>
    <row r="290" spans="1:9">
      <c r="A290" s="5" t="s">
        <v>106</v>
      </c>
      <c r="B290" s="1"/>
      <c r="C290" s="1"/>
      <c r="D290" s="15">
        <v>0</v>
      </c>
      <c r="E290" s="1"/>
      <c r="F290" s="1"/>
      <c r="G290" s="15">
        <v>2019</v>
      </c>
      <c r="H290">
        <v>2</v>
      </c>
      <c r="I290">
        <v>1</v>
      </c>
    </row>
    <row r="291" spans="1:9">
      <c r="A291" s="5" t="s">
        <v>109</v>
      </c>
      <c r="B291" s="1"/>
      <c r="C291" s="1"/>
      <c r="D291" s="15">
        <v>0</v>
      </c>
      <c r="E291" s="1"/>
      <c r="F291" s="1"/>
      <c r="G291" s="15">
        <v>2019</v>
      </c>
      <c r="H291">
        <v>3</v>
      </c>
      <c r="I291">
        <v>0</v>
      </c>
    </row>
    <row r="292" spans="1:9">
      <c r="A292" s="5" t="s">
        <v>112</v>
      </c>
      <c r="B292" s="1"/>
      <c r="C292" s="1"/>
      <c r="D292" s="15">
        <v>2</v>
      </c>
      <c r="E292" s="1"/>
      <c r="F292" s="1"/>
      <c r="G292" s="15">
        <v>2019</v>
      </c>
      <c r="H292">
        <v>3</v>
      </c>
      <c r="I292">
        <v>0</v>
      </c>
    </row>
    <row r="293" spans="1:9">
      <c r="A293" s="5" t="s">
        <v>113</v>
      </c>
      <c r="B293" s="1"/>
      <c r="C293" s="1"/>
      <c r="D293" s="15">
        <v>0</v>
      </c>
      <c r="E293" s="1"/>
      <c r="F293" s="1"/>
      <c r="G293" s="15">
        <v>2019</v>
      </c>
      <c r="H293">
        <v>3</v>
      </c>
      <c r="I293">
        <v>0</v>
      </c>
    </row>
    <row r="294" spans="1:9">
      <c r="A294" s="5" t="s">
        <v>114</v>
      </c>
      <c r="B294" s="1"/>
      <c r="C294" s="1"/>
      <c r="D294" s="15">
        <v>0</v>
      </c>
      <c r="E294" s="1"/>
      <c r="F294" s="1"/>
      <c r="G294" s="15">
        <v>2019</v>
      </c>
      <c r="H294">
        <v>0</v>
      </c>
      <c r="I294">
        <v>3</v>
      </c>
    </row>
    <row r="295" spans="1:9">
      <c r="A295" s="5" t="s">
        <v>115</v>
      </c>
      <c r="B295" s="1"/>
      <c r="C295" s="1"/>
      <c r="D295" s="15">
        <v>2</v>
      </c>
      <c r="E295" s="1"/>
      <c r="F295" s="1"/>
      <c r="G295" s="15">
        <v>2019</v>
      </c>
      <c r="H295">
        <v>2</v>
      </c>
      <c r="I295">
        <v>1</v>
      </c>
    </row>
    <row r="296" spans="1:9">
      <c r="A296" s="5" t="s">
        <v>118</v>
      </c>
      <c r="B296" s="1"/>
      <c r="C296" s="1"/>
      <c r="D296" s="15">
        <v>0</v>
      </c>
      <c r="E296" s="1"/>
      <c r="F296" s="1"/>
      <c r="G296" s="15">
        <v>2019</v>
      </c>
      <c r="H296">
        <v>0</v>
      </c>
      <c r="I296">
        <v>3</v>
      </c>
    </row>
    <row r="297" spans="1:9">
      <c r="A297" s="5" t="s">
        <v>121</v>
      </c>
      <c r="B297" s="1"/>
      <c r="C297" s="1"/>
      <c r="D297" s="15">
        <v>1</v>
      </c>
      <c r="E297" s="1"/>
      <c r="F297" s="1"/>
      <c r="G297" s="15">
        <v>2019</v>
      </c>
      <c r="H297">
        <v>3</v>
      </c>
      <c r="I297">
        <v>0</v>
      </c>
    </row>
    <row r="298" spans="1:9">
      <c r="A298" s="5" t="s">
        <v>122</v>
      </c>
      <c r="B298" s="1"/>
      <c r="C298" s="1"/>
      <c r="D298" s="15">
        <v>0</v>
      </c>
      <c r="E298" s="1"/>
      <c r="F298" s="1"/>
      <c r="G298" s="15">
        <v>2019</v>
      </c>
      <c r="H298">
        <v>3</v>
      </c>
      <c r="I298">
        <v>0</v>
      </c>
    </row>
    <row r="299" spans="1:9">
      <c r="A299" s="5" t="s">
        <v>123</v>
      </c>
      <c r="B299" s="1"/>
      <c r="C299" s="1"/>
      <c r="D299" s="15">
        <v>2</v>
      </c>
      <c r="E299" s="1"/>
      <c r="F299" s="1"/>
      <c r="G299" s="15">
        <v>2019</v>
      </c>
      <c r="H299">
        <v>3</v>
      </c>
      <c r="I299">
        <v>0</v>
      </c>
    </row>
    <row r="300" spans="1:9">
      <c r="A300" s="5" t="s">
        <v>124</v>
      </c>
      <c r="B300" s="1"/>
      <c r="C300" s="1"/>
      <c r="D300" s="15">
        <v>0</v>
      </c>
      <c r="E300" s="1"/>
      <c r="F300" s="1"/>
      <c r="G300" s="15">
        <v>2019</v>
      </c>
      <c r="H300">
        <v>3</v>
      </c>
      <c r="I300">
        <v>0</v>
      </c>
    </row>
    <row r="301" spans="1:9">
      <c r="A301" s="5" t="s">
        <v>126</v>
      </c>
      <c r="B301" s="1"/>
      <c r="C301" s="1"/>
      <c r="D301" s="15">
        <v>0</v>
      </c>
      <c r="E301" s="1"/>
      <c r="F301" s="1"/>
      <c r="G301" s="15">
        <v>2019</v>
      </c>
      <c r="H301">
        <v>3</v>
      </c>
      <c r="I301">
        <v>0</v>
      </c>
    </row>
    <row r="302" spans="1:9">
      <c r="A302" s="5" t="s">
        <v>128</v>
      </c>
      <c r="B302" s="1"/>
      <c r="C302" s="1"/>
      <c r="D302" s="15">
        <v>0</v>
      </c>
      <c r="E302" s="1"/>
      <c r="F302" s="1"/>
      <c r="G302" s="15">
        <v>2019</v>
      </c>
      <c r="H302">
        <v>1</v>
      </c>
      <c r="I302">
        <v>2</v>
      </c>
    </row>
    <row r="303" spans="1:9">
      <c r="A303" s="5" t="s">
        <v>130</v>
      </c>
      <c r="B303" s="1"/>
      <c r="C303" s="1"/>
      <c r="D303" s="15">
        <v>0</v>
      </c>
      <c r="E303" s="1"/>
      <c r="F303" s="1"/>
      <c r="G303" s="15">
        <v>2019</v>
      </c>
      <c r="H303">
        <v>2</v>
      </c>
      <c r="I303">
        <v>1</v>
      </c>
    </row>
    <row r="304" spans="1:9">
      <c r="A304" s="5" t="s">
        <v>131</v>
      </c>
      <c r="B304" s="1"/>
      <c r="C304" s="1"/>
      <c r="D304" s="15">
        <v>0</v>
      </c>
      <c r="E304" s="1"/>
      <c r="F304" s="1"/>
      <c r="G304" s="15">
        <v>2019</v>
      </c>
      <c r="H304">
        <v>0</v>
      </c>
      <c r="I304">
        <v>3</v>
      </c>
    </row>
    <row r="305" spans="1:9">
      <c r="A305" s="5" t="s">
        <v>133</v>
      </c>
      <c r="B305" s="1"/>
      <c r="C305" s="1"/>
      <c r="D305" s="15">
        <v>0</v>
      </c>
      <c r="E305" s="1"/>
      <c r="F305" s="1"/>
      <c r="G305" s="15">
        <v>2019</v>
      </c>
      <c r="H305">
        <v>3</v>
      </c>
      <c r="I305">
        <v>0</v>
      </c>
    </row>
    <row r="306" spans="1:9">
      <c r="A306" s="5" t="s">
        <v>135</v>
      </c>
      <c r="B306" s="1"/>
      <c r="C306" s="1"/>
      <c r="D306" s="15">
        <v>1</v>
      </c>
      <c r="E306" s="1"/>
      <c r="F306" s="1"/>
      <c r="G306" s="15">
        <v>2019</v>
      </c>
      <c r="H306">
        <v>2</v>
      </c>
      <c r="I306">
        <v>1</v>
      </c>
    </row>
    <row r="307" spans="1:9">
      <c r="A307" s="5" t="s">
        <v>138</v>
      </c>
      <c r="B307" s="1"/>
      <c r="C307" s="1"/>
      <c r="D307" s="15">
        <v>0</v>
      </c>
      <c r="E307" s="1"/>
      <c r="F307" s="1"/>
      <c r="G307" s="15">
        <v>2019</v>
      </c>
      <c r="H307">
        <v>3</v>
      </c>
      <c r="I307">
        <v>0</v>
      </c>
    </row>
    <row r="308" spans="1:9">
      <c r="A308" s="5" t="s">
        <v>14</v>
      </c>
      <c r="B308" s="15">
        <v>-5</v>
      </c>
      <c r="C308" s="15">
        <f>B308/38.5</f>
        <v>-0.12987012987012986</v>
      </c>
      <c r="D308" s="1"/>
      <c r="E308" s="1"/>
      <c r="F308" s="1"/>
      <c r="G308" s="15">
        <v>2010</v>
      </c>
      <c r="H308">
        <v>1</v>
      </c>
      <c r="I308">
        <v>2</v>
      </c>
    </row>
    <row r="309" spans="1:9">
      <c r="A309" s="5" t="s">
        <v>23</v>
      </c>
      <c r="B309" s="15">
        <v>-3.5</v>
      </c>
      <c r="C309" s="15">
        <f t="shared" ref="C309:C358" si="2">B309/38.5</f>
        <v>-9.0909090909090912E-2</v>
      </c>
      <c r="D309" s="1"/>
      <c r="E309" s="1"/>
      <c r="F309" s="1"/>
      <c r="G309" s="15">
        <v>2010</v>
      </c>
      <c r="H309">
        <v>2</v>
      </c>
      <c r="I309">
        <v>1</v>
      </c>
    </row>
    <row r="310" spans="1:9">
      <c r="A310" s="5" t="s">
        <v>35</v>
      </c>
      <c r="B310" s="15">
        <v>-1.75</v>
      </c>
      <c r="C310" s="15">
        <f t="shared" si="2"/>
        <v>-4.5454545454545456E-2</v>
      </c>
      <c r="D310" s="1"/>
      <c r="E310" s="1"/>
      <c r="F310" s="1"/>
      <c r="G310" s="15">
        <v>2010</v>
      </c>
      <c r="H310">
        <v>3</v>
      </c>
      <c r="I310">
        <v>0</v>
      </c>
    </row>
    <row r="311" spans="1:9">
      <c r="A311" s="5" t="s">
        <v>39</v>
      </c>
      <c r="B311" s="15">
        <v>-3</v>
      </c>
      <c r="C311" s="15">
        <f t="shared" si="2"/>
        <v>-7.792207792207792E-2</v>
      </c>
      <c r="D311" s="1"/>
      <c r="E311" s="1"/>
      <c r="F311" s="1"/>
      <c r="G311" s="15">
        <v>2010</v>
      </c>
      <c r="H311">
        <v>0</v>
      </c>
      <c r="I311">
        <v>3</v>
      </c>
    </row>
    <row r="312" spans="1:9">
      <c r="A312" s="5" t="s">
        <v>40</v>
      </c>
      <c r="B312" s="15">
        <v>14.75</v>
      </c>
      <c r="C312" s="15">
        <f t="shared" si="2"/>
        <v>0.38311688311688313</v>
      </c>
      <c r="D312" s="1"/>
      <c r="E312" s="1"/>
      <c r="F312" s="1"/>
      <c r="G312" s="15">
        <v>2010</v>
      </c>
      <c r="H312">
        <v>1</v>
      </c>
      <c r="I312">
        <v>2</v>
      </c>
    </row>
    <row r="313" spans="1:9">
      <c r="A313" s="5" t="s">
        <v>45</v>
      </c>
      <c r="B313" s="15">
        <v>15.5</v>
      </c>
      <c r="C313" s="15">
        <f t="shared" si="2"/>
        <v>0.40259740259740262</v>
      </c>
      <c r="D313" s="1"/>
      <c r="E313" s="1"/>
      <c r="F313" s="1"/>
      <c r="G313" s="15">
        <v>2010</v>
      </c>
      <c r="H313">
        <v>0</v>
      </c>
      <c r="I313">
        <v>3</v>
      </c>
    </row>
    <row r="314" spans="1:9">
      <c r="A314" s="5" t="s">
        <v>46</v>
      </c>
      <c r="B314" s="15">
        <v>11.75</v>
      </c>
      <c r="C314" s="15">
        <f t="shared" si="2"/>
        <v>0.30519480519480519</v>
      </c>
      <c r="D314" s="1"/>
      <c r="E314" s="1"/>
      <c r="F314" s="1"/>
      <c r="G314" s="15">
        <v>2010</v>
      </c>
      <c r="H314">
        <v>1</v>
      </c>
      <c r="I314">
        <v>2</v>
      </c>
    </row>
    <row r="315" spans="1:9">
      <c r="A315" s="5" t="s">
        <v>49</v>
      </c>
      <c r="B315" s="15">
        <v>5</v>
      </c>
      <c r="C315" s="15">
        <f t="shared" si="2"/>
        <v>0.12987012987012986</v>
      </c>
      <c r="D315" s="1"/>
      <c r="E315" s="1"/>
      <c r="F315" s="1"/>
      <c r="G315" s="15">
        <v>2010</v>
      </c>
      <c r="H315">
        <v>0</v>
      </c>
      <c r="I315">
        <v>3</v>
      </c>
    </row>
    <row r="316" spans="1:9">
      <c r="A316" s="5" t="s">
        <v>55</v>
      </c>
      <c r="B316" s="15">
        <v>16.25</v>
      </c>
      <c r="C316" s="15">
        <f t="shared" si="2"/>
        <v>0.42207792207792205</v>
      </c>
      <c r="D316" s="1"/>
      <c r="E316" s="1"/>
      <c r="F316" s="1"/>
      <c r="G316" s="15">
        <v>2010</v>
      </c>
      <c r="H316" t="s">
        <v>841</v>
      </c>
      <c r="I316" t="s">
        <v>841</v>
      </c>
    </row>
    <row r="317" spans="1:9">
      <c r="A317" s="5" t="s">
        <v>56</v>
      </c>
      <c r="B317" s="15">
        <v>-2.75</v>
      </c>
      <c r="C317" s="15">
        <f t="shared" si="2"/>
        <v>-7.1428571428571425E-2</v>
      </c>
      <c r="D317" s="1"/>
      <c r="E317" s="1"/>
      <c r="F317" s="1"/>
      <c r="G317" s="15">
        <v>2010</v>
      </c>
      <c r="H317">
        <v>2</v>
      </c>
      <c r="I317">
        <v>0</v>
      </c>
    </row>
    <row r="318" spans="1:9">
      <c r="A318" s="5" t="s">
        <v>58</v>
      </c>
      <c r="B318" s="15">
        <v>-6</v>
      </c>
      <c r="C318" s="15">
        <f t="shared" si="2"/>
        <v>-0.15584415584415584</v>
      </c>
      <c r="D318" s="1"/>
      <c r="E318" s="1"/>
      <c r="F318" s="1"/>
      <c r="G318" s="15">
        <v>2010</v>
      </c>
      <c r="H318">
        <v>3</v>
      </c>
      <c r="I318">
        <v>0</v>
      </c>
    </row>
    <row r="319" spans="1:9">
      <c r="A319" s="5" t="s">
        <v>64</v>
      </c>
      <c r="B319" s="15">
        <v>6</v>
      </c>
      <c r="C319" s="15">
        <f t="shared" si="2"/>
        <v>0.15584415584415584</v>
      </c>
      <c r="D319" s="1"/>
      <c r="E319" s="1"/>
      <c r="F319" s="1"/>
      <c r="G319" s="15">
        <v>2010</v>
      </c>
      <c r="H319">
        <v>1</v>
      </c>
      <c r="I319">
        <v>2</v>
      </c>
    </row>
    <row r="320" spans="1:9">
      <c r="A320" s="5" t="s">
        <v>68</v>
      </c>
      <c r="B320" s="15">
        <v>-6</v>
      </c>
      <c r="C320" s="15">
        <f t="shared" si="2"/>
        <v>-0.15584415584415584</v>
      </c>
      <c r="D320" s="1"/>
      <c r="E320" s="1"/>
      <c r="F320" s="1"/>
      <c r="G320" s="15">
        <v>2010</v>
      </c>
      <c r="H320">
        <v>3</v>
      </c>
      <c r="I320">
        <v>0</v>
      </c>
    </row>
    <row r="321" spans="1:9">
      <c r="A321" s="5" t="s">
        <v>71</v>
      </c>
      <c r="B321" s="15">
        <v>11.5</v>
      </c>
      <c r="C321" s="15">
        <f t="shared" si="2"/>
        <v>0.29870129870129869</v>
      </c>
      <c r="D321" s="1"/>
      <c r="E321" s="1"/>
      <c r="F321" s="1"/>
      <c r="G321" s="15">
        <v>2010</v>
      </c>
      <c r="H321">
        <v>0</v>
      </c>
      <c r="I321">
        <v>3</v>
      </c>
    </row>
    <row r="322" spans="1:9">
      <c r="A322" s="5" t="s">
        <v>72</v>
      </c>
      <c r="B322" s="15">
        <v>-2.5</v>
      </c>
      <c r="C322" s="15">
        <f t="shared" si="2"/>
        <v>-6.4935064935064929E-2</v>
      </c>
      <c r="D322" s="1"/>
      <c r="E322" s="1"/>
      <c r="F322" s="1"/>
      <c r="G322" s="15">
        <v>2010</v>
      </c>
      <c r="H322">
        <v>2</v>
      </c>
      <c r="I322">
        <v>1</v>
      </c>
    </row>
    <row r="323" spans="1:9">
      <c r="A323" s="5" t="s">
        <v>74</v>
      </c>
      <c r="B323" s="15">
        <v>13.5</v>
      </c>
      <c r="C323" s="15">
        <f t="shared" si="2"/>
        <v>0.35064935064935066</v>
      </c>
      <c r="D323" s="1"/>
      <c r="E323" s="1"/>
      <c r="F323" s="1"/>
      <c r="G323" s="15">
        <v>2010</v>
      </c>
      <c r="H323">
        <v>0</v>
      </c>
      <c r="I323">
        <v>3</v>
      </c>
    </row>
    <row r="324" spans="1:9">
      <c r="A324" s="5" t="s">
        <v>75</v>
      </c>
      <c r="B324" s="15">
        <v>0.5</v>
      </c>
      <c r="C324" s="15">
        <f t="shared" si="2"/>
        <v>1.2987012987012988E-2</v>
      </c>
      <c r="D324" s="1"/>
      <c r="E324" s="1"/>
      <c r="F324" s="1"/>
      <c r="G324" s="15">
        <v>2010</v>
      </c>
      <c r="H324">
        <v>2</v>
      </c>
      <c r="I324">
        <v>1</v>
      </c>
    </row>
    <row r="325" spans="1:9">
      <c r="A325" s="5" t="s">
        <v>76</v>
      </c>
      <c r="B325" s="15">
        <v>-0.75</v>
      </c>
      <c r="C325" s="15">
        <f t="shared" si="2"/>
        <v>-1.948051948051948E-2</v>
      </c>
      <c r="D325" s="1"/>
      <c r="E325" s="1"/>
      <c r="F325" s="1"/>
      <c r="G325" s="15">
        <v>2010</v>
      </c>
      <c r="H325">
        <v>1</v>
      </c>
      <c r="I325">
        <v>2</v>
      </c>
    </row>
    <row r="326" spans="1:9">
      <c r="A326" s="5" t="s">
        <v>79</v>
      </c>
      <c r="B326" s="15">
        <v>-5</v>
      </c>
      <c r="C326" s="15">
        <f t="shared" si="2"/>
        <v>-0.12987012987012986</v>
      </c>
      <c r="D326" s="1"/>
      <c r="E326" s="1"/>
      <c r="F326" s="1"/>
      <c r="G326" s="15">
        <v>2010</v>
      </c>
      <c r="H326">
        <v>1</v>
      </c>
      <c r="I326">
        <v>2</v>
      </c>
    </row>
    <row r="327" spans="1:9">
      <c r="A327" s="5" t="s">
        <v>80</v>
      </c>
      <c r="B327" s="15">
        <v>14.25</v>
      </c>
      <c r="C327" s="15">
        <f t="shared" si="2"/>
        <v>0.37012987012987014</v>
      </c>
      <c r="D327" s="1"/>
      <c r="E327" s="1"/>
      <c r="F327" s="1"/>
      <c r="G327" s="15">
        <v>2010</v>
      </c>
      <c r="H327">
        <v>0</v>
      </c>
      <c r="I327">
        <v>3</v>
      </c>
    </row>
    <row r="328" spans="1:9">
      <c r="A328" s="5" t="s">
        <v>81</v>
      </c>
      <c r="B328" s="15">
        <v>7.25</v>
      </c>
      <c r="C328" s="15">
        <f t="shared" si="2"/>
        <v>0.18831168831168832</v>
      </c>
      <c r="D328" s="1"/>
      <c r="E328" s="1"/>
      <c r="F328" s="1"/>
      <c r="G328" s="15">
        <v>2010</v>
      </c>
      <c r="H328">
        <v>0</v>
      </c>
      <c r="I328">
        <v>3</v>
      </c>
    </row>
    <row r="329" spans="1:9">
      <c r="A329" s="5" t="s">
        <v>86</v>
      </c>
      <c r="B329" s="15">
        <v>8.75</v>
      </c>
      <c r="C329" s="15">
        <f t="shared" si="2"/>
        <v>0.22727272727272727</v>
      </c>
      <c r="D329" s="1"/>
      <c r="E329" s="1"/>
      <c r="F329" s="1"/>
      <c r="G329" s="15">
        <v>2010</v>
      </c>
      <c r="H329">
        <v>0</v>
      </c>
      <c r="I329">
        <v>3</v>
      </c>
    </row>
    <row r="330" spans="1:9">
      <c r="A330" s="5" t="s">
        <v>87</v>
      </c>
      <c r="B330" s="15">
        <v>0</v>
      </c>
      <c r="C330" s="15">
        <f t="shared" si="2"/>
        <v>0</v>
      </c>
      <c r="D330" s="1"/>
      <c r="E330" s="1"/>
      <c r="F330" s="1"/>
      <c r="G330" s="15">
        <v>2010</v>
      </c>
      <c r="H330">
        <v>1</v>
      </c>
      <c r="I330">
        <v>2</v>
      </c>
    </row>
    <row r="331" spans="1:9">
      <c r="A331" s="5" t="s">
        <v>89</v>
      </c>
      <c r="B331" s="15">
        <v>18.5</v>
      </c>
      <c r="C331" s="15">
        <f t="shared" si="2"/>
        <v>0.48051948051948051</v>
      </c>
      <c r="D331" s="1"/>
      <c r="E331" s="1"/>
      <c r="F331" s="1"/>
      <c r="G331" s="15">
        <v>2010</v>
      </c>
      <c r="H331">
        <v>1</v>
      </c>
      <c r="I331">
        <v>2</v>
      </c>
    </row>
    <row r="332" spans="1:9">
      <c r="A332" s="5" t="s">
        <v>90</v>
      </c>
      <c r="B332" s="15">
        <v>-4.5</v>
      </c>
      <c r="C332" s="15">
        <f t="shared" si="2"/>
        <v>-0.11688311688311688</v>
      </c>
      <c r="D332" s="1"/>
      <c r="E332" s="1"/>
      <c r="F332" s="1"/>
      <c r="G332" s="15">
        <v>2010</v>
      </c>
      <c r="H332">
        <v>1</v>
      </c>
      <c r="I332">
        <v>2</v>
      </c>
    </row>
    <row r="333" spans="1:9">
      <c r="A333" s="5" t="s">
        <v>93</v>
      </c>
      <c r="B333" s="15">
        <v>-5</v>
      </c>
      <c r="C333" s="15">
        <f t="shared" si="2"/>
        <v>-0.12987012987012986</v>
      </c>
      <c r="D333" s="1"/>
      <c r="E333" s="1"/>
      <c r="F333" s="1"/>
      <c r="G333" s="15">
        <v>2010</v>
      </c>
      <c r="H333">
        <v>2</v>
      </c>
      <c r="I333">
        <v>1</v>
      </c>
    </row>
    <row r="334" spans="1:9">
      <c r="A334" s="5" t="s">
        <v>96</v>
      </c>
      <c r="B334" s="15">
        <v>-3.5</v>
      </c>
      <c r="C334" s="15">
        <f t="shared" si="2"/>
        <v>-9.0909090909090912E-2</v>
      </c>
      <c r="D334" s="1"/>
      <c r="E334" s="1"/>
      <c r="F334" s="1"/>
      <c r="G334" s="15">
        <v>2010</v>
      </c>
      <c r="H334">
        <v>1</v>
      </c>
      <c r="I334">
        <v>1</v>
      </c>
    </row>
    <row r="335" spans="1:9">
      <c r="A335" s="5" t="s">
        <v>100</v>
      </c>
      <c r="B335" s="15">
        <v>-4</v>
      </c>
      <c r="C335" s="15">
        <f t="shared" si="2"/>
        <v>-0.1038961038961039</v>
      </c>
      <c r="D335" s="1"/>
      <c r="E335" s="1"/>
      <c r="F335" s="1"/>
      <c r="G335" s="15">
        <v>2010</v>
      </c>
      <c r="H335">
        <v>1</v>
      </c>
      <c r="I335">
        <v>0</v>
      </c>
    </row>
    <row r="336" spans="1:9">
      <c r="A336" s="5" t="s">
        <v>102</v>
      </c>
      <c r="B336" s="15">
        <v>3.5</v>
      </c>
      <c r="C336" s="15">
        <f t="shared" si="2"/>
        <v>9.0909090909090912E-2</v>
      </c>
      <c r="D336" s="1"/>
      <c r="E336" s="1"/>
      <c r="F336" s="1"/>
      <c r="G336" s="15">
        <v>2010</v>
      </c>
      <c r="H336">
        <v>1</v>
      </c>
      <c r="I336">
        <v>2</v>
      </c>
    </row>
    <row r="337" spans="1:9">
      <c r="A337" s="5" t="s">
        <v>104</v>
      </c>
      <c r="B337" s="15">
        <v>5</v>
      </c>
      <c r="C337" s="15">
        <f t="shared" si="2"/>
        <v>0.12987012987012986</v>
      </c>
      <c r="D337" s="1"/>
      <c r="E337" s="1"/>
      <c r="F337" s="1"/>
      <c r="G337" s="15">
        <v>2010</v>
      </c>
      <c r="H337">
        <v>0</v>
      </c>
      <c r="I337">
        <v>3</v>
      </c>
    </row>
    <row r="338" spans="1:9">
      <c r="A338" s="5" t="s">
        <v>105</v>
      </c>
      <c r="B338" s="15">
        <v>19.25</v>
      </c>
      <c r="C338" s="15">
        <f t="shared" si="2"/>
        <v>0.5</v>
      </c>
      <c r="D338" s="1"/>
      <c r="E338" s="1"/>
      <c r="F338" s="1"/>
      <c r="G338" s="15">
        <v>2010</v>
      </c>
      <c r="H338">
        <v>1</v>
      </c>
      <c r="I338">
        <v>2</v>
      </c>
    </row>
    <row r="339" spans="1:9">
      <c r="A339" s="5" t="s">
        <v>98</v>
      </c>
      <c r="B339" s="15">
        <v>12</v>
      </c>
      <c r="C339" s="15">
        <f t="shared" si="2"/>
        <v>0.31168831168831168</v>
      </c>
      <c r="D339" s="1"/>
      <c r="E339" s="1"/>
      <c r="F339" s="1"/>
      <c r="G339" s="15">
        <v>2010</v>
      </c>
      <c r="H339">
        <v>0</v>
      </c>
      <c r="I339">
        <v>3</v>
      </c>
    </row>
    <row r="340" spans="1:9">
      <c r="A340" s="5" t="s">
        <v>99</v>
      </c>
      <c r="B340" s="15">
        <v>9.25</v>
      </c>
      <c r="C340" s="15">
        <f t="shared" si="2"/>
        <v>0.24025974025974026</v>
      </c>
      <c r="D340" s="1"/>
      <c r="E340" s="1"/>
      <c r="F340" s="1"/>
      <c r="G340" s="15">
        <v>2010</v>
      </c>
      <c r="H340">
        <v>0</v>
      </c>
      <c r="I340">
        <v>3</v>
      </c>
    </row>
    <row r="341" spans="1:9">
      <c r="A341" s="5" t="s">
        <v>106</v>
      </c>
      <c r="B341" s="15">
        <v>-2.5</v>
      </c>
      <c r="C341" s="15">
        <f t="shared" si="2"/>
        <v>-6.4935064935064929E-2</v>
      </c>
      <c r="D341" s="1"/>
      <c r="E341" s="1"/>
      <c r="F341" s="1"/>
      <c r="G341" s="15">
        <v>2010</v>
      </c>
      <c r="H341">
        <v>0</v>
      </c>
      <c r="I341">
        <v>3</v>
      </c>
    </row>
    <row r="342" spans="1:9">
      <c r="A342" s="5" t="s">
        <v>109</v>
      </c>
      <c r="B342" s="15">
        <v>-6</v>
      </c>
      <c r="C342" s="15">
        <f t="shared" si="2"/>
        <v>-0.15584415584415584</v>
      </c>
      <c r="D342" s="1"/>
      <c r="E342" s="1"/>
      <c r="F342" s="1"/>
      <c r="G342" s="15">
        <v>2010</v>
      </c>
      <c r="H342">
        <v>3</v>
      </c>
      <c r="I342">
        <v>0</v>
      </c>
    </row>
    <row r="343" spans="1:9">
      <c r="A343" s="5" t="s">
        <v>112</v>
      </c>
      <c r="B343" s="15">
        <v>-4.75</v>
      </c>
      <c r="C343" s="15">
        <f t="shared" si="2"/>
        <v>-0.12337662337662338</v>
      </c>
      <c r="D343" s="1"/>
      <c r="E343" s="1"/>
      <c r="F343" s="1"/>
      <c r="G343" s="15">
        <v>2010</v>
      </c>
      <c r="H343">
        <v>1</v>
      </c>
      <c r="I343">
        <v>2</v>
      </c>
    </row>
    <row r="344" spans="1:9">
      <c r="A344" s="5" t="s">
        <v>113</v>
      </c>
      <c r="B344" s="15">
        <v>-6</v>
      </c>
      <c r="C344" s="15">
        <f t="shared" si="2"/>
        <v>-0.15584415584415584</v>
      </c>
      <c r="D344" s="1"/>
      <c r="E344" s="1"/>
      <c r="F344" s="1"/>
      <c r="G344" s="15">
        <v>2010</v>
      </c>
      <c r="H344">
        <v>2</v>
      </c>
      <c r="I344">
        <v>1</v>
      </c>
    </row>
    <row r="345" spans="1:9">
      <c r="A345" s="5" t="s">
        <v>114</v>
      </c>
      <c r="B345" s="15">
        <v>13.75</v>
      </c>
      <c r="C345" s="15">
        <f t="shared" si="2"/>
        <v>0.35714285714285715</v>
      </c>
      <c r="D345" s="1"/>
      <c r="E345" s="1"/>
      <c r="F345" s="1"/>
      <c r="G345" s="15">
        <v>2010</v>
      </c>
      <c r="H345">
        <v>0</v>
      </c>
      <c r="I345">
        <v>3</v>
      </c>
    </row>
    <row r="346" spans="1:9">
      <c r="A346" s="5" t="s">
        <v>115</v>
      </c>
      <c r="B346" s="15">
        <v>-3.5</v>
      </c>
      <c r="C346" s="15">
        <f t="shared" si="2"/>
        <v>-9.0909090909090912E-2</v>
      </c>
      <c r="D346" s="1"/>
      <c r="E346" s="1"/>
      <c r="F346" s="1"/>
      <c r="G346" s="15">
        <v>2010</v>
      </c>
      <c r="H346">
        <v>1</v>
      </c>
      <c r="I346">
        <v>2</v>
      </c>
    </row>
    <row r="347" spans="1:9">
      <c r="A347" s="5" t="s">
        <v>118</v>
      </c>
      <c r="B347" s="15">
        <v>11.25</v>
      </c>
      <c r="C347" s="15">
        <f t="shared" si="2"/>
        <v>0.29220779220779219</v>
      </c>
      <c r="D347" s="1"/>
      <c r="E347" s="1"/>
      <c r="F347" s="1"/>
      <c r="G347" s="15">
        <v>2010</v>
      </c>
      <c r="H347">
        <v>1</v>
      </c>
      <c r="I347">
        <v>2</v>
      </c>
    </row>
    <row r="348" spans="1:9">
      <c r="A348" s="5" t="s">
        <v>121</v>
      </c>
      <c r="B348" s="15">
        <v>-5</v>
      </c>
      <c r="C348" s="15">
        <f t="shared" si="2"/>
        <v>-0.12987012987012986</v>
      </c>
      <c r="D348" s="1"/>
      <c r="E348" s="1"/>
      <c r="F348" s="1"/>
      <c r="G348" s="15">
        <v>2010</v>
      </c>
      <c r="H348">
        <v>3</v>
      </c>
      <c r="I348">
        <v>0</v>
      </c>
    </row>
    <row r="349" spans="1:9">
      <c r="A349" s="5" t="s">
        <v>122</v>
      </c>
      <c r="B349" s="15">
        <v>-5</v>
      </c>
      <c r="C349" s="15">
        <f t="shared" si="2"/>
        <v>-0.12987012987012986</v>
      </c>
      <c r="D349" s="1"/>
      <c r="E349" s="1"/>
      <c r="F349" s="1"/>
      <c r="G349" s="15">
        <v>2010</v>
      </c>
      <c r="H349">
        <v>3</v>
      </c>
      <c r="I349">
        <v>0</v>
      </c>
    </row>
    <row r="350" spans="1:9">
      <c r="A350" s="5" t="s">
        <v>123</v>
      </c>
      <c r="B350" s="15">
        <v>-4.25</v>
      </c>
      <c r="C350" s="15">
        <f t="shared" si="2"/>
        <v>-0.11038961038961038</v>
      </c>
      <c r="D350" s="1"/>
      <c r="E350" s="1"/>
      <c r="F350" s="1"/>
      <c r="G350" s="15">
        <v>2010</v>
      </c>
      <c r="H350">
        <v>2</v>
      </c>
      <c r="I350">
        <v>1</v>
      </c>
    </row>
    <row r="351" spans="1:9">
      <c r="A351" s="5" t="s">
        <v>124</v>
      </c>
      <c r="B351" s="15">
        <v>-3</v>
      </c>
      <c r="C351" s="15">
        <f t="shared" si="2"/>
        <v>-7.792207792207792E-2</v>
      </c>
      <c r="D351" s="1"/>
      <c r="E351" s="1"/>
      <c r="F351" s="1"/>
      <c r="G351" s="15">
        <v>2010</v>
      </c>
      <c r="H351">
        <v>3</v>
      </c>
      <c r="I351">
        <v>0</v>
      </c>
    </row>
    <row r="352" spans="1:9">
      <c r="A352" s="5" t="s">
        <v>126</v>
      </c>
      <c r="B352" s="15">
        <v>-5</v>
      </c>
      <c r="C352" s="15">
        <f t="shared" si="2"/>
        <v>-0.12987012987012986</v>
      </c>
      <c r="D352" s="1"/>
      <c r="E352" s="1"/>
      <c r="F352" s="1"/>
      <c r="G352" s="15">
        <v>2010</v>
      </c>
      <c r="H352">
        <v>3</v>
      </c>
      <c r="I352">
        <v>0</v>
      </c>
    </row>
    <row r="353" spans="1:9">
      <c r="A353" s="5" t="s">
        <v>128</v>
      </c>
      <c r="B353" s="15">
        <v>25.25</v>
      </c>
      <c r="C353" s="15">
        <f t="shared" si="2"/>
        <v>0.6558441558441559</v>
      </c>
      <c r="D353" s="1"/>
      <c r="E353" s="1"/>
      <c r="F353" s="1"/>
      <c r="G353" s="15">
        <v>2010</v>
      </c>
      <c r="H353">
        <v>1</v>
      </c>
      <c r="I353">
        <v>2</v>
      </c>
    </row>
    <row r="354" spans="1:9">
      <c r="A354" s="5" t="s">
        <v>130</v>
      </c>
      <c r="B354" s="15">
        <v>-2</v>
      </c>
      <c r="C354" s="15">
        <f t="shared" si="2"/>
        <v>-5.1948051948051951E-2</v>
      </c>
      <c r="D354" s="1"/>
      <c r="E354" s="1"/>
      <c r="F354" s="1"/>
      <c r="G354" s="15">
        <v>2010</v>
      </c>
      <c r="H354">
        <v>2</v>
      </c>
      <c r="I354">
        <v>1</v>
      </c>
    </row>
    <row r="355" spans="1:9">
      <c r="A355" s="5" t="s">
        <v>131</v>
      </c>
      <c r="B355" s="15">
        <v>21</v>
      </c>
      <c r="C355" s="15">
        <f t="shared" si="2"/>
        <v>0.54545454545454541</v>
      </c>
      <c r="D355" s="1"/>
      <c r="E355" s="1"/>
      <c r="F355" s="1"/>
      <c r="G355" s="15">
        <v>2010</v>
      </c>
      <c r="H355">
        <v>0</v>
      </c>
      <c r="I355">
        <v>3</v>
      </c>
    </row>
    <row r="356" spans="1:9">
      <c r="A356" s="5" t="s">
        <v>133</v>
      </c>
      <c r="B356" s="15">
        <v>-3</v>
      </c>
      <c r="C356" s="15">
        <f t="shared" si="2"/>
        <v>-7.792207792207792E-2</v>
      </c>
      <c r="D356" s="1"/>
      <c r="E356" s="1"/>
      <c r="F356" s="1"/>
      <c r="G356" s="15">
        <v>2010</v>
      </c>
      <c r="H356">
        <v>0</v>
      </c>
      <c r="I356">
        <v>3</v>
      </c>
    </row>
    <row r="357" spans="1:9">
      <c r="A357" s="5" t="s">
        <v>135</v>
      </c>
      <c r="B357" s="15">
        <v>3</v>
      </c>
      <c r="C357" s="15">
        <f t="shared" si="2"/>
        <v>7.792207792207792E-2</v>
      </c>
      <c r="D357" s="1"/>
      <c r="E357" s="1"/>
      <c r="F357" s="1"/>
      <c r="G357" s="15">
        <v>2010</v>
      </c>
      <c r="H357">
        <v>0</v>
      </c>
      <c r="I357">
        <v>3</v>
      </c>
    </row>
    <row r="358" spans="1:9">
      <c r="A358" s="5" t="s">
        <v>138</v>
      </c>
      <c r="B358" s="15">
        <v>-4.5</v>
      </c>
      <c r="C358" s="15">
        <f t="shared" si="2"/>
        <v>-0.11688311688311688</v>
      </c>
      <c r="D358" s="1"/>
      <c r="E358" s="1"/>
      <c r="F358" s="1"/>
      <c r="G358" s="15">
        <v>2010</v>
      </c>
      <c r="H358">
        <v>2</v>
      </c>
      <c r="I358">
        <v>1</v>
      </c>
    </row>
    <row r="359" spans="1:9">
      <c r="A359" s="5" t="s">
        <v>14</v>
      </c>
      <c r="B359" s="1"/>
      <c r="C359" s="1"/>
      <c r="D359" s="1"/>
      <c r="E359" s="183">
        <v>3.1E-2</v>
      </c>
      <c r="F359" s="1"/>
      <c r="G359" s="15">
        <v>2017</v>
      </c>
      <c r="H359">
        <v>3</v>
      </c>
      <c r="I359">
        <v>0</v>
      </c>
    </row>
    <row r="360" spans="1:9">
      <c r="A360" s="5" t="s">
        <v>23</v>
      </c>
      <c r="B360" s="1"/>
      <c r="C360" s="1"/>
      <c r="D360" s="1"/>
      <c r="E360" s="183">
        <v>3.6999999999999998E-2</v>
      </c>
      <c r="F360" s="1"/>
      <c r="G360" s="15">
        <v>2017</v>
      </c>
      <c r="H360">
        <v>1</v>
      </c>
      <c r="I360">
        <v>1</v>
      </c>
    </row>
    <row r="361" spans="1:9">
      <c r="A361" s="5" t="s">
        <v>35</v>
      </c>
      <c r="B361" s="1"/>
      <c r="C361" s="1"/>
      <c r="D361" s="1"/>
      <c r="E361" s="183">
        <v>4.4999999999999998E-2</v>
      </c>
      <c r="F361" s="1"/>
      <c r="G361" s="15">
        <v>2017</v>
      </c>
      <c r="H361">
        <v>3</v>
      </c>
      <c r="I361">
        <v>0</v>
      </c>
    </row>
    <row r="362" spans="1:9">
      <c r="A362" s="5" t="s">
        <v>39</v>
      </c>
      <c r="B362" s="1"/>
      <c r="C362" s="1"/>
      <c r="D362" s="1"/>
      <c r="E362" s="183">
        <v>3.3000000000000002E-2</v>
      </c>
      <c r="F362" s="1"/>
      <c r="G362" s="15">
        <v>2017</v>
      </c>
      <c r="H362">
        <v>3</v>
      </c>
      <c r="I362">
        <v>0</v>
      </c>
    </row>
    <row r="363" spans="1:9">
      <c r="A363" s="5" t="s">
        <v>40</v>
      </c>
      <c r="B363" s="1"/>
      <c r="C363" s="1"/>
      <c r="D363" s="1"/>
      <c r="E363" s="183">
        <v>5.2999999999999999E-2</v>
      </c>
      <c r="F363" s="1"/>
      <c r="G363" s="15">
        <v>2017</v>
      </c>
      <c r="H363">
        <v>0</v>
      </c>
      <c r="I363">
        <v>3</v>
      </c>
    </row>
    <row r="364" spans="1:9">
      <c r="A364" s="5" t="s">
        <v>45</v>
      </c>
      <c r="B364" s="1"/>
      <c r="C364" s="1"/>
      <c r="D364" s="1"/>
      <c r="E364" s="183">
        <v>4.5999999999999999E-2</v>
      </c>
      <c r="F364" s="1"/>
      <c r="G364" s="15">
        <v>2017</v>
      </c>
      <c r="H364">
        <v>1</v>
      </c>
      <c r="I364">
        <v>2</v>
      </c>
    </row>
    <row r="365" spans="1:9">
      <c r="A365" s="5" t="s">
        <v>46</v>
      </c>
      <c r="B365" s="1"/>
      <c r="C365" s="1"/>
      <c r="D365" s="1"/>
      <c r="E365" s="183">
        <v>3.9E-2</v>
      </c>
      <c r="F365" s="1"/>
      <c r="G365" s="15">
        <v>2017</v>
      </c>
      <c r="H365">
        <v>0</v>
      </c>
      <c r="I365">
        <v>3</v>
      </c>
    </row>
    <row r="366" spans="1:9">
      <c r="A366" s="5" t="s">
        <v>49</v>
      </c>
      <c r="B366" s="1"/>
      <c r="C366" s="1"/>
      <c r="D366" s="1"/>
      <c r="E366" s="183">
        <v>4.4999999999999998E-2</v>
      </c>
      <c r="F366" s="1"/>
      <c r="G366" s="15">
        <v>2017</v>
      </c>
      <c r="H366">
        <v>0</v>
      </c>
      <c r="I366">
        <v>3</v>
      </c>
    </row>
    <row r="367" spans="1:9">
      <c r="A367" s="5" t="s">
        <v>55</v>
      </c>
      <c r="B367" s="1"/>
      <c r="C367" s="1"/>
      <c r="D367" s="1"/>
      <c r="E367" s="183">
        <v>9.8000000000000004E-2</v>
      </c>
      <c r="F367" s="1"/>
      <c r="G367" s="15">
        <v>2017</v>
      </c>
      <c r="H367" t="s">
        <v>841</v>
      </c>
      <c r="I367" t="s">
        <v>841</v>
      </c>
    </row>
    <row r="368" spans="1:9">
      <c r="A368" s="5" t="s">
        <v>56</v>
      </c>
      <c r="B368" s="1"/>
      <c r="C368" s="1"/>
      <c r="D368" s="1"/>
      <c r="E368" s="183">
        <v>4.5999999999999999E-2</v>
      </c>
      <c r="F368" s="1"/>
      <c r="G368" s="15">
        <v>2017</v>
      </c>
      <c r="H368">
        <v>3</v>
      </c>
      <c r="I368">
        <v>0</v>
      </c>
    </row>
    <row r="369" spans="1:9">
      <c r="A369" s="5" t="s">
        <v>58</v>
      </c>
      <c r="B369" s="1"/>
      <c r="C369" s="1"/>
      <c r="D369" s="1"/>
      <c r="E369" s="183">
        <v>4.4999999999999998E-2</v>
      </c>
      <c r="F369" s="1"/>
      <c r="G369" s="15">
        <v>2017</v>
      </c>
      <c r="H369">
        <v>3</v>
      </c>
      <c r="I369">
        <v>0</v>
      </c>
    </row>
    <row r="370" spans="1:9">
      <c r="A370" s="5" t="s">
        <v>64</v>
      </c>
      <c r="B370" s="1"/>
      <c r="C370" s="1"/>
      <c r="D370" s="1"/>
      <c r="E370" s="183">
        <v>4.5999999999999999E-2</v>
      </c>
      <c r="F370" s="1"/>
      <c r="G370" s="15">
        <v>2017</v>
      </c>
      <c r="H370">
        <v>0</v>
      </c>
      <c r="I370">
        <v>3</v>
      </c>
    </row>
    <row r="371" spans="1:9">
      <c r="A371" s="5" t="s">
        <v>68</v>
      </c>
      <c r="B371" s="1"/>
      <c r="C371" s="1"/>
      <c r="D371" s="1"/>
      <c r="E371" s="183">
        <v>2.8000000000000001E-2</v>
      </c>
      <c r="F371" s="1"/>
      <c r="G371" s="15">
        <v>2017</v>
      </c>
      <c r="H371">
        <v>3</v>
      </c>
      <c r="I371">
        <v>0</v>
      </c>
    </row>
    <row r="372" spans="1:9">
      <c r="A372" s="5" t="s">
        <v>71</v>
      </c>
      <c r="B372" s="1"/>
      <c r="C372" s="1"/>
      <c r="D372" s="1"/>
      <c r="E372" s="183">
        <v>4.2999999999999997E-2</v>
      </c>
      <c r="F372" s="1"/>
      <c r="G372" s="15">
        <v>2017</v>
      </c>
      <c r="H372">
        <v>1</v>
      </c>
      <c r="I372">
        <v>2</v>
      </c>
    </row>
    <row r="373" spans="1:9">
      <c r="A373" s="5" t="s">
        <v>72</v>
      </c>
      <c r="B373" s="1"/>
      <c r="C373" s="1"/>
      <c r="D373" s="1"/>
      <c r="E373" s="183">
        <v>4.4999999999999998E-2</v>
      </c>
      <c r="F373" s="1"/>
      <c r="G373" s="15">
        <v>2017</v>
      </c>
      <c r="H373">
        <v>3</v>
      </c>
      <c r="I373">
        <v>0</v>
      </c>
    </row>
    <row r="374" spans="1:9">
      <c r="A374" s="5" t="s">
        <v>74</v>
      </c>
      <c r="B374" s="1"/>
      <c r="C374" s="1"/>
      <c r="D374" s="1"/>
      <c r="E374" s="183">
        <v>3.5999999999999997E-2</v>
      </c>
      <c r="F374" s="1"/>
      <c r="G374" s="15">
        <v>2017</v>
      </c>
      <c r="H374">
        <v>3</v>
      </c>
      <c r="I374">
        <v>0</v>
      </c>
    </row>
    <row r="375" spans="1:9">
      <c r="A375" s="5" t="s">
        <v>75</v>
      </c>
      <c r="B375" s="1"/>
      <c r="C375" s="1"/>
      <c r="D375" s="1"/>
      <c r="E375" s="183">
        <v>3.3000000000000002E-2</v>
      </c>
      <c r="F375" s="1"/>
      <c r="G375" s="15">
        <v>2017</v>
      </c>
      <c r="H375">
        <v>3</v>
      </c>
      <c r="I375">
        <v>0</v>
      </c>
    </row>
    <row r="376" spans="1:9">
      <c r="A376" s="5" t="s">
        <v>76</v>
      </c>
      <c r="B376" s="1"/>
      <c r="C376" s="1"/>
      <c r="D376" s="1"/>
      <c r="E376" s="183">
        <v>3.4000000000000002E-2</v>
      </c>
      <c r="F376" s="1"/>
      <c r="G376" s="15">
        <v>2017</v>
      </c>
      <c r="H376">
        <v>3</v>
      </c>
      <c r="I376">
        <v>0</v>
      </c>
    </row>
    <row r="377" spans="1:9">
      <c r="A377" s="5" t="s">
        <v>79</v>
      </c>
      <c r="B377" s="1"/>
      <c r="C377" s="1"/>
      <c r="D377" s="1"/>
      <c r="E377" s="183">
        <v>3.9E-2</v>
      </c>
      <c r="F377" s="1"/>
      <c r="G377" s="15">
        <v>2017</v>
      </c>
      <c r="H377">
        <v>2</v>
      </c>
      <c r="I377">
        <v>1</v>
      </c>
    </row>
    <row r="378" spans="1:9">
      <c r="A378" s="5" t="s">
        <v>80</v>
      </c>
      <c r="B378" s="1"/>
      <c r="C378" s="1"/>
      <c r="D378" s="1"/>
      <c r="E378" s="183">
        <v>4.9000000000000002E-2</v>
      </c>
      <c r="F378" s="1"/>
      <c r="G378" s="15">
        <v>2017</v>
      </c>
      <c r="H378">
        <v>2</v>
      </c>
      <c r="I378">
        <v>1</v>
      </c>
    </row>
    <row r="379" spans="1:9">
      <c r="A379" s="5" t="s">
        <v>81</v>
      </c>
      <c r="B379" s="1"/>
      <c r="C379" s="1"/>
      <c r="D379" s="1"/>
      <c r="E379" s="183">
        <v>4.2000000000000003E-2</v>
      </c>
      <c r="F379" s="1"/>
      <c r="G379" s="15">
        <v>2017</v>
      </c>
      <c r="H379">
        <v>1</v>
      </c>
      <c r="I379">
        <v>2</v>
      </c>
    </row>
    <row r="380" spans="1:9">
      <c r="A380" s="5" t="s">
        <v>86</v>
      </c>
      <c r="B380" s="1"/>
      <c r="C380" s="1"/>
      <c r="D380" s="1"/>
      <c r="E380" s="183">
        <v>5.3999999999999999E-2</v>
      </c>
      <c r="F380" s="1"/>
      <c r="G380" s="15">
        <v>2017</v>
      </c>
      <c r="H380">
        <v>1</v>
      </c>
      <c r="I380">
        <v>2</v>
      </c>
    </row>
    <row r="381" spans="1:9">
      <c r="A381" s="5" t="s">
        <v>87</v>
      </c>
      <c r="B381" s="1"/>
      <c r="C381" s="1"/>
      <c r="D381" s="1"/>
      <c r="E381" s="183">
        <v>0.04</v>
      </c>
      <c r="F381" s="1"/>
      <c r="G381" s="15">
        <v>2017</v>
      </c>
      <c r="H381">
        <v>3</v>
      </c>
      <c r="I381">
        <v>0</v>
      </c>
    </row>
    <row r="382" spans="1:9">
      <c r="A382" s="5" t="s">
        <v>89</v>
      </c>
      <c r="B382" s="1"/>
      <c r="C382" s="1"/>
      <c r="D382" s="1"/>
      <c r="E382" s="183">
        <v>4.1000000000000002E-2</v>
      </c>
      <c r="F382" s="1"/>
      <c r="G382" s="15">
        <v>2017</v>
      </c>
      <c r="H382">
        <v>2</v>
      </c>
      <c r="I382">
        <v>1</v>
      </c>
    </row>
    <row r="383" spans="1:9">
      <c r="A383" s="5" t="s">
        <v>90</v>
      </c>
      <c r="B383" s="1"/>
      <c r="C383" s="1"/>
      <c r="D383" s="1"/>
      <c r="E383" s="183">
        <v>3.5000000000000003E-2</v>
      </c>
      <c r="F383" s="1"/>
      <c r="G383" s="15">
        <v>2017</v>
      </c>
      <c r="H383">
        <v>3</v>
      </c>
      <c r="I383">
        <v>0</v>
      </c>
    </row>
    <row r="384" spans="1:9">
      <c r="A384" s="5" t="s">
        <v>93</v>
      </c>
      <c r="B384" s="1"/>
      <c r="C384" s="1"/>
      <c r="D384" s="1"/>
      <c r="E384" s="183">
        <v>3.7999999999999999E-2</v>
      </c>
      <c r="F384" s="1"/>
      <c r="G384" s="15">
        <v>2017</v>
      </c>
      <c r="H384">
        <v>3</v>
      </c>
      <c r="I384">
        <v>0</v>
      </c>
    </row>
    <row r="385" spans="1:9">
      <c r="A385" s="5" t="s">
        <v>96</v>
      </c>
      <c r="B385" s="1"/>
      <c r="C385" s="1"/>
      <c r="D385" s="1"/>
      <c r="E385" s="183">
        <v>2.9000000000000001E-2</v>
      </c>
      <c r="F385" s="1"/>
      <c r="G385" s="15">
        <v>2017</v>
      </c>
      <c r="H385">
        <v>2</v>
      </c>
      <c r="I385">
        <v>1</v>
      </c>
    </row>
    <row r="386" spans="1:9">
      <c r="A386" s="5" t="s">
        <v>100</v>
      </c>
      <c r="B386" s="1"/>
      <c r="C386" s="1"/>
      <c r="D386" s="1"/>
      <c r="E386" s="183">
        <v>3.7999999999999999E-2</v>
      </c>
      <c r="F386" s="1"/>
      <c r="G386" s="15">
        <v>2017</v>
      </c>
      <c r="H386">
        <v>1</v>
      </c>
      <c r="I386">
        <v>0</v>
      </c>
    </row>
    <row r="387" spans="1:9">
      <c r="A387" s="5" t="s">
        <v>102</v>
      </c>
      <c r="B387" s="1"/>
      <c r="C387" s="1"/>
      <c r="D387" s="1"/>
      <c r="E387" s="183">
        <v>5.5E-2</v>
      </c>
      <c r="F387" s="1"/>
      <c r="G387" s="15">
        <v>2017</v>
      </c>
      <c r="H387">
        <v>1</v>
      </c>
      <c r="I387">
        <v>2</v>
      </c>
    </row>
    <row r="388" spans="1:9">
      <c r="A388" s="5" t="s">
        <v>104</v>
      </c>
      <c r="B388" s="1"/>
      <c r="C388" s="1"/>
      <c r="D388" s="1"/>
      <c r="E388" s="183">
        <v>4.7E-2</v>
      </c>
      <c r="F388" s="1"/>
      <c r="G388" s="15">
        <v>2017</v>
      </c>
      <c r="H388">
        <v>3</v>
      </c>
      <c r="I388">
        <v>0</v>
      </c>
    </row>
    <row r="389" spans="1:9">
      <c r="A389" s="5" t="s">
        <v>105</v>
      </c>
      <c r="B389" s="1"/>
      <c r="C389" s="1"/>
      <c r="D389" s="1"/>
      <c r="E389" s="183">
        <v>4.1000000000000002E-2</v>
      </c>
      <c r="F389" s="1"/>
      <c r="G389" s="15">
        <v>2017</v>
      </c>
      <c r="H389">
        <v>1</v>
      </c>
      <c r="I389">
        <v>2</v>
      </c>
    </row>
    <row r="390" spans="1:9">
      <c r="A390" s="5" t="s">
        <v>98</v>
      </c>
      <c r="B390" s="1"/>
      <c r="C390" s="1"/>
      <c r="D390" s="1"/>
      <c r="E390" s="183">
        <v>4.4999999999999998E-2</v>
      </c>
      <c r="F390" s="1"/>
      <c r="G390" s="15">
        <v>2017</v>
      </c>
      <c r="H390">
        <v>1</v>
      </c>
      <c r="I390">
        <v>2</v>
      </c>
    </row>
    <row r="391" spans="1:9">
      <c r="A391" s="5" t="s">
        <v>99</v>
      </c>
      <c r="B391" s="1"/>
      <c r="C391" s="1"/>
      <c r="D391" s="1"/>
      <c r="E391" s="183">
        <v>5.0999999999999997E-2</v>
      </c>
      <c r="F391" s="1"/>
      <c r="G391" s="15">
        <v>2017</v>
      </c>
      <c r="H391">
        <v>1</v>
      </c>
      <c r="I391">
        <v>2</v>
      </c>
    </row>
    <row r="392" spans="1:9">
      <c r="A392" s="5" t="s">
        <v>106</v>
      </c>
      <c r="B392" s="1"/>
      <c r="C392" s="1"/>
      <c r="D392" s="1"/>
      <c r="E392" s="183">
        <v>0.04</v>
      </c>
      <c r="F392" s="1"/>
      <c r="G392" s="15">
        <v>2017</v>
      </c>
      <c r="H392">
        <v>2</v>
      </c>
      <c r="I392">
        <v>1</v>
      </c>
    </row>
    <row r="393" spans="1:9">
      <c r="A393" s="5" t="s">
        <v>109</v>
      </c>
      <c r="B393" s="1"/>
      <c r="C393" s="1"/>
      <c r="D393" s="1"/>
      <c r="E393" s="183">
        <v>2.7E-2</v>
      </c>
      <c r="F393" s="1"/>
      <c r="G393" s="15">
        <v>2017</v>
      </c>
      <c r="H393">
        <v>3</v>
      </c>
      <c r="I393">
        <v>0</v>
      </c>
    </row>
    <row r="394" spans="1:9">
      <c r="A394" s="5" t="s">
        <v>112</v>
      </c>
      <c r="B394" s="1"/>
      <c r="C394" s="1"/>
      <c r="D394" s="1"/>
      <c r="E394" s="183">
        <v>4.2999999999999997E-2</v>
      </c>
      <c r="F394" s="1"/>
      <c r="G394" s="15">
        <v>2017</v>
      </c>
      <c r="H394">
        <v>3</v>
      </c>
      <c r="I394">
        <v>0</v>
      </c>
    </row>
    <row r="395" spans="1:9">
      <c r="A395" s="5" t="s">
        <v>113</v>
      </c>
      <c r="B395" s="1"/>
      <c r="C395" s="1"/>
      <c r="D395" s="1"/>
      <c r="E395" s="183">
        <v>3.7999999999999999E-2</v>
      </c>
      <c r="F395" s="1"/>
      <c r="G395" s="15">
        <v>2017</v>
      </c>
      <c r="H395">
        <v>3</v>
      </c>
      <c r="I395">
        <v>0</v>
      </c>
    </row>
    <row r="396" spans="1:9">
      <c r="A396" s="5" t="s">
        <v>114</v>
      </c>
      <c r="B396" s="1"/>
      <c r="C396" s="1"/>
      <c r="D396" s="1"/>
      <c r="E396" s="183">
        <v>5.6000000000000001E-2</v>
      </c>
      <c r="F396" s="1"/>
      <c r="G396" s="15">
        <v>2017</v>
      </c>
      <c r="H396">
        <v>0</v>
      </c>
      <c r="I396">
        <v>3</v>
      </c>
    </row>
    <row r="397" spans="1:9">
      <c r="A397" s="5" t="s">
        <v>115</v>
      </c>
      <c r="B397" s="1"/>
      <c r="C397" s="1"/>
      <c r="D397" s="1"/>
      <c r="E397" s="183">
        <v>4.1000000000000002E-2</v>
      </c>
      <c r="F397" s="1"/>
      <c r="G397" s="15">
        <v>2017</v>
      </c>
      <c r="H397">
        <v>2</v>
      </c>
      <c r="I397">
        <v>1</v>
      </c>
    </row>
    <row r="398" spans="1:9">
      <c r="A398" s="5" t="s">
        <v>118</v>
      </c>
      <c r="B398" s="1"/>
      <c r="C398" s="1"/>
      <c r="D398" s="1"/>
      <c r="E398" s="183">
        <v>4.4999999999999998E-2</v>
      </c>
      <c r="F398" s="1"/>
      <c r="G398" s="15">
        <v>2017</v>
      </c>
      <c r="H398">
        <v>0</v>
      </c>
      <c r="I398">
        <v>3</v>
      </c>
    </row>
    <row r="399" spans="1:9">
      <c r="A399" s="5" t="s">
        <v>121</v>
      </c>
      <c r="B399" s="1"/>
      <c r="C399" s="1"/>
      <c r="D399" s="1"/>
      <c r="E399" s="183">
        <v>3.5000000000000003E-2</v>
      </c>
      <c r="F399" s="1"/>
      <c r="G399" s="15">
        <v>2017</v>
      </c>
      <c r="H399">
        <v>3</v>
      </c>
      <c r="I399">
        <v>0</v>
      </c>
    </row>
    <row r="400" spans="1:9">
      <c r="A400" s="5" t="s">
        <v>122</v>
      </c>
      <c r="B400" s="1"/>
      <c r="C400" s="1"/>
      <c r="D400" s="1"/>
      <c r="E400" s="183">
        <v>0.03</v>
      </c>
      <c r="F400" s="1"/>
      <c r="G400" s="15">
        <v>2017</v>
      </c>
      <c r="H400">
        <v>3</v>
      </c>
      <c r="I400">
        <v>0</v>
      </c>
    </row>
    <row r="401" spans="1:9">
      <c r="A401" s="5" t="s">
        <v>123</v>
      </c>
      <c r="B401" s="1"/>
      <c r="C401" s="1"/>
      <c r="D401" s="1"/>
      <c r="E401" s="183">
        <v>3.5000000000000003E-2</v>
      </c>
      <c r="F401" s="1"/>
      <c r="G401" s="15">
        <v>2017</v>
      </c>
      <c r="H401">
        <v>3</v>
      </c>
      <c r="I401">
        <v>0</v>
      </c>
    </row>
    <row r="402" spans="1:9">
      <c r="A402" s="5" t="s">
        <v>124</v>
      </c>
      <c r="B402" s="1"/>
      <c r="C402" s="1"/>
      <c r="D402" s="1"/>
      <c r="E402" s="183">
        <v>4.1000000000000002E-2</v>
      </c>
      <c r="F402" s="1"/>
      <c r="G402" s="15">
        <v>2017</v>
      </c>
      <c r="H402">
        <v>3</v>
      </c>
      <c r="I402">
        <v>0</v>
      </c>
    </row>
    <row r="403" spans="1:9">
      <c r="A403" s="5" t="s">
        <v>126</v>
      </c>
      <c r="B403" s="1"/>
      <c r="C403" s="1"/>
      <c r="D403" s="1"/>
      <c r="E403" s="183">
        <v>3.6999999999999998E-2</v>
      </c>
      <c r="F403" s="1"/>
      <c r="G403" s="15">
        <v>2017</v>
      </c>
      <c r="H403">
        <v>3</v>
      </c>
      <c r="I403">
        <v>0</v>
      </c>
    </row>
    <row r="404" spans="1:9">
      <c r="A404" s="5" t="s">
        <v>128</v>
      </c>
      <c r="B404" s="1"/>
      <c r="C404" s="1"/>
      <c r="D404" s="1"/>
      <c r="E404" s="183">
        <v>5.1999999999999998E-2</v>
      </c>
      <c r="F404" s="1"/>
      <c r="G404" s="15">
        <v>2017</v>
      </c>
      <c r="H404">
        <v>1</v>
      </c>
      <c r="I404">
        <v>2</v>
      </c>
    </row>
    <row r="405" spans="1:9">
      <c r="A405" s="5" t="s">
        <v>130</v>
      </c>
      <c r="B405" s="1"/>
      <c r="C405" s="1"/>
      <c r="D405" s="1"/>
      <c r="E405" s="183">
        <v>3.9E-2</v>
      </c>
      <c r="F405" s="1"/>
      <c r="G405" s="15">
        <v>2017</v>
      </c>
      <c r="H405">
        <v>2</v>
      </c>
      <c r="I405">
        <v>1</v>
      </c>
    </row>
    <row r="406" spans="1:9">
      <c r="A406" s="5" t="s">
        <v>131</v>
      </c>
      <c r="B406" s="1"/>
      <c r="C406" s="1"/>
      <c r="D406" s="1"/>
      <c r="E406" s="183">
        <v>5.1999999999999998E-2</v>
      </c>
      <c r="F406" s="1"/>
      <c r="G406" s="15">
        <v>2017</v>
      </c>
      <c r="H406">
        <v>1</v>
      </c>
      <c r="I406">
        <v>2</v>
      </c>
    </row>
    <row r="407" spans="1:9">
      <c r="A407" s="5" t="s">
        <v>133</v>
      </c>
      <c r="B407" s="1"/>
      <c r="C407" s="1"/>
      <c r="D407" s="1"/>
      <c r="E407" s="183">
        <v>0.04</v>
      </c>
      <c r="F407" s="1"/>
      <c r="G407" s="15">
        <v>2017</v>
      </c>
      <c r="H407">
        <v>2</v>
      </c>
      <c r="I407">
        <v>1</v>
      </c>
    </row>
    <row r="408" spans="1:9">
      <c r="A408" s="5" t="s">
        <v>135</v>
      </c>
      <c r="B408" s="1"/>
      <c r="C408" s="1"/>
      <c r="D408" s="1"/>
      <c r="E408" s="183">
        <v>3.7999999999999999E-2</v>
      </c>
      <c r="F408" s="1"/>
      <c r="G408" s="15">
        <v>2017</v>
      </c>
      <c r="H408">
        <v>3</v>
      </c>
      <c r="I408">
        <v>0</v>
      </c>
    </row>
    <row r="409" spans="1:9">
      <c r="A409" s="5" t="s">
        <v>138</v>
      </c>
      <c r="B409" s="1"/>
      <c r="C409" s="1"/>
      <c r="D409" s="1"/>
      <c r="E409" s="183">
        <v>3.3000000000000002E-2</v>
      </c>
      <c r="F409" s="1"/>
      <c r="G409" s="15">
        <v>2017</v>
      </c>
      <c r="H409">
        <v>3</v>
      </c>
      <c r="I409">
        <v>0</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D80BE-0A8B-014E-9748-32D20DB854B8}">
  <sheetPr>
    <tabColor rgb="FFFF0000"/>
  </sheetPr>
  <dimension ref="A1:O154"/>
  <sheetViews>
    <sheetView topLeftCell="A3" workbookViewId="0">
      <selection activeCell="S57" sqref="S57"/>
    </sheetView>
  </sheetViews>
  <sheetFormatPr baseColWidth="10" defaultRowHeight="16"/>
  <cols>
    <col min="1" max="1" width="17.5" bestFit="1" customWidth="1"/>
    <col min="2" max="2" width="14.1640625" bestFit="1" customWidth="1"/>
    <col min="3" max="3" width="17.5" customWidth="1"/>
    <col min="4" max="5" width="15.83203125" customWidth="1"/>
    <col min="9" max="9" width="11.33203125" customWidth="1"/>
    <col min="11" max="11" width="14.6640625" bestFit="1" customWidth="1"/>
  </cols>
  <sheetData>
    <row r="1" spans="1:15">
      <c r="A1" s="13" t="s">
        <v>139</v>
      </c>
      <c r="B1" s="13" t="s">
        <v>142</v>
      </c>
      <c r="C1" s="13" t="s">
        <v>144</v>
      </c>
      <c r="D1" s="13" t="s">
        <v>1878</v>
      </c>
      <c r="E1" s="13" t="s">
        <v>7313</v>
      </c>
      <c r="F1" s="13" t="s">
        <v>6207</v>
      </c>
      <c r="I1" s="45" t="s">
        <v>1872</v>
      </c>
      <c r="J1" s="45" t="s">
        <v>1871</v>
      </c>
      <c r="K1" s="45" t="s">
        <v>1870</v>
      </c>
      <c r="L1" s="45" t="s">
        <v>1869</v>
      </c>
      <c r="M1" s="45" t="s">
        <v>1868</v>
      </c>
    </row>
    <row r="2" spans="1:15">
      <c r="A2" s="13" t="s">
        <v>14</v>
      </c>
      <c r="B2" s="38">
        <v>-10.5</v>
      </c>
      <c r="C2" s="39">
        <f>B2/44.5</f>
        <v>-0.23595505617977527</v>
      </c>
      <c r="D2" s="13" t="str">
        <f>IF(C2&lt;0,"Negative",IF(C2&lt;0.249,"Low",IF(C2&lt;0.499,"Fair",IF(C2&lt;0.749,"Medium",IF(C2&lt;1,"High","Not ranked")))))</f>
        <v>Negative</v>
      </c>
      <c r="E2" s="13">
        <f>_xlfn.XLOOKUP(D2,$I$1:$M$1,$I$2:$M$2,"not found")</f>
        <v>0</v>
      </c>
      <c r="F2" s="13">
        <v>2022</v>
      </c>
      <c r="I2" s="44">
        <v>0</v>
      </c>
      <c r="J2" s="44">
        <v>1</v>
      </c>
      <c r="K2" s="44">
        <v>2</v>
      </c>
      <c r="L2" s="44">
        <v>3</v>
      </c>
      <c r="M2" s="44">
        <v>4</v>
      </c>
    </row>
    <row r="3" spans="1:15">
      <c r="A3" s="13" t="s">
        <v>23</v>
      </c>
      <c r="B3" s="38">
        <v>8.5</v>
      </c>
      <c r="C3" s="39">
        <f t="shared" ref="C3:C52" si="0">B3/44.5</f>
        <v>0.19101123595505617</v>
      </c>
      <c r="D3" s="13" t="str">
        <f t="shared" ref="D3:D52" si="1">IF(C3&lt;0,"Negative",IF(C3&lt;0.249,"Low",IF(C3&lt;0.499,"Fair",IF(C3&lt;0.749,"Medium",IF(C3&lt;1,"High","Not ranked")))))</f>
        <v>Low</v>
      </c>
      <c r="E3" s="13">
        <f t="shared" ref="E3:E66" si="2">_xlfn.XLOOKUP(D3,$I$1:$M$1,$I$2:$M$2,"not found")</f>
        <v>1</v>
      </c>
      <c r="F3" s="13">
        <v>2022</v>
      </c>
    </row>
    <row r="4" spans="1:15">
      <c r="A4" s="13" t="s">
        <v>35</v>
      </c>
      <c r="B4" s="38">
        <v>5.5</v>
      </c>
      <c r="C4" s="39">
        <f t="shared" si="0"/>
        <v>0.12359550561797752</v>
      </c>
      <c r="D4" s="13" t="str">
        <f t="shared" si="1"/>
        <v>Low</v>
      </c>
      <c r="E4" s="13">
        <f t="shared" si="2"/>
        <v>1</v>
      </c>
      <c r="F4" s="13">
        <v>2022</v>
      </c>
    </row>
    <row r="5" spans="1:15">
      <c r="A5" s="13" t="s">
        <v>39</v>
      </c>
      <c r="B5" s="38">
        <v>-12.5</v>
      </c>
      <c r="C5" s="39">
        <f t="shared" si="0"/>
        <v>-0.2808988764044944</v>
      </c>
      <c r="D5" s="13" t="str">
        <f t="shared" si="1"/>
        <v>Negative</v>
      </c>
      <c r="E5" s="13">
        <f t="shared" si="2"/>
        <v>0</v>
      </c>
      <c r="F5" s="13">
        <v>2022</v>
      </c>
    </row>
    <row r="6" spans="1:15">
      <c r="A6" s="13" t="s">
        <v>40</v>
      </c>
      <c r="B6" s="38">
        <v>42.5</v>
      </c>
      <c r="C6" s="39">
        <f t="shared" si="0"/>
        <v>0.9550561797752809</v>
      </c>
      <c r="D6" s="13" t="str">
        <f t="shared" si="1"/>
        <v>High</v>
      </c>
      <c r="E6" s="13">
        <f t="shared" si="2"/>
        <v>4</v>
      </c>
      <c r="F6" s="13">
        <v>2022</v>
      </c>
      <c r="H6" s="196">
        <v>2022</v>
      </c>
      <c r="I6" s="196" t="s">
        <v>8432</v>
      </c>
      <c r="K6" s="196">
        <v>2020</v>
      </c>
      <c r="L6" s="196" t="s">
        <v>8432</v>
      </c>
      <c r="N6" s="196">
        <v>2010</v>
      </c>
      <c r="O6" s="196" t="s">
        <v>8432</v>
      </c>
    </row>
    <row r="7" spans="1:15">
      <c r="A7" s="13" t="s">
        <v>45</v>
      </c>
      <c r="B7" s="38">
        <v>43</v>
      </c>
      <c r="C7" s="39">
        <f t="shared" si="0"/>
        <v>0.9662921348314607</v>
      </c>
      <c r="D7" s="13" t="str">
        <f t="shared" si="1"/>
        <v>High</v>
      </c>
      <c r="E7" s="13">
        <f t="shared" si="2"/>
        <v>4</v>
      </c>
      <c r="F7" s="13">
        <v>2022</v>
      </c>
      <c r="H7" s="196" t="s">
        <v>7310</v>
      </c>
      <c r="I7" s="196">
        <v>-14</v>
      </c>
      <c r="K7" s="196" t="s">
        <v>7310</v>
      </c>
      <c r="L7" s="196">
        <v>-6.5</v>
      </c>
      <c r="N7" s="196" t="s">
        <v>7310</v>
      </c>
      <c r="O7" s="196">
        <v>-6</v>
      </c>
    </row>
    <row r="8" spans="1:15">
      <c r="A8" s="13" t="s">
        <v>46</v>
      </c>
      <c r="B8" s="38">
        <v>38</v>
      </c>
      <c r="C8" s="39">
        <f t="shared" si="0"/>
        <v>0.8539325842696629</v>
      </c>
      <c r="D8" s="13" t="str">
        <f t="shared" si="1"/>
        <v>High</v>
      </c>
      <c r="E8" s="13">
        <f t="shared" si="2"/>
        <v>4</v>
      </c>
      <c r="F8" s="13">
        <v>2022</v>
      </c>
      <c r="H8" s="196" t="s">
        <v>7311</v>
      </c>
      <c r="I8" s="196">
        <v>43</v>
      </c>
      <c r="K8" s="196" t="s">
        <v>7311</v>
      </c>
      <c r="L8" s="196">
        <v>34.75</v>
      </c>
      <c r="N8" s="196" t="s">
        <v>7311</v>
      </c>
      <c r="O8" s="196">
        <v>25.25</v>
      </c>
    </row>
    <row r="9" spans="1:15">
      <c r="A9" s="13" t="s">
        <v>49</v>
      </c>
      <c r="B9" s="38">
        <v>28.5</v>
      </c>
      <c r="C9" s="39">
        <f t="shared" si="0"/>
        <v>0.6404494382022472</v>
      </c>
      <c r="D9" s="13" t="str">
        <f t="shared" si="1"/>
        <v>Medium</v>
      </c>
      <c r="E9" s="13">
        <f t="shared" si="2"/>
        <v>3</v>
      </c>
      <c r="F9" s="13">
        <v>2022</v>
      </c>
      <c r="H9" s="196" t="s">
        <v>8431</v>
      </c>
      <c r="I9" s="197">
        <v>16</v>
      </c>
      <c r="K9" s="196" t="s">
        <v>8431</v>
      </c>
      <c r="L9" s="197">
        <v>14</v>
      </c>
      <c r="N9" s="196" t="s">
        <v>8431</v>
      </c>
      <c r="O9" s="197">
        <v>3</v>
      </c>
    </row>
    <row r="10" spans="1:15">
      <c r="A10" s="13" t="s">
        <v>55</v>
      </c>
      <c r="B10" s="38">
        <v>37.5</v>
      </c>
      <c r="C10" s="39">
        <f t="shared" si="0"/>
        <v>0.84269662921348309</v>
      </c>
      <c r="D10" s="13" t="str">
        <f t="shared" si="1"/>
        <v>High</v>
      </c>
      <c r="E10" s="13">
        <f t="shared" si="2"/>
        <v>4</v>
      </c>
      <c r="F10" s="13">
        <v>2022</v>
      </c>
    </row>
    <row r="11" spans="1:15">
      <c r="A11" s="13" t="s">
        <v>56</v>
      </c>
      <c r="B11" s="38">
        <v>-2</v>
      </c>
      <c r="C11" s="39">
        <f t="shared" si="0"/>
        <v>-4.49438202247191E-2</v>
      </c>
      <c r="D11" s="13" t="str">
        <f t="shared" si="1"/>
        <v>Negative</v>
      </c>
      <c r="E11" s="13">
        <f t="shared" si="2"/>
        <v>0</v>
      </c>
      <c r="F11" s="13">
        <v>2022</v>
      </c>
    </row>
    <row r="12" spans="1:15">
      <c r="A12" s="13" t="s">
        <v>58</v>
      </c>
      <c r="B12" s="38">
        <v>0.5</v>
      </c>
      <c r="C12" s="39">
        <f t="shared" si="0"/>
        <v>1.1235955056179775E-2</v>
      </c>
      <c r="D12" s="13" t="str">
        <f t="shared" si="1"/>
        <v>Low</v>
      </c>
      <c r="E12" s="13">
        <f t="shared" si="2"/>
        <v>1</v>
      </c>
      <c r="F12" s="13">
        <v>2022</v>
      </c>
    </row>
    <row r="13" spans="1:15">
      <c r="A13" s="13" t="s">
        <v>64</v>
      </c>
      <c r="B13" s="38">
        <v>31.5</v>
      </c>
      <c r="C13" s="39">
        <f t="shared" si="0"/>
        <v>0.7078651685393258</v>
      </c>
      <c r="D13" s="13" t="str">
        <f t="shared" si="1"/>
        <v>Medium</v>
      </c>
      <c r="E13" s="13">
        <f t="shared" si="2"/>
        <v>3</v>
      </c>
      <c r="F13" s="13">
        <v>2022</v>
      </c>
    </row>
    <row r="14" spans="1:15">
      <c r="A14" s="13" t="s">
        <v>68</v>
      </c>
      <c r="B14" s="38">
        <v>-5.75</v>
      </c>
      <c r="C14" s="39">
        <f t="shared" si="0"/>
        <v>-0.12921348314606743</v>
      </c>
      <c r="D14" s="13" t="str">
        <f t="shared" si="1"/>
        <v>Negative</v>
      </c>
      <c r="E14" s="13">
        <f t="shared" si="2"/>
        <v>0</v>
      </c>
      <c r="F14" s="13">
        <v>2022</v>
      </c>
    </row>
    <row r="15" spans="1:15">
      <c r="A15" s="13" t="s">
        <v>71</v>
      </c>
      <c r="B15" s="38">
        <v>38</v>
      </c>
      <c r="C15" s="39">
        <f t="shared" si="0"/>
        <v>0.8539325842696629</v>
      </c>
      <c r="D15" s="13" t="str">
        <f t="shared" si="1"/>
        <v>High</v>
      </c>
      <c r="E15" s="13">
        <f t="shared" si="2"/>
        <v>4</v>
      </c>
      <c r="F15" s="13">
        <v>2022</v>
      </c>
    </row>
    <row r="16" spans="1:15">
      <c r="A16" s="13" t="s">
        <v>72</v>
      </c>
      <c r="B16" s="38">
        <v>-1</v>
      </c>
      <c r="C16" s="39">
        <f t="shared" si="0"/>
        <v>-2.247191011235955E-2</v>
      </c>
      <c r="D16" s="13" t="str">
        <f t="shared" si="1"/>
        <v>Negative</v>
      </c>
      <c r="E16" s="13">
        <f t="shared" si="2"/>
        <v>0</v>
      </c>
      <c r="F16" s="13">
        <v>2022</v>
      </c>
    </row>
    <row r="17" spans="1:6">
      <c r="A17" s="13" t="s">
        <v>74</v>
      </c>
      <c r="B17" s="38">
        <v>12</v>
      </c>
      <c r="C17" s="39">
        <f t="shared" si="0"/>
        <v>0.2696629213483146</v>
      </c>
      <c r="D17" s="13" t="str">
        <f t="shared" si="1"/>
        <v>Fair</v>
      </c>
      <c r="E17" s="13">
        <f t="shared" si="2"/>
        <v>2</v>
      </c>
      <c r="F17" s="13">
        <v>2022</v>
      </c>
    </row>
    <row r="18" spans="1:6">
      <c r="A18" s="13" t="s">
        <v>75</v>
      </c>
      <c r="B18" s="38">
        <v>2</v>
      </c>
      <c r="C18" s="39">
        <f t="shared" si="0"/>
        <v>4.49438202247191E-2</v>
      </c>
      <c r="D18" s="13" t="str">
        <f t="shared" si="1"/>
        <v>Low</v>
      </c>
      <c r="E18" s="13">
        <f t="shared" si="2"/>
        <v>1</v>
      </c>
      <c r="F18" s="13">
        <v>2022</v>
      </c>
    </row>
    <row r="19" spans="1:6">
      <c r="A19" s="13" t="s">
        <v>76</v>
      </c>
      <c r="B19" s="38">
        <v>3.25</v>
      </c>
      <c r="C19" s="39">
        <f t="shared" si="0"/>
        <v>7.3033707865168537E-2</v>
      </c>
      <c r="D19" s="13" t="str">
        <f t="shared" si="1"/>
        <v>Low</v>
      </c>
      <c r="E19" s="13">
        <f t="shared" si="2"/>
        <v>1</v>
      </c>
      <c r="F19" s="13">
        <v>2022</v>
      </c>
    </row>
    <row r="20" spans="1:6">
      <c r="A20" s="13" t="s">
        <v>79</v>
      </c>
      <c r="B20" s="38">
        <v>-7.5</v>
      </c>
      <c r="C20" s="39">
        <f t="shared" si="0"/>
        <v>-0.16853932584269662</v>
      </c>
      <c r="D20" s="13" t="str">
        <f t="shared" si="1"/>
        <v>Negative</v>
      </c>
      <c r="E20" s="13">
        <f t="shared" si="2"/>
        <v>0</v>
      </c>
      <c r="F20" s="13">
        <v>2022</v>
      </c>
    </row>
    <row r="21" spans="1:6">
      <c r="A21" s="13" t="s">
        <v>80</v>
      </c>
      <c r="B21" s="38">
        <v>41.5</v>
      </c>
      <c r="C21" s="39">
        <f t="shared" si="0"/>
        <v>0.93258426966292129</v>
      </c>
      <c r="D21" s="13" t="str">
        <f t="shared" si="1"/>
        <v>High</v>
      </c>
      <c r="E21" s="13">
        <f t="shared" si="2"/>
        <v>4</v>
      </c>
      <c r="F21" s="13">
        <v>2022</v>
      </c>
    </row>
    <row r="22" spans="1:6">
      <c r="A22" s="13" t="s">
        <v>81</v>
      </c>
      <c r="B22" s="38">
        <v>39.75</v>
      </c>
      <c r="C22" s="39">
        <f t="shared" si="0"/>
        <v>0.8932584269662921</v>
      </c>
      <c r="D22" s="13" t="str">
        <f t="shared" si="1"/>
        <v>High</v>
      </c>
      <c r="E22" s="13">
        <f t="shared" si="2"/>
        <v>4</v>
      </c>
      <c r="F22" s="13">
        <v>2022</v>
      </c>
    </row>
    <row r="23" spans="1:6">
      <c r="A23" s="13" t="s">
        <v>86</v>
      </c>
      <c r="B23" s="38">
        <v>35</v>
      </c>
      <c r="C23" s="39">
        <f t="shared" si="0"/>
        <v>0.7865168539325843</v>
      </c>
      <c r="D23" s="13" t="str">
        <f t="shared" si="1"/>
        <v>High</v>
      </c>
      <c r="E23" s="13">
        <f t="shared" si="2"/>
        <v>4</v>
      </c>
      <c r="F23" s="13">
        <v>2022</v>
      </c>
    </row>
    <row r="24" spans="1:6">
      <c r="A24" s="13" t="s">
        <v>87</v>
      </c>
      <c r="B24" s="38">
        <v>24</v>
      </c>
      <c r="C24" s="39">
        <f t="shared" si="0"/>
        <v>0.5393258426966292</v>
      </c>
      <c r="D24" s="13" t="str">
        <f t="shared" si="1"/>
        <v>Medium</v>
      </c>
      <c r="E24" s="13">
        <f t="shared" si="2"/>
        <v>3</v>
      </c>
      <c r="F24" s="13">
        <v>2022</v>
      </c>
    </row>
    <row r="25" spans="1:6">
      <c r="A25" s="13" t="s">
        <v>89</v>
      </c>
      <c r="B25" s="38">
        <v>37</v>
      </c>
      <c r="C25" s="39">
        <f t="shared" si="0"/>
        <v>0.8314606741573034</v>
      </c>
      <c r="D25" s="13" t="str">
        <f t="shared" si="1"/>
        <v>High</v>
      </c>
      <c r="E25" s="13">
        <f t="shared" si="2"/>
        <v>4</v>
      </c>
      <c r="F25" s="13">
        <v>2022</v>
      </c>
    </row>
    <row r="26" spans="1:6">
      <c r="A26" s="13" t="s">
        <v>90</v>
      </c>
      <c r="B26" s="38">
        <v>-7</v>
      </c>
      <c r="C26" s="39">
        <f t="shared" si="0"/>
        <v>-0.15730337078651685</v>
      </c>
      <c r="D26" s="13" t="str">
        <f t="shared" si="1"/>
        <v>Negative</v>
      </c>
      <c r="E26" s="13">
        <f t="shared" si="2"/>
        <v>0</v>
      </c>
      <c r="F26" s="13">
        <v>2022</v>
      </c>
    </row>
    <row r="27" spans="1:6">
      <c r="A27" s="13" t="s">
        <v>93</v>
      </c>
      <c r="B27" s="38">
        <v>-0.25</v>
      </c>
      <c r="C27" s="39">
        <f t="shared" si="0"/>
        <v>-5.6179775280898875E-3</v>
      </c>
      <c r="D27" s="13" t="str">
        <f t="shared" si="1"/>
        <v>Negative</v>
      </c>
      <c r="E27" s="13">
        <f t="shared" si="2"/>
        <v>0</v>
      </c>
      <c r="F27" s="13">
        <v>2022</v>
      </c>
    </row>
    <row r="28" spans="1:6">
      <c r="A28" s="13" t="s">
        <v>96</v>
      </c>
      <c r="B28" s="38">
        <v>-3.5</v>
      </c>
      <c r="C28" s="39">
        <f t="shared" si="0"/>
        <v>-7.8651685393258425E-2</v>
      </c>
      <c r="D28" s="13" t="str">
        <f t="shared" si="1"/>
        <v>Negative</v>
      </c>
      <c r="E28" s="13">
        <f t="shared" si="2"/>
        <v>0</v>
      </c>
      <c r="F28" s="13">
        <v>2022</v>
      </c>
    </row>
    <row r="29" spans="1:6">
      <c r="A29" s="13" t="s">
        <v>98</v>
      </c>
      <c r="B29" s="38">
        <v>1.75</v>
      </c>
      <c r="C29" s="39">
        <f t="shared" si="0"/>
        <v>3.9325842696629212E-2</v>
      </c>
      <c r="D29" s="13" t="str">
        <f t="shared" si="1"/>
        <v>Low</v>
      </c>
      <c r="E29" s="13">
        <f t="shared" si="2"/>
        <v>1</v>
      </c>
      <c r="F29" s="13">
        <v>2022</v>
      </c>
    </row>
    <row r="30" spans="1:6">
      <c r="A30" s="13" t="s">
        <v>99</v>
      </c>
      <c r="B30" s="38">
        <v>41.5</v>
      </c>
      <c r="C30" s="39">
        <f t="shared" si="0"/>
        <v>0.93258426966292129</v>
      </c>
      <c r="D30" s="13" t="str">
        <f t="shared" si="1"/>
        <v>High</v>
      </c>
      <c r="E30" s="13">
        <f t="shared" si="2"/>
        <v>4</v>
      </c>
      <c r="F30" s="13">
        <v>2022</v>
      </c>
    </row>
    <row r="31" spans="1:6">
      <c r="A31" s="13" t="s">
        <v>100</v>
      </c>
      <c r="B31" s="38">
        <v>31.5</v>
      </c>
      <c r="C31" s="39">
        <f t="shared" si="0"/>
        <v>0.7078651685393258</v>
      </c>
      <c r="D31" s="13" t="str">
        <f t="shared" si="1"/>
        <v>Medium</v>
      </c>
      <c r="E31" s="13">
        <f t="shared" si="2"/>
        <v>3</v>
      </c>
      <c r="F31" s="13">
        <v>2022</v>
      </c>
    </row>
    <row r="32" spans="1:6">
      <c r="A32" s="13" t="s">
        <v>102</v>
      </c>
      <c r="B32" s="38">
        <v>39.25</v>
      </c>
      <c r="C32" s="39">
        <f t="shared" si="0"/>
        <v>0.8820224719101124</v>
      </c>
      <c r="D32" s="13" t="str">
        <f t="shared" si="1"/>
        <v>High</v>
      </c>
      <c r="E32" s="13">
        <f t="shared" si="2"/>
        <v>4</v>
      </c>
      <c r="F32" s="13">
        <v>2022</v>
      </c>
    </row>
    <row r="33" spans="1:6">
      <c r="A33" s="13" t="s">
        <v>104</v>
      </c>
      <c r="B33" s="38">
        <v>33</v>
      </c>
      <c r="C33" s="39">
        <f t="shared" si="0"/>
        <v>0.7415730337078652</v>
      </c>
      <c r="D33" s="13" t="str">
        <f t="shared" si="1"/>
        <v>Medium</v>
      </c>
      <c r="E33" s="13">
        <f t="shared" si="2"/>
        <v>3</v>
      </c>
      <c r="F33" s="13">
        <v>2022</v>
      </c>
    </row>
    <row r="34" spans="1:6">
      <c r="A34" s="13" t="s">
        <v>105</v>
      </c>
      <c r="B34" s="38">
        <v>40.5</v>
      </c>
      <c r="C34" s="39">
        <f t="shared" si="0"/>
        <v>0.9101123595505618</v>
      </c>
      <c r="D34" s="13" t="str">
        <f t="shared" si="1"/>
        <v>High</v>
      </c>
      <c r="E34" s="13">
        <f t="shared" si="2"/>
        <v>4</v>
      </c>
      <c r="F34" s="13">
        <v>2022</v>
      </c>
    </row>
    <row r="35" spans="1:6">
      <c r="A35" s="13" t="s">
        <v>106</v>
      </c>
      <c r="B35" s="38">
        <v>6.75</v>
      </c>
      <c r="C35" s="39">
        <f t="shared" si="0"/>
        <v>0.15168539325842698</v>
      </c>
      <c r="D35" s="13" t="str">
        <f t="shared" si="1"/>
        <v>Low</v>
      </c>
      <c r="E35" s="13">
        <f t="shared" si="2"/>
        <v>1</v>
      </c>
      <c r="F35" s="13">
        <v>2022</v>
      </c>
    </row>
    <row r="36" spans="1:6">
      <c r="A36" s="13" t="s">
        <v>109</v>
      </c>
      <c r="B36" s="38">
        <v>8.75</v>
      </c>
      <c r="C36" s="39">
        <f t="shared" si="0"/>
        <v>0.19662921348314608</v>
      </c>
      <c r="D36" s="13" t="str">
        <f t="shared" si="1"/>
        <v>Low</v>
      </c>
      <c r="E36" s="13">
        <f t="shared" si="2"/>
        <v>1</v>
      </c>
      <c r="F36" s="13">
        <v>2022</v>
      </c>
    </row>
    <row r="37" spans="1:6">
      <c r="A37" s="13" t="s">
        <v>112</v>
      </c>
      <c r="B37" s="38">
        <v>7.75</v>
      </c>
      <c r="C37" s="39">
        <f t="shared" si="0"/>
        <v>0.17415730337078653</v>
      </c>
      <c r="D37" s="13" t="str">
        <f t="shared" si="1"/>
        <v>Low</v>
      </c>
      <c r="E37" s="13">
        <f t="shared" si="2"/>
        <v>1</v>
      </c>
      <c r="F37" s="13">
        <v>2022</v>
      </c>
    </row>
    <row r="38" spans="1:6">
      <c r="A38" s="13" t="s">
        <v>113</v>
      </c>
      <c r="B38" s="38">
        <v>-5.5</v>
      </c>
      <c r="C38" s="39">
        <f t="shared" si="0"/>
        <v>-0.12359550561797752</v>
      </c>
      <c r="D38" s="13" t="str">
        <f t="shared" si="1"/>
        <v>Negative</v>
      </c>
      <c r="E38" s="13">
        <f t="shared" si="2"/>
        <v>0</v>
      </c>
      <c r="F38" s="13">
        <v>2022</v>
      </c>
    </row>
    <row r="39" spans="1:6">
      <c r="A39" s="13" t="s">
        <v>114</v>
      </c>
      <c r="B39" s="38">
        <v>37.5</v>
      </c>
      <c r="C39" s="39">
        <f t="shared" si="0"/>
        <v>0.84269662921348309</v>
      </c>
      <c r="D39" s="13" t="str">
        <f t="shared" si="1"/>
        <v>High</v>
      </c>
      <c r="E39" s="13">
        <f t="shared" si="2"/>
        <v>4</v>
      </c>
      <c r="F39" s="13">
        <v>2022</v>
      </c>
    </row>
    <row r="40" spans="1:6">
      <c r="A40" s="13" t="s">
        <v>115</v>
      </c>
      <c r="B40" s="38">
        <v>17</v>
      </c>
      <c r="C40" s="39">
        <f t="shared" si="0"/>
        <v>0.38202247191011235</v>
      </c>
      <c r="D40" s="13" t="str">
        <f t="shared" si="1"/>
        <v>Fair</v>
      </c>
      <c r="E40" s="13">
        <f t="shared" si="2"/>
        <v>2</v>
      </c>
      <c r="F40" s="13">
        <v>2022</v>
      </c>
    </row>
    <row r="41" spans="1:6">
      <c r="A41" s="13" t="s">
        <v>118</v>
      </c>
      <c r="B41" s="38">
        <v>36</v>
      </c>
      <c r="C41" s="39">
        <f t="shared" si="0"/>
        <v>0.8089887640449438</v>
      </c>
      <c r="D41" s="13" t="str">
        <f t="shared" si="1"/>
        <v>High</v>
      </c>
      <c r="E41" s="13">
        <f t="shared" si="2"/>
        <v>4</v>
      </c>
      <c r="F41" s="13">
        <v>2022</v>
      </c>
    </row>
    <row r="42" spans="1:6">
      <c r="A42" s="13" t="s">
        <v>121</v>
      </c>
      <c r="B42" s="38">
        <v>-7</v>
      </c>
      <c r="C42" s="39">
        <f t="shared" si="0"/>
        <v>-0.15730337078651685</v>
      </c>
      <c r="D42" s="13" t="str">
        <f t="shared" si="1"/>
        <v>Negative</v>
      </c>
      <c r="E42" s="13">
        <f t="shared" si="2"/>
        <v>0</v>
      </c>
      <c r="F42" s="13">
        <v>2022</v>
      </c>
    </row>
    <row r="43" spans="1:6">
      <c r="A43" s="13" t="s">
        <v>122</v>
      </c>
      <c r="B43" s="38">
        <v>-5.5</v>
      </c>
      <c r="C43" s="39">
        <f t="shared" si="0"/>
        <v>-0.12359550561797752</v>
      </c>
      <c r="D43" s="13" t="str">
        <f t="shared" si="1"/>
        <v>Negative</v>
      </c>
      <c r="E43" s="13">
        <f t="shared" si="2"/>
        <v>0</v>
      </c>
      <c r="F43" s="13">
        <v>2022</v>
      </c>
    </row>
    <row r="44" spans="1:6">
      <c r="A44" s="13" t="s">
        <v>123</v>
      </c>
      <c r="B44" s="38">
        <v>-14</v>
      </c>
      <c r="C44" s="39">
        <f t="shared" si="0"/>
        <v>-0.3146067415730337</v>
      </c>
      <c r="D44" s="13" t="str">
        <f t="shared" si="1"/>
        <v>Negative</v>
      </c>
      <c r="E44" s="13">
        <f t="shared" si="2"/>
        <v>0</v>
      </c>
      <c r="F44" s="13">
        <v>2022</v>
      </c>
    </row>
    <row r="45" spans="1:6">
      <c r="A45" s="13" t="s">
        <v>124</v>
      </c>
      <c r="B45" s="38">
        <v>-0.5</v>
      </c>
      <c r="C45" s="39">
        <f t="shared" si="0"/>
        <v>-1.1235955056179775E-2</v>
      </c>
      <c r="D45" s="13" t="str">
        <f t="shared" si="1"/>
        <v>Negative</v>
      </c>
      <c r="E45" s="13">
        <f t="shared" si="2"/>
        <v>0</v>
      </c>
      <c r="F45" s="13">
        <v>2022</v>
      </c>
    </row>
    <row r="46" spans="1:6">
      <c r="A46" s="13" t="s">
        <v>126</v>
      </c>
      <c r="B46" s="38">
        <v>6.25</v>
      </c>
      <c r="C46" s="39">
        <f t="shared" si="0"/>
        <v>0.1404494382022472</v>
      </c>
      <c r="D46" s="13" t="str">
        <f t="shared" si="1"/>
        <v>Low</v>
      </c>
      <c r="E46" s="13">
        <f t="shared" si="2"/>
        <v>1</v>
      </c>
      <c r="F46" s="13">
        <v>2022</v>
      </c>
    </row>
    <row r="47" spans="1:6">
      <c r="A47" s="13" t="s">
        <v>128</v>
      </c>
      <c r="B47" s="38">
        <v>38.5</v>
      </c>
      <c r="C47" s="39">
        <f t="shared" si="0"/>
        <v>0.8651685393258427</v>
      </c>
      <c r="D47" s="13" t="str">
        <f t="shared" si="1"/>
        <v>High</v>
      </c>
      <c r="E47" s="13">
        <f t="shared" si="2"/>
        <v>4</v>
      </c>
      <c r="F47" s="13">
        <v>2022</v>
      </c>
    </row>
    <row r="48" spans="1:6">
      <c r="A48" s="13" t="s">
        <v>130</v>
      </c>
      <c r="B48" s="38">
        <v>26.5</v>
      </c>
      <c r="C48" s="39">
        <f t="shared" si="0"/>
        <v>0.5955056179775281</v>
      </c>
      <c r="D48" s="13" t="str">
        <f t="shared" si="1"/>
        <v>Medium</v>
      </c>
      <c r="E48" s="13">
        <f t="shared" si="2"/>
        <v>3</v>
      </c>
      <c r="F48" s="13">
        <v>2022</v>
      </c>
    </row>
    <row r="49" spans="1:6">
      <c r="A49" s="13" t="s">
        <v>131</v>
      </c>
      <c r="B49" s="38">
        <v>40.25</v>
      </c>
      <c r="C49" s="39">
        <f t="shared" si="0"/>
        <v>0.9044943820224719</v>
      </c>
      <c r="D49" s="13" t="str">
        <f t="shared" si="1"/>
        <v>High</v>
      </c>
      <c r="E49" s="13">
        <f t="shared" si="2"/>
        <v>4</v>
      </c>
      <c r="F49" s="13">
        <v>2022</v>
      </c>
    </row>
    <row r="50" spans="1:6">
      <c r="A50" s="13" t="s">
        <v>133</v>
      </c>
      <c r="B50" s="38">
        <v>5</v>
      </c>
      <c r="C50" s="39">
        <f t="shared" si="0"/>
        <v>0.11235955056179775</v>
      </c>
      <c r="D50" s="13" t="str">
        <f t="shared" si="1"/>
        <v>Low</v>
      </c>
      <c r="E50" s="13">
        <f t="shared" si="2"/>
        <v>1</v>
      </c>
      <c r="F50" s="13">
        <v>2022</v>
      </c>
    </row>
    <row r="51" spans="1:6">
      <c r="A51" s="13" t="s">
        <v>135</v>
      </c>
      <c r="B51" s="38">
        <v>17.5</v>
      </c>
      <c r="C51" s="39">
        <f t="shared" si="0"/>
        <v>0.39325842696629215</v>
      </c>
      <c r="D51" s="13" t="str">
        <f t="shared" si="1"/>
        <v>Fair</v>
      </c>
      <c r="E51" s="13">
        <f t="shared" si="2"/>
        <v>2</v>
      </c>
      <c r="F51" s="13">
        <v>2022</v>
      </c>
    </row>
    <row r="52" spans="1:6">
      <c r="A52" s="13" t="s">
        <v>138</v>
      </c>
      <c r="B52" s="38">
        <v>-0.75</v>
      </c>
      <c r="C52" s="39">
        <f t="shared" si="0"/>
        <v>-1.6853932584269662E-2</v>
      </c>
      <c r="D52" s="13" t="str">
        <f t="shared" si="1"/>
        <v>Negative</v>
      </c>
      <c r="E52" s="13">
        <f t="shared" si="2"/>
        <v>0</v>
      </c>
      <c r="F52" s="13">
        <v>2022</v>
      </c>
    </row>
    <row r="53" spans="1:6">
      <c r="A53" s="13" t="s">
        <v>14</v>
      </c>
      <c r="B53" s="3">
        <v>-6.5</v>
      </c>
      <c r="C53" s="39">
        <f>B53/38.5</f>
        <v>-0.16883116883116883</v>
      </c>
      <c r="D53" s="13" t="str">
        <f>IF(C53&lt;0,"Negative",IF(C53&lt;0.249,"Low",IF(C53&lt;0.499,"Fair",IF(C53&lt;0.749,"Medium",IF(C53&lt;1,"High","Not ranked")))))</f>
        <v>Negative</v>
      </c>
      <c r="E53" s="13">
        <f t="shared" si="2"/>
        <v>0</v>
      </c>
      <c r="F53" s="13">
        <v>2020</v>
      </c>
    </row>
    <row r="54" spans="1:6">
      <c r="A54" s="13" t="s">
        <v>23</v>
      </c>
      <c r="B54" s="3">
        <v>3.75</v>
      </c>
      <c r="C54" s="39">
        <f t="shared" ref="C54:C117" si="3">B54/38.5</f>
        <v>9.7402597402597407E-2</v>
      </c>
      <c r="D54" s="13" t="str">
        <f t="shared" ref="D54:D117" si="4">IF(C54&lt;0,"Negative",IF(C54&lt;0.249,"Low",IF(C54&lt;0.499,"Fair",IF(C54&lt;0.749,"Medium",IF(C54&lt;1,"High","Not ranked")))))</f>
        <v>Low</v>
      </c>
      <c r="E54" s="13">
        <f t="shared" si="2"/>
        <v>1</v>
      </c>
      <c r="F54" s="13">
        <v>2020</v>
      </c>
    </row>
    <row r="55" spans="1:6">
      <c r="A55" s="13" t="s">
        <v>35</v>
      </c>
      <c r="B55" s="3">
        <v>3.75</v>
      </c>
      <c r="C55" s="39">
        <f t="shared" si="3"/>
        <v>9.7402597402597407E-2</v>
      </c>
      <c r="D55" s="13" t="str">
        <f t="shared" si="4"/>
        <v>Low</v>
      </c>
      <c r="E55" s="13">
        <f t="shared" si="2"/>
        <v>1</v>
      </c>
      <c r="F55" s="13">
        <v>2020</v>
      </c>
    </row>
    <row r="56" spans="1:6">
      <c r="A56" s="13" t="s">
        <v>39</v>
      </c>
      <c r="B56" s="3">
        <v>0.5</v>
      </c>
      <c r="C56" s="39">
        <f t="shared" si="3"/>
        <v>1.2987012987012988E-2</v>
      </c>
      <c r="D56" s="13" t="str">
        <f t="shared" si="4"/>
        <v>Low</v>
      </c>
      <c r="E56" s="13">
        <f t="shared" si="2"/>
        <v>1</v>
      </c>
      <c r="F56" s="13">
        <v>2020</v>
      </c>
    </row>
    <row r="57" spans="1:6">
      <c r="A57" s="13" t="s">
        <v>40</v>
      </c>
      <c r="B57" s="3">
        <v>34.75</v>
      </c>
      <c r="C57" s="39">
        <f t="shared" si="3"/>
        <v>0.90259740259740262</v>
      </c>
      <c r="D57" s="13" t="str">
        <f t="shared" si="4"/>
        <v>High</v>
      </c>
      <c r="E57" s="13">
        <f t="shared" si="2"/>
        <v>4</v>
      </c>
      <c r="F57" s="13">
        <v>2020</v>
      </c>
    </row>
    <row r="58" spans="1:6">
      <c r="A58" s="13" t="s">
        <v>45</v>
      </c>
      <c r="B58" s="3">
        <v>32</v>
      </c>
      <c r="C58" s="39">
        <f t="shared" si="3"/>
        <v>0.83116883116883122</v>
      </c>
      <c r="D58" s="13" t="str">
        <f t="shared" si="4"/>
        <v>High</v>
      </c>
      <c r="E58" s="13">
        <f t="shared" si="2"/>
        <v>4</v>
      </c>
      <c r="F58" s="13">
        <v>2020</v>
      </c>
    </row>
    <row r="59" spans="1:6">
      <c r="A59" s="13" t="s">
        <v>46</v>
      </c>
      <c r="B59" s="3">
        <v>33.75</v>
      </c>
      <c r="C59" s="39">
        <f t="shared" si="3"/>
        <v>0.87662337662337664</v>
      </c>
      <c r="D59" s="13" t="str">
        <f t="shared" si="4"/>
        <v>High</v>
      </c>
      <c r="E59" s="13">
        <f t="shared" si="2"/>
        <v>4</v>
      </c>
      <c r="F59" s="13">
        <v>2020</v>
      </c>
    </row>
    <row r="60" spans="1:6">
      <c r="A60" s="13" t="s">
        <v>49</v>
      </c>
      <c r="B60" s="3">
        <v>24.25</v>
      </c>
      <c r="C60" s="39">
        <f t="shared" si="3"/>
        <v>0.62987012987012991</v>
      </c>
      <c r="D60" s="13" t="str">
        <f t="shared" si="4"/>
        <v>Medium</v>
      </c>
      <c r="E60" s="13">
        <f t="shared" si="2"/>
        <v>3</v>
      </c>
      <c r="F60" s="13">
        <v>2020</v>
      </c>
    </row>
    <row r="61" spans="1:6">
      <c r="A61" s="13" t="s">
        <v>55</v>
      </c>
      <c r="B61" s="3">
        <v>32.5</v>
      </c>
      <c r="C61" s="39">
        <f t="shared" si="3"/>
        <v>0.8441558441558441</v>
      </c>
      <c r="D61" s="13" t="str">
        <f t="shared" si="4"/>
        <v>High</v>
      </c>
      <c r="E61" s="13">
        <f t="shared" si="2"/>
        <v>4</v>
      </c>
      <c r="F61" s="13">
        <v>2020</v>
      </c>
    </row>
    <row r="62" spans="1:6">
      <c r="A62" s="13" t="s">
        <v>56</v>
      </c>
      <c r="B62" s="3">
        <v>7.75</v>
      </c>
      <c r="C62" s="39">
        <f t="shared" si="3"/>
        <v>0.20129870129870131</v>
      </c>
      <c r="D62" s="13" t="str">
        <f t="shared" si="4"/>
        <v>Low</v>
      </c>
      <c r="E62" s="13">
        <f t="shared" si="2"/>
        <v>1</v>
      </c>
      <c r="F62" s="13">
        <v>2020</v>
      </c>
    </row>
    <row r="63" spans="1:6">
      <c r="A63" s="13" t="s">
        <v>58</v>
      </c>
      <c r="B63" s="3">
        <v>-1.5</v>
      </c>
      <c r="C63" s="39">
        <f t="shared" si="3"/>
        <v>-3.896103896103896E-2</v>
      </c>
      <c r="D63" s="13" t="str">
        <f t="shared" si="4"/>
        <v>Negative</v>
      </c>
      <c r="E63" s="13">
        <f t="shared" si="2"/>
        <v>0</v>
      </c>
      <c r="F63" s="13">
        <v>2020</v>
      </c>
    </row>
    <row r="64" spans="1:6">
      <c r="A64" s="13" t="s">
        <v>64</v>
      </c>
      <c r="B64" s="3">
        <v>29.25</v>
      </c>
      <c r="C64" s="39">
        <f t="shared" si="3"/>
        <v>0.75974025974025972</v>
      </c>
      <c r="D64" s="13" t="str">
        <f t="shared" si="4"/>
        <v>High</v>
      </c>
      <c r="E64" s="13">
        <f t="shared" si="2"/>
        <v>4</v>
      </c>
      <c r="F64" s="13">
        <v>2020</v>
      </c>
    </row>
    <row r="65" spans="1:6">
      <c r="A65" s="13" t="s">
        <v>68</v>
      </c>
      <c r="B65" s="3">
        <v>2.75</v>
      </c>
      <c r="C65" s="39">
        <f t="shared" si="3"/>
        <v>7.1428571428571425E-2</v>
      </c>
      <c r="D65" s="13" t="str">
        <f t="shared" si="4"/>
        <v>Low</v>
      </c>
      <c r="E65" s="13">
        <f t="shared" si="2"/>
        <v>1</v>
      </c>
      <c r="F65" s="13">
        <v>2020</v>
      </c>
    </row>
    <row r="66" spans="1:6">
      <c r="A66" s="13" t="s">
        <v>71</v>
      </c>
      <c r="B66" s="3">
        <v>29.5</v>
      </c>
      <c r="C66" s="39">
        <f t="shared" si="3"/>
        <v>0.76623376623376627</v>
      </c>
      <c r="D66" s="13" t="str">
        <f t="shared" si="4"/>
        <v>High</v>
      </c>
      <c r="E66" s="13">
        <f t="shared" si="2"/>
        <v>4</v>
      </c>
      <c r="F66" s="13">
        <v>2020</v>
      </c>
    </row>
    <row r="67" spans="1:6">
      <c r="A67" s="13" t="s">
        <v>72</v>
      </c>
      <c r="B67" s="3">
        <v>7</v>
      </c>
      <c r="C67" s="39">
        <f t="shared" si="3"/>
        <v>0.18181818181818182</v>
      </c>
      <c r="D67" s="13" t="str">
        <f t="shared" si="4"/>
        <v>Low</v>
      </c>
      <c r="E67" s="13">
        <f t="shared" ref="E67:E130" si="5">_xlfn.XLOOKUP(D67,$I$1:$M$1,$I$2:$M$2,"not found")</f>
        <v>1</v>
      </c>
      <c r="F67" s="13">
        <v>2020</v>
      </c>
    </row>
    <row r="68" spans="1:6">
      <c r="A68" s="13" t="s">
        <v>74</v>
      </c>
      <c r="B68" s="3">
        <v>17</v>
      </c>
      <c r="C68" s="39">
        <f t="shared" si="3"/>
        <v>0.44155844155844154</v>
      </c>
      <c r="D68" s="13" t="str">
        <f t="shared" si="4"/>
        <v>Fair</v>
      </c>
      <c r="E68" s="13">
        <f t="shared" si="5"/>
        <v>2</v>
      </c>
      <c r="F68" s="13">
        <v>2020</v>
      </c>
    </row>
    <row r="69" spans="1:6">
      <c r="A69" s="13" t="s">
        <v>75</v>
      </c>
      <c r="B69" s="3">
        <v>3.75</v>
      </c>
      <c r="C69" s="39">
        <f t="shared" si="3"/>
        <v>9.7402597402597407E-2</v>
      </c>
      <c r="D69" s="13" t="str">
        <f t="shared" si="4"/>
        <v>Low</v>
      </c>
      <c r="E69" s="13">
        <f t="shared" si="5"/>
        <v>1</v>
      </c>
      <c r="F69" s="13">
        <v>2020</v>
      </c>
    </row>
    <row r="70" spans="1:6">
      <c r="A70" s="13" t="s">
        <v>76</v>
      </c>
      <c r="B70" s="3">
        <v>4.75</v>
      </c>
      <c r="C70" s="39">
        <f t="shared" si="3"/>
        <v>0.12337662337662338</v>
      </c>
      <c r="D70" s="13" t="str">
        <f t="shared" si="4"/>
        <v>Low</v>
      </c>
      <c r="E70" s="13">
        <f t="shared" si="5"/>
        <v>1</v>
      </c>
      <c r="F70" s="13">
        <v>2020</v>
      </c>
    </row>
    <row r="71" spans="1:6">
      <c r="A71" s="13" t="s">
        <v>79</v>
      </c>
      <c r="B71" s="3">
        <v>-2.5</v>
      </c>
      <c r="C71" s="39">
        <f t="shared" si="3"/>
        <v>-6.4935064935064929E-2</v>
      </c>
      <c r="D71" s="13" t="str">
        <f t="shared" si="4"/>
        <v>Negative</v>
      </c>
      <c r="E71" s="13">
        <f t="shared" si="5"/>
        <v>0</v>
      </c>
      <c r="F71" s="13">
        <v>2020</v>
      </c>
    </row>
    <row r="72" spans="1:6">
      <c r="A72" s="13" t="s">
        <v>80</v>
      </c>
      <c r="B72" s="3">
        <v>32.5</v>
      </c>
      <c r="C72" s="39">
        <f t="shared" si="3"/>
        <v>0.8441558441558441</v>
      </c>
      <c r="D72" s="13" t="str">
        <f t="shared" si="4"/>
        <v>High</v>
      </c>
      <c r="E72" s="13">
        <f t="shared" si="5"/>
        <v>4</v>
      </c>
      <c r="F72" s="13">
        <v>2020</v>
      </c>
    </row>
    <row r="73" spans="1:6">
      <c r="A73" s="13" t="s">
        <v>81</v>
      </c>
      <c r="B73" s="3">
        <v>25.75</v>
      </c>
      <c r="C73" s="39">
        <f t="shared" si="3"/>
        <v>0.66883116883116878</v>
      </c>
      <c r="D73" s="13" t="str">
        <f t="shared" si="4"/>
        <v>Medium</v>
      </c>
      <c r="E73" s="13">
        <f t="shared" si="5"/>
        <v>3</v>
      </c>
      <c r="F73" s="13">
        <v>2020</v>
      </c>
    </row>
    <row r="74" spans="1:6">
      <c r="A74" s="13" t="s">
        <v>86</v>
      </c>
      <c r="B74" s="3">
        <v>32.5</v>
      </c>
      <c r="C74" s="39">
        <f t="shared" si="3"/>
        <v>0.8441558441558441</v>
      </c>
      <c r="D74" s="13" t="str">
        <f t="shared" si="4"/>
        <v>High</v>
      </c>
      <c r="E74" s="13">
        <f t="shared" si="5"/>
        <v>4</v>
      </c>
      <c r="F74" s="13">
        <v>2020</v>
      </c>
    </row>
    <row r="75" spans="1:6">
      <c r="A75" s="13" t="s">
        <v>87</v>
      </c>
      <c r="B75" s="3">
        <v>11.5</v>
      </c>
      <c r="C75" s="39">
        <f t="shared" si="3"/>
        <v>0.29870129870129869</v>
      </c>
      <c r="D75" s="13" t="str">
        <f t="shared" si="4"/>
        <v>Fair</v>
      </c>
      <c r="E75" s="13">
        <f t="shared" si="5"/>
        <v>2</v>
      </c>
      <c r="F75" s="13">
        <v>2020</v>
      </c>
    </row>
    <row r="76" spans="1:6">
      <c r="A76" s="13" t="s">
        <v>89</v>
      </c>
      <c r="B76" s="3">
        <v>30</v>
      </c>
      <c r="C76" s="39">
        <f t="shared" si="3"/>
        <v>0.77922077922077926</v>
      </c>
      <c r="D76" s="13" t="str">
        <f t="shared" si="4"/>
        <v>High</v>
      </c>
      <c r="E76" s="13">
        <f t="shared" si="5"/>
        <v>4</v>
      </c>
      <c r="F76" s="13">
        <v>2020</v>
      </c>
    </row>
    <row r="77" spans="1:6">
      <c r="A77" s="13" t="s">
        <v>90</v>
      </c>
      <c r="B77" s="3">
        <v>-2.5</v>
      </c>
      <c r="C77" s="39">
        <f t="shared" si="3"/>
        <v>-6.4935064935064929E-2</v>
      </c>
      <c r="D77" s="13" t="str">
        <f t="shared" si="4"/>
        <v>Negative</v>
      </c>
      <c r="E77" s="13">
        <f t="shared" si="5"/>
        <v>0</v>
      </c>
      <c r="F77" s="13">
        <v>2020</v>
      </c>
    </row>
    <row r="78" spans="1:6">
      <c r="A78" s="13" t="s">
        <v>93</v>
      </c>
      <c r="B78" s="3">
        <v>1.25</v>
      </c>
      <c r="C78" s="39">
        <f t="shared" si="3"/>
        <v>3.2467532467532464E-2</v>
      </c>
      <c r="D78" s="13" t="str">
        <f t="shared" si="4"/>
        <v>Low</v>
      </c>
      <c r="E78" s="13">
        <f t="shared" si="5"/>
        <v>1</v>
      </c>
      <c r="F78" s="13">
        <v>2020</v>
      </c>
    </row>
    <row r="79" spans="1:6">
      <c r="A79" s="13" t="s">
        <v>96</v>
      </c>
      <c r="B79" s="3">
        <v>9</v>
      </c>
      <c r="C79" s="39">
        <f t="shared" si="3"/>
        <v>0.23376623376623376</v>
      </c>
      <c r="D79" s="13" t="str">
        <f t="shared" si="4"/>
        <v>Low</v>
      </c>
      <c r="E79" s="13">
        <f t="shared" si="5"/>
        <v>1</v>
      </c>
      <c r="F79" s="13">
        <v>2020</v>
      </c>
    </row>
    <row r="80" spans="1:6">
      <c r="A80" s="13" t="s">
        <v>98</v>
      </c>
      <c r="B80" s="3">
        <v>-0.5</v>
      </c>
      <c r="C80" s="39">
        <f t="shared" si="3"/>
        <v>-1.2987012987012988E-2</v>
      </c>
      <c r="D80" s="13" t="str">
        <f t="shared" si="4"/>
        <v>Negative</v>
      </c>
      <c r="E80" s="13">
        <f t="shared" si="5"/>
        <v>0</v>
      </c>
      <c r="F80" s="13">
        <v>2020</v>
      </c>
    </row>
    <row r="81" spans="1:6">
      <c r="A81" s="13" t="s">
        <v>99</v>
      </c>
      <c r="B81" s="3">
        <v>32</v>
      </c>
      <c r="C81" s="39">
        <f t="shared" si="3"/>
        <v>0.83116883116883122</v>
      </c>
      <c r="D81" s="13" t="str">
        <f t="shared" si="4"/>
        <v>High</v>
      </c>
      <c r="E81" s="13">
        <f t="shared" si="5"/>
        <v>4</v>
      </c>
      <c r="F81" s="13">
        <v>2020</v>
      </c>
    </row>
    <row r="82" spans="1:6">
      <c r="A82" s="13" t="s">
        <v>100</v>
      </c>
      <c r="B82" s="3">
        <v>22.25</v>
      </c>
      <c r="C82" s="39">
        <f t="shared" si="3"/>
        <v>0.57792207792207795</v>
      </c>
      <c r="D82" s="13" t="str">
        <f t="shared" si="4"/>
        <v>Medium</v>
      </c>
      <c r="E82" s="13">
        <f t="shared" si="5"/>
        <v>3</v>
      </c>
      <c r="F82" s="13">
        <v>2020</v>
      </c>
    </row>
    <row r="83" spans="1:6">
      <c r="A83" s="13" t="s">
        <v>102</v>
      </c>
      <c r="B83" s="3">
        <v>27.75</v>
      </c>
      <c r="C83" s="39">
        <f t="shared" si="3"/>
        <v>0.72077922077922074</v>
      </c>
      <c r="D83" s="13" t="str">
        <f t="shared" si="4"/>
        <v>Medium</v>
      </c>
      <c r="E83" s="13">
        <f t="shared" si="5"/>
        <v>3</v>
      </c>
      <c r="F83" s="13">
        <v>2020</v>
      </c>
    </row>
    <row r="84" spans="1:6">
      <c r="A84" s="13" t="s">
        <v>104</v>
      </c>
      <c r="B84" s="3">
        <v>25.75</v>
      </c>
      <c r="C84" s="39">
        <f t="shared" si="3"/>
        <v>0.66883116883116878</v>
      </c>
      <c r="D84" s="13" t="str">
        <f t="shared" si="4"/>
        <v>Medium</v>
      </c>
      <c r="E84" s="13">
        <f t="shared" si="5"/>
        <v>3</v>
      </c>
      <c r="F84" s="13">
        <v>2020</v>
      </c>
    </row>
    <row r="85" spans="1:6">
      <c r="A85" s="13" t="s">
        <v>105</v>
      </c>
      <c r="B85" s="3">
        <v>33.25</v>
      </c>
      <c r="C85" s="39">
        <f t="shared" si="3"/>
        <v>0.86363636363636365</v>
      </c>
      <c r="D85" s="13" t="str">
        <f t="shared" si="4"/>
        <v>High</v>
      </c>
      <c r="E85" s="13">
        <f t="shared" si="5"/>
        <v>4</v>
      </c>
      <c r="F85" s="13">
        <v>2020</v>
      </c>
    </row>
    <row r="86" spans="1:6">
      <c r="A86" s="13" t="s">
        <v>106</v>
      </c>
      <c r="B86" s="3">
        <v>2.25</v>
      </c>
      <c r="C86" s="39">
        <f t="shared" si="3"/>
        <v>5.844155844155844E-2</v>
      </c>
      <c r="D86" s="13" t="str">
        <f t="shared" si="4"/>
        <v>Low</v>
      </c>
      <c r="E86" s="13">
        <f t="shared" si="5"/>
        <v>1</v>
      </c>
      <c r="F86" s="13">
        <v>2020</v>
      </c>
    </row>
    <row r="87" spans="1:6">
      <c r="A87" s="13" t="s">
        <v>109</v>
      </c>
      <c r="B87" s="3">
        <v>-0.75</v>
      </c>
      <c r="C87" s="39">
        <f t="shared" si="3"/>
        <v>-1.948051948051948E-2</v>
      </c>
      <c r="D87" s="13" t="str">
        <f t="shared" si="4"/>
        <v>Negative</v>
      </c>
      <c r="E87" s="13">
        <f t="shared" si="5"/>
        <v>0</v>
      </c>
      <c r="F87" s="13">
        <v>2020</v>
      </c>
    </row>
    <row r="88" spans="1:6">
      <c r="A88" s="13" t="s">
        <v>112</v>
      </c>
      <c r="B88" s="3">
        <v>2.75</v>
      </c>
      <c r="C88" s="39">
        <f t="shared" si="3"/>
        <v>7.1428571428571425E-2</v>
      </c>
      <c r="D88" s="13" t="str">
        <f t="shared" si="4"/>
        <v>Low</v>
      </c>
      <c r="E88" s="13">
        <f t="shared" si="5"/>
        <v>1</v>
      </c>
      <c r="F88" s="13">
        <v>2020</v>
      </c>
    </row>
    <row r="89" spans="1:6">
      <c r="A89" s="13" t="s">
        <v>113</v>
      </c>
      <c r="B89" s="3">
        <v>-1</v>
      </c>
      <c r="C89" s="39">
        <f t="shared" si="3"/>
        <v>-2.5974025974025976E-2</v>
      </c>
      <c r="D89" s="13" t="str">
        <f t="shared" si="4"/>
        <v>Negative</v>
      </c>
      <c r="E89" s="13">
        <f t="shared" si="5"/>
        <v>0</v>
      </c>
      <c r="F89" s="13">
        <v>2020</v>
      </c>
    </row>
    <row r="90" spans="1:6">
      <c r="A90" s="13" t="s">
        <v>114</v>
      </c>
      <c r="B90" s="3">
        <v>31.5</v>
      </c>
      <c r="C90" s="39">
        <f t="shared" si="3"/>
        <v>0.81818181818181823</v>
      </c>
      <c r="D90" s="13" t="str">
        <f t="shared" si="4"/>
        <v>High</v>
      </c>
      <c r="E90" s="13">
        <f t="shared" si="5"/>
        <v>4</v>
      </c>
      <c r="F90" s="13">
        <v>2020</v>
      </c>
    </row>
    <row r="91" spans="1:6">
      <c r="A91" s="13" t="s">
        <v>115</v>
      </c>
      <c r="B91" s="3">
        <v>15.25</v>
      </c>
      <c r="C91" s="39">
        <f t="shared" si="3"/>
        <v>0.39610389610389612</v>
      </c>
      <c r="D91" s="13" t="str">
        <f t="shared" si="4"/>
        <v>Fair</v>
      </c>
      <c r="E91" s="13">
        <f t="shared" si="5"/>
        <v>2</v>
      </c>
      <c r="F91" s="13">
        <v>2020</v>
      </c>
    </row>
    <row r="92" spans="1:6">
      <c r="A92" s="13" t="s">
        <v>118</v>
      </c>
      <c r="B92" s="3">
        <v>31.25</v>
      </c>
      <c r="C92" s="39">
        <f t="shared" si="3"/>
        <v>0.81168831168831168</v>
      </c>
      <c r="D92" s="13" t="str">
        <f t="shared" si="4"/>
        <v>High</v>
      </c>
      <c r="E92" s="13">
        <f t="shared" si="5"/>
        <v>4</v>
      </c>
      <c r="F92" s="13">
        <v>2020</v>
      </c>
    </row>
    <row r="93" spans="1:6">
      <c r="A93" s="13" t="s">
        <v>121</v>
      </c>
      <c r="B93" s="3">
        <v>-2.5</v>
      </c>
      <c r="C93" s="39">
        <f t="shared" si="3"/>
        <v>-6.4935064935064929E-2</v>
      </c>
      <c r="D93" s="13" t="str">
        <f t="shared" si="4"/>
        <v>Negative</v>
      </c>
      <c r="E93" s="13">
        <f t="shared" si="5"/>
        <v>0</v>
      </c>
      <c r="F93" s="13">
        <v>2020</v>
      </c>
    </row>
    <row r="94" spans="1:6">
      <c r="A94" s="13" t="s">
        <v>122</v>
      </c>
      <c r="B94" s="3">
        <v>-2.5</v>
      </c>
      <c r="C94" s="39">
        <f t="shared" si="3"/>
        <v>-6.4935064935064929E-2</v>
      </c>
      <c r="D94" s="13" t="str">
        <f t="shared" si="4"/>
        <v>Negative</v>
      </c>
      <c r="E94" s="13">
        <f t="shared" si="5"/>
        <v>0</v>
      </c>
      <c r="F94" s="13">
        <v>2020</v>
      </c>
    </row>
    <row r="95" spans="1:6">
      <c r="A95" s="13" t="s">
        <v>123</v>
      </c>
      <c r="B95" s="3">
        <v>-2</v>
      </c>
      <c r="C95" s="39">
        <f t="shared" si="3"/>
        <v>-5.1948051948051951E-2</v>
      </c>
      <c r="D95" s="13" t="str">
        <f t="shared" si="4"/>
        <v>Negative</v>
      </c>
      <c r="E95" s="13">
        <f t="shared" si="5"/>
        <v>0</v>
      </c>
      <c r="F95" s="13">
        <v>2020</v>
      </c>
    </row>
    <row r="96" spans="1:6">
      <c r="A96" s="13" t="s">
        <v>124</v>
      </c>
      <c r="B96" s="3">
        <v>-1.5</v>
      </c>
      <c r="C96" s="39">
        <f t="shared" si="3"/>
        <v>-3.896103896103896E-2</v>
      </c>
      <c r="D96" s="13" t="str">
        <f t="shared" si="4"/>
        <v>Negative</v>
      </c>
      <c r="E96" s="13">
        <f t="shared" si="5"/>
        <v>0</v>
      </c>
      <c r="F96" s="13">
        <v>2020</v>
      </c>
    </row>
    <row r="97" spans="1:6">
      <c r="A97" s="13" t="s">
        <v>126</v>
      </c>
      <c r="B97" s="3">
        <v>11.75</v>
      </c>
      <c r="C97" s="39">
        <f t="shared" si="3"/>
        <v>0.30519480519480519</v>
      </c>
      <c r="D97" s="13" t="str">
        <f t="shared" si="4"/>
        <v>Fair</v>
      </c>
      <c r="E97" s="13">
        <f t="shared" si="5"/>
        <v>2</v>
      </c>
      <c r="F97" s="13">
        <v>2020</v>
      </c>
    </row>
    <row r="98" spans="1:6">
      <c r="A98" s="13" t="s">
        <v>128</v>
      </c>
      <c r="B98" s="3">
        <v>34</v>
      </c>
      <c r="C98" s="39">
        <f t="shared" si="3"/>
        <v>0.88311688311688308</v>
      </c>
      <c r="D98" s="13" t="str">
        <f t="shared" si="4"/>
        <v>High</v>
      </c>
      <c r="E98" s="13">
        <f t="shared" si="5"/>
        <v>4</v>
      </c>
      <c r="F98" s="13">
        <v>2020</v>
      </c>
    </row>
    <row r="99" spans="1:6">
      <c r="A99" s="13" t="s">
        <v>130</v>
      </c>
      <c r="B99" s="3">
        <v>0.25</v>
      </c>
      <c r="C99" s="39">
        <f t="shared" si="3"/>
        <v>6.4935064935064939E-3</v>
      </c>
      <c r="D99" s="13" t="str">
        <f t="shared" si="4"/>
        <v>Low</v>
      </c>
      <c r="E99" s="13">
        <f t="shared" si="5"/>
        <v>1</v>
      </c>
      <c r="F99" s="13">
        <v>2020</v>
      </c>
    </row>
    <row r="100" spans="1:6">
      <c r="A100" s="13" t="s">
        <v>131</v>
      </c>
      <c r="B100" s="3">
        <v>31</v>
      </c>
      <c r="C100" s="39">
        <f t="shared" si="3"/>
        <v>0.80519480519480524</v>
      </c>
      <c r="D100" s="13" t="str">
        <f t="shared" si="4"/>
        <v>High</v>
      </c>
      <c r="E100" s="13">
        <f t="shared" si="5"/>
        <v>4</v>
      </c>
      <c r="F100" s="13">
        <v>2020</v>
      </c>
    </row>
    <row r="101" spans="1:6">
      <c r="A101" s="13" t="s">
        <v>133</v>
      </c>
      <c r="B101" s="3">
        <v>5.5</v>
      </c>
      <c r="C101" s="39">
        <f t="shared" si="3"/>
        <v>0.14285714285714285</v>
      </c>
      <c r="D101" s="13" t="str">
        <f t="shared" si="4"/>
        <v>Low</v>
      </c>
      <c r="E101" s="13">
        <f t="shared" si="5"/>
        <v>1</v>
      </c>
      <c r="F101" s="13">
        <v>2020</v>
      </c>
    </row>
    <row r="102" spans="1:6">
      <c r="A102" s="13" t="s">
        <v>135</v>
      </c>
      <c r="B102" s="3">
        <v>12</v>
      </c>
      <c r="C102" s="39">
        <f t="shared" si="3"/>
        <v>0.31168831168831168</v>
      </c>
      <c r="D102" s="13" t="str">
        <f t="shared" si="4"/>
        <v>Fair</v>
      </c>
      <c r="E102" s="13">
        <f t="shared" si="5"/>
        <v>2</v>
      </c>
      <c r="F102" s="13">
        <v>2020</v>
      </c>
    </row>
    <row r="103" spans="1:6">
      <c r="A103" s="13" t="s">
        <v>138</v>
      </c>
      <c r="B103" s="3">
        <v>1.75</v>
      </c>
      <c r="C103" s="39">
        <f t="shared" si="3"/>
        <v>4.5454545454545456E-2</v>
      </c>
      <c r="D103" s="13" t="str">
        <f t="shared" si="4"/>
        <v>Low</v>
      </c>
      <c r="E103" s="13">
        <f t="shared" si="5"/>
        <v>1</v>
      </c>
      <c r="F103" s="13">
        <v>2020</v>
      </c>
    </row>
    <row r="104" spans="1:6">
      <c r="A104" s="13" t="s">
        <v>14</v>
      </c>
      <c r="B104" s="15">
        <v>-5</v>
      </c>
      <c r="C104" s="39">
        <f>B104/38.5</f>
        <v>-0.12987012987012986</v>
      </c>
      <c r="D104" s="13" t="str">
        <f t="shared" si="4"/>
        <v>Negative</v>
      </c>
      <c r="E104" s="13">
        <f t="shared" si="5"/>
        <v>0</v>
      </c>
      <c r="F104" s="13">
        <v>2010</v>
      </c>
    </row>
    <row r="105" spans="1:6">
      <c r="A105" s="13" t="s">
        <v>23</v>
      </c>
      <c r="B105" s="15">
        <v>-3.5</v>
      </c>
      <c r="C105" s="39">
        <f t="shared" si="3"/>
        <v>-9.0909090909090912E-2</v>
      </c>
      <c r="D105" s="13" t="str">
        <f t="shared" si="4"/>
        <v>Negative</v>
      </c>
      <c r="E105" s="13">
        <f t="shared" si="5"/>
        <v>0</v>
      </c>
      <c r="F105" s="13">
        <v>2010</v>
      </c>
    </row>
    <row r="106" spans="1:6">
      <c r="A106" s="13" t="s">
        <v>35</v>
      </c>
      <c r="B106" s="15">
        <v>-1.75</v>
      </c>
      <c r="C106" s="39">
        <f t="shared" si="3"/>
        <v>-4.5454545454545456E-2</v>
      </c>
      <c r="D106" s="13" t="str">
        <f t="shared" si="4"/>
        <v>Negative</v>
      </c>
      <c r="E106" s="13">
        <f t="shared" si="5"/>
        <v>0</v>
      </c>
      <c r="F106" s="13">
        <v>2010</v>
      </c>
    </row>
    <row r="107" spans="1:6">
      <c r="A107" s="13" t="s">
        <v>39</v>
      </c>
      <c r="B107" s="15">
        <v>-3</v>
      </c>
      <c r="C107" s="39">
        <f t="shared" si="3"/>
        <v>-7.792207792207792E-2</v>
      </c>
      <c r="D107" s="13" t="str">
        <f t="shared" si="4"/>
        <v>Negative</v>
      </c>
      <c r="E107" s="13">
        <f t="shared" si="5"/>
        <v>0</v>
      </c>
      <c r="F107" s="13">
        <v>2010</v>
      </c>
    </row>
    <row r="108" spans="1:6">
      <c r="A108" s="13" t="s">
        <v>40</v>
      </c>
      <c r="B108" s="15">
        <v>14.75</v>
      </c>
      <c r="C108" s="39">
        <f t="shared" si="3"/>
        <v>0.38311688311688313</v>
      </c>
      <c r="D108" s="13" t="str">
        <f t="shared" si="4"/>
        <v>Fair</v>
      </c>
      <c r="E108" s="13">
        <f t="shared" si="5"/>
        <v>2</v>
      </c>
      <c r="F108" s="13">
        <v>2010</v>
      </c>
    </row>
    <row r="109" spans="1:6">
      <c r="A109" s="13" t="s">
        <v>45</v>
      </c>
      <c r="B109" s="15">
        <v>15.5</v>
      </c>
      <c r="C109" s="39">
        <f t="shared" si="3"/>
        <v>0.40259740259740262</v>
      </c>
      <c r="D109" s="13" t="str">
        <f t="shared" si="4"/>
        <v>Fair</v>
      </c>
      <c r="E109" s="13">
        <f t="shared" si="5"/>
        <v>2</v>
      </c>
      <c r="F109" s="13">
        <v>2010</v>
      </c>
    </row>
    <row r="110" spans="1:6">
      <c r="A110" s="13" t="s">
        <v>46</v>
      </c>
      <c r="B110" s="15">
        <v>11.75</v>
      </c>
      <c r="C110" s="39">
        <f t="shared" si="3"/>
        <v>0.30519480519480519</v>
      </c>
      <c r="D110" s="13" t="str">
        <f t="shared" si="4"/>
        <v>Fair</v>
      </c>
      <c r="E110" s="13">
        <f t="shared" si="5"/>
        <v>2</v>
      </c>
      <c r="F110" s="13">
        <v>2010</v>
      </c>
    </row>
    <row r="111" spans="1:6">
      <c r="A111" s="13" t="s">
        <v>49</v>
      </c>
      <c r="B111" s="15">
        <v>5</v>
      </c>
      <c r="C111" s="39">
        <f t="shared" si="3"/>
        <v>0.12987012987012986</v>
      </c>
      <c r="D111" s="13" t="str">
        <f t="shared" si="4"/>
        <v>Low</v>
      </c>
      <c r="E111" s="13">
        <f t="shared" si="5"/>
        <v>1</v>
      </c>
      <c r="F111" s="13">
        <v>2010</v>
      </c>
    </row>
    <row r="112" spans="1:6">
      <c r="A112" s="13" t="s">
        <v>55</v>
      </c>
      <c r="B112" s="15">
        <v>16.25</v>
      </c>
      <c r="C112" s="39">
        <f t="shared" si="3"/>
        <v>0.42207792207792205</v>
      </c>
      <c r="D112" s="13" t="str">
        <f t="shared" si="4"/>
        <v>Fair</v>
      </c>
      <c r="E112" s="13">
        <f t="shared" si="5"/>
        <v>2</v>
      </c>
      <c r="F112" s="13">
        <v>2010</v>
      </c>
    </row>
    <row r="113" spans="1:6">
      <c r="A113" s="13" t="s">
        <v>56</v>
      </c>
      <c r="B113" s="15">
        <v>-2.75</v>
      </c>
      <c r="C113" s="39">
        <f t="shared" si="3"/>
        <v>-7.1428571428571425E-2</v>
      </c>
      <c r="D113" s="13" t="str">
        <f t="shared" si="4"/>
        <v>Negative</v>
      </c>
      <c r="E113" s="13">
        <f t="shared" si="5"/>
        <v>0</v>
      </c>
      <c r="F113" s="13">
        <v>2010</v>
      </c>
    </row>
    <row r="114" spans="1:6">
      <c r="A114" s="13" t="s">
        <v>58</v>
      </c>
      <c r="B114" s="15">
        <v>-6</v>
      </c>
      <c r="C114" s="39">
        <f t="shared" si="3"/>
        <v>-0.15584415584415584</v>
      </c>
      <c r="D114" s="13" t="str">
        <f t="shared" si="4"/>
        <v>Negative</v>
      </c>
      <c r="E114" s="13">
        <f t="shared" si="5"/>
        <v>0</v>
      </c>
      <c r="F114" s="13">
        <v>2010</v>
      </c>
    </row>
    <row r="115" spans="1:6">
      <c r="A115" s="13" t="s">
        <v>64</v>
      </c>
      <c r="B115" s="15">
        <v>6</v>
      </c>
      <c r="C115" s="39">
        <f t="shared" si="3"/>
        <v>0.15584415584415584</v>
      </c>
      <c r="D115" s="13" t="str">
        <f t="shared" si="4"/>
        <v>Low</v>
      </c>
      <c r="E115" s="13">
        <f t="shared" si="5"/>
        <v>1</v>
      </c>
      <c r="F115" s="13">
        <v>2010</v>
      </c>
    </row>
    <row r="116" spans="1:6">
      <c r="A116" s="13" t="s">
        <v>68</v>
      </c>
      <c r="B116" s="15">
        <v>-6</v>
      </c>
      <c r="C116" s="39">
        <f t="shared" si="3"/>
        <v>-0.15584415584415584</v>
      </c>
      <c r="D116" s="13" t="str">
        <f t="shared" si="4"/>
        <v>Negative</v>
      </c>
      <c r="E116" s="13">
        <f t="shared" si="5"/>
        <v>0</v>
      </c>
      <c r="F116" s="13">
        <v>2010</v>
      </c>
    </row>
    <row r="117" spans="1:6">
      <c r="A117" s="13" t="s">
        <v>71</v>
      </c>
      <c r="B117" s="15">
        <v>11.5</v>
      </c>
      <c r="C117" s="39">
        <f t="shared" si="3"/>
        <v>0.29870129870129869</v>
      </c>
      <c r="D117" s="13" t="str">
        <f t="shared" si="4"/>
        <v>Fair</v>
      </c>
      <c r="E117" s="13">
        <f t="shared" si="5"/>
        <v>2</v>
      </c>
      <c r="F117" s="13">
        <v>2010</v>
      </c>
    </row>
    <row r="118" spans="1:6">
      <c r="A118" s="13" t="s">
        <v>72</v>
      </c>
      <c r="B118" s="15">
        <v>-2.5</v>
      </c>
      <c r="C118" s="39">
        <f t="shared" ref="C118:C154" si="6">B118/38.5</f>
        <v>-6.4935064935064929E-2</v>
      </c>
      <c r="D118" s="13" t="str">
        <f t="shared" ref="D118:D154" si="7">IF(C118&lt;0,"Negative",IF(C118&lt;0.249,"Low",IF(C118&lt;0.499,"Fair",IF(C118&lt;0.749,"Medium",IF(C118&lt;1,"High","Not ranked")))))</f>
        <v>Negative</v>
      </c>
      <c r="E118" s="13">
        <f t="shared" si="5"/>
        <v>0</v>
      </c>
      <c r="F118" s="13">
        <v>2010</v>
      </c>
    </row>
    <row r="119" spans="1:6">
      <c r="A119" s="13" t="s">
        <v>74</v>
      </c>
      <c r="B119" s="15">
        <v>13.5</v>
      </c>
      <c r="C119" s="39">
        <f t="shared" si="6"/>
        <v>0.35064935064935066</v>
      </c>
      <c r="D119" s="13" t="str">
        <f t="shared" si="7"/>
        <v>Fair</v>
      </c>
      <c r="E119" s="13">
        <f t="shared" si="5"/>
        <v>2</v>
      </c>
      <c r="F119" s="13">
        <v>2010</v>
      </c>
    </row>
    <row r="120" spans="1:6">
      <c r="A120" s="13" t="s">
        <v>75</v>
      </c>
      <c r="B120" s="15">
        <v>0.5</v>
      </c>
      <c r="C120" s="39">
        <f t="shared" si="6"/>
        <v>1.2987012987012988E-2</v>
      </c>
      <c r="D120" s="13" t="str">
        <f t="shared" si="7"/>
        <v>Low</v>
      </c>
      <c r="E120" s="13">
        <f t="shared" si="5"/>
        <v>1</v>
      </c>
      <c r="F120" s="13">
        <v>2010</v>
      </c>
    </row>
    <row r="121" spans="1:6">
      <c r="A121" s="13" t="s">
        <v>76</v>
      </c>
      <c r="B121" s="15">
        <v>-0.75</v>
      </c>
      <c r="C121" s="39">
        <f t="shared" si="6"/>
        <v>-1.948051948051948E-2</v>
      </c>
      <c r="D121" s="13" t="str">
        <f t="shared" si="7"/>
        <v>Negative</v>
      </c>
      <c r="E121" s="13">
        <f t="shared" si="5"/>
        <v>0</v>
      </c>
      <c r="F121" s="13">
        <v>2010</v>
      </c>
    </row>
    <row r="122" spans="1:6">
      <c r="A122" s="13" t="s">
        <v>79</v>
      </c>
      <c r="B122" s="15">
        <v>-5</v>
      </c>
      <c r="C122" s="39">
        <f t="shared" si="6"/>
        <v>-0.12987012987012986</v>
      </c>
      <c r="D122" s="13" t="str">
        <f t="shared" si="7"/>
        <v>Negative</v>
      </c>
      <c r="E122" s="13">
        <f t="shared" si="5"/>
        <v>0</v>
      </c>
      <c r="F122" s="13">
        <v>2010</v>
      </c>
    </row>
    <row r="123" spans="1:6">
      <c r="A123" s="13" t="s">
        <v>80</v>
      </c>
      <c r="B123" s="15">
        <v>14.25</v>
      </c>
      <c r="C123" s="39">
        <f t="shared" si="6"/>
        <v>0.37012987012987014</v>
      </c>
      <c r="D123" s="13" t="str">
        <f t="shared" si="7"/>
        <v>Fair</v>
      </c>
      <c r="E123" s="13">
        <f t="shared" si="5"/>
        <v>2</v>
      </c>
      <c r="F123" s="13">
        <v>2010</v>
      </c>
    </row>
    <row r="124" spans="1:6">
      <c r="A124" s="13" t="s">
        <v>81</v>
      </c>
      <c r="B124" s="15">
        <v>7.25</v>
      </c>
      <c r="C124" s="39">
        <f t="shared" si="6"/>
        <v>0.18831168831168832</v>
      </c>
      <c r="D124" s="13" t="str">
        <f t="shared" si="7"/>
        <v>Low</v>
      </c>
      <c r="E124" s="13">
        <f t="shared" si="5"/>
        <v>1</v>
      </c>
      <c r="F124" s="13">
        <v>2010</v>
      </c>
    </row>
    <row r="125" spans="1:6">
      <c r="A125" s="13" t="s">
        <v>86</v>
      </c>
      <c r="B125" s="15">
        <v>8.75</v>
      </c>
      <c r="C125" s="39">
        <f t="shared" si="6"/>
        <v>0.22727272727272727</v>
      </c>
      <c r="D125" s="13" t="str">
        <f t="shared" si="7"/>
        <v>Low</v>
      </c>
      <c r="E125" s="13">
        <f t="shared" si="5"/>
        <v>1</v>
      </c>
      <c r="F125" s="13">
        <v>2010</v>
      </c>
    </row>
    <row r="126" spans="1:6">
      <c r="A126" s="13" t="s">
        <v>87</v>
      </c>
      <c r="B126" s="15">
        <v>0</v>
      </c>
      <c r="C126" s="39">
        <f t="shared" si="6"/>
        <v>0</v>
      </c>
      <c r="D126" s="13" t="str">
        <f t="shared" si="7"/>
        <v>Low</v>
      </c>
      <c r="E126" s="13">
        <f t="shared" si="5"/>
        <v>1</v>
      </c>
      <c r="F126" s="13">
        <v>2010</v>
      </c>
    </row>
    <row r="127" spans="1:6">
      <c r="A127" s="13" t="s">
        <v>89</v>
      </c>
      <c r="B127" s="15">
        <v>18.5</v>
      </c>
      <c r="C127" s="39">
        <f t="shared" si="6"/>
        <v>0.48051948051948051</v>
      </c>
      <c r="D127" s="13" t="str">
        <f t="shared" si="7"/>
        <v>Fair</v>
      </c>
      <c r="E127" s="13">
        <f t="shared" si="5"/>
        <v>2</v>
      </c>
      <c r="F127" s="13">
        <v>2010</v>
      </c>
    </row>
    <row r="128" spans="1:6">
      <c r="A128" s="13" t="s">
        <v>90</v>
      </c>
      <c r="B128" s="15">
        <v>-4.5</v>
      </c>
      <c r="C128" s="39">
        <f t="shared" si="6"/>
        <v>-0.11688311688311688</v>
      </c>
      <c r="D128" s="13" t="str">
        <f t="shared" si="7"/>
        <v>Negative</v>
      </c>
      <c r="E128" s="13">
        <f t="shared" si="5"/>
        <v>0</v>
      </c>
      <c r="F128" s="13">
        <v>2010</v>
      </c>
    </row>
    <row r="129" spans="1:6">
      <c r="A129" s="13" t="s">
        <v>93</v>
      </c>
      <c r="B129" s="15">
        <v>-5</v>
      </c>
      <c r="C129" s="39">
        <f t="shared" si="6"/>
        <v>-0.12987012987012986</v>
      </c>
      <c r="D129" s="13" t="str">
        <f t="shared" si="7"/>
        <v>Negative</v>
      </c>
      <c r="E129" s="13">
        <f t="shared" si="5"/>
        <v>0</v>
      </c>
      <c r="F129" s="13">
        <v>2010</v>
      </c>
    </row>
    <row r="130" spans="1:6">
      <c r="A130" s="13" t="s">
        <v>96</v>
      </c>
      <c r="B130" s="15">
        <v>-3.5</v>
      </c>
      <c r="C130" s="39">
        <f t="shared" si="6"/>
        <v>-9.0909090909090912E-2</v>
      </c>
      <c r="D130" s="13" t="str">
        <f t="shared" si="7"/>
        <v>Negative</v>
      </c>
      <c r="E130" s="13">
        <f t="shared" si="5"/>
        <v>0</v>
      </c>
      <c r="F130" s="13">
        <v>2010</v>
      </c>
    </row>
    <row r="131" spans="1:6">
      <c r="A131" s="13" t="s">
        <v>98</v>
      </c>
      <c r="B131" s="15">
        <v>-4</v>
      </c>
      <c r="C131" s="39">
        <f t="shared" si="6"/>
        <v>-0.1038961038961039</v>
      </c>
      <c r="D131" s="13" t="str">
        <f t="shared" si="7"/>
        <v>Negative</v>
      </c>
      <c r="E131" s="13">
        <f t="shared" ref="E131:E154" si="8">_xlfn.XLOOKUP(D131,$I$1:$M$1,$I$2:$M$2,"not found")</f>
        <v>0</v>
      </c>
      <c r="F131" s="13">
        <v>2010</v>
      </c>
    </row>
    <row r="132" spans="1:6">
      <c r="A132" s="13" t="s">
        <v>99</v>
      </c>
      <c r="B132" s="15">
        <v>3.5</v>
      </c>
      <c r="C132" s="39">
        <f t="shared" si="6"/>
        <v>9.0909090909090912E-2</v>
      </c>
      <c r="D132" s="13" t="str">
        <f t="shared" si="7"/>
        <v>Low</v>
      </c>
      <c r="E132" s="13">
        <f t="shared" si="8"/>
        <v>1</v>
      </c>
      <c r="F132" s="13">
        <v>2010</v>
      </c>
    </row>
    <row r="133" spans="1:6">
      <c r="A133" s="13" t="s">
        <v>100</v>
      </c>
      <c r="B133" s="15">
        <v>5</v>
      </c>
      <c r="C133" s="39">
        <f t="shared" si="6"/>
        <v>0.12987012987012986</v>
      </c>
      <c r="D133" s="13" t="str">
        <f t="shared" si="7"/>
        <v>Low</v>
      </c>
      <c r="E133" s="13">
        <f t="shared" si="8"/>
        <v>1</v>
      </c>
      <c r="F133" s="13">
        <v>2010</v>
      </c>
    </row>
    <row r="134" spans="1:6">
      <c r="A134" s="13" t="s">
        <v>102</v>
      </c>
      <c r="B134" s="15">
        <v>19.25</v>
      </c>
      <c r="C134" s="39">
        <f t="shared" si="6"/>
        <v>0.5</v>
      </c>
      <c r="D134" s="13" t="str">
        <f t="shared" si="7"/>
        <v>Medium</v>
      </c>
      <c r="E134" s="13">
        <f t="shared" si="8"/>
        <v>3</v>
      </c>
      <c r="F134" s="13">
        <v>2010</v>
      </c>
    </row>
    <row r="135" spans="1:6">
      <c r="A135" s="13" t="s">
        <v>104</v>
      </c>
      <c r="B135" s="15">
        <v>12</v>
      </c>
      <c r="C135" s="39">
        <f t="shared" si="6"/>
        <v>0.31168831168831168</v>
      </c>
      <c r="D135" s="13" t="str">
        <f t="shared" si="7"/>
        <v>Fair</v>
      </c>
      <c r="E135" s="13">
        <f t="shared" si="8"/>
        <v>2</v>
      </c>
      <c r="F135" s="13">
        <v>2010</v>
      </c>
    </row>
    <row r="136" spans="1:6">
      <c r="A136" s="13" t="s">
        <v>105</v>
      </c>
      <c r="B136" s="15">
        <v>9.25</v>
      </c>
      <c r="C136" s="39">
        <f t="shared" si="6"/>
        <v>0.24025974025974026</v>
      </c>
      <c r="D136" s="13" t="str">
        <f t="shared" si="7"/>
        <v>Low</v>
      </c>
      <c r="E136" s="13">
        <f t="shared" si="8"/>
        <v>1</v>
      </c>
      <c r="F136" s="13">
        <v>2010</v>
      </c>
    </row>
    <row r="137" spans="1:6">
      <c r="A137" s="13" t="s">
        <v>106</v>
      </c>
      <c r="B137" s="15">
        <v>-2.5</v>
      </c>
      <c r="C137" s="39">
        <f t="shared" si="6"/>
        <v>-6.4935064935064929E-2</v>
      </c>
      <c r="D137" s="13" t="str">
        <f t="shared" si="7"/>
        <v>Negative</v>
      </c>
      <c r="E137" s="13">
        <f t="shared" si="8"/>
        <v>0</v>
      </c>
      <c r="F137" s="13">
        <v>2010</v>
      </c>
    </row>
    <row r="138" spans="1:6">
      <c r="A138" s="13" t="s">
        <v>109</v>
      </c>
      <c r="B138" s="15">
        <v>-6</v>
      </c>
      <c r="C138" s="39">
        <f t="shared" si="6"/>
        <v>-0.15584415584415584</v>
      </c>
      <c r="D138" s="13" t="str">
        <f t="shared" si="7"/>
        <v>Negative</v>
      </c>
      <c r="E138" s="13">
        <f t="shared" si="8"/>
        <v>0</v>
      </c>
      <c r="F138" s="13">
        <v>2010</v>
      </c>
    </row>
    <row r="139" spans="1:6">
      <c r="A139" s="13" t="s">
        <v>112</v>
      </c>
      <c r="B139" s="15">
        <v>-4.75</v>
      </c>
      <c r="C139" s="39">
        <f t="shared" si="6"/>
        <v>-0.12337662337662338</v>
      </c>
      <c r="D139" s="13" t="str">
        <f t="shared" si="7"/>
        <v>Negative</v>
      </c>
      <c r="E139" s="13">
        <f t="shared" si="8"/>
        <v>0</v>
      </c>
      <c r="F139" s="13">
        <v>2010</v>
      </c>
    </row>
    <row r="140" spans="1:6">
      <c r="A140" s="13" t="s">
        <v>113</v>
      </c>
      <c r="B140" s="15">
        <v>-6</v>
      </c>
      <c r="C140" s="39">
        <f t="shared" si="6"/>
        <v>-0.15584415584415584</v>
      </c>
      <c r="D140" s="13" t="str">
        <f t="shared" si="7"/>
        <v>Negative</v>
      </c>
      <c r="E140" s="13">
        <f t="shared" si="8"/>
        <v>0</v>
      </c>
      <c r="F140" s="13">
        <v>2010</v>
      </c>
    </row>
    <row r="141" spans="1:6">
      <c r="A141" s="13" t="s">
        <v>114</v>
      </c>
      <c r="B141" s="15">
        <v>13.75</v>
      </c>
      <c r="C141" s="39">
        <f t="shared" si="6"/>
        <v>0.35714285714285715</v>
      </c>
      <c r="D141" s="13" t="str">
        <f t="shared" si="7"/>
        <v>Fair</v>
      </c>
      <c r="E141" s="13">
        <f t="shared" si="8"/>
        <v>2</v>
      </c>
      <c r="F141" s="13">
        <v>2010</v>
      </c>
    </row>
    <row r="142" spans="1:6">
      <c r="A142" s="13" t="s">
        <v>115</v>
      </c>
      <c r="B142" s="15">
        <v>-3.5</v>
      </c>
      <c r="C142" s="39">
        <f t="shared" si="6"/>
        <v>-9.0909090909090912E-2</v>
      </c>
      <c r="D142" s="13" t="str">
        <f t="shared" si="7"/>
        <v>Negative</v>
      </c>
      <c r="E142" s="13">
        <f t="shared" si="8"/>
        <v>0</v>
      </c>
      <c r="F142" s="13">
        <v>2010</v>
      </c>
    </row>
    <row r="143" spans="1:6">
      <c r="A143" s="13" t="s">
        <v>118</v>
      </c>
      <c r="B143" s="15">
        <v>11.25</v>
      </c>
      <c r="C143" s="39">
        <f t="shared" si="6"/>
        <v>0.29220779220779219</v>
      </c>
      <c r="D143" s="13" t="str">
        <f t="shared" si="7"/>
        <v>Fair</v>
      </c>
      <c r="E143" s="13">
        <f t="shared" si="8"/>
        <v>2</v>
      </c>
      <c r="F143" s="13">
        <v>2010</v>
      </c>
    </row>
    <row r="144" spans="1:6">
      <c r="A144" s="13" t="s">
        <v>121</v>
      </c>
      <c r="B144" s="15">
        <v>-5</v>
      </c>
      <c r="C144" s="39">
        <f t="shared" si="6"/>
        <v>-0.12987012987012986</v>
      </c>
      <c r="D144" s="13" t="str">
        <f t="shared" si="7"/>
        <v>Negative</v>
      </c>
      <c r="E144" s="13">
        <f t="shared" si="8"/>
        <v>0</v>
      </c>
      <c r="F144" s="13">
        <v>2010</v>
      </c>
    </row>
    <row r="145" spans="1:6">
      <c r="A145" s="13" t="s">
        <v>122</v>
      </c>
      <c r="B145" s="15">
        <v>-5</v>
      </c>
      <c r="C145" s="39">
        <f t="shared" si="6"/>
        <v>-0.12987012987012986</v>
      </c>
      <c r="D145" s="13" t="str">
        <f t="shared" si="7"/>
        <v>Negative</v>
      </c>
      <c r="E145" s="13">
        <f t="shared" si="8"/>
        <v>0</v>
      </c>
      <c r="F145" s="13">
        <v>2010</v>
      </c>
    </row>
    <row r="146" spans="1:6">
      <c r="A146" s="13" t="s">
        <v>123</v>
      </c>
      <c r="B146" s="15">
        <v>-4.25</v>
      </c>
      <c r="C146" s="39">
        <f t="shared" si="6"/>
        <v>-0.11038961038961038</v>
      </c>
      <c r="D146" s="13" t="str">
        <f t="shared" si="7"/>
        <v>Negative</v>
      </c>
      <c r="E146" s="13">
        <f t="shared" si="8"/>
        <v>0</v>
      </c>
      <c r="F146" s="13">
        <v>2010</v>
      </c>
    </row>
    <row r="147" spans="1:6">
      <c r="A147" s="13" t="s">
        <v>124</v>
      </c>
      <c r="B147" s="15">
        <v>-3</v>
      </c>
      <c r="C147" s="39">
        <f t="shared" si="6"/>
        <v>-7.792207792207792E-2</v>
      </c>
      <c r="D147" s="13" t="str">
        <f t="shared" si="7"/>
        <v>Negative</v>
      </c>
      <c r="E147" s="13">
        <f t="shared" si="8"/>
        <v>0</v>
      </c>
      <c r="F147" s="13">
        <v>2010</v>
      </c>
    </row>
    <row r="148" spans="1:6">
      <c r="A148" s="13" t="s">
        <v>126</v>
      </c>
      <c r="B148" s="15">
        <v>-5</v>
      </c>
      <c r="C148" s="39">
        <f t="shared" si="6"/>
        <v>-0.12987012987012986</v>
      </c>
      <c r="D148" s="13" t="str">
        <f t="shared" si="7"/>
        <v>Negative</v>
      </c>
      <c r="E148" s="13">
        <f t="shared" si="8"/>
        <v>0</v>
      </c>
      <c r="F148" s="13">
        <v>2010</v>
      </c>
    </row>
    <row r="149" spans="1:6">
      <c r="A149" s="13" t="s">
        <v>128</v>
      </c>
      <c r="B149" s="15">
        <v>25.25</v>
      </c>
      <c r="C149" s="39">
        <f t="shared" si="6"/>
        <v>0.6558441558441559</v>
      </c>
      <c r="D149" s="13" t="str">
        <f t="shared" si="7"/>
        <v>Medium</v>
      </c>
      <c r="E149" s="13">
        <f t="shared" si="8"/>
        <v>3</v>
      </c>
      <c r="F149" s="13">
        <v>2010</v>
      </c>
    </row>
    <row r="150" spans="1:6">
      <c r="A150" s="13" t="s">
        <v>130</v>
      </c>
      <c r="B150" s="15">
        <v>-2</v>
      </c>
      <c r="C150" s="39">
        <f t="shared" si="6"/>
        <v>-5.1948051948051951E-2</v>
      </c>
      <c r="D150" s="13" t="str">
        <f t="shared" si="7"/>
        <v>Negative</v>
      </c>
      <c r="E150" s="13">
        <f t="shared" si="8"/>
        <v>0</v>
      </c>
      <c r="F150" s="13">
        <v>2010</v>
      </c>
    </row>
    <row r="151" spans="1:6">
      <c r="A151" s="13" t="s">
        <v>131</v>
      </c>
      <c r="B151" s="15">
        <v>21</v>
      </c>
      <c r="C151" s="39">
        <f t="shared" si="6"/>
        <v>0.54545454545454541</v>
      </c>
      <c r="D151" s="13" t="str">
        <f t="shared" si="7"/>
        <v>Medium</v>
      </c>
      <c r="E151" s="13">
        <f t="shared" si="8"/>
        <v>3</v>
      </c>
      <c r="F151" s="13">
        <v>2010</v>
      </c>
    </row>
    <row r="152" spans="1:6">
      <c r="A152" s="13" t="s">
        <v>133</v>
      </c>
      <c r="B152" s="15">
        <v>-3</v>
      </c>
      <c r="C152" s="39">
        <f t="shared" si="6"/>
        <v>-7.792207792207792E-2</v>
      </c>
      <c r="D152" s="13" t="str">
        <f t="shared" si="7"/>
        <v>Negative</v>
      </c>
      <c r="E152" s="13">
        <f t="shared" si="8"/>
        <v>0</v>
      </c>
      <c r="F152" s="13">
        <v>2010</v>
      </c>
    </row>
    <row r="153" spans="1:6">
      <c r="A153" s="13" t="s">
        <v>135</v>
      </c>
      <c r="B153" s="15">
        <v>3</v>
      </c>
      <c r="C153" s="39">
        <f t="shared" si="6"/>
        <v>7.792207792207792E-2</v>
      </c>
      <c r="D153" s="13" t="str">
        <f t="shared" si="7"/>
        <v>Low</v>
      </c>
      <c r="E153" s="13">
        <f t="shared" si="8"/>
        <v>1</v>
      </c>
      <c r="F153" s="13">
        <v>2010</v>
      </c>
    </row>
    <row r="154" spans="1:6">
      <c r="A154" s="13" t="s">
        <v>138</v>
      </c>
      <c r="B154" s="15">
        <v>-4.5</v>
      </c>
      <c r="C154" s="39">
        <f t="shared" si="6"/>
        <v>-0.11688311688311688</v>
      </c>
      <c r="D154" s="13" t="str">
        <f t="shared" si="7"/>
        <v>Negative</v>
      </c>
      <c r="E154" s="13">
        <f t="shared" si="8"/>
        <v>0</v>
      </c>
      <c r="F154" s="13">
        <v>2010</v>
      </c>
    </row>
  </sheetData>
  <autoFilter ref="A1:F154" xr:uid="{EEDD80BE-0A8B-014E-9748-32D20DB854B8}"/>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E1B7A-8171-3648-A7BA-81177A248570}">
  <sheetPr>
    <tabColor rgb="FFFFC000"/>
  </sheetPr>
  <dimension ref="A1:G52"/>
  <sheetViews>
    <sheetView zoomScale="110" zoomScaleNormal="110" workbookViewId="0">
      <selection activeCell="H6" sqref="H6"/>
    </sheetView>
  </sheetViews>
  <sheetFormatPr baseColWidth="10" defaultRowHeight="16"/>
  <cols>
    <col min="1" max="1" width="17.5" bestFit="1" customWidth="1"/>
    <col min="2" max="2" width="34.1640625" customWidth="1"/>
    <col min="3" max="3" width="35" customWidth="1"/>
  </cols>
  <sheetData>
    <row r="1" spans="1:7">
      <c r="A1" s="11" t="s">
        <v>139</v>
      </c>
      <c r="B1" s="11" t="s">
        <v>140</v>
      </c>
      <c r="C1" s="11" t="s">
        <v>141</v>
      </c>
      <c r="F1" s="45" t="s">
        <v>7310</v>
      </c>
      <c r="G1" s="45" t="s">
        <v>7311</v>
      </c>
    </row>
    <row r="2" spans="1:7">
      <c r="A2" s="3" t="s">
        <v>14</v>
      </c>
      <c r="B2" s="3">
        <v>2015</v>
      </c>
      <c r="C2" s="53">
        <v>9</v>
      </c>
      <c r="F2" s="44">
        <f>MIN(C2:C52)</f>
        <v>9</v>
      </c>
      <c r="G2" s="44">
        <f>MAX(C2:C52)</f>
        <v>20</v>
      </c>
    </row>
    <row r="3" spans="1:7">
      <c r="A3" s="3" t="s">
        <v>23</v>
      </c>
      <c r="B3" s="3">
        <v>2014</v>
      </c>
      <c r="C3" s="53">
        <v>10</v>
      </c>
    </row>
    <row r="4" spans="1:7">
      <c r="A4" s="3" t="s">
        <v>35</v>
      </c>
      <c r="B4" s="3">
        <v>2014</v>
      </c>
      <c r="C4" s="53">
        <v>10</v>
      </c>
    </row>
    <row r="5" spans="1:7">
      <c r="A5" s="3" t="s">
        <v>39</v>
      </c>
      <c r="B5" s="3">
        <v>2015</v>
      </c>
      <c r="C5" s="53">
        <v>9</v>
      </c>
    </row>
    <row r="6" spans="1:7">
      <c r="A6" s="3" t="s">
        <v>40</v>
      </c>
      <c r="B6" s="3">
        <v>2013</v>
      </c>
      <c r="C6" s="53">
        <v>11</v>
      </c>
    </row>
    <row r="7" spans="1:7">
      <c r="A7" s="3" t="s">
        <v>45</v>
      </c>
      <c r="B7" s="3">
        <v>2014</v>
      </c>
      <c r="C7" s="53">
        <v>10</v>
      </c>
    </row>
    <row r="8" spans="1:7">
      <c r="A8" s="3" t="s">
        <v>46</v>
      </c>
      <c r="B8" s="3">
        <v>2008</v>
      </c>
      <c r="C8" s="53">
        <v>16</v>
      </c>
    </row>
    <row r="9" spans="1:7">
      <c r="A9" s="3" t="s">
        <v>49</v>
      </c>
      <c r="B9" s="3">
        <v>2013</v>
      </c>
      <c r="C9" s="53">
        <v>11</v>
      </c>
    </row>
    <row r="10" spans="1:7">
      <c r="A10" s="3" t="s">
        <v>55</v>
      </c>
      <c r="B10" s="3">
        <v>2009</v>
      </c>
      <c r="C10" s="53">
        <v>15</v>
      </c>
    </row>
    <row r="11" spans="1:7">
      <c r="A11" s="3" t="s">
        <v>56</v>
      </c>
      <c r="B11" s="3">
        <v>2015</v>
      </c>
      <c r="C11" s="53">
        <v>9</v>
      </c>
    </row>
    <row r="12" spans="1:7">
      <c r="A12" s="3" t="s">
        <v>58</v>
      </c>
      <c r="B12" s="3">
        <v>2015</v>
      </c>
      <c r="C12" s="53">
        <v>9</v>
      </c>
    </row>
    <row r="13" spans="1:7">
      <c r="A13" s="3" t="s">
        <v>64</v>
      </c>
      <c r="B13" s="3">
        <v>2013</v>
      </c>
      <c r="C13" s="53">
        <v>11</v>
      </c>
    </row>
    <row r="14" spans="1:7">
      <c r="A14" s="3" t="s">
        <v>68</v>
      </c>
      <c r="B14" s="3">
        <v>2014</v>
      </c>
      <c r="C14" s="53">
        <v>10</v>
      </c>
    </row>
    <row r="15" spans="1:7">
      <c r="A15" s="3" t="s">
        <v>71</v>
      </c>
      <c r="B15" s="3">
        <v>2013</v>
      </c>
      <c r="C15" s="53">
        <v>11</v>
      </c>
    </row>
    <row r="16" spans="1:7">
      <c r="A16" s="3" t="s">
        <v>72</v>
      </c>
      <c r="B16" s="3">
        <v>2015</v>
      </c>
      <c r="C16" s="53">
        <v>9</v>
      </c>
    </row>
    <row r="17" spans="1:3">
      <c r="A17" s="3" t="s">
        <v>74</v>
      </c>
      <c r="B17" s="3">
        <v>2009</v>
      </c>
      <c r="C17" s="53">
        <v>15</v>
      </c>
    </row>
    <row r="18" spans="1:3">
      <c r="A18" s="3" t="s">
        <v>75</v>
      </c>
      <c r="B18" s="3">
        <v>2014</v>
      </c>
      <c r="C18" s="53">
        <v>10</v>
      </c>
    </row>
    <row r="19" spans="1:3">
      <c r="A19" s="3" t="s">
        <v>76</v>
      </c>
      <c r="B19" s="3">
        <v>2015</v>
      </c>
      <c r="C19" s="53">
        <v>9</v>
      </c>
    </row>
    <row r="20" spans="1:3">
      <c r="A20" s="3" t="s">
        <v>79</v>
      </c>
      <c r="B20" s="3">
        <v>2015</v>
      </c>
      <c r="C20" s="53">
        <v>9</v>
      </c>
    </row>
    <row r="21" spans="1:3">
      <c r="A21" s="3" t="s">
        <v>80</v>
      </c>
      <c r="B21" s="3">
        <v>2012</v>
      </c>
      <c r="C21" s="53">
        <v>12</v>
      </c>
    </row>
    <row r="22" spans="1:3">
      <c r="A22" s="3" t="s">
        <v>81</v>
      </c>
      <c r="B22" s="3">
        <v>2012</v>
      </c>
      <c r="C22" s="53">
        <v>12</v>
      </c>
    </row>
    <row r="23" spans="1:3">
      <c r="A23" s="3" t="s">
        <v>86</v>
      </c>
      <c r="B23" s="3">
        <v>2004</v>
      </c>
      <c r="C23" s="53">
        <v>20</v>
      </c>
    </row>
    <row r="24" spans="1:3">
      <c r="A24" s="3" t="s">
        <v>87</v>
      </c>
      <c r="B24" s="3">
        <v>2015</v>
      </c>
      <c r="C24" s="53">
        <v>9</v>
      </c>
    </row>
    <row r="25" spans="1:3">
      <c r="A25" s="3" t="s">
        <v>89</v>
      </c>
      <c r="B25" s="3">
        <v>2013</v>
      </c>
      <c r="C25" s="53">
        <v>11</v>
      </c>
    </row>
    <row r="26" spans="1:3">
      <c r="A26" s="3" t="s">
        <v>90</v>
      </c>
      <c r="B26" s="3">
        <v>2015</v>
      </c>
      <c r="C26" s="53">
        <v>9</v>
      </c>
    </row>
    <row r="27" spans="1:3">
      <c r="A27" s="3" t="s">
        <v>93</v>
      </c>
      <c r="B27" s="3">
        <v>2015</v>
      </c>
      <c r="C27" s="53">
        <v>9</v>
      </c>
    </row>
    <row r="28" spans="1:3">
      <c r="A28" s="3" t="s">
        <v>96</v>
      </c>
      <c r="B28" s="3">
        <v>2014</v>
      </c>
      <c r="C28" s="53">
        <v>10</v>
      </c>
    </row>
    <row r="29" spans="1:3">
      <c r="A29" s="3" t="s">
        <v>100</v>
      </c>
      <c r="B29" s="3">
        <v>2009</v>
      </c>
      <c r="C29" s="53">
        <v>15</v>
      </c>
    </row>
    <row r="30" spans="1:3">
      <c r="A30" s="3" t="s">
        <v>102</v>
      </c>
      <c r="B30" s="3">
        <v>2013</v>
      </c>
      <c r="C30" s="53">
        <v>11</v>
      </c>
    </row>
    <row r="31" spans="1:3">
      <c r="A31" s="3" t="s">
        <v>104</v>
      </c>
      <c r="B31" s="3">
        <v>2013</v>
      </c>
      <c r="C31" s="53">
        <v>11</v>
      </c>
    </row>
    <row r="32" spans="1:3">
      <c r="A32" s="3" t="s">
        <v>105</v>
      </c>
      <c r="B32" s="3">
        <v>2011</v>
      </c>
      <c r="C32" s="53">
        <v>13</v>
      </c>
    </row>
    <row r="33" spans="1:3">
      <c r="A33" s="3" t="s">
        <v>98</v>
      </c>
      <c r="B33" s="3">
        <v>2015</v>
      </c>
      <c r="C33" s="53">
        <v>9</v>
      </c>
    </row>
    <row r="34" spans="1:3">
      <c r="A34" s="3" t="s">
        <v>99</v>
      </c>
      <c r="B34" s="3">
        <v>2014</v>
      </c>
      <c r="C34" s="53">
        <v>10</v>
      </c>
    </row>
    <row r="35" spans="1:3">
      <c r="A35" s="3" t="s">
        <v>106</v>
      </c>
      <c r="B35" s="3">
        <v>2014</v>
      </c>
      <c r="C35" s="53">
        <v>10</v>
      </c>
    </row>
    <row r="36" spans="1:3">
      <c r="A36" s="3" t="s">
        <v>109</v>
      </c>
      <c r="B36" s="3">
        <v>2015</v>
      </c>
      <c r="C36" s="53">
        <v>9</v>
      </c>
    </row>
    <row r="37" spans="1:3">
      <c r="A37" s="3" t="s">
        <v>112</v>
      </c>
      <c r="B37" s="3">
        <v>2015</v>
      </c>
      <c r="C37" s="53">
        <v>9</v>
      </c>
    </row>
    <row r="38" spans="1:3">
      <c r="A38" s="3" t="s">
        <v>113</v>
      </c>
      <c r="B38" s="3">
        <v>2015</v>
      </c>
      <c r="C38" s="53">
        <v>9</v>
      </c>
    </row>
    <row r="39" spans="1:3">
      <c r="A39" s="3" t="s">
        <v>114</v>
      </c>
      <c r="B39" s="3">
        <v>2014</v>
      </c>
      <c r="C39" s="53">
        <v>10</v>
      </c>
    </row>
    <row r="40" spans="1:3">
      <c r="A40" s="3" t="s">
        <v>115</v>
      </c>
      <c r="B40" s="3">
        <v>2014</v>
      </c>
      <c r="C40" s="53">
        <v>10</v>
      </c>
    </row>
    <row r="41" spans="1:3">
      <c r="A41" s="3" t="s">
        <v>118</v>
      </c>
      <c r="B41" s="3">
        <v>2013</v>
      </c>
      <c r="C41" s="53">
        <v>11</v>
      </c>
    </row>
    <row r="42" spans="1:3">
      <c r="A42" s="3" t="s">
        <v>121</v>
      </c>
      <c r="B42" s="3">
        <v>2014</v>
      </c>
      <c r="C42" s="53">
        <v>10</v>
      </c>
    </row>
    <row r="43" spans="1:3">
      <c r="A43" s="3" t="s">
        <v>122</v>
      </c>
      <c r="B43" s="3">
        <v>2015</v>
      </c>
      <c r="C43" s="53">
        <v>9</v>
      </c>
    </row>
    <row r="44" spans="1:3">
      <c r="A44" s="3" t="s">
        <v>123</v>
      </c>
      <c r="B44" s="3">
        <v>2015</v>
      </c>
      <c r="C44" s="53">
        <v>9</v>
      </c>
    </row>
    <row r="45" spans="1:3">
      <c r="A45" s="3" t="s">
        <v>124</v>
      </c>
      <c r="B45" s="3">
        <v>2015</v>
      </c>
      <c r="C45" s="53">
        <v>9</v>
      </c>
    </row>
    <row r="46" spans="1:3">
      <c r="A46" s="3" t="s">
        <v>126</v>
      </c>
      <c r="B46" s="3">
        <v>2015</v>
      </c>
      <c r="C46" s="53">
        <v>9</v>
      </c>
    </row>
    <row r="47" spans="1:3">
      <c r="A47" s="3" t="s">
        <v>128</v>
      </c>
      <c r="B47" s="3">
        <v>2009</v>
      </c>
      <c r="C47" s="53">
        <v>15</v>
      </c>
    </row>
    <row r="48" spans="1:3">
      <c r="A48" s="3" t="s">
        <v>130</v>
      </c>
      <c r="B48" s="3">
        <v>2015</v>
      </c>
      <c r="C48" s="53">
        <v>9</v>
      </c>
    </row>
    <row r="49" spans="1:3">
      <c r="A49" s="3" t="s">
        <v>131</v>
      </c>
      <c r="B49" s="3">
        <v>2012</v>
      </c>
      <c r="C49" s="53">
        <v>12</v>
      </c>
    </row>
    <row r="50" spans="1:3">
      <c r="A50" s="3" t="s">
        <v>133</v>
      </c>
      <c r="B50" s="3">
        <v>2014</v>
      </c>
      <c r="C50" s="53">
        <v>10</v>
      </c>
    </row>
    <row r="51" spans="1:3">
      <c r="A51" s="3" t="s">
        <v>135</v>
      </c>
      <c r="B51" s="3">
        <v>2015</v>
      </c>
      <c r="C51" s="53">
        <v>9</v>
      </c>
    </row>
    <row r="52" spans="1:3">
      <c r="A52" s="3" t="s">
        <v>138</v>
      </c>
      <c r="B52" s="3">
        <v>2014</v>
      </c>
      <c r="C52" s="53">
        <v>10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12F15-42C8-5C4D-ABE0-553D81E28DA2}">
  <sheetPr>
    <tabColor rgb="FFFFFF00"/>
  </sheetPr>
  <dimension ref="A1:G530"/>
  <sheetViews>
    <sheetView topLeftCell="E1" workbookViewId="0">
      <selection activeCell="P20" sqref="P20"/>
    </sheetView>
  </sheetViews>
  <sheetFormatPr baseColWidth="10" defaultRowHeight="16"/>
  <cols>
    <col min="1" max="1" width="29" bestFit="1" customWidth="1"/>
    <col min="2" max="2" width="18.1640625" bestFit="1" customWidth="1"/>
    <col min="3" max="3" width="165.33203125" bestFit="1" customWidth="1"/>
    <col min="4" max="4" width="15.83203125" bestFit="1" customWidth="1"/>
    <col min="5" max="5" width="102.5" bestFit="1" customWidth="1"/>
    <col min="6" max="6" width="12.1640625" bestFit="1" customWidth="1"/>
  </cols>
  <sheetData>
    <row r="1" spans="1:7">
      <c r="A1" s="11" t="s">
        <v>139</v>
      </c>
      <c r="B1" s="11" t="s">
        <v>145</v>
      </c>
      <c r="C1" s="11" t="s">
        <v>146</v>
      </c>
      <c r="D1" s="11" t="s">
        <v>147</v>
      </c>
      <c r="E1" s="11" t="s">
        <v>148</v>
      </c>
      <c r="F1" s="11" t="s">
        <v>149</v>
      </c>
      <c r="G1" s="11" t="s">
        <v>150</v>
      </c>
    </row>
    <row r="2" spans="1:7">
      <c r="A2" s="11" t="s">
        <v>121</v>
      </c>
      <c r="B2" s="3" t="s">
        <v>715</v>
      </c>
      <c r="C2" s="3" t="s">
        <v>171</v>
      </c>
      <c r="D2" s="3" t="s">
        <v>153</v>
      </c>
      <c r="E2" s="3" t="s">
        <v>4239</v>
      </c>
      <c r="F2" s="12">
        <v>45469</v>
      </c>
      <c r="G2" s="13"/>
    </row>
    <row r="3" spans="1:7">
      <c r="A3" s="11" t="s">
        <v>112</v>
      </c>
      <c r="B3" s="3" t="s">
        <v>290</v>
      </c>
      <c r="C3" s="3" t="s">
        <v>291</v>
      </c>
      <c r="D3" s="3" t="s">
        <v>153</v>
      </c>
      <c r="E3" s="3" t="s">
        <v>292</v>
      </c>
      <c r="F3" s="12">
        <v>45469</v>
      </c>
      <c r="G3" s="13"/>
    </row>
    <row r="4" spans="1:7">
      <c r="A4" s="11" t="s">
        <v>100</v>
      </c>
      <c r="B4" s="3" t="s">
        <v>183</v>
      </c>
      <c r="C4" s="3" t="s">
        <v>184</v>
      </c>
      <c r="D4" s="3" t="s">
        <v>153</v>
      </c>
      <c r="E4" s="3" t="s">
        <v>4240</v>
      </c>
      <c r="F4" s="12">
        <v>45470</v>
      </c>
      <c r="G4" s="13"/>
    </row>
    <row r="5" spans="1:7">
      <c r="A5" s="11" t="s">
        <v>100</v>
      </c>
      <c r="B5" s="3" t="s">
        <v>178</v>
      </c>
      <c r="C5" s="3" t="s">
        <v>179</v>
      </c>
      <c r="D5" s="3" t="s">
        <v>153</v>
      </c>
      <c r="E5" s="3" t="s">
        <v>4241</v>
      </c>
      <c r="F5" s="12">
        <v>45470</v>
      </c>
      <c r="G5" s="13"/>
    </row>
    <row r="6" spans="1:7">
      <c r="A6" s="11" t="s">
        <v>79</v>
      </c>
      <c r="B6" s="3" t="s">
        <v>160</v>
      </c>
      <c r="C6" s="3" t="s">
        <v>161</v>
      </c>
      <c r="D6" s="3" t="s">
        <v>190</v>
      </c>
      <c r="E6" s="3" t="s">
        <v>200</v>
      </c>
      <c r="F6" s="12">
        <v>45462</v>
      </c>
      <c r="G6" s="13"/>
    </row>
    <row r="7" spans="1:7">
      <c r="A7" s="11" t="s">
        <v>79</v>
      </c>
      <c r="B7" s="3" t="s">
        <v>158</v>
      </c>
      <c r="C7" s="3" t="s">
        <v>159</v>
      </c>
      <c r="D7" s="3" t="s">
        <v>190</v>
      </c>
      <c r="E7" s="3" t="s">
        <v>200</v>
      </c>
      <c r="F7" s="12">
        <v>45462</v>
      </c>
      <c r="G7" s="13"/>
    </row>
    <row r="8" spans="1:7">
      <c r="A8" s="11" t="s">
        <v>87</v>
      </c>
      <c r="B8" s="3" t="s">
        <v>4242</v>
      </c>
      <c r="C8" s="3" t="s">
        <v>181</v>
      </c>
      <c r="D8" s="3" t="s">
        <v>153</v>
      </c>
      <c r="E8" s="3" t="s">
        <v>154</v>
      </c>
      <c r="F8" s="12">
        <v>45468</v>
      </c>
      <c r="G8" s="13"/>
    </row>
    <row r="9" spans="1:7">
      <c r="A9" s="11" t="s">
        <v>49</v>
      </c>
      <c r="B9" s="3" t="s">
        <v>4243</v>
      </c>
      <c r="C9" s="3" t="s">
        <v>152</v>
      </c>
      <c r="D9" s="3" t="s">
        <v>153</v>
      </c>
      <c r="E9" s="3" t="s">
        <v>154</v>
      </c>
      <c r="F9" s="12">
        <v>45464</v>
      </c>
      <c r="G9" s="13"/>
    </row>
    <row r="10" spans="1:7">
      <c r="A10" s="11" t="s">
        <v>133</v>
      </c>
      <c r="B10" s="3" t="s">
        <v>4244</v>
      </c>
      <c r="C10" s="3" t="s">
        <v>227</v>
      </c>
      <c r="D10" s="3" t="s">
        <v>166</v>
      </c>
      <c r="E10" s="3" t="s">
        <v>214</v>
      </c>
      <c r="F10" s="12">
        <v>45360</v>
      </c>
      <c r="G10" s="13"/>
    </row>
    <row r="11" spans="1:7">
      <c r="A11" s="11" t="s">
        <v>133</v>
      </c>
      <c r="B11" s="3" t="s">
        <v>4245</v>
      </c>
      <c r="C11" s="3" t="s">
        <v>227</v>
      </c>
      <c r="D11" s="3" t="s">
        <v>166</v>
      </c>
      <c r="E11" s="3" t="s">
        <v>214</v>
      </c>
      <c r="F11" s="12">
        <v>45360</v>
      </c>
      <c r="G11" s="13"/>
    </row>
    <row r="12" spans="1:7">
      <c r="A12" s="11" t="s">
        <v>100</v>
      </c>
      <c r="B12" s="3" t="s">
        <v>182</v>
      </c>
      <c r="C12" s="3" t="s">
        <v>152</v>
      </c>
      <c r="D12" s="3" t="s">
        <v>153</v>
      </c>
      <c r="E12" s="3" t="s">
        <v>4246</v>
      </c>
      <c r="F12" s="12">
        <v>45462</v>
      </c>
      <c r="G12" s="13"/>
    </row>
    <row r="13" spans="1:7">
      <c r="A13" s="11" t="s">
        <v>115</v>
      </c>
      <c r="B13" s="3" t="s">
        <v>4247</v>
      </c>
      <c r="C13" s="3" t="s">
        <v>173</v>
      </c>
      <c r="D13" s="3" t="s">
        <v>153</v>
      </c>
      <c r="E13" s="3" t="s">
        <v>154</v>
      </c>
      <c r="F13" s="12">
        <v>45463</v>
      </c>
      <c r="G13" s="13"/>
    </row>
    <row r="14" spans="1:7">
      <c r="A14" s="11" t="s">
        <v>100</v>
      </c>
      <c r="B14" s="3" t="s">
        <v>180</v>
      </c>
      <c r="C14" s="3" t="s">
        <v>181</v>
      </c>
      <c r="D14" s="3" t="s">
        <v>153</v>
      </c>
      <c r="E14" s="3" t="s">
        <v>4246</v>
      </c>
      <c r="F14" s="12">
        <v>45462</v>
      </c>
      <c r="G14" s="13"/>
    </row>
    <row r="15" spans="1:7">
      <c r="A15" s="11" t="s">
        <v>35</v>
      </c>
      <c r="B15" s="3" t="s">
        <v>569</v>
      </c>
      <c r="C15" s="3" t="s">
        <v>254</v>
      </c>
      <c r="D15" s="3" t="s">
        <v>153</v>
      </c>
      <c r="E15" s="3" t="s">
        <v>4248</v>
      </c>
      <c r="F15" s="12">
        <v>45457</v>
      </c>
      <c r="G15" s="13"/>
    </row>
    <row r="16" spans="1:7">
      <c r="A16" s="11" t="s">
        <v>131</v>
      </c>
      <c r="B16" s="3" t="s">
        <v>4249</v>
      </c>
      <c r="C16" s="3" t="s">
        <v>216</v>
      </c>
      <c r="D16" s="3" t="s">
        <v>166</v>
      </c>
      <c r="E16" s="3" t="s">
        <v>214</v>
      </c>
      <c r="F16" s="12">
        <v>45358</v>
      </c>
      <c r="G16" s="13"/>
    </row>
    <row r="17" spans="1:7">
      <c r="A17" s="11" t="s">
        <v>102</v>
      </c>
      <c r="B17" s="3" t="s">
        <v>4250</v>
      </c>
      <c r="C17" s="3" t="s">
        <v>216</v>
      </c>
      <c r="D17" s="3" t="s">
        <v>153</v>
      </c>
      <c r="E17" s="3" t="s">
        <v>154</v>
      </c>
      <c r="F17" s="12">
        <v>45300</v>
      </c>
      <c r="G17" s="13"/>
    </row>
    <row r="18" spans="1:7">
      <c r="A18" s="11" t="s">
        <v>133</v>
      </c>
      <c r="B18" s="3" t="s">
        <v>4251</v>
      </c>
      <c r="C18" s="3" t="s">
        <v>254</v>
      </c>
      <c r="D18" s="3" t="s">
        <v>166</v>
      </c>
      <c r="E18" s="3" t="s">
        <v>214</v>
      </c>
      <c r="F18" s="12">
        <v>45360</v>
      </c>
      <c r="G18" s="13"/>
    </row>
    <row r="19" spans="1:7">
      <c r="A19" s="11" t="s">
        <v>133</v>
      </c>
      <c r="B19" s="3" t="s">
        <v>4252</v>
      </c>
      <c r="C19" s="3" t="s">
        <v>254</v>
      </c>
      <c r="D19" s="3" t="s">
        <v>166</v>
      </c>
      <c r="E19" s="3" t="s">
        <v>214</v>
      </c>
      <c r="F19" s="12">
        <v>45360</v>
      </c>
      <c r="G19" s="13"/>
    </row>
    <row r="20" spans="1:7">
      <c r="A20" s="11" t="s">
        <v>90</v>
      </c>
      <c r="B20" s="3" t="s">
        <v>4253</v>
      </c>
      <c r="C20" s="3" t="s">
        <v>254</v>
      </c>
      <c r="D20" s="3" t="s">
        <v>166</v>
      </c>
      <c r="E20" s="3" t="s">
        <v>267</v>
      </c>
      <c r="F20" s="12">
        <v>45398</v>
      </c>
      <c r="G20" s="13"/>
    </row>
    <row r="21" spans="1:7">
      <c r="A21" s="11" t="s">
        <v>93</v>
      </c>
      <c r="B21" s="3" t="s">
        <v>4254</v>
      </c>
      <c r="C21" s="3" t="s">
        <v>254</v>
      </c>
      <c r="D21" s="3" t="s">
        <v>166</v>
      </c>
      <c r="E21" s="3" t="s">
        <v>214</v>
      </c>
      <c r="F21" s="12">
        <v>45429</v>
      </c>
      <c r="G21" s="13"/>
    </row>
    <row r="22" spans="1:7">
      <c r="A22" s="11" t="s">
        <v>123</v>
      </c>
      <c r="B22" s="3" t="s">
        <v>288</v>
      </c>
      <c r="C22" s="3" t="s">
        <v>175</v>
      </c>
      <c r="D22" s="3" t="s">
        <v>190</v>
      </c>
      <c r="E22" s="3" t="s">
        <v>191</v>
      </c>
      <c r="F22" s="12">
        <v>45440</v>
      </c>
      <c r="G22" s="13"/>
    </row>
    <row r="23" spans="1:7">
      <c r="A23" s="11" t="s">
        <v>123</v>
      </c>
      <c r="B23" s="3" t="s">
        <v>289</v>
      </c>
      <c r="C23" s="3" t="s">
        <v>173</v>
      </c>
      <c r="D23" s="3" t="s">
        <v>190</v>
      </c>
      <c r="E23" s="3" t="s">
        <v>191</v>
      </c>
      <c r="F23" s="12">
        <v>45440</v>
      </c>
      <c r="G23" s="13"/>
    </row>
    <row r="24" spans="1:7">
      <c r="A24" s="11" t="s">
        <v>123</v>
      </c>
      <c r="B24" s="3" t="s">
        <v>172</v>
      </c>
      <c r="C24" s="3" t="s">
        <v>173</v>
      </c>
      <c r="D24" s="3" t="s">
        <v>190</v>
      </c>
      <c r="E24" s="3" t="s">
        <v>200</v>
      </c>
      <c r="F24" s="12">
        <v>45440</v>
      </c>
      <c r="G24" s="13"/>
    </row>
    <row r="25" spans="1:7">
      <c r="A25" s="11" t="s">
        <v>123</v>
      </c>
      <c r="B25" s="3" t="s">
        <v>174</v>
      </c>
      <c r="C25" s="3" t="s">
        <v>175</v>
      </c>
      <c r="D25" s="3" t="s">
        <v>190</v>
      </c>
      <c r="E25" s="3" t="s">
        <v>200</v>
      </c>
      <c r="F25" s="12">
        <v>45440</v>
      </c>
      <c r="G25" s="13"/>
    </row>
    <row r="26" spans="1:7">
      <c r="A26" s="11" t="s">
        <v>112</v>
      </c>
      <c r="B26" s="3" t="s">
        <v>724</v>
      </c>
      <c r="C26" s="3" t="s">
        <v>553</v>
      </c>
      <c r="D26" s="3" t="s">
        <v>153</v>
      </c>
      <c r="E26" s="3" t="s">
        <v>4255</v>
      </c>
      <c r="F26" s="12">
        <v>45448</v>
      </c>
      <c r="G26" s="13"/>
    </row>
    <row r="27" spans="1:7">
      <c r="A27" s="11" t="s">
        <v>49</v>
      </c>
      <c r="B27" s="3" t="s">
        <v>4256</v>
      </c>
      <c r="C27" s="3" t="s">
        <v>636</v>
      </c>
      <c r="D27" s="3" t="s">
        <v>153</v>
      </c>
      <c r="E27" s="3" t="s">
        <v>4257</v>
      </c>
      <c r="F27" s="12">
        <v>45449</v>
      </c>
      <c r="G27" s="13"/>
    </row>
    <row r="28" spans="1:7">
      <c r="A28" s="11" t="s">
        <v>79</v>
      </c>
      <c r="B28" s="3" t="s">
        <v>162</v>
      </c>
      <c r="C28" s="3" t="s">
        <v>163</v>
      </c>
      <c r="D28" s="3" t="s">
        <v>190</v>
      </c>
      <c r="E28" s="3" t="s">
        <v>200</v>
      </c>
      <c r="F28" s="12">
        <v>45446</v>
      </c>
      <c r="G28" s="13"/>
    </row>
    <row r="29" spans="1:7">
      <c r="A29" s="11" t="s">
        <v>121</v>
      </c>
      <c r="B29" s="3" t="s">
        <v>176</v>
      </c>
      <c r="C29" s="3" t="s">
        <v>177</v>
      </c>
      <c r="D29" s="3" t="s">
        <v>190</v>
      </c>
      <c r="E29" s="3" t="s">
        <v>200</v>
      </c>
      <c r="F29" s="12">
        <v>45433</v>
      </c>
      <c r="G29" s="13"/>
    </row>
    <row r="30" spans="1:7">
      <c r="A30" s="11" t="s">
        <v>113</v>
      </c>
      <c r="B30" s="3" t="s">
        <v>268</v>
      </c>
      <c r="C30" s="3" t="s">
        <v>256</v>
      </c>
      <c r="D30" s="3" t="s">
        <v>153</v>
      </c>
      <c r="E30" s="3" t="s">
        <v>4258</v>
      </c>
      <c r="F30" s="12">
        <v>45434</v>
      </c>
      <c r="G30" s="13"/>
    </row>
    <row r="31" spans="1:7">
      <c r="A31" s="11" t="s">
        <v>113</v>
      </c>
      <c r="B31" s="3" t="s">
        <v>276</v>
      </c>
      <c r="C31" s="3" t="s">
        <v>195</v>
      </c>
      <c r="D31" s="3" t="s">
        <v>153</v>
      </c>
      <c r="E31" s="3" t="s">
        <v>4259</v>
      </c>
      <c r="F31" s="12">
        <v>45441</v>
      </c>
      <c r="G31" s="13"/>
    </row>
    <row r="32" spans="1:7">
      <c r="A32" s="11" t="s">
        <v>100</v>
      </c>
      <c r="B32" s="3" t="s">
        <v>185</v>
      </c>
      <c r="C32" s="3" t="s">
        <v>186</v>
      </c>
      <c r="D32" s="3" t="s">
        <v>153</v>
      </c>
      <c r="E32" s="3" t="s">
        <v>4260</v>
      </c>
      <c r="F32" s="12">
        <v>45434</v>
      </c>
      <c r="G32" s="13"/>
    </row>
    <row r="33" spans="1:7">
      <c r="A33" s="11" t="s">
        <v>93</v>
      </c>
      <c r="B33" s="3" t="s">
        <v>658</v>
      </c>
      <c r="C33" s="3" t="s">
        <v>152</v>
      </c>
      <c r="D33" s="3" t="s">
        <v>153</v>
      </c>
      <c r="E33" s="3" t="s">
        <v>154</v>
      </c>
      <c r="F33" s="12">
        <v>45429</v>
      </c>
      <c r="G33" s="13"/>
    </row>
    <row r="34" spans="1:7">
      <c r="A34" s="11" t="s">
        <v>93</v>
      </c>
      <c r="B34" s="3" t="s">
        <v>660</v>
      </c>
      <c r="C34" s="3" t="s">
        <v>401</v>
      </c>
      <c r="D34" s="3" t="s">
        <v>153</v>
      </c>
      <c r="E34" s="3" t="s">
        <v>154</v>
      </c>
      <c r="F34" s="12">
        <v>45429</v>
      </c>
      <c r="G34" s="13"/>
    </row>
    <row r="35" spans="1:7">
      <c r="A35" s="11" t="s">
        <v>93</v>
      </c>
      <c r="B35" s="3" t="s">
        <v>659</v>
      </c>
      <c r="C35" s="3" t="s">
        <v>181</v>
      </c>
      <c r="D35" s="3" t="s">
        <v>153</v>
      </c>
      <c r="E35" s="3" t="s">
        <v>154</v>
      </c>
      <c r="F35" s="12">
        <v>45429</v>
      </c>
      <c r="G35" s="13"/>
    </row>
    <row r="36" spans="1:7">
      <c r="A36" s="11" t="s">
        <v>93</v>
      </c>
      <c r="B36" s="3" t="s">
        <v>429</v>
      </c>
      <c r="C36" s="3" t="s">
        <v>216</v>
      </c>
      <c r="D36" s="3" t="s">
        <v>153</v>
      </c>
      <c r="E36" s="3" t="s">
        <v>154</v>
      </c>
      <c r="F36" s="12">
        <v>45429</v>
      </c>
      <c r="G36" s="13"/>
    </row>
    <row r="37" spans="1:7">
      <c r="A37" s="11" t="s">
        <v>93</v>
      </c>
      <c r="B37" s="3" t="s">
        <v>661</v>
      </c>
      <c r="C37" s="3" t="s">
        <v>475</v>
      </c>
      <c r="D37" s="3" t="s">
        <v>153</v>
      </c>
      <c r="E37" s="3" t="s">
        <v>154</v>
      </c>
      <c r="F37" s="12">
        <v>45429</v>
      </c>
      <c r="G37" s="13"/>
    </row>
    <row r="38" spans="1:7">
      <c r="A38" s="11" t="s">
        <v>93</v>
      </c>
      <c r="B38" s="3" t="s">
        <v>248</v>
      </c>
      <c r="C38" s="3" t="s">
        <v>227</v>
      </c>
      <c r="D38" s="3" t="s">
        <v>153</v>
      </c>
      <c r="E38" s="3" t="s">
        <v>154</v>
      </c>
      <c r="F38" s="12">
        <v>45429</v>
      </c>
      <c r="G38" s="13"/>
    </row>
    <row r="39" spans="1:7">
      <c r="A39" s="11" t="s">
        <v>93</v>
      </c>
      <c r="B39" s="3" t="s">
        <v>662</v>
      </c>
      <c r="C39" s="3" t="s">
        <v>385</v>
      </c>
      <c r="D39" s="3" t="s">
        <v>153</v>
      </c>
      <c r="E39" s="3" t="s">
        <v>154</v>
      </c>
      <c r="F39" s="12">
        <v>45429</v>
      </c>
      <c r="G39" s="13"/>
    </row>
    <row r="40" spans="1:7">
      <c r="A40" s="11" t="s">
        <v>93</v>
      </c>
      <c r="B40" s="3" t="s">
        <v>250</v>
      </c>
      <c r="C40" s="3" t="s">
        <v>227</v>
      </c>
      <c r="D40" s="3" t="s">
        <v>153</v>
      </c>
      <c r="E40" s="3" t="s">
        <v>154</v>
      </c>
      <c r="F40" s="12">
        <v>45429</v>
      </c>
      <c r="G40" s="13"/>
    </row>
    <row r="41" spans="1:7">
      <c r="A41" s="11" t="s">
        <v>93</v>
      </c>
      <c r="B41" s="3" t="s">
        <v>151</v>
      </c>
      <c r="C41" s="3" t="s">
        <v>152</v>
      </c>
      <c r="D41" s="3" t="s">
        <v>153</v>
      </c>
      <c r="E41" s="3" t="s">
        <v>154</v>
      </c>
      <c r="F41" s="12">
        <v>45429</v>
      </c>
      <c r="G41" s="13"/>
    </row>
    <row r="42" spans="1:7">
      <c r="A42" s="11" t="s">
        <v>86</v>
      </c>
      <c r="B42" s="3" t="s">
        <v>155</v>
      </c>
      <c r="C42" s="3" t="s">
        <v>156</v>
      </c>
      <c r="D42" s="3" t="s">
        <v>153</v>
      </c>
      <c r="E42" s="3" t="s">
        <v>157</v>
      </c>
      <c r="F42" s="12">
        <v>45432</v>
      </c>
      <c r="G42" s="13"/>
    </row>
    <row r="43" spans="1:7">
      <c r="A43" s="11" t="s">
        <v>135</v>
      </c>
      <c r="B43" s="3" t="s">
        <v>164</v>
      </c>
      <c r="C43" s="3" t="s">
        <v>165</v>
      </c>
      <c r="D43" s="3" t="s">
        <v>166</v>
      </c>
      <c r="E43" s="3" t="s">
        <v>167</v>
      </c>
      <c r="F43" s="12">
        <v>45427</v>
      </c>
      <c r="G43" s="13"/>
    </row>
    <row r="44" spans="1:7">
      <c r="A44" s="11" t="s">
        <v>135</v>
      </c>
      <c r="B44" s="3" t="s">
        <v>168</v>
      </c>
      <c r="C44" s="3" t="s">
        <v>169</v>
      </c>
      <c r="D44" s="3" t="s">
        <v>166</v>
      </c>
      <c r="E44" s="3" t="s">
        <v>167</v>
      </c>
      <c r="F44" s="12">
        <v>45427</v>
      </c>
      <c r="G44" s="13"/>
    </row>
    <row r="45" spans="1:7">
      <c r="A45" s="11" t="s">
        <v>135</v>
      </c>
      <c r="B45" s="3" t="s">
        <v>170</v>
      </c>
      <c r="C45" s="3" t="s">
        <v>171</v>
      </c>
      <c r="D45" s="3" t="s">
        <v>166</v>
      </c>
      <c r="E45" s="3" t="s">
        <v>167</v>
      </c>
      <c r="F45" s="12">
        <v>45427</v>
      </c>
      <c r="G45" s="13"/>
    </row>
    <row r="46" spans="1:7">
      <c r="A46" s="11" t="s">
        <v>23</v>
      </c>
      <c r="B46" s="3" t="s">
        <v>187</v>
      </c>
      <c r="C46" s="3" t="s">
        <v>152</v>
      </c>
      <c r="D46" s="3" t="s">
        <v>166</v>
      </c>
      <c r="E46" s="3" t="s">
        <v>214</v>
      </c>
      <c r="F46" s="12">
        <v>45427</v>
      </c>
      <c r="G46" s="13"/>
    </row>
    <row r="47" spans="1:7">
      <c r="A47" s="11" t="s">
        <v>123</v>
      </c>
      <c r="B47" s="3" t="s">
        <v>188</v>
      </c>
      <c r="C47" s="3" t="s">
        <v>189</v>
      </c>
      <c r="D47" s="3" t="s">
        <v>190</v>
      </c>
      <c r="E47" s="3" t="s">
        <v>191</v>
      </c>
      <c r="F47" s="12">
        <v>45411</v>
      </c>
      <c r="G47" s="13"/>
    </row>
    <row r="48" spans="1:7">
      <c r="A48" s="11" t="s">
        <v>90</v>
      </c>
      <c r="B48" s="3" t="s">
        <v>192</v>
      </c>
      <c r="C48" s="3" t="s">
        <v>181</v>
      </c>
      <c r="D48" s="3" t="s">
        <v>190</v>
      </c>
      <c r="E48" s="3" t="s">
        <v>193</v>
      </c>
      <c r="F48" s="12">
        <v>45426</v>
      </c>
      <c r="G48" s="13"/>
    </row>
    <row r="49" spans="1:7">
      <c r="A49" s="11" t="s">
        <v>23</v>
      </c>
      <c r="B49" s="3" t="s">
        <v>194</v>
      </c>
      <c r="C49" s="3" t="s">
        <v>195</v>
      </c>
      <c r="D49" s="3" t="s">
        <v>166</v>
      </c>
      <c r="E49" s="3" t="s">
        <v>214</v>
      </c>
      <c r="F49" s="12">
        <v>45427</v>
      </c>
      <c r="G49" s="13"/>
    </row>
    <row r="50" spans="1:7">
      <c r="A50" s="11" t="s">
        <v>123</v>
      </c>
      <c r="B50" s="3" t="s">
        <v>197</v>
      </c>
      <c r="C50" s="3" t="s">
        <v>198</v>
      </c>
      <c r="D50" s="3" t="s">
        <v>190</v>
      </c>
      <c r="E50" s="3" t="s">
        <v>191</v>
      </c>
      <c r="F50" s="12">
        <v>45421</v>
      </c>
      <c r="G50" s="13"/>
    </row>
    <row r="51" spans="1:7">
      <c r="A51" s="11" t="s">
        <v>123</v>
      </c>
      <c r="B51" s="3" t="s">
        <v>199</v>
      </c>
      <c r="C51" s="3" t="s">
        <v>189</v>
      </c>
      <c r="D51" s="3" t="s">
        <v>190</v>
      </c>
      <c r="E51" s="3" t="s">
        <v>200</v>
      </c>
      <c r="F51" s="12">
        <v>45411</v>
      </c>
      <c r="G51" s="13"/>
    </row>
    <row r="52" spans="1:7">
      <c r="A52" s="11" t="s">
        <v>123</v>
      </c>
      <c r="B52" s="3" t="s">
        <v>201</v>
      </c>
      <c r="C52" s="3" t="s">
        <v>198</v>
      </c>
      <c r="D52" s="3" t="s">
        <v>190</v>
      </c>
      <c r="E52" s="3" t="s">
        <v>200</v>
      </c>
      <c r="F52" s="12">
        <v>45413</v>
      </c>
      <c r="G52" s="13"/>
    </row>
    <row r="53" spans="1:7">
      <c r="A53" s="11" t="s">
        <v>100</v>
      </c>
      <c r="B53" s="3" t="s">
        <v>202</v>
      </c>
      <c r="C53" s="3" t="s">
        <v>152</v>
      </c>
      <c r="D53" s="3" t="s">
        <v>153</v>
      </c>
      <c r="E53" s="3" t="s">
        <v>203</v>
      </c>
      <c r="F53" s="12">
        <v>45387</v>
      </c>
      <c r="G53" s="13"/>
    </row>
    <row r="54" spans="1:7">
      <c r="A54" s="11" t="s">
        <v>100</v>
      </c>
      <c r="B54" s="3" t="s">
        <v>204</v>
      </c>
      <c r="C54" s="3" t="s">
        <v>198</v>
      </c>
      <c r="D54" s="3" t="s">
        <v>153</v>
      </c>
      <c r="E54" s="3" t="s">
        <v>205</v>
      </c>
      <c r="F54" s="12">
        <v>45414</v>
      </c>
      <c r="G54" s="13"/>
    </row>
    <row r="55" spans="1:7">
      <c r="A55" s="11" t="s">
        <v>100</v>
      </c>
      <c r="B55" s="3" t="s">
        <v>206</v>
      </c>
      <c r="C55" s="3" t="s">
        <v>207</v>
      </c>
      <c r="D55" s="3" t="s">
        <v>153</v>
      </c>
      <c r="E55" s="3" t="s">
        <v>208</v>
      </c>
      <c r="F55" s="12">
        <v>45415</v>
      </c>
      <c r="G55" s="13"/>
    </row>
    <row r="56" spans="1:7">
      <c r="A56" s="11" t="s">
        <v>93</v>
      </c>
      <c r="B56" s="3" t="s">
        <v>209</v>
      </c>
      <c r="C56" s="3" t="s">
        <v>181</v>
      </c>
      <c r="D56" s="3" t="s">
        <v>153</v>
      </c>
      <c r="E56" s="3" t="s">
        <v>210</v>
      </c>
      <c r="F56" s="12">
        <v>45420</v>
      </c>
      <c r="G56" s="13"/>
    </row>
    <row r="57" spans="1:7">
      <c r="A57" s="11" t="s">
        <v>74</v>
      </c>
      <c r="B57" s="3" t="s">
        <v>211</v>
      </c>
      <c r="C57" s="3" t="s">
        <v>181</v>
      </c>
      <c r="D57" s="3" t="s">
        <v>190</v>
      </c>
      <c r="E57" s="3" t="s">
        <v>200</v>
      </c>
      <c r="F57" s="12">
        <v>45421</v>
      </c>
      <c r="G57" s="13"/>
    </row>
    <row r="58" spans="1:7">
      <c r="A58" s="11" t="s">
        <v>14</v>
      </c>
      <c r="B58" s="3" t="s">
        <v>212</v>
      </c>
      <c r="C58" s="3" t="s">
        <v>213</v>
      </c>
      <c r="D58" s="3" t="s">
        <v>166</v>
      </c>
      <c r="E58" s="3" t="s">
        <v>214</v>
      </c>
      <c r="F58" s="12">
        <v>45421</v>
      </c>
      <c r="G58" s="13"/>
    </row>
    <row r="59" spans="1:7">
      <c r="A59" s="11" t="s">
        <v>123</v>
      </c>
      <c r="B59" s="3" t="s">
        <v>215</v>
      </c>
      <c r="C59" s="3" t="s">
        <v>216</v>
      </c>
      <c r="D59" s="3" t="s">
        <v>190</v>
      </c>
      <c r="E59" s="3" t="s">
        <v>191</v>
      </c>
      <c r="F59" s="12">
        <v>45405</v>
      </c>
      <c r="G59" s="13"/>
    </row>
    <row r="60" spans="1:7">
      <c r="A60" s="11" t="s">
        <v>123</v>
      </c>
      <c r="B60" s="3" t="s">
        <v>217</v>
      </c>
      <c r="C60" s="3" t="s">
        <v>216</v>
      </c>
      <c r="D60" s="3" t="s">
        <v>190</v>
      </c>
      <c r="E60" s="3" t="s">
        <v>200</v>
      </c>
      <c r="F60" s="12">
        <v>45405</v>
      </c>
      <c r="G60" s="13"/>
    </row>
    <row r="61" spans="1:7">
      <c r="A61" s="11" t="s">
        <v>90</v>
      </c>
      <c r="B61" s="3" t="s">
        <v>218</v>
      </c>
      <c r="C61" s="3" t="s">
        <v>219</v>
      </c>
      <c r="D61" s="3" t="s">
        <v>153</v>
      </c>
      <c r="E61" s="3" t="s">
        <v>220</v>
      </c>
      <c r="F61" s="12">
        <v>45425</v>
      </c>
      <c r="G61" s="13"/>
    </row>
    <row r="62" spans="1:7">
      <c r="A62" s="11" t="s">
        <v>23</v>
      </c>
      <c r="B62" s="3" t="s">
        <v>221</v>
      </c>
      <c r="C62" s="3" t="s">
        <v>222</v>
      </c>
      <c r="D62" s="3" t="s">
        <v>166</v>
      </c>
      <c r="E62" s="3" t="s">
        <v>214</v>
      </c>
      <c r="F62" s="12">
        <v>45427</v>
      </c>
      <c r="G62" s="13"/>
    </row>
    <row r="63" spans="1:7">
      <c r="A63" s="11" t="s">
        <v>123</v>
      </c>
      <c r="B63" s="3" t="s">
        <v>223</v>
      </c>
      <c r="C63" s="3" t="s">
        <v>181</v>
      </c>
      <c r="D63" s="3" t="s">
        <v>153</v>
      </c>
      <c r="E63" s="3" t="s">
        <v>224</v>
      </c>
      <c r="F63" s="12">
        <v>45356</v>
      </c>
      <c r="G63" s="13"/>
    </row>
    <row r="64" spans="1:7">
      <c r="A64" s="11" t="s">
        <v>123</v>
      </c>
      <c r="B64" s="3" t="s">
        <v>225</v>
      </c>
      <c r="C64" s="3" t="s">
        <v>181</v>
      </c>
      <c r="D64" s="3" t="s">
        <v>166</v>
      </c>
      <c r="E64" s="3" t="s">
        <v>214</v>
      </c>
      <c r="F64" s="12">
        <v>45407</v>
      </c>
      <c r="G64" s="13"/>
    </row>
    <row r="65" spans="1:7">
      <c r="A65" s="11" t="s">
        <v>133</v>
      </c>
      <c r="B65" s="3" t="s">
        <v>226</v>
      </c>
      <c r="C65" s="3" t="s">
        <v>227</v>
      </c>
      <c r="D65" s="3" t="s">
        <v>166</v>
      </c>
      <c r="E65" s="3" t="s">
        <v>214</v>
      </c>
      <c r="F65" s="12">
        <v>45360</v>
      </c>
      <c r="G65" s="13"/>
    </row>
    <row r="66" spans="1:7">
      <c r="A66" s="11" t="s">
        <v>133</v>
      </c>
      <c r="B66" s="3" t="s">
        <v>228</v>
      </c>
      <c r="C66" s="3" t="s">
        <v>181</v>
      </c>
      <c r="D66" s="3" t="s">
        <v>166</v>
      </c>
      <c r="E66" s="3" t="s">
        <v>214</v>
      </c>
      <c r="F66" s="12">
        <v>45360</v>
      </c>
      <c r="G66" s="13"/>
    </row>
    <row r="67" spans="1:7">
      <c r="A67" s="11" t="s">
        <v>131</v>
      </c>
      <c r="B67" s="3" t="s">
        <v>229</v>
      </c>
      <c r="C67" s="3" t="s">
        <v>230</v>
      </c>
      <c r="D67" s="3" t="s">
        <v>166</v>
      </c>
      <c r="E67" s="3" t="s">
        <v>214</v>
      </c>
      <c r="F67" s="12">
        <v>45358</v>
      </c>
      <c r="G67" s="13"/>
    </row>
    <row r="68" spans="1:7">
      <c r="A68" s="11" t="s">
        <v>123</v>
      </c>
      <c r="B68" s="3" t="s">
        <v>231</v>
      </c>
      <c r="C68" s="3" t="s">
        <v>232</v>
      </c>
      <c r="D68" s="3" t="s">
        <v>166</v>
      </c>
      <c r="E68" s="3" t="s">
        <v>214</v>
      </c>
      <c r="F68" s="12">
        <v>45407</v>
      </c>
      <c r="G68" s="13"/>
    </row>
    <row r="69" spans="1:7">
      <c r="A69" s="11" t="s">
        <v>123</v>
      </c>
      <c r="B69" s="3" t="s">
        <v>233</v>
      </c>
      <c r="C69" s="3" t="s">
        <v>232</v>
      </c>
      <c r="D69" s="3" t="s">
        <v>166</v>
      </c>
      <c r="E69" s="3" t="s">
        <v>214</v>
      </c>
      <c r="F69" s="12">
        <v>45407</v>
      </c>
      <c r="G69" s="13"/>
    </row>
    <row r="70" spans="1:7">
      <c r="A70" s="11" t="s">
        <v>121</v>
      </c>
      <c r="B70" s="3" t="s">
        <v>234</v>
      </c>
      <c r="C70" s="3" t="s">
        <v>175</v>
      </c>
      <c r="D70" s="3" t="s">
        <v>166</v>
      </c>
      <c r="E70" s="3" t="s">
        <v>214</v>
      </c>
      <c r="F70" s="12">
        <v>45421</v>
      </c>
      <c r="G70" s="13"/>
    </row>
    <row r="71" spans="1:7">
      <c r="A71" s="11" t="s">
        <v>113</v>
      </c>
      <c r="B71" s="3" t="s">
        <v>235</v>
      </c>
      <c r="C71" s="3" t="s">
        <v>236</v>
      </c>
      <c r="D71" s="3" t="s">
        <v>153</v>
      </c>
      <c r="E71" s="3" t="s">
        <v>237</v>
      </c>
      <c r="F71" s="12">
        <v>45351</v>
      </c>
      <c r="G71" s="13"/>
    </row>
    <row r="72" spans="1:7">
      <c r="A72" s="11" t="s">
        <v>102</v>
      </c>
      <c r="B72" s="3" t="s">
        <v>238</v>
      </c>
      <c r="C72" s="3" t="s">
        <v>236</v>
      </c>
      <c r="D72" s="3" t="s">
        <v>153</v>
      </c>
      <c r="E72" s="3" t="s">
        <v>154</v>
      </c>
      <c r="F72" s="12">
        <v>45300</v>
      </c>
      <c r="G72" s="13"/>
    </row>
    <row r="73" spans="1:7">
      <c r="A73" s="11" t="s">
        <v>100</v>
      </c>
      <c r="B73" s="3" t="s">
        <v>239</v>
      </c>
      <c r="C73" s="3" t="s">
        <v>230</v>
      </c>
      <c r="D73" s="3" t="s">
        <v>240</v>
      </c>
      <c r="E73" s="3" t="s">
        <v>241</v>
      </c>
      <c r="F73" s="12">
        <v>45212</v>
      </c>
      <c r="G73" s="13"/>
    </row>
    <row r="74" spans="1:7">
      <c r="A74" s="11" t="s">
        <v>90</v>
      </c>
      <c r="B74" s="3" t="s">
        <v>242</v>
      </c>
      <c r="C74" s="3" t="s">
        <v>243</v>
      </c>
      <c r="D74" s="3" t="s">
        <v>166</v>
      </c>
      <c r="E74" s="3" t="s">
        <v>244</v>
      </c>
      <c r="F74" s="12">
        <v>45356</v>
      </c>
      <c r="G74" s="13"/>
    </row>
    <row r="75" spans="1:7">
      <c r="A75" s="11" t="s">
        <v>93</v>
      </c>
      <c r="B75" s="3" t="s">
        <v>245</v>
      </c>
      <c r="C75" s="3" t="s">
        <v>246</v>
      </c>
      <c r="D75" s="3" t="s">
        <v>153</v>
      </c>
      <c r="E75" s="3" t="s">
        <v>247</v>
      </c>
      <c r="F75" s="12">
        <v>45379</v>
      </c>
      <c r="G75" s="13"/>
    </row>
    <row r="76" spans="1:7">
      <c r="A76" s="11" t="s">
        <v>93</v>
      </c>
      <c r="B76" s="3" t="s">
        <v>251</v>
      </c>
      <c r="C76" s="3" t="s">
        <v>227</v>
      </c>
      <c r="D76" s="3" t="s">
        <v>153</v>
      </c>
      <c r="E76" s="3" t="s">
        <v>252</v>
      </c>
      <c r="F76" s="12">
        <v>45385</v>
      </c>
      <c r="G76" s="13"/>
    </row>
    <row r="77" spans="1:7">
      <c r="A77" s="11" t="s">
        <v>76</v>
      </c>
      <c r="B77" s="3" t="s">
        <v>253</v>
      </c>
      <c r="C77" s="3" t="s">
        <v>254</v>
      </c>
      <c r="D77" s="3" t="s">
        <v>166</v>
      </c>
      <c r="E77" s="3" t="s">
        <v>214</v>
      </c>
      <c r="F77" s="12">
        <v>45397</v>
      </c>
      <c r="G77" s="13"/>
    </row>
    <row r="78" spans="1:7">
      <c r="A78" s="11" t="s">
        <v>68</v>
      </c>
      <c r="B78" s="3" t="s">
        <v>255</v>
      </c>
      <c r="C78" s="3" t="s">
        <v>256</v>
      </c>
      <c r="D78" s="3" t="s">
        <v>166</v>
      </c>
      <c r="E78" s="3" t="s">
        <v>214</v>
      </c>
      <c r="F78" s="12">
        <v>45392</v>
      </c>
      <c r="G78" s="13"/>
    </row>
    <row r="79" spans="1:7">
      <c r="A79" s="11" t="s">
        <v>74</v>
      </c>
      <c r="B79" s="3" t="s">
        <v>257</v>
      </c>
      <c r="C79" s="3" t="s">
        <v>216</v>
      </c>
      <c r="D79" s="3" t="s">
        <v>166</v>
      </c>
      <c r="E79" s="3" t="s">
        <v>214</v>
      </c>
      <c r="F79" s="12">
        <v>45402</v>
      </c>
      <c r="G79" s="13"/>
    </row>
    <row r="80" spans="1:7">
      <c r="A80" s="11" t="s">
        <v>64</v>
      </c>
      <c r="B80" s="3" t="s">
        <v>258</v>
      </c>
      <c r="C80" s="3" t="s">
        <v>259</v>
      </c>
      <c r="D80" s="3" t="s">
        <v>166</v>
      </c>
      <c r="E80" s="3" t="s">
        <v>214</v>
      </c>
      <c r="F80" s="12">
        <v>45415</v>
      </c>
      <c r="G80" s="13"/>
    </row>
    <row r="81" spans="1:7">
      <c r="A81" s="11" t="s">
        <v>58</v>
      </c>
      <c r="B81" s="3" t="s">
        <v>261</v>
      </c>
      <c r="C81" s="3" t="s">
        <v>262</v>
      </c>
      <c r="D81" s="3" t="s">
        <v>166</v>
      </c>
      <c r="E81" s="3" t="s">
        <v>214</v>
      </c>
      <c r="F81" s="12">
        <v>45379</v>
      </c>
      <c r="G81" s="13"/>
    </row>
    <row r="82" spans="1:7">
      <c r="A82" s="11" t="s">
        <v>58</v>
      </c>
      <c r="B82" s="3" t="s">
        <v>263</v>
      </c>
      <c r="C82" s="3" t="s">
        <v>262</v>
      </c>
      <c r="D82" s="3" t="s">
        <v>166</v>
      </c>
      <c r="E82" s="3" t="s">
        <v>214</v>
      </c>
      <c r="F82" s="12">
        <v>45379</v>
      </c>
      <c r="G82" s="13"/>
    </row>
    <row r="83" spans="1:7">
      <c r="A83" s="11" t="s">
        <v>56</v>
      </c>
      <c r="B83" s="3" t="s">
        <v>264</v>
      </c>
      <c r="C83" s="3" t="s">
        <v>216</v>
      </c>
      <c r="D83" s="3" t="s">
        <v>166</v>
      </c>
      <c r="E83" s="3" t="s">
        <v>265</v>
      </c>
      <c r="F83" s="12">
        <v>45359</v>
      </c>
      <c r="G83" s="13"/>
    </row>
    <row r="84" spans="1:7">
      <c r="A84" s="11" t="s">
        <v>56</v>
      </c>
      <c r="B84" s="3" t="s">
        <v>266</v>
      </c>
      <c r="C84" s="3" t="s">
        <v>216</v>
      </c>
      <c r="D84" s="3" t="s">
        <v>166</v>
      </c>
      <c r="E84" s="3" t="s">
        <v>267</v>
      </c>
      <c r="F84" s="12">
        <v>45359</v>
      </c>
      <c r="G84" s="13"/>
    </row>
    <row r="85" spans="1:7">
      <c r="A85" s="11" t="s">
        <v>93</v>
      </c>
      <c r="B85" s="3" t="s">
        <v>269</v>
      </c>
      <c r="C85" s="3" t="s">
        <v>230</v>
      </c>
      <c r="D85" s="3" t="s">
        <v>153</v>
      </c>
      <c r="E85" s="3" t="s">
        <v>270</v>
      </c>
      <c r="F85" s="12">
        <v>45414</v>
      </c>
      <c r="G85" s="13"/>
    </row>
    <row r="86" spans="1:7">
      <c r="A86" s="11" t="s">
        <v>71</v>
      </c>
      <c r="B86" s="3" t="s">
        <v>271</v>
      </c>
      <c r="C86" s="3" t="s">
        <v>213</v>
      </c>
      <c r="D86" s="3" t="s">
        <v>153</v>
      </c>
      <c r="E86" s="3" t="s">
        <v>154</v>
      </c>
      <c r="F86" s="12">
        <v>45412</v>
      </c>
      <c r="G86" s="13"/>
    </row>
    <row r="87" spans="1:7">
      <c r="A87" s="11" t="s">
        <v>14</v>
      </c>
      <c r="B87" s="3" t="s">
        <v>272</v>
      </c>
      <c r="C87" s="3" t="s">
        <v>236</v>
      </c>
      <c r="D87" s="3" t="s">
        <v>166</v>
      </c>
      <c r="E87" s="3" t="s">
        <v>214</v>
      </c>
      <c r="F87" s="12">
        <v>45421</v>
      </c>
      <c r="G87" s="13"/>
    </row>
    <row r="88" spans="1:7">
      <c r="A88" s="11" t="s">
        <v>89</v>
      </c>
      <c r="B88" s="3" t="s">
        <v>273</v>
      </c>
      <c r="C88" s="3" t="s">
        <v>213</v>
      </c>
      <c r="D88" s="3" t="s">
        <v>166</v>
      </c>
      <c r="E88" s="3" t="s">
        <v>214</v>
      </c>
      <c r="F88" s="12">
        <v>45432</v>
      </c>
      <c r="G88" s="13"/>
    </row>
    <row r="89" spans="1:7">
      <c r="A89" s="11" t="s">
        <v>123</v>
      </c>
      <c r="B89" s="3" t="s">
        <v>275</v>
      </c>
      <c r="C89" s="3" t="s">
        <v>256</v>
      </c>
      <c r="D89" s="3" t="s">
        <v>153</v>
      </c>
      <c r="E89" s="3" t="s">
        <v>191</v>
      </c>
      <c r="F89" s="12">
        <v>45393</v>
      </c>
      <c r="G89" s="13"/>
    </row>
    <row r="90" spans="1:7">
      <c r="A90" s="11" t="s">
        <v>90</v>
      </c>
      <c r="B90" s="3" t="s">
        <v>277</v>
      </c>
      <c r="C90" s="3" t="s">
        <v>213</v>
      </c>
      <c r="D90" s="3" t="s">
        <v>166</v>
      </c>
      <c r="E90" s="3" t="s">
        <v>278</v>
      </c>
      <c r="F90" s="12">
        <v>45411</v>
      </c>
      <c r="G90" s="13"/>
    </row>
    <row r="91" spans="1:7">
      <c r="A91" s="11" t="s">
        <v>89</v>
      </c>
      <c r="B91" s="3" t="s">
        <v>279</v>
      </c>
      <c r="C91" s="3" t="s">
        <v>256</v>
      </c>
      <c r="D91" s="3" t="s">
        <v>166</v>
      </c>
      <c r="E91" s="3" t="s">
        <v>214</v>
      </c>
      <c r="F91" s="12">
        <v>45432</v>
      </c>
      <c r="G91" s="13"/>
    </row>
    <row r="92" spans="1:7">
      <c r="A92" s="11" t="s">
        <v>75</v>
      </c>
      <c r="B92" s="3" t="s">
        <v>280</v>
      </c>
      <c r="C92" s="3" t="s">
        <v>195</v>
      </c>
      <c r="D92" s="3" t="s">
        <v>190</v>
      </c>
      <c r="E92" s="3" t="s">
        <v>281</v>
      </c>
      <c r="F92" s="12">
        <v>45411</v>
      </c>
      <c r="G92" s="13"/>
    </row>
    <row r="93" spans="1:7">
      <c r="A93" s="11" t="s">
        <v>75</v>
      </c>
      <c r="B93" s="3" t="s">
        <v>282</v>
      </c>
      <c r="C93" s="3" t="s">
        <v>169</v>
      </c>
      <c r="D93" s="3" t="s">
        <v>166</v>
      </c>
      <c r="E93" s="3" t="s">
        <v>283</v>
      </c>
      <c r="F93" s="12">
        <v>45411</v>
      </c>
      <c r="G93" s="13"/>
    </row>
    <row r="94" spans="1:7">
      <c r="A94" s="11" t="s">
        <v>56</v>
      </c>
      <c r="B94" s="3" t="s">
        <v>284</v>
      </c>
      <c r="C94" s="3" t="s">
        <v>181</v>
      </c>
      <c r="D94" s="3" t="s">
        <v>153</v>
      </c>
      <c r="E94" s="3" t="s">
        <v>285</v>
      </c>
      <c r="F94" s="12">
        <v>45398</v>
      </c>
      <c r="G94" s="13"/>
    </row>
    <row r="95" spans="1:7">
      <c r="A95" s="11" t="s">
        <v>23</v>
      </c>
      <c r="B95" s="3" t="s">
        <v>286</v>
      </c>
      <c r="C95" s="3" t="s">
        <v>287</v>
      </c>
      <c r="D95" s="3" t="s">
        <v>166</v>
      </c>
      <c r="E95" s="3" t="s">
        <v>214</v>
      </c>
      <c r="F95" s="12">
        <v>45427</v>
      </c>
      <c r="G95" s="13"/>
    </row>
    <row r="96" spans="1:7">
      <c r="A96" s="11" t="s">
        <v>35</v>
      </c>
      <c r="B96" s="3" t="s">
        <v>293</v>
      </c>
      <c r="C96" s="3" t="s">
        <v>262</v>
      </c>
      <c r="D96" s="3" t="s">
        <v>153</v>
      </c>
      <c r="E96" s="3" t="s">
        <v>294</v>
      </c>
      <c r="F96" s="12">
        <v>45405</v>
      </c>
      <c r="G96" s="13"/>
    </row>
    <row r="97" spans="1:7">
      <c r="A97" s="11" t="s">
        <v>14</v>
      </c>
      <c r="B97" s="3" t="s">
        <v>295</v>
      </c>
      <c r="C97" s="3" t="s">
        <v>213</v>
      </c>
      <c r="D97" s="3" t="s">
        <v>166</v>
      </c>
      <c r="E97" s="3" t="s">
        <v>214</v>
      </c>
      <c r="F97" s="12">
        <v>45421</v>
      </c>
      <c r="G97" s="13"/>
    </row>
    <row r="98" spans="1:7">
      <c r="A98" s="11" t="s">
        <v>135</v>
      </c>
      <c r="B98" s="3" t="s">
        <v>296</v>
      </c>
      <c r="C98" s="3" t="s">
        <v>152</v>
      </c>
      <c r="D98" s="3" t="s">
        <v>166</v>
      </c>
      <c r="E98" s="3" t="s">
        <v>214</v>
      </c>
      <c r="F98" s="12">
        <v>45363</v>
      </c>
      <c r="G98" s="13"/>
    </row>
    <row r="99" spans="1:7">
      <c r="A99" s="11" t="s">
        <v>135</v>
      </c>
      <c r="B99" s="3" t="s">
        <v>297</v>
      </c>
      <c r="C99" s="3" t="s">
        <v>171</v>
      </c>
      <c r="D99" s="3" t="s">
        <v>166</v>
      </c>
      <c r="E99" s="3" t="s">
        <v>298</v>
      </c>
      <c r="F99" s="12">
        <v>45427</v>
      </c>
      <c r="G99" s="13"/>
    </row>
    <row r="100" spans="1:7">
      <c r="A100" s="11" t="s">
        <v>135</v>
      </c>
      <c r="B100" s="3" t="s">
        <v>299</v>
      </c>
      <c r="C100" s="3" t="s">
        <v>152</v>
      </c>
      <c r="D100" s="3" t="s">
        <v>166</v>
      </c>
      <c r="E100" s="3" t="s">
        <v>214</v>
      </c>
      <c r="F100" s="12">
        <v>45363</v>
      </c>
      <c r="G100" s="13"/>
    </row>
    <row r="101" spans="1:7">
      <c r="A101" s="11" t="s">
        <v>123</v>
      </c>
      <c r="B101" s="3" t="s">
        <v>300</v>
      </c>
      <c r="C101" s="3" t="s">
        <v>256</v>
      </c>
      <c r="D101" s="3" t="s">
        <v>190</v>
      </c>
      <c r="E101" s="3" t="s">
        <v>301</v>
      </c>
      <c r="F101" s="12">
        <v>45393</v>
      </c>
      <c r="G101" s="13"/>
    </row>
    <row r="102" spans="1:7">
      <c r="A102" s="11" t="s">
        <v>80</v>
      </c>
      <c r="B102" s="3" t="s">
        <v>302</v>
      </c>
      <c r="C102" s="3" t="s">
        <v>303</v>
      </c>
      <c r="D102" s="3" t="s">
        <v>166</v>
      </c>
      <c r="E102" s="3" t="s">
        <v>214</v>
      </c>
      <c r="F102" s="12">
        <v>45399</v>
      </c>
      <c r="G102" s="13"/>
    </row>
    <row r="103" spans="1:7">
      <c r="A103" s="11" t="s">
        <v>80</v>
      </c>
      <c r="B103" s="3" t="s">
        <v>304</v>
      </c>
      <c r="C103" s="3" t="s">
        <v>152</v>
      </c>
      <c r="D103" s="3" t="s">
        <v>166</v>
      </c>
      <c r="E103" s="3" t="s">
        <v>214</v>
      </c>
      <c r="F103" s="12">
        <v>45399</v>
      </c>
      <c r="G103" s="13"/>
    </row>
    <row r="104" spans="1:7">
      <c r="A104" s="11" t="s">
        <v>35</v>
      </c>
      <c r="B104" s="3" t="s">
        <v>305</v>
      </c>
      <c r="C104" s="3" t="s">
        <v>213</v>
      </c>
      <c r="D104" s="3" t="s">
        <v>153</v>
      </c>
      <c r="E104" s="3" t="s">
        <v>294</v>
      </c>
      <c r="F104" s="12">
        <v>45398</v>
      </c>
      <c r="G104" s="13"/>
    </row>
    <row r="105" spans="1:7">
      <c r="A105" s="11" t="s">
        <v>23</v>
      </c>
      <c r="B105" s="3" t="s">
        <v>306</v>
      </c>
      <c r="C105" s="3" t="s">
        <v>254</v>
      </c>
      <c r="D105" s="3" t="s">
        <v>166</v>
      </c>
      <c r="E105" s="3" t="s">
        <v>214</v>
      </c>
      <c r="F105" s="12">
        <v>45427</v>
      </c>
      <c r="G105" s="13"/>
    </row>
    <row r="106" spans="1:7">
      <c r="A106" s="11" t="s">
        <v>74</v>
      </c>
      <c r="B106" s="3" t="s">
        <v>307</v>
      </c>
      <c r="C106" s="3" t="s">
        <v>181</v>
      </c>
      <c r="D106" s="3" t="s">
        <v>190</v>
      </c>
      <c r="E106" s="3" t="s">
        <v>191</v>
      </c>
      <c r="F106" s="12">
        <v>45421</v>
      </c>
      <c r="G106" s="13"/>
    </row>
    <row r="107" spans="1:7">
      <c r="A107" s="11" t="s">
        <v>121</v>
      </c>
      <c r="B107" s="3" t="s">
        <v>308</v>
      </c>
      <c r="C107" s="3" t="s">
        <v>262</v>
      </c>
      <c r="D107" s="3" t="s">
        <v>166</v>
      </c>
      <c r="E107" s="3" t="s">
        <v>214</v>
      </c>
      <c r="F107" s="12">
        <v>45421</v>
      </c>
      <c r="G107" s="13"/>
    </row>
    <row r="108" spans="1:7">
      <c r="A108" s="11" t="s">
        <v>135</v>
      </c>
      <c r="B108" s="3" t="s">
        <v>309</v>
      </c>
      <c r="C108" s="3" t="s">
        <v>254</v>
      </c>
      <c r="D108" s="3" t="s">
        <v>166</v>
      </c>
      <c r="E108" s="3" t="s">
        <v>214</v>
      </c>
      <c r="F108" s="12">
        <v>45363</v>
      </c>
      <c r="G108" s="13"/>
    </row>
    <row r="109" spans="1:7">
      <c r="A109" s="11" t="s">
        <v>135</v>
      </c>
      <c r="B109" s="3" t="s">
        <v>310</v>
      </c>
      <c r="C109" s="3" t="s">
        <v>195</v>
      </c>
      <c r="D109" s="3" t="s">
        <v>166</v>
      </c>
      <c r="E109" s="3" t="s">
        <v>214</v>
      </c>
      <c r="F109" s="12">
        <v>45363</v>
      </c>
      <c r="G109" s="13"/>
    </row>
    <row r="110" spans="1:7">
      <c r="A110" s="11" t="s">
        <v>135</v>
      </c>
      <c r="B110" s="3" t="s">
        <v>311</v>
      </c>
      <c r="C110" s="3" t="s">
        <v>169</v>
      </c>
      <c r="D110" s="3" t="s">
        <v>166</v>
      </c>
      <c r="E110" s="3" t="s">
        <v>298</v>
      </c>
      <c r="F110" s="12">
        <v>45427</v>
      </c>
      <c r="G110" s="13"/>
    </row>
    <row r="111" spans="1:7">
      <c r="A111" s="11" t="s">
        <v>135</v>
      </c>
      <c r="B111" s="3" t="s">
        <v>312</v>
      </c>
      <c r="C111" s="3" t="s">
        <v>195</v>
      </c>
      <c r="D111" s="3" t="s">
        <v>166</v>
      </c>
      <c r="E111" s="3" t="s">
        <v>214</v>
      </c>
      <c r="F111" s="12">
        <v>45363</v>
      </c>
      <c r="G111" s="13"/>
    </row>
    <row r="112" spans="1:7">
      <c r="A112" s="11" t="s">
        <v>135</v>
      </c>
      <c r="B112" s="3" t="s">
        <v>313</v>
      </c>
      <c r="C112" s="3" t="s">
        <v>254</v>
      </c>
      <c r="D112" s="3" t="s">
        <v>166</v>
      </c>
      <c r="E112" s="3" t="s">
        <v>214</v>
      </c>
      <c r="F112" s="12">
        <v>45363</v>
      </c>
      <c r="G112" s="13"/>
    </row>
    <row r="113" spans="1:7">
      <c r="A113" s="11" t="s">
        <v>135</v>
      </c>
      <c r="B113" s="3" t="s">
        <v>314</v>
      </c>
      <c r="C113" s="3" t="s">
        <v>254</v>
      </c>
      <c r="D113" s="3" t="s">
        <v>166</v>
      </c>
      <c r="E113" s="3" t="s">
        <v>214</v>
      </c>
      <c r="F113" s="12">
        <v>45363</v>
      </c>
      <c r="G113" s="13"/>
    </row>
    <row r="114" spans="1:7">
      <c r="A114" s="11" t="s">
        <v>135</v>
      </c>
      <c r="B114" s="3" t="s">
        <v>315</v>
      </c>
      <c r="C114" s="3" t="s">
        <v>173</v>
      </c>
      <c r="D114" s="3" t="s">
        <v>166</v>
      </c>
      <c r="E114" s="3" t="s">
        <v>214</v>
      </c>
      <c r="F114" s="12">
        <v>45363</v>
      </c>
      <c r="G114" s="13"/>
    </row>
    <row r="115" spans="1:7">
      <c r="A115" s="11" t="s">
        <v>135</v>
      </c>
      <c r="B115" s="3" t="s">
        <v>316</v>
      </c>
      <c r="C115" s="3" t="s">
        <v>152</v>
      </c>
      <c r="D115" s="3" t="s">
        <v>166</v>
      </c>
      <c r="E115" s="3" t="s">
        <v>214</v>
      </c>
      <c r="F115" s="12">
        <v>45363</v>
      </c>
      <c r="G115" s="13"/>
    </row>
    <row r="116" spans="1:7">
      <c r="A116" s="11" t="s">
        <v>68</v>
      </c>
      <c r="B116" s="3" t="s">
        <v>317</v>
      </c>
      <c r="C116" s="3" t="s">
        <v>318</v>
      </c>
      <c r="D116" s="3" t="s">
        <v>190</v>
      </c>
      <c r="E116" s="3" t="s">
        <v>200</v>
      </c>
      <c r="F116" s="12">
        <v>45390</v>
      </c>
      <c r="G116" s="13"/>
    </row>
    <row r="117" spans="1:7">
      <c r="A117" s="11" t="s">
        <v>68</v>
      </c>
      <c r="B117" s="3" t="s">
        <v>319</v>
      </c>
      <c r="C117" s="3" t="s">
        <v>213</v>
      </c>
      <c r="D117" s="3" t="s">
        <v>190</v>
      </c>
      <c r="E117" s="3" t="s">
        <v>200</v>
      </c>
      <c r="F117" s="12">
        <v>45391</v>
      </c>
      <c r="G117" s="13"/>
    </row>
    <row r="118" spans="1:7">
      <c r="A118" s="11" t="s">
        <v>56</v>
      </c>
      <c r="B118" s="3" t="s">
        <v>320</v>
      </c>
      <c r="C118" s="3" t="s">
        <v>246</v>
      </c>
      <c r="D118" s="3" t="s">
        <v>190</v>
      </c>
      <c r="E118" s="3" t="s">
        <v>200</v>
      </c>
      <c r="F118" s="12">
        <v>45393</v>
      </c>
      <c r="G118" s="13"/>
    </row>
    <row r="119" spans="1:7">
      <c r="A119" s="11" t="s">
        <v>123</v>
      </c>
      <c r="B119" s="3" t="s">
        <v>321</v>
      </c>
      <c r="C119" s="3" t="s">
        <v>181</v>
      </c>
      <c r="D119" s="3" t="s">
        <v>166</v>
      </c>
      <c r="E119" s="3" t="s">
        <v>214</v>
      </c>
      <c r="F119" s="12">
        <v>45407</v>
      </c>
      <c r="G119" s="13"/>
    </row>
    <row r="120" spans="1:7">
      <c r="A120" s="11" t="s">
        <v>123</v>
      </c>
      <c r="B120" s="3" t="s">
        <v>322</v>
      </c>
      <c r="C120" s="3" t="s">
        <v>181</v>
      </c>
      <c r="D120" s="3" t="s">
        <v>166</v>
      </c>
      <c r="E120" s="3" t="s">
        <v>214</v>
      </c>
      <c r="F120" s="12">
        <v>45407</v>
      </c>
      <c r="G120" s="13"/>
    </row>
    <row r="121" spans="1:7">
      <c r="A121" s="11" t="s">
        <v>100</v>
      </c>
      <c r="B121" s="3" t="s">
        <v>323</v>
      </c>
      <c r="C121" s="3" t="s">
        <v>246</v>
      </c>
      <c r="D121" s="3" t="s">
        <v>153</v>
      </c>
      <c r="E121" s="3" t="s">
        <v>324</v>
      </c>
      <c r="F121" s="12">
        <v>45393</v>
      </c>
      <c r="G121" s="13"/>
    </row>
    <row r="122" spans="1:7">
      <c r="A122" s="11" t="s">
        <v>68</v>
      </c>
      <c r="B122" s="3" t="s">
        <v>325</v>
      </c>
      <c r="C122" s="3" t="s">
        <v>256</v>
      </c>
      <c r="D122" s="3" t="s">
        <v>190</v>
      </c>
      <c r="E122" s="3" t="s">
        <v>200</v>
      </c>
      <c r="F122" s="12">
        <v>45372</v>
      </c>
      <c r="G122" s="13"/>
    </row>
    <row r="123" spans="1:7">
      <c r="A123" s="11" t="s">
        <v>118</v>
      </c>
      <c r="B123" s="3" t="s">
        <v>326</v>
      </c>
      <c r="C123" s="3" t="s">
        <v>327</v>
      </c>
      <c r="D123" s="3" t="s">
        <v>153</v>
      </c>
      <c r="E123" s="3" t="s">
        <v>328</v>
      </c>
      <c r="F123" s="12">
        <v>45391</v>
      </c>
      <c r="G123" s="13"/>
    </row>
    <row r="124" spans="1:7">
      <c r="A124" s="11" t="s">
        <v>118</v>
      </c>
      <c r="B124" s="3" t="s">
        <v>329</v>
      </c>
      <c r="C124" s="3" t="s">
        <v>152</v>
      </c>
      <c r="D124" s="3" t="s">
        <v>153</v>
      </c>
      <c r="E124" s="3" t="s">
        <v>328</v>
      </c>
      <c r="F124" s="12">
        <v>45392</v>
      </c>
      <c r="G124" s="13"/>
    </row>
    <row r="125" spans="1:7">
      <c r="A125" s="11" t="s">
        <v>112</v>
      </c>
      <c r="B125" s="3" t="s">
        <v>330</v>
      </c>
      <c r="C125" s="3" t="s">
        <v>262</v>
      </c>
      <c r="D125" s="3" t="s">
        <v>153</v>
      </c>
      <c r="E125" s="3" t="s">
        <v>331</v>
      </c>
      <c r="F125" s="12">
        <v>45392</v>
      </c>
      <c r="G125" s="13"/>
    </row>
    <row r="126" spans="1:7">
      <c r="A126" s="11" t="s">
        <v>100</v>
      </c>
      <c r="B126" s="3" t="s">
        <v>332</v>
      </c>
      <c r="C126" s="3" t="s">
        <v>254</v>
      </c>
      <c r="D126" s="3" t="s">
        <v>153</v>
      </c>
      <c r="E126" s="3" t="s">
        <v>203</v>
      </c>
      <c r="F126" s="12">
        <v>45387</v>
      </c>
      <c r="G126" s="13"/>
    </row>
    <row r="127" spans="1:7">
      <c r="A127" s="11" t="s">
        <v>98</v>
      </c>
      <c r="B127" s="3" t="s">
        <v>333</v>
      </c>
      <c r="C127" s="3" t="s">
        <v>207</v>
      </c>
      <c r="D127" s="3" t="s">
        <v>166</v>
      </c>
      <c r="E127" s="3" t="s">
        <v>214</v>
      </c>
      <c r="F127" s="12">
        <v>45400</v>
      </c>
      <c r="G127" s="13"/>
    </row>
    <row r="128" spans="1:7">
      <c r="A128" s="11" t="s">
        <v>113</v>
      </c>
      <c r="B128" s="3" t="s">
        <v>334</v>
      </c>
      <c r="C128" s="3" t="s">
        <v>256</v>
      </c>
      <c r="D128" s="3" t="s">
        <v>153</v>
      </c>
      <c r="E128" s="3" t="s">
        <v>335</v>
      </c>
      <c r="F128" s="12">
        <v>45386</v>
      </c>
      <c r="G128" s="13"/>
    </row>
    <row r="129" spans="1:7">
      <c r="A129" s="11" t="s">
        <v>90</v>
      </c>
      <c r="B129" s="3" t="s">
        <v>336</v>
      </c>
      <c r="C129" s="3" t="s">
        <v>181</v>
      </c>
      <c r="D129" s="3" t="s">
        <v>166</v>
      </c>
      <c r="E129" s="3" t="s">
        <v>337</v>
      </c>
      <c r="F129" s="12">
        <v>45384</v>
      </c>
      <c r="G129" s="13"/>
    </row>
    <row r="130" spans="1:7">
      <c r="A130" s="11" t="s">
        <v>74</v>
      </c>
      <c r="B130" s="3" t="s">
        <v>338</v>
      </c>
      <c r="C130" s="3" t="s">
        <v>256</v>
      </c>
      <c r="D130" s="3" t="s">
        <v>190</v>
      </c>
      <c r="E130" s="3" t="s">
        <v>200</v>
      </c>
      <c r="F130" s="12">
        <v>45384</v>
      </c>
      <c r="G130" s="13"/>
    </row>
    <row r="131" spans="1:7">
      <c r="A131" s="11" t="s">
        <v>138</v>
      </c>
      <c r="B131" s="3" t="s">
        <v>339</v>
      </c>
      <c r="C131" s="3" t="s">
        <v>230</v>
      </c>
      <c r="D131" s="3" t="s">
        <v>190</v>
      </c>
      <c r="E131" s="3" t="s">
        <v>200</v>
      </c>
      <c r="F131" s="12">
        <v>45373</v>
      </c>
      <c r="G131" s="13"/>
    </row>
    <row r="132" spans="1:7">
      <c r="A132" s="11" t="s">
        <v>133</v>
      </c>
      <c r="B132" s="3" t="s">
        <v>340</v>
      </c>
      <c r="C132" s="3" t="s">
        <v>259</v>
      </c>
      <c r="D132" s="3" t="s">
        <v>190</v>
      </c>
      <c r="E132" s="3" t="s">
        <v>200</v>
      </c>
      <c r="F132" s="12">
        <v>45378</v>
      </c>
      <c r="G132" s="13"/>
    </row>
    <row r="133" spans="1:7">
      <c r="A133" s="11" t="s">
        <v>126</v>
      </c>
      <c r="B133" s="3" t="s">
        <v>341</v>
      </c>
      <c r="C133" s="3" t="s">
        <v>254</v>
      </c>
      <c r="D133" s="3" t="s">
        <v>190</v>
      </c>
      <c r="E133" s="3" t="s">
        <v>200</v>
      </c>
      <c r="F133" s="12">
        <v>45365</v>
      </c>
      <c r="G133" s="13"/>
    </row>
    <row r="134" spans="1:7">
      <c r="A134" s="11" t="s">
        <v>126</v>
      </c>
      <c r="B134" s="3" t="s">
        <v>342</v>
      </c>
      <c r="C134" s="3" t="s">
        <v>181</v>
      </c>
      <c r="D134" s="3" t="s">
        <v>190</v>
      </c>
      <c r="E134" s="3" t="s">
        <v>200</v>
      </c>
      <c r="F134" s="12">
        <v>45369</v>
      </c>
      <c r="G134" s="13"/>
    </row>
    <row r="135" spans="1:7">
      <c r="A135" s="11" t="s">
        <v>126</v>
      </c>
      <c r="B135" s="3" t="s">
        <v>343</v>
      </c>
      <c r="C135" s="3" t="s">
        <v>256</v>
      </c>
      <c r="D135" s="3" t="s">
        <v>190</v>
      </c>
      <c r="E135" s="3" t="s">
        <v>200</v>
      </c>
      <c r="F135" s="12">
        <v>45370</v>
      </c>
      <c r="G135" s="13"/>
    </row>
    <row r="136" spans="1:7">
      <c r="A136" s="11" t="s">
        <v>126</v>
      </c>
      <c r="B136" s="3" t="s">
        <v>344</v>
      </c>
      <c r="C136" s="3" t="s">
        <v>256</v>
      </c>
      <c r="D136" s="3" t="s">
        <v>190</v>
      </c>
      <c r="E136" s="3" t="s">
        <v>200</v>
      </c>
      <c r="F136" s="12">
        <v>45372</v>
      </c>
      <c r="G136" s="13"/>
    </row>
    <row r="137" spans="1:7">
      <c r="A137" s="11" t="s">
        <v>123</v>
      </c>
      <c r="B137" s="3" t="s">
        <v>345</v>
      </c>
      <c r="C137" s="3" t="s">
        <v>195</v>
      </c>
      <c r="D137" s="3" t="s">
        <v>166</v>
      </c>
      <c r="E137" s="3" t="s">
        <v>214</v>
      </c>
      <c r="F137" s="12">
        <v>45407</v>
      </c>
      <c r="G137" s="13"/>
    </row>
    <row r="138" spans="1:7">
      <c r="A138" s="11" t="s">
        <v>123</v>
      </c>
      <c r="B138" s="3" t="s">
        <v>346</v>
      </c>
      <c r="C138" s="3" t="s">
        <v>347</v>
      </c>
      <c r="D138" s="3" t="s">
        <v>153</v>
      </c>
      <c r="E138" s="3" t="s">
        <v>191</v>
      </c>
      <c r="F138" s="12">
        <v>45366</v>
      </c>
      <c r="G138" s="13"/>
    </row>
    <row r="139" spans="1:7">
      <c r="A139" s="11" t="s">
        <v>123</v>
      </c>
      <c r="B139" s="3" t="s">
        <v>348</v>
      </c>
      <c r="C139" s="3" t="s">
        <v>347</v>
      </c>
      <c r="D139" s="3" t="s">
        <v>190</v>
      </c>
      <c r="E139" s="3" t="s">
        <v>301</v>
      </c>
      <c r="F139" s="12">
        <v>45343</v>
      </c>
      <c r="G139" s="13"/>
    </row>
    <row r="140" spans="1:7">
      <c r="A140" s="11" t="s">
        <v>123</v>
      </c>
      <c r="B140" s="3" t="s">
        <v>349</v>
      </c>
      <c r="C140" s="3" t="s">
        <v>195</v>
      </c>
      <c r="D140" s="3" t="s">
        <v>166</v>
      </c>
      <c r="E140" s="3" t="s">
        <v>214</v>
      </c>
      <c r="F140" s="12">
        <v>45407</v>
      </c>
      <c r="G140" s="13"/>
    </row>
    <row r="141" spans="1:7">
      <c r="A141" s="11" t="s">
        <v>113</v>
      </c>
      <c r="B141" s="3" t="s">
        <v>350</v>
      </c>
      <c r="C141" s="3" t="s">
        <v>181</v>
      </c>
      <c r="D141" s="3" t="s">
        <v>153</v>
      </c>
      <c r="E141" s="3" t="s">
        <v>351</v>
      </c>
      <c r="F141" s="12">
        <v>45370</v>
      </c>
      <c r="G141" s="13"/>
    </row>
    <row r="142" spans="1:7">
      <c r="A142" s="11" t="s">
        <v>100</v>
      </c>
      <c r="B142" s="3" t="s">
        <v>352</v>
      </c>
      <c r="C142" s="3" t="s">
        <v>254</v>
      </c>
      <c r="D142" s="3" t="s">
        <v>153</v>
      </c>
      <c r="E142" s="3" t="s">
        <v>353</v>
      </c>
      <c r="F142" s="12">
        <v>45372</v>
      </c>
      <c r="G142" s="13"/>
    </row>
    <row r="143" spans="1:7">
      <c r="A143" s="11" t="s">
        <v>76</v>
      </c>
      <c r="B143" s="3" t="s">
        <v>354</v>
      </c>
      <c r="C143" s="3" t="s">
        <v>256</v>
      </c>
      <c r="D143" s="3" t="s">
        <v>166</v>
      </c>
      <c r="E143" s="3" t="s">
        <v>214</v>
      </c>
      <c r="F143" s="12">
        <v>45397</v>
      </c>
      <c r="G143" s="13"/>
    </row>
    <row r="144" spans="1:7">
      <c r="A144" s="11" t="s">
        <v>76</v>
      </c>
      <c r="B144" s="3" t="s">
        <v>355</v>
      </c>
      <c r="C144" s="3" t="s">
        <v>356</v>
      </c>
      <c r="D144" s="3" t="s">
        <v>166</v>
      </c>
      <c r="E144" s="3" t="s">
        <v>214</v>
      </c>
      <c r="F144" s="12">
        <v>45397</v>
      </c>
      <c r="G144" s="13"/>
    </row>
    <row r="145" spans="1:7">
      <c r="A145" s="11" t="s">
        <v>76</v>
      </c>
      <c r="B145" s="3" t="s">
        <v>357</v>
      </c>
      <c r="C145" s="3" t="s">
        <v>227</v>
      </c>
      <c r="D145" s="3" t="s">
        <v>166</v>
      </c>
      <c r="E145" s="3" t="s">
        <v>214</v>
      </c>
      <c r="F145" s="12">
        <v>45397</v>
      </c>
      <c r="G145" s="13"/>
    </row>
    <row r="146" spans="1:7">
      <c r="A146" s="11" t="s">
        <v>76</v>
      </c>
      <c r="B146" s="3" t="s">
        <v>358</v>
      </c>
      <c r="C146" s="3" t="s">
        <v>256</v>
      </c>
      <c r="D146" s="3" t="s">
        <v>166</v>
      </c>
      <c r="E146" s="3" t="s">
        <v>214</v>
      </c>
      <c r="F146" s="12">
        <v>45397</v>
      </c>
      <c r="G146" s="13"/>
    </row>
    <row r="147" spans="1:7">
      <c r="A147" s="11" t="s">
        <v>68</v>
      </c>
      <c r="B147" s="3" t="s">
        <v>359</v>
      </c>
      <c r="C147" s="3" t="s">
        <v>256</v>
      </c>
      <c r="D147" s="3" t="s">
        <v>190</v>
      </c>
      <c r="E147" s="3" t="s">
        <v>200</v>
      </c>
      <c r="F147" s="12">
        <v>45376</v>
      </c>
      <c r="G147" s="13"/>
    </row>
    <row r="148" spans="1:7">
      <c r="A148" s="11" t="s">
        <v>68</v>
      </c>
      <c r="B148" s="3" t="s">
        <v>360</v>
      </c>
      <c r="C148" s="3" t="s">
        <v>361</v>
      </c>
      <c r="D148" s="3" t="s">
        <v>190</v>
      </c>
      <c r="E148" s="3" t="s">
        <v>200</v>
      </c>
      <c r="F148" s="12">
        <v>45378</v>
      </c>
      <c r="G148" s="13"/>
    </row>
    <row r="149" spans="1:7">
      <c r="A149" s="11" t="s">
        <v>74</v>
      </c>
      <c r="B149" s="3" t="s">
        <v>362</v>
      </c>
      <c r="C149" s="3" t="s">
        <v>256</v>
      </c>
      <c r="D149" s="3" t="s">
        <v>166</v>
      </c>
      <c r="E149" s="3" t="s">
        <v>214</v>
      </c>
      <c r="F149" s="12">
        <v>45402</v>
      </c>
      <c r="G149" s="13"/>
    </row>
    <row r="150" spans="1:7">
      <c r="A150" s="11" t="s">
        <v>58</v>
      </c>
      <c r="B150" s="3" t="s">
        <v>363</v>
      </c>
      <c r="C150" s="3" t="s">
        <v>230</v>
      </c>
      <c r="D150" s="3" t="s">
        <v>153</v>
      </c>
      <c r="E150" s="3" t="s">
        <v>364</v>
      </c>
      <c r="F150" s="12">
        <v>45379</v>
      </c>
      <c r="G150" s="13"/>
    </row>
    <row r="151" spans="1:7">
      <c r="A151" s="11" t="s">
        <v>35</v>
      </c>
      <c r="B151" s="3" t="s">
        <v>365</v>
      </c>
      <c r="C151" s="3" t="s">
        <v>366</v>
      </c>
      <c r="D151" s="3" t="s">
        <v>153</v>
      </c>
      <c r="E151" s="3" t="s">
        <v>367</v>
      </c>
      <c r="F151" s="12">
        <v>45377</v>
      </c>
      <c r="G151" s="13"/>
    </row>
    <row r="152" spans="1:7">
      <c r="A152" s="11" t="s">
        <v>14</v>
      </c>
      <c r="B152" s="3" t="s">
        <v>368</v>
      </c>
      <c r="C152" s="3" t="s">
        <v>369</v>
      </c>
      <c r="D152" s="3" t="s">
        <v>190</v>
      </c>
      <c r="E152" s="3" t="s">
        <v>200</v>
      </c>
      <c r="F152" s="12">
        <v>45371</v>
      </c>
      <c r="G152" s="13"/>
    </row>
    <row r="153" spans="1:7">
      <c r="A153" s="11" t="s">
        <v>121</v>
      </c>
      <c r="B153" s="3" t="s">
        <v>370</v>
      </c>
      <c r="C153" s="3" t="s">
        <v>262</v>
      </c>
      <c r="D153" s="3" t="s">
        <v>166</v>
      </c>
      <c r="E153" s="3" t="s">
        <v>214</v>
      </c>
      <c r="F153" s="12">
        <v>45421</v>
      </c>
      <c r="G153" s="13"/>
    </row>
    <row r="154" spans="1:7">
      <c r="A154" s="11" t="s">
        <v>115</v>
      </c>
      <c r="B154" s="3" t="s">
        <v>371</v>
      </c>
      <c r="C154" s="3" t="s">
        <v>254</v>
      </c>
      <c r="D154" s="3" t="s">
        <v>153</v>
      </c>
      <c r="E154" s="3" t="s">
        <v>154</v>
      </c>
      <c r="F154" s="12">
        <v>45376</v>
      </c>
      <c r="G154" s="13"/>
    </row>
    <row r="155" spans="1:7">
      <c r="A155" s="11" t="s">
        <v>89</v>
      </c>
      <c r="B155" s="3" t="s">
        <v>372</v>
      </c>
      <c r="C155" s="3" t="s">
        <v>213</v>
      </c>
      <c r="D155" s="3" t="s">
        <v>166</v>
      </c>
      <c r="E155" s="3" t="s">
        <v>214</v>
      </c>
      <c r="F155" s="12">
        <v>45432</v>
      </c>
      <c r="G155" s="13"/>
    </row>
    <row r="156" spans="1:7">
      <c r="A156" s="11" t="s">
        <v>89</v>
      </c>
      <c r="B156" s="3" t="s">
        <v>373</v>
      </c>
      <c r="C156" s="3" t="s">
        <v>213</v>
      </c>
      <c r="D156" s="3" t="s">
        <v>166</v>
      </c>
      <c r="E156" s="3" t="s">
        <v>214</v>
      </c>
      <c r="F156" s="12">
        <v>45432</v>
      </c>
      <c r="G156" s="13"/>
    </row>
    <row r="157" spans="1:7">
      <c r="A157" s="11" t="s">
        <v>58</v>
      </c>
      <c r="B157" s="3" t="s">
        <v>374</v>
      </c>
      <c r="C157" s="3" t="s">
        <v>375</v>
      </c>
      <c r="D157" s="3" t="s">
        <v>166</v>
      </c>
      <c r="E157" s="3" t="s">
        <v>214</v>
      </c>
      <c r="F157" s="12">
        <v>45379</v>
      </c>
      <c r="G157" s="13"/>
    </row>
    <row r="158" spans="1:7">
      <c r="A158" s="11" t="s">
        <v>35</v>
      </c>
      <c r="B158" s="3" t="s">
        <v>376</v>
      </c>
      <c r="C158" s="3" t="s">
        <v>181</v>
      </c>
      <c r="D158" s="3" t="s">
        <v>153</v>
      </c>
      <c r="E158" s="3" t="s">
        <v>377</v>
      </c>
      <c r="F158" s="12">
        <v>45363</v>
      </c>
      <c r="G158" s="13"/>
    </row>
    <row r="159" spans="1:7">
      <c r="A159" s="11" t="s">
        <v>114</v>
      </c>
      <c r="B159" s="3" t="s">
        <v>378</v>
      </c>
      <c r="C159" s="3" t="s">
        <v>152</v>
      </c>
      <c r="D159" s="3" t="s">
        <v>166</v>
      </c>
      <c r="E159" s="3" t="s">
        <v>379</v>
      </c>
      <c r="F159" s="12">
        <v>45358</v>
      </c>
      <c r="G159" s="13"/>
    </row>
    <row r="160" spans="1:7">
      <c r="A160" s="11" t="s">
        <v>114</v>
      </c>
      <c r="B160" s="3" t="s">
        <v>380</v>
      </c>
      <c r="C160" s="3" t="s">
        <v>381</v>
      </c>
      <c r="D160" s="3" t="s">
        <v>166</v>
      </c>
      <c r="E160" s="3" t="s">
        <v>379</v>
      </c>
      <c r="F160" s="12">
        <v>45358</v>
      </c>
      <c r="G160" s="13"/>
    </row>
    <row r="161" spans="1:7">
      <c r="A161" s="11" t="s">
        <v>114</v>
      </c>
      <c r="B161" s="3" t="s">
        <v>382</v>
      </c>
      <c r="C161" s="3" t="s">
        <v>383</v>
      </c>
      <c r="D161" s="3" t="s">
        <v>166</v>
      </c>
      <c r="E161" s="3" t="s">
        <v>379</v>
      </c>
      <c r="F161" s="12">
        <v>45358</v>
      </c>
      <c r="G161" s="13"/>
    </row>
    <row r="162" spans="1:7">
      <c r="A162" s="11" t="s">
        <v>100</v>
      </c>
      <c r="B162" s="3" t="s">
        <v>384</v>
      </c>
      <c r="C162" s="3" t="s">
        <v>385</v>
      </c>
      <c r="D162" s="3" t="s">
        <v>166</v>
      </c>
      <c r="E162" s="3" t="s">
        <v>386</v>
      </c>
      <c r="F162" s="12">
        <v>45358</v>
      </c>
      <c r="G162" s="13"/>
    </row>
    <row r="163" spans="1:7">
      <c r="A163" s="11" t="s">
        <v>74</v>
      </c>
      <c r="B163" s="3" t="s">
        <v>387</v>
      </c>
      <c r="C163" s="3" t="s">
        <v>181</v>
      </c>
      <c r="D163" s="3" t="s">
        <v>166</v>
      </c>
      <c r="E163" s="3" t="s">
        <v>214</v>
      </c>
      <c r="F163" s="12">
        <v>45402</v>
      </c>
      <c r="G163" s="13"/>
    </row>
    <row r="164" spans="1:7">
      <c r="A164" s="11" t="s">
        <v>138</v>
      </c>
      <c r="B164" s="3" t="s">
        <v>388</v>
      </c>
      <c r="C164" s="3" t="s">
        <v>254</v>
      </c>
      <c r="D164" s="3" t="s">
        <v>166</v>
      </c>
      <c r="E164" s="3" t="s">
        <v>389</v>
      </c>
      <c r="F164" s="12">
        <v>45359</v>
      </c>
      <c r="G164" s="13"/>
    </row>
    <row r="165" spans="1:7">
      <c r="A165" s="11" t="s">
        <v>138</v>
      </c>
      <c r="B165" s="3" t="s">
        <v>390</v>
      </c>
      <c r="C165" s="3" t="s">
        <v>181</v>
      </c>
      <c r="D165" s="3" t="s">
        <v>166</v>
      </c>
      <c r="E165" s="3" t="s">
        <v>389</v>
      </c>
      <c r="F165" s="12">
        <v>45359</v>
      </c>
      <c r="G165" s="13"/>
    </row>
    <row r="166" spans="1:7">
      <c r="A166" s="11" t="s">
        <v>138</v>
      </c>
      <c r="B166" s="3" t="s">
        <v>391</v>
      </c>
      <c r="C166" s="3" t="s">
        <v>369</v>
      </c>
      <c r="D166" s="3" t="s">
        <v>166</v>
      </c>
      <c r="E166" s="3" t="s">
        <v>392</v>
      </c>
      <c r="F166" s="12">
        <v>45359</v>
      </c>
      <c r="G166" s="13"/>
    </row>
    <row r="167" spans="1:7">
      <c r="A167" s="11" t="s">
        <v>138</v>
      </c>
      <c r="B167" s="3" t="s">
        <v>393</v>
      </c>
      <c r="C167" s="3" t="s">
        <v>236</v>
      </c>
      <c r="D167" s="3" t="s">
        <v>190</v>
      </c>
      <c r="E167" s="3" t="s">
        <v>200</v>
      </c>
      <c r="F167" s="12">
        <v>45356</v>
      </c>
      <c r="G167" s="13"/>
    </row>
    <row r="168" spans="1:7">
      <c r="A168" s="11" t="s">
        <v>133</v>
      </c>
      <c r="B168" s="3" t="s">
        <v>394</v>
      </c>
      <c r="C168" s="3" t="s">
        <v>395</v>
      </c>
      <c r="D168" s="3" t="s">
        <v>166</v>
      </c>
      <c r="E168" s="3" t="s">
        <v>214</v>
      </c>
      <c r="F168" s="12">
        <v>45360</v>
      </c>
      <c r="G168" s="13"/>
    </row>
    <row r="169" spans="1:7">
      <c r="A169" s="11" t="s">
        <v>123</v>
      </c>
      <c r="B169" s="3" t="s">
        <v>396</v>
      </c>
      <c r="C169" s="3" t="s">
        <v>254</v>
      </c>
      <c r="D169" s="3" t="s">
        <v>166</v>
      </c>
      <c r="E169" s="3" t="s">
        <v>214</v>
      </c>
      <c r="F169" s="12">
        <v>45407</v>
      </c>
      <c r="G169" s="13"/>
    </row>
    <row r="170" spans="1:7">
      <c r="A170" s="11" t="s">
        <v>123</v>
      </c>
      <c r="B170" s="3" t="s">
        <v>397</v>
      </c>
      <c r="C170" s="3" t="s">
        <v>254</v>
      </c>
      <c r="D170" s="3" t="s">
        <v>166</v>
      </c>
      <c r="E170" s="3" t="s">
        <v>214</v>
      </c>
      <c r="F170" s="12">
        <v>45407</v>
      </c>
      <c r="G170" s="13"/>
    </row>
    <row r="171" spans="1:7">
      <c r="A171" s="11" t="s">
        <v>100</v>
      </c>
      <c r="B171" s="3" t="s">
        <v>398</v>
      </c>
      <c r="C171" s="3" t="s">
        <v>236</v>
      </c>
      <c r="D171" s="3" t="s">
        <v>153</v>
      </c>
      <c r="E171" s="3" t="s">
        <v>399</v>
      </c>
      <c r="F171" s="12">
        <v>45358</v>
      </c>
      <c r="G171" s="13"/>
    </row>
    <row r="172" spans="1:7">
      <c r="A172" s="11" t="s">
        <v>90</v>
      </c>
      <c r="B172" s="3" t="s">
        <v>400</v>
      </c>
      <c r="C172" s="3" t="s">
        <v>401</v>
      </c>
      <c r="D172" s="3" t="s">
        <v>166</v>
      </c>
      <c r="E172" s="3" t="s">
        <v>267</v>
      </c>
      <c r="F172" s="12">
        <v>45356</v>
      </c>
      <c r="G172" s="13"/>
    </row>
    <row r="173" spans="1:7">
      <c r="A173" s="11" t="s">
        <v>90</v>
      </c>
      <c r="B173" s="3" t="s">
        <v>402</v>
      </c>
      <c r="C173" s="3" t="s">
        <v>181</v>
      </c>
      <c r="D173" s="3" t="s">
        <v>166</v>
      </c>
      <c r="E173" s="3" t="s">
        <v>267</v>
      </c>
      <c r="F173" s="12">
        <v>45356</v>
      </c>
      <c r="G173" s="13"/>
    </row>
    <row r="174" spans="1:7">
      <c r="A174" s="11" t="s">
        <v>90</v>
      </c>
      <c r="B174" s="3" t="s">
        <v>403</v>
      </c>
      <c r="C174" s="3" t="s">
        <v>256</v>
      </c>
      <c r="D174" s="3" t="s">
        <v>166</v>
      </c>
      <c r="E174" s="3" t="s">
        <v>267</v>
      </c>
      <c r="F174" s="12">
        <v>45356</v>
      </c>
      <c r="G174" s="13"/>
    </row>
    <row r="175" spans="1:7">
      <c r="A175" s="11" t="s">
        <v>90</v>
      </c>
      <c r="B175" s="3" t="s">
        <v>404</v>
      </c>
      <c r="C175" s="3" t="s">
        <v>213</v>
      </c>
      <c r="D175" s="3" t="s">
        <v>166</v>
      </c>
      <c r="E175" s="3" t="s">
        <v>267</v>
      </c>
      <c r="F175" s="12">
        <v>45356</v>
      </c>
      <c r="G175" s="13"/>
    </row>
    <row r="176" spans="1:7">
      <c r="A176" s="11" t="s">
        <v>90</v>
      </c>
      <c r="B176" s="3" t="s">
        <v>405</v>
      </c>
      <c r="C176" s="3" t="s">
        <v>401</v>
      </c>
      <c r="D176" s="3" t="s">
        <v>166</v>
      </c>
      <c r="E176" s="3" t="s">
        <v>267</v>
      </c>
      <c r="F176" s="12">
        <v>45356</v>
      </c>
      <c r="G176" s="13"/>
    </row>
    <row r="177" spans="1:7">
      <c r="A177" s="11" t="s">
        <v>90</v>
      </c>
      <c r="B177" s="3" t="s">
        <v>406</v>
      </c>
      <c r="C177" s="3" t="s">
        <v>407</v>
      </c>
      <c r="D177" s="3" t="s">
        <v>166</v>
      </c>
      <c r="E177" s="3" t="s">
        <v>267</v>
      </c>
      <c r="F177" s="12">
        <v>45356</v>
      </c>
      <c r="G177" s="13"/>
    </row>
    <row r="178" spans="1:7">
      <c r="A178" s="11" t="s">
        <v>90</v>
      </c>
      <c r="B178" s="3" t="s">
        <v>408</v>
      </c>
      <c r="C178" s="3" t="s">
        <v>230</v>
      </c>
      <c r="D178" s="3" t="s">
        <v>166</v>
      </c>
      <c r="E178" s="3" t="s">
        <v>267</v>
      </c>
      <c r="F178" s="12">
        <v>45356</v>
      </c>
      <c r="G178" s="13"/>
    </row>
    <row r="179" spans="1:7">
      <c r="A179" s="11" t="s">
        <v>90</v>
      </c>
      <c r="B179" s="3" t="s">
        <v>409</v>
      </c>
      <c r="C179" s="3" t="s">
        <v>256</v>
      </c>
      <c r="D179" s="3" t="s">
        <v>166</v>
      </c>
      <c r="E179" s="3" t="s">
        <v>267</v>
      </c>
      <c r="F179" s="12">
        <v>45356</v>
      </c>
      <c r="G179" s="13"/>
    </row>
    <row r="180" spans="1:7">
      <c r="A180" s="11" t="s">
        <v>90</v>
      </c>
      <c r="B180" s="3" t="s">
        <v>410</v>
      </c>
      <c r="C180" s="3" t="s">
        <v>213</v>
      </c>
      <c r="D180" s="3" t="s">
        <v>166</v>
      </c>
      <c r="E180" s="3" t="s">
        <v>267</v>
      </c>
      <c r="F180" s="12">
        <v>45356</v>
      </c>
      <c r="G180" s="13"/>
    </row>
    <row r="181" spans="1:7">
      <c r="A181" s="11" t="s">
        <v>90</v>
      </c>
      <c r="B181" s="3" t="s">
        <v>411</v>
      </c>
      <c r="C181" s="3" t="s">
        <v>213</v>
      </c>
      <c r="D181" s="3" t="s">
        <v>166</v>
      </c>
      <c r="E181" s="3" t="s">
        <v>267</v>
      </c>
      <c r="F181" s="12">
        <v>45356</v>
      </c>
      <c r="G181" s="13"/>
    </row>
    <row r="182" spans="1:7">
      <c r="A182" s="11" t="s">
        <v>90</v>
      </c>
      <c r="B182" s="3" t="s">
        <v>412</v>
      </c>
      <c r="C182" s="3" t="s">
        <v>401</v>
      </c>
      <c r="D182" s="3" t="s">
        <v>166</v>
      </c>
      <c r="E182" s="3" t="s">
        <v>267</v>
      </c>
      <c r="F182" s="12">
        <v>45356</v>
      </c>
      <c r="G182" s="13"/>
    </row>
    <row r="183" spans="1:7">
      <c r="A183" s="11" t="s">
        <v>90</v>
      </c>
      <c r="B183" s="3" t="s">
        <v>413</v>
      </c>
      <c r="C183" s="3" t="s">
        <v>186</v>
      </c>
      <c r="D183" s="3" t="s">
        <v>166</v>
      </c>
      <c r="E183" s="3" t="s">
        <v>267</v>
      </c>
      <c r="F183" s="12">
        <v>45356</v>
      </c>
      <c r="G183" s="13"/>
    </row>
    <row r="184" spans="1:7">
      <c r="A184" s="11" t="s">
        <v>90</v>
      </c>
      <c r="B184" s="3" t="s">
        <v>414</v>
      </c>
      <c r="C184" s="3" t="s">
        <v>415</v>
      </c>
      <c r="D184" s="3" t="s">
        <v>166</v>
      </c>
      <c r="E184" s="3" t="s">
        <v>267</v>
      </c>
      <c r="F184" s="12">
        <v>45356</v>
      </c>
      <c r="G184" s="13"/>
    </row>
    <row r="185" spans="1:7">
      <c r="A185" s="11" t="s">
        <v>90</v>
      </c>
      <c r="B185" s="3" t="s">
        <v>416</v>
      </c>
      <c r="C185" s="3" t="s">
        <v>181</v>
      </c>
      <c r="D185" s="3" t="s">
        <v>166</v>
      </c>
      <c r="E185" s="3" t="s">
        <v>267</v>
      </c>
      <c r="F185" s="12">
        <v>45356</v>
      </c>
      <c r="G185" s="13"/>
    </row>
    <row r="186" spans="1:7">
      <c r="A186" s="11" t="s">
        <v>90</v>
      </c>
      <c r="B186" s="3" t="s">
        <v>417</v>
      </c>
      <c r="C186" s="3" t="s">
        <v>181</v>
      </c>
      <c r="D186" s="3" t="s">
        <v>166</v>
      </c>
      <c r="E186" s="3" t="s">
        <v>267</v>
      </c>
      <c r="F186" s="12">
        <v>45356</v>
      </c>
      <c r="G186" s="13"/>
    </row>
    <row r="187" spans="1:7">
      <c r="A187" s="11" t="s">
        <v>68</v>
      </c>
      <c r="B187" s="3" t="s">
        <v>418</v>
      </c>
      <c r="C187" s="3" t="s">
        <v>232</v>
      </c>
      <c r="D187" s="3" t="s">
        <v>166</v>
      </c>
      <c r="E187" s="3" t="s">
        <v>214</v>
      </c>
      <c r="F187" s="12">
        <v>45392</v>
      </c>
      <c r="G187" s="13"/>
    </row>
    <row r="188" spans="1:7">
      <c r="A188" s="11" t="s">
        <v>58</v>
      </c>
      <c r="B188" s="3" t="s">
        <v>419</v>
      </c>
      <c r="C188" s="3" t="s">
        <v>347</v>
      </c>
      <c r="D188" s="3" t="s">
        <v>166</v>
      </c>
      <c r="E188" s="3" t="s">
        <v>214</v>
      </c>
      <c r="F188" s="12">
        <v>45379</v>
      </c>
      <c r="G188" s="13"/>
    </row>
    <row r="189" spans="1:7">
      <c r="A189" s="11" t="s">
        <v>89</v>
      </c>
      <c r="B189" s="3" t="s">
        <v>420</v>
      </c>
      <c r="C189" s="3" t="s">
        <v>216</v>
      </c>
      <c r="D189" s="3" t="s">
        <v>166</v>
      </c>
      <c r="E189" s="3" t="s">
        <v>214</v>
      </c>
      <c r="F189" s="12">
        <v>45432</v>
      </c>
      <c r="G189" s="13"/>
    </row>
    <row r="190" spans="1:7">
      <c r="A190" s="11" t="s">
        <v>89</v>
      </c>
      <c r="B190" s="3" t="s">
        <v>421</v>
      </c>
      <c r="C190" s="3" t="s">
        <v>216</v>
      </c>
      <c r="D190" s="3" t="s">
        <v>166</v>
      </c>
      <c r="E190" s="3" t="s">
        <v>214</v>
      </c>
      <c r="F190" s="12">
        <v>45432</v>
      </c>
      <c r="G190" s="13"/>
    </row>
    <row r="191" spans="1:7">
      <c r="A191" s="11" t="s">
        <v>126</v>
      </c>
      <c r="B191" s="3" t="s">
        <v>422</v>
      </c>
      <c r="C191" s="3" t="s">
        <v>423</v>
      </c>
      <c r="D191" s="3" t="s">
        <v>166</v>
      </c>
      <c r="E191" s="3" t="s">
        <v>214</v>
      </c>
      <c r="F191" s="12">
        <v>45352</v>
      </c>
      <c r="G191" s="13"/>
    </row>
    <row r="192" spans="1:7">
      <c r="A192" s="11" t="s">
        <v>126</v>
      </c>
      <c r="B192" s="3" t="s">
        <v>424</v>
      </c>
      <c r="C192" s="3" t="s">
        <v>232</v>
      </c>
      <c r="D192" s="3" t="s">
        <v>166</v>
      </c>
      <c r="E192" s="3" t="s">
        <v>214</v>
      </c>
      <c r="F192" s="12">
        <v>45352</v>
      </c>
      <c r="G192" s="13"/>
    </row>
    <row r="193" spans="1:7">
      <c r="A193" s="11" t="s">
        <v>126</v>
      </c>
      <c r="B193" s="3" t="s">
        <v>425</v>
      </c>
      <c r="C193" s="3" t="s">
        <v>230</v>
      </c>
      <c r="D193" s="3" t="s">
        <v>166</v>
      </c>
      <c r="E193" s="3" t="s">
        <v>214</v>
      </c>
      <c r="F193" s="12">
        <v>45352</v>
      </c>
      <c r="G193" s="13"/>
    </row>
    <row r="194" spans="1:7">
      <c r="A194" s="11" t="s">
        <v>126</v>
      </c>
      <c r="B194" s="3" t="s">
        <v>426</v>
      </c>
      <c r="C194" s="3" t="s">
        <v>159</v>
      </c>
      <c r="D194" s="3" t="s">
        <v>166</v>
      </c>
      <c r="E194" s="3" t="s">
        <v>214</v>
      </c>
      <c r="F194" s="12">
        <v>45352</v>
      </c>
      <c r="G194" s="13"/>
    </row>
    <row r="195" spans="1:7">
      <c r="A195" s="11" t="s">
        <v>118</v>
      </c>
      <c r="B195" s="3" t="s">
        <v>427</v>
      </c>
      <c r="C195" s="3" t="s">
        <v>256</v>
      </c>
      <c r="D195" s="3" t="s">
        <v>153</v>
      </c>
      <c r="E195" s="3" t="s">
        <v>428</v>
      </c>
      <c r="F195" s="12">
        <v>45356</v>
      </c>
      <c r="G195" s="13"/>
    </row>
    <row r="196" spans="1:7">
      <c r="A196" s="11" t="s">
        <v>93</v>
      </c>
      <c r="B196" s="3" t="s">
        <v>430</v>
      </c>
      <c r="C196" s="3" t="s">
        <v>181</v>
      </c>
      <c r="D196" s="3" t="s">
        <v>153</v>
      </c>
      <c r="E196" s="3" t="s">
        <v>431</v>
      </c>
      <c r="F196" s="12">
        <v>45350</v>
      </c>
      <c r="G196" s="13"/>
    </row>
    <row r="197" spans="1:7">
      <c r="A197" s="11" t="s">
        <v>76</v>
      </c>
      <c r="B197" s="3" t="s">
        <v>432</v>
      </c>
      <c r="C197" s="3" t="s">
        <v>213</v>
      </c>
      <c r="D197" s="3" t="s">
        <v>166</v>
      </c>
      <c r="E197" s="3" t="s">
        <v>214</v>
      </c>
      <c r="F197" s="12">
        <v>45397</v>
      </c>
      <c r="G197" s="13"/>
    </row>
    <row r="198" spans="1:7">
      <c r="A198" s="11" t="s">
        <v>68</v>
      </c>
      <c r="B198" s="3" t="s">
        <v>433</v>
      </c>
      <c r="C198" s="3" t="s">
        <v>181</v>
      </c>
      <c r="D198" s="3" t="s">
        <v>166</v>
      </c>
      <c r="E198" s="3" t="s">
        <v>214</v>
      </c>
      <c r="F198" s="12">
        <v>45392</v>
      </c>
      <c r="G198" s="13"/>
    </row>
    <row r="199" spans="1:7">
      <c r="A199" s="11" t="s">
        <v>56</v>
      </c>
      <c r="B199" s="3" t="s">
        <v>434</v>
      </c>
      <c r="C199" s="3" t="s">
        <v>259</v>
      </c>
      <c r="D199" s="3" t="s">
        <v>166</v>
      </c>
      <c r="E199" s="3" t="s">
        <v>267</v>
      </c>
      <c r="F199" s="12">
        <v>45359</v>
      </c>
      <c r="G199" s="13"/>
    </row>
    <row r="200" spans="1:7">
      <c r="A200" s="11" t="s">
        <v>118</v>
      </c>
      <c r="B200" s="3" t="s">
        <v>435</v>
      </c>
      <c r="C200" s="3" t="s">
        <v>327</v>
      </c>
      <c r="D200" s="3" t="s">
        <v>153</v>
      </c>
      <c r="E200" s="3" t="s">
        <v>154</v>
      </c>
      <c r="F200" s="12">
        <v>45352</v>
      </c>
      <c r="G200" s="13"/>
    </row>
    <row r="201" spans="1:7">
      <c r="A201" s="11" t="s">
        <v>118</v>
      </c>
      <c r="B201" s="3" t="s">
        <v>436</v>
      </c>
      <c r="C201" s="3" t="s">
        <v>152</v>
      </c>
      <c r="D201" s="3" t="s">
        <v>153</v>
      </c>
      <c r="E201" s="3" t="s">
        <v>154</v>
      </c>
      <c r="F201" s="12">
        <v>45352</v>
      </c>
      <c r="G201" s="13"/>
    </row>
    <row r="202" spans="1:7">
      <c r="A202" s="11" t="s">
        <v>113</v>
      </c>
      <c r="B202" s="3" t="s">
        <v>437</v>
      </c>
      <c r="C202" s="3" t="s">
        <v>213</v>
      </c>
      <c r="D202" s="3" t="s">
        <v>153</v>
      </c>
      <c r="E202" s="3" t="s">
        <v>438</v>
      </c>
      <c r="F202" s="12">
        <v>45351</v>
      </c>
      <c r="G202" s="13"/>
    </row>
    <row r="203" spans="1:7">
      <c r="A203" s="11" t="s">
        <v>133</v>
      </c>
      <c r="B203" s="3" t="s">
        <v>439</v>
      </c>
      <c r="C203" s="3" t="s">
        <v>230</v>
      </c>
      <c r="D203" s="3" t="s">
        <v>166</v>
      </c>
      <c r="E203" s="3" t="s">
        <v>214</v>
      </c>
      <c r="F203" s="12">
        <v>45360</v>
      </c>
      <c r="G203" s="13"/>
    </row>
    <row r="204" spans="1:7">
      <c r="A204" s="11" t="s">
        <v>93</v>
      </c>
      <c r="B204" s="3" t="s">
        <v>440</v>
      </c>
      <c r="C204" s="3" t="s">
        <v>181</v>
      </c>
      <c r="D204" s="3" t="s">
        <v>153</v>
      </c>
      <c r="E204" s="3" t="s">
        <v>196</v>
      </c>
      <c r="F204" s="12">
        <v>45351</v>
      </c>
      <c r="G204" s="13"/>
    </row>
    <row r="205" spans="1:7">
      <c r="A205" s="11" t="s">
        <v>68</v>
      </c>
      <c r="B205" s="3" t="s">
        <v>441</v>
      </c>
      <c r="C205" s="3" t="s">
        <v>442</v>
      </c>
      <c r="D205" s="3" t="s">
        <v>166</v>
      </c>
      <c r="E205" s="3" t="s">
        <v>214</v>
      </c>
      <c r="F205" s="12">
        <v>45392</v>
      </c>
      <c r="G205" s="13"/>
    </row>
    <row r="206" spans="1:7">
      <c r="A206" s="11" t="s">
        <v>74</v>
      </c>
      <c r="B206" s="3" t="s">
        <v>443</v>
      </c>
      <c r="C206" s="3" t="s">
        <v>256</v>
      </c>
      <c r="D206" s="3" t="s">
        <v>190</v>
      </c>
      <c r="E206" s="3" t="s">
        <v>191</v>
      </c>
      <c r="F206" s="12">
        <v>45384</v>
      </c>
      <c r="G206" s="13"/>
    </row>
    <row r="207" spans="1:7">
      <c r="A207" s="11" t="s">
        <v>58</v>
      </c>
      <c r="B207" s="3" t="s">
        <v>444</v>
      </c>
      <c r="C207" s="3" t="s">
        <v>236</v>
      </c>
      <c r="D207" s="3" t="s">
        <v>166</v>
      </c>
      <c r="E207" s="3" t="s">
        <v>214</v>
      </c>
      <c r="F207" s="12">
        <v>45351</v>
      </c>
      <c r="G207" s="13"/>
    </row>
    <row r="208" spans="1:7">
      <c r="A208" s="11" t="s">
        <v>56</v>
      </c>
      <c r="B208" s="3" t="s">
        <v>445</v>
      </c>
      <c r="C208" s="3" t="s">
        <v>181</v>
      </c>
      <c r="D208" s="3" t="s">
        <v>153</v>
      </c>
      <c r="E208" s="3" t="s">
        <v>446</v>
      </c>
      <c r="F208" s="12">
        <v>45352</v>
      </c>
      <c r="G208" s="13"/>
    </row>
    <row r="209" spans="1:7">
      <c r="A209" s="11" t="s">
        <v>68</v>
      </c>
      <c r="B209" s="3" t="s">
        <v>447</v>
      </c>
      <c r="C209" s="3" t="s">
        <v>256</v>
      </c>
      <c r="D209" s="3" t="s">
        <v>166</v>
      </c>
      <c r="E209" s="3" t="s">
        <v>214</v>
      </c>
      <c r="F209" s="12">
        <v>45392</v>
      </c>
      <c r="G209" s="13"/>
    </row>
    <row r="210" spans="1:7">
      <c r="A210" s="11" t="s">
        <v>121</v>
      </c>
      <c r="B210" s="3" t="s">
        <v>448</v>
      </c>
      <c r="C210" s="3" t="s">
        <v>181</v>
      </c>
      <c r="D210" s="3" t="s">
        <v>166</v>
      </c>
      <c r="E210" s="3" t="s">
        <v>214</v>
      </c>
      <c r="F210" s="12">
        <v>45421</v>
      </c>
      <c r="G210" s="13"/>
    </row>
    <row r="211" spans="1:7">
      <c r="A211" s="11" t="s">
        <v>133</v>
      </c>
      <c r="B211" s="3" t="s">
        <v>449</v>
      </c>
      <c r="C211" s="3" t="s">
        <v>369</v>
      </c>
      <c r="D211" s="3" t="s">
        <v>166</v>
      </c>
      <c r="E211" s="3" t="s">
        <v>214</v>
      </c>
      <c r="F211" s="12">
        <v>45360</v>
      </c>
      <c r="G211" s="13"/>
    </row>
    <row r="212" spans="1:7">
      <c r="A212" s="11" t="s">
        <v>35</v>
      </c>
      <c r="B212" s="3" t="s">
        <v>450</v>
      </c>
      <c r="C212" s="3" t="s">
        <v>451</v>
      </c>
      <c r="D212" s="3" t="s">
        <v>153</v>
      </c>
      <c r="E212" s="3" t="s">
        <v>452</v>
      </c>
      <c r="F212" s="12">
        <v>45348</v>
      </c>
      <c r="G212" s="13"/>
    </row>
    <row r="213" spans="1:7">
      <c r="A213" s="11" t="s">
        <v>93</v>
      </c>
      <c r="B213" s="3" t="s">
        <v>453</v>
      </c>
      <c r="C213" s="3" t="s">
        <v>181</v>
      </c>
      <c r="D213" s="3" t="s">
        <v>153</v>
      </c>
      <c r="E213" s="3" t="s">
        <v>454</v>
      </c>
      <c r="F213" s="12">
        <v>45343</v>
      </c>
      <c r="G213" s="13"/>
    </row>
    <row r="214" spans="1:7">
      <c r="A214" s="11" t="s">
        <v>133</v>
      </c>
      <c r="B214" s="3" t="s">
        <v>455</v>
      </c>
      <c r="C214" s="3" t="s">
        <v>259</v>
      </c>
      <c r="D214" s="3" t="s">
        <v>166</v>
      </c>
      <c r="E214" s="3" t="s">
        <v>214</v>
      </c>
      <c r="F214" s="12">
        <v>45360</v>
      </c>
      <c r="G214" s="13"/>
    </row>
    <row r="215" spans="1:7">
      <c r="A215" s="11" t="s">
        <v>133</v>
      </c>
      <c r="B215" s="3" t="s">
        <v>456</v>
      </c>
      <c r="C215" s="3" t="s">
        <v>181</v>
      </c>
      <c r="D215" s="3" t="s">
        <v>166</v>
      </c>
      <c r="E215" s="3" t="s">
        <v>214</v>
      </c>
      <c r="F215" s="12">
        <v>45360</v>
      </c>
      <c r="G215" s="13"/>
    </row>
    <row r="216" spans="1:7">
      <c r="A216" s="11" t="s">
        <v>93</v>
      </c>
      <c r="B216" s="3" t="s">
        <v>457</v>
      </c>
      <c r="C216" s="3" t="s">
        <v>181</v>
      </c>
      <c r="D216" s="3" t="s">
        <v>153</v>
      </c>
      <c r="E216" s="3" t="s">
        <v>458</v>
      </c>
      <c r="F216" s="12">
        <v>45335</v>
      </c>
      <c r="G216" s="13"/>
    </row>
    <row r="217" spans="1:7">
      <c r="A217" s="11" t="s">
        <v>68</v>
      </c>
      <c r="B217" s="3" t="s">
        <v>459</v>
      </c>
      <c r="C217" s="3" t="s">
        <v>181</v>
      </c>
      <c r="D217" s="3" t="s">
        <v>166</v>
      </c>
      <c r="E217" s="3" t="s">
        <v>214</v>
      </c>
      <c r="F217" s="12">
        <v>45392</v>
      </c>
      <c r="G217" s="13"/>
    </row>
    <row r="218" spans="1:7">
      <c r="A218" s="11" t="s">
        <v>113</v>
      </c>
      <c r="B218" s="3" t="s">
        <v>460</v>
      </c>
      <c r="C218" s="3" t="s">
        <v>356</v>
      </c>
      <c r="D218" s="3" t="s">
        <v>153</v>
      </c>
      <c r="E218" s="3" t="s">
        <v>461</v>
      </c>
      <c r="F218" s="12">
        <v>45344</v>
      </c>
      <c r="G218" s="13"/>
    </row>
    <row r="219" spans="1:7">
      <c r="A219" s="11" t="s">
        <v>93</v>
      </c>
      <c r="B219" s="3" t="s">
        <v>462</v>
      </c>
      <c r="C219" s="3" t="s">
        <v>181</v>
      </c>
      <c r="D219" s="3" t="s">
        <v>153</v>
      </c>
      <c r="E219" s="3" t="s">
        <v>463</v>
      </c>
      <c r="F219" s="12">
        <v>45343</v>
      </c>
      <c r="G219" s="13"/>
    </row>
    <row r="220" spans="1:7">
      <c r="A220" s="11" t="s">
        <v>93</v>
      </c>
      <c r="B220" s="3" t="s">
        <v>464</v>
      </c>
      <c r="C220" s="3" t="s">
        <v>181</v>
      </c>
      <c r="D220" s="3" t="s">
        <v>153</v>
      </c>
      <c r="E220" s="3" t="s">
        <v>463</v>
      </c>
      <c r="F220" s="12">
        <v>45343</v>
      </c>
      <c r="G220" s="13"/>
    </row>
    <row r="221" spans="1:7">
      <c r="A221" s="11" t="s">
        <v>75</v>
      </c>
      <c r="B221" s="3" t="s">
        <v>465</v>
      </c>
      <c r="C221" s="3" t="s">
        <v>230</v>
      </c>
      <c r="D221" s="3" t="s">
        <v>166</v>
      </c>
      <c r="E221" s="3" t="s">
        <v>214</v>
      </c>
      <c r="F221" s="12">
        <v>45412</v>
      </c>
      <c r="G221" s="13"/>
    </row>
    <row r="222" spans="1:7">
      <c r="A222" s="11" t="s">
        <v>35</v>
      </c>
      <c r="B222" s="3" t="s">
        <v>466</v>
      </c>
      <c r="C222" s="3" t="s">
        <v>181</v>
      </c>
      <c r="D222" s="3" t="s">
        <v>153</v>
      </c>
      <c r="E222" s="3" t="s">
        <v>467</v>
      </c>
      <c r="F222" s="12">
        <v>45343</v>
      </c>
      <c r="G222" s="13"/>
    </row>
    <row r="223" spans="1:7">
      <c r="A223" s="11" t="s">
        <v>76</v>
      </c>
      <c r="B223" s="3" t="s">
        <v>468</v>
      </c>
      <c r="C223" s="3" t="s">
        <v>216</v>
      </c>
      <c r="D223" s="3" t="s">
        <v>166</v>
      </c>
      <c r="E223" s="3" t="s">
        <v>214</v>
      </c>
      <c r="F223" s="12">
        <v>45397</v>
      </c>
      <c r="G223" s="13"/>
    </row>
    <row r="224" spans="1:7">
      <c r="A224" s="11" t="s">
        <v>89</v>
      </c>
      <c r="B224" s="3" t="s">
        <v>469</v>
      </c>
      <c r="C224" s="3" t="s">
        <v>256</v>
      </c>
      <c r="D224" s="3" t="s">
        <v>166</v>
      </c>
      <c r="E224" s="3" t="s">
        <v>214</v>
      </c>
      <c r="F224" s="12">
        <v>45432</v>
      </c>
      <c r="G224" s="13"/>
    </row>
    <row r="225" spans="1:7">
      <c r="A225" s="11" t="s">
        <v>75</v>
      </c>
      <c r="B225" s="3" t="s">
        <v>470</v>
      </c>
      <c r="C225" s="3" t="s">
        <v>246</v>
      </c>
      <c r="D225" s="3" t="s">
        <v>166</v>
      </c>
      <c r="E225" s="3" t="s">
        <v>214</v>
      </c>
      <c r="F225" s="12">
        <v>45412</v>
      </c>
      <c r="G225" s="13"/>
    </row>
    <row r="226" spans="1:7">
      <c r="A226" s="11" t="s">
        <v>138</v>
      </c>
      <c r="B226" s="3" t="s">
        <v>471</v>
      </c>
      <c r="C226" s="3" t="s">
        <v>161</v>
      </c>
      <c r="D226" s="3" t="s">
        <v>166</v>
      </c>
      <c r="E226" s="3" t="s">
        <v>472</v>
      </c>
      <c r="F226" s="12">
        <v>45338</v>
      </c>
      <c r="G226" s="13"/>
    </row>
    <row r="227" spans="1:7">
      <c r="A227" s="11" t="s">
        <v>138</v>
      </c>
      <c r="B227" s="3" t="s">
        <v>473</v>
      </c>
      <c r="C227" s="3" t="s">
        <v>152</v>
      </c>
      <c r="D227" s="3" t="s">
        <v>166</v>
      </c>
      <c r="E227" s="3" t="s">
        <v>472</v>
      </c>
      <c r="F227" s="12">
        <v>45338</v>
      </c>
      <c r="G227" s="13"/>
    </row>
    <row r="228" spans="1:7">
      <c r="A228" s="11" t="s">
        <v>138</v>
      </c>
      <c r="B228" s="3" t="s">
        <v>474</v>
      </c>
      <c r="C228" s="3" t="s">
        <v>475</v>
      </c>
      <c r="D228" s="3" t="s">
        <v>166</v>
      </c>
      <c r="E228" s="3" t="s">
        <v>472</v>
      </c>
      <c r="F228" s="12">
        <v>45338</v>
      </c>
      <c r="G228" s="13"/>
    </row>
    <row r="229" spans="1:7">
      <c r="A229" s="11" t="s">
        <v>138</v>
      </c>
      <c r="B229" s="3" t="s">
        <v>476</v>
      </c>
      <c r="C229" s="3" t="s">
        <v>256</v>
      </c>
      <c r="D229" s="3" t="s">
        <v>166</v>
      </c>
      <c r="E229" s="3" t="s">
        <v>472</v>
      </c>
      <c r="F229" s="12">
        <v>45338</v>
      </c>
      <c r="G229" s="13"/>
    </row>
    <row r="230" spans="1:7">
      <c r="A230" s="11" t="s">
        <v>100</v>
      </c>
      <c r="B230" s="3" t="s">
        <v>477</v>
      </c>
      <c r="C230" s="3" t="s">
        <v>216</v>
      </c>
      <c r="D230" s="3" t="s">
        <v>153</v>
      </c>
      <c r="E230" s="3" t="s">
        <v>353</v>
      </c>
      <c r="F230" s="12">
        <v>45337</v>
      </c>
      <c r="G230" s="13"/>
    </row>
    <row r="231" spans="1:7">
      <c r="A231" s="11" t="s">
        <v>75</v>
      </c>
      <c r="B231" s="3" t="s">
        <v>478</v>
      </c>
      <c r="C231" s="3" t="s">
        <v>173</v>
      </c>
      <c r="D231" s="3" t="s">
        <v>166</v>
      </c>
      <c r="E231" s="3" t="s">
        <v>214</v>
      </c>
      <c r="F231" s="12">
        <v>45412</v>
      </c>
      <c r="G231" s="13"/>
    </row>
    <row r="232" spans="1:7">
      <c r="A232" s="11" t="s">
        <v>58</v>
      </c>
      <c r="B232" s="3" t="s">
        <v>479</v>
      </c>
      <c r="C232" s="3" t="s">
        <v>230</v>
      </c>
      <c r="D232" s="3" t="s">
        <v>166</v>
      </c>
      <c r="E232" s="3" t="s">
        <v>214</v>
      </c>
      <c r="F232" s="12">
        <v>45379</v>
      </c>
      <c r="G232" s="13"/>
    </row>
    <row r="233" spans="1:7">
      <c r="A233" s="11" t="s">
        <v>58</v>
      </c>
      <c r="B233" s="3" t="s">
        <v>480</v>
      </c>
      <c r="C233" s="3" t="s">
        <v>171</v>
      </c>
      <c r="D233" s="3" t="s">
        <v>166</v>
      </c>
      <c r="E233" s="3" t="s">
        <v>214</v>
      </c>
      <c r="F233" s="12">
        <v>45379</v>
      </c>
      <c r="G233" s="13"/>
    </row>
    <row r="234" spans="1:7">
      <c r="A234" s="11" t="s">
        <v>138</v>
      </c>
      <c r="B234" s="3" t="s">
        <v>481</v>
      </c>
      <c r="C234" s="3" t="s">
        <v>254</v>
      </c>
      <c r="D234" s="3" t="s">
        <v>166</v>
      </c>
      <c r="E234" s="3" t="s">
        <v>472</v>
      </c>
      <c r="F234" s="12">
        <v>45338</v>
      </c>
      <c r="G234" s="13"/>
    </row>
    <row r="235" spans="1:7">
      <c r="A235" s="11" t="s">
        <v>138</v>
      </c>
      <c r="B235" s="3" t="s">
        <v>482</v>
      </c>
      <c r="C235" s="3" t="s">
        <v>213</v>
      </c>
      <c r="D235" s="3" t="s">
        <v>166</v>
      </c>
      <c r="E235" s="3" t="s">
        <v>472</v>
      </c>
      <c r="F235" s="12">
        <v>45337</v>
      </c>
      <c r="G235" s="13"/>
    </row>
    <row r="236" spans="1:7">
      <c r="A236" s="11" t="s">
        <v>138</v>
      </c>
      <c r="B236" s="3" t="s">
        <v>483</v>
      </c>
      <c r="C236" s="3" t="s">
        <v>230</v>
      </c>
      <c r="D236" s="3" t="s">
        <v>166</v>
      </c>
      <c r="E236" s="3" t="s">
        <v>472</v>
      </c>
      <c r="F236" s="12">
        <v>45336</v>
      </c>
      <c r="G236" s="13"/>
    </row>
    <row r="237" spans="1:7">
      <c r="A237" s="11" t="s">
        <v>74</v>
      </c>
      <c r="B237" s="3" t="s">
        <v>484</v>
      </c>
      <c r="C237" s="3" t="s">
        <v>243</v>
      </c>
      <c r="D237" s="3" t="s">
        <v>166</v>
      </c>
      <c r="E237" s="3" t="s">
        <v>214</v>
      </c>
      <c r="F237" s="12">
        <v>45402</v>
      </c>
      <c r="G237" s="13"/>
    </row>
    <row r="238" spans="1:7">
      <c r="A238" s="11" t="s">
        <v>89</v>
      </c>
      <c r="B238" s="3" t="s">
        <v>485</v>
      </c>
      <c r="C238" s="3" t="s">
        <v>486</v>
      </c>
      <c r="D238" s="3" t="s">
        <v>166</v>
      </c>
      <c r="E238" s="3" t="s">
        <v>214</v>
      </c>
      <c r="F238" s="12">
        <v>45432</v>
      </c>
      <c r="G238" s="13"/>
    </row>
    <row r="239" spans="1:7">
      <c r="A239" s="11" t="s">
        <v>133</v>
      </c>
      <c r="B239" s="3" t="s">
        <v>487</v>
      </c>
      <c r="C239" s="3" t="s">
        <v>475</v>
      </c>
      <c r="D239" s="3" t="s">
        <v>166</v>
      </c>
      <c r="E239" s="3" t="s">
        <v>214</v>
      </c>
      <c r="F239" s="12">
        <v>45360</v>
      </c>
      <c r="G239" s="13"/>
    </row>
    <row r="240" spans="1:7">
      <c r="A240" s="11" t="s">
        <v>93</v>
      </c>
      <c r="B240" s="3" t="s">
        <v>488</v>
      </c>
      <c r="C240" s="3" t="s">
        <v>181</v>
      </c>
      <c r="D240" s="3" t="s">
        <v>153</v>
      </c>
      <c r="E240" s="3" t="s">
        <v>489</v>
      </c>
      <c r="F240" s="12">
        <v>45335</v>
      </c>
      <c r="G240" s="13"/>
    </row>
    <row r="241" spans="1:7">
      <c r="A241" s="11" t="s">
        <v>76</v>
      </c>
      <c r="B241" s="3" t="s">
        <v>490</v>
      </c>
      <c r="C241" s="3" t="s">
        <v>181</v>
      </c>
      <c r="D241" s="3" t="s">
        <v>166</v>
      </c>
      <c r="E241" s="3" t="s">
        <v>214</v>
      </c>
      <c r="F241" s="12">
        <v>45397</v>
      </c>
      <c r="G241" s="13"/>
    </row>
    <row r="242" spans="1:7">
      <c r="A242" s="11" t="s">
        <v>68</v>
      </c>
      <c r="B242" s="3" t="s">
        <v>491</v>
      </c>
      <c r="C242" s="3" t="s">
        <v>181</v>
      </c>
      <c r="D242" s="3" t="s">
        <v>166</v>
      </c>
      <c r="E242" s="3" t="s">
        <v>214</v>
      </c>
      <c r="F242" s="12">
        <v>45392</v>
      </c>
      <c r="G242" s="13"/>
    </row>
    <row r="243" spans="1:7">
      <c r="A243" s="11" t="s">
        <v>130</v>
      </c>
      <c r="B243" s="3" t="s">
        <v>492</v>
      </c>
      <c r="C243" s="3" t="s">
        <v>493</v>
      </c>
      <c r="D243" s="3" t="s">
        <v>153</v>
      </c>
      <c r="E243" s="3" t="s">
        <v>4261</v>
      </c>
      <c r="F243" s="12">
        <v>45360</v>
      </c>
      <c r="G243" s="13"/>
    </row>
    <row r="244" spans="1:7">
      <c r="A244" s="11" t="s">
        <v>130</v>
      </c>
      <c r="B244" s="3" t="s">
        <v>495</v>
      </c>
      <c r="C244" s="3" t="s">
        <v>496</v>
      </c>
      <c r="D244" s="3" t="s">
        <v>153</v>
      </c>
      <c r="E244" s="3" t="s">
        <v>4261</v>
      </c>
      <c r="F244" s="12">
        <v>45391</v>
      </c>
      <c r="G244" s="13"/>
    </row>
    <row r="245" spans="1:7">
      <c r="A245" s="11" t="s">
        <v>130</v>
      </c>
      <c r="B245" s="3" t="s">
        <v>497</v>
      </c>
      <c r="C245" s="3" t="s">
        <v>152</v>
      </c>
      <c r="D245" s="3" t="s">
        <v>153</v>
      </c>
      <c r="E245" s="3" t="s">
        <v>4261</v>
      </c>
      <c r="F245" s="12">
        <v>45360</v>
      </c>
      <c r="G245" s="13"/>
    </row>
    <row r="246" spans="1:7">
      <c r="A246" s="11" t="s">
        <v>130</v>
      </c>
      <c r="B246" s="3" t="s">
        <v>498</v>
      </c>
      <c r="C246" s="3" t="s">
        <v>213</v>
      </c>
      <c r="D246" s="3" t="s">
        <v>153</v>
      </c>
      <c r="E246" s="3" t="s">
        <v>4261</v>
      </c>
      <c r="F246" s="12">
        <v>45360</v>
      </c>
      <c r="G246" s="13"/>
    </row>
    <row r="247" spans="1:7">
      <c r="A247" s="11" t="s">
        <v>133</v>
      </c>
      <c r="B247" s="3" t="s">
        <v>499</v>
      </c>
      <c r="C247" s="3" t="s">
        <v>395</v>
      </c>
      <c r="D247" s="3" t="s">
        <v>166</v>
      </c>
      <c r="E247" s="3" t="s">
        <v>214</v>
      </c>
      <c r="F247" s="12">
        <v>45360</v>
      </c>
      <c r="G247" s="13"/>
    </row>
    <row r="248" spans="1:7">
      <c r="A248" s="11" t="s">
        <v>75</v>
      </c>
      <c r="B248" s="3" t="s">
        <v>500</v>
      </c>
      <c r="C248" s="3" t="s">
        <v>181</v>
      </c>
      <c r="D248" s="3" t="s">
        <v>166</v>
      </c>
      <c r="E248" s="3" t="s">
        <v>214</v>
      </c>
      <c r="F248" s="12">
        <v>45412</v>
      </c>
      <c r="G248" s="13"/>
    </row>
    <row r="249" spans="1:7">
      <c r="A249" s="11" t="s">
        <v>74</v>
      </c>
      <c r="B249" s="3" t="s">
        <v>501</v>
      </c>
      <c r="C249" s="3" t="s">
        <v>256</v>
      </c>
      <c r="D249" s="3" t="s">
        <v>166</v>
      </c>
      <c r="E249" s="3" t="s">
        <v>214</v>
      </c>
      <c r="F249" s="12">
        <v>45402</v>
      </c>
      <c r="G249" s="13"/>
    </row>
    <row r="250" spans="1:7">
      <c r="A250" s="11" t="s">
        <v>74</v>
      </c>
      <c r="B250" s="3" t="s">
        <v>502</v>
      </c>
      <c r="C250" s="3" t="s">
        <v>401</v>
      </c>
      <c r="D250" s="3" t="s">
        <v>166</v>
      </c>
      <c r="E250" s="3" t="s">
        <v>214</v>
      </c>
      <c r="F250" s="12">
        <v>45402</v>
      </c>
      <c r="G250" s="13"/>
    </row>
    <row r="251" spans="1:7">
      <c r="A251" s="11" t="s">
        <v>74</v>
      </c>
      <c r="B251" s="3" t="s">
        <v>503</v>
      </c>
      <c r="C251" s="3" t="s">
        <v>243</v>
      </c>
      <c r="D251" s="3" t="s">
        <v>166</v>
      </c>
      <c r="E251" s="3" t="s">
        <v>214</v>
      </c>
      <c r="F251" s="12">
        <v>45402</v>
      </c>
      <c r="G251" s="13"/>
    </row>
    <row r="252" spans="1:7">
      <c r="A252" s="11" t="s">
        <v>74</v>
      </c>
      <c r="B252" s="3" t="s">
        <v>504</v>
      </c>
      <c r="C252" s="3" t="s">
        <v>256</v>
      </c>
      <c r="D252" s="3" t="s">
        <v>166</v>
      </c>
      <c r="E252" s="3" t="s">
        <v>214</v>
      </c>
      <c r="F252" s="12">
        <v>45402</v>
      </c>
      <c r="G252" s="13"/>
    </row>
    <row r="253" spans="1:7">
      <c r="A253" s="11" t="s">
        <v>123</v>
      </c>
      <c r="B253" s="3" t="s">
        <v>505</v>
      </c>
      <c r="C253" s="3" t="s">
        <v>256</v>
      </c>
      <c r="D253" s="3" t="s">
        <v>166</v>
      </c>
      <c r="E253" s="3" t="s">
        <v>214</v>
      </c>
      <c r="F253" s="12">
        <v>45407</v>
      </c>
      <c r="G253" s="13"/>
    </row>
    <row r="254" spans="1:7">
      <c r="A254" s="11" t="s">
        <v>58</v>
      </c>
      <c r="B254" s="3" t="s">
        <v>182</v>
      </c>
      <c r="C254" s="3" t="s">
        <v>181</v>
      </c>
      <c r="D254" s="3" t="s">
        <v>166</v>
      </c>
      <c r="E254" s="3" t="s">
        <v>214</v>
      </c>
      <c r="F254" s="12">
        <v>45379</v>
      </c>
      <c r="G254" s="13"/>
    </row>
    <row r="255" spans="1:7">
      <c r="A255" s="11" t="s">
        <v>81</v>
      </c>
      <c r="B255" s="3" t="s">
        <v>506</v>
      </c>
      <c r="C255" s="3" t="s">
        <v>152</v>
      </c>
      <c r="D255" s="3" t="s">
        <v>166</v>
      </c>
      <c r="E255" s="3" t="s">
        <v>214</v>
      </c>
      <c r="F255" s="12">
        <v>45390</v>
      </c>
      <c r="G255" s="13"/>
    </row>
    <row r="256" spans="1:7">
      <c r="A256" s="11" t="s">
        <v>130</v>
      </c>
      <c r="B256" s="3" t="s">
        <v>507</v>
      </c>
      <c r="C256" s="3" t="s">
        <v>175</v>
      </c>
      <c r="D256" s="3" t="s">
        <v>153</v>
      </c>
      <c r="E256" s="3" t="s">
        <v>4261</v>
      </c>
      <c r="F256" s="12">
        <v>45360</v>
      </c>
      <c r="G256" s="13"/>
    </row>
    <row r="257" spans="1:7">
      <c r="A257" s="11" t="s">
        <v>130</v>
      </c>
      <c r="B257" s="3" t="s">
        <v>508</v>
      </c>
      <c r="C257" s="3" t="s">
        <v>152</v>
      </c>
      <c r="D257" s="3" t="s">
        <v>153</v>
      </c>
      <c r="E257" s="3" t="s">
        <v>4261</v>
      </c>
      <c r="F257" s="12">
        <v>45360</v>
      </c>
      <c r="G257" s="13"/>
    </row>
    <row r="258" spans="1:7">
      <c r="A258" s="11" t="s">
        <v>130</v>
      </c>
      <c r="B258" s="3" t="s">
        <v>510</v>
      </c>
      <c r="C258" s="3" t="s">
        <v>230</v>
      </c>
      <c r="D258" s="3" t="s">
        <v>153</v>
      </c>
      <c r="E258" s="3" t="s">
        <v>4261</v>
      </c>
      <c r="F258" s="12">
        <v>45360</v>
      </c>
      <c r="G258" s="13"/>
    </row>
    <row r="259" spans="1:7">
      <c r="A259" s="11" t="s">
        <v>130</v>
      </c>
      <c r="B259" s="3" t="s">
        <v>511</v>
      </c>
      <c r="C259" s="3" t="s">
        <v>152</v>
      </c>
      <c r="D259" s="3" t="s">
        <v>153</v>
      </c>
      <c r="E259" s="3" t="s">
        <v>4261</v>
      </c>
      <c r="F259" s="12">
        <v>45360</v>
      </c>
      <c r="G259" s="13"/>
    </row>
    <row r="260" spans="1:7">
      <c r="A260" s="11" t="s">
        <v>130</v>
      </c>
      <c r="B260" s="3" t="s">
        <v>512</v>
      </c>
      <c r="C260" s="3" t="s">
        <v>175</v>
      </c>
      <c r="D260" s="3" t="s">
        <v>153</v>
      </c>
      <c r="E260" s="3" t="s">
        <v>4261</v>
      </c>
      <c r="F260" s="12">
        <v>45360</v>
      </c>
      <c r="G260" s="13"/>
    </row>
    <row r="261" spans="1:7">
      <c r="A261" s="11" t="s">
        <v>130</v>
      </c>
      <c r="B261" s="3" t="s">
        <v>513</v>
      </c>
      <c r="C261" s="3" t="s">
        <v>256</v>
      </c>
      <c r="D261" s="3" t="s">
        <v>153</v>
      </c>
      <c r="E261" s="3" t="s">
        <v>4261</v>
      </c>
      <c r="F261" s="12">
        <v>45360</v>
      </c>
      <c r="G261" s="13"/>
    </row>
    <row r="262" spans="1:7">
      <c r="A262" s="11" t="s">
        <v>122</v>
      </c>
      <c r="B262" s="3" t="s">
        <v>514</v>
      </c>
      <c r="C262" s="3" t="s">
        <v>227</v>
      </c>
      <c r="D262" s="3" t="s">
        <v>166</v>
      </c>
      <c r="E262" s="3" t="s">
        <v>214</v>
      </c>
      <c r="F262" s="12">
        <v>45377</v>
      </c>
      <c r="G262" s="13"/>
    </row>
    <row r="263" spans="1:7">
      <c r="A263" s="11" t="s">
        <v>123</v>
      </c>
      <c r="B263" s="3" t="s">
        <v>515</v>
      </c>
      <c r="C263" s="3" t="s">
        <v>516</v>
      </c>
      <c r="D263" s="3" t="s">
        <v>166</v>
      </c>
      <c r="E263" s="3" t="s">
        <v>214</v>
      </c>
      <c r="F263" s="12">
        <v>45407</v>
      </c>
      <c r="G263" s="13"/>
    </row>
    <row r="264" spans="1:7">
      <c r="A264" s="11" t="s">
        <v>123</v>
      </c>
      <c r="B264" s="3" t="s">
        <v>517</v>
      </c>
      <c r="C264" s="3" t="s">
        <v>181</v>
      </c>
      <c r="D264" s="3" t="s">
        <v>166</v>
      </c>
      <c r="E264" s="3" t="s">
        <v>214</v>
      </c>
      <c r="F264" s="12">
        <v>45407</v>
      </c>
      <c r="G264" s="13"/>
    </row>
    <row r="265" spans="1:7">
      <c r="A265" s="11" t="s">
        <v>98</v>
      </c>
      <c r="B265" s="3" t="s">
        <v>518</v>
      </c>
      <c r="C265" s="3" t="s">
        <v>181</v>
      </c>
      <c r="D265" s="3" t="s">
        <v>166</v>
      </c>
      <c r="E265" s="3" t="s">
        <v>214</v>
      </c>
      <c r="F265" s="12">
        <v>45400</v>
      </c>
      <c r="G265" s="13"/>
    </row>
    <row r="266" spans="1:7">
      <c r="A266" s="11" t="s">
        <v>58</v>
      </c>
      <c r="B266" s="3" t="s">
        <v>519</v>
      </c>
      <c r="C266" s="3" t="s">
        <v>213</v>
      </c>
      <c r="D266" s="3" t="s">
        <v>166</v>
      </c>
      <c r="E266" s="3" t="s">
        <v>214</v>
      </c>
      <c r="F266" s="12">
        <v>45379</v>
      </c>
      <c r="G266" s="13"/>
    </row>
    <row r="267" spans="1:7">
      <c r="A267" s="11" t="s">
        <v>123</v>
      </c>
      <c r="B267" s="3" t="s">
        <v>520</v>
      </c>
      <c r="C267" s="3" t="s">
        <v>256</v>
      </c>
      <c r="D267" s="3" t="s">
        <v>166</v>
      </c>
      <c r="E267" s="3" t="s">
        <v>214</v>
      </c>
      <c r="F267" s="12">
        <v>45407</v>
      </c>
      <c r="G267" s="13"/>
    </row>
    <row r="268" spans="1:7">
      <c r="A268" s="11" t="s">
        <v>123</v>
      </c>
      <c r="B268" s="3" t="s">
        <v>521</v>
      </c>
      <c r="C268" s="3" t="s">
        <v>181</v>
      </c>
      <c r="D268" s="3" t="s">
        <v>166</v>
      </c>
      <c r="E268" s="3" t="s">
        <v>214</v>
      </c>
      <c r="F268" s="12">
        <v>45407</v>
      </c>
      <c r="G268" s="13"/>
    </row>
    <row r="269" spans="1:7">
      <c r="A269" s="11" t="s">
        <v>74</v>
      </c>
      <c r="B269" s="3" t="s">
        <v>522</v>
      </c>
      <c r="C269" s="3" t="s">
        <v>181</v>
      </c>
      <c r="D269" s="3" t="s">
        <v>166</v>
      </c>
      <c r="E269" s="3" t="s">
        <v>214</v>
      </c>
      <c r="F269" s="12">
        <v>45402</v>
      </c>
      <c r="G269" s="13"/>
    </row>
    <row r="270" spans="1:7">
      <c r="A270" s="11" t="s">
        <v>74</v>
      </c>
      <c r="B270" s="3" t="s">
        <v>523</v>
      </c>
      <c r="C270" s="3" t="s">
        <v>243</v>
      </c>
      <c r="D270" s="3" t="s">
        <v>166</v>
      </c>
      <c r="E270" s="3" t="s">
        <v>214</v>
      </c>
      <c r="F270" s="12">
        <v>45402</v>
      </c>
      <c r="G270" s="13"/>
    </row>
    <row r="271" spans="1:7">
      <c r="A271" s="11" t="s">
        <v>133</v>
      </c>
      <c r="B271" s="3" t="s">
        <v>524</v>
      </c>
      <c r="C271" s="3" t="s">
        <v>236</v>
      </c>
      <c r="D271" s="3" t="s">
        <v>166</v>
      </c>
      <c r="E271" s="3" t="s">
        <v>214</v>
      </c>
      <c r="F271" s="12">
        <v>45360</v>
      </c>
      <c r="G271" s="13"/>
    </row>
    <row r="272" spans="1:7">
      <c r="A272" s="11" t="s">
        <v>113</v>
      </c>
      <c r="B272" s="3" t="s">
        <v>525</v>
      </c>
      <c r="C272" s="3" t="s">
        <v>259</v>
      </c>
      <c r="D272" s="3" t="s">
        <v>153</v>
      </c>
      <c r="E272" s="3" t="s">
        <v>526</v>
      </c>
      <c r="F272" s="12">
        <v>45328</v>
      </c>
      <c r="G272" s="13"/>
    </row>
    <row r="273" spans="1:7">
      <c r="A273" s="11" t="s">
        <v>56</v>
      </c>
      <c r="B273" s="3" t="s">
        <v>527</v>
      </c>
      <c r="C273" s="3" t="s">
        <v>528</v>
      </c>
      <c r="D273" s="3" t="s">
        <v>166</v>
      </c>
      <c r="E273" s="3" t="s">
        <v>267</v>
      </c>
      <c r="F273" s="12">
        <v>45359</v>
      </c>
      <c r="G273" s="13"/>
    </row>
    <row r="274" spans="1:7">
      <c r="A274" s="11" t="s">
        <v>113</v>
      </c>
      <c r="B274" s="3" t="s">
        <v>529</v>
      </c>
      <c r="C274" s="3" t="s">
        <v>530</v>
      </c>
      <c r="D274" s="3" t="s">
        <v>166</v>
      </c>
      <c r="E274" s="3" t="s">
        <v>237</v>
      </c>
      <c r="F274" s="12">
        <v>45351</v>
      </c>
      <c r="G274" s="13"/>
    </row>
    <row r="275" spans="1:7">
      <c r="A275" s="11" t="s">
        <v>113</v>
      </c>
      <c r="B275" s="3" t="s">
        <v>531</v>
      </c>
      <c r="C275" s="3" t="s">
        <v>532</v>
      </c>
      <c r="D275" s="3" t="s">
        <v>153</v>
      </c>
      <c r="E275" s="3" t="s">
        <v>526</v>
      </c>
      <c r="F275" s="12">
        <v>45328</v>
      </c>
      <c r="G275" s="13"/>
    </row>
    <row r="276" spans="1:7">
      <c r="A276" s="11" t="s">
        <v>113</v>
      </c>
      <c r="B276" s="3" t="s">
        <v>533</v>
      </c>
      <c r="C276" s="3" t="s">
        <v>256</v>
      </c>
      <c r="D276" s="3" t="s">
        <v>166</v>
      </c>
      <c r="E276" s="3" t="s">
        <v>534</v>
      </c>
      <c r="F276" s="12">
        <v>45351</v>
      </c>
      <c r="G276" s="13"/>
    </row>
    <row r="277" spans="1:7">
      <c r="A277" s="11" t="s">
        <v>74</v>
      </c>
      <c r="B277" s="3" t="s">
        <v>535</v>
      </c>
      <c r="C277" s="3" t="s">
        <v>216</v>
      </c>
      <c r="D277" s="3" t="s">
        <v>166</v>
      </c>
      <c r="E277" s="3" t="s">
        <v>214</v>
      </c>
      <c r="F277" s="12">
        <v>45402</v>
      </c>
      <c r="G277" s="13"/>
    </row>
    <row r="278" spans="1:7">
      <c r="A278" s="11" t="s">
        <v>64</v>
      </c>
      <c r="B278" s="3" t="s">
        <v>536</v>
      </c>
      <c r="C278" s="3" t="s">
        <v>152</v>
      </c>
      <c r="D278" s="3" t="s">
        <v>166</v>
      </c>
      <c r="E278" s="3" t="s">
        <v>214</v>
      </c>
      <c r="F278" s="12">
        <v>45415</v>
      </c>
      <c r="G278" s="13"/>
    </row>
    <row r="279" spans="1:7">
      <c r="A279" s="11" t="s">
        <v>64</v>
      </c>
      <c r="B279" s="3" t="s">
        <v>538</v>
      </c>
      <c r="C279" s="3" t="s">
        <v>198</v>
      </c>
      <c r="D279" s="3" t="s">
        <v>166</v>
      </c>
      <c r="E279" s="3" t="s">
        <v>214</v>
      </c>
      <c r="F279" s="12">
        <v>45415</v>
      </c>
      <c r="G279" s="13"/>
    </row>
    <row r="280" spans="1:7">
      <c r="A280" s="11" t="s">
        <v>130</v>
      </c>
      <c r="B280" s="3" t="s">
        <v>539</v>
      </c>
      <c r="C280" s="3" t="s">
        <v>213</v>
      </c>
      <c r="D280" s="3" t="s">
        <v>153</v>
      </c>
      <c r="E280" s="3" t="s">
        <v>4261</v>
      </c>
      <c r="F280" s="12">
        <v>45360</v>
      </c>
      <c r="G280" s="13"/>
    </row>
    <row r="281" spans="1:7">
      <c r="A281" s="11" t="s">
        <v>133</v>
      </c>
      <c r="B281" s="3" t="s">
        <v>540</v>
      </c>
      <c r="C281" s="3" t="s">
        <v>541</v>
      </c>
      <c r="D281" s="3" t="s">
        <v>166</v>
      </c>
      <c r="E281" s="3" t="s">
        <v>214</v>
      </c>
      <c r="F281" s="12">
        <v>45360</v>
      </c>
      <c r="G281" s="13"/>
    </row>
    <row r="282" spans="1:7">
      <c r="A282" s="11" t="s">
        <v>56</v>
      </c>
      <c r="B282" s="3" t="s">
        <v>542</v>
      </c>
      <c r="C282" s="3" t="s">
        <v>532</v>
      </c>
      <c r="D282" s="3" t="s">
        <v>166</v>
      </c>
      <c r="E282" s="3" t="s">
        <v>267</v>
      </c>
      <c r="F282" s="12">
        <v>45359</v>
      </c>
      <c r="G282" s="13"/>
    </row>
    <row r="283" spans="1:7">
      <c r="A283" s="11" t="s">
        <v>58</v>
      </c>
      <c r="B283" s="3" t="s">
        <v>543</v>
      </c>
      <c r="C283" s="3" t="s">
        <v>207</v>
      </c>
      <c r="D283" s="3" t="s">
        <v>166</v>
      </c>
      <c r="E283" s="3" t="s">
        <v>214</v>
      </c>
      <c r="F283" s="12">
        <v>45379</v>
      </c>
      <c r="G283" s="13"/>
    </row>
    <row r="284" spans="1:7">
      <c r="A284" s="11" t="s">
        <v>93</v>
      </c>
      <c r="B284" s="3" t="s">
        <v>544</v>
      </c>
      <c r="C284" s="3" t="s">
        <v>496</v>
      </c>
      <c r="D284" s="3" t="s">
        <v>153</v>
      </c>
      <c r="E284" s="3" t="s">
        <v>545</v>
      </c>
      <c r="F284" s="12">
        <v>45322</v>
      </c>
      <c r="G284" s="13"/>
    </row>
    <row r="285" spans="1:7">
      <c r="A285" s="11" t="s">
        <v>93</v>
      </c>
      <c r="B285" s="3" t="s">
        <v>546</v>
      </c>
      <c r="C285" s="3" t="s">
        <v>287</v>
      </c>
      <c r="D285" s="3" t="s">
        <v>153</v>
      </c>
      <c r="E285" s="3" t="s">
        <v>545</v>
      </c>
      <c r="F285" s="12">
        <v>45322</v>
      </c>
      <c r="G285" s="13"/>
    </row>
    <row r="286" spans="1:7">
      <c r="A286" s="11" t="s">
        <v>93</v>
      </c>
      <c r="B286" s="3" t="s">
        <v>547</v>
      </c>
      <c r="C286" s="3" t="s">
        <v>287</v>
      </c>
      <c r="D286" s="3" t="s">
        <v>153</v>
      </c>
      <c r="E286" s="3" t="s">
        <v>545</v>
      </c>
      <c r="F286" s="12">
        <v>45322</v>
      </c>
      <c r="G286" s="13"/>
    </row>
    <row r="287" spans="1:7">
      <c r="A287" s="11" t="s">
        <v>64</v>
      </c>
      <c r="B287" s="3" t="s">
        <v>548</v>
      </c>
      <c r="C287" s="3" t="s">
        <v>152</v>
      </c>
      <c r="D287" s="3" t="s">
        <v>166</v>
      </c>
      <c r="E287" s="3" t="s">
        <v>214</v>
      </c>
      <c r="F287" s="12">
        <v>45415</v>
      </c>
      <c r="G287" s="13"/>
    </row>
    <row r="288" spans="1:7">
      <c r="A288" s="11" t="s">
        <v>71</v>
      </c>
      <c r="B288" s="3" t="s">
        <v>549</v>
      </c>
      <c r="C288" s="3" t="s">
        <v>213</v>
      </c>
      <c r="D288" s="3" t="s">
        <v>153</v>
      </c>
      <c r="E288" s="3" t="s">
        <v>154</v>
      </c>
      <c r="F288" s="12">
        <v>45322</v>
      </c>
      <c r="G288" s="13"/>
    </row>
    <row r="289" spans="1:7">
      <c r="A289" s="11" t="s">
        <v>113</v>
      </c>
      <c r="B289" s="3" t="s">
        <v>550</v>
      </c>
      <c r="C289" s="3" t="s">
        <v>173</v>
      </c>
      <c r="D289" s="3" t="s">
        <v>166</v>
      </c>
      <c r="E289" s="3" t="s">
        <v>237</v>
      </c>
      <c r="F289" s="12">
        <v>45351</v>
      </c>
      <c r="G289" s="13"/>
    </row>
    <row r="290" spans="1:7">
      <c r="A290" s="11" t="s">
        <v>115</v>
      </c>
      <c r="B290" s="3" t="s">
        <v>551</v>
      </c>
      <c r="C290" s="3" t="s">
        <v>254</v>
      </c>
      <c r="D290" s="13"/>
      <c r="E290" s="13"/>
      <c r="F290" s="13"/>
      <c r="G290" s="13"/>
    </row>
    <row r="291" spans="1:7">
      <c r="A291" s="11" t="s">
        <v>123</v>
      </c>
      <c r="B291" s="3" t="s">
        <v>552</v>
      </c>
      <c r="C291" s="3" t="s">
        <v>553</v>
      </c>
      <c r="D291" s="3" t="s">
        <v>166</v>
      </c>
      <c r="E291" s="3" t="s">
        <v>214</v>
      </c>
      <c r="F291" s="12">
        <v>45407</v>
      </c>
      <c r="G291" s="13"/>
    </row>
    <row r="292" spans="1:7">
      <c r="A292" s="11" t="s">
        <v>121</v>
      </c>
      <c r="B292" s="3" t="s">
        <v>554</v>
      </c>
      <c r="C292" s="3" t="s">
        <v>256</v>
      </c>
      <c r="D292" s="3" t="s">
        <v>166</v>
      </c>
      <c r="E292" s="3" t="s">
        <v>214</v>
      </c>
      <c r="F292" s="12">
        <v>45421</v>
      </c>
      <c r="G292" s="13"/>
    </row>
    <row r="293" spans="1:7">
      <c r="A293" s="11" t="s">
        <v>100</v>
      </c>
      <c r="B293" s="3" t="s">
        <v>555</v>
      </c>
      <c r="C293" s="3" t="s">
        <v>230</v>
      </c>
      <c r="D293" s="3" t="s">
        <v>240</v>
      </c>
      <c r="E293" s="3" t="s">
        <v>556</v>
      </c>
      <c r="F293" s="12">
        <v>45323</v>
      </c>
      <c r="G293" s="13"/>
    </row>
    <row r="294" spans="1:7">
      <c r="A294" s="11" t="s">
        <v>126</v>
      </c>
      <c r="B294" s="3" t="s">
        <v>557</v>
      </c>
      <c r="C294" s="3" t="s">
        <v>558</v>
      </c>
      <c r="D294" s="3" t="s">
        <v>190</v>
      </c>
      <c r="E294" s="3" t="s">
        <v>200</v>
      </c>
      <c r="F294" s="12">
        <v>45321</v>
      </c>
      <c r="G294" s="13"/>
    </row>
    <row r="295" spans="1:7">
      <c r="A295" s="11" t="s">
        <v>35</v>
      </c>
      <c r="B295" s="3" t="s">
        <v>559</v>
      </c>
      <c r="C295" s="3" t="s">
        <v>181</v>
      </c>
      <c r="D295" s="3" t="s">
        <v>153</v>
      </c>
      <c r="E295" s="3" t="s">
        <v>249</v>
      </c>
      <c r="F295" s="12">
        <v>45322</v>
      </c>
      <c r="G295" s="13"/>
    </row>
    <row r="296" spans="1:7">
      <c r="A296" s="11" t="s">
        <v>112</v>
      </c>
      <c r="B296" s="3" t="s">
        <v>560</v>
      </c>
      <c r="C296" s="3" t="s">
        <v>169</v>
      </c>
      <c r="D296" s="3" t="s">
        <v>190</v>
      </c>
      <c r="E296" s="3" t="s">
        <v>561</v>
      </c>
      <c r="F296" s="12">
        <v>45315</v>
      </c>
      <c r="G296" s="13"/>
    </row>
    <row r="297" spans="1:7">
      <c r="A297" s="11" t="s">
        <v>76</v>
      </c>
      <c r="B297" s="3" t="s">
        <v>562</v>
      </c>
      <c r="C297" s="3" t="s">
        <v>181</v>
      </c>
      <c r="D297" s="3" t="s">
        <v>166</v>
      </c>
      <c r="E297" s="3" t="s">
        <v>214</v>
      </c>
      <c r="F297" s="12">
        <v>45397</v>
      </c>
      <c r="G297" s="13"/>
    </row>
    <row r="298" spans="1:7">
      <c r="A298" s="11" t="s">
        <v>104</v>
      </c>
      <c r="B298" s="3" t="s">
        <v>563</v>
      </c>
      <c r="C298" s="3" t="s">
        <v>401</v>
      </c>
      <c r="D298" s="3" t="s">
        <v>166</v>
      </c>
      <c r="E298" s="3" t="s">
        <v>214</v>
      </c>
      <c r="F298" s="12">
        <v>45337</v>
      </c>
      <c r="G298" s="13"/>
    </row>
    <row r="299" spans="1:7">
      <c r="A299" s="11" t="s">
        <v>76</v>
      </c>
      <c r="B299" s="3" t="s">
        <v>564</v>
      </c>
      <c r="C299" s="3" t="s">
        <v>227</v>
      </c>
      <c r="D299" s="3" t="s">
        <v>166</v>
      </c>
      <c r="E299" s="3" t="s">
        <v>214</v>
      </c>
      <c r="F299" s="12">
        <v>45397</v>
      </c>
      <c r="G299" s="13"/>
    </row>
    <row r="300" spans="1:7">
      <c r="A300" s="11" t="s">
        <v>126</v>
      </c>
      <c r="B300" s="3" t="s">
        <v>565</v>
      </c>
      <c r="C300" s="3" t="s">
        <v>181</v>
      </c>
      <c r="D300" s="3" t="s">
        <v>190</v>
      </c>
      <c r="E300" s="3" t="s">
        <v>200</v>
      </c>
      <c r="F300" s="12">
        <v>45321</v>
      </c>
      <c r="G300" s="13"/>
    </row>
    <row r="301" spans="1:7">
      <c r="A301" s="11" t="s">
        <v>74</v>
      </c>
      <c r="B301" s="3" t="s">
        <v>566</v>
      </c>
      <c r="C301" s="3" t="s">
        <v>256</v>
      </c>
      <c r="D301" s="3" t="s">
        <v>166</v>
      </c>
      <c r="E301" s="3" t="s">
        <v>214</v>
      </c>
      <c r="F301" s="12">
        <v>45402</v>
      </c>
      <c r="G301" s="13"/>
    </row>
    <row r="302" spans="1:7">
      <c r="A302" s="11" t="s">
        <v>58</v>
      </c>
      <c r="B302" s="3" t="s">
        <v>567</v>
      </c>
      <c r="C302" s="3" t="s">
        <v>475</v>
      </c>
      <c r="D302" s="3" t="s">
        <v>166</v>
      </c>
      <c r="E302" s="3" t="s">
        <v>214</v>
      </c>
      <c r="F302" s="12">
        <v>45379</v>
      </c>
      <c r="G302" s="13"/>
    </row>
    <row r="303" spans="1:7">
      <c r="A303" s="11" t="s">
        <v>71</v>
      </c>
      <c r="B303" s="3" t="s">
        <v>568</v>
      </c>
      <c r="C303" s="3" t="s">
        <v>254</v>
      </c>
      <c r="D303" s="3" t="s">
        <v>153</v>
      </c>
      <c r="E303" s="3" t="s">
        <v>154</v>
      </c>
      <c r="F303" s="12">
        <v>45307</v>
      </c>
      <c r="G303" s="13"/>
    </row>
    <row r="304" spans="1:7">
      <c r="A304" s="11" t="s">
        <v>133</v>
      </c>
      <c r="B304" s="3" t="s">
        <v>570</v>
      </c>
      <c r="C304" s="3" t="s">
        <v>181</v>
      </c>
      <c r="D304" s="3" t="s">
        <v>166</v>
      </c>
      <c r="E304" s="3" t="s">
        <v>214</v>
      </c>
      <c r="F304" s="12">
        <v>45360</v>
      </c>
      <c r="G304" s="13"/>
    </row>
    <row r="305" spans="1:7">
      <c r="A305" s="11" t="s">
        <v>102</v>
      </c>
      <c r="B305" s="3" t="s">
        <v>571</v>
      </c>
      <c r="C305" s="3" t="s">
        <v>216</v>
      </c>
      <c r="D305" s="3" t="s">
        <v>240</v>
      </c>
      <c r="E305" s="3" t="s">
        <v>154</v>
      </c>
      <c r="F305" s="12">
        <v>45300</v>
      </c>
      <c r="G305" s="13"/>
    </row>
    <row r="306" spans="1:7">
      <c r="A306" s="11" t="s">
        <v>102</v>
      </c>
      <c r="B306" s="3" t="s">
        <v>572</v>
      </c>
      <c r="C306" s="3" t="s">
        <v>216</v>
      </c>
      <c r="D306" s="3" t="s">
        <v>240</v>
      </c>
      <c r="E306" s="3" t="s">
        <v>154</v>
      </c>
      <c r="F306" s="12">
        <v>45300</v>
      </c>
      <c r="G306" s="13"/>
    </row>
    <row r="307" spans="1:7">
      <c r="A307" s="11" t="s">
        <v>72</v>
      </c>
      <c r="B307" s="3" t="s">
        <v>573</v>
      </c>
      <c r="C307" s="3" t="s">
        <v>256</v>
      </c>
      <c r="D307" s="3" t="s">
        <v>166</v>
      </c>
      <c r="E307" s="3" t="s">
        <v>214</v>
      </c>
      <c r="F307" s="12">
        <v>45359</v>
      </c>
      <c r="G307" s="13"/>
    </row>
    <row r="308" spans="1:7">
      <c r="A308" s="11" t="s">
        <v>93</v>
      </c>
      <c r="B308" s="3" t="s">
        <v>574</v>
      </c>
      <c r="C308" s="3" t="s">
        <v>385</v>
      </c>
      <c r="D308" s="3" t="s">
        <v>153</v>
      </c>
      <c r="E308" s="3" t="s">
        <v>526</v>
      </c>
      <c r="F308" s="12">
        <v>45316</v>
      </c>
      <c r="G308" s="13"/>
    </row>
    <row r="309" spans="1:7">
      <c r="A309" s="11" t="s">
        <v>93</v>
      </c>
      <c r="B309" s="3" t="s">
        <v>575</v>
      </c>
      <c r="C309" s="3" t="s">
        <v>181</v>
      </c>
      <c r="D309" s="3" t="s">
        <v>153</v>
      </c>
      <c r="E309" s="3" t="s">
        <v>526</v>
      </c>
      <c r="F309" s="12">
        <v>45316</v>
      </c>
      <c r="G309" s="13"/>
    </row>
    <row r="310" spans="1:7">
      <c r="A310" s="11" t="s">
        <v>93</v>
      </c>
      <c r="B310" s="3" t="s">
        <v>576</v>
      </c>
      <c r="C310" s="3" t="s">
        <v>262</v>
      </c>
      <c r="D310" s="3" t="s">
        <v>153</v>
      </c>
      <c r="E310" s="3" t="s">
        <v>526</v>
      </c>
      <c r="F310" s="12">
        <v>45316</v>
      </c>
      <c r="G310" s="13"/>
    </row>
    <row r="311" spans="1:7">
      <c r="A311" s="11" t="s">
        <v>93</v>
      </c>
      <c r="B311" s="3" t="s">
        <v>577</v>
      </c>
      <c r="C311" s="3" t="s">
        <v>227</v>
      </c>
      <c r="D311" s="3" t="s">
        <v>153</v>
      </c>
      <c r="E311" s="3" t="s">
        <v>526</v>
      </c>
      <c r="F311" s="12">
        <v>45316</v>
      </c>
      <c r="G311" s="13"/>
    </row>
    <row r="312" spans="1:7">
      <c r="A312" s="11" t="s">
        <v>93</v>
      </c>
      <c r="B312" s="3" t="s">
        <v>578</v>
      </c>
      <c r="C312" s="3" t="s">
        <v>230</v>
      </c>
      <c r="D312" s="3" t="s">
        <v>153</v>
      </c>
      <c r="E312" s="3" t="s">
        <v>526</v>
      </c>
      <c r="F312" s="12">
        <v>45316</v>
      </c>
      <c r="G312" s="13"/>
    </row>
    <row r="313" spans="1:7">
      <c r="A313" s="11" t="s">
        <v>93</v>
      </c>
      <c r="B313" s="3" t="s">
        <v>579</v>
      </c>
      <c r="C313" s="3" t="s">
        <v>181</v>
      </c>
      <c r="D313" s="3" t="s">
        <v>153</v>
      </c>
      <c r="E313" s="3" t="s">
        <v>526</v>
      </c>
      <c r="F313" s="12">
        <v>45316</v>
      </c>
      <c r="G313" s="13"/>
    </row>
    <row r="314" spans="1:7">
      <c r="A314" s="11" t="s">
        <v>93</v>
      </c>
      <c r="B314" s="3" t="s">
        <v>580</v>
      </c>
      <c r="C314" s="3" t="s">
        <v>152</v>
      </c>
      <c r="D314" s="3" t="s">
        <v>153</v>
      </c>
      <c r="E314" s="3" t="s">
        <v>526</v>
      </c>
      <c r="F314" s="12">
        <v>45316</v>
      </c>
      <c r="G314" s="13"/>
    </row>
    <row r="315" spans="1:7">
      <c r="A315" s="11" t="s">
        <v>93</v>
      </c>
      <c r="B315" s="3" t="s">
        <v>581</v>
      </c>
      <c r="C315" s="3" t="s">
        <v>262</v>
      </c>
      <c r="D315" s="3" t="s">
        <v>153</v>
      </c>
      <c r="E315" s="3" t="s">
        <v>526</v>
      </c>
      <c r="F315" s="12">
        <v>45316</v>
      </c>
      <c r="G315" s="13"/>
    </row>
    <row r="316" spans="1:7">
      <c r="A316" s="11" t="s">
        <v>93</v>
      </c>
      <c r="B316" s="3" t="s">
        <v>582</v>
      </c>
      <c r="C316" s="3" t="s">
        <v>236</v>
      </c>
      <c r="D316" s="3" t="s">
        <v>153</v>
      </c>
      <c r="E316" s="3" t="s">
        <v>526</v>
      </c>
      <c r="F316" s="12">
        <v>45316</v>
      </c>
      <c r="G316" s="13"/>
    </row>
    <row r="317" spans="1:7">
      <c r="A317" s="11" t="s">
        <v>133</v>
      </c>
      <c r="B317" s="3" t="s">
        <v>583</v>
      </c>
      <c r="C317" s="3" t="s">
        <v>262</v>
      </c>
      <c r="D317" s="3" t="s">
        <v>166</v>
      </c>
      <c r="E317" s="3" t="s">
        <v>214</v>
      </c>
      <c r="F317" s="12">
        <v>45360</v>
      </c>
      <c r="G317" s="13"/>
    </row>
    <row r="318" spans="1:7">
      <c r="A318" s="11" t="s">
        <v>113</v>
      </c>
      <c r="B318" s="3" t="s">
        <v>584</v>
      </c>
      <c r="C318" s="3" t="s">
        <v>256</v>
      </c>
      <c r="D318" s="3" t="s">
        <v>166</v>
      </c>
      <c r="E318" s="3" t="s">
        <v>534</v>
      </c>
      <c r="F318" s="12">
        <v>45351</v>
      </c>
      <c r="G318" s="13"/>
    </row>
    <row r="319" spans="1:7">
      <c r="A319" s="11" t="s">
        <v>113</v>
      </c>
      <c r="B319" s="3" t="s">
        <v>585</v>
      </c>
      <c r="C319" s="3" t="s">
        <v>216</v>
      </c>
      <c r="D319" s="3" t="s">
        <v>166</v>
      </c>
      <c r="E319" s="3" t="s">
        <v>534</v>
      </c>
      <c r="F319" s="12">
        <v>45351</v>
      </c>
      <c r="G319" s="13"/>
    </row>
    <row r="320" spans="1:7">
      <c r="A320" s="11" t="s">
        <v>113</v>
      </c>
      <c r="B320" s="3" t="s">
        <v>586</v>
      </c>
      <c r="C320" s="3" t="s">
        <v>213</v>
      </c>
      <c r="D320" s="3" t="s">
        <v>166</v>
      </c>
      <c r="E320" s="3" t="s">
        <v>534</v>
      </c>
      <c r="F320" s="12">
        <v>45351</v>
      </c>
      <c r="G320" s="13"/>
    </row>
    <row r="321" spans="1:7">
      <c r="A321" s="11" t="s">
        <v>93</v>
      </c>
      <c r="B321" s="3" t="s">
        <v>587</v>
      </c>
      <c r="C321" s="3" t="s">
        <v>181</v>
      </c>
      <c r="D321" s="3" t="s">
        <v>153</v>
      </c>
      <c r="E321" s="3" t="s">
        <v>588</v>
      </c>
      <c r="F321" s="12">
        <v>45315</v>
      </c>
      <c r="G321" s="13"/>
    </row>
    <row r="322" spans="1:7">
      <c r="A322" s="11" t="s">
        <v>93</v>
      </c>
      <c r="B322" s="3" t="s">
        <v>589</v>
      </c>
      <c r="C322" s="3" t="s">
        <v>590</v>
      </c>
      <c r="D322" s="3" t="s">
        <v>153</v>
      </c>
      <c r="E322" s="3" t="s">
        <v>588</v>
      </c>
      <c r="F322" s="12">
        <v>45315</v>
      </c>
      <c r="G322" s="13"/>
    </row>
    <row r="323" spans="1:7">
      <c r="A323" s="11" t="s">
        <v>72</v>
      </c>
      <c r="B323" s="3" t="s">
        <v>591</v>
      </c>
      <c r="C323" s="3" t="s">
        <v>256</v>
      </c>
      <c r="D323" s="3" t="s">
        <v>166</v>
      </c>
      <c r="E323" s="3" t="s">
        <v>214</v>
      </c>
      <c r="F323" s="12">
        <v>45359</v>
      </c>
      <c r="G323" s="13"/>
    </row>
    <row r="324" spans="1:7">
      <c r="A324" s="11" t="s">
        <v>74</v>
      </c>
      <c r="B324" s="3" t="s">
        <v>592</v>
      </c>
      <c r="C324" s="3" t="s">
        <v>181</v>
      </c>
      <c r="D324" s="3" t="s">
        <v>166</v>
      </c>
      <c r="E324" s="3" t="s">
        <v>214</v>
      </c>
      <c r="F324" s="12">
        <v>45402</v>
      </c>
      <c r="G324" s="13"/>
    </row>
    <row r="325" spans="1:7">
      <c r="A325" s="11" t="s">
        <v>74</v>
      </c>
      <c r="B325" s="3" t="s">
        <v>593</v>
      </c>
      <c r="C325" s="3" t="s">
        <v>246</v>
      </c>
      <c r="D325" s="3" t="s">
        <v>166</v>
      </c>
      <c r="E325" s="3" t="s">
        <v>214</v>
      </c>
      <c r="F325" s="12">
        <v>45402</v>
      </c>
      <c r="G325" s="13"/>
    </row>
    <row r="326" spans="1:7">
      <c r="A326" s="11" t="s">
        <v>35</v>
      </c>
      <c r="B326" s="3" t="s">
        <v>594</v>
      </c>
      <c r="C326" s="3" t="s">
        <v>595</v>
      </c>
      <c r="D326" s="3" t="s">
        <v>153</v>
      </c>
      <c r="E326" s="3" t="s">
        <v>249</v>
      </c>
      <c r="F326" s="12">
        <v>45315</v>
      </c>
      <c r="G326" s="13"/>
    </row>
    <row r="327" spans="1:7">
      <c r="A327" s="11" t="s">
        <v>35</v>
      </c>
      <c r="B327" s="3" t="s">
        <v>596</v>
      </c>
      <c r="C327" s="3" t="s">
        <v>216</v>
      </c>
      <c r="D327" s="3" t="s">
        <v>153</v>
      </c>
      <c r="E327" s="3" t="s">
        <v>249</v>
      </c>
      <c r="F327" s="12">
        <v>45315</v>
      </c>
      <c r="G327" s="13"/>
    </row>
    <row r="328" spans="1:7">
      <c r="A328" s="11" t="s">
        <v>113</v>
      </c>
      <c r="B328" s="3" t="s">
        <v>597</v>
      </c>
      <c r="C328" s="3" t="s">
        <v>259</v>
      </c>
      <c r="D328" s="3" t="s">
        <v>166</v>
      </c>
      <c r="E328" s="3" t="s">
        <v>534</v>
      </c>
      <c r="F328" s="12">
        <v>45351</v>
      </c>
      <c r="G328" s="13"/>
    </row>
    <row r="329" spans="1:7">
      <c r="A329" s="11" t="s">
        <v>113</v>
      </c>
      <c r="B329" s="3" t="s">
        <v>598</v>
      </c>
      <c r="C329" s="3" t="s">
        <v>356</v>
      </c>
      <c r="D329" s="3" t="s">
        <v>166</v>
      </c>
      <c r="E329" s="3" t="s">
        <v>534</v>
      </c>
      <c r="F329" s="12">
        <v>45351</v>
      </c>
      <c r="G329" s="13"/>
    </row>
    <row r="330" spans="1:7">
      <c r="A330" s="11" t="s">
        <v>113</v>
      </c>
      <c r="B330" s="3" t="s">
        <v>599</v>
      </c>
      <c r="C330" s="3" t="s">
        <v>186</v>
      </c>
      <c r="D330" s="3" t="s">
        <v>166</v>
      </c>
      <c r="E330" s="3" t="s">
        <v>534</v>
      </c>
      <c r="F330" s="12">
        <v>45351</v>
      </c>
      <c r="G330" s="13"/>
    </row>
    <row r="331" spans="1:7">
      <c r="A331" s="11" t="s">
        <v>113</v>
      </c>
      <c r="B331" s="3" t="s">
        <v>600</v>
      </c>
      <c r="C331" s="3" t="s">
        <v>236</v>
      </c>
      <c r="D331" s="3" t="s">
        <v>166</v>
      </c>
      <c r="E331" s="3" t="s">
        <v>534</v>
      </c>
      <c r="F331" s="12">
        <v>45351</v>
      </c>
      <c r="G331" s="13"/>
    </row>
    <row r="332" spans="1:7">
      <c r="A332" s="11" t="s">
        <v>113</v>
      </c>
      <c r="B332" s="3" t="s">
        <v>601</v>
      </c>
      <c r="C332" s="3" t="s">
        <v>254</v>
      </c>
      <c r="D332" s="3" t="s">
        <v>166</v>
      </c>
      <c r="E332" s="3" t="s">
        <v>534</v>
      </c>
      <c r="F332" s="12">
        <v>45351</v>
      </c>
      <c r="G332" s="13"/>
    </row>
    <row r="333" spans="1:7">
      <c r="A333" s="11" t="s">
        <v>102</v>
      </c>
      <c r="B333" s="3" t="s">
        <v>602</v>
      </c>
      <c r="C333" s="3" t="s">
        <v>216</v>
      </c>
      <c r="D333" s="3" t="s">
        <v>240</v>
      </c>
      <c r="E333" s="3" t="s">
        <v>154</v>
      </c>
      <c r="F333" s="12">
        <v>45300</v>
      </c>
      <c r="G333" s="13"/>
    </row>
    <row r="334" spans="1:7">
      <c r="A334" s="11" t="s">
        <v>133</v>
      </c>
      <c r="B334" s="3" t="s">
        <v>603</v>
      </c>
      <c r="C334" s="3" t="s">
        <v>256</v>
      </c>
      <c r="D334" s="3" t="s">
        <v>166</v>
      </c>
      <c r="E334" s="3" t="s">
        <v>214</v>
      </c>
      <c r="F334" s="12">
        <v>45360</v>
      </c>
      <c r="G334" s="13"/>
    </row>
    <row r="335" spans="1:7">
      <c r="A335" s="11" t="s">
        <v>76</v>
      </c>
      <c r="B335" s="3" t="s">
        <v>604</v>
      </c>
      <c r="C335" s="3" t="s">
        <v>213</v>
      </c>
      <c r="D335" s="3" t="s">
        <v>166</v>
      </c>
      <c r="E335" s="3" t="s">
        <v>214</v>
      </c>
      <c r="F335" s="12">
        <v>45397</v>
      </c>
      <c r="G335" s="13"/>
    </row>
    <row r="336" spans="1:7">
      <c r="A336" s="11" t="s">
        <v>113</v>
      </c>
      <c r="B336" s="3" t="s">
        <v>605</v>
      </c>
      <c r="C336" s="3" t="s">
        <v>181</v>
      </c>
      <c r="D336" s="3" t="s">
        <v>166</v>
      </c>
      <c r="E336" s="3" t="s">
        <v>534</v>
      </c>
      <c r="F336" s="12">
        <v>45351</v>
      </c>
      <c r="G336" s="13"/>
    </row>
    <row r="337" spans="1:7">
      <c r="A337" s="11" t="s">
        <v>113</v>
      </c>
      <c r="B337" s="3" t="s">
        <v>606</v>
      </c>
      <c r="C337" s="3" t="s">
        <v>607</v>
      </c>
      <c r="D337" s="3" t="s">
        <v>166</v>
      </c>
      <c r="E337" s="3" t="s">
        <v>534</v>
      </c>
      <c r="F337" s="12">
        <v>45351</v>
      </c>
      <c r="G337" s="13"/>
    </row>
    <row r="338" spans="1:7">
      <c r="A338" s="11" t="s">
        <v>113</v>
      </c>
      <c r="B338" s="3" t="s">
        <v>608</v>
      </c>
      <c r="C338" s="3" t="s">
        <v>213</v>
      </c>
      <c r="D338" s="3" t="s">
        <v>166</v>
      </c>
      <c r="E338" s="3" t="s">
        <v>534</v>
      </c>
      <c r="F338" s="12">
        <v>45351</v>
      </c>
      <c r="G338" s="13"/>
    </row>
    <row r="339" spans="1:7">
      <c r="A339" s="11" t="s">
        <v>133</v>
      </c>
      <c r="B339" s="3" t="s">
        <v>609</v>
      </c>
      <c r="C339" s="3" t="s">
        <v>256</v>
      </c>
      <c r="D339" s="3" t="s">
        <v>166</v>
      </c>
      <c r="E339" s="3" t="s">
        <v>214</v>
      </c>
      <c r="F339" s="12">
        <v>45360</v>
      </c>
      <c r="G339" s="13"/>
    </row>
    <row r="340" spans="1:7">
      <c r="A340" s="11" t="s">
        <v>133</v>
      </c>
      <c r="B340" s="3" t="s">
        <v>610</v>
      </c>
      <c r="C340" s="3" t="s">
        <v>181</v>
      </c>
      <c r="D340" s="3" t="s">
        <v>166</v>
      </c>
      <c r="E340" s="3" t="s">
        <v>214</v>
      </c>
      <c r="F340" s="12">
        <v>45360</v>
      </c>
      <c r="G340" s="13"/>
    </row>
    <row r="341" spans="1:7">
      <c r="A341" s="11" t="s">
        <v>133</v>
      </c>
      <c r="B341" s="3" t="s">
        <v>611</v>
      </c>
      <c r="C341" s="3" t="s">
        <v>230</v>
      </c>
      <c r="D341" s="3" t="s">
        <v>166</v>
      </c>
      <c r="E341" s="3" t="s">
        <v>214</v>
      </c>
      <c r="F341" s="12">
        <v>45360</v>
      </c>
      <c r="G341" s="13"/>
    </row>
    <row r="342" spans="1:7">
      <c r="A342" s="11" t="s">
        <v>76</v>
      </c>
      <c r="B342" s="3" t="s">
        <v>612</v>
      </c>
      <c r="C342" s="3" t="s">
        <v>259</v>
      </c>
      <c r="D342" s="3" t="s">
        <v>166</v>
      </c>
      <c r="E342" s="3" t="s">
        <v>214</v>
      </c>
      <c r="F342" s="12">
        <v>45397</v>
      </c>
      <c r="G342" s="13"/>
    </row>
    <row r="343" spans="1:7">
      <c r="A343" s="11" t="s">
        <v>113</v>
      </c>
      <c r="B343" s="3" t="s">
        <v>613</v>
      </c>
      <c r="C343" s="3" t="s">
        <v>213</v>
      </c>
      <c r="D343" s="3" t="s">
        <v>166</v>
      </c>
      <c r="E343" s="3" t="s">
        <v>534</v>
      </c>
      <c r="F343" s="12">
        <v>45351</v>
      </c>
      <c r="G343" s="13"/>
    </row>
    <row r="344" spans="1:7">
      <c r="A344" s="11" t="s">
        <v>104</v>
      </c>
      <c r="B344" s="3" t="s">
        <v>614</v>
      </c>
      <c r="C344" s="3" t="s">
        <v>246</v>
      </c>
      <c r="D344" s="3" t="s">
        <v>166</v>
      </c>
      <c r="E344" s="3" t="s">
        <v>214</v>
      </c>
      <c r="F344" s="12">
        <v>45337</v>
      </c>
      <c r="G344" s="13"/>
    </row>
    <row r="345" spans="1:7">
      <c r="A345" s="11" t="s">
        <v>68</v>
      </c>
      <c r="B345" s="3" t="s">
        <v>615</v>
      </c>
      <c r="C345" s="3" t="s">
        <v>186</v>
      </c>
      <c r="D345" s="3" t="s">
        <v>166</v>
      </c>
      <c r="E345" s="3" t="s">
        <v>214</v>
      </c>
      <c r="F345" s="12">
        <v>45392</v>
      </c>
      <c r="G345" s="13"/>
    </row>
    <row r="346" spans="1:7">
      <c r="A346" s="11" t="s">
        <v>64</v>
      </c>
      <c r="B346" s="3" t="s">
        <v>616</v>
      </c>
      <c r="C346" s="3" t="s">
        <v>152</v>
      </c>
      <c r="D346" s="3" t="s">
        <v>166</v>
      </c>
      <c r="E346" s="3" t="s">
        <v>214</v>
      </c>
      <c r="F346" s="12">
        <v>45415</v>
      </c>
      <c r="G346" s="13"/>
    </row>
    <row r="347" spans="1:7">
      <c r="A347" s="11" t="s">
        <v>81</v>
      </c>
      <c r="B347" s="3" t="s">
        <v>617</v>
      </c>
      <c r="C347" s="3" t="s">
        <v>152</v>
      </c>
      <c r="D347" s="3" t="s">
        <v>166</v>
      </c>
      <c r="E347" s="3" t="s">
        <v>214</v>
      </c>
      <c r="F347" s="12">
        <v>45390</v>
      </c>
      <c r="G347" s="13"/>
    </row>
    <row r="348" spans="1:7">
      <c r="A348" s="11" t="s">
        <v>93</v>
      </c>
      <c r="B348" s="3" t="s">
        <v>618</v>
      </c>
      <c r="C348" s="3" t="s">
        <v>401</v>
      </c>
      <c r="D348" s="3" t="s">
        <v>153</v>
      </c>
      <c r="E348" s="3" t="s">
        <v>545</v>
      </c>
      <c r="F348" s="12">
        <v>45314</v>
      </c>
      <c r="G348" s="13"/>
    </row>
    <row r="349" spans="1:7">
      <c r="A349" s="11" t="s">
        <v>74</v>
      </c>
      <c r="B349" s="3" t="s">
        <v>619</v>
      </c>
      <c r="C349" s="3" t="s">
        <v>620</v>
      </c>
      <c r="D349" s="3" t="s">
        <v>166</v>
      </c>
      <c r="E349" s="3" t="s">
        <v>214</v>
      </c>
      <c r="F349" s="12">
        <v>45402</v>
      </c>
      <c r="G349" s="13"/>
    </row>
    <row r="350" spans="1:7">
      <c r="A350" s="11" t="s">
        <v>35</v>
      </c>
      <c r="B350" s="3" t="s">
        <v>621</v>
      </c>
      <c r="C350" s="3" t="s">
        <v>213</v>
      </c>
      <c r="D350" s="3" t="s">
        <v>153</v>
      </c>
      <c r="E350" s="3" t="s">
        <v>249</v>
      </c>
      <c r="F350" s="12">
        <v>45313</v>
      </c>
      <c r="G350" s="13"/>
    </row>
    <row r="351" spans="1:7">
      <c r="A351" s="11" t="s">
        <v>71</v>
      </c>
      <c r="B351" s="3" t="s">
        <v>622</v>
      </c>
      <c r="C351" s="3" t="s">
        <v>246</v>
      </c>
      <c r="D351" s="3" t="s">
        <v>240</v>
      </c>
      <c r="E351" s="3" t="s">
        <v>260</v>
      </c>
      <c r="F351" s="12">
        <v>45307</v>
      </c>
      <c r="G351" s="13"/>
    </row>
    <row r="352" spans="1:7">
      <c r="A352" s="11" t="s">
        <v>56</v>
      </c>
      <c r="B352" s="3" t="s">
        <v>623</v>
      </c>
      <c r="C352" s="3" t="s">
        <v>532</v>
      </c>
      <c r="D352" s="3" t="s">
        <v>166</v>
      </c>
      <c r="E352" s="3" t="s">
        <v>267</v>
      </c>
      <c r="F352" s="12">
        <v>45359</v>
      </c>
      <c r="G352" s="13"/>
    </row>
    <row r="353" spans="1:7">
      <c r="A353" s="11" t="s">
        <v>121</v>
      </c>
      <c r="B353" s="3" t="s">
        <v>624</v>
      </c>
      <c r="C353" s="3" t="s">
        <v>181</v>
      </c>
      <c r="D353" s="3" t="s">
        <v>166</v>
      </c>
      <c r="E353" s="3" t="s">
        <v>214</v>
      </c>
      <c r="F353" s="12">
        <v>45421</v>
      </c>
      <c r="G353" s="13"/>
    </row>
    <row r="354" spans="1:7">
      <c r="A354" s="11" t="s">
        <v>133</v>
      </c>
      <c r="B354" s="3" t="s">
        <v>625</v>
      </c>
      <c r="C354" s="3" t="s">
        <v>181</v>
      </c>
      <c r="D354" s="3" t="s">
        <v>166</v>
      </c>
      <c r="E354" s="3" t="s">
        <v>214</v>
      </c>
      <c r="F354" s="12">
        <v>45360</v>
      </c>
      <c r="G354" s="13"/>
    </row>
    <row r="355" spans="1:7">
      <c r="A355" s="11" t="s">
        <v>76</v>
      </c>
      <c r="B355" s="3" t="s">
        <v>626</v>
      </c>
      <c r="C355" s="3" t="s">
        <v>256</v>
      </c>
      <c r="D355" s="3" t="s">
        <v>166</v>
      </c>
      <c r="E355" s="3" t="s">
        <v>214</v>
      </c>
      <c r="F355" s="12">
        <v>45397</v>
      </c>
      <c r="G355" s="13"/>
    </row>
    <row r="356" spans="1:7">
      <c r="A356" s="11" t="s">
        <v>56</v>
      </c>
      <c r="B356" s="3" t="s">
        <v>627</v>
      </c>
      <c r="C356" s="3" t="s">
        <v>628</v>
      </c>
      <c r="D356" s="3" t="s">
        <v>166</v>
      </c>
      <c r="E356" s="3" t="s">
        <v>267</v>
      </c>
      <c r="F356" s="12">
        <v>45359</v>
      </c>
      <c r="G356" s="13"/>
    </row>
    <row r="357" spans="1:7">
      <c r="A357" s="11" t="s">
        <v>56</v>
      </c>
      <c r="B357" s="3" t="s">
        <v>629</v>
      </c>
      <c r="C357" s="3" t="s">
        <v>181</v>
      </c>
      <c r="D357" s="3" t="s">
        <v>166</v>
      </c>
      <c r="E357" s="3" t="s">
        <v>265</v>
      </c>
      <c r="F357" s="12">
        <v>45359</v>
      </c>
      <c r="G357" s="13"/>
    </row>
    <row r="358" spans="1:7">
      <c r="A358" s="11" t="s">
        <v>113</v>
      </c>
      <c r="B358" s="3" t="s">
        <v>630</v>
      </c>
      <c r="C358" s="3" t="s">
        <v>181</v>
      </c>
      <c r="D358" s="3" t="s">
        <v>166</v>
      </c>
      <c r="E358" s="3" t="s">
        <v>534</v>
      </c>
      <c r="F358" s="12">
        <v>45351</v>
      </c>
      <c r="G358" s="13"/>
    </row>
    <row r="359" spans="1:7">
      <c r="A359" s="11" t="s">
        <v>133</v>
      </c>
      <c r="B359" s="3" t="s">
        <v>631</v>
      </c>
      <c r="C359" s="3" t="s">
        <v>173</v>
      </c>
      <c r="D359" s="3" t="s">
        <v>166</v>
      </c>
      <c r="E359" s="3" t="s">
        <v>214</v>
      </c>
      <c r="F359" s="12">
        <v>45360</v>
      </c>
      <c r="G359" s="13"/>
    </row>
    <row r="360" spans="1:7">
      <c r="A360" s="11" t="s">
        <v>133</v>
      </c>
      <c r="B360" s="3" t="s">
        <v>632</v>
      </c>
      <c r="C360" s="3" t="s">
        <v>230</v>
      </c>
      <c r="D360" s="3" t="s">
        <v>166</v>
      </c>
      <c r="E360" s="3" t="s">
        <v>214</v>
      </c>
      <c r="F360" s="12">
        <v>45360</v>
      </c>
      <c r="G360" s="13"/>
    </row>
    <row r="361" spans="1:7">
      <c r="A361" s="11" t="s">
        <v>102</v>
      </c>
      <c r="B361" s="3" t="s">
        <v>633</v>
      </c>
      <c r="C361" s="3" t="s">
        <v>236</v>
      </c>
      <c r="D361" s="3" t="s">
        <v>240</v>
      </c>
      <c r="E361" s="13"/>
      <c r="F361" s="12">
        <v>45301</v>
      </c>
      <c r="G361" s="13"/>
    </row>
    <row r="362" spans="1:7">
      <c r="A362" s="11" t="s">
        <v>102</v>
      </c>
      <c r="B362" s="3" t="s">
        <v>634</v>
      </c>
      <c r="C362" s="3" t="s">
        <v>152</v>
      </c>
      <c r="D362" s="3" t="s">
        <v>240</v>
      </c>
      <c r="E362" s="13"/>
      <c r="F362" s="12">
        <v>45300</v>
      </c>
      <c r="G362" s="13"/>
    </row>
    <row r="363" spans="1:7">
      <c r="A363" s="11" t="s">
        <v>133</v>
      </c>
      <c r="B363" s="3" t="s">
        <v>635</v>
      </c>
      <c r="C363" s="3" t="s">
        <v>636</v>
      </c>
      <c r="D363" s="3" t="s">
        <v>166</v>
      </c>
      <c r="E363" s="3" t="s">
        <v>214</v>
      </c>
      <c r="F363" s="12">
        <v>45360</v>
      </c>
      <c r="G363" s="13"/>
    </row>
    <row r="364" spans="1:7">
      <c r="A364" s="11" t="s">
        <v>133</v>
      </c>
      <c r="B364" s="3" t="s">
        <v>637</v>
      </c>
      <c r="C364" s="3" t="s">
        <v>256</v>
      </c>
      <c r="D364" s="3" t="s">
        <v>166</v>
      </c>
      <c r="E364" s="3" t="s">
        <v>214</v>
      </c>
      <c r="F364" s="12">
        <v>45360</v>
      </c>
      <c r="G364" s="13"/>
    </row>
    <row r="365" spans="1:7">
      <c r="A365" s="11" t="s">
        <v>75</v>
      </c>
      <c r="B365" s="3" t="s">
        <v>638</v>
      </c>
      <c r="C365" s="3" t="s">
        <v>230</v>
      </c>
      <c r="D365" s="3" t="s">
        <v>166</v>
      </c>
      <c r="E365" s="3" t="s">
        <v>214</v>
      </c>
      <c r="F365" s="12">
        <v>45412</v>
      </c>
      <c r="G365" s="13"/>
    </row>
    <row r="366" spans="1:7">
      <c r="A366" s="11" t="s">
        <v>121</v>
      </c>
      <c r="B366" s="3" t="s">
        <v>639</v>
      </c>
      <c r="C366" s="3" t="s">
        <v>356</v>
      </c>
      <c r="D366" s="3" t="s">
        <v>166</v>
      </c>
      <c r="E366" s="3" t="s">
        <v>214</v>
      </c>
      <c r="F366" s="12">
        <v>45421</v>
      </c>
      <c r="G366" s="13"/>
    </row>
    <row r="367" spans="1:7">
      <c r="A367" s="11" t="s">
        <v>102</v>
      </c>
      <c r="B367" s="3" t="s">
        <v>640</v>
      </c>
      <c r="C367" s="3" t="s">
        <v>236</v>
      </c>
      <c r="D367" s="3" t="s">
        <v>240</v>
      </c>
      <c r="E367" s="13"/>
      <c r="F367" s="12">
        <v>45301</v>
      </c>
      <c r="G367" s="13"/>
    </row>
    <row r="368" spans="1:7">
      <c r="A368" s="11" t="s">
        <v>76</v>
      </c>
      <c r="B368" s="3" t="s">
        <v>641</v>
      </c>
      <c r="C368" s="3" t="s">
        <v>216</v>
      </c>
      <c r="D368" s="3" t="s">
        <v>166</v>
      </c>
      <c r="E368" s="3" t="s">
        <v>214</v>
      </c>
      <c r="F368" s="12">
        <v>45397</v>
      </c>
      <c r="G368" s="13"/>
    </row>
    <row r="369" spans="1:7">
      <c r="A369" s="11" t="s">
        <v>131</v>
      </c>
      <c r="B369" s="3" t="s">
        <v>642</v>
      </c>
      <c r="C369" s="3" t="s">
        <v>366</v>
      </c>
      <c r="D369" s="3" t="s">
        <v>166</v>
      </c>
      <c r="E369" s="3" t="s">
        <v>214</v>
      </c>
      <c r="F369" s="12">
        <v>45358</v>
      </c>
      <c r="G369" s="13"/>
    </row>
    <row r="370" spans="1:7">
      <c r="A370" s="11" t="s">
        <v>72</v>
      </c>
      <c r="B370" s="3" t="s">
        <v>643</v>
      </c>
      <c r="C370" s="3" t="s">
        <v>181</v>
      </c>
      <c r="D370" s="3" t="s">
        <v>166</v>
      </c>
      <c r="E370" s="3" t="s">
        <v>214</v>
      </c>
      <c r="F370" s="12">
        <v>45359</v>
      </c>
      <c r="G370" s="13"/>
    </row>
    <row r="371" spans="1:7">
      <c r="A371" s="11" t="s">
        <v>118</v>
      </c>
      <c r="B371" s="3" t="s">
        <v>644</v>
      </c>
      <c r="C371" s="3" t="s">
        <v>256</v>
      </c>
      <c r="D371" s="3" t="s">
        <v>153</v>
      </c>
      <c r="E371" s="3" t="s">
        <v>154</v>
      </c>
      <c r="F371" s="12">
        <v>45303</v>
      </c>
      <c r="G371" s="13"/>
    </row>
    <row r="372" spans="1:7">
      <c r="A372" s="11" t="s">
        <v>71</v>
      </c>
      <c r="B372" s="3" t="s">
        <v>645</v>
      </c>
      <c r="C372" s="3" t="s">
        <v>173</v>
      </c>
      <c r="D372" s="3" t="s">
        <v>240</v>
      </c>
      <c r="E372" s="3" t="s">
        <v>260</v>
      </c>
      <c r="F372" s="12">
        <v>45307</v>
      </c>
      <c r="G372" s="13"/>
    </row>
    <row r="373" spans="1:7">
      <c r="A373" s="11" t="s">
        <v>131</v>
      </c>
      <c r="B373" s="3" t="s">
        <v>646</v>
      </c>
      <c r="C373" s="3" t="s">
        <v>195</v>
      </c>
      <c r="D373" s="3" t="s">
        <v>166</v>
      </c>
      <c r="E373" s="3" t="s">
        <v>214</v>
      </c>
      <c r="F373" s="12">
        <v>45358</v>
      </c>
      <c r="G373" s="13"/>
    </row>
    <row r="374" spans="1:7">
      <c r="A374" s="11" t="s">
        <v>131</v>
      </c>
      <c r="B374" s="3" t="s">
        <v>647</v>
      </c>
      <c r="C374" s="3" t="s">
        <v>648</v>
      </c>
      <c r="D374" s="3" t="s">
        <v>166</v>
      </c>
      <c r="E374" s="3" t="s">
        <v>214</v>
      </c>
      <c r="F374" s="12">
        <v>45358</v>
      </c>
      <c r="G374" s="13"/>
    </row>
    <row r="375" spans="1:7">
      <c r="A375" s="11" t="s">
        <v>116</v>
      </c>
      <c r="B375" s="3" t="s">
        <v>649</v>
      </c>
      <c r="C375" s="3" t="s">
        <v>347</v>
      </c>
      <c r="D375" s="3" t="s">
        <v>240</v>
      </c>
      <c r="E375" s="3" t="s">
        <v>260</v>
      </c>
      <c r="F375" s="12">
        <v>45299</v>
      </c>
      <c r="G375" s="13"/>
    </row>
    <row r="376" spans="1:7">
      <c r="A376" s="11" t="s">
        <v>116</v>
      </c>
      <c r="B376" s="3" t="s">
        <v>650</v>
      </c>
      <c r="C376" s="3" t="s">
        <v>347</v>
      </c>
      <c r="D376" s="3" t="s">
        <v>153</v>
      </c>
      <c r="E376" s="3" t="s">
        <v>260</v>
      </c>
      <c r="F376" s="12">
        <v>45299</v>
      </c>
      <c r="G376" s="13"/>
    </row>
    <row r="377" spans="1:7">
      <c r="A377" s="11" t="s">
        <v>56</v>
      </c>
      <c r="B377" s="3" t="s">
        <v>651</v>
      </c>
      <c r="C377" s="3" t="s">
        <v>652</v>
      </c>
      <c r="D377" s="3" t="s">
        <v>166</v>
      </c>
      <c r="E377" s="3" t="s">
        <v>265</v>
      </c>
      <c r="F377" s="12">
        <v>45359</v>
      </c>
      <c r="G377" s="13"/>
    </row>
    <row r="378" spans="1:7">
      <c r="A378" s="11" t="s">
        <v>56</v>
      </c>
      <c r="B378" s="3" t="s">
        <v>653</v>
      </c>
      <c r="C378" s="3" t="s">
        <v>181</v>
      </c>
      <c r="D378" s="3" t="s">
        <v>166</v>
      </c>
      <c r="E378" s="3" t="s">
        <v>267</v>
      </c>
      <c r="F378" s="12">
        <v>45359</v>
      </c>
      <c r="G378" s="13"/>
    </row>
    <row r="379" spans="1:7">
      <c r="A379" s="11" t="s">
        <v>56</v>
      </c>
      <c r="B379" s="3" t="s">
        <v>654</v>
      </c>
      <c r="C379" s="3" t="s">
        <v>652</v>
      </c>
      <c r="D379" s="3" t="s">
        <v>166</v>
      </c>
      <c r="E379" s="3" t="s">
        <v>267</v>
      </c>
      <c r="F379" s="12">
        <v>45359</v>
      </c>
      <c r="G379" s="13"/>
    </row>
    <row r="380" spans="1:7">
      <c r="A380" s="11" t="s">
        <v>72</v>
      </c>
      <c r="B380" s="3" t="s">
        <v>655</v>
      </c>
      <c r="C380" s="3" t="s">
        <v>181</v>
      </c>
      <c r="D380" s="3" t="s">
        <v>166</v>
      </c>
      <c r="E380" s="3" t="s">
        <v>214</v>
      </c>
      <c r="F380" s="12">
        <v>45359</v>
      </c>
      <c r="G380" s="13"/>
    </row>
    <row r="381" spans="1:7">
      <c r="A381" s="11" t="s">
        <v>72</v>
      </c>
      <c r="B381" s="3" t="s">
        <v>656</v>
      </c>
      <c r="C381" s="3" t="s">
        <v>243</v>
      </c>
      <c r="D381" s="3" t="s">
        <v>166</v>
      </c>
      <c r="E381" s="3" t="s">
        <v>214</v>
      </c>
      <c r="F381" s="12">
        <v>45359</v>
      </c>
      <c r="G381" s="13"/>
    </row>
    <row r="382" spans="1:7">
      <c r="A382" s="11" t="s">
        <v>93</v>
      </c>
      <c r="B382" s="3" t="s">
        <v>657</v>
      </c>
      <c r="C382" s="3" t="s">
        <v>385</v>
      </c>
      <c r="D382" s="3" t="s">
        <v>153</v>
      </c>
      <c r="E382" s="3" t="s">
        <v>526</v>
      </c>
      <c r="F382" s="12">
        <v>45302</v>
      </c>
      <c r="G382" s="13"/>
    </row>
    <row r="383" spans="1:7">
      <c r="A383" s="11" t="s">
        <v>93</v>
      </c>
      <c r="B383" s="3" t="s">
        <v>663</v>
      </c>
      <c r="C383" s="3" t="s">
        <v>230</v>
      </c>
      <c r="D383" s="3" t="s">
        <v>153</v>
      </c>
      <c r="E383" s="3" t="s">
        <v>526</v>
      </c>
      <c r="F383" s="12">
        <v>45299</v>
      </c>
      <c r="G383" s="13"/>
    </row>
    <row r="384" spans="1:7">
      <c r="A384" s="11" t="s">
        <v>93</v>
      </c>
      <c r="B384" s="3" t="s">
        <v>664</v>
      </c>
      <c r="C384" s="3" t="s">
        <v>230</v>
      </c>
      <c r="D384" s="3" t="s">
        <v>153</v>
      </c>
      <c r="E384" s="3" t="s">
        <v>526</v>
      </c>
      <c r="F384" s="12">
        <v>45300</v>
      </c>
      <c r="G384" s="13"/>
    </row>
    <row r="385" spans="1:7">
      <c r="A385" s="11" t="s">
        <v>93</v>
      </c>
      <c r="B385" s="3" t="s">
        <v>665</v>
      </c>
      <c r="C385" s="3" t="s">
        <v>666</v>
      </c>
      <c r="D385" s="3" t="s">
        <v>153</v>
      </c>
      <c r="E385" s="3" t="s">
        <v>667</v>
      </c>
      <c r="F385" s="12">
        <v>45308</v>
      </c>
      <c r="G385" s="13"/>
    </row>
    <row r="386" spans="1:7">
      <c r="A386" s="11" t="s">
        <v>102</v>
      </c>
      <c r="B386" s="3" t="s">
        <v>668</v>
      </c>
      <c r="C386" s="3" t="s">
        <v>152</v>
      </c>
      <c r="D386" s="3" t="s">
        <v>240</v>
      </c>
      <c r="E386" s="3" t="s">
        <v>669</v>
      </c>
      <c r="F386" s="12">
        <v>45300</v>
      </c>
      <c r="G386" s="13"/>
    </row>
    <row r="387" spans="1:7">
      <c r="A387" s="11" t="s">
        <v>133</v>
      </c>
      <c r="B387" s="3" t="s">
        <v>670</v>
      </c>
      <c r="C387" s="3" t="s">
        <v>181</v>
      </c>
      <c r="D387" s="3" t="s">
        <v>166</v>
      </c>
      <c r="E387" s="3" t="s">
        <v>214</v>
      </c>
      <c r="F387" s="12">
        <v>45360</v>
      </c>
      <c r="G387" s="13"/>
    </row>
    <row r="388" spans="1:7">
      <c r="A388" s="11" t="s">
        <v>133</v>
      </c>
      <c r="B388" s="3" t="s">
        <v>671</v>
      </c>
      <c r="C388" s="3" t="s">
        <v>216</v>
      </c>
      <c r="D388" s="3" t="s">
        <v>166</v>
      </c>
      <c r="E388" s="3" t="s">
        <v>214</v>
      </c>
      <c r="F388" s="12">
        <v>45360</v>
      </c>
      <c r="G388" s="13"/>
    </row>
    <row r="389" spans="1:7">
      <c r="A389" s="11" t="s">
        <v>133</v>
      </c>
      <c r="B389" s="3" t="s">
        <v>672</v>
      </c>
      <c r="C389" s="3" t="s">
        <v>636</v>
      </c>
      <c r="D389" s="3" t="s">
        <v>166</v>
      </c>
      <c r="E389" s="3" t="s">
        <v>214</v>
      </c>
      <c r="F389" s="12">
        <v>45360</v>
      </c>
      <c r="G389" s="13"/>
    </row>
    <row r="390" spans="1:7">
      <c r="A390" s="11" t="s">
        <v>133</v>
      </c>
      <c r="B390" s="3" t="s">
        <v>673</v>
      </c>
      <c r="C390" s="3" t="s">
        <v>230</v>
      </c>
      <c r="D390" s="3" t="s">
        <v>153</v>
      </c>
      <c r="E390" s="3" t="s">
        <v>154</v>
      </c>
      <c r="F390" s="12">
        <v>45301</v>
      </c>
      <c r="G390" s="13"/>
    </row>
    <row r="391" spans="1:7">
      <c r="A391" s="11" t="s">
        <v>133</v>
      </c>
      <c r="B391" s="3" t="s">
        <v>674</v>
      </c>
      <c r="C391" s="3" t="s">
        <v>227</v>
      </c>
      <c r="D391" s="3" t="s">
        <v>166</v>
      </c>
      <c r="E391" s="3" t="s">
        <v>214</v>
      </c>
      <c r="F391" s="12">
        <v>45360</v>
      </c>
      <c r="G391" s="13"/>
    </row>
    <row r="392" spans="1:7">
      <c r="A392" s="11" t="s">
        <v>133</v>
      </c>
      <c r="B392" s="3" t="s">
        <v>675</v>
      </c>
      <c r="C392" s="3" t="s">
        <v>227</v>
      </c>
      <c r="D392" s="3" t="s">
        <v>166</v>
      </c>
      <c r="E392" s="3" t="s">
        <v>214</v>
      </c>
      <c r="F392" s="12">
        <v>45360</v>
      </c>
      <c r="G392" s="13"/>
    </row>
    <row r="393" spans="1:7">
      <c r="A393" s="11" t="s">
        <v>131</v>
      </c>
      <c r="B393" s="3" t="s">
        <v>676</v>
      </c>
      <c r="C393" s="3" t="s">
        <v>230</v>
      </c>
      <c r="D393" s="3" t="s">
        <v>166</v>
      </c>
      <c r="E393" s="3" t="s">
        <v>214</v>
      </c>
      <c r="F393" s="12">
        <v>45358</v>
      </c>
      <c r="G393" s="13"/>
    </row>
    <row r="394" spans="1:7">
      <c r="A394" s="11" t="s">
        <v>128</v>
      </c>
      <c r="B394" s="3" t="s">
        <v>677</v>
      </c>
      <c r="C394" s="3" t="s">
        <v>347</v>
      </c>
      <c r="D394" s="13"/>
      <c r="E394" s="13"/>
      <c r="F394" s="13"/>
      <c r="G394" s="13"/>
    </row>
    <row r="395" spans="1:7">
      <c r="A395" s="11" t="s">
        <v>128</v>
      </c>
      <c r="B395" s="3" t="s">
        <v>678</v>
      </c>
      <c r="C395" s="3" t="s">
        <v>152</v>
      </c>
      <c r="D395" s="3" t="s">
        <v>240</v>
      </c>
      <c r="E395" s="3" t="s">
        <v>260</v>
      </c>
      <c r="F395" s="12">
        <v>45294</v>
      </c>
      <c r="G395" s="13"/>
    </row>
    <row r="396" spans="1:7">
      <c r="A396" s="11" t="s">
        <v>123</v>
      </c>
      <c r="B396" s="3" t="s">
        <v>679</v>
      </c>
      <c r="C396" s="3" t="s">
        <v>303</v>
      </c>
      <c r="D396" s="3" t="s">
        <v>166</v>
      </c>
      <c r="E396" s="3" t="s">
        <v>214</v>
      </c>
      <c r="F396" s="12">
        <v>45407</v>
      </c>
      <c r="G396" s="13"/>
    </row>
    <row r="397" spans="1:7">
      <c r="A397" s="11" t="s">
        <v>123</v>
      </c>
      <c r="B397" s="3" t="s">
        <v>680</v>
      </c>
      <c r="C397" s="3" t="s">
        <v>169</v>
      </c>
      <c r="D397" s="3" t="s">
        <v>166</v>
      </c>
      <c r="E397" s="3" t="s">
        <v>214</v>
      </c>
      <c r="F397" s="12">
        <v>45407</v>
      </c>
      <c r="G397" s="13"/>
    </row>
    <row r="398" spans="1:7">
      <c r="A398" s="11" t="s">
        <v>123</v>
      </c>
      <c r="B398" s="3" t="s">
        <v>681</v>
      </c>
      <c r="C398" s="3" t="s">
        <v>195</v>
      </c>
      <c r="D398" s="3" t="s">
        <v>166</v>
      </c>
      <c r="E398" s="3" t="s">
        <v>214</v>
      </c>
      <c r="F398" s="12">
        <v>45407</v>
      </c>
      <c r="G398" s="13"/>
    </row>
    <row r="399" spans="1:7">
      <c r="A399" s="11" t="s">
        <v>123</v>
      </c>
      <c r="B399" s="3" t="s">
        <v>682</v>
      </c>
      <c r="C399" s="3" t="s">
        <v>169</v>
      </c>
      <c r="D399" s="3" t="s">
        <v>166</v>
      </c>
      <c r="E399" s="3" t="s">
        <v>214</v>
      </c>
      <c r="F399" s="12">
        <v>45407</v>
      </c>
      <c r="G399" s="13"/>
    </row>
    <row r="400" spans="1:7">
      <c r="A400" s="11" t="s">
        <v>123</v>
      </c>
      <c r="B400" s="3" t="s">
        <v>683</v>
      </c>
      <c r="C400" s="3" t="s">
        <v>516</v>
      </c>
      <c r="D400" s="3" t="s">
        <v>166</v>
      </c>
      <c r="E400" s="3" t="s">
        <v>214</v>
      </c>
      <c r="F400" s="12">
        <v>45407</v>
      </c>
      <c r="G400" s="13"/>
    </row>
    <row r="401" spans="1:7">
      <c r="A401" s="11" t="s">
        <v>123</v>
      </c>
      <c r="B401" s="3" t="s">
        <v>684</v>
      </c>
      <c r="C401" s="3" t="s">
        <v>169</v>
      </c>
      <c r="D401" s="3" t="s">
        <v>166</v>
      </c>
      <c r="E401" s="3" t="s">
        <v>214</v>
      </c>
      <c r="F401" s="12">
        <v>45407</v>
      </c>
      <c r="G401" s="13"/>
    </row>
    <row r="402" spans="1:7">
      <c r="A402" s="11" t="s">
        <v>123</v>
      </c>
      <c r="B402" s="3" t="s">
        <v>685</v>
      </c>
      <c r="C402" s="3" t="s">
        <v>169</v>
      </c>
      <c r="D402" s="3" t="s">
        <v>166</v>
      </c>
      <c r="E402" s="3" t="s">
        <v>214</v>
      </c>
      <c r="F402" s="12">
        <v>45407</v>
      </c>
      <c r="G402" s="13"/>
    </row>
    <row r="403" spans="1:7">
      <c r="A403" s="11" t="s">
        <v>123</v>
      </c>
      <c r="B403" s="3" t="s">
        <v>686</v>
      </c>
      <c r="C403" s="3" t="s">
        <v>553</v>
      </c>
      <c r="D403" s="3" t="s">
        <v>166</v>
      </c>
      <c r="E403" s="3" t="s">
        <v>214</v>
      </c>
      <c r="F403" s="12">
        <v>45407</v>
      </c>
      <c r="G403" s="13"/>
    </row>
    <row r="404" spans="1:7">
      <c r="A404" s="11" t="s">
        <v>123</v>
      </c>
      <c r="B404" s="3" t="s">
        <v>687</v>
      </c>
      <c r="C404" s="3" t="s">
        <v>195</v>
      </c>
      <c r="D404" s="3" t="s">
        <v>166</v>
      </c>
      <c r="E404" s="3" t="s">
        <v>214</v>
      </c>
      <c r="F404" s="12">
        <v>45407</v>
      </c>
      <c r="G404" s="13"/>
    </row>
    <row r="405" spans="1:7">
      <c r="A405" s="11" t="s">
        <v>123</v>
      </c>
      <c r="B405" s="3" t="s">
        <v>688</v>
      </c>
      <c r="C405" s="3" t="s">
        <v>303</v>
      </c>
      <c r="D405" s="3" t="s">
        <v>166</v>
      </c>
      <c r="E405" s="3" t="s">
        <v>214</v>
      </c>
      <c r="F405" s="12">
        <v>45407</v>
      </c>
      <c r="G405" s="13"/>
    </row>
    <row r="406" spans="1:7">
      <c r="A406" s="11" t="s">
        <v>121</v>
      </c>
      <c r="B406" s="3" t="s">
        <v>689</v>
      </c>
      <c r="C406" s="3" t="s">
        <v>690</v>
      </c>
      <c r="D406" s="3" t="s">
        <v>166</v>
      </c>
      <c r="E406" s="3" t="s">
        <v>214</v>
      </c>
      <c r="F406" s="12">
        <v>45421</v>
      </c>
      <c r="G406" s="13"/>
    </row>
    <row r="407" spans="1:7">
      <c r="A407" s="11" t="s">
        <v>121</v>
      </c>
      <c r="B407" s="3" t="s">
        <v>691</v>
      </c>
      <c r="C407" s="3" t="s">
        <v>692</v>
      </c>
      <c r="D407" s="3" t="s">
        <v>166</v>
      </c>
      <c r="E407" s="3" t="s">
        <v>214</v>
      </c>
      <c r="F407" s="12">
        <v>45421</v>
      </c>
      <c r="G407" s="13"/>
    </row>
    <row r="408" spans="1:7">
      <c r="A408" s="11" t="s">
        <v>121</v>
      </c>
      <c r="B408" s="3" t="s">
        <v>693</v>
      </c>
      <c r="C408" s="3" t="s">
        <v>694</v>
      </c>
      <c r="D408" s="3" t="s">
        <v>166</v>
      </c>
      <c r="E408" s="3" t="s">
        <v>214</v>
      </c>
      <c r="F408" s="12">
        <v>45421</v>
      </c>
      <c r="G408" s="13"/>
    </row>
    <row r="409" spans="1:7">
      <c r="A409" s="11" t="s">
        <v>121</v>
      </c>
      <c r="B409" s="3" t="s">
        <v>695</v>
      </c>
      <c r="C409" s="3" t="s">
        <v>696</v>
      </c>
      <c r="D409" s="3" t="s">
        <v>166</v>
      </c>
      <c r="E409" s="3" t="s">
        <v>214</v>
      </c>
      <c r="F409" s="12">
        <v>45421</v>
      </c>
      <c r="G409" s="13"/>
    </row>
    <row r="410" spans="1:7">
      <c r="A410" s="11" t="s">
        <v>121</v>
      </c>
      <c r="B410" s="3" t="s">
        <v>697</v>
      </c>
      <c r="C410" s="3" t="s">
        <v>169</v>
      </c>
      <c r="D410" s="3" t="s">
        <v>166</v>
      </c>
      <c r="E410" s="3" t="s">
        <v>214</v>
      </c>
      <c r="F410" s="12">
        <v>45421</v>
      </c>
      <c r="G410" s="13"/>
    </row>
    <row r="411" spans="1:7">
      <c r="A411" s="11" t="s">
        <v>121</v>
      </c>
      <c r="B411" s="3" t="s">
        <v>698</v>
      </c>
      <c r="C411" s="3" t="s">
        <v>303</v>
      </c>
      <c r="D411" s="3" t="s">
        <v>166</v>
      </c>
      <c r="E411" s="3" t="s">
        <v>214</v>
      </c>
      <c r="F411" s="12">
        <v>45421</v>
      </c>
      <c r="G411" s="13"/>
    </row>
    <row r="412" spans="1:7">
      <c r="A412" s="11" t="s">
        <v>121</v>
      </c>
      <c r="B412" s="3" t="s">
        <v>699</v>
      </c>
      <c r="C412" s="3" t="s">
        <v>303</v>
      </c>
      <c r="D412" s="3" t="s">
        <v>166</v>
      </c>
      <c r="E412" s="3" t="s">
        <v>214</v>
      </c>
      <c r="F412" s="12">
        <v>45421</v>
      </c>
      <c r="G412" s="13"/>
    </row>
    <row r="413" spans="1:7">
      <c r="A413" s="11" t="s">
        <v>121</v>
      </c>
      <c r="B413" s="3" t="s">
        <v>700</v>
      </c>
      <c r="C413" s="3" t="s">
        <v>213</v>
      </c>
      <c r="D413" s="3" t="s">
        <v>166</v>
      </c>
      <c r="E413" s="3" t="s">
        <v>214</v>
      </c>
      <c r="F413" s="12">
        <v>45421</v>
      </c>
      <c r="G413" s="13"/>
    </row>
    <row r="414" spans="1:7">
      <c r="A414" s="11" t="s">
        <v>121</v>
      </c>
      <c r="B414" s="3" t="s">
        <v>701</v>
      </c>
      <c r="C414" s="3" t="s">
        <v>553</v>
      </c>
      <c r="D414" s="3" t="s">
        <v>166</v>
      </c>
      <c r="E414" s="3" t="s">
        <v>214</v>
      </c>
      <c r="F414" s="12">
        <v>45421</v>
      </c>
      <c r="G414" s="13"/>
    </row>
    <row r="415" spans="1:7">
      <c r="A415" s="11" t="s">
        <v>121</v>
      </c>
      <c r="B415" s="3" t="s">
        <v>702</v>
      </c>
      <c r="C415" s="3" t="s">
        <v>347</v>
      </c>
      <c r="D415" s="3" t="s">
        <v>166</v>
      </c>
      <c r="E415" s="3" t="s">
        <v>214</v>
      </c>
      <c r="F415" s="12">
        <v>45421</v>
      </c>
      <c r="G415" s="13"/>
    </row>
    <row r="416" spans="1:7">
      <c r="A416" s="11" t="s">
        <v>121</v>
      </c>
      <c r="B416" s="3" t="s">
        <v>703</v>
      </c>
      <c r="C416" s="3" t="s">
        <v>704</v>
      </c>
      <c r="D416" s="3" t="s">
        <v>166</v>
      </c>
      <c r="E416" s="3" t="s">
        <v>214</v>
      </c>
      <c r="F416" s="12">
        <v>45421</v>
      </c>
      <c r="G416" s="13"/>
    </row>
    <row r="417" spans="1:7">
      <c r="A417" s="11" t="s">
        <v>121</v>
      </c>
      <c r="B417" s="3" t="s">
        <v>705</v>
      </c>
      <c r="C417" s="3" t="s">
        <v>423</v>
      </c>
      <c r="D417" s="3" t="s">
        <v>166</v>
      </c>
      <c r="E417" s="3" t="s">
        <v>214</v>
      </c>
      <c r="F417" s="12">
        <v>45421</v>
      </c>
      <c r="G417" s="13"/>
    </row>
    <row r="418" spans="1:7">
      <c r="A418" s="11" t="s">
        <v>121</v>
      </c>
      <c r="B418" s="3" t="s">
        <v>706</v>
      </c>
      <c r="C418" s="3" t="s">
        <v>690</v>
      </c>
      <c r="D418" s="3" t="s">
        <v>166</v>
      </c>
      <c r="E418" s="3" t="s">
        <v>214</v>
      </c>
      <c r="F418" s="12">
        <v>45421</v>
      </c>
      <c r="G418" s="13"/>
    </row>
    <row r="419" spans="1:7">
      <c r="A419" s="11" t="s">
        <v>121</v>
      </c>
      <c r="B419" s="3" t="s">
        <v>707</v>
      </c>
      <c r="C419" s="3" t="s">
        <v>291</v>
      </c>
      <c r="D419" s="3" t="s">
        <v>166</v>
      </c>
      <c r="E419" s="3" t="s">
        <v>214</v>
      </c>
      <c r="F419" s="12">
        <v>45421</v>
      </c>
      <c r="G419" s="13"/>
    </row>
    <row r="420" spans="1:7">
      <c r="A420" s="11" t="s">
        <v>121</v>
      </c>
      <c r="B420" s="3" t="s">
        <v>708</v>
      </c>
      <c r="C420" s="3" t="s">
        <v>347</v>
      </c>
      <c r="D420" s="3" t="s">
        <v>166</v>
      </c>
      <c r="E420" s="3" t="s">
        <v>214</v>
      </c>
      <c r="F420" s="12">
        <v>45421</v>
      </c>
      <c r="G420" s="13"/>
    </row>
    <row r="421" spans="1:7">
      <c r="A421" s="11" t="s">
        <v>121</v>
      </c>
      <c r="B421" s="3" t="s">
        <v>709</v>
      </c>
      <c r="C421" s="3" t="s">
        <v>516</v>
      </c>
      <c r="D421" s="3" t="s">
        <v>166</v>
      </c>
      <c r="E421" s="3" t="s">
        <v>214</v>
      </c>
      <c r="F421" s="12">
        <v>45421</v>
      </c>
      <c r="G421" s="13"/>
    </row>
    <row r="422" spans="1:7">
      <c r="A422" s="11" t="s">
        <v>121</v>
      </c>
      <c r="B422" s="3" t="s">
        <v>710</v>
      </c>
      <c r="C422" s="3" t="s">
        <v>553</v>
      </c>
      <c r="D422" s="3" t="s">
        <v>166</v>
      </c>
      <c r="E422" s="3" t="s">
        <v>214</v>
      </c>
      <c r="F422" s="12">
        <v>45421</v>
      </c>
      <c r="G422" s="13"/>
    </row>
    <row r="423" spans="1:7">
      <c r="A423" s="11" t="s">
        <v>121</v>
      </c>
      <c r="B423" s="3" t="s">
        <v>711</v>
      </c>
      <c r="C423" s="3" t="s">
        <v>712</v>
      </c>
      <c r="D423" s="3" t="s">
        <v>166</v>
      </c>
      <c r="E423" s="3" t="s">
        <v>214</v>
      </c>
      <c r="F423" s="12">
        <v>45421</v>
      </c>
      <c r="G423" s="13"/>
    </row>
    <row r="424" spans="1:7">
      <c r="A424" s="11" t="s">
        <v>121</v>
      </c>
      <c r="B424" s="3" t="s">
        <v>713</v>
      </c>
      <c r="C424" s="3" t="s">
        <v>692</v>
      </c>
      <c r="D424" s="3" t="s">
        <v>166</v>
      </c>
      <c r="E424" s="3" t="s">
        <v>214</v>
      </c>
      <c r="F424" s="12">
        <v>45421</v>
      </c>
      <c r="G424" s="13"/>
    </row>
    <row r="425" spans="1:7">
      <c r="A425" s="11" t="s">
        <v>121</v>
      </c>
      <c r="B425" s="3" t="s">
        <v>714</v>
      </c>
      <c r="C425" s="3" t="s">
        <v>213</v>
      </c>
      <c r="D425" s="3" t="s">
        <v>166</v>
      </c>
      <c r="E425" s="3" t="s">
        <v>214</v>
      </c>
      <c r="F425" s="12">
        <v>45421</v>
      </c>
      <c r="G425" s="13"/>
    </row>
    <row r="426" spans="1:7">
      <c r="A426" s="11" t="s">
        <v>121</v>
      </c>
      <c r="B426" s="3" t="s">
        <v>716</v>
      </c>
      <c r="C426" s="3" t="s">
        <v>327</v>
      </c>
      <c r="D426" s="3" t="s">
        <v>166</v>
      </c>
      <c r="E426" s="3" t="s">
        <v>214</v>
      </c>
      <c r="F426" s="12">
        <v>45421</v>
      </c>
      <c r="G426" s="13"/>
    </row>
    <row r="427" spans="1:7">
      <c r="A427" s="11" t="s">
        <v>121</v>
      </c>
      <c r="B427" s="3" t="s">
        <v>717</v>
      </c>
      <c r="C427" s="3" t="s">
        <v>161</v>
      </c>
      <c r="D427" s="3" t="s">
        <v>166</v>
      </c>
      <c r="E427" s="3" t="s">
        <v>214</v>
      </c>
      <c r="F427" s="12">
        <v>45421</v>
      </c>
      <c r="G427" s="13"/>
    </row>
    <row r="428" spans="1:7">
      <c r="A428" s="11" t="s">
        <v>121</v>
      </c>
      <c r="B428" s="3" t="s">
        <v>719</v>
      </c>
      <c r="C428" s="3" t="s">
        <v>262</v>
      </c>
      <c r="D428" s="3" t="s">
        <v>166</v>
      </c>
      <c r="E428" s="3" t="s">
        <v>214</v>
      </c>
      <c r="F428" s="12">
        <v>45421</v>
      </c>
      <c r="G428" s="13"/>
    </row>
    <row r="429" spans="1:7">
      <c r="A429" s="11" t="s">
        <v>115</v>
      </c>
      <c r="B429" s="3" t="s">
        <v>720</v>
      </c>
      <c r="C429" s="3" t="s">
        <v>152</v>
      </c>
      <c r="D429" s="3" t="s">
        <v>240</v>
      </c>
      <c r="E429" s="3" t="s">
        <v>260</v>
      </c>
      <c r="F429" s="12">
        <v>45293</v>
      </c>
      <c r="G429" s="13"/>
    </row>
    <row r="430" spans="1:7">
      <c r="A430" s="11" t="s">
        <v>115</v>
      </c>
      <c r="B430" s="3" t="s">
        <v>721</v>
      </c>
      <c r="C430" s="3" t="s">
        <v>156</v>
      </c>
      <c r="D430" s="3" t="s">
        <v>240</v>
      </c>
      <c r="E430" s="3" t="s">
        <v>260</v>
      </c>
      <c r="F430" s="12">
        <v>45293</v>
      </c>
      <c r="G430" s="13"/>
    </row>
    <row r="431" spans="1:7">
      <c r="A431" s="11" t="s">
        <v>112</v>
      </c>
      <c r="B431" s="3" t="s">
        <v>722</v>
      </c>
      <c r="C431" s="3" t="s">
        <v>152</v>
      </c>
      <c r="D431" s="3" t="s">
        <v>240</v>
      </c>
      <c r="E431" s="3" t="s">
        <v>260</v>
      </c>
      <c r="F431" s="12">
        <v>45293</v>
      </c>
      <c r="G431" s="13"/>
    </row>
    <row r="432" spans="1:7">
      <c r="A432" s="11" t="s">
        <v>112</v>
      </c>
      <c r="B432" s="3" t="s">
        <v>723</v>
      </c>
      <c r="C432" s="3" t="s">
        <v>195</v>
      </c>
      <c r="D432" s="3" t="s">
        <v>240</v>
      </c>
      <c r="E432" s="3" t="s">
        <v>260</v>
      </c>
      <c r="F432" s="12">
        <v>45293</v>
      </c>
      <c r="G432" s="13"/>
    </row>
    <row r="433" spans="1:7">
      <c r="A433" s="11" t="s">
        <v>112</v>
      </c>
      <c r="B433" s="3" t="s">
        <v>725</v>
      </c>
      <c r="C433" s="3" t="s">
        <v>195</v>
      </c>
      <c r="D433" s="3" t="s">
        <v>153</v>
      </c>
      <c r="E433" s="3" t="s">
        <v>537</v>
      </c>
      <c r="F433" s="12">
        <v>45294</v>
      </c>
      <c r="G433" s="13"/>
    </row>
    <row r="434" spans="1:7">
      <c r="A434" s="11" t="s">
        <v>98</v>
      </c>
      <c r="B434" s="3" t="s">
        <v>726</v>
      </c>
      <c r="C434" s="3" t="s">
        <v>553</v>
      </c>
      <c r="D434" s="3" t="s">
        <v>166</v>
      </c>
      <c r="E434" s="3" t="s">
        <v>214</v>
      </c>
      <c r="F434" s="12">
        <v>45400</v>
      </c>
      <c r="G434" s="13"/>
    </row>
    <row r="435" spans="1:7">
      <c r="A435" s="11" t="s">
        <v>98</v>
      </c>
      <c r="B435" s="3" t="s">
        <v>727</v>
      </c>
      <c r="C435" s="3" t="s">
        <v>347</v>
      </c>
      <c r="D435" s="3" t="s">
        <v>166</v>
      </c>
      <c r="E435" s="3" t="s">
        <v>214</v>
      </c>
      <c r="F435" s="12">
        <v>45400</v>
      </c>
      <c r="G435" s="13"/>
    </row>
    <row r="436" spans="1:7">
      <c r="A436" s="11" t="s">
        <v>87</v>
      </c>
      <c r="B436" s="3" t="s">
        <v>728</v>
      </c>
      <c r="C436" s="3" t="s">
        <v>181</v>
      </c>
      <c r="D436" s="3" t="s">
        <v>240</v>
      </c>
      <c r="E436" s="3" t="s">
        <v>260</v>
      </c>
      <c r="F436" s="12">
        <v>45301</v>
      </c>
      <c r="G436" s="13"/>
    </row>
    <row r="437" spans="1:7">
      <c r="A437" s="11" t="s">
        <v>87</v>
      </c>
      <c r="B437" s="3" t="s">
        <v>729</v>
      </c>
      <c r="C437" s="3" t="s">
        <v>169</v>
      </c>
      <c r="D437" s="3" t="s">
        <v>240</v>
      </c>
      <c r="E437" s="3" t="s">
        <v>260</v>
      </c>
      <c r="F437" s="12">
        <v>45301</v>
      </c>
      <c r="G437" s="13"/>
    </row>
    <row r="438" spans="1:7">
      <c r="A438" s="11" t="s">
        <v>87</v>
      </c>
      <c r="B438" s="3" t="s">
        <v>730</v>
      </c>
      <c r="C438" s="3" t="s">
        <v>347</v>
      </c>
      <c r="D438" s="3" t="s">
        <v>240</v>
      </c>
      <c r="E438" s="3" t="s">
        <v>260</v>
      </c>
      <c r="F438" s="12">
        <v>45301</v>
      </c>
      <c r="G438" s="13"/>
    </row>
    <row r="439" spans="1:7">
      <c r="A439" s="11" t="s">
        <v>87</v>
      </c>
      <c r="B439" s="3" t="s">
        <v>731</v>
      </c>
      <c r="C439" s="3" t="s">
        <v>262</v>
      </c>
      <c r="D439" s="3" t="s">
        <v>240</v>
      </c>
      <c r="E439" s="3" t="s">
        <v>260</v>
      </c>
      <c r="F439" s="12">
        <v>45301</v>
      </c>
      <c r="G439" s="13"/>
    </row>
    <row r="440" spans="1:7">
      <c r="A440" s="11" t="s">
        <v>87</v>
      </c>
      <c r="B440" s="3" t="s">
        <v>732</v>
      </c>
      <c r="C440" s="3" t="s">
        <v>169</v>
      </c>
      <c r="D440" s="3" t="s">
        <v>240</v>
      </c>
      <c r="E440" s="3" t="s">
        <v>260</v>
      </c>
      <c r="F440" s="12">
        <v>45301</v>
      </c>
      <c r="G440" s="13"/>
    </row>
    <row r="441" spans="1:7">
      <c r="A441" s="11" t="s">
        <v>87</v>
      </c>
      <c r="B441" s="3" t="s">
        <v>733</v>
      </c>
      <c r="C441" s="3" t="s">
        <v>347</v>
      </c>
      <c r="D441" s="3" t="s">
        <v>240</v>
      </c>
      <c r="E441" s="3" t="s">
        <v>260</v>
      </c>
      <c r="F441" s="12">
        <v>45301</v>
      </c>
      <c r="G441" s="13"/>
    </row>
    <row r="442" spans="1:7">
      <c r="A442" s="11" t="s">
        <v>87</v>
      </c>
      <c r="B442" s="3" t="s">
        <v>734</v>
      </c>
      <c r="C442" s="3" t="s">
        <v>590</v>
      </c>
      <c r="D442" s="3" t="s">
        <v>240</v>
      </c>
      <c r="E442" s="3" t="s">
        <v>260</v>
      </c>
      <c r="F442" s="12">
        <v>45301</v>
      </c>
      <c r="G442" s="13"/>
    </row>
    <row r="443" spans="1:7">
      <c r="A443" s="11" t="s">
        <v>87</v>
      </c>
      <c r="B443" s="3" t="s">
        <v>735</v>
      </c>
      <c r="C443" s="3" t="s">
        <v>169</v>
      </c>
      <c r="D443" s="3" t="s">
        <v>240</v>
      </c>
      <c r="E443" s="3" t="s">
        <v>260</v>
      </c>
      <c r="F443" s="12">
        <v>45301</v>
      </c>
      <c r="G443" s="13"/>
    </row>
    <row r="444" spans="1:7">
      <c r="A444" s="11" t="s">
        <v>87</v>
      </c>
      <c r="B444" s="3" t="s">
        <v>736</v>
      </c>
      <c r="C444" s="3" t="s">
        <v>152</v>
      </c>
      <c r="D444" s="3" t="s">
        <v>240</v>
      </c>
      <c r="E444" s="3" t="s">
        <v>260</v>
      </c>
      <c r="F444" s="12">
        <v>45301</v>
      </c>
      <c r="G444" s="13"/>
    </row>
    <row r="445" spans="1:7">
      <c r="A445" s="11" t="s">
        <v>86</v>
      </c>
      <c r="B445" s="3" t="s">
        <v>737</v>
      </c>
      <c r="C445" s="3" t="s">
        <v>156</v>
      </c>
      <c r="D445" s="3" t="s">
        <v>240</v>
      </c>
      <c r="E445" s="3" t="s">
        <v>260</v>
      </c>
      <c r="F445" s="12">
        <v>45294</v>
      </c>
      <c r="G445" s="13"/>
    </row>
    <row r="446" spans="1:7">
      <c r="A446" s="11" t="s">
        <v>75</v>
      </c>
      <c r="B446" s="3" t="s">
        <v>738</v>
      </c>
      <c r="C446" s="3" t="s">
        <v>262</v>
      </c>
      <c r="D446" s="3" t="s">
        <v>166</v>
      </c>
      <c r="E446" s="3" t="s">
        <v>214</v>
      </c>
      <c r="F446" s="12">
        <v>45412</v>
      </c>
      <c r="G446" s="13"/>
    </row>
    <row r="447" spans="1:7">
      <c r="A447" s="11" t="s">
        <v>75</v>
      </c>
      <c r="B447" s="3" t="s">
        <v>739</v>
      </c>
      <c r="C447" s="3" t="s">
        <v>423</v>
      </c>
      <c r="D447" s="3" t="s">
        <v>166</v>
      </c>
      <c r="E447" s="3" t="s">
        <v>214</v>
      </c>
      <c r="F447" s="12">
        <v>45412</v>
      </c>
      <c r="G447" s="13"/>
    </row>
    <row r="448" spans="1:7">
      <c r="A448" s="11" t="s">
        <v>75</v>
      </c>
      <c r="B448" s="3" t="s">
        <v>740</v>
      </c>
      <c r="C448" s="3" t="s">
        <v>169</v>
      </c>
      <c r="D448" s="3" t="s">
        <v>166</v>
      </c>
      <c r="E448" s="3" t="s">
        <v>214</v>
      </c>
      <c r="F448" s="12">
        <v>45412</v>
      </c>
      <c r="G448" s="13"/>
    </row>
    <row r="449" spans="1:7">
      <c r="A449" s="11" t="s">
        <v>75</v>
      </c>
      <c r="B449" s="3" t="s">
        <v>741</v>
      </c>
      <c r="C449" s="3" t="s">
        <v>553</v>
      </c>
      <c r="D449" s="3" t="s">
        <v>166</v>
      </c>
      <c r="E449" s="3" t="s">
        <v>214</v>
      </c>
      <c r="F449" s="12">
        <v>45412</v>
      </c>
      <c r="G449" s="13"/>
    </row>
    <row r="450" spans="1:7">
      <c r="A450" s="11" t="s">
        <v>75</v>
      </c>
      <c r="B450" s="3" t="s">
        <v>742</v>
      </c>
      <c r="C450" s="3" t="s">
        <v>553</v>
      </c>
      <c r="D450" s="3" t="s">
        <v>166</v>
      </c>
      <c r="E450" s="3" t="s">
        <v>214</v>
      </c>
      <c r="F450" s="12">
        <v>45412</v>
      </c>
      <c r="G450" s="13"/>
    </row>
    <row r="451" spans="1:7">
      <c r="A451" s="11" t="s">
        <v>75</v>
      </c>
      <c r="B451" s="3" t="s">
        <v>743</v>
      </c>
      <c r="C451" s="3" t="s">
        <v>744</v>
      </c>
      <c r="D451" s="3" t="s">
        <v>166</v>
      </c>
      <c r="E451" s="3" t="s">
        <v>214</v>
      </c>
      <c r="F451" s="12">
        <v>45412</v>
      </c>
      <c r="G451" s="13"/>
    </row>
    <row r="452" spans="1:7">
      <c r="A452" s="11" t="s">
        <v>75</v>
      </c>
      <c r="B452" s="3" t="s">
        <v>745</v>
      </c>
      <c r="C452" s="3" t="s">
        <v>195</v>
      </c>
      <c r="D452" s="3" t="s">
        <v>166</v>
      </c>
      <c r="E452" s="3" t="s">
        <v>214</v>
      </c>
      <c r="F452" s="12">
        <v>45412</v>
      </c>
      <c r="G452" s="13"/>
    </row>
    <row r="453" spans="1:7">
      <c r="A453" s="11" t="s">
        <v>75</v>
      </c>
      <c r="B453" s="3" t="s">
        <v>746</v>
      </c>
      <c r="C453" s="3" t="s">
        <v>169</v>
      </c>
      <c r="D453" s="3" t="s">
        <v>166</v>
      </c>
      <c r="E453" s="3" t="s">
        <v>214</v>
      </c>
      <c r="F453" s="12">
        <v>45412</v>
      </c>
      <c r="G453" s="13"/>
    </row>
    <row r="454" spans="1:7">
      <c r="A454" s="11" t="s">
        <v>75</v>
      </c>
      <c r="B454" s="3" t="s">
        <v>747</v>
      </c>
      <c r="C454" s="3" t="s">
        <v>195</v>
      </c>
      <c r="D454" s="3" t="s">
        <v>166</v>
      </c>
      <c r="E454" s="3" t="s">
        <v>214</v>
      </c>
      <c r="F454" s="12">
        <v>45402</v>
      </c>
      <c r="G454" s="13"/>
    </row>
    <row r="455" spans="1:7">
      <c r="A455" s="11" t="s">
        <v>74</v>
      </c>
      <c r="B455" s="3" t="s">
        <v>748</v>
      </c>
      <c r="C455" s="3" t="s">
        <v>749</v>
      </c>
      <c r="D455" s="3" t="s">
        <v>166</v>
      </c>
      <c r="E455" s="3" t="s">
        <v>214</v>
      </c>
      <c r="F455" s="12">
        <v>45402</v>
      </c>
      <c r="G455" s="13"/>
    </row>
    <row r="456" spans="1:7">
      <c r="A456" s="11" t="s">
        <v>74</v>
      </c>
      <c r="B456" s="3" t="s">
        <v>750</v>
      </c>
      <c r="C456" s="3" t="s">
        <v>156</v>
      </c>
      <c r="D456" s="3" t="s">
        <v>166</v>
      </c>
      <c r="E456" s="3" t="s">
        <v>214</v>
      </c>
      <c r="F456" s="12">
        <v>45402</v>
      </c>
      <c r="G456" s="13"/>
    </row>
    <row r="457" spans="1:7">
      <c r="A457" s="11" t="s">
        <v>74</v>
      </c>
      <c r="B457" s="3" t="s">
        <v>751</v>
      </c>
      <c r="C457" s="3" t="s">
        <v>752</v>
      </c>
      <c r="D457" s="3" t="s">
        <v>166</v>
      </c>
      <c r="E457" s="3" t="s">
        <v>214</v>
      </c>
      <c r="F457" s="12">
        <v>45402</v>
      </c>
      <c r="G457" s="13"/>
    </row>
    <row r="458" spans="1:7">
      <c r="A458" s="11" t="s">
        <v>74</v>
      </c>
      <c r="B458" s="3" t="s">
        <v>753</v>
      </c>
      <c r="C458" s="3" t="s">
        <v>291</v>
      </c>
      <c r="D458" s="3" t="s">
        <v>166</v>
      </c>
      <c r="E458" s="3" t="s">
        <v>214</v>
      </c>
      <c r="F458" s="12">
        <v>45402</v>
      </c>
      <c r="G458" s="13"/>
    </row>
    <row r="459" spans="1:7">
      <c r="A459" s="11" t="s">
        <v>74</v>
      </c>
      <c r="B459" s="3" t="s">
        <v>754</v>
      </c>
      <c r="C459" s="3" t="s">
        <v>347</v>
      </c>
      <c r="D459" s="3" t="s">
        <v>166</v>
      </c>
      <c r="E459" s="3" t="s">
        <v>214</v>
      </c>
      <c r="F459" s="12">
        <v>45402</v>
      </c>
      <c r="G459" s="13"/>
    </row>
    <row r="460" spans="1:7">
      <c r="A460" s="11" t="s">
        <v>74</v>
      </c>
      <c r="B460" s="3" t="s">
        <v>755</v>
      </c>
      <c r="C460" s="3" t="s">
        <v>756</v>
      </c>
      <c r="D460" s="3" t="s">
        <v>166</v>
      </c>
      <c r="E460" s="3" t="s">
        <v>214</v>
      </c>
      <c r="F460" s="12">
        <v>45402</v>
      </c>
      <c r="G460" s="13"/>
    </row>
    <row r="461" spans="1:7">
      <c r="A461" s="11" t="s">
        <v>74</v>
      </c>
      <c r="B461" s="3" t="s">
        <v>757</v>
      </c>
      <c r="C461" s="3" t="s">
        <v>553</v>
      </c>
      <c r="D461" s="3" t="s">
        <v>166</v>
      </c>
      <c r="E461" s="3" t="s">
        <v>214</v>
      </c>
      <c r="F461" s="12">
        <v>45402</v>
      </c>
      <c r="G461" s="13"/>
    </row>
    <row r="462" spans="1:7">
      <c r="A462" s="11" t="s">
        <v>74</v>
      </c>
      <c r="B462" s="3" t="s">
        <v>758</v>
      </c>
      <c r="C462" s="3" t="s">
        <v>347</v>
      </c>
      <c r="D462" s="3" t="s">
        <v>166</v>
      </c>
      <c r="E462" s="3" t="s">
        <v>214</v>
      </c>
      <c r="F462" s="12">
        <v>45402</v>
      </c>
      <c r="G462" s="13"/>
    </row>
    <row r="463" spans="1:7">
      <c r="A463" s="11" t="s">
        <v>74</v>
      </c>
      <c r="B463" s="3" t="s">
        <v>759</v>
      </c>
      <c r="C463" s="3" t="s">
        <v>760</v>
      </c>
      <c r="D463" s="3" t="s">
        <v>166</v>
      </c>
      <c r="E463" s="3" t="s">
        <v>214</v>
      </c>
      <c r="F463" s="12">
        <v>45402</v>
      </c>
      <c r="G463" s="13"/>
    </row>
    <row r="464" spans="1:7">
      <c r="A464" s="11" t="s">
        <v>74</v>
      </c>
      <c r="B464" s="3" t="s">
        <v>761</v>
      </c>
      <c r="C464" s="3" t="s">
        <v>262</v>
      </c>
      <c r="D464" s="3" t="s">
        <v>166</v>
      </c>
      <c r="E464" s="3" t="s">
        <v>214</v>
      </c>
      <c r="F464" s="12">
        <v>45402</v>
      </c>
      <c r="G464" s="13"/>
    </row>
    <row r="465" spans="1:7">
      <c r="A465" s="11" t="s">
        <v>74</v>
      </c>
      <c r="B465" s="3" t="s">
        <v>762</v>
      </c>
      <c r="C465" s="3" t="s">
        <v>291</v>
      </c>
      <c r="D465" s="3" t="s">
        <v>166</v>
      </c>
      <c r="E465" s="3" t="s">
        <v>214</v>
      </c>
      <c r="F465" s="12">
        <v>45402</v>
      </c>
      <c r="G465" s="13"/>
    </row>
    <row r="466" spans="1:7">
      <c r="A466" s="11" t="s">
        <v>74</v>
      </c>
      <c r="B466" s="3" t="s">
        <v>763</v>
      </c>
      <c r="C466" s="3" t="s">
        <v>764</v>
      </c>
      <c r="D466" s="3" t="s">
        <v>166</v>
      </c>
      <c r="E466" s="3" t="s">
        <v>214</v>
      </c>
      <c r="F466" s="12">
        <v>45402</v>
      </c>
      <c r="G466" s="13"/>
    </row>
    <row r="467" spans="1:7">
      <c r="A467" s="11" t="s">
        <v>74</v>
      </c>
      <c r="B467" s="3" t="s">
        <v>765</v>
      </c>
      <c r="C467" s="3" t="s">
        <v>516</v>
      </c>
      <c r="D467" s="3" t="s">
        <v>166</v>
      </c>
      <c r="E467" s="3" t="s">
        <v>214</v>
      </c>
      <c r="F467" s="12">
        <v>45402</v>
      </c>
      <c r="G467" s="13"/>
    </row>
    <row r="468" spans="1:7">
      <c r="A468" s="11" t="s">
        <v>74</v>
      </c>
      <c r="B468" s="3" t="s">
        <v>766</v>
      </c>
      <c r="C468" s="3" t="s">
        <v>156</v>
      </c>
      <c r="D468" s="3" t="s">
        <v>166</v>
      </c>
      <c r="E468" s="3" t="s">
        <v>214</v>
      </c>
      <c r="F468" s="12">
        <v>45402</v>
      </c>
      <c r="G468" s="13"/>
    </row>
    <row r="469" spans="1:7">
      <c r="A469" s="11" t="s">
        <v>74</v>
      </c>
      <c r="B469" s="3" t="s">
        <v>767</v>
      </c>
      <c r="C469" s="3" t="s">
        <v>156</v>
      </c>
      <c r="D469" s="3" t="s">
        <v>166</v>
      </c>
      <c r="E469" s="3" t="s">
        <v>214</v>
      </c>
      <c r="F469" s="12">
        <v>45402</v>
      </c>
      <c r="G469" s="13"/>
    </row>
    <row r="470" spans="1:7">
      <c r="A470" s="11" t="s">
        <v>74</v>
      </c>
      <c r="B470" s="3" t="s">
        <v>768</v>
      </c>
      <c r="C470" s="3" t="s">
        <v>195</v>
      </c>
      <c r="D470" s="3" t="s">
        <v>166</v>
      </c>
      <c r="E470" s="3" t="s">
        <v>214</v>
      </c>
      <c r="F470" s="12">
        <v>45402</v>
      </c>
      <c r="G470" s="13"/>
    </row>
    <row r="471" spans="1:7">
      <c r="A471" s="11" t="s">
        <v>74</v>
      </c>
      <c r="B471" s="3" t="s">
        <v>769</v>
      </c>
      <c r="C471" s="3" t="s">
        <v>690</v>
      </c>
      <c r="D471" s="3" t="s">
        <v>166</v>
      </c>
      <c r="E471" s="3" t="s">
        <v>214</v>
      </c>
      <c r="F471" s="12">
        <v>45402</v>
      </c>
      <c r="G471" s="13"/>
    </row>
    <row r="472" spans="1:7">
      <c r="A472" s="11" t="s">
        <v>74</v>
      </c>
      <c r="B472" s="3" t="s">
        <v>770</v>
      </c>
      <c r="C472" s="3" t="s">
        <v>347</v>
      </c>
      <c r="D472" s="3" t="s">
        <v>166</v>
      </c>
      <c r="E472" s="3" t="s">
        <v>214</v>
      </c>
      <c r="F472" s="12">
        <v>45402</v>
      </c>
      <c r="G472" s="13"/>
    </row>
    <row r="473" spans="1:7">
      <c r="A473" s="11" t="s">
        <v>58</v>
      </c>
      <c r="B473" s="3" t="s">
        <v>771</v>
      </c>
      <c r="C473" s="3" t="s">
        <v>694</v>
      </c>
      <c r="D473" s="3" t="s">
        <v>166</v>
      </c>
      <c r="E473" s="3" t="s">
        <v>214</v>
      </c>
      <c r="F473" s="12">
        <v>45379</v>
      </c>
      <c r="G473" s="13"/>
    </row>
    <row r="474" spans="1:7">
      <c r="A474" s="11" t="s">
        <v>58</v>
      </c>
      <c r="B474" s="3" t="s">
        <v>772</v>
      </c>
      <c r="C474" s="3" t="s">
        <v>694</v>
      </c>
      <c r="D474" s="3" t="s">
        <v>166</v>
      </c>
      <c r="E474" s="3" t="s">
        <v>214</v>
      </c>
      <c r="F474" s="12">
        <v>45379</v>
      </c>
      <c r="G474" s="13"/>
    </row>
    <row r="475" spans="1:7">
      <c r="A475" s="11" t="s">
        <v>23</v>
      </c>
      <c r="B475" s="3" t="s">
        <v>773</v>
      </c>
      <c r="C475" s="3" t="s">
        <v>152</v>
      </c>
      <c r="D475" s="3" t="s">
        <v>166</v>
      </c>
      <c r="E475" s="3" t="s">
        <v>214</v>
      </c>
      <c r="F475" s="12">
        <v>45427</v>
      </c>
      <c r="G475" s="13"/>
    </row>
    <row r="476" spans="1:7">
      <c r="A476" s="11" t="s">
        <v>23</v>
      </c>
      <c r="B476" s="3" t="s">
        <v>774</v>
      </c>
      <c r="C476" s="3" t="s">
        <v>222</v>
      </c>
      <c r="D476" s="3" t="s">
        <v>166</v>
      </c>
      <c r="E476" s="3" t="s">
        <v>214</v>
      </c>
      <c r="F476" s="12">
        <v>45427</v>
      </c>
      <c r="G476" s="13"/>
    </row>
    <row r="477" spans="1:7">
      <c r="A477" s="11" t="s">
        <v>71</v>
      </c>
      <c r="B477" s="3" t="s">
        <v>775</v>
      </c>
      <c r="C477" s="3" t="s">
        <v>254</v>
      </c>
      <c r="D477" s="3" t="s">
        <v>240</v>
      </c>
      <c r="E477" s="3" t="s">
        <v>241</v>
      </c>
      <c r="F477" s="12">
        <v>45307</v>
      </c>
      <c r="G477" s="13"/>
    </row>
    <row r="478" spans="1:7">
      <c r="A478" s="11" t="s">
        <v>64</v>
      </c>
      <c r="B478" s="3" t="s">
        <v>776</v>
      </c>
      <c r="C478" s="3" t="s">
        <v>152</v>
      </c>
      <c r="D478" s="3" t="s">
        <v>166</v>
      </c>
      <c r="E478" s="3" t="s">
        <v>214</v>
      </c>
      <c r="F478" s="12">
        <v>45415</v>
      </c>
      <c r="G478" s="13"/>
    </row>
    <row r="479" spans="1:7">
      <c r="A479" s="11" t="s">
        <v>64</v>
      </c>
      <c r="B479" s="3" t="s">
        <v>777</v>
      </c>
      <c r="C479" s="3" t="s">
        <v>156</v>
      </c>
      <c r="D479" s="3" t="s">
        <v>166</v>
      </c>
      <c r="E479" s="3" t="s">
        <v>214</v>
      </c>
      <c r="F479" s="12">
        <v>45415</v>
      </c>
      <c r="G479" s="13"/>
    </row>
    <row r="480" spans="1:7">
      <c r="A480" s="11" t="s">
        <v>64</v>
      </c>
      <c r="B480" s="3" t="s">
        <v>778</v>
      </c>
      <c r="C480" s="3" t="s">
        <v>152</v>
      </c>
      <c r="D480" s="3" t="s">
        <v>166</v>
      </c>
      <c r="E480" s="3" t="s">
        <v>214</v>
      </c>
      <c r="F480" s="12">
        <v>45415</v>
      </c>
      <c r="G480" s="13"/>
    </row>
    <row r="481" spans="1:7">
      <c r="A481" s="11" t="s">
        <v>64</v>
      </c>
      <c r="B481" s="3" t="s">
        <v>779</v>
      </c>
      <c r="C481" s="3" t="s">
        <v>648</v>
      </c>
      <c r="D481" s="3" t="s">
        <v>166</v>
      </c>
      <c r="E481" s="3" t="s">
        <v>214</v>
      </c>
      <c r="F481" s="12">
        <v>45415</v>
      </c>
      <c r="G481" s="151" t="s">
        <v>780</v>
      </c>
    </row>
    <row r="482" spans="1:7">
      <c r="A482" s="11" t="s">
        <v>64</v>
      </c>
      <c r="B482" s="3" t="s">
        <v>781</v>
      </c>
      <c r="C482" s="3" t="s">
        <v>169</v>
      </c>
      <c r="D482" s="3" t="s">
        <v>166</v>
      </c>
      <c r="E482" s="3" t="s">
        <v>214</v>
      </c>
      <c r="F482" s="12">
        <v>45415</v>
      </c>
      <c r="G482" s="13"/>
    </row>
    <row r="483" spans="1:7">
      <c r="A483" s="11" t="s">
        <v>89</v>
      </c>
      <c r="B483" s="3" t="s">
        <v>782</v>
      </c>
      <c r="C483" s="3" t="s">
        <v>207</v>
      </c>
      <c r="D483" s="3" t="s">
        <v>166</v>
      </c>
      <c r="E483" s="3" t="s">
        <v>214</v>
      </c>
      <c r="F483" s="12">
        <v>45432</v>
      </c>
      <c r="G483" s="13"/>
    </row>
    <row r="484" spans="1:7">
      <c r="A484" s="11" t="s">
        <v>89</v>
      </c>
      <c r="B484" s="3" t="s">
        <v>783</v>
      </c>
      <c r="C484" s="3" t="s">
        <v>648</v>
      </c>
      <c r="D484" s="3" t="s">
        <v>166</v>
      </c>
      <c r="E484" s="3" t="s">
        <v>214</v>
      </c>
      <c r="F484" s="12">
        <v>45432</v>
      </c>
      <c r="G484" s="13"/>
    </row>
    <row r="485" spans="1:7">
      <c r="A485" s="11" t="s">
        <v>89</v>
      </c>
      <c r="B485" s="3" t="s">
        <v>784</v>
      </c>
      <c r="C485" s="3" t="s">
        <v>169</v>
      </c>
      <c r="D485" s="3" t="s">
        <v>166</v>
      </c>
      <c r="E485" s="3" t="s">
        <v>214</v>
      </c>
      <c r="F485" s="12">
        <v>45432</v>
      </c>
      <c r="G485" s="13"/>
    </row>
    <row r="486" spans="1:7">
      <c r="A486" s="11" t="s">
        <v>89</v>
      </c>
      <c r="B486" s="3" t="s">
        <v>785</v>
      </c>
      <c r="C486" s="3" t="s">
        <v>152</v>
      </c>
      <c r="D486" s="3" t="s">
        <v>166</v>
      </c>
      <c r="E486" s="3" t="s">
        <v>214</v>
      </c>
      <c r="F486" s="12">
        <v>45432</v>
      </c>
      <c r="G486" s="13"/>
    </row>
    <row r="487" spans="1:7">
      <c r="A487" s="11" t="s">
        <v>89</v>
      </c>
      <c r="B487" s="3" t="s">
        <v>786</v>
      </c>
      <c r="C487" s="3" t="s">
        <v>152</v>
      </c>
      <c r="D487" s="3" t="s">
        <v>166</v>
      </c>
      <c r="E487" s="3" t="s">
        <v>214</v>
      </c>
      <c r="F487" s="12">
        <v>45432</v>
      </c>
      <c r="G487" s="13"/>
    </row>
    <row r="488" spans="1:7">
      <c r="A488" s="11" t="s">
        <v>89</v>
      </c>
      <c r="B488" s="3" t="s">
        <v>787</v>
      </c>
      <c r="C488" s="3" t="s">
        <v>152</v>
      </c>
      <c r="D488" s="3" t="s">
        <v>166</v>
      </c>
      <c r="E488" s="3" t="s">
        <v>214</v>
      </c>
      <c r="F488" s="12">
        <v>45432</v>
      </c>
      <c r="G488" s="13"/>
    </row>
    <row r="489" spans="1:7">
      <c r="A489" s="11" t="s">
        <v>89</v>
      </c>
      <c r="B489" s="3" t="s">
        <v>788</v>
      </c>
      <c r="C489" s="3" t="s">
        <v>553</v>
      </c>
      <c r="D489" s="3" t="s">
        <v>166</v>
      </c>
      <c r="E489" s="3" t="s">
        <v>214</v>
      </c>
      <c r="F489" s="12">
        <v>45432</v>
      </c>
      <c r="G489" s="13"/>
    </row>
    <row r="490" spans="1:7">
      <c r="A490" s="11" t="s">
        <v>89</v>
      </c>
      <c r="B490" s="3" t="s">
        <v>789</v>
      </c>
      <c r="C490" s="3" t="s">
        <v>553</v>
      </c>
      <c r="D490" s="3" t="s">
        <v>166</v>
      </c>
      <c r="E490" s="3" t="s">
        <v>214</v>
      </c>
      <c r="F490" s="12">
        <v>45432</v>
      </c>
      <c r="G490" s="13"/>
    </row>
    <row r="491" spans="1:7">
      <c r="A491" s="11" t="s">
        <v>89</v>
      </c>
      <c r="B491" s="3" t="s">
        <v>790</v>
      </c>
      <c r="C491" s="3" t="s">
        <v>169</v>
      </c>
      <c r="D491" s="3" t="s">
        <v>166</v>
      </c>
      <c r="E491" s="3" t="s">
        <v>214</v>
      </c>
      <c r="F491" s="12">
        <v>45432</v>
      </c>
      <c r="G491" s="13"/>
    </row>
    <row r="492" spans="1:7">
      <c r="A492" s="11" t="s">
        <v>89</v>
      </c>
      <c r="B492" s="3" t="s">
        <v>791</v>
      </c>
      <c r="C492" s="3" t="s">
        <v>169</v>
      </c>
      <c r="D492" s="3" t="s">
        <v>166</v>
      </c>
      <c r="E492" s="3" t="s">
        <v>214</v>
      </c>
      <c r="F492" s="12">
        <v>45432</v>
      </c>
      <c r="G492" s="13"/>
    </row>
    <row r="493" spans="1:7">
      <c r="A493" s="11" t="s">
        <v>113</v>
      </c>
      <c r="B493" s="3" t="s">
        <v>792</v>
      </c>
      <c r="C493" s="3" t="s">
        <v>156</v>
      </c>
      <c r="D493" s="3" t="s">
        <v>166</v>
      </c>
      <c r="E493" s="3" t="s">
        <v>534</v>
      </c>
      <c r="F493" s="12">
        <v>45351</v>
      </c>
      <c r="G493" s="13"/>
    </row>
    <row r="494" spans="1:7">
      <c r="A494" s="11" t="s">
        <v>113</v>
      </c>
      <c r="B494" s="3" t="s">
        <v>793</v>
      </c>
      <c r="C494" s="3" t="s">
        <v>303</v>
      </c>
      <c r="D494" s="3" t="s">
        <v>166</v>
      </c>
      <c r="E494" s="3" t="s">
        <v>534</v>
      </c>
      <c r="F494" s="12">
        <v>45351</v>
      </c>
      <c r="G494" s="13"/>
    </row>
    <row r="495" spans="1:7">
      <c r="A495" s="11" t="s">
        <v>113</v>
      </c>
      <c r="B495" s="3" t="s">
        <v>794</v>
      </c>
      <c r="C495" s="3" t="s">
        <v>652</v>
      </c>
      <c r="D495" s="3" t="s">
        <v>166</v>
      </c>
      <c r="E495" s="3" t="s">
        <v>534</v>
      </c>
      <c r="F495" s="12">
        <v>45351</v>
      </c>
      <c r="G495" s="13"/>
    </row>
    <row r="496" spans="1:7">
      <c r="A496" s="11" t="s">
        <v>113</v>
      </c>
      <c r="B496" s="3" t="s">
        <v>795</v>
      </c>
      <c r="C496" s="3" t="s">
        <v>169</v>
      </c>
      <c r="D496" s="3" t="s">
        <v>166</v>
      </c>
      <c r="E496" s="3" t="s">
        <v>534</v>
      </c>
      <c r="F496" s="12">
        <v>45351</v>
      </c>
      <c r="G496" s="13"/>
    </row>
    <row r="497" spans="1:7">
      <c r="A497" s="11" t="s">
        <v>113</v>
      </c>
      <c r="B497" s="3" t="s">
        <v>796</v>
      </c>
      <c r="C497" s="3" t="s">
        <v>169</v>
      </c>
      <c r="D497" s="3" t="s">
        <v>166</v>
      </c>
      <c r="E497" s="3" t="s">
        <v>534</v>
      </c>
      <c r="F497" s="12">
        <v>45351</v>
      </c>
      <c r="G497" s="13"/>
    </row>
    <row r="498" spans="1:7">
      <c r="A498" s="11" t="s">
        <v>113</v>
      </c>
      <c r="B498" s="3" t="s">
        <v>797</v>
      </c>
      <c r="C498" s="3" t="s">
        <v>169</v>
      </c>
      <c r="D498" s="3" t="s">
        <v>166</v>
      </c>
      <c r="E498" s="3" t="s">
        <v>534</v>
      </c>
      <c r="F498" s="12">
        <v>45351</v>
      </c>
      <c r="G498" s="13"/>
    </row>
    <row r="499" spans="1:7">
      <c r="A499" s="11" t="s">
        <v>113</v>
      </c>
      <c r="B499" s="3" t="s">
        <v>798</v>
      </c>
      <c r="C499" s="3" t="s">
        <v>553</v>
      </c>
      <c r="D499" s="3" t="s">
        <v>166</v>
      </c>
      <c r="E499" s="3" t="s">
        <v>237</v>
      </c>
      <c r="F499" s="12">
        <v>45351</v>
      </c>
      <c r="G499" s="13"/>
    </row>
    <row r="500" spans="1:7">
      <c r="A500" s="11" t="s">
        <v>113</v>
      </c>
      <c r="B500" s="3" t="s">
        <v>799</v>
      </c>
      <c r="C500" s="3" t="s">
        <v>169</v>
      </c>
      <c r="D500" s="3" t="s">
        <v>166</v>
      </c>
      <c r="E500" s="3" t="s">
        <v>534</v>
      </c>
      <c r="F500" s="12">
        <v>45351</v>
      </c>
      <c r="G500" s="13"/>
    </row>
    <row r="501" spans="1:7">
      <c r="A501" s="11" t="s">
        <v>113</v>
      </c>
      <c r="B501" s="3" t="s">
        <v>800</v>
      </c>
      <c r="C501" s="3" t="s">
        <v>152</v>
      </c>
      <c r="D501" s="3" t="s">
        <v>166</v>
      </c>
      <c r="E501" s="3" t="s">
        <v>534</v>
      </c>
      <c r="F501" s="12">
        <v>45351</v>
      </c>
      <c r="G501" s="13"/>
    </row>
    <row r="502" spans="1:7">
      <c r="A502" s="11" t="s">
        <v>113</v>
      </c>
      <c r="B502" s="3" t="s">
        <v>801</v>
      </c>
      <c r="C502" s="3" t="s">
        <v>195</v>
      </c>
      <c r="D502" s="3" t="s">
        <v>166</v>
      </c>
      <c r="E502" s="3" t="s">
        <v>534</v>
      </c>
      <c r="F502" s="12">
        <v>45351</v>
      </c>
      <c r="G502" s="13"/>
    </row>
    <row r="503" spans="1:7">
      <c r="A503" s="11" t="s">
        <v>113</v>
      </c>
      <c r="B503" s="3" t="s">
        <v>802</v>
      </c>
      <c r="C503" s="3" t="s">
        <v>156</v>
      </c>
      <c r="D503" s="3" t="s">
        <v>166</v>
      </c>
      <c r="E503" s="3" t="s">
        <v>534</v>
      </c>
      <c r="F503" s="12">
        <v>45351</v>
      </c>
      <c r="G503" s="13"/>
    </row>
    <row r="504" spans="1:7">
      <c r="A504" s="11" t="s">
        <v>113</v>
      </c>
      <c r="B504" s="3" t="s">
        <v>803</v>
      </c>
      <c r="C504" s="3" t="s">
        <v>169</v>
      </c>
      <c r="D504" s="3" t="s">
        <v>166</v>
      </c>
      <c r="E504" s="3" t="s">
        <v>237</v>
      </c>
      <c r="F504" s="12">
        <v>45351</v>
      </c>
      <c r="G504" s="13"/>
    </row>
    <row r="505" spans="1:7">
      <c r="A505" s="11" t="s">
        <v>113</v>
      </c>
      <c r="B505" s="3" t="s">
        <v>804</v>
      </c>
      <c r="C505" s="3" t="s">
        <v>169</v>
      </c>
      <c r="D505" s="3" t="s">
        <v>166</v>
      </c>
      <c r="E505" s="3" t="s">
        <v>534</v>
      </c>
      <c r="F505" s="12">
        <v>45351</v>
      </c>
      <c r="G505" s="13"/>
    </row>
    <row r="506" spans="1:7">
      <c r="A506" s="11" t="s">
        <v>113</v>
      </c>
      <c r="B506" s="3" t="s">
        <v>805</v>
      </c>
      <c r="C506" s="3" t="s">
        <v>806</v>
      </c>
      <c r="D506" s="3" t="s">
        <v>166</v>
      </c>
      <c r="E506" s="3" t="s">
        <v>534</v>
      </c>
      <c r="F506" s="12">
        <v>45351</v>
      </c>
      <c r="G506" s="13"/>
    </row>
    <row r="507" spans="1:7">
      <c r="A507" s="11" t="s">
        <v>113</v>
      </c>
      <c r="B507" s="3" t="s">
        <v>807</v>
      </c>
      <c r="C507" s="3" t="s">
        <v>303</v>
      </c>
      <c r="D507" s="3" t="s">
        <v>166</v>
      </c>
      <c r="E507" s="3" t="s">
        <v>534</v>
      </c>
      <c r="F507" s="12">
        <v>45351</v>
      </c>
      <c r="G507" s="13"/>
    </row>
    <row r="508" spans="1:7">
      <c r="A508" s="11" t="s">
        <v>113</v>
      </c>
      <c r="B508" s="3" t="s">
        <v>808</v>
      </c>
      <c r="C508" s="3" t="s">
        <v>516</v>
      </c>
      <c r="D508" s="3" t="s">
        <v>166</v>
      </c>
      <c r="E508" s="3" t="s">
        <v>534</v>
      </c>
      <c r="F508" s="12">
        <v>45351</v>
      </c>
      <c r="G508" s="13"/>
    </row>
    <row r="509" spans="1:7">
      <c r="A509" s="11" t="s">
        <v>113</v>
      </c>
      <c r="B509" s="3" t="s">
        <v>809</v>
      </c>
      <c r="C509" s="3" t="s">
        <v>303</v>
      </c>
      <c r="D509" s="3" t="s">
        <v>166</v>
      </c>
      <c r="E509" s="3" t="s">
        <v>534</v>
      </c>
      <c r="F509" s="12">
        <v>45351</v>
      </c>
      <c r="G509" s="13"/>
    </row>
    <row r="510" spans="1:7">
      <c r="A510" s="11" t="s">
        <v>113</v>
      </c>
      <c r="B510" s="3" t="s">
        <v>810</v>
      </c>
      <c r="C510" s="3" t="s">
        <v>169</v>
      </c>
      <c r="D510" s="3" t="s">
        <v>166</v>
      </c>
      <c r="E510" s="3" t="s">
        <v>534</v>
      </c>
      <c r="F510" s="12">
        <v>45351</v>
      </c>
      <c r="G510" s="13"/>
    </row>
    <row r="511" spans="1:7">
      <c r="A511" s="11" t="s">
        <v>113</v>
      </c>
      <c r="B511" s="3" t="s">
        <v>811</v>
      </c>
      <c r="C511" s="3" t="s">
        <v>156</v>
      </c>
      <c r="D511" s="3" t="s">
        <v>166</v>
      </c>
      <c r="E511" s="3" t="s">
        <v>237</v>
      </c>
      <c r="F511" s="12">
        <v>45351</v>
      </c>
      <c r="G511" s="13"/>
    </row>
    <row r="512" spans="1:7">
      <c r="A512" s="11" t="s">
        <v>113</v>
      </c>
      <c r="B512" s="3" t="s">
        <v>812</v>
      </c>
      <c r="C512" s="3" t="s">
        <v>173</v>
      </c>
      <c r="D512" s="3" t="s">
        <v>166</v>
      </c>
      <c r="E512" s="3" t="s">
        <v>237</v>
      </c>
      <c r="F512" s="12">
        <v>45351</v>
      </c>
      <c r="G512" s="13"/>
    </row>
    <row r="513" spans="1:7">
      <c r="A513" s="11" t="s">
        <v>113</v>
      </c>
      <c r="B513" s="3" t="s">
        <v>813</v>
      </c>
      <c r="C513" s="3" t="s">
        <v>814</v>
      </c>
      <c r="D513" s="3" t="s">
        <v>166</v>
      </c>
      <c r="E513" s="3" t="s">
        <v>534</v>
      </c>
      <c r="F513" s="12">
        <v>45351</v>
      </c>
      <c r="G513" s="13"/>
    </row>
    <row r="514" spans="1:7">
      <c r="A514" s="11" t="s">
        <v>113</v>
      </c>
      <c r="B514" s="3" t="s">
        <v>815</v>
      </c>
      <c r="C514" s="3" t="s">
        <v>169</v>
      </c>
      <c r="D514" s="13"/>
      <c r="E514" s="13"/>
      <c r="F514" s="13"/>
      <c r="G514" s="13"/>
    </row>
    <row r="515" spans="1:7">
      <c r="A515" s="11" t="s">
        <v>113</v>
      </c>
      <c r="B515" s="3" t="s">
        <v>816</v>
      </c>
      <c r="C515" s="3" t="s">
        <v>303</v>
      </c>
      <c r="D515" s="3" t="s">
        <v>166</v>
      </c>
      <c r="E515" s="3" t="s">
        <v>534</v>
      </c>
      <c r="F515" s="12">
        <v>45351</v>
      </c>
      <c r="G515" s="13"/>
    </row>
    <row r="516" spans="1:7">
      <c r="A516" s="11" t="s">
        <v>113</v>
      </c>
      <c r="B516" s="3" t="s">
        <v>817</v>
      </c>
      <c r="C516" s="3" t="s">
        <v>169</v>
      </c>
      <c r="D516" s="3" t="s">
        <v>166</v>
      </c>
      <c r="E516" s="3" t="s">
        <v>534</v>
      </c>
      <c r="F516" s="12">
        <v>45351</v>
      </c>
      <c r="G516" s="13"/>
    </row>
    <row r="517" spans="1:7">
      <c r="A517" s="11" t="s">
        <v>113</v>
      </c>
      <c r="B517" s="3" t="s">
        <v>818</v>
      </c>
      <c r="C517" s="3" t="s">
        <v>819</v>
      </c>
      <c r="D517" s="3" t="s">
        <v>166</v>
      </c>
      <c r="E517" s="3" t="s">
        <v>534</v>
      </c>
      <c r="F517" s="12">
        <v>45351</v>
      </c>
      <c r="G517" s="13"/>
    </row>
    <row r="518" spans="1:7">
      <c r="A518" s="11" t="s">
        <v>113</v>
      </c>
      <c r="B518" s="3" t="s">
        <v>820</v>
      </c>
      <c r="C518" s="3" t="s">
        <v>156</v>
      </c>
      <c r="D518" s="3" t="s">
        <v>166</v>
      </c>
      <c r="E518" s="3" t="s">
        <v>237</v>
      </c>
      <c r="F518" s="12">
        <v>45351</v>
      </c>
      <c r="G518" s="13"/>
    </row>
    <row r="519" spans="1:7">
      <c r="A519" s="11" t="s">
        <v>113</v>
      </c>
      <c r="B519" s="3" t="s">
        <v>821</v>
      </c>
      <c r="C519" s="3" t="s">
        <v>822</v>
      </c>
      <c r="D519" s="3" t="s">
        <v>166</v>
      </c>
      <c r="E519" s="3" t="s">
        <v>237</v>
      </c>
      <c r="F519" s="12">
        <v>45351</v>
      </c>
      <c r="G519" s="13"/>
    </row>
    <row r="520" spans="1:7">
      <c r="A520" s="11" t="s">
        <v>113</v>
      </c>
      <c r="B520" s="3" t="s">
        <v>823</v>
      </c>
      <c r="C520" s="3" t="s">
        <v>173</v>
      </c>
      <c r="D520" s="3" t="s">
        <v>166</v>
      </c>
      <c r="E520" s="3" t="s">
        <v>534</v>
      </c>
      <c r="F520" s="12">
        <v>45351</v>
      </c>
      <c r="G520" s="13"/>
    </row>
    <row r="521" spans="1:7">
      <c r="A521" s="11" t="s">
        <v>113</v>
      </c>
      <c r="B521" s="3" t="s">
        <v>824</v>
      </c>
      <c r="C521" s="3" t="s">
        <v>173</v>
      </c>
      <c r="D521" s="3" t="s">
        <v>166</v>
      </c>
      <c r="E521" s="3" t="s">
        <v>237</v>
      </c>
      <c r="F521" s="12">
        <v>45351</v>
      </c>
      <c r="G521" s="13"/>
    </row>
    <row r="522" spans="1:7">
      <c r="A522" s="11" t="s">
        <v>113</v>
      </c>
      <c r="B522" s="3" t="s">
        <v>825</v>
      </c>
      <c r="C522" s="3" t="s">
        <v>195</v>
      </c>
      <c r="D522" s="3" t="s">
        <v>166</v>
      </c>
      <c r="E522" s="3" t="s">
        <v>534</v>
      </c>
      <c r="F522" s="12">
        <v>45351</v>
      </c>
      <c r="G522" s="13"/>
    </row>
    <row r="523" spans="1:7">
      <c r="A523" s="11" t="s">
        <v>106</v>
      </c>
      <c r="B523" s="3" t="s">
        <v>826</v>
      </c>
      <c r="C523" s="3" t="s">
        <v>169</v>
      </c>
      <c r="D523" s="13"/>
      <c r="E523" s="13"/>
      <c r="F523" s="13"/>
      <c r="G523" s="13"/>
    </row>
    <row r="524" spans="1:7">
      <c r="A524" s="11" t="s">
        <v>106</v>
      </c>
      <c r="B524" s="3" t="s">
        <v>827</v>
      </c>
      <c r="C524" s="3" t="s">
        <v>169</v>
      </c>
      <c r="D524" s="3" t="s">
        <v>240</v>
      </c>
      <c r="E524" s="3" t="s">
        <v>260</v>
      </c>
      <c r="F524" s="12">
        <v>45406</v>
      </c>
      <c r="G524" s="13"/>
    </row>
    <row r="525" spans="1:7">
      <c r="A525" s="11" t="s">
        <v>106</v>
      </c>
      <c r="B525" s="3" t="s">
        <v>828</v>
      </c>
      <c r="C525" s="3" t="s">
        <v>347</v>
      </c>
      <c r="D525" s="3" t="s">
        <v>240</v>
      </c>
      <c r="E525" s="3" t="s">
        <v>260</v>
      </c>
      <c r="F525" s="12">
        <v>45406</v>
      </c>
      <c r="G525" s="13"/>
    </row>
    <row r="526" spans="1:7">
      <c r="A526" s="11" t="s">
        <v>106</v>
      </c>
      <c r="B526" s="3" t="s">
        <v>829</v>
      </c>
      <c r="C526" s="3" t="s">
        <v>830</v>
      </c>
      <c r="D526" s="3" t="s">
        <v>240</v>
      </c>
      <c r="E526" s="3" t="s">
        <v>260</v>
      </c>
      <c r="F526" s="12">
        <v>45406</v>
      </c>
      <c r="G526" s="13"/>
    </row>
    <row r="527" spans="1:7">
      <c r="A527" s="11" t="s">
        <v>106</v>
      </c>
      <c r="B527" s="3" t="s">
        <v>831</v>
      </c>
      <c r="C527" s="3" t="s">
        <v>347</v>
      </c>
      <c r="D527" s="3" t="s">
        <v>240</v>
      </c>
      <c r="E527" s="3" t="s">
        <v>260</v>
      </c>
      <c r="F527" s="12">
        <v>45406</v>
      </c>
      <c r="G527" s="13"/>
    </row>
    <row r="528" spans="1:7">
      <c r="A528" s="11" t="s">
        <v>106</v>
      </c>
      <c r="B528" s="3" t="s">
        <v>832</v>
      </c>
      <c r="C528" s="3" t="s">
        <v>152</v>
      </c>
      <c r="D528" s="3" t="s">
        <v>240</v>
      </c>
      <c r="E528" s="3" t="s">
        <v>260</v>
      </c>
      <c r="F528" s="12">
        <v>45406</v>
      </c>
      <c r="G528" s="13"/>
    </row>
    <row r="529" spans="1:7">
      <c r="A529" s="1"/>
      <c r="B529" s="1"/>
      <c r="C529" s="1"/>
      <c r="D529" s="1"/>
      <c r="E529" s="1"/>
      <c r="F529" s="1"/>
      <c r="G529" s="1"/>
    </row>
    <row r="530" spans="1:7">
      <c r="A530" s="5" t="s">
        <v>4262</v>
      </c>
      <c r="B530" s="1"/>
      <c r="C530" s="1"/>
      <c r="D530" s="1"/>
      <c r="E530" s="1"/>
      <c r="F530" s="1"/>
      <c r="G530" s="1"/>
    </row>
  </sheetData>
  <hyperlinks>
    <hyperlink ref="G481" r:id="rId1" xr:uid="{CBC71F49-CB76-AB4D-A197-65B38506D30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3CC8D-C0E7-354F-82B0-4BCD644BD8D9}">
  <sheetPr>
    <tabColor rgb="FFFFFF00"/>
  </sheetPr>
  <dimension ref="A1:G513"/>
  <sheetViews>
    <sheetView workbookViewId="0">
      <selection activeCell="P20" sqref="P20"/>
    </sheetView>
  </sheetViews>
  <sheetFormatPr baseColWidth="10" defaultRowHeight="16"/>
  <cols>
    <col min="1" max="16384" width="10.83203125" style="13"/>
  </cols>
  <sheetData>
    <row r="1" spans="1:7">
      <c r="A1" s="11" t="s">
        <v>139</v>
      </c>
      <c r="B1" s="11" t="s">
        <v>145</v>
      </c>
      <c r="C1" s="11" t="s">
        <v>146</v>
      </c>
      <c r="D1" s="11" t="s">
        <v>147</v>
      </c>
      <c r="E1" s="11" t="s">
        <v>148</v>
      </c>
      <c r="F1" s="11" t="s">
        <v>149</v>
      </c>
      <c r="G1" s="11" t="s">
        <v>150</v>
      </c>
    </row>
    <row r="2" spans="1:7">
      <c r="A2" s="11" t="s">
        <v>121</v>
      </c>
      <c r="B2" s="3" t="s">
        <v>715</v>
      </c>
      <c r="C2" s="3" t="s">
        <v>171</v>
      </c>
    </row>
    <row r="3" spans="1:7">
      <c r="A3" s="11" t="s">
        <v>112</v>
      </c>
      <c r="B3" s="3" t="s">
        <v>290</v>
      </c>
      <c r="C3" s="3" t="s">
        <v>291</v>
      </c>
    </row>
    <row r="4" spans="1:7">
      <c r="A4" s="11" t="s">
        <v>100</v>
      </c>
      <c r="B4" s="3" t="s">
        <v>183</v>
      </c>
      <c r="C4" s="3" t="s">
        <v>184</v>
      </c>
    </row>
    <row r="5" spans="1:7">
      <c r="A5" s="11" t="s">
        <v>100</v>
      </c>
      <c r="B5" s="3" t="s">
        <v>178</v>
      </c>
      <c r="C5" s="3" t="s">
        <v>179</v>
      </c>
    </row>
    <row r="6" spans="1:7">
      <c r="A6" s="11" t="s">
        <v>112</v>
      </c>
      <c r="B6" s="3" t="s">
        <v>724</v>
      </c>
      <c r="C6" s="3" t="s">
        <v>553</v>
      </c>
    </row>
    <row r="7" spans="1:7">
      <c r="A7" s="11" t="s">
        <v>113</v>
      </c>
      <c r="B7" s="3" t="s">
        <v>276</v>
      </c>
      <c r="C7" s="3" t="s">
        <v>195</v>
      </c>
      <c r="D7" s="3" t="s">
        <v>153</v>
      </c>
      <c r="E7" s="3" t="s">
        <v>4263</v>
      </c>
      <c r="F7" s="12">
        <v>45029</v>
      </c>
    </row>
    <row r="8" spans="1:7">
      <c r="A8" s="11" t="s">
        <v>86</v>
      </c>
      <c r="B8" s="3" t="s">
        <v>155</v>
      </c>
      <c r="C8" s="3" t="s">
        <v>156</v>
      </c>
      <c r="D8" s="3" t="s">
        <v>153</v>
      </c>
      <c r="E8" s="3" t="s">
        <v>4264</v>
      </c>
      <c r="F8" s="12">
        <v>45124</v>
      </c>
    </row>
    <row r="9" spans="1:7">
      <c r="A9" s="11" t="s">
        <v>135</v>
      </c>
      <c r="B9" s="3" t="s">
        <v>164</v>
      </c>
      <c r="C9" s="3" t="s">
        <v>165</v>
      </c>
      <c r="D9" s="3" t="s">
        <v>153</v>
      </c>
      <c r="E9" s="3" t="s">
        <v>4265</v>
      </c>
      <c r="F9" s="12">
        <v>45273</v>
      </c>
    </row>
    <row r="10" spans="1:7">
      <c r="A10" s="11" t="s">
        <v>135</v>
      </c>
      <c r="B10" s="3" t="s">
        <v>168</v>
      </c>
      <c r="C10" s="3" t="s">
        <v>169</v>
      </c>
    </row>
    <row r="11" spans="1:7">
      <c r="A11" s="11" t="s">
        <v>135</v>
      </c>
      <c r="B11" s="3" t="s">
        <v>170</v>
      </c>
      <c r="C11" s="3" t="s">
        <v>171</v>
      </c>
    </row>
    <row r="12" spans="1:7">
      <c r="A12" s="11" t="s">
        <v>23</v>
      </c>
      <c r="B12" s="3" t="s">
        <v>187</v>
      </c>
      <c r="C12" s="3" t="s">
        <v>152</v>
      </c>
      <c r="D12" s="3" t="s">
        <v>153</v>
      </c>
      <c r="E12" s="3" t="s">
        <v>274</v>
      </c>
      <c r="F12" s="12">
        <v>45020</v>
      </c>
    </row>
    <row r="13" spans="1:7">
      <c r="A13" s="11" t="s">
        <v>23</v>
      </c>
      <c r="B13" s="3" t="s">
        <v>194</v>
      </c>
      <c r="C13" s="3" t="s">
        <v>195</v>
      </c>
      <c r="D13" s="3" t="s">
        <v>153</v>
      </c>
      <c r="E13" s="3" t="s">
        <v>274</v>
      </c>
      <c r="F13" s="12">
        <v>45064</v>
      </c>
    </row>
    <row r="14" spans="1:7">
      <c r="A14" s="11" t="s">
        <v>23</v>
      </c>
      <c r="B14" s="3" t="s">
        <v>221</v>
      </c>
      <c r="C14" s="3" t="s">
        <v>222</v>
      </c>
      <c r="D14" s="3" t="s">
        <v>153</v>
      </c>
      <c r="E14" s="3" t="s">
        <v>154</v>
      </c>
      <c r="F14" s="12">
        <v>45044</v>
      </c>
    </row>
    <row r="15" spans="1:7">
      <c r="A15" s="11" t="s">
        <v>75</v>
      </c>
      <c r="B15" s="3" t="s">
        <v>280</v>
      </c>
      <c r="C15" s="3" t="s">
        <v>195</v>
      </c>
    </row>
    <row r="16" spans="1:7">
      <c r="A16" s="11" t="s">
        <v>75</v>
      </c>
      <c r="B16" s="3" t="s">
        <v>282</v>
      </c>
      <c r="C16" s="3" t="s">
        <v>169</v>
      </c>
      <c r="D16" s="3" t="s">
        <v>153</v>
      </c>
      <c r="E16" s="3" t="s">
        <v>4266</v>
      </c>
      <c r="F16" s="12">
        <v>44986</v>
      </c>
    </row>
    <row r="17" spans="1:6">
      <c r="A17" s="11" t="s">
        <v>135</v>
      </c>
      <c r="B17" s="3" t="s">
        <v>296</v>
      </c>
      <c r="C17" s="3" t="s">
        <v>152</v>
      </c>
    </row>
    <row r="18" spans="1:6">
      <c r="A18" s="11" t="s">
        <v>135</v>
      </c>
      <c r="B18" s="3" t="s">
        <v>297</v>
      </c>
      <c r="C18" s="3" t="s">
        <v>171</v>
      </c>
    </row>
    <row r="19" spans="1:6">
      <c r="A19" s="11" t="s">
        <v>135</v>
      </c>
      <c r="B19" s="3" t="s">
        <v>299</v>
      </c>
      <c r="C19" s="3" t="s">
        <v>152</v>
      </c>
      <c r="D19" s="3" t="s">
        <v>153</v>
      </c>
      <c r="E19" s="3" t="s">
        <v>274</v>
      </c>
      <c r="F19" s="12">
        <v>45273</v>
      </c>
    </row>
    <row r="20" spans="1:6">
      <c r="A20" s="11" t="s">
        <v>80</v>
      </c>
      <c r="B20" s="3" t="s">
        <v>302</v>
      </c>
      <c r="C20" s="3" t="s">
        <v>303</v>
      </c>
    </row>
    <row r="21" spans="1:6">
      <c r="A21" s="11" t="s">
        <v>80</v>
      </c>
      <c r="B21" s="3" t="s">
        <v>304</v>
      </c>
      <c r="C21" s="3" t="s">
        <v>152</v>
      </c>
    </row>
    <row r="22" spans="1:6">
      <c r="A22" s="11" t="s">
        <v>135</v>
      </c>
      <c r="B22" s="3" t="s">
        <v>309</v>
      </c>
      <c r="C22" s="3" t="s">
        <v>254</v>
      </c>
    </row>
    <row r="23" spans="1:6">
      <c r="A23" s="11" t="s">
        <v>135</v>
      </c>
      <c r="B23" s="3" t="s">
        <v>310</v>
      </c>
      <c r="C23" s="3" t="s">
        <v>195</v>
      </c>
      <c r="D23" s="3" t="s">
        <v>153</v>
      </c>
      <c r="E23" s="3" t="s">
        <v>489</v>
      </c>
      <c r="F23" s="12">
        <v>45232</v>
      </c>
    </row>
    <row r="24" spans="1:6">
      <c r="A24" s="11" t="s">
        <v>135</v>
      </c>
      <c r="B24" s="3" t="s">
        <v>311</v>
      </c>
      <c r="C24" s="3" t="s">
        <v>169</v>
      </c>
      <c r="D24" s="3" t="s">
        <v>153</v>
      </c>
      <c r="E24" s="3" t="s">
        <v>4267</v>
      </c>
      <c r="F24" s="12">
        <v>45212</v>
      </c>
    </row>
    <row r="25" spans="1:6">
      <c r="A25" s="11" t="s">
        <v>135</v>
      </c>
      <c r="B25" s="3" t="s">
        <v>312</v>
      </c>
      <c r="C25" s="3" t="s">
        <v>195</v>
      </c>
    </row>
    <row r="26" spans="1:6">
      <c r="A26" s="11" t="s">
        <v>135</v>
      </c>
      <c r="B26" s="3" t="s">
        <v>314</v>
      </c>
      <c r="C26" s="3" t="s">
        <v>254</v>
      </c>
    </row>
    <row r="27" spans="1:6">
      <c r="A27" s="11" t="s">
        <v>135</v>
      </c>
      <c r="B27" s="3" t="s">
        <v>315</v>
      </c>
      <c r="C27" s="3" t="s">
        <v>173</v>
      </c>
    </row>
    <row r="28" spans="1:6">
      <c r="A28" s="11" t="s">
        <v>135</v>
      </c>
      <c r="B28" s="3" t="s">
        <v>316</v>
      </c>
      <c r="C28" s="3" t="s">
        <v>152</v>
      </c>
      <c r="D28" s="3" t="s">
        <v>153</v>
      </c>
      <c r="E28" s="3" t="s">
        <v>4265</v>
      </c>
      <c r="F28" s="12">
        <v>45273</v>
      </c>
    </row>
    <row r="29" spans="1:6">
      <c r="A29" s="11" t="s">
        <v>112</v>
      </c>
      <c r="B29" s="3" t="s">
        <v>330</v>
      </c>
      <c r="C29" s="3" t="s">
        <v>262</v>
      </c>
    </row>
    <row r="30" spans="1:6">
      <c r="A30" s="11" t="s">
        <v>98</v>
      </c>
      <c r="B30" s="3" t="s">
        <v>333</v>
      </c>
      <c r="C30" s="3" t="s">
        <v>207</v>
      </c>
    </row>
    <row r="31" spans="1:6">
      <c r="A31" s="11" t="s">
        <v>123</v>
      </c>
      <c r="B31" s="3" t="s">
        <v>345</v>
      </c>
      <c r="C31" s="3" t="s">
        <v>195</v>
      </c>
      <c r="D31" s="3" t="s">
        <v>153</v>
      </c>
      <c r="E31" s="3" t="s">
        <v>4268</v>
      </c>
      <c r="F31" s="12">
        <v>44964</v>
      </c>
    </row>
    <row r="32" spans="1:6">
      <c r="A32" s="11" t="s">
        <v>123</v>
      </c>
      <c r="B32" s="3" t="s">
        <v>346</v>
      </c>
      <c r="C32" s="3" t="s">
        <v>347</v>
      </c>
      <c r="D32" s="3" t="s">
        <v>153</v>
      </c>
      <c r="E32" s="3" t="s">
        <v>4269</v>
      </c>
      <c r="F32" s="12">
        <v>45314</v>
      </c>
    </row>
    <row r="33" spans="1:6">
      <c r="A33" s="11" t="s">
        <v>123</v>
      </c>
      <c r="B33" s="3" t="s">
        <v>348</v>
      </c>
      <c r="C33" s="3" t="s">
        <v>347</v>
      </c>
      <c r="D33" s="3" t="s">
        <v>153</v>
      </c>
      <c r="E33" s="3" t="s">
        <v>4270</v>
      </c>
      <c r="F33" s="12">
        <v>44994</v>
      </c>
    </row>
    <row r="34" spans="1:6">
      <c r="A34" s="11" t="s">
        <v>123</v>
      </c>
      <c r="B34" s="3" t="s">
        <v>349</v>
      </c>
      <c r="C34" s="3" t="s">
        <v>195</v>
      </c>
      <c r="D34" s="3" t="s">
        <v>153</v>
      </c>
      <c r="E34" s="3" t="s">
        <v>4271</v>
      </c>
      <c r="F34" s="12">
        <v>44963</v>
      </c>
    </row>
    <row r="35" spans="1:6">
      <c r="A35" s="11" t="s">
        <v>58</v>
      </c>
      <c r="B35" s="3" t="s">
        <v>419</v>
      </c>
      <c r="C35" s="3" t="s">
        <v>347</v>
      </c>
      <c r="D35" s="3" t="s">
        <v>153</v>
      </c>
      <c r="E35" s="3" t="s">
        <v>274</v>
      </c>
      <c r="F35" s="12">
        <v>44972</v>
      </c>
    </row>
    <row r="36" spans="1:6">
      <c r="A36" s="11" t="s">
        <v>58</v>
      </c>
      <c r="B36" s="3" t="s">
        <v>480</v>
      </c>
      <c r="C36" s="3" t="s">
        <v>171</v>
      </c>
      <c r="D36" s="3" t="s">
        <v>153</v>
      </c>
      <c r="E36" s="3" t="s">
        <v>4272</v>
      </c>
      <c r="F36" s="12">
        <v>44963</v>
      </c>
    </row>
    <row r="37" spans="1:6">
      <c r="A37" s="11" t="s">
        <v>74</v>
      </c>
      <c r="B37" s="3" t="s">
        <v>484</v>
      </c>
      <c r="C37" s="3" t="s">
        <v>243</v>
      </c>
    </row>
    <row r="38" spans="1:6">
      <c r="A38" s="11" t="s">
        <v>123</v>
      </c>
      <c r="B38" s="3" t="s">
        <v>515</v>
      </c>
      <c r="C38" s="3" t="s">
        <v>516</v>
      </c>
    </row>
    <row r="39" spans="1:6">
      <c r="A39" s="11" t="s">
        <v>113</v>
      </c>
      <c r="B39" s="3" t="s">
        <v>550</v>
      </c>
      <c r="C39" s="3" t="s">
        <v>173</v>
      </c>
      <c r="D39" s="3" t="s">
        <v>153</v>
      </c>
      <c r="E39" s="3" t="s">
        <v>526</v>
      </c>
      <c r="F39" s="12">
        <v>44964</v>
      </c>
    </row>
    <row r="40" spans="1:6">
      <c r="A40" s="11" t="s">
        <v>115</v>
      </c>
      <c r="B40" s="3" t="s">
        <v>551</v>
      </c>
      <c r="C40" s="3" t="s">
        <v>254</v>
      </c>
      <c r="D40" s="3" t="s">
        <v>153</v>
      </c>
      <c r="E40" s="3" t="s">
        <v>154</v>
      </c>
      <c r="F40" s="12">
        <v>44993</v>
      </c>
    </row>
    <row r="41" spans="1:6">
      <c r="A41" s="11" t="s">
        <v>123</v>
      </c>
      <c r="B41" s="3" t="s">
        <v>552</v>
      </c>
      <c r="C41" s="3" t="s">
        <v>553</v>
      </c>
    </row>
    <row r="42" spans="1:6">
      <c r="A42" s="11" t="s">
        <v>112</v>
      </c>
      <c r="B42" s="3" t="s">
        <v>560</v>
      </c>
      <c r="C42" s="3" t="s">
        <v>169</v>
      </c>
    </row>
    <row r="43" spans="1:6">
      <c r="A43" s="11" t="s">
        <v>133</v>
      </c>
      <c r="B43" s="3" t="s">
        <v>4273</v>
      </c>
      <c r="C43" s="3" t="s">
        <v>4274</v>
      </c>
      <c r="D43" s="3" t="s">
        <v>153</v>
      </c>
      <c r="E43" s="3" t="s">
        <v>4275</v>
      </c>
      <c r="F43" s="12">
        <v>44949</v>
      </c>
    </row>
    <row r="44" spans="1:6">
      <c r="A44" s="11" t="s">
        <v>131</v>
      </c>
      <c r="B44" s="3" t="s">
        <v>646</v>
      </c>
      <c r="C44" s="3" t="s">
        <v>195</v>
      </c>
    </row>
    <row r="45" spans="1:6">
      <c r="A45" s="11" t="s">
        <v>131</v>
      </c>
      <c r="B45" s="3" t="s">
        <v>647</v>
      </c>
      <c r="C45" s="3" t="s">
        <v>648</v>
      </c>
    </row>
    <row r="46" spans="1:6">
      <c r="A46" s="11" t="s">
        <v>116</v>
      </c>
      <c r="B46" s="3" t="s">
        <v>649</v>
      </c>
      <c r="C46" s="3" t="s">
        <v>347</v>
      </c>
      <c r="D46" s="3" t="s">
        <v>153</v>
      </c>
      <c r="E46" s="3" t="s">
        <v>4276</v>
      </c>
      <c r="F46" s="12">
        <v>45202</v>
      </c>
    </row>
    <row r="47" spans="1:6">
      <c r="A47" s="11" t="s">
        <v>116</v>
      </c>
      <c r="B47" s="3" t="s">
        <v>650</v>
      </c>
      <c r="C47" s="3" t="s">
        <v>347</v>
      </c>
      <c r="D47" s="3" t="s">
        <v>153</v>
      </c>
      <c r="E47" s="3" t="s">
        <v>4276</v>
      </c>
      <c r="F47" s="12">
        <v>45216</v>
      </c>
    </row>
    <row r="48" spans="1:6">
      <c r="A48" s="11" t="s">
        <v>133</v>
      </c>
      <c r="B48" s="3" t="s">
        <v>4277</v>
      </c>
      <c r="C48" s="3" t="s">
        <v>4278</v>
      </c>
      <c r="D48" s="3" t="s">
        <v>153</v>
      </c>
      <c r="E48" s="3" t="s">
        <v>154</v>
      </c>
      <c r="F48" s="12">
        <v>44937</v>
      </c>
    </row>
    <row r="49" spans="1:6">
      <c r="A49" s="11" t="s">
        <v>133</v>
      </c>
      <c r="B49" s="3" t="s">
        <v>4279</v>
      </c>
      <c r="C49" s="3" t="s">
        <v>4278</v>
      </c>
      <c r="D49" s="3" t="s">
        <v>153</v>
      </c>
      <c r="E49" s="3" t="s">
        <v>154</v>
      </c>
      <c r="F49" s="12">
        <v>44943</v>
      </c>
    </row>
    <row r="50" spans="1:6">
      <c r="A50" s="11" t="s">
        <v>133</v>
      </c>
      <c r="B50" s="3" t="s">
        <v>4280</v>
      </c>
      <c r="C50" s="3" t="s">
        <v>4281</v>
      </c>
      <c r="D50" s="3" t="s">
        <v>153</v>
      </c>
      <c r="E50" s="3" t="s">
        <v>154</v>
      </c>
      <c r="F50" s="12">
        <v>44950</v>
      </c>
    </row>
    <row r="51" spans="1:6">
      <c r="A51" s="11" t="s">
        <v>133</v>
      </c>
      <c r="B51" s="3" t="s">
        <v>4282</v>
      </c>
      <c r="C51" s="3" t="s">
        <v>4283</v>
      </c>
      <c r="D51" s="3" t="s">
        <v>153</v>
      </c>
      <c r="E51" s="3" t="s">
        <v>154</v>
      </c>
      <c r="F51" s="12">
        <v>44953</v>
      </c>
    </row>
    <row r="52" spans="1:6">
      <c r="A52" s="11" t="s">
        <v>133</v>
      </c>
      <c r="B52" s="3" t="s">
        <v>4284</v>
      </c>
      <c r="C52" s="3" t="s">
        <v>4285</v>
      </c>
      <c r="D52" s="3" t="s">
        <v>153</v>
      </c>
      <c r="E52" s="3" t="s">
        <v>154</v>
      </c>
      <c r="F52" s="12">
        <v>44957</v>
      </c>
    </row>
    <row r="53" spans="1:6">
      <c r="A53" s="11" t="s">
        <v>133</v>
      </c>
      <c r="B53" s="3" t="s">
        <v>4286</v>
      </c>
      <c r="C53" s="3" t="s">
        <v>4287</v>
      </c>
      <c r="D53" s="3" t="s">
        <v>153</v>
      </c>
      <c r="E53" s="3" t="s">
        <v>154</v>
      </c>
      <c r="F53" s="12">
        <v>44957</v>
      </c>
    </row>
    <row r="54" spans="1:6">
      <c r="A54" s="11" t="s">
        <v>133</v>
      </c>
      <c r="B54" s="3" t="s">
        <v>4288</v>
      </c>
      <c r="C54" s="3" t="s">
        <v>181</v>
      </c>
      <c r="D54" s="3" t="s">
        <v>153</v>
      </c>
      <c r="E54" s="3" t="s">
        <v>154</v>
      </c>
      <c r="F54" s="12">
        <v>44971</v>
      </c>
    </row>
    <row r="55" spans="1:6">
      <c r="A55" s="11" t="s">
        <v>133</v>
      </c>
      <c r="B55" s="3" t="s">
        <v>4289</v>
      </c>
      <c r="C55" s="3" t="s">
        <v>4283</v>
      </c>
      <c r="D55" s="3" t="s">
        <v>153</v>
      </c>
      <c r="E55" s="3" t="s">
        <v>154</v>
      </c>
      <c r="F55" s="12">
        <v>44977</v>
      </c>
    </row>
    <row r="56" spans="1:6">
      <c r="A56" s="11" t="s">
        <v>133</v>
      </c>
      <c r="B56" s="3" t="s">
        <v>4290</v>
      </c>
      <c r="C56" s="3" t="s">
        <v>4291</v>
      </c>
      <c r="D56" s="3" t="s">
        <v>153</v>
      </c>
      <c r="E56" s="3" t="s">
        <v>154</v>
      </c>
      <c r="F56" s="12">
        <v>44977</v>
      </c>
    </row>
    <row r="57" spans="1:6">
      <c r="A57" s="11" t="s">
        <v>128</v>
      </c>
      <c r="B57" s="3" t="s">
        <v>677</v>
      </c>
      <c r="C57" s="3" t="s">
        <v>347</v>
      </c>
      <c r="D57" s="3" t="s">
        <v>153</v>
      </c>
      <c r="E57" s="3" t="s">
        <v>274</v>
      </c>
      <c r="F57" s="12">
        <v>44992</v>
      </c>
    </row>
    <row r="58" spans="1:6">
      <c r="A58" s="11" t="s">
        <v>128</v>
      </c>
      <c r="B58" s="3" t="s">
        <v>678</v>
      </c>
      <c r="C58" s="3" t="s">
        <v>152</v>
      </c>
      <c r="D58" s="3" t="s">
        <v>153</v>
      </c>
      <c r="E58" s="3" t="s">
        <v>274</v>
      </c>
      <c r="F58" s="12">
        <v>45023</v>
      </c>
    </row>
    <row r="59" spans="1:6">
      <c r="A59" s="11" t="s">
        <v>123</v>
      </c>
      <c r="B59" s="3" t="s">
        <v>679</v>
      </c>
      <c r="C59" s="3" t="s">
        <v>303</v>
      </c>
      <c r="D59" s="3" t="s">
        <v>153</v>
      </c>
      <c r="E59" s="3" t="s">
        <v>4292</v>
      </c>
      <c r="F59" s="12">
        <v>45021</v>
      </c>
    </row>
    <row r="60" spans="1:6">
      <c r="A60" s="11" t="s">
        <v>123</v>
      </c>
      <c r="B60" s="3" t="s">
        <v>680</v>
      </c>
      <c r="C60" s="3" t="s">
        <v>169</v>
      </c>
      <c r="D60" s="3" t="s">
        <v>153</v>
      </c>
      <c r="E60" s="3" t="s">
        <v>154</v>
      </c>
      <c r="F60" s="12">
        <v>44946</v>
      </c>
    </row>
    <row r="61" spans="1:6">
      <c r="A61" s="11" t="s">
        <v>123</v>
      </c>
      <c r="B61" s="3" t="s">
        <v>681</v>
      </c>
      <c r="C61" s="3" t="s">
        <v>195</v>
      </c>
      <c r="D61" s="3" t="s">
        <v>153</v>
      </c>
      <c r="E61" s="3" t="s">
        <v>224</v>
      </c>
      <c r="F61" s="12">
        <v>44998</v>
      </c>
    </row>
    <row r="62" spans="1:6">
      <c r="A62" s="11" t="s">
        <v>123</v>
      </c>
      <c r="B62" s="3" t="s">
        <v>682</v>
      </c>
      <c r="C62" s="3" t="s">
        <v>169</v>
      </c>
      <c r="D62" s="3" t="s">
        <v>153</v>
      </c>
      <c r="E62" s="3" t="s">
        <v>4268</v>
      </c>
      <c r="F62" s="12">
        <v>44964</v>
      </c>
    </row>
    <row r="63" spans="1:6">
      <c r="A63" s="11" t="s">
        <v>123</v>
      </c>
      <c r="B63" s="3" t="s">
        <v>683</v>
      </c>
      <c r="C63" s="3" t="s">
        <v>516</v>
      </c>
      <c r="D63" s="3" t="s">
        <v>153</v>
      </c>
      <c r="E63" s="3" t="s">
        <v>4268</v>
      </c>
      <c r="F63" s="12">
        <v>44964</v>
      </c>
    </row>
    <row r="64" spans="1:6">
      <c r="A64" s="11" t="s">
        <v>123</v>
      </c>
      <c r="B64" s="3" t="s">
        <v>684</v>
      </c>
      <c r="C64" s="3" t="s">
        <v>169</v>
      </c>
    </row>
    <row r="65" spans="1:6">
      <c r="A65" s="11" t="s">
        <v>123</v>
      </c>
      <c r="B65" s="3" t="s">
        <v>685</v>
      </c>
      <c r="C65" s="3" t="s">
        <v>169</v>
      </c>
      <c r="D65" s="3" t="s">
        <v>153</v>
      </c>
      <c r="E65" s="3" t="s">
        <v>4293</v>
      </c>
      <c r="F65" s="12">
        <v>44992</v>
      </c>
    </row>
    <row r="66" spans="1:6">
      <c r="A66" s="11" t="s">
        <v>123</v>
      </c>
      <c r="B66" s="3" t="s">
        <v>686</v>
      </c>
      <c r="C66" s="3" t="s">
        <v>553</v>
      </c>
      <c r="D66" s="3" t="s">
        <v>166</v>
      </c>
      <c r="E66" s="3" t="s">
        <v>4294</v>
      </c>
      <c r="F66" s="12">
        <v>45006</v>
      </c>
    </row>
    <row r="67" spans="1:6">
      <c r="A67" s="11" t="s">
        <v>123</v>
      </c>
      <c r="B67" s="3" t="s">
        <v>687</v>
      </c>
      <c r="C67" s="3" t="s">
        <v>195</v>
      </c>
      <c r="D67" s="3" t="s">
        <v>153</v>
      </c>
      <c r="E67" s="3" t="s">
        <v>4268</v>
      </c>
      <c r="F67" s="12">
        <v>45007</v>
      </c>
    </row>
    <row r="68" spans="1:6">
      <c r="A68" s="11" t="s">
        <v>123</v>
      </c>
      <c r="B68" s="3" t="s">
        <v>688</v>
      </c>
      <c r="C68" s="3" t="s">
        <v>303</v>
      </c>
      <c r="D68" s="3" t="s">
        <v>153</v>
      </c>
      <c r="E68" s="3" t="s">
        <v>4295</v>
      </c>
      <c r="F68" s="12">
        <v>45033</v>
      </c>
    </row>
    <row r="69" spans="1:6">
      <c r="A69" s="11" t="s">
        <v>121</v>
      </c>
      <c r="B69" s="3" t="s">
        <v>689</v>
      </c>
      <c r="C69" s="3" t="s">
        <v>690</v>
      </c>
      <c r="D69" s="3" t="s">
        <v>153</v>
      </c>
      <c r="E69" s="3" t="s">
        <v>154</v>
      </c>
      <c r="F69" s="12">
        <v>44936</v>
      </c>
    </row>
    <row r="70" spans="1:6">
      <c r="A70" s="11" t="s">
        <v>121</v>
      </c>
      <c r="B70" s="3" t="s">
        <v>691</v>
      </c>
      <c r="C70" s="3" t="s">
        <v>692</v>
      </c>
      <c r="D70" s="3" t="s">
        <v>153</v>
      </c>
      <c r="E70" s="3" t="s">
        <v>154</v>
      </c>
      <c r="F70" s="12">
        <v>44936</v>
      </c>
    </row>
    <row r="71" spans="1:6">
      <c r="A71" s="11" t="s">
        <v>121</v>
      </c>
      <c r="B71" s="3" t="s">
        <v>693</v>
      </c>
      <c r="C71" s="3" t="s">
        <v>694</v>
      </c>
      <c r="D71" s="3" t="s">
        <v>153</v>
      </c>
      <c r="E71" s="3" t="s">
        <v>154</v>
      </c>
      <c r="F71" s="12">
        <v>44936</v>
      </c>
    </row>
    <row r="72" spans="1:6">
      <c r="A72" s="11" t="s">
        <v>121</v>
      </c>
      <c r="B72" s="3" t="s">
        <v>695</v>
      </c>
      <c r="C72" s="3" t="s">
        <v>696</v>
      </c>
    </row>
    <row r="73" spans="1:6">
      <c r="A73" s="11" t="s">
        <v>121</v>
      </c>
      <c r="B73" s="3" t="s">
        <v>697</v>
      </c>
      <c r="C73" s="3" t="s">
        <v>169</v>
      </c>
      <c r="D73" s="3" t="s">
        <v>153</v>
      </c>
      <c r="E73" s="3" t="s">
        <v>154</v>
      </c>
      <c r="F73" s="12">
        <v>44936</v>
      </c>
    </row>
    <row r="74" spans="1:6">
      <c r="A74" s="11" t="s">
        <v>121</v>
      </c>
      <c r="B74" s="3" t="s">
        <v>698</v>
      </c>
      <c r="C74" s="3" t="s">
        <v>303</v>
      </c>
    </row>
    <row r="75" spans="1:6">
      <c r="A75" s="11" t="s">
        <v>121</v>
      </c>
      <c r="B75" s="3" t="s">
        <v>699</v>
      </c>
      <c r="C75" s="3" t="s">
        <v>303</v>
      </c>
      <c r="D75" s="3" t="s">
        <v>153</v>
      </c>
      <c r="E75" s="3" t="s">
        <v>154</v>
      </c>
      <c r="F75" s="12">
        <v>44936</v>
      </c>
    </row>
    <row r="76" spans="1:6">
      <c r="A76" s="11" t="s">
        <v>121</v>
      </c>
      <c r="B76" s="3" t="s">
        <v>701</v>
      </c>
      <c r="C76" s="3" t="s">
        <v>553</v>
      </c>
      <c r="D76" s="3" t="s">
        <v>153</v>
      </c>
      <c r="E76" s="3" t="s">
        <v>154</v>
      </c>
      <c r="F76" s="12">
        <v>44937</v>
      </c>
    </row>
    <row r="77" spans="1:6">
      <c r="A77" s="11" t="s">
        <v>121</v>
      </c>
      <c r="B77" s="3" t="s">
        <v>702</v>
      </c>
      <c r="C77" s="3" t="s">
        <v>347</v>
      </c>
      <c r="D77" s="3" t="s">
        <v>153</v>
      </c>
      <c r="E77" s="3" t="s">
        <v>154</v>
      </c>
      <c r="F77" s="12">
        <v>44937</v>
      </c>
    </row>
    <row r="78" spans="1:6">
      <c r="A78" s="11" t="s">
        <v>121</v>
      </c>
      <c r="B78" s="3" t="s">
        <v>703</v>
      </c>
      <c r="C78" s="3" t="s">
        <v>704</v>
      </c>
      <c r="D78" s="3" t="s">
        <v>153</v>
      </c>
      <c r="E78" s="3" t="s">
        <v>154</v>
      </c>
      <c r="F78" s="12">
        <v>44945</v>
      </c>
    </row>
    <row r="79" spans="1:6">
      <c r="A79" s="11" t="s">
        <v>121</v>
      </c>
      <c r="B79" s="3" t="s">
        <v>706</v>
      </c>
      <c r="C79" s="3" t="s">
        <v>690</v>
      </c>
      <c r="D79" s="3" t="s">
        <v>153</v>
      </c>
      <c r="E79" s="3" t="s">
        <v>154</v>
      </c>
      <c r="F79" s="12">
        <v>44936</v>
      </c>
    </row>
    <row r="80" spans="1:6">
      <c r="A80" s="11" t="s">
        <v>121</v>
      </c>
      <c r="B80" s="3" t="s">
        <v>707</v>
      </c>
      <c r="C80" s="3" t="s">
        <v>291</v>
      </c>
    </row>
    <row r="81" spans="1:6">
      <c r="A81" s="11" t="s">
        <v>121</v>
      </c>
      <c r="B81" s="3" t="s">
        <v>708</v>
      </c>
      <c r="C81" s="3" t="s">
        <v>347</v>
      </c>
      <c r="D81" s="3" t="s">
        <v>153</v>
      </c>
      <c r="E81" s="3" t="s">
        <v>154</v>
      </c>
      <c r="F81" s="12">
        <v>44951</v>
      </c>
    </row>
    <row r="82" spans="1:6">
      <c r="A82" s="11" t="s">
        <v>121</v>
      </c>
      <c r="B82" s="3" t="s">
        <v>709</v>
      </c>
      <c r="C82" s="3" t="s">
        <v>516</v>
      </c>
      <c r="D82" s="3" t="s">
        <v>153</v>
      </c>
      <c r="E82" s="3" t="s">
        <v>718</v>
      </c>
      <c r="F82" s="12">
        <v>44952</v>
      </c>
    </row>
    <row r="83" spans="1:6">
      <c r="A83" s="11" t="s">
        <v>121</v>
      </c>
      <c r="B83" s="3" t="s">
        <v>710</v>
      </c>
      <c r="C83" s="3" t="s">
        <v>553</v>
      </c>
      <c r="D83" s="3" t="s">
        <v>153</v>
      </c>
      <c r="E83" s="3" t="s">
        <v>274</v>
      </c>
      <c r="F83" s="12">
        <v>44987</v>
      </c>
    </row>
    <row r="84" spans="1:6">
      <c r="A84" s="11" t="s">
        <v>121</v>
      </c>
      <c r="B84" s="3" t="s">
        <v>711</v>
      </c>
      <c r="C84" s="3" t="s">
        <v>712</v>
      </c>
      <c r="D84" s="3" t="s">
        <v>153</v>
      </c>
      <c r="E84" s="3" t="s">
        <v>274</v>
      </c>
      <c r="F84" s="12">
        <v>44999</v>
      </c>
    </row>
    <row r="85" spans="1:6">
      <c r="A85" s="11" t="s">
        <v>121</v>
      </c>
      <c r="B85" s="3" t="s">
        <v>713</v>
      </c>
      <c r="C85" s="3" t="s">
        <v>692</v>
      </c>
      <c r="D85" s="3" t="s">
        <v>153</v>
      </c>
      <c r="E85" s="3" t="s">
        <v>274</v>
      </c>
      <c r="F85" s="12">
        <v>44999</v>
      </c>
    </row>
    <row r="86" spans="1:6">
      <c r="A86" s="11" t="s">
        <v>115</v>
      </c>
      <c r="B86" s="3" t="s">
        <v>720</v>
      </c>
      <c r="C86" s="3" t="s">
        <v>152</v>
      </c>
      <c r="D86" s="3" t="s">
        <v>153</v>
      </c>
      <c r="E86" s="3" t="s">
        <v>154</v>
      </c>
      <c r="F86" s="12">
        <v>44993</v>
      </c>
    </row>
    <row r="87" spans="1:6">
      <c r="A87" s="11" t="s">
        <v>115</v>
      </c>
      <c r="B87" s="3" t="s">
        <v>721</v>
      </c>
      <c r="C87" s="3" t="s">
        <v>156</v>
      </c>
      <c r="D87" s="3" t="s">
        <v>153</v>
      </c>
      <c r="E87" s="3" t="s">
        <v>154</v>
      </c>
      <c r="F87" s="12">
        <v>44998</v>
      </c>
    </row>
    <row r="88" spans="1:6">
      <c r="A88" s="11" t="s">
        <v>112</v>
      </c>
      <c r="B88" s="3" t="s">
        <v>722</v>
      </c>
      <c r="C88" s="3" t="s">
        <v>152</v>
      </c>
      <c r="D88" s="3" t="s">
        <v>153</v>
      </c>
      <c r="E88" s="3" t="s">
        <v>4296</v>
      </c>
      <c r="F88" s="12">
        <v>45056</v>
      </c>
    </row>
    <row r="89" spans="1:6">
      <c r="A89" s="11" t="s">
        <v>112</v>
      </c>
      <c r="B89" s="3" t="s">
        <v>723</v>
      </c>
      <c r="C89" s="3" t="s">
        <v>195</v>
      </c>
    </row>
    <row r="90" spans="1:6">
      <c r="A90" s="11" t="s">
        <v>112</v>
      </c>
      <c r="B90" s="3" t="s">
        <v>725</v>
      </c>
      <c r="C90" s="3" t="s">
        <v>195</v>
      </c>
    </row>
    <row r="91" spans="1:6">
      <c r="A91" s="11" t="s">
        <v>100</v>
      </c>
      <c r="B91" s="3" t="s">
        <v>4297</v>
      </c>
      <c r="C91" s="3" t="s">
        <v>4283</v>
      </c>
      <c r="D91" s="3" t="s">
        <v>153</v>
      </c>
      <c r="E91" s="3" t="s">
        <v>4298</v>
      </c>
      <c r="F91" s="12">
        <v>45007</v>
      </c>
    </row>
    <row r="92" spans="1:6">
      <c r="A92" s="11" t="s">
        <v>100</v>
      </c>
      <c r="B92" s="3" t="s">
        <v>4299</v>
      </c>
      <c r="C92" s="3" t="s">
        <v>4281</v>
      </c>
      <c r="D92" s="3" t="s">
        <v>153</v>
      </c>
      <c r="E92" s="3" t="s">
        <v>4300</v>
      </c>
      <c r="F92" s="12">
        <v>45064</v>
      </c>
    </row>
    <row r="93" spans="1:6">
      <c r="A93" s="11" t="s">
        <v>98</v>
      </c>
      <c r="B93" s="3" t="s">
        <v>726</v>
      </c>
      <c r="C93" s="3" t="s">
        <v>553</v>
      </c>
    </row>
    <row r="94" spans="1:6">
      <c r="A94" s="11" t="s">
        <v>98</v>
      </c>
      <c r="B94" s="3" t="s">
        <v>727</v>
      </c>
      <c r="C94" s="3" t="s">
        <v>347</v>
      </c>
    </row>
    <row r="95" spans="1:6">
      <c r="A95" s="11" t="s">
        <v>87</v>
      </c>
      <c r="B95" s="3" t="s">
        <v>729</v>
      </c>
      <c r="C95" s="3" t="s">
        <v>169</v>
      </c>
      <c r="D95" s="3" t="s">
        <v>153</v>
      </c>
      <c r="E95" s="3" t="s">
        <v>274</v>
      </c>
      <c r="F95" s="12">
        <v>45055</v>
      </c>
    </row>
    <row r="96" spans="1:6">
      <c r="A96" s="11" t="s">
        <v>87</v>
      </c>
      <c r="B96" s="3" t="s">
        <v>730</v>
      </c>
      <c r="C96" s="3" t="s">
        <v>347</v>
      </c>
      <c r="D96" s="3" t="s">
        <v>153</v>
      </c>
      <c r="E96" s="3" t="s">
        <v>4301</v>
      </c>
      <c r="F96" s="12">
        <v>45000</v>
      </c>
    </row>
    <row r="97" spans="1:6">
      <c r="A97" s="11" t="s">
        <v>87</v>
      </c>
      <c r="B97" s="3" t="s">
        <v>731</v>
      </c>
      <c r="C97" s="3" t="s">
        <v>262</v>
      </c>
      <c r="D97" s="3" t="s">
        <v>153</v>
      </c>
      <c r="E97" s="3" t="s">
        <v>274</v>
      </c>
      <c r="F97" s="12">
        <v>44992</v>
      </c>
    </row>
    <row r="98" spans="1:6">
      <c r="A98" s="11" t="s">
        <v>87</v>
      </c>
      <c r="B98" s="3" t="s">
        <v>732</v>
      </c>
      <c r="C98" s="3" t="s">
        <v>169</v>
      </c>
      <c r="D98" s="3" t="s">
        <v>153</v>
      </c>
      <c r="E98" s="3" t="s">
        <v>274</v>
      </c>
      <c r="F98" s="12">
        <v>44994</v>
      </c>
    </row>
    <row r="99" spans="1:6">
      <c r="A99" s="11" t="s">
        <v>87</v>
      </c>
      <c r="B99" s="3" t="s">
        <v>733</v>
      </c>
      <c r="C99" s="3" t="s">
        <v>347</v>
      </c>
      <c r="D99" s="3" t="s">
        <v>153</v>
      </c>
      <c r="E99" s="3" t="s">
        <v>274</v>
      </c>
      <c r="F99" s="12">
        <v>45027</v>
      </c>
    </row>
    <row r="100" spans="1:6">
      <c r="A100" s="11" t="s">
        <v>87</v>
      </c>
      <c r="B100" s="3" t="s">
        <v>734</v>
      </c>
      <c r="C100" s="3" t="s">
        <v>590</v>
      </c>
      <c r="D100" s="3" t="s">
        <v>153</v>
      </c>
      <c r="E100" s="3" t="s">
        <v>274</v>
      </c>
      <c r="F100" s="12">
        <v>45050</v>
      </c>
    </row>
    <row r="101" spans="1:6">
      <c r="A101" s="11" t="s">
        <v>87</v>
      </c>
      <c r="B101" s="3" t="s">
        <v>735</v>
      </c>
      <c r="C101" s="3" t="s">
        <v>169</v>
      </c>
      <c r="D101" s="3" t="s">
        <v>153</v>
      </c>
      <c r="E101" s="3" t="s">
        <v>274</v>
      </c>
      <c r="F101" s="12">
        <v>45055</v>
      </c>
    </row>
    <row r="102" spans="1:6">
      <c r="A102" s="11" t="s">
        <v>87</v>
      </c>
      <c r="B102" s="3" t="s">
        <v>736</v>
      </c>
      <c r="C102" s="3" t="s">
        <v>152</v>
      </c>
      <c r="D102" s="3" t="s">
        <v>153</v>
      </c>
      <c r="E102" s="3" t="s">
        <v>274</v>
      </c>
      <c r="F102" s="12">
        <v>45057</v>
      </c>
    </row>
    <row r="103" spans="1:6">
      <c r="A103" s="11" t="s">
        <v>86</v>
      </c>
      <c r="B103" s="3" t="s">
        <v>737</v>
      </c>
      <c r="C103" s="3" t="s">
        <v>156</v>
      </c>
      <c r="D103" s="3" t="s">
        <v>153</v>
      </c>
      <c r="E103" s="3" t="s">
        <v>4302</v>
      </c>
      <c r="F103" s="12">
        <v>45210</v>
      </c>
    </row>
    <row r="104" spans="1:6">
      <c r="A104" s="11" t="s">
        <v>75</v>
      </c>
      <c r="B104" s="3" t="s">
        <v>738</v>
      </c>
      <c r="C104" s="3" t="s">
        <v>262</v>
      </c>
      <c r="D104" s="3" t="s">
        <v>153</v>
      </c>
      <c r="E104" s="3" t="s">
        <v>196</v>
      </c>
      <c r="F104" s="12">
        <v>45007</v>
      </c>
    </row>
    <row r="105" spans="1:6">
      <c r="A105" s="11" t="s">
        <v>75</v>
      </c>
      <c r="B105" s="3" t="s">
        <v>739</v>
      </c>
      <c r="C105" s="3" t="s">
        <v>423</v>
      </c>
      <c r="D105" s="3" t="s">
        <v>153</v>
      </c>
      <c r="E105" s="3" t="s">
        <v>4303</v>
      </c>
      <c r="F105" s="12">
        <v>45012</v>
      </c>
    </row>
    <row r="106" spans="1:6">
      <c r="A106" s="11" t="s">
        <v>75</v>
      </c>
      <c r="B106" s="3" t="s">
        <v>740</v>
      </c>
      <c r="C106" s="3" t="s">
        <v>169</v>
      </c>
      <c r="D106" s="3" t="s">
        <v>153</v>
      </c>
      <c r="E106" s="3" t="s">
        <v>4304</v>
      </c>
      <c r="F106" s="12">
        <v>45013</v>
      </c>
    </row>
    <row r="107" spans="1:6">
      <c r="A107" s="11" t="s">
        <v>75</v>
      </c>
      <c r="B107" s="3" t="s">
        <v>741</v>
      </c>
      <c r="C107" s="3" t="s">
        <v>553</v>
      </c>
      <c r="D107" s="3" t="s">
        <v>153</v>
      </c>
      <c r="E107" s="3" t="s">
        <v>154</v>
      </c>
      <c r="F107" s="12">
        <v>44960</v>
      </c>
    </row>
    <row r="108" spans="1:6">
      <c r="A108" s="11" t="s">
        <v>75</v>
      </c>
      <c r="B108" s="3" t="s">
        <v>742</v>
      </c>
      <c r="C108" s="3" t="s">
        <v>553</v>
      </c>
      <c r="D108" s="3" t="s">
        <v>153</v>
      </c>
      <c r="E108" s="3" t="s">
        <v>154</v>
      </c>
      <c r="F108" s="12">
        <v>44965</v>
      </c>
    </row>
    <row r="109" spans="1:6">
      <c r="A109" s="11" t="s">
        <v>75</v>
      </c>
      <c r="B109" s="3" t="s">
        <v>743</v>
      </c>
      <c r="C109" s="3" t="s">
        <v>744</v>
      </c>
      <c r="D109" s="3" t="s">
        <v>153</v>
      </c>
      <c r="E109" s="3" t="s">
        <v>154</v>
      </c>
      <c r="F109" s="12">
        <v>44966</v>
      </c>
    </row>
    <row r="110" spans="1:6">
      <c r="A110" s="11" t="s">
        <v>75</v>
      </c>
      <c r="B110" s="3" t="s">
        <v>745</v>
      </c>
      <c r="C110" s="3" t="s">
        <v>195</v>
      </c>
      <c r="D110" s="3" t="s">
        <v>153</v>
      </c>
      <c r="E110" s="3" t="s">
        <v>154</v>
      </c>
      <c r="F110" s="12">
        <v>44967</v>
      </c>
    </row>
    <row r="111" spans="1:6">
      <c r="A111" s="11" t="s">
        <v>75</v>
      </c>
      <c r="B111" s="3" t="s">
        <v>746</v>
      </c>
      <c r="C111" s="3" t="s">
        <v>169</v>
      </c>
      <c r="D111" s="3" t="s">
        <v>153</v>
      </c>
      <c r="E111" s="3" t="s">
        <v>4305</v>
      </c>
      <c r="F111" s="12">
        <v>44971</v>
      </c>
    </row>
    <row r="112" spans="1:6">
      <c r="A112" s="11" t="s">
        <v>75</v>
      </c>
      <c r="B112" s="3" t="s">
        <v>747</v>
      </c>
      <c r="C112" s="3" t="s">
        <v>195</v>
      </c>
      <c r="D112" s="3" t="s">
        <v>153</v>
      </c>
      <c r="E112" s="3" t="s">
        <v>4306</v>
      </c>
      <c r="F112" s="12">
        <v>44993</v>
      </c>
    </row>
    <row r="113" spans="1:3">
      <c r="A113" s="11" t="s">
        <v>74</v>
      </c>
      <c r="B113" s="3" t="s">
        <v>748</v>
      </c>
      <c r="C113" s="3" t="s">
        <v>749</v>
      </c>
    </row>
    <row r="114" spans="1:3">
      <c r="A114" s="11" t="s">
        <v>74</v>
      </c>
      <c r="B114" s="3" t="s">
        <v>750</v>
      </c>
      <c r="C114" s="3" t="s">
        <v>156</v>
      </c>
    </row>
    <row r="115" spans="1:3">
      <c r="A115" s="11" t="s">
        <v>74</v>
      </c>
      <c r="B115" s="3" t="s">
        <v>751</v>
      </c>
      <c r="C115" s="3" t="s">
        <v>752</v>
      </c>
    </row>
    <row r="116" spans="1:3">
      <c r="A116" s="11" t="s">
        <v>74</v>
      </c>
      <c r="B116" s="3" t="s">
        <v>753</v>
      </c>
      <c r="C116" s="3" t="s">
        <v>291</v>
      </c>
    </row>
    <row r="117" spans="1:3">
      <c r="A117" s="11" t="s">
        <v>74</v>
      </c>
      <c r="B117" s="3" t="s">
        <v>754</v>
      </c>
      <c r="C117" s="3" t="s">
        <v>347</v>
      </c>
    </row>
    <row r="118" spans="1:3">
      <c r="A118" s="11" t="s">
        <v>74</v>
      </c>
      <c r="B118" s="3" t="s">
        <v>755</v>
      </c>
      <c r="C118" s="3" t="s">
        <v>756</v>
      </c>
    </row>
    <row r="119" spans="1:3">
      <c r="A119" s="11" t="s">
        <v>74</v>
      </c>
      <c r="B119" s="3" t="s">
        <v>757</v>
      </c>
      <c r="C119" s="3" t="s">
        <v>553</v>
      </c>
    </row>
    <row r="120" spans="1:3">
      <c r="A120" s="11" t="s">
        <v>74</v>
      </c>
      <c r="B120" s="3" t="s">
        <v>758</v>
      </c>
      <c r="C120" s="3" t="s">
        <v>347</v>
      </c>
    </row>
    <row r="121" spans="1:3">
      <c r="A121" s="11" t="s">
        <v>74</v>
      </c>
      <c r="B121" s="3" t="s">
        <v>759</v>
      </c>
      <c r="C121" s="3" t="s">
        <v>760</v>
      </c>
    </row>
    <row r="122" spans="1:3">
      <c r="A122" s="11" t="s">
        <v>74</v>
      </c>
      <c r="B122" s="3" t="s">
        <v>761</v>
      </c>
      <c r="C122" s="3" t="s">
        <v>262</v>
      </c>
    </row>
    <row r="123" spans="1:3">
      <c r="A123" s="11" t="s">
        <v>74</v>
      </c>
      <c r="B123" s="3" t="s">
        <v>762</v>
      </c>
      <c r="C123" s="3" t="s">
        <v>291</v>
      </c>
    </row>
    <row r="124" spans="1:3">
      <c r="A124" s="11" t="s">
        <v>74</v>
      </c>
      <c r="B124" s="3" t="s">
        <v>763</v>
      </c>
      <c r="C124" s="3" t="s">
        <v>764</v>
      </c>
    </row>
    <row r="125" spans="1:3">
      <c r="A125" s="11" t="s">
        <v>74</v>
      </c>
      <c r="B125" s="3" t="s">
        <v>765</v>
      </c>
      <c r="C125" s="3" t="s">
        <v>516</v>
      </c>
    </row>
    <row r="126" spans="1:3">
      <c r="A126" s="11" t="s">
        <v>74</v>
      </c>
      <c r="B126" s="3" t="s">
        <v>766</v>
      </c>
      <c r="C126" s="3" t="s">
        <v>156</v>
      </c>
    </row>
    <row r="127" spans="1:3">
      <c r="A127" s="11" t="s">
        <v>74</v>
      </c>
      <c r="B127" s="3" t="s">
        <v>767</v>
      </c>
      <c r="C127" s="3" t="s">
        <v>156</v>
      </c>
    </row>
    <row r="128" spans="1:3">
      <c r="A128" s="11" t="s">
        <v>74</v>
      </c>
      <c r="B128" s="3" t="s">
        <v>768</v>
      </c>
      <c r="C128" s="3" t="s">
        <v>195</v>
      </c>
    </row>
    <row r="129" spans="1:7">
      <c r="A129" s="11" t="s">
        <v>74</v>
      </c>
      <c r="B129" s="3" t="s">
        <v>769</v>
      </c>
      <c r="C129" s="3" t="s">
        <v>690</v>
      </c>
    </row>
    <row r="130" spans="1:7">
      <c r="A130" s="11" t="s">
        <v>74</v>
      </c>
      <c r="B130" s="3" t="s">
        <v>770</v>
      </c>
      <c r="C130" s="3" t="s">
        <v>347</v>
      </c>
    </row>
    <row r="131" spans="1:7">
      <c r="A131" s="11" t="s">
        <v>58</v>
      </c>
      <c r="B131" s="3" t="s">
        <v>771</v>
      </c>
      <c r="C131" s="3" t="s">
        <v>694</v>
      </c>
      <c r="D131" s="3" t="s">
        <v>153</v>
      </c>
      <c r="E131" s="3" t="s">
        <v>274</v>
      </c>
      <c r="F131" s="12">
        <v>44970</v>
      </c>
    </row>
    <row r="132" spans="1:7">
      <c r="A132" s="11" t="s">
        <v>58</v>
      </c>
      <c r="B132" s="3" t="s">
        <v>772</v>
      </c>
      <c r="C132" s="3" t="s">
        <v>694</v>
      </c>
      <c r="D132" s="3" t="s">
        <v>153</v>
      </c>
      <c r="E132" s="3" t="s">
        <v>4307</v>
      </c>
      <c r="F132" s="12">
        <v>44991</v>
      </c>
    </row>
    <row r="133" spans="1:7">
      <c r="A133" s="11" t="s">
        <v>23</v>
      </c>
      <c r="B133" s="3" t="s">
        <v>773</v>
      </c>
      <c r="C133" s="3" t="s">
        <v>152</v>
      </c>
    </row>
    <row r="134" spans="1:7">
      <c r="A134" s="11" t="s">
        <v>23</v>
      </c>
      <c r="B134" s="3" t="s">
        <v>774</v>
      </c>
      <c r="C134" s="3" t="s">
        <v>222</v>
      </c>
      <c r="D134" s="3" t="s">
        <v>153</v>
      </c>
      <c r="E134" s="3" t="s">
        <v>274</v>
      </c>
      <c r="F134" s="12">
        <v>44993</v>
      </c>
    </row>
    <row r="135" spans="1:7">
      <c r="A135" s="11" t="s">
        <v>135</v>
      </c>
      <c r="B135" s="3" t="s">
        <v>4308</v>
      </c>
      <c r="C135" s="3" t="s">
        <v>4283</v>
      </c>
    </row>
    <row r="136" spans="1:7">
      <c r="A136" s="11" t="s">
        <v>135</v>
      </c>
      <c r="B136" s="3" t="s">
        <v>4309</v>
      </c>
      <c r="C136" s="3" t="s">
        <v>4283</v>
      </c>
      <c r="D136" s="3" t="s">
        <v>153</v>
      </c>
      <c r="E136" s="3" t="s">
        <v>274</v>
      </c>
      <c r="F136" s="12">
        <v>45266</v>
      </c>
    </row>
    <row r="137" spans="1:7">
      <c r="A137" s="11" t="s">
        <v>64</v>
      </c>
      <c r="B137" s="3" t="s">
        <v>776</v>
      </c>
      <c r="C137" s="3" t="s">
        <v>152</v>
      </c>
    </row>
    <row r="138" spans="1:7">
      <c r="A138" s="11" t="s">
        <v>64</v>
      </c>
      <c r="B138" s="3" t="s">
        <v>777</v>
      </c>
      <c r="C138" s="3" t="s">
        <v>156</v>
      </c>
    </row>
    <row r="139" spans="1:7">
      <c r="A139" s="11" t="s">
        <v>64</v>
      </c>
      <c r="B139" s="3" t="s">
        <v>778</v>
      </c>
      <c r="C139" s="3" t="s">
        <v>152</v>
      </c>
    </row>
    <row r="140" spans="1:7">
      <c r="A140" s="11" t="s">
        <v>64</v>
      </c>
      <c r="B140" s="3" t="s">
        <v>779</v>
      </c>
      <c r="C140" s="3" t="s">
        <v>648</v>
      </c>
      <c r="G140" s="151" t="s">
        <v>780</v>
      </c>
    </row>
    <row r="141" spans="1:7">
      <c r="A141" s="11" t="s">
        <v>64</v>
      </c>
      <c r="B141" s="3" t="s">
        <v>781</v>
      </c>
      <c r="C141" s="3" t="s">
        <v>169</v>
      </c>
    </row>
    <row r="142" spans="1:7">
      <c r="A142" s="11" t="s">
        <v>89</v>
      </c>
      <c r="B142" s="3" t="s">
        <v>782</v>
      </c>
      <c r="C142" s="3" t="s">
        <v>207</v>
      </c>
      <c r="D142" s="3" t="s">
        <v>153</v>
      </c>
      <c r="E142" s="3" t="s">
        <v>274</v>
      </c>
      <c r="F142" s="12">
        <v>44957</v>
      </c>
    </row>
    <row r="143" spans="1:7">
      <c r="A143" s="11" t="s">
        <v>89</v>
      </c>
      <c r="B143" s="3" t="s">
        <v>783</v>
      </c>
      <c r="C143" s="3" t="s">
        <v>648</v>
      </c>
      <c r="D143" s="3" t="s">
        <v>240</v>
      </c>
      <c r="E143" s="3" t="s">
        <v>4310</v>
      </c>
      <c r="F143" s="12">
        <v>45015</v>
      </c>
    </row>
    <row r="144" spans="1:7">
      <c r="A144" s="11" t="s">
        <v>89</v>
      </c>
      <c r="B144" s="3" t="s">
        <v>784</v>
      </c>
      <c r="C144" s="3" t="s">
        <v>169</v>
      </c>
      <c r="D144" s="3" t="s">
        <v>153</v>
      </c>
      <c r="E144" s="3" t="s">
        <v>274</v>
      </c>
      <c r="F144" s="12">
        <v>45033</v>
      </c>
    </row>
    <row r="145" spans="1:6">
      <c r="A145" s="11" t="s">
        <v>89</v>
      </c>
      <c r="B145" s="3" t="s">
        <v>785</v>
      </c>
      <c r="C145" s="3" t="s">
        <v>152</v>
      </c>
      <c r="D145" s="3" t="s">
        <v>153</v>
      </c>
      <c r="E145" s="3" t="s">
        <v>274</v>
      </c>
      <c r="F145" s="12">
        <v>44945</v>
      </c>
    </row>
    <row r="146" spans="1:6">
      <c r="A146" s="11" t="s">
        <v>89</v>
      </c>
      <c r="B146" s="3" t="s">
        <v>786</v>
      </c>
      <c r="C146" s="3" t="s">
        <v>152</v>
      </c>
      <c r="D146" s="3" t="s">
        <v>240</v>
      </c>
      <c r="E146" s="3" t="s">
        <v>274</v>
      </c>
      <c r="F146" s="12">
        <v>44951</v>
      </c>
    </row>
    <row r="147" spans="1:6">
      <c r="A147" s="11" t="s">
        <v>89</v>
      </c>
      <c r="B147" s="3" t="s">
        <v>787</v>
      </c>
      <c r="C147" s="3" t="s">
        <v>152</v>
      </c>
      <c r="D147" s="3" t="s">
        <v>153</v>
      </c>
      <c r="E147" s="3" t="s">
        <v>274</v>
      </c>
      <c r="F147" s="12">
        <v>44956</v>
      </c>
    </row>
    <row r="148" spans="1:6">
      <c r="A148" s="11" t="s">
        <v>89</v>
      </c>
      <c r="B148" s="3" t="s">
        <v>788</v>
      </c>
      <c r="C148" s="3" t="s">
        <v>553</v>
      </c>
      <c r="D148" s="3" t="s">
        <v>153</v>
      </c>
      <c r="E148" s="3" t="s">
        <v>154</v>
      </c>
      <c r="F148" s="12">
        <v>44956</v>
      </c>
    </row>
    <row r="149" spans="1:6">
      <c r="A149" s="11" t="s">
        <v>89</v>
      </c>
      <c r="B149" s="3" t="s">
        <v>789</v>
      </c>
      <c r="C149" s="3" t="s">
        <v>553</v>
      </c>
      <c r="D149" s="3" t="s">
        <v>153</v>
      </c>
      <c r="E149" s="3" t="s">
        <v>154</v>
      </c>
      <c r="F149" s="12">
        <v>44973</v>
      </c>
    </row>
    <row r="150" spans="1:6">
      <c r="A150" s="11" t="s">
        <v>89</v>
      </c>
      <c r="B150" s="3" t="s">
        <v>790</v>
      </c>
      <c r="C150" s="3" t="s">
        <v>169</v>
      </c>
      <c r="D150" s="3" t="s">
        <v>153</v>
      </c>
      <c r="E150" s="3" t="s">
        <v>274</v>
      </c>
      <c r="F150" s="12">
        <v>45035</v>
      </c>
    </row>
    <row r="151" spans="1:6">
      <c r="A151" s="11" t="s">
        <v>89</v>
      </c>
      <c r="B151" s="3" t="s">
        <v>791</v>
      </c>
      <c r="C151" s="3" t="s">
        <v>169</v>
      </c>
      <c r="D151" s="3" t="s">
        <v>153</v>
      </c>
      <c r="E151" s="3" t="s">
        <v>274</v>
      </c>
      <c r="F151" s="12">
        <v>45035</v>
      </c>
    </row>
    <row r="152" spans="1:6">
      <c r="A152" s="11" t="s">
        <v>113</v>
      </c>
      <c r="B152" s="3" t="s">
        <v>792</v>
      </c>
      <c r="C152" s="3" t="s">
        <v>156</v>
      </c>
      <c r="D152" s="3" t="s">
        <v>153</v>
      </c>
      <c r="E152" s="3" t="s">
        <v>526</v>
      </c>
      <c r="F152" s="12">
        <v>44964</v>
      </c>
    </row>
    <row r="153" spans="1:6">
      <c r="A153" s="11" t="s">
        <v>113</v>
      </c>
      <c r="B153" s="3" t="s">
        <v>793</v>
      </c>
      <c r="C153" s="3" t="s">
        <v>303</v>
      </c>
      <c r="D153" s="3" t="s">
        <v>153</v>
      </c>
      <c r="E153" s="3" t="s">
        <v>526</v>
      </c>
      <c r="F153" s="12">
        <v>44964</v>
      </c>
    </row>
    <row r="154" spans="1:6">
      <c r="A154" s="11" t="s">
        <v>113</v>
      </c>
      <c r="B154" s="3" t="s">
        <v>794</v>
      </c>
      <c r="C154" s="3" t="s">
        <v>652</v>
      </c>
      <c r="D154" s="3" t="s">
        <v>153</v>
      </c>
      <c r="E154" s="3" t="s">
        <v>526</v>
      </c>
      <c r="F154" s="12">
        <v>44964</v>
      </c>
    </row>
    <row r="155" spans="1:6">
      <c r="A155" s="11" t="s">
        <v>113</v>
      </c>
      <c r="B155" s="3" t="s">
        <v>795</v>
      </c>
      <c r="C155" s="3" t="s">
        <v>169</v>
      </c>
      <c r="D155" s="3" t="s">
        <v>153</v>
      </c>
      <c r="E155" s="3" t="s">
        <v>526</v>
      </c>
      <c r="F155" s="12">
        <v>44964</v>
      </c>
    </row>
    <row r="156" spans="1:6">
      <c r="A156" s="11" t="s">
        <v>113</v>
      </c>
      <c r="B156" s="3" t="s">
        <v>796</v>
      </c>
      <c r="C156" s="3" t="s">
        <v>169</v>
      </c>
      <c r="D156" s="3" t="s">
        <v>153</v>
      </c>
      <c r="E156" s="3" t="s">
        <v>526</v>
      </c>
      <c r="F156" s="12">
        <v>44964</v>
      </c>
    </row>
    <row r="157" spans="1:6">
      <c r="A157" s="11" t="s">
        <v>113</v>
      </c>
      <c r="B157" s="3" t="s">
        <v>797</v>
      </c>
      <c r="C157" s="3" t="s">
        <v>169</v>
      </c>
      <c r="D157" s="3" t="s">
        <v>153</v>
      </c>
      <c r="E157" s="3" t="s">
        <v>526</v>
      </c>
      <c r="F157" s="12">
        <v>44964</v>
      </c>
    </row>
    <row r="158" spans="1:6">
      <c r="A158" s="11" t="s">
        <v>113</v>
      </c>
      <c r="B158" s="3" t="s">
        <v>798</v>
      </c>
      <c r="C158" s="3" t="s">
        <v>553</v>
      </c>
      <c r="D158" s="3" t="s">
        <v>153</v>
      </c>
      <c r="E158" s="3" t="s">
        <v>526</v>
      </c>
      <c r="F158" s="12">
        <v>44964</v>
      </c>
    </row>
    <row r="159" spans="1:6">
      <c r="A159" s="11" t="s">
        <v>113</v>
      </c>
      <c r="B159" s="3" t="s">
        <v>799</v>
      </c>
      <c r="C159" s="3" t="s">
        <v>169</v>
      </c>
      <c r="D159" s="3" t="s">
        <v>153</v>
      </c>
      <c r="E159" s="3" t="s">
        <v>526</v>
      </c>
      <c r="F159" s="12">
        <v>44964</v>
      </c>
    </row>
    <row r="160" spans="1:6">
      <c r="A160" s="11" t="s">
        <v>113</v>
      </c>
      <c r="B160" s="3" t="s">
        <v>800</v>
      </c>
      <c r="C160" s="3" t="s">
        <v>152</v>
      </c>
      <c r="D160" s="3" t="s">
        <v>153</v>
      </c>
      <c r="E160" s="3" t="s">
        <v>526</v>
      </c>
      <c r="F160" s="12">
        <v>44964</v>
      </c>
    </row>
    <row r="161" spans="1:6">
      <c r="A161" s="11" t="s">
        <v>113</v>
      </c>
      <c r="B161" s="3" t="s">
        <v>801</v>
      </c>
      <c r="C161" s="3" t="s">
        <v>195</v>
      </c>
      <c r="D161" s="3" t="s">
        <v>153</v>
      </c>
      <c r="E161" s="3" t="s">
        <v>526</v>
      </c>
      <c r="F161" s="12">
        <v>44964</v>
      </c>
    </row>
    <row r="162" spans="1:6">
      <c r="A162" s="11" t="s">
        <v>113</v>
      </c>
      <c r="B162" s="3" t="s">
        <v>802</v>
      </c>
      <c r="C162" s="3" t="s">
        <v>156</v>
      </c>
      <c r="D162" s="3" t="s">
        <v>153</v>
      </c>
      <c r="E162" s="3" t="s">
        <v>526</v>
      </c>
      <c r="F162" s="12">
        <v>44964</v>
      </c>
    </row>
    <row r="163" spans="1:6">
      <c r="A163" s="11" t="s">
        <v>113</v>
      </c>
      <c r="B163" s="3" t="s">
        <v>803</v>
      </c>
      <c r="C163" s="3" t="s">
        <v>169</v>
      </c>
      <c r="D163" s="3" t="s">
        <v>153</v>
      </c>
      <c r="E163" s="3" t="s">
        <v>526</v>
      </c>
      <c r="F163" s="12">
        <v>44964</v>
      </c>
    </row>
    <row r="164" spans="1:6">
      <c r="A164" s="11" t="s">
        <v>113</v>
      </c>
      <c r="B164" s="3" t="s">
        <v>804</v>
      </c>
      <c r="C164" s="3" t="s">
        <v>169</v>
      </c>
      <c r="D164" s="3" t="s">
        <v>153</v>
      </c>
      <c r="E164" s="3" t="s">
        <v>526</v>
      </c>
      <c r="F164" s="12">
        <v>44964</v>
      </c>
    </row>
    <row r="165" spans="1:6">
      <c r="A165" s="11" t="s">
        <v>113</v>
      </c>
      <c r="B165" s="3" t="s">
        <v>805</v>
      </c>
      <c r="C165" s="3" t="s">
        <v>806</v>
      </c>
      <c r="D165" s="3" t="s">
        <v>153</v>
      </c>
      <c r="E165" s="3" t="s">
        <v>526</v>
      </c>
      <c r="F165" s="12">
        <v>44964</v>
      </c>
    </row>
    <row r="166" spans="1:6">
      <c r="A166" s="11" t="s">
        <v>113</v>
      </c>
      <c r="B166" s="3" t="s">
        <v>807</v>
      </c>
      <c r="C166" s="3" t="s">
        <v>303</v>
      </c>
      <c r="D166" s="3" t="s">
        <v>153</v>
      </c>
      <c r="E166" s="3" t="s">
        <v>526</v>
      </c>
      <c r="F166" s="12">
        <v>44964</v>
      </c>
    </row>
    <row r="167" spans="1:6">
      <c r="A167" s="11" t="s">
        <v>113</v>
      </c>
      <c r="B167" s="3" t="s">
        <v>808</v>
      </c>
      <c r="C167" s="3" t="s">
        <v>516</v>
      </c>
      <c r="D167" s="3" t="s">
        <v>153</v>
      </c>
      <c r="E167" s="3" t="s">
        <v>526</v>
      </c>
      <c r="F167" s="12">
        <v>44964</v>
      </c>
    </row>
    <row r="168" spans="1:6">
      <c r="A168" s="11" t="s">
        <v>113</v>
      </c>
      <c r="B168" s="3" t="s">
        <v>809</v>
      </c>
      <c r="C168" s="3" t="s">
        <v>303</v>
      </c>
      <c r="D168" s="3" t="s">
        <v>153</v>
      </c>
      <c r="E168" s="3" t="s">
        <v>526</v>
      </c>
      <c r="F168" s="12">
        <v>44964</v>
      </c>
    </row>
    <row r="169" spans="1:6">
      <c r="A169" s="11" t="s">
        <v>113</v>
      </c>
      <c r="B169" s="3" t="s">
        <v>810</v>
      </c>
      <c r="C169" s="3" t="s">
        <v>169</v>
      </c>
      <c r="D169" s="3" t="s">
        <v>153</v>
      </c>
      <c r="E169" s="3" t="s">
        <v>526</v>
      </c>
      <c r="F169" s="12">
        <v>44964</v>
      </c>
    </row>
    <row r="170" spans="1:6">
      <c r="A170" s="11" t="s">
        <v>113</v>
      </c>
      <c r="B170" s="3" t="s">
        <v>811</v>
      </c>
      <c r="C170" s="3" t="s">
        <v>156</v>
      </c>
      <c r="D170" s="3" t="s">
        <v>153</v>
      </c>
      <c r="E170" s="3" t="s">
        <v>526</v>
      </c>
      <c r="F170" s="12">
        <v>44964</v>
      </c>
    </row>
    <row r="171" spans="1:6">
      <c r="A171" s="11" t="s">
        <v>113</v>
      </c>
      <c r="B171" s="3" t="s">
        <v>812</v>
      </c>
      <c r="C171" s="3" t="s">
        <v>173</v>
      </c>
      <c r="D171" s="3" t="s">
        <v>153</v>
      </c>
      <c r="E171" s="3" t="s">
        <v>526</v>
      </c>
      <c r="F171" s="12">
        <v>44964</v>
      </c>
    </row>
    <row r="172" spans="1:6">
      <c r="A172" s="11" t="s">
        <v>113</v>
      </c>
      <c r="B172" s="3" t="s">
        <v>813</v>
      </c>
      <c r="C172" s="3" t="s">
        <v>814</v>
      </c>
      <c r="D172" s="3" t="s">
        <v>153</v>
      </c>
      <c r="E172" s="3" t="s">
        <v>526</v>
      </c>
      <c r="F172" s="12">
        <v>44964</v>
      </c>
    </row>
    <row r="173" spans="1:6">
      <c r="A173" s="11" t="s">
        <v>113</v>
      </c>
      <c r="B173" s="3" t="s">
        <v>815</v>
      </c>
      <c r="C173" s="3" t="s">
        <v>169</v>
      </c>
      <c r="D173" s="3" t="s">
        <v>153</v>
      </c>
      <c r="E173" s="3" t="s">
        <v>526</v>
      </c>
      <c r="F173" s="12">
        <v>44964</v>
      </c>
    </row>
    <row r="174" spans="1:6">
      <c r="A174" s="11" t="s">
        <v>113</v>
      </c>
      <c r="B174" s="3" t="s">
        <v>816</v>
      </c>
      <c r="C174" s="3" t="s">
        <v>303</v>
      </c>
      <c r="D174" s="3" t="s">
        <v>153</v>
      </c>
      <c r="E174" s="3" t="s">
        <v>526</v>
      </c>
      <c r="F174" s="12">
        <v>44964</v>
      </c>
    </row>
    <row r="175" spans="1:6">
      <c r="A175" s="11" t="s">
        <v>113</v>
      </c>
      <c r="B175" s="3" t="s">
        <v>817</v>
      </c>
      <c r="C175" s="3" t="s">
        <v>169</v>
      </c>
      <c r="D175" s="3" t="s">
        <v>153</v>
      </c>
      <c r="E175" s="3" t="s">
        <v>526</v>
      </c>
      <c r="F175" s="12">
        <v>44964</v>
      </c>
    </row>
    <row r="176" spans="1:6">
      <c r="A176" s="11" t="s">
        <v>113</v>
      </c>
      <c r="B176" s="3" t="s">
        <v>818</v>
      </c>
      <c r="C176" s="3" t="s">
        <v>819</v>
      </c>
      <c r="D176" s="3" t="s">
        <v>153</v>
      </c>
      <c r="E176" s="3" t="s">
        <v>526</v>
      </c>
      <c r="F176" s="12">
        <v>44964</v>
      </c>
    </row>
    <row r="177" spans="1:7">
      <c r="A177" s="11" t="s">
        <v>113</v>
      </c>
      <c r="B177" s="3" t="s">
        <v>820</v>
      </c>
      <c r="C177" s="3" t="s">
        <v>156</v>
      </c>
      <c r="D177" s="3" t="s">
        <v>153</v>
      </c>
      <c r="E177" s="3" t="s">
        <v>4311</v>
      </c>
      <c r="F177" s="12">
        <v>44973</v>
      </c>
    </row>
    <row r="178" spans="1:7">
      <c r="A178" s="11" t="s">
        <v>113</v>
      </c>
      <c r="B178" s="3" t="s">
        <v>821</v>
      </c>
      <c r="C178" s="3" t="s">
        <v>822</v>
      </c>
      <c r="D178" s="3" t="s">
        <v>153</v>
      </c>
      <c r="E178" s="3" t="s">
        <v>4312</v>
      </c>
      <c r="F178" s="12">
        <v>44980</v>
      </c>
    </row>
    <row r="179" spans="1:7">
      <c r="A179" s="11" t="s">
        <v>113</v>
      </c>
      <c r="B179" s="3" t="s">
        <v>823</v>
      </c>
      <c r="C179" s="3" t="s">
        <v>173</v>
      </c>
      <c r="D179" s="3" t="s">
        <v>153</v>
      </c>
      <c r="E179" s="3" t="s">
        <v>4313</v>
      </c>
      <c r="F179" s="12">
        <v>44986</v>
      </c>
    </row>
    <row r="180" spans="1:7">
      <c r="A180" s="11" t="s">
        <v>113</v>
      </c>
      <c r="B180" s="3" t="s">
        <v>824</v>
      </c>
      <c r="C180" s="3" t="s">
        <v>173</v>
      </c>
      <c r="D180" s="3" t="s">
        <v>153</v>
      </c>
      <c r="E180" s="3" t="s">
        <v>247</v>
      </c>
      <c r="F180" s="12">
        <v>45008</v>
      </c>
    </row>
    <row r="181" spans="1:7">
      <c r="A181" s="11" t="s">
        <v>113</v>
      </c>
      <c r="B181" s="3" t="s">
        <v>825</v>
      </c>
      <c r="C181" s="3" t="s">
        <v>195</v>
      </c>
      <c r="D181" s="3" t="s">
        <v>153</v>
      </c>
      <c r="E181" s="3" t="s">
        <v>4314</v>
      </c>
      <c r="F181" s="12">
        <v>45028</v>
      </c>
    </row>
    <row r="182" spans="1:7">
      <c r="A182" s="11" t="s">
        <v>106</v>
      </c>
      <c r="B182" s="3" t="s">
        <v>826</v>
      </c>
      <c r="C182" s="3" t="s">
        <v>169</v>
      </c>
      <c r="D182" s="3" t="s">
        <v>153</v>
      </c>
      <c r="E182" s="3" t="s">
        <v>154</v>
      </c>
      <c r="F182" s="12">
        <v>44963</v>
      </c>
    </row>
    <row r="183" spans="1:7">
      <c r="A183" s="11" t="s">
        <v>106</v>
      </c>
      <c r="B183" s="3" t="s">
        <v>827</v>
      </c>
      <c r="C183" s="3" t="s">
        <v>169</v>
      </c>
      <c r="D183" s="3" t="s">
        <v>153</v>
      </c>
      <c r="E183" s="3" t="s">
        <v>154</v>
      </c>
      <c r="F183" s="12">
        <v>45021</v>
      </c>
    </row>
    <row r="184" spans="1:7">
      <c r="A184" s="11" t="s">
        <v>106</v>
      </c>
      <c r="B184" s="3" t="s">
        <v>828</v>
      </c>
      <c r="C184" s="3" t="s">
        <v>347</v>
      </c>
      <c r="D184" s="3" t="s">
        <v>153</v>
      </c>
      <c r="E184" s="3" t="s">
        <v>274</v>
      </c>
      <c r="F184" s="12">
        <v>45022</v>
      </c>
    </row>
    <row r="185" spans="1:7">
      <c r="A185" s="11" t="s">
        <v>106</v>
      </c>
      <c r="B185" s="3" t="s">
        <v>829</v>
      </c>
      <c r="C185" s="3" t="s">
        <v>830</v>
      </c>
      <c r="D185" s="3" t="s">
        <v>153</v>
      </c>
      <c r="E185" s="3" t="s">
        <v>274</v>
      </c>
      <c r="F185" s="12">
        <v>45035</v>
      </c>
    </row>
    <row r="186" spans="1:7">
      <c r="A186" s="11" t="s">
        <v>106</v>
      </c>
      <c r="B186" s="3" t="s">
        <v>831</v>
      </c>
      <c r="C186" s="3" t="s">
        <v>347</v>
      </c>
      <c r="D186" s="3" t="s">
        <v>153</v>
      </c>
      <c r="E186" s="3" t="s">
        <v>4315</v>
      </c>
      <c r="F186" s="12">
        <v>45043</v>
      </c>
    </row>
    <row r="187" spans="1:7">
      <c r="A187" s="11" t="s">
        <v>106</v>
      </c>
      <c r="B187" s="3" t="s">
        <v>832</v>
      </c>
      <c r="C187" s="3" t="s">
        <v>152</v>
      </c>
      <c r="D187" s="3" t="s">
        <v>153</v>
      </c>
      <c r="E187" s="3" t="s">
        <v>4316</v>
      </c>
      <c r="F187" s="12">
        <v>45180</v>
      </c>
    </row>
    <row r="188" spans="1:7">
      <c r="A188" s="11" t="s">
        <v>124</v>
      </c>
      <c r="B188" s="3" t="s">
        <v>4317</v>
      </c>
      <c r="C188" s="3" t="s">
        <v>4281</v>
      </c>
      <c r="D188" s="3" t="s">
        <v>240</v>
      </c>
      <c r="F188" s="12">
        <v>45226</v>
      </c>
    </row>
    <row r="189" spans="1:7">
      <c r="A189" s="11" t="s">
        <v>124</v>
      </c>
      <c r="B189" s="3" t="s">
        <v>746</v>
      </c>
      <c r="C189" s="3" t="s">
        <v>4278</v>
      </c>
      <c r="D189" s="3" t="s">
        <v>190</v>
      </c>
      <c r="E189" s="3" t="s">
        <v>200</v>
      </c>
      <c r="F189" s="12">
        <v>45095</v>
      </c>
      <c r="G189" s="151" t="s">
        <v>4318</v>
      </c>
    </row>
    <row r="190" spans="1:7">
      <c r="A190" s="11" t="s">
        <v>87</v>
      </c>
      <c r="B190" s="3" t="s">
        <v>4319</v>
      </c>
      <c r="C190" s="3" t="s">
        <v>181</v>
      </c>
      <c r="D190" s="3" t="s">
        <v>153</v>
      </c>
      <c r="E190" s="3" t="s">
        <v>274</v>
      </c>
      <c r="F190" s="12">
        <v>45091</v>
      </c>
    </row>
    <row r="191" spans="1:7">
      <c r="A191" s="11" t="s">
        <v>14</v>
      </c>
      <c r="B191" s="3" t="s">
        <v>4320</v>
      </c>
      <c r="C191" s="3" t="s">
        <v>181</v>
      </c>
      <c r="D191" s="3" t="s">
        <v>190</v>
      </c>
      <c r="E191" s="3" t="s">
        <v>200</v>
      </c>
      <c r="F191" s="12">
        <v>45083</v>
      </c>
    </row>
    <row r="192" spans="1:7">
      <c r="A192" s="11" t="s">
        <v>118</v>
      </c>
      <c r="B192" s="3" t="s">
        <v>4321</v>
      </c>
      <c r="C192" s="3" t="s">
        <v>4274</v>
      </c>
      <c r="D192" s="3" t="s">
        <v>166</v>
      </c>
      <c r="E192" s="3" t="s">
        <v>4322</v>
      </c>
      <c r="F192" s="12">
        <v>45093</v>
      </c>
    </row>
    <row r="193" spans="1:7">
      <c r="A193" s="11" t="s">
        <v>118</v>
      </c>
      <c r="B193" s="3" t="s">
        <v>4323</v>
      </c>
      <c r="C193" s="3" t="s">
        <v>259</v>
      </c>
      <c r="D193" s="3" t="s">
        <v>166</v>
      </c>
      <c r="E193" s="3" t="s">
        <v>4322</v>
      </c>
      <c r="F193" s="12">
        <v>45093</v>
      </c>
    </row>
    <row r="194" spans="1:7">
      <c r="A194" s="11" t="s">
        <v>124</v>
      </c>
      <c r="B194" s="3" t="s">
        <v>4324</v>
      </c>
      <c r="C194" s="3" t="s">
        <v>4278</v>
      </c>
      <c r="D194" s="3" t="s">
        <v>166</v>
      </c>
      <c r="E194" s="3" t="s">
        <v>4322</v>
      </c>
      <c r="F194" s="12">
        <v>45075</v>
      </c>
    </row>
    <row r="195" spans="1:7">
      <c r="A195" s="11" t="s">
        <v>14</v>
      </c>
      <c r="B195" s="3" t="s">
        <v>4325</v>
      </c>
      <c r="C195" s="3" t="s">
        <v>4281</v>
      </c>
      <c r="D195" s="3" t="s">
        <v>153</v>
      </c>
      <c r="E195" s="3" t="s">
        <v>274</v>
      </c>
      <c r="F195" s="12">
        <v>45034</v>
      </c>
    </row>
    <row r="196" spans="1:7">
      <c r="A196" s="11" t="s">
        <v>14</v>
      </c>
      <c r="B196" s="3" t="s">
        <v>4326</v>
      </c>
      <c r="C196" s="3" t="s">
        <v>4281</v>
      </c>
      <c r="D196" s="3" t="s">
        <v>153</v>
      </c>
      <c r="E196" s="3" t="s">
        <v>274</v>
      </c>
      <c r="F196" s="12">
        <v>45036</v>
      </c>
    </row>
    <row r="197" spans="1:7">
      <c r="A197" s="11" t="s">
        <v>118</v>
      </c>
      <c r="B197" s="3" t="s">
        <v>4327</v>
      </c>
      <c r="C197" s="3" t="s">
        <v>4283</v>
      </c>
      <c r="D197" s="3" t="s">
        <v>166</v>
      </c>
      <c r="E197" s="3" t="s">
        <v>4322</v>
      </c>
      <c r="F197" s="12">
        <v>45093</v>
      </c>
    </row>
    <row r="198" spans="1:7">
      <c r="A198" s="11" t="s">
        <v>79</v>
      </c>
      <c r="B198" s="3" t="s">
        <v>4328</v>
      </c>
      <c r="C198" s="3" t="s">
        <v>4283</v>
      </c>
      <c r="D198" s="3" t="s">
        <v>190</v>
      </c>
      <c r="E198" s="3" t="s">
        <v>561</v>
      </c>
      <c r="F198" s="12">
        <v>45125</v>
      </c>
    </row>
    <row r="199" spans="1:7">
      <c r="A199" s="11" t="s">
        <v>14</v>
      </c>
      <c r="B199" s="3" t="s">
        <v>4329</v>
      </c>
      <c r="C199" s="3" t="s">
        <v>181</v>
      </c>
      <c r="D199" s="3" t="s">
        <v>153</v>
      </c>
      <c r="E199" s="3" t="s">
        <v>353</v>
      </c>
      <c r="F199" s="12">
        <v>45077</v>
      </c>
    </row>
    <row r="200" spans="1:7">
      <c r="A200" s="11" t="s">
        <v>14</v>
      </c>
      <c r="B200" s="3" t="s">
        <v>4330</v>
      </c>
      <c r="C200" s="3" t="s">
        <v>4287</v>
      </c>
      <c r="D200" s="3" t="s">
        <v>153</v>
      </c>
      <c r="E200" s="3" t="s">
        <v>274</v>
      </c>
      <c r="F200" s="12">
        <v>45043</v>
      </c>
    </row>
    <row r="201" spans="1:7">
      <c r="A201" s="11" t="s">
        <v>106</v>
      </c>
      <c r="B201" s="3" t="s">
        <v>4331</v>
      </c>
      <c r="C201" s="3" t="s">
        <v>4291</v>
      </c>
      <c r="D201" s="3" t="s">
        <v>190</v>
      </c>
      <c r="E201" s="3" t="s">
        <v>561</v>
      </c>
      <c r="F201" s="12">
        <v>45154</v>
      </c>
      <c r="G201" s="151" t="s">
        <v>4332</v>
      </c>
    </row>
    <row r="202" spans="1:7">
      <c r="A202" s="11" t="s">
        <v>121</v>
      </c>
      <c r="B202" s="3" t="s">
        <v>4333</v>
      </c>
      <c r="C202" s="3" t="s">
        <v>181</v>
      </c>
      <c r="D202" s="3" t="s">
        <v>153</v>
      </c>
      <c r="E202" s="3" t="s">
        <v>274</v>
      </c>
      <c r="F202" s="12">
        <v>44999</v>
      </c>
    </row>
    <row r="203" spans="1:7">
      <c r="A203" s="11" t="s">
        <v>124</v>
      </c>
      <c r="B203" s="3" t="s">
        <v>4334</v>
      </c>
      <c r="C203" s="3" t="s">
        <v>4274</v>
      </c>
      <c r="D203" s="3" t="s">
        <v>166</v>
      </c>
      <c r="E203" s="3" t="s">
        <v>4322</v>
      </c>
      <c r="F203" s="12">
        <v>45075</v>
      </c>
    </row>
    <row r="204" spans="1:7">
      <c r="A204" s="11" t="s">
        <v>90</v>
      </c>
      <c r="B204" s="3" t="s">
        <v>4335</v>
      </c>
      <c r="C204" s="3" t="s">
        <v>4283</v>
      </c>
      <c r="D204" s="3" t="s">
        <v>190</v>
      </c>
      <c r="E204" s="3" t="s">
        <v>200</v>
      </c>
      <c r="F204" s="12">
        <v>45012</v>
      </c>
    </row>
    <row r="205" spans="1:7">
      <c r="A205" s="11" t="s">
        <v>79</v>
      </c>
      <c r="B205" s="3" t="s">
        <v>4336</v>
      </c>
      <c r="C205" s="3" t="s">
        <v>4283</v>
      </c>
      <c r="D205" s="3" t="s">
        <v>153</v>
      </c>
      <c r="E205" s="3" t="s">
        <v>4337</v>
      </c>
      <c r="F205" s="12">
        <v>45050</v>
      </c>
    </row>
    <row r="206" spans="1:7">
      <c r="A206" s="11" t="s">
        <v>106</v>
      </c>
      <c r="B206" s="3" t="s">
        <v>4338</v>
      </c>
      <c r="C206" s="3" t="s">
        <v>4281</v>
      </c>
      <c r="D206" s="3" t="s">
        <v>190</v>
      </c>
      <c r="E206" s="3" t="s">
        <v>4339</v>
      </c>
      <c r="F206" s="12">
        <v>45154</v>
      </c>
    </row>
    <row r="207" spans="1:7">
      <c r="A207" s="11" t="s">
        <v>106</v>
      </c>
      <c r="B207" s="3" t="s">
        <v>4340</v>
      </c>
      <c r="C207" s="3" t="s">
        <v>4281</v>
      </c>
      <c r="D207" s="3" t="s">
        <v>190</v>
      </c>
      <c r="E207" s="3" t="s">
        <v>561</v>
      </c>
      <c r="F207" s="12">
        <v>45154</v>
      </c>
    </row>
    <row r="208" spans="1:7">
      <c r="A208" s="11" t="s">
        <v>14</v>
      </c>
      <c r="B208" s="3" t="s">
        <v>4341</v>
      </c>
      <c r="C208" s="3" t="s">
        <v>4281</v>
      </c>
      <c r="D208" s="3" t="s">
        <v>190</v>
      </c>
      <c r="E208" s="3" t="s">
        <v>200</v>
      </c>
      <c r="F208" s="12">
        <v>45076</v>
      </c>
    </row>
    <row r="209" spans="1:7">
      <c r="A209" s="11" t="s">
        <v>106</v>
      </c>
      <c r="B209" s="3" t="s">
        <v>4342</v>
      </c>
      <c r="C209" s="3" t="s">
        <v>4291</v>
      </c>
      <c r="D209" s="3" t="s">
        <v>190</v>
      </c>
      <c r="E209" s="3" t="s">
        <v>4343</v>
      </c>
      <c r="F209" s="12">
        <v>45154</v>
      </c>
      <c r="G209" s="151" t="s">
        <v>4332</v>
      </c>
    </row>
    <row r="210" spans="1:7">
      <c r="A210" s="11" t="s">
        <v>68</v>
      </c>
      <c r="B210" s="3" t="s">
        <v>4344</v>
      </c>
      <c r="C210" s="3" t="s">
        <v>4274</v>
      </c>
      <c r="D210" s="3" t="s">
        <v>153</v>
      </c>
      <c r="E210" s="3" t="s">
        <v>4322</v>
      </c>
      <c r="F210" s="12">
        <v>45022</v>
      </c>
    </row>
    <row r="211" spans="1:7">
      <c r="A211" s="11" t="s">
        <v>79</v>
      </c>
      <c r="B211" s="3" t="s">
        <v>4345</v>
      </c>
      <c r="C211" s="3" t="s">
        <v>4281</v>
      </c>
      <c r="D211" s="3" t="s">
        <v>166</v>
      </c>
      <c r="E211" s="3" t="s">
        <v>4346</v>
      </c>
      <c r="F211" s="12">
        <v>45125</v>
      </c>
    </row>
    <row r="212" spans="1:7">
      <c r="A212" s="11" t="s">
        <v>93</v>
      </c>
      <c r="B212" s="3" t="s">
        <v>4347</v>
      </c>
      <c r="C212" s="3" t="s">
        <v>181</v>
      </c>
      <c r="D212" s="3" t="s">
        <v>153</v>
      </c>
      <c r="E212" s="3" t="s">
        <v>4348</v>
      </c>
      <c r="F212" s="12">
        <v>45061</v>
      </c>
    </row>
    <row r="213" spans="1:7">
      <c r="A213" s="11" t="s">
        <v>93</v>
      </c>
      <c r="B213" s="3" t="s">
        <v>4349</v>
      </c>
      <c r="C213" s="3" t="s">
        <v>181</v>
      </c>
      <c r="D213" s="3" t="s">
        <v>166</v>
      </c>
      <c r="E213" s="3" t="s">
        <v>4322</v>
      </c>
      <c r="F213" s="12">
        <v>45058</v>
      </c>
    </row>
    <row r="214" spans="1:7">
      <c r="A214" s="11" t="s">
        <v>93</v>
      </c>
      <c r="B214" s="3" t="s">
        <v>4350</v>
      </c>
      <c r="C214" s="3" t="s">
        <v>181</v>
      </c>
      <c r="D214" s="3" t="s">
        <v>153</v>
      </c>
      <c r="E214" s="3" t="s">
        <v>4351</v>
      </c>
      <c r="F214" s="12">
        <v>45051</v>
      </c>
    </row>
    <row r="215" spans="1:7">
      <c r="A215" s="11" t="s">
        <v>93</v>
      </c>
      <c r="B215" s="3" t="s">
        <v>4352</v>
      </c>
      <c r="C215" s="3" t="s">
        <v>181</v>
      </c>
      <c r="D215" s="3" t="s">
        <v>153</v>
      </c>
      <c r="E215" s="3" t="s">
        <v>4351</v>
      </c>
      <c r="F215" s="12">
        <v>45051</v>
      </c>
    </row>
    <row r="216" spans="1:7">
      <c r="A216" s="11" t="s">
        <v>93</v>
      </c>
      <c r="B216" s="3" t="s">
        <v>4353</v>
      </c>
      <c r="C216" s="3" t="s">
        <v>181</v>
      </c>
      <c r="D216" s="3" t="s">
        <v>166</v>
      </c>
      <c r="E216" s="3" t="s">
        <v>4322</v>
      </c>
      <c r="F216" s="12">
        <v>45058</v>
      </c>
    </row>
    <row r="217" spans="1:7">
      <c r="A217" s="11" t="s">
        <v>93</v>
      </c>
      <c r="B217" s="3" t="s">
        <v>4354</v>
      </c>
      <c r="C217" s="3" t="s">
        <v>181</v>
      </c>
      <c r="D217" s="3" t="s">
        <v>166</v>
      </c>
      <c r="E217" s="3" t="s">
        <v>4322</v>
      </c>
      <c r="F217" s="12">
        <v>45058</v>
      </c>
    </row>
    <row r="218" spans="1:7">
      <c r="A218" s="11" t="s">
        <v>93</v>
      </c>
      <c r="B218" s="3" t="s">
        <v>290</v>
      </c>
      <c r="C218" s="3" t="s">
        <v>181</v>
      </c>
      <c r="D218" s="3" t="s">
        <v>166</v>
      </c>
      <c r="E218" s="3" t="s">
        <v>4322</v>
      </c>
      <c r="F218" s="12">
        <v>45058</v>
      </c>
    </row>
    <row r="219" spans="1:7">
      <c r="A219" s="11" t="s">
        <v>93</v>
      </c>
      <c r="B219" s="3" t="s">
        <v>4355</v>
      </c>
      <c r="C219" s="3" t="s">
        <v>181</v>
      </c>
      <c r="D219" s="3" t="s">
        <v>166</v>
      </c>
      <c r="E219" s="3" t="s">
        <v>4322</v>
      </c>
      <c r="F219" s="12">
        <v>45058</v>
      </c>
    </row>
    <row r="220" spans="1:7">
      <c r="A220" s="11" t="s">
        <v>93</v>
      </c>
      <c r="B220" s="3" t="s">
        <v>722</v>
      </c>
      <c r="C220" s="3" t="s">
        <v>181</v>
      </c>
      <c r="D220" s="3" t="s">
        <v>166</v>
      </c>
      <c r="E220" s="3" t="s">
        <v>4322</v>
      </c>
      <c r="F220" s="12">
        <v>45058</v>
      </c>
    </row>
    <row r="221" spans="1:7">
      <c r="A221" s="11" t="s">
        <v>93</v>
      </c>
      <c r="B221" s="3" t="s">
        <v>4356</v>
      </c>
      <c r="C221" s="3" t="s">
        <v>181</v>
      </c>
      <c r="D221" s="3" t="s">
        <v>166</v>
      </c>
      <c r="E221" s="3" t="s">
        <v>4322</v>
      </c>
      <c r="F221" s="12">
        <v>45058</v>
      </c>
    </row>
    <row r="222" spans="1:7">
      <c r="A222" s="11" t="s">
        <v>93</v>
      </c>
      <c r="B222" s="3" t="s">
        <v>4357</v>
      </c>
      <c r="C222" s="3" t="s">
        <v>181</v>
      </c>
      <c r="D222" s="3" t="s">
        <v>166</v>
      </c>
      <c r="E222" s="3" t="s">
        <v>4322</v>
      </c>
      <c r="F222" s="12">
        <v>45058</v>
      </c>
    </row>
    <row r="223" spans="1:7">
      <c r="A223" s="11" t="s">
        <v>93</v>
      </c>
      <c r="B223" s="3" t="s">
        <v>4358</v>
      </c>
      <c r="C223" s="3" t="s">
        <v>181</v>
      </c>
      <c r="D223" s="3" t="s">
        <v>166</v>
      </c>
      <c r="E223" s="3" t="s">
        <v>4322</v>
      </c>
      <c r="F223" s="12">
        <v>45058</v>
      </c>
    </row>
    <row r="224" spans="1:7">
      <c r="A224" s="11" t="s">
        <v>93</v>
      </c>
      <c r="B224" s="3" t="s">
        <v>4359</v>
      </c>
      <c r="C224" s="3" t="s">
        <v>181</v>
      </c>
      <c r="D224" s="3" t="s">
        <v>166</v>
      </c>
      <c r="E224" s="3" t="s">
        <v>4322</v>
      </c>
      <c r="F224" s="12">
        <v>45058</v>
      </c>
    </row>
    <row r="225" spans="1:6">
      <c r="A225" s="11" t="s">
        <v>39</v>
      </c>
      <c r="B225" s="3" t="s">
        <v>4360</v>
      </c>
      <c r="C225" s="3" t="s">
        <v>4281</v>
      </c>
      <c r="D225" s="3" t="s">
        <v>166</v>
      </c>
      <c r="E225" s="3" t="s">
        <v>4322</v>
      </c>
      <c r="F225" s="12">
        <v>45047</v>
      </c>
    </row>
    <row r="226" spans="1:6">
      <c r="A226" s="11" t="s">
        <v>93</v>
      </c>
      <c r="B226" s="3" t="s">
        <v>4361</v>
      </c>
      <c r="C226" s="3" t="s">
        <v>181</v>
      </c>
      <c r="D226" s="3" t="s">
        <v>166</v>
      </c>
      <c r="E226" s="3" t="s">
        <v>4322</v>
      </c>
      <c r="F226" s="12">
        <v>45058</v>
      </c>
    </row>
    <row r="227" spans="1:6">
      <c r="A227" s="11" t="s">
        <v>124</v>
      </c>
      <c r="B227" s="3" t="s">
        <v>4362</v>
      </c>
      <c r="C227" s="3" t="s">
        <v>4363</v>
      </c>
      <c r="D227" s="3" t="s">
        <v>166</v>
      </c>
      <c r="E227" s="3" t="s">
        <v>4322</v>
      </c>
      <c r="F227" s="12">
        <v>45075</v>
      </c>
    </row>
    <row r="228" spans="1:6">
      <c r="A228" s="11" t="s">
        <v>124</v>
      </c>
      <c r="B228" s="3" t="s">
        <v>4364</v>
      </c>
      <c r="C228" s="3" t="s">
        <v>4281</v>
      </c>
      <c r="D228" s="3" t="s">
        <v>166</v>
      </c>
      <c r="E228" s="3" t="s">
        <v>4322</v>
      </c>
      <c r="F228" s="12">
        <v>45075</v>
      </c>
    </row>
    <row r="229" spans="1:6">
      <c r="A229" s="11" t="s">
        <v>99</v>
      </c>
      <c r="B229" s="3" t="s">
        <v>4365</v>
      </c>
      <c r="C229" s="3" t="s">
        <v>4281</v>
      </c>
      <c r="D229" s="3" t="s">
        <v>166</v>
      </c>
      <c r="E229" s="3" t="s">
        <v>4366</v>
      </c>
      <c r="F229" s="12">
        <v>45031</v>
      </c>
    </row>
    <row r="230" spans="1:6">
      <c r="A230" s="11" t="s">
        <v>96</v>
      </c>
      <c r="B230" s="3" t="s">
        <v>4367</v>
      </c>
      <c r="C230" s="3" t="s">
        <v>4281</v>
      </c>
      <c r="D230" s="3" t="s">
        <v>190</v>
      </c>
      <c r="E230" s="3" t="s">
        <v>200</v>
      </c>
      <c r="F230" s="12">
        <v>45065</v>
      </c>
    </row>
    <row r="231" spans="1:6">
      <c r="A231" s="11" t="s">
        <v>79</v>
      </c>
      <c r="B231" s="3" t="s">
        <v>4368</v>
      </c>
      <c r="C231" s="3" t="s">
        <v>4281</v>
      </c>
      <c r="D231" s="3" t="s">
        <v>166</v>
      </c>
      <c r="E231" s="3" t="s">
        <v>4369</v>
      </c>
      <c r="F231" s="12">
        <v>45125</v>
      </c>
    </row>
    <row r="232" spans="1:6">
      <c r="A232" s="11" t="s">
        <v>124</v>
      </c>
      <c r="B232" s="3" t="s">
        <v>4370</v>
      </c>
      <c r="C232" s="3" t="s">
        <v>4371</v>
      </c>
      <c r="D232" s="3" t="s">
        <v>166</v>
      </c>
      <c r="E232" s="3" t="s">
        <v>4322</v>
      </c>
      <c r="F232" s="12">
        <v>45075</v>
      </c>
    </row>
    <row r="233" spans="1:6">
      <c r="A233" s="11" t="s">
        <v>96</v>
      </c>
      <c r="B233" s="3" t="s">
        <v>4372</v>
      </c>
      <c r="C233" s="3" t="s">
        <v>4281</v>
      </c>
      <c r="D233" s="3" t="s">
        <v>166</v>
      </c>
      <c r="E233" s="3" t="s">
        <v>4373</v>
      </c>
      <c r="F233" s="12">
        <v>45022</v>
      </c>
    </row>
    <row r="234" spans="1:6">
      <c r="A234" s="11" t="s">
        <v>40</v>
      </c>
      <c r="B234" s="3" t="s">
        <v>4374</v>
      </c>
      <c r="C234" s="3" t="s">
        <v>4281</v>
      </c>
      <c r="D234" s="3" t="s">
        <v>166</v>
      </c>
      <c r="E234" s="3" t="s">
        <v>4375</v>
      </c>
      <c r="F234" s="12">
        <v>45026</v>
      </c>
    </row>
    <row r="235" spans="1:6">
      <c r="A235" s="11" t="s">
        <v>124</v>
      </c>
      <c r="B235" s="3" t="s">
        <v>4376</v>
      </c>
      <c r="C235" s="3" t="s">
        <v>181</v>
      </c>
      <c r="D235" s="3" t="s">
        <v>166</v>
      </c>
      <c r="E235" s="3" t="s">
        <v>4322</v>
      </c>
      <c r="F235" s="12">
        <v>45075</v>
      </c>
    </row>
    <row r="236" spans="1:6">
      <c r="A236" s="11" t="s">
        <v>124</v>
      </c>
      <c r="B236" s="3" t="s">
        <v>4377</v>
      </c>
      <c r="C236" s="3" t="s">
        <v>4281</v>
      </c>
      <c r="D236" s="3" t="s">
        <v>166</v>
      </c>
      <c r="E236" s="3" t="s">
        <v>4322</v>
      </c>
      <c r="F236" s="12">
        <v>45075</v>
      </c>
    </row>
    <row r="237" spans="1:6">
      <c r="A237" s="11" t="s">
        <v>126</v>
      </c>
      <c r="B237" s="3" t="s">
        <v>4378</v>
      </c>
      <c r="C237" s="3" t="s">
        <v>181</v>
      </c>
      <c r="D237" s="3" t="s">
        <v>190</v>
      </c>
      <c r="E237" s="3" t="s">
        <v>200</v>
      </c>
      <c r="F237" s="12">
        <v>44999</v>
      </c>
    </row>
    <row r="238" spans="1:6">
      <c r="A238" s="11" t="s">
        <v>39</v>
      </c>
      <c r="B238" s="3" t="s">
        <v>4379</v>
      </c>
      <c r="C238" s="3" t="s">
        <v>4274</v>
      </c>
      <c r="D238" s="3" t="s">
        <v>190</v>
      </c>
      <c r="E238" s="3" t="s">
        <v>4380</v>
      </c>
      <c r="F238" s="12">
        <v>45028</v>
      </c>
    </row>
    <row r="239" spans="1:6">
      <c r="A239" s="11" t="s">
        <v>124</v>
      </c>
      <c r="B239" s="3" t="s">
        <v>4381</v>
      </c>
      <c r="C239" s="3" t="s">
        <v>4281</v>
      </c>
      <c r="D239" s="3" t="s">
        <v>166</v>
      </c>
      <c r="E239" s="3" t="s">
        <v>4322</v>
      </c>
      <c r="F239" s="12">
        <v>45075</v>
      </c>
    </row>
    <row r="240" spans="1:6">
      <c r="A240" s="11" t="s">
        <v>124</v>
      </c>
      <c r="B240" s="3" t="s">
        <v>4382</v>
      </c>
      <c r="C240" s="3" t="s">
        <v>4281</v>
      </c>
      <c r="D240" s="3" t="s">
        <v>166</v>
      </c>
      <c r="E240" s="3" t="s">
        <v>4322</v>
      </c>
      <c r="F240" s="12">
        <v>45075</v>
      </c>
    </row>
    <row r="241" spans="1:7">
      <c r="A241" s="11" t="s">
        <v>124</v>
      </c>
      <c r="B241" s="3" t="s">
        <v>4383</v>
      </c>
      <c r="C241" s="3" t="s">
        <v>4278</v>
      </c>
      <c r="D241" s="3" t="s">
        <v>166</v>
      </c>
      <c r="E241" s="3" t="s">
        <v>4322</v>
      </c>
      <c r="F241" s="12">
        <v>45075</v>
      </c>
    </row>
    <row r="242" spans="1:7">
      <c r="A242" s="11" t="s">
        <v>68</v>
      </c>
      <c r="B242" s="3" t="s">
        <v>4384</v>
      </c>
      <c r="C242" s="3" t="s">
        <v>4278</v>
      </c>
      <c r="D242" s="3" t="s">
        <v>166</v>
      </c>
      <c r="E242" s="3" t="s">
        <v>4322</v>
      </c>
      <c r="F242" s="12">
        <v>45022</v>
      </c>
    </row>
    <row r="243" spans="1:7">
      <c r="A243" s="11" t="s">
        <v>124</v>
      </c>
      <c r="B243" s="3" t="s">
        <v>4385</v>
      </c>
      <c r="C243" s="3" t="s">
        <v>181</v>
      </c>
      <c r="D243" s="3" t="s">
        <v>190</v>
      </c>
      <c r="E243" s="3" t="s">
        <v>200</v>
      </c>
      <c r="F243" s="12">
        <v>45094</v>
      </c>
    </row>
    <row r="244" spans="1:7">
      <c r="A244" s="11" t="s">
        <v>99</v>
      </c>
      <c r="B244" s="3" t="s">
        <v>4386</v>
      </c>
      <c r="C244" s="3" t="s">
        <v>181</v>
      </c>
      <c r="D244" s="3" t="s">
        <v>166</v>
      </c>
      <c r="E244" s="3" t="s">
        <v>4366</v>
      </c>
      <c r="F244" s="12">
        <v>45031</v>
      </c>
    </row>
    <row r="245" spans="1:7">
      <c r="A245" s="11" t="s">
        <v>124</v>
      </c>
      <c r="B245" s="3" t="s">
        <v>4387</v>
      </c>
      <c r="C245" s="3" t="s">
        <v>4274</v>
      </c>
      <c r="D245" s="3" t="s">
        <v>166</v>
      </c>
      <c r="E245" s="3" t="s">
        <v>4322</v>
      </c>
      <c r="F245" s="12">
        <v>45075</v>
      </c>
    </row>
    <row r="246" spans="1:7">
      <c r="A246" s="11" t="s">
        <v>124</v>
      </c>
      <c r="B246" s="3" t="s">
        <v>4388</v>
      </c>
      <c r="C246" s="3" t="s">
        <v>4281</v>
      </c>
      <c r="D246" s="3" t="s">
        <v>166</v>
      </c>
      <c r="E246" s="3" t="s">
        <v>4322</v>
      </c>
      <c r="F246" s="12">
        <v>45075</v>
      </c>
    </row>
    <row r="247" spans="1:7">
      <c r="A247" s="11" t="s">
        <v>124</v>
      </c>
      <c r="B247" s="3" t="s">
        <v>4389</v>
      </c>
      <c r="C247" s="3" t="s">
        <v>4371</v>
      </c>
      <c r="D247" s="3" t="s">
        <v>166</v>
      </c>
      <c r="E247" s="3" t="s">
        <v>4322</v>
      </c>
      <c r="F247" s="12">
        <v>45075</v>
      </c>
    </row>
    <row r="248" spans="1:7">
      <c r="A248" s="11" t="s">
        <v>124</v>
      </c>
      <c r="B248" s="3" t="s">
        <v>4390</v>
      </c>
      <c r="C248" s="3" t="s">
        <v>4281</v>
      </c>
      <c r="D248" s="3" t="s">
        <v>166</v>
      </c>
      <c r="E248" s="3" t="s">
        <v>4322</v>
      </c>
      <c r="F248" s="12">
        <v>45075</v>
      </c>
    </row>
    <row r="249" spans="1:7">
      <c r="A249" s="11" t="s">
        <v>124</v>
      </c>
      <c r="B249" s="3" t="s">
        <v>4391</v>
      </c>
      <c r="C249" s="3" t="s">
        <v>4283</v>
      </c>
      <c r="D249" s="3" t="s">
        <v>166</v>
      </c>
      <c r="E249" s="3" t="s">
        <v>4322</v>
      </c>
      <c r="F249" s="12">
        <v>45075</v>
      </c>
    </row>
    <row r="250" spans="1:7">
      <c r="A250" s="11" t="s">
        <v>124</v>
      </c>
      <c r="B250" s="3" t="s">
        <v>4392</v>
      </c>
      <c r="C250" s="3" t="s">
        <v>4278</v>
      </c>
      <c r="D250" s="3" t="s">
        <v>166</v>
      </c>
      <c r="E250" s="3" t="s">
        <v>4322</v>
      </c>
      <c r="F250" s="12">
        <v>45075</v>
      </c>
    </row>
    <row r="251" spans="1:7">
      <c r="A251" s="11" t="s">
        <v>124</v>
      </c>
      <c r="B251" s="3" t="s">
        <v>4393</v>
      </c>
      <c r="C251" s="3" t="s">
        <v>4281</v>
      </c>
      <c r="D251" s="3" t="s">
        <v>166</v>
      </c>
      <c r="E251" s="3" t="s">
        <v>4322</v>
      </c>
      <c r="F251" s="12">
        <v>45075</v>
      </c>
    </row>
    <row r="252" spans="1:7">
      <c r="A252" s="11" t="s">
        <v>124</v>
      </c>
      <c r="B252" s="3" t="s">
        <v>4394</v>
      </c>
      <c r="C252" s="3" t="s">
        <v>4281</v>
      </c>
      <c r="D252" s="3" t="s">
        <v>190</v>
      </c>
      <c r="E252" s="3" t="s">
        <v>200</v>
      </c>
      <c r="F252" s="12">
        <v>45095</v>
      </c>
    </row>
    <row r="253" spans="1:7">
      <c r="A253" s="11" t="s">
        <v>124</v>
      </c>
      <c r="B253" s="3" t="s">
        <v>4395</v>
      </c>
      <c r="C253" s="3" t="s">
        <v>4283</v>
      </c>
      <c r="D253" s="3" t="s">
        <v>166</v>
      </c>
      <c r="E253" s="3" t="s">
        <v>4322</v>
      </c>
      <c r="F253" s="12">
        <v>45075</v>
      </c>
    </row>
    <row r="254" spans="1:7">
      <c r="A254" s="11" t="s">
        <v>124</v>
      </c>
      <c r="B254" s="3" t="s">
        <v>4396</v>
      </c>
      <c r="C254" s="3" t="s">
        <v>4278</v>
      </c>
      <c r="D254" s="3" t="s">
        <v>166</v>
      </c>
      <c r="E254" s="3" t="s">
        <v>4322</v>
      </c>
      <c r="F254" s="12">
        <v>45075</v>
      </c>
    </row>
    <row r="255" spans="1:7">
      <c r="A255" s="11" t="s">
        <v>124</v>
      </c>
      <c r="B255" s="3" t="s">
        <v>4397</v>
      </c>
      <c r="C255" s="3" t="s">
        <v>4283</v>
      </c>
      <c r="D255" s="3" t="s">
        <v>190</v>
      </c>
      <c r="E255" s="3" t="s">
        <v>200</v>
      </c>
      <c r="F255" s="12">
        <v>45079</v>
      </c>
      <c r="G255" s="151" t="s">
        <v>4398</v>
      </c>
    </row>
    <row r="256" spans="1:7">
      <c r="A256" s="11" t="s">
        <v>124</v>
      </c>
      <c r="B256" s="3" t="s">
        <v>4399</v>
      </c>
      <c r="C256" s="3" t="s">
        <v>181</v>
      </c>
      <c r="D256" s="3" t="s">
        <v>166</v>
      </c>
      <c r="E256" s="3" t="s">
        <v>4322</v>
      </c>
      <c r="F256" s="12">
        <v>45075</v>
      </c>
    </row>
    <row r="257" spans="1:7">
      <c r="A257" s="11" t="s">
        <v>124</v>
      </c>
      <c r="B257" s="3" t="s">
        <v>4400</v>
      </c>
      <c r="C257" s="3" t="s">
        <v>181</v>
      </c>
      <c r="D257" s="3" t="s">
        <v>166</v>
      </c>
      <c r="E257" s="3" t="s">
        <v>4322</v>
      </c>
      <c r="F257" s="12">
        <v>45075</v>
      </c>
    </row>
    <row r="258" spans="1:7">
      <c r="A258" s="11" t="s">
        <v>72</v>
      </c>
      <c r="B258" s="3" t="s">
        <v>4401</v>
      </c>
      <c r="C258" s="3" t="s">
        <v>181</v>
      </c>
      <c r="D258" s="3" t="s">
        <v>166</v>
      </c>
      <c r="E258" s="3" t="s">
        <v>4322</v>
      </c>
      <c r="F258" s="12">
        <v>45044</v>
      </c>
    </row>
    <row r="259" spans="1:7">
      <c r="A259" s="11" t="s">
        <v>74</v>
      </c>
      <c r="B259" s="3" t="s">
        <v>4402</v>
      </c>
      <c r="C259" s="3" t="s">
        <v>4283</v>
      </c>
      <c r="D259" s="3" t="s">
        <v>190</v>
      </c>
      <c r="E259" s="3" t="s">
        <v>200</v>
      </c>
      <c r="F259" s="12">
        <v>45007</v>
      </c>
    </row>
    <row r="260" spans="1:7">
      <c r="A260" s="11" t="s">
        <v>126</v>
      </c>
      <c r="B260" s="3" t="s">
        <v>4403</v>
      </c>
      <c r="C260" s="3" t="s">
        <v>259</v>
      </c>
      <c r="D260" s="3" t="s">
        <v>190</v>
      </c>
      <c r="E260" s="3" t="s">
        <v>200</v>
      </c>
      <c r="F260" s="12">
        <v>45000</v>
      </c>
    </row>
    <row r="261" spans="1:7">
      <c r="A261" s="11" t="s">
        <v>56</v>
      </c>
      <c r="B261" s="3" t="s">
        <v>4404</v>
      </c>
      <c r="C261" s="3" t="s">
        <v>4405</v>
      </c>
      <c r="D261" s="3" t="s">
        <v>190</v>
      </c>
      <c r="E261" s="3" t="s">
        <v>200</v>
      </c>
      <c r="F261" s="12">
        <v>45063</v>
      </c>
    </row>
    <row r="262" spans="1:7">
      <c r="A262" s="11" t="s">
        <v>56</v>
      </c>
      <c r="B262" s="3" t="s">
        <v>4406</v>
      </c>
      <c r="C262" s="3" t="s">
        <v>4407</v>
      </c>
      <c r="D262" s="3" t="s">
        <v>166</v>
      </c>
      <c r="E262" s="3" t="s">
        <v>4322</v>
      </c>
      <c r="F262" s="12">
        <v>45051</v>
      </c>
    </row>
    <row r="263" spans="1:7">
      <c r="A263" s="11" t="s">
        <v>56</v>
      </c>
      <c r="B263" s="3" t="s">
        <v>4408</v>
      </c>
      <c r="C263" s="3" t="s">
        <v>4409</v>
      </c>
      <c r="D263" s="3" t="s">
        <v>166</v>
      </c>
      <c r="E263" s="3" t="s">
        <v>4322</v>
      </c>
      <c r="F263" s="12">
        <v>45051</v>
      </c>
    </row>
    <row r="264" spans="1:7">
      <c r="A264" s="11" t="s">
        <v>56</v>
      </c>
      <c r="B264" s="3" t="s">
        <v>4410</v>
      </c>
      <c r="C264" s="3" t="s">
        <v>4411</v>
      </c>
      <c r="D264" s="3" t="s">
        <v>190</v>
      </c>
      <c r="E264" s="3" t="s">
        <v>200</v>
      </c>
      <c r="F264" s="12">
        <v>45063</v>
      </c>
      <c r="G264" s="151" t="s">
        <v>4412</v>
      </c>
    </row>
    <row r="265" spans="1:7">
      <c r="A265" s="11" t="s">
        <v>124</v>
      </c>
      <c r="B265" s="3" t="s">
        <v>4413</v>
      </c>
      <c r="C265" s="3" t="s">
        <v>181</v>
      </c>
      <c r="D265" s="3" t="s">
        <v>166</v>
      </c>
      <c r="E265" s="3" t="s">
        <v>4322</v>
      </c>
      <c r="F265" s="12">
        <v>45075</v>
      </c>
    </row>
    <row r="266" spans="1:7">
      <c r="A266" s="11" t="s">
        <v>74</v>
      </c>
      <c r="B266" s="3" t="s">
        <v>4414</v>
      </c>
      <c r="C266" s="3" t="s">
        <v>4283</v>
      </c>
      <c r="D266" s="3" t="s">
        <v>166</v>
      </c>
      <c r="E266" s="3" t="s">
        <v>4415</v>
      </c>
      <c r="F266" s="12">
        <v>44993</v>
      </c>
    </row>
    <row r="267" spans="1:7">
      <c r="A267" s="11" t="s">
        <v>74</v>
      </c>
      <c r="B267" s="3" t="s">
        <v>4416</v>
      </c>
      <c r="C267" s="3" t="s">
        <v>4281</v>
      </c>
      <c r="D267" s="3" t="s">
        <v>190</v>
      </c>
      <c r="E267" s="3" t="s">
        <v>200</v>
      </c>
      <c r="F267" s="12">
        <v>45007</v>
      </c>
    </row>
    <row r="268" spans="1:7">
      <c r="A268" s="11" t="s">
        <v>74</v>
      </c>
      <c r="B268" s="3" t="s">
        <v>4417</v>
      </c>
      <c r="C268" s="3" t="s">
        <v>4281</v>
      </c>
      <c r="D268" s="3" t="s">
        <v>190</v>
      </c>
      <c r="E268" s="3" t="s">
        <v>200</v>
      </c>
      <c r="F268" s="12">
        <v>45072</v>
      </c>
      <c r="G268" s="151" t="s">
        <v>4418</v>
      </c>
    </row>
    <row r="269" spans="1:7">
      <c r="A269" s="11" t="s">
        <v>74</v>
      </c>
      <c r="B269" s="3" t="s">
        <v>4419</v>
      </c>
      <c r="C269" s="3" t="s">
        <v>4281</v>
      </c>
      <c r="D269" s="3" t="s">
        <v>166</v>
      </c>
      <c r="E269" s="3" t="s">
        <v>4420</v>
      </c>
      <c r="F269" s="12">
        <v>45001</v>
      </c>
    </row>
    <row r="270" spans="1:7">
      <c r="A270" s="11" t="s">
        <v>124</v>
      </c>
      <c r="B270" s="3" t="s">
        <v>4421</v>
      </c>
      <c r="C270" s="3" t="s">
        <v>181</v>
      </c>
      <c r="D270" s="3" t="s">
        <v>166</v>
      </c>
      <c r="E270" s="3" t="s">
        <v>4322</v>
      </c>
      <c r="F270" s="12">
        <v>45075</v>
      </c>
    </row>
    <row r="271" spans="1:7">
      <c r="A271" s="11" t="s">
        <v>124</v>
      </c>
      <c r="B271" s="3" t="s">
        <v>4422</v>
      </c>
      <c r="C271" s="3" t="s">
        <v>181</v>
      </c>
      <c r="D271" s="3" t="s">
        <v>166</v>
      </c>
      <c r="E271" s="3" t="s">
        <v>4322</v>
      </c>
      <c r="F271" s="12">
        <v>45075</v>
      </c>
    </row>
    <row r="272" spans="1:7">
      <c r="A272" s="11" t="s">
        <v>124</v>
      </c>
      <c r="B272" s="3" t="s">
        <v>4423</v>
      </c>
      <c r="C272" s="3" t="s">
        <v>181</v>
      </c>
      <c r="D272" s="3" t="s">
        <v>166</v>
      </c>
      <c r="E272" s="3" t="s">
        <v>4322</v>
      </c>
      <c r="F272" s="12">
        <v>45075</v>
      </c>
    </row>
    <row r="273" spans="1:6">
      <c r="A273" s="11" t="s">
        <v>75</v>
      </c>
      <c r="B273" s="3" t="s">
        <v>4424</v>
      </c>
      <c r="C273" s="3" t="s">
        <v>181</v>
      </c>
      <c r="D273" s="3" t="s">
        <v>190</v>
      </c>
      <c r="E273" s="3" t="s">
        <v>4425</v>
      </c>
      <c r="F273" s="12">
        <v>45043</v>
      </c>
    </row>
    <row r="274" spans="1:6">
      <c r="A274" s="11" t="s">
        <v>93</v>
      </c>
      <c r="B274" s="3" t="s">
        <v>4426</v>
      </c>
      <c r="C274" s="3" t="s">
        <v>4363</v>
      </c>
      <c r="D274" s="3" t="s">
        <v>166</v>
      </c>
      <c r="E274" s="3" t="s">
        <v>4322</v>
      </c>
      <c r="F274" s="12">
        <v>45058</v>
      </c>
    </row>
    <row r="275" spans="1:6">
      <c r="A275" s="11" t="s">
        <v>74</v>
      </c>
      <c r="B275" s="3" t="s">
        <v>4427</v>
      </c>
      <c r="C275" s="3" t="s">
        <v>4281</v>
      </c>
      <c r="D275" s="3" t="s">
        <v>153</v>
      </c>
      <c r="E275" s="3" t="s">
        <v>4428</v>
      </c>
      <c r="F275" s="12">
        <v>44988</v>
      </c>
    </row>
    <row r="276" spans="1:6">
      <c r="A276" s="11" t="s">
        <v>56</v>
      </c>
      <c r="B276" s="3" t="s">
        <v>4429</v>
      </c>
      <c r="C276" s="3" t="s">
        <v>4287</v>
      </c>
      <c r="D276" s="3" t="s">
        <v>190</v>
      </c>
      <c r="E276" s="3" t="s">
        <v>200</v>
      </c>
      <c r="F276" s="12">
        <v>45061</v>
      </c>
    </row>
    <row r="277" spans="1:6">
      <c r="A277" s="11" t="s">
        <v>56</v>
      </c>
      <c r="B277" s="3" t="s">
        <v>4430</v>
      </c>
      <c r="C277" s="3" t="s">
        <v>4287</v>
      </c>
      <c r="D277" s="3" t="s">
        <v>166</v>
      </c>
      <c r="E277" s="3" t="s">
        <v>4322</v>
      </c>
      <c r="F277" s="12">
        <v>45051</v>
      </c>
    </row>
    <row r="278" spans="1:6">
      <c r="A278" s="11" t="s">
        <v>56</v>
      </c>
      <c r="B278" s="3" t="s">
        <v>4431</v>
      </c>
      <c r="C278" s="3" t="s">
        <v>4281</v>
      </c>
      <c r="D278" s="3" t="s">
        <v>166</v>
      </c>
      <c r="E278" s="3" t="s">
        <v>4322</v>
      </c>
      <c r="F278" s="12">
        <v>45051</v>
      </c>
    </row>
    <row r="279" spans="1:6">
      <c r="A279" s="11" t="s">
        <v>56</v>
      </c>
      <c r="B279" s="3" t="s">
        <v>4432</v>
      </c>
      <c r="C279" s="3" t="s">
        <v>4281</v>
      </c>
      <c r="D279" s="3" t="s">
        <v>153</v>
      </c>
      <c r="E279" s="3" t="s">
        <v>267</v>
      </c>
      <c r="F279" s="12">
        <v>45051</v>
      </c>
    </row>
    <row r="280" spans="1:6">
      <c r="A280" s="11" t="s">
        <v>93</v>
      </c>
      <c r="B280" s="3" t="s">
        <v>4433</v>
      </c>
      <c r="C280" s="3" t="s">
        <v>4283</v>
      </c>
      <c r="D280" s="3" t="s">
        <v>166</v>
      </c>
      <c r="E280" s="3" t="s">
        <v>4322</v>
      </c>
      <c r="F280" s="12">
        <v>45058</v>
      </c>
    </row>
    <row r="281" spans="1:6">
      <c r="A281" s="11" t="s">
        <v>74</v>
      </c>
      <c r="B281" s="3" t="s">
        <v>4434</v>
      </c>
      <c r="C281" s="3" t="s">
        <v>4283</v>
      </c>
      <c r="D281" s="3" t="s">
        <v>166</v>
      </c>
      <c r="E281" s="3" t="s">
        <v>4435</v>
      </c>
      <c r="F281" s="12">
        <v>44987</v>
      </c>
    </row>
    <row r="282" spans="1:6">
      <c r="A282" s="11" t="s">
        <v>74</v>
      </c>
      <c r="B282" s="3" t="s">
        <v>4436</v>
      </c>
      <c r="C282" s="3" t="s">
        <v>4283</v>
      </c>
      <c r="D282" s="3" t="s">
        <v>166</v>
      </c>
      <c r="E282" s="3" t="s">
        <v>4437</v>
      </c>
      <c r="F282" s="12">
        <v>44987</v>
      </c>
    </row>
    <row r="283" spans="1:6">
      <c r="A283" s="11" t="s">
        <v>93</v>
      </c>
      <c r="B283" s="3" t="s">
        <v>4438</v>
      </c>
      <c r="C283" s="3" t="s">
        <v>4278</v>
      </c>
      <c r="D283" s="3" t="s">
        <v>166</v>
      </c>
      <c r="E283" s="3" t="s">
        <v>4322</v>
      </c>
      <c r="F283" s="12">
        <v>45058</v>
      </c>
    </row>
    <row r="284" spans="1:6">
      <c r="A284" s="11" t="s">
        <v>126</v>
      </c>
      <c r="B284" s="3" t="s">
        <v>4439</v>
      </c>
      <c r="C284" s="3" t="s">
        <v>4281</v>
      </c>
      <c r="D284" s="3" t="s">
        <v>190</v>
      </c>
      <c r="E284" s="3" t="s">
        <v>200</v>
      </c>
      <c r="F284" s="12">
        <v>45002</v>
      </c>
    </row>
    <row r="285" spans="1:6">
      <c r="A285" s="11" t="s">
        <v>56</v>
      </c>
      <c r="B285" s="3" t="s">
        <v>4440</v>
      </c>
      <c r="C285" s="3" t="s">
        <v>4281</v>
      </c>
      <c r="D285" s="3" t="s">
        <v>190</v>
      </c>
      <c r="E285" s="3" t="s">
        <v>200</v>
      </c>
      <c r="F285" s="12">
        <v>45063</v>
      </c>
    </row>
    <row r="286" spans="1:6">
      <c r="A286" s="11" t="s">
        <v>96</v>
      </c>
      <c r="B286" s="3" t="s">
        <v>4441</v>
      </c>
      <c r="C286" s="3" t="s">
        <v>181</v>
      </c>
      <c r="D286" s="3" t="s">
        <v>190</v>
      </c>
      <c r="E286" s="3" t="s">
        <v>200</v>
      </c>
      <c r="F286" s="12">
        <v>45065</v>
      </c>
    </row>
    <row r="287" spans="1:6">
      <c r="A287" s="11" t="s">
        <v>56</v>
      </c>
      <c r="B287" s="3" t="s">
        <v>4442</v>
      </c>
      <c r="C287" s="3" t="s">
        <v>181</v>
      </c>
      <c r="D287" s="3" t="s">
        <v>153</v>
      </c>
      <c r="E287" s="3" t="s">
        <v>267</v>
      </c>
      <c r="F287" s="12">
        <v>45051</v>
      </c>
    </row>
    <row r="288" spans="1:6">
      <c r="A288" s="11" t="s">
        <v>124</v>
      </c>
      <c r="B288" s="3" t="s">
        <v>4443</v>
      </c>
      <c r="C288" s="3" t="s">
        <v>179</v>
      </c>
      <c r="D288" s="3" t="s">
        <v>166</v>
      </c>
      <c r="E288" s="3" t="s">
        <v>4322</v>
      </c>
      <c r="F288" s="12">
        <v>45075</v>
      </c>
    </row>
    <row r="289" spans="1:6">
      <c r="A289" s="11" t="s">
        <v>76</v>
      </c>
      <c r="B289" s="3" t="s">
        <v>4444</v>
      </c>
      <c r="C289" s="3" t="s">
        <v>259</v>
      </c>
      <c r="D289" s="3" t="s">
        <v>166</v>
      </c>
      <c r="E289" s="3" t="s">
        <v>4322</v>
      </c>
      <c r="F289" s="12">
        <v>45015</v>
      </c>
    </row>
    <row r="290" spans="1:6">
      <c r="A290" s="11" t="s">
        <v>126</v>
      </c>
      <c r="B290" s="3" t="s">
        <v>4336</v>
      </c>
      <c r="C290" s="3" t="s">
        <v>4281</v>
      </c>
      <c r="D290" s="3" t="s">
        <v>166</v>
      </c>
      <c r="E290" s="3" t="s">
        <v>4445</v>
      </c>
      <c r="F290" s="12">
        <v>44988</v>
      </c>
    </row>
    <row r="291" spans="1:6">
      <c r="A291" s="11" t="s">
        <v>68</v>
      </c>
      <c r="B291" s="3" t="s">
        <v>4446</v>
      </c>
      <c r="C291" s="3" t="s">
        <v>4281</v>
      </c>
      <c r="D291" s="3" t="s">
        <v>166</v>
      </c>
      <c r="E291" s="3" t="s">
        <v>4322</v>
      </c>
      <c r="F291" s="12">
        <v>45022</v>
      </c>
    </row>
    <row r="292" spans="1:6">
      <c r="A292" s="11" t="s">
        <v>39</v>
      </c>
      <c r="B292" s="3" t="s">
        <v>4447</v>
      </c>
      <c r="C292" s="3" t="s">
        <v>4281</v>
      </c>
      <c r="D292" s="3" t="s">
        <v>190</v>
      </c>
      <c r="E292" s="3" t="s">
        <v>193</v>
      </c>
      <c r="F292" s="12">
        <v>44999</v>
      </c>
    </row>
    <row r="293" spans="1:6">
      <c r="A293" s="11" t="s">
        <v>76</v>
      </c>
      <c r="B293" s="3" t="s">
        <v>4448</v>
      </c>
      <c r="C293" s="3" t="s">
        <v>4449</v>
      </c>
      <c r="D293" s="3" t="s">
        <v>166</v>
      </c>
      <c r="E293" s="3" t="s">
        <v>4322</v>
      </c>
      <c r="F293" s="12">
        <v>45015</v>
      </c>
    </row>
    <row r="294" spans="1:6">
      <c r="A294" s="11" t="s">
        <v>118</v>
      </c>
      <c r="B294" s="3" t="s">
        <v>4450</v>
      </c>
      <c r="C294" s="3" t="s">
        <v>4281</v>
      </c>
      <c r="D294" s="3" t="s">
        <v>166</v>
      </c>
      <c r="E294" s="3" t="s">
        <v>4322</v>
      </c>
      <c r="F294" s="12">
        <v>45093</v>
      </c>
    </row>
    <row r="295" spans="1:6">
      <c r="A295" s="11" t="s">
        <v>124</v>
      </c>
      <c r="B295" s="3" t="s">
        <v>4451</v>
      </c>
      <c r="C295" s="3" t="s">
        <v>4283</v>
      </c>
      <c r="D295" s="3" t="s">
        <v>166</v>
      </c>
      <c r="E295" s="3" t="s">
        <v>4322</v>
      </c>
      <c r="F295" s="12">
        <v>45075</v>
      </c>
    </row>
    <row r="296" spans="1:6">
      <c r="A296" s="11" t="s">
        <v>118</v>
      </c>
      <c r="B296" s="3" t="s">
        <v>4452</v>
      </c>
      <c r="C296" s="3" t="s">
        <v>4281</v>
      </c>
      <c r="D296" s="3" t="s">
        <v>166</v>
      </c>
      <c r="E296" s="3" t="s">
        <v>4322</v>
      </c>
      <c r="F296" s="12">
        <v>45093</v>
      </c>
    </row>
    <row r="297" spans="1:6">
      <c r="A297" s="11" t="s">
        <v>104</v>
      </c>
      <c r="B297" s="3" t="s">
        <v>4453</v>
      </c>
      <c r="C297" s="3" t="s">
        <v>4281</v>
      </c>
      <c r="D297" s="3" t="s">
        <v>166</v>
      </c>
      <c r="E297" s="3" t="s">
        <v>4322</v>
      </c>
      <c r="F297" s="12">
        <v>45003</v>
      </c>
    </row>
    <row r="298" spans="1:6">
      <c r="A298" s="11" t="s">
        <v>96</v>
      </c>
      <c r="B298" s="3" t="s">
        <v>4454</v>
      </c>
      <c r="C298" s="3" t="s">
        <v>4281</v>
      </c>
      <c r="D298" s="3" t="s">
        <v>166</v>
      </c>
      <c r="E298" s="3" t="s">
        <v>4455</v>
      </c>
      <c r="F298" s="12">
        <v>44998</v>
      </c>
    </row>
    <row r="299" spans="1:6">
      <c r="A299" s="11" t="s">
        <v>39</v>
      </c>
      <c r="B299" s="3" t="s">
        <v>4456</v>
      </c>
      <c r="C299" s="3" t="s">
        <v>4281</v>
      </c>
      <c r="D299" s="3" t="s">
        <v>190</v>
      </c>
      <c r="E299" s="3" t="s">
        <v>4457</v>
      </c>
      <c r="F299" s="12">
        <v>45027</v>
      </c>
    </row>
    <row r="300" spans="1:6">
      <c r="A300" s="11" t="s">
        <v>74</v>
      </c>
      <c r="B300" s="3" t="s">
        <v>4458</v>
      </c>
      <c r="C300" s="3" t="s">
        <v>4281</v>
      </c>
      <c r="D300" s="3" t="s">
        <v>166</v>
      </c>
      <c r="E300" s="3" t="s">
        <v>4459</v>
      </c>
      <c r="F300" s="12">
        <v>44987</v>
      </c>
    </row>
    <row r="301" spans="1:6">
      <c r="A301" s="11" t="s">
        <v>74</v>
      </c>
      <c r="B301" s="3" t="s">
        <v>4460</v>
      </c>
      <c r="C301" s="3" t="s">
        <v>4281</v>
      </c>
      <c r="D301" s="3" t="s">
        <v>153</v>
      </c>
      <c r="E301" s="3" t="s">
        <v>4461</v>
      </c>
      <c r="F301" s="12">
        <v>44987</v>
      </c>
    </row>
    <row r="302" spans="1:6">
      <c r="A302" s="11" t="s">
        <v>93</v>
      </c>
      <c r="B302" s="3" t="s">
        <v>4462</v>
      </c>
      <c r="C302" s="3" t="s">
        <v>4274</v>
      </c>
      <c r="D302" s="3" t="s">
        <v>166</v>
      </c>
      <c r="E302" s="3" t="s">
        <v>4322</v>
      </c>
      <c r="F302" s="12">
        <v>45058</v>
      </c>
    </row>
    <row r="303" spans="1:6">
      <c r="A303" s="11" t="s">
        <v>76</v>
      </c>
      <c r="B303" s="3" t="s">
        <v>4463</v>
      </c>
      <c r="C303" s="3" t="s">
        <v>4281</v>
      </c>
      <c r="D303" s="3" t="s">
        <v>190</v>
      </c>
      <c r="E303" s="3" t="s">
        <v>200</v>
      </c>
      <c r="F303" s="12">
        <v>45009</v>
      </c>
    </row>
    <row r="304" spans="1:6">
      <c r="A304" s="11" t="s">
        <v>96</v>
      </c>
      <c r="B304" s="3" t="s">
        <v>4464</v>
      </c>
      <c r="C304" s="3" t="s">
        <v>4281</v>
      </c>
      <c r="D304" s="3" t="s">
        <v>166</v>
      </c>
      <c r="E304" s="3" t="s">
        <v>4455</v>
      </c>
      <c r="F304" s="12">
        <v>44998</v>
      </c>
    </row>
    <row r="305" spans="1:7">
      <c r="A305" s="11" t="s">
        <v>126</v>
      </c>
      <c r="B305" s="3" t="s">
        <v>4465</v>
      </c>
      <c r="C305" s="3" t="s">
        <v>4281</v>
      </c>
      <c r="D305" s="3" t="s">
        <v>166</v>
      </c>
      <c r="E305" s="3" t="s">
        <v>4466</v>
      </c>
      <c r="F305" s="12">
        <v>44988</v>
      </c>
    </row>
    <row r="306" spans="1:7">
      <c r="A306" s="11" t="s">
        <v>39</v>
      </c>
      <c r="B306" s="3" t="s">
        <v>4467</v>
      </c>
      <c r="C306" s="3" t="s">
        <v>4405</v>
      </c>
      <c r="D306" s="3" t="s">
        <v>190</v>
      </c>
      <c r="E306" s="3" t="s">
        <v>4380</v>
      </c>
      <c r="F306" s="12">
        <v>45027</v>
      </c>
    </row>
    <row r="307" spans="1:7">
      <c r="A307" s="11" t="s">
        <v>68</v>
      </c>
      <c r="B307" s="3" t="s">
        <v>4468</v>
      </c>
      <c r="C307" s="3" t="s">
        <v>4274</v>
      </c>
      <c r="D307" s="3" t="s">
        <v>166</v>
      </c>
      <c r="E307" s="3" t="s">
        <v>4322</v>
      </c>
      <c r="F307" s="12">
        <v>45022</v>
      </c>
    </row>
    <row r="308" spans="1:7">
      <c r="A308" s="11" t="s">
        <v>96</v>
      </c>
      <c r="B308" s="3" t="s">
        <v>4469</v>
      </c>
      <c r="C308" s="3" t="s">
        <v>4274</v>
      </c>
      <c r="D308" s="3" t="s">
        <v>190</v>
      </c>
      <c r="E308" s="3" t="s">
        <v>200</v>
      </c>
      <c r="F308" s="12">
        <v>45049</v>
      </c>
    </row>
    <row r="309" spans="1:7">
      <c r="A309" s="11" t="s">
        <v>76</v>
      </c>
      <c r="B309" s="3" t="s">
        <v>4470</v>
      </c>
      <c r="C309" s="3" t="s">
        <v>4278</v>
      </c>
      <c r="D309" s="3" t="s">
        <v>166</v>
      </c>
      <c r="E309" s="3" t="s">
        <v>4322</v>
      </c>
      <c r="F309" s="12">
        <v>45015</v>
      </c>
    </row>
    <row r="310" spans="1:7">
      <c r="A310" s="11" t="s">
        <v>93</v>
      </c>
      <c r="B310" s="3" t="s">
        <v>4471</v>
      </c>
      <c r="C310" s="3" t="s">
        <v>4281</v>
      </c>
      <c r="D310" s="3" t="s">
        <v>166</v>
      </c>
      <c r="E310" s="3" t="s">
        <v>4322</v>
      </c>
      <c r="F310" s="12">
        <v>45058</v>
      </c>
    </row>
    <row r="311" spans="1:7">
      <c r="A311" s="11" t="s">
        <v>68</v>
      </c>
      <c r="B311" s="3" t="s">
        <v>4472</v>
      </c>
      <c r="C311" s="3" t="s">
        <v>4281</v>
      </c>
      <c r="D311" s="3" t="s">
        <v>190</v>
      </c>
      <c r="E311" s="3" t="s">
        <v>200</v>
      </c>
      <c r="F311" s="12">
        <v>45008</v>
      </c>
      <c r="G311" s="151" t="s">
        <v>4473</v>
      </c>
    </row>
    <row r="312" spans="1:7">
      <c r="A312" s="11" t="s">
        <v>93</v>
      </c>
      <c r="B312" s="3" t="s">
        <v>4474</v>
      </c>
      <c r="C312" s="3" t="s">
        <v>4281</v>
      </c>
      <c r="D312" s="3" t="s">
        <v>153</v>
      </c>
      <c r="E312" s="3" t="s">
        <v>526</v>
      </c>
      <c r="F312" s="12">
        <v>44987</v>
      </c>
    </row>
    <row r="313" spans="1:7">
      <c r="A313" s="11" t="s">
        <v>114</v>
      </c>
      <c r="B313" s="3" t="s">
        <v>4475</v>
      </c>
      <c r="C313" s="3" t="s">
        <v>4283</v>
      </c>
      <c r="D313" s="3" t="s">
        <v>166</v>
      </c>
      <c r="E313" s="3" t="s">
        <v>4322</v>
      </c>
      <c r="F313" s="12">
        <v>45102</v>
      </c>
    </row>
    <row r="314" spans="1:7">
      <c r="A314" s="11" t="s">
        <v>58</v>
      </c>
      <c r="B314" s="3" t="s">
        <v>4476</v>
      </c>
      <c r="C314" s="3" t="s">
        <v>4283</v>
      </c>
      <c r="D314" s="3" t="s">
        <v>190</v>
      </c>
      <c r="E314" s="3" t="s">
        <v>200</v>
      </c>
      <c r="F314" s="12">
        <v>45008</v>
      </c>
      <c r="G314" s="151" t="s">
        <v>4477</v>
      </c>
    </row>
    <row r="315" spans="1:7">
      <c r="A315" s="11" t="s">
        <v>109</v>
      </c>
      <c r="B315" s="3" t="s">
        <v>4478</v>
      </c>
      <c r="C315" s="3" t="s">
        <v>4281</v>
      </c>
      <c r="D315" s="3" t="s">
        <v>166</v>
      </c>
      <c r="E315" s="3" t="s">
        <v>4479</v>
      </c>
      <c r="F315" s="12">
        <v>44972</v>
      </c>
    </row>
    <row r="316" spans="1:7">
      <c r="A316" s="11" t="s">
        <v>109</v>
      </c>
      <c r="B316" s="3" t="s">
        <v>4480</v>
      </c>
      <c r="C316" s="3" t="s">
        <v>181</v>
      </c>
      <c r="D316" s="3" t="s">
        <v>190</v>
      </c>
      <c r="E316" s="3" t="s">
        <v>200</v>
      </c>
      <c r="F316" s="12">
        <v>45022</v>
      </c>
    </row>
    <row r="317" spans="1:7">
      <c r="A317" s="11" t="s">
        <v>109</v>
      </c>
      <c r="B317" s="3" t="s">
        <v>4481</v>
      </c>
      <c r="C317" s="3" t="s">
        <v>181</v>
      </c>
      <c r="D317" s="3" t="s">
        <v>190</v>
      </c>
      <c r="E317" s="3" t="s">
        <v>200</v>
      </c>
      <c r="F317" s="12">
        <v>45054</v>
      </c>
    </row>
    <row r="318" spans="1:7">
      <c r="A318" s="11" t="s">
        <v>109</v>
      </c>
      <c r="B318" s="3" t="s">
        <v>4482</v>
      </c>
      <c r="C318" s="3" t="s">
        <v>259</v>
      </c>
      <c r="D318" s="3" t="s">
        <v>190</v>
      </c>
      <c r="E318" s="3" t="s">
        <v>200</v>
      </c>
      <c r="F318" s="12">
        <v>45054</v>
      </c>
    </row>
    <row r="319" spans="1:7">
      <c r="A319" s="11" t="s">
        <v>109</v>
      </c>
      <c r="B319" s="3" t="s">
        <v>4483</v>
      </c>
      <c r="C319" s="3" t="s">
        <v>4281</v>
      </c>
      <c r="D319" s="3" t="s">
        <v>166</v>
      </c>
      <c r="E319" s="3" t="s">
        <v>4484</v>
      </c>
      <c r="F319" s="12">
        <v>44965</v>
      </c>
    </row>
    <row r="320" spans="1:7">
      <c r="A320" s="11" t="s">
        <v>109</v>
      </c>
      <c r="B320" s="3" t="s">
        <v>4485</v>
      </c>
      <c r="C320" s="3" t="s">
        <v>4281</v>
      </c>
      <c r="D320" s="3" t="s">
        <v>166</v>
      </c>
      <c r="E320" s="3" t="s">
        <v>4322</v>
      </c>
      <c r="F320" s="12">
        <v>45045</v>
      </c>
    </row>
    <row r="321" spans="1:7">
      <c r="A321" s="11" t="s">
        <v>109</v>
      </c>
      <c r="B321" s="3" t="s">
        <v>4486</v>
      </c>
      <c r="C321" s="3" t="s">
        <v>4281</v>
      </c>
      <c r="D321" s="3" t="s">
        <v>190</v>
      </c>
      <c r="E321" s="3" t="s">
        <v>200</v>
      </c>
      <c r="F321" s="12">
        <v>45027</v>
      </c>
    </row>
    <row r="322" spans="1:7">
      <c r="A322" s="11" t="s">
        <v>109</v>
      </c>
      <c r="B322" s="3" t="s">
        <v>4487</v>
      </c>
      <c r="C322" s="3" t="s">
        <v>4281</v>
      </c>
      <c r="D322" s="3" t="s">
        <v>190</v>
      </c>
      <c r="E322" s="3" t="s">
        <v>200</v>
      </c>
      <c r="F322" s="12">
        <v>45054</v>
      </c>
    </row>
    <row r="323" spans="1:7">
      <c r="A323" s="11" t="s">
        <v>109</v>
      </c>
      <c r="B323" s="3" t="s">
        <v>4488</v>
      </c>
      <c r="C323" s="3" t="s">
        <v>4283</v>
      </c>
      <c r="D323" s="3" t="s">
        <v>166</v>
      </c>
      <c r="E323" s="3" t="s">
        <v>4489</v>
      </c>
      <c r="F323" s="12">
        <v>44974</v>
      </c>
    </row>
    <row r="324" spans="1:7">
      <c r="A324" s="11" t="s">
        <v>76</v>
      </c>
      <c r="B324" s="3" t="s">
        <v>4490</v>
      </c>
      <c r="C324" s="3" t="s">
        <v>4291</v>
      </c>
      <c r="D324" s="3" t="s">
        <v>190</v>
      </c>
      <c r="E324" s="3" t="s">
        <v>4491</v>
      </c>
      <c r="F324" s="12">
        <v>45014</v>
      </c>
      <c r="G324" s="151" t="s">
        <v>4492</v>
      </c>
    </row>
    <row r="325" spans="1:7">
      <c r="A325" s="11" t="s">
        <v>76</v>
      </c>
      <c r="B325" s="3" t="s">
        <v>4493</v>
      </c>
      <c r="C325" s="3" t="s">
        <v>4281</v>
      </c>
      <c r="D325" s="3" t="s">
        <v>166</v>
      </c>
      <c r="E325" s="3" t="s">
        <v>4322</v>
      </c>
      <c r="F325" s="12">
        <v>45015</v>
      </c>
    </row>
    <row r="326" spans="1:7">
      <c r="A326" s="11" t="s">
        <v>35</v>
      </c>
      <c r="B326" s="3" t="s">
        <v>4494</v>
      </c>
      <c r="C326" s="3" t="s">
        <v>4281</v>
      </c>
      <c r="D326" s="3" t="s">
        <v>166</v>
      </c>
      <c r="E326" s="3" t="s">
        <v>4322</v>
      </c>
      <c r="F326" s="12">
        <v>45138</v>
      </c>
    </row>
    <row r="327" spans="1:7">
      <c r="A327" s="11" t="s">
        <v>76</v>
      </c>
      <c r="B327" s="3" t="s">
        <v>4495</v>
      </c>
      <c r="C327" s="3" t="s">
        <v>4281</v>
      </c>
      <c r="D327" s="3" t="s">
        <v>166</v>
      </c>
      <c r="E327" s="3" t="s">
        <v>4322</v>
      </c>
      <c r="F327" s="12">
        <v>45015</v>
      </c>
    </row>
    <row r="328" spans="1:7">
      <c r="A328" s="11" t="s">
        <v>76</v>
      </c>
      <c r="B328" s="3" t="s">
        <v>4496</v>
      </c>
      <c r="C328" s="3" t="s">
        <v>4281</v>
      </c>
      <c r="D328" s="3" t="s">
        <v>166</v>
      </c>
      <c r="E328" s="3" t="s">
        <v>4420</v>
      </c>
      <c r="F328" s="12">
        <v>44998</v>
      </c>
    </row>
    <row r="329" spans="1:7">
      <c r="A329" s="11" t="s">
        <v>75</v>
      </c>
      <c r="B329" s="3" t="s">
        <v>419</v>
      </c>
      <c r="C329" s="3" t="s">
        <v>181</v>
      </c>
      <c r="D329" s="3" t="s">
        <v>190</v>
      </c>
      <c r="E329" s="3" t="s">
        <v>4425</v>
      </c>
      <c r="F329" s="12">
        <v>45043</v>
      </c>
    </row>
    <row r="330" spans="1:7">
      <c r="A330" s="11" t="s">
        <v>93</v>
      </c>
      <c r="B330" s="3" t="s">
        <v>4497</v>
      </c>
      <c r="C330" s="3" t="s">
        <v>4283</v>
      </c>
      <c r="D330" s="3" t="s">
        <v>166</v>
      </c>
      <c r="E330" s="3" t="s">
        <v>4322</v>
      </c>
      <c r="F330" s="12">
        <v>45058</v>
      </c>
    </row>
    <row r="331" spans="1:7">
      <c r="A331" s="11" t="s">
        <v>124</v>
      </c>
      <c r="B331" s="3" t="s">
        <v>4498</v>
      </c>
      <c r="C331" s="3" t="s">
        <v>259</v>
      </c>
      <c r="D331" s="3" t="s">
        <v>166</v>
      </c>
      <c r="E331" s="3" t="s">
        <v>4322</v>
      </c>
      <c r="F331" s="12">
        <v>45075</v>
      </c>
    </row>
    <row r="332" spans="1:7">
      <c r="A332" s="11" t="s">
        <v>39</v>
      </c>
      <c r="B332" s="3" t="s">
        <v>4499</v>
      </c>
      <c r="C332" s="3" t="s">
        <v>4283</v>
      </c>
      <c r="D332" s="3" t="s">
        <v>190</v>
      </c>
      <c r="E332" s="3" t="s">
        <v>4500</v>
      </c>
      <c r="F332" s="12">
        <v>45001</v>
      </c>
    </row>
    <row r="333" spans="1:7">
      <c r="A333" s="11" t="s">
        <v>68</v>
      </c>
      <c r="B333" s="3" t="s">
        <v>4501</v>
      </c>
      <c r="C333" s="3" t="s">
        <v>4283</v>
      </c>
      <c r="D333" s="3" t="s">
        <v>190</v>
      </c>
      <c r="E333" s="3" t="s">
        <v>200</v>
      </c>
      <c r="F333" s="12">
        <v>45020</v>
      </c>
      <c r="G333" s="151" t="s">
        <v>4502</v>
      </c>
    </row>
    <row r="334" spans="1:7">
      <c r="A334" s="11" t="s">
        <v>138</v>
      </c>
      <c r="B334" s="3" t="s">
        <v>4503</v>
      </c>
      <c r="C334" s="3" t="s">
        <v>4283</v>
      </c>
      <c r="D334" s="3" t="s">
        <v>166</v>
      </c>
      <c r="E334" s="3" t="s">
        <v>4504</v>
      </c>
      <c r="F334" s="12">
        <v>44984</v>
      </c>
    </row>
    <row r="335" spans="1:7">
      <c r="A335" s="11" t="s">
        <v>138</v>
      </c>
      <c r="B335" s="3" t="s">
        <v>4505</v>
      </c>
      <c r="C335" s="3" t="s">
        <v>4281</v>
      </c>
      <c r="D335" s="3" t="s">
        <v>190</v>
      </c>
      <c r="E335" s="3" t="s">
        <v>4500</v>
      </c>
      <c r="F335" s="12">
        <v>45002</v>
      </c>
    </row>
    <row r="336" spans="1:7">
      <c r="A336" s="11" t="s">
        <v>35</v>
      </c>
      <c r="B336" s="3" t="s">
        <v>4506</v>
      </c>
      <c r="C336" s="3" t="s">
        <v>181</v>
      </c>
      <c r="D336" s="3" t="s">
        <v>166</v>
      </c>
      <c r="E336" s="3" t="s">
        <v>4322</v>
      </c>
      <c r="F336" s="12">
        <v>45138</v>
      </c>
    </row>
    <row r="337" spans="1:7">
      <c r="A337" s="11" t="s">
        <v>35</v>
      </c>
      <c r="B337" s="3" t="s">
        <v>4507</v>
      </c>
      <c r="C337" s="3" t="s">
        <v>181</v>
      </c>
      <c r="D337" s="3" t="s">
        <v>166</v>
      </c>
      <c r="E337" s="3" t="s">
        <v>4322</v>
      </c>
      <c r="F337" s="12">
        <v>45138</v>
      </c>
    </row>
    <row r="338" spans="1:7">
      <c r="A338" s="11" t="s">
        <v>138</v>
      </c>
      <c r="B338" s="3" t="s">
        <v>4508</v>
      </c>
      <c r="C338" s="3" t="s">
        <v>4274</v>
      </c>
      <c r="D338" s="3" t="s">
        <v>166</v>
      </c>
      <c r="E338" s="3" t="s">
        <v>267</v>
      </c>
      <c r="F338" s="12">
        <v>44964</v>
      </c>
    </row>
    <row r="339" spans="1:7">
      <c r="A339" s="11" t="s">
        <v>133</v>
      </c>
      <c r="B339" s="3" t="s">
        <v>4509</v>
      </c>
      <c r="C339" s="3" t="s">
        <v>4274</v>
      </c>
      <c r="D339" s="3" t="s">
        <v>190</v>
      </c>
      <c r="E339" s="3" t="s">
        <v>200</v>
      </c>
      <c r="F339" s="12">
        <v>44994</v>
      </c>
    </row>
    <row r="340" spans="1:7">
      <c r="A340" s="11" t="s">
        <v>123</v>
      </c>
      <c r="B340" s="3" t="s">
        <v>4510</v>
      </c>
      <c r="C340" s="3" t="s">
        <v>181</v>
      </c>
      <c r="D340" s="3" t="s">
        <v>190</v>
      </c>
      <c r="E340" s="3" t="s">
        <v>200</v>
      </c>
      <c r="F340" s="12">
        <v>45063</v>
      </c>
      <c r="G340" s="151" t="s">
        <v>4511</v>
      </c>
    </row>
    <row r="341" spans="1:7">
      <c r="A341" s="11" t="s">
        <v>122</v>
      </c>
      <c r="B341" s="3" t="s">
        <v>4512</v>
      </c>
      <c r="C341" s="3" t="s">
        <v>4278</v>
      </c>
      <c r="D341" s="3" t="s">
        <v>166</v>
      </c>
      <c r="E341" s="3" t="s">
        <v>4513</v>
      </c>
      <c r="F341" s="12">
        <v>44970</v>
      </c>
    </row>
    <row r="342" spans="1:7">
      <c r="A342" s="11" t="s">
        <v>109</v>
      </c>
      <c r="B342" s="3" t="s">
        <v>4361</v>
      </c>
      <c r="C342" s="3" t="s">
        <v>4278</v>
      </c>
      <c r="D342" s="3" t="s">
        <v>153</v>
      </c>
      <c r="E342" s="3" t="s">
        <v>200</v>
      </c>
      <c r="F342" s="12">
        <v>45040</v>
      </c>
    </row>
    <row r="343" spans="1:7">
      <c r="A343" s="11" t="s">
        <v>123</v>
      </c>
      <c r="B343" s="3" t="s">
        <v>4514</v>
      </c>
      <c r="C343" s="3" t="s">
        <v>4281</v>
      </c>
      <c r="D343" s="3" t="s">
        <v>190</v>
      </c>
      <c r="E343" s="3" t="s">
        <v>4515</v>
      </c>
      <c r="F343" s="12">
        <v>45063</v>
      </c>
    </row>
    <row r="344" spans="1:7">
      <c r="A344" s="11" t="s">
        <v>123</v>
      </c>
      <c r="B344" s="3" t="s">
        <v>4516</v>
      </c>
      <c r="C344" s="3" t="s">
        <v>4281</v>
      </c>
      <c r="D344" s="3" t="s">
        <v>190</v>
      </c>
      <c r="E344" s="3" t="s">
        <v>200</v>
      </c>
      <c r="F344" s="12">
        <v>45044</v>
      </c>
    </row>
    <row r="345" spans="1:7">
      <c r="A345" s="11" t="s">
        <v>106</v>
      </c>
      <c r="B345" s="3" t="s">
        <v>4517</v>
      </c>
      <c r="C345" s="3" t="s">
        <v>4281</v>
      </c>
      <c r="D345" s="3" t="s">
        <v>190</v>
      </c>
      <c r="E345" s="3" t="s">
        <v>4425</v>
      </c>
      <c r="F345" s="12">
        <v>45154</v>
      </c>
    </row>
    <row r="346" spans="1:7">
      <c r="A346" s="11" t="s">
        <v>133</v>
      </c>
      <c r="B346" s="3" t="s">
        <v>4518</v>
      </c>
      <c r="C346" s="3" t="s">
        <v>4283</v>
      </c>
      <c r="D346" s="3" t="s">
        <v>190</v>
      </c>
      <c r="E346" s="3" t="s">
        <v>200</v>
      </c>
      <c r="F346" s="12">
        <v>45014</v>
      </c>
    </row>
    <row r="347" spans="1:7">
      <c r="A347" s="11" t="s">
        <v>124</v>
      </c>
      <c r="B347" s="3" t="s">
        <v>4519</v>
      </c>
      <c r="C347" s="3" t="s">
        <v>4283</v>
      </c>
      <c r="D347" s="3" t="s">
        <v>166</v>
      </c>
      <c r="E347" s="3" t="s">
        <v>4322</v>
      </c>
      <c r="F347" s="12">
        <v>45075</v>
      </c>
    </row>
    <row r="348" spans="1:7">
      <c r="A348" s="11" t="s">
        <v>90</v>
      </c>
      <c r="B348" s="3" t="s">
        <v>4520</v>
      </c>
      <c r="C348" s="3" t="s">
        <v>4283</v>
      </c>
      <c r="D348" s="3" t="s">
        <v>166</v>
      </c>
      <c r="E348" s="3" t="s">
        <v>267</v>
      </c>
      <c r="F348" s="12">
        <v>44957</v>
      </c>
    </row>
    <row r="349" spans="1:7">
      <c r="A349" s="11" t="s">
        <v>124</v>
      </c>
      <c r="B349" s="3" t="s">
        <v>4521</v>
      </c>
      <c r="C349" s="3" t="s">
        <v>4283</v>
      </c>
      <c r="D349" s="3" t="s">
        <v>190</v>
      </c>
      <c r="E349" s="3" t="s">
        <v>4522</v>
      </c>
      <c r="F349" s="12">
        <v>45079</v>
      </c>
    </row>
    <row r="350" spans="1:7">
      <c r="A350" s="11" t="s">
        <v>90</v>
      </c>
      <c r="B350" s="3" t="s">
        <v>4523</v>
      </c>
      <c r="C350" s="3" t="s">
        <v>4283</v>
      </c>
      <c r="D350" s="3" t="s">
        <v>166</v>
      </c>
      <c r="E350" s="3" t="s">
        <v>267</v>
      </c>
      <c r="F350" s="12">
        <v>44957</v>
      </c>
    </row>
    <row r="351" spans="1:7">
      <c r="A351" s="11" t="s">
        <v>90</v>
      </c>
      <c r="B351" s="3" t="s">
        <v>4426</v>
      </c>
      <c r="C351" s="3" t="s">
        <v>4283</v>
      </c>
      <c r="D351" s="3" t="s">
        <v>166</v>
      </c>
      <c r="E351" s="3" t="s">
        <v>267</v>
      </c>
      <c r="F351" s="12">
        <v>44957</v>
      </c>
    </row>
    <row r="352" spans="1:7">
      <c r="A352" s="11" t="s">
        <v>90</v>
      </c>
      <c r="B352" s="3" t="s">
        <v>4524</v>
      </c>
      <c r="C352" s="3" t="s">
        <v>4283</v>
      </c>
      <c r="D352" s="3" t="s">
        <v>166</v>
      </c>
      <c r="E352" s="3" t="s">
        <v>267</v>
      </c>
      <c r="F352" s="12">
        <v>44957</v>
      </c>
    </row>
    <row r="353" spans="1:6">
      <c r="A353" s="11" t="s">
        <v>90</v>
      </c>
      <c r="B353" s="3" t="s">
        <v>4525</v>
      </c>
      <c r="C353" s="3" t="s">
        <v>4283</v>
      </c>
      <c r="D353" s="3" t="s">
        <v>166</v>
      </c>
      <c r="E353" s="3" t="s">
        <v>267</v>
      </c>
      <c r="F353" s="12">
        <v>44957</v>
      </c>
    </row>
    <row r="354" spans="1:6">
      <c r="A354" s="11" t="s">
        <v>90</v>
      </c>
      <c r="B354" s="3" t="s">
        <v>4526</v>
      </c>
      <c r="C354" s="3" t="s">
        <v>4283</v>
      </c>
      <c r="D354" s="3" t="s">
        <v>166</v>
      </c>
      <c r="E354" s="3" t="s">
        <v>267</v>
      </c>
      <c r="F354" s="12">
        <v>44957</v>
      </c>
    </row>
    <row r="355" spans="1:6">
      <c r="A355" s="11" t="s">
        <v>90</v>
      </c>
      <c r="B355" s="3" t="s">
        <v>4527</v>
      </c>
      <c r="C355" s="3" t="s">
        <v>4283</v>
      </c>
      <c r="D355" s="3" t="s">
        <v>166</v>
      </c>
      <c r="E355" s="3" t="s">
        <v>267</v>
      </c>
      <c r="F355" s="12">
        <v>44957</v>
      </c>
    </row>
    <row r="356" spans="1:6">
      <c r="A356" s="11" t="s">
        <v>123</v>
      </c>
      <c r="B356" s="3" t="s">
        <v>4528</v>
      </c>
      <c r="C356" s="3" t="s">
        <v>4283</v>
      </c>
      <c r="D356" s="3" t="s">
        <v>190</v>
      </c>
      <c r="E356" s="3" t="s">
        <v>4529</v>
      </c>
      <c r="F356" s="12">
        <v>44987</v>
      </c>
    </row>
    <row r="357" spans="1:6">
      <c r="A357" s="11" t="s">
        <v>75</v>
      </c>
      <c r="B357" s="3" t="s">
        <v>4530</v>
      </c>
      <c r="C357" s="3" t="s">
        <v>4281</v>
      </c>
      <c r="D357" s="3" t="s">
        <v>190</v>
      </c>
      <c r="E357" s="3" t="s">
        <v>4491</v>
      </c>
      <c r="F357" s="12">
        <v>45021</v>
      </c>
    </row>
    <row r="358" spans="1:6">
      <c r="A358" s="11" t="s">
        <v>122</v>
      </c>
      <c r="B358" s="3" t="s">
        <v>4531</v>
      </c>
      <c r="C358" s="3" t="s">
        <v>4287</v>
      </c>
      <c r="D358" s="3" t="s">
        <v>153</v>
      </c>
      <c r="E358" s="3" t="s">
        <v>4532</v>
      </c>
      <c r="F358" s="12">
        <v>44987</v>
      </c>
    </row>
    <row r="359" spans="1:6">
      <c r="A359" s="11" t="s">
        <v>35</v>
      </c>
      <c r="B359" s="3" t="s">
        <v>4533</v>
      </c>
      <c r="C359" s="3" t="s">
        <v>4278</v>
      </c>
      <c r="D359" s="3" t="s">
        <v>166</v>
      </c>
      <c r="E359" s="3" t="s">
        <v>4534</v>
      </c>
      <c r="F359" s="12">
        <v>45093</v>
      </c>
    </row>
    <row r="360" spans="1:6">
      <c r="A360" s="11" t="s">
        <v>123</v>
      </c>
      <c r="B360" s="3" t="s">
        <v>4535</v>
      </c>
      <c r="C360" s="3" t="s">
        <v>4281</v>
      </c>
      <c r="D360" s="3" t="s">
        <v>190</v>
      </c>
      <c r="E360" s="3" t="s">
        <v>200</v>
      </c>
      <c r="F360" s="12">
        <v>45063</v>
      </c>
    </row>
    <row r="361" spans="1:6">
      <c r="A361" s="11" t="s">
        <v>39</v>
      </c>
      <c r="B361" s="3" t="s">
        <v>4536</v>
      </c>
      <c r="C361" s="3" t="s">
        <v>4281</v>
      </c>
      <c r="D361" s="3" t="s">
        <v>190</v>
      </c>
      <c r="E361" s="3" t="s">
        <v>4457</v>
      </c>
      <c r="F361" s="12">
        <v>45027</v>
      </c>
    </row>
    <row r="362" spans="1:6">
      <c r="A362" s="11" t="s">
        <v>90</v>
      </c>
      <c r="B362" s="3" t="s">
        <v>4537</v>
      </c>
      <c r="C362" s="3" t="s">
        <v>4281</v>
      </c>
      <c r="D362" s="3" t="s">
        <v>166</v>
      </c>
      <c r="E362" s="3" t="s">
        <v>267</v>
      </c>
      <c r="F362" s="12">
        <v>44957</v>
      </c>
    </row>
    <row r="363" spans="1:6">
      <c r="A363" s="11" t="s">
        <v>90</v>
      </c>
      <c r="B363" s="3" t="s">
        <v>4538</v>
      </c>
      <c r="C363" s="3" t="s">
        <v>4281</v>
      </c>
      <c r="D363" s="3" t="s">
        <v>166</v>
      </c>
      <c r="E363" s="3" t="s">
        <v>267</v>
      </c>
      <c r="F363" s="12">
        <v>44957</v>
      </c>
    </row>
    <row r="364" spans="1:6">
      <c r="A364" s="11" t="s">
        <v>90</v>
      </c>
      <c r="B364" s="3" t="s">
        <v>4486</v>
      </c>
      <c r="C364" s="3" t="s">
        <v>4281</v>
      </c>
      <c r="D364" s="3" t="s">
        <v>166</v>
      </c>
      <c r="E364" s="3" t="s">
        <v>267</v>
      </c>
      <c r="F364" s="12">
        <v>44957</v>
      </c>
    </row>
    <row r="365" spans="1:6">
      <c r="A365" s="11" t="s">
        <v>124</v>
      </c>
      <c r="B365" s="3" t="s">
        <v>4539</v>
      </c>
      <c r="C365" s="3" t="s">
        <v>4281</v>
      </c>
      <c r="D365" s="3" t="s">
        <v>166</v>
      </c>
      <c r="E365" s="3" t="s">
        <v>4322</v>
      </c>
      <c r="F365" s="12">
        <v>45075</v>
      </c>
    </row>
    <row r="366" spans="1:6">
      <c r="A366" s="11" t="s">
        <v>90</v>
      </c>
      <c r="B366" s="3" t="s">
        <v>4540</v>
      </c>
      <c r="C366" s="3" t="s">
        <v>4371</v>
      </c>
      <c r="D366" s="3" t="s">
        <v>166</v>
      </c>
      <c r="E366" s="3" t="s">
        <v>267</v>
      </c>
      <c r="F366" s="12">
        <v>44957</v>
      </c>
    </row>
    <row r="367" spans="1:6">
      <c r="A367" s="11" t="s">
        <v>81</v>
      </c>
      <c r="B367" s="3" t="s">
        <v>4541</v>
      </c>
      <c r="C367" s="3" t="s">
        <v>4281</v>
      </c>
      <c r="D367" s="3" t="s">
        <v>166</v>
      </c>
      <c r="E367" s="3" t="s">
        <v>4542</v>
      </c>
      <c r="F367" s="12">
        <v>44977</v>
      </c>
    </row>
    <row r="368" spans="1:6">
      <c r="A368" s="11" t="s">
        <v>90</v>
      </c>
      <c r="B368" s="3" t="s">
        <v>4543</v>
      </c>
      <c r="C368" s="3" t="s">
        <v>4281</v>
      </c>
      <c r="D368" s="3" t="s">
        <v>166</v>
      </c>
      <c r="E368" s="3" t="s">
        <v>267</v>
      </c>
      <c r="F368" s="12">
        <v>44957</v>
      </c>
    </row>
    <row r="369" spans="1:6">
      <c r="A369" s="11" t="s">
        <v>35</v>
      </c>
      <c r="B369" s="3" t="s">
        <v>4544</v>
      </c>
      <c r="C369" s="3" t="s">
        <v>4281</v>
      </c>
      <c r="D369" s="3" t="s">
        <v>166</v>
      </c>
      <c r="E369" s="3" t="s">
        <v>4322</v>
      </c>
      <c r="F369" s="12">
        <v>45138</v>
      </c>
    </row>
    <row r="370" spans="1:6">
      <c r="A370" s="11" t="s">
        <v>124</v>
      </c>
      <c r="B370" s="3" t="s">
        <v>4545</v>
      </c>
      <c r="C370" s="3" t="s">
        <v>4283</v>
      </c>
      <c r="D370" s="3" t="s">
        <v>190</v>
      </c>
      <c r="E370" s="3" t="s">
        <v>4522</v>
      </c>
      <c r="F370" s="12">
        <v>45079</v>
      </c>
    </row>
    <row r="371" spans="1:6">
      <c r="A371" s="11" t="s">
        <v>35</v>
      </c>
      <c r="B371" s="3" t="s">
        <v>4546</v>
      </c>
      <c r="C371" s="3" t="s">
        <v>4283</v>
      </c>
      <c r="D371" s="3" t="s">
        <v>166</v>
      </c>
      <c r="E371" s="3" t="s">
        <v>4322</v>
      </c>
      <c r="F371" s="12">
        <v>45138</v>
      </c>
    </row>
    <row r="372" spans="1:6">
      <c r="A372" s="11" t="s">
        <v>93</v>
      </c>
      <c r="B372" s="3" t="s">
        <v>4547</v>
      </c>
      <c r="C372" s="3" t="s">
        <v>4281</v>
      </c>
      <c r="D372" s="3" t="s">
        <v>166</v>
      </c>
      <c r="E372" s="3" t="s">
        <v>4322</v>
      </c>
      <c r="F372" s="12">
        <v>45058</v>
      </c>
    </row>
    <row r="373" spans="1:6">
      <c r="A373" s="11" t="s">
        <v>93</v>
      </c>
      <c r="B373" s="3" t="s">
        <v>4548</v>
      </c>
      <c r="C373" s="3" t="s">
        <v>4281</v>
      </c>
      <c r="D373" s="3" t="s">
        <v>166</v>
      </c>
      <c r="E373" s="3" t="s">
        <v>4322</v>
      </c>
      <c r="F373" s="12">
        <v>45058</v>
      </c>
    </row>
    <row r="374" spans="1:6">
      <c r="A374" s="11" t="s">
        <v>93</v>
      </c>
      <c r="B374" s="3" t="s">
        <v>4549</v>
      </c>
      <c r="C374" s="3" t="s">
        <v>4281</v>
      </c>
      <c r="D374" s="3" t="s">
        <v>166</v>
      </c>
      <c r="E374" s="3" t="s">
        <v>4322</v>
      </c>
      <c r="F374" s="12">
        <v>45058</v>
      </c>
    </row>
    <row r="375" spans="1:6">
      <c r="A375" s="11" t="s">
        <v>93</v>
      </c>
      <c r="B375" s="3" t="s">
        <v>4550</v>
      </c>
      <c r="C375" s="3" t="s">
        <v>4281</v>
      </c>
      <c r="D375" s="3" t="s">
        <v>166</v>
      </c>
      <c r="E375" s="3" t="s">
        <v>4322</v>
      </c>
      <c r="F375" s="12">
        <v>45058</v>
      </c>
    </row>
    <row r="376" spans="1:6">
      <c r="A376" s="11" t="s">
        <v>130</v>
      </c>
      <c r="B376" s="3" t="s">
        <v>4551</v>
      </c>
      <c r="C376" s="3" t="s">
        <v>4283</v>
      </c>
      <c r="D376" s="3" t="s">
        <v>166</v>
      </c>
      <c r="E376" s="3" t="s">
        <v>509</v>
      </c>
      <c r="F376" s="12">
        <v>44959</v>
      </c>
    </row>
    <row r="377" spans="1:6">
      <c r="A377" s="11" t="s">
        <v>93</v>
      </c>
      <c r="B377" s="3" t="s">
        <v>4552</v>
      </c>
      <c r="C377" s="3" t="s">
        <v>4281</v>
      </c>
      <c r="D377" s="3" t="s">
        <v>166</v>
      </c>
      <c r="E377" s="3" t="s">
        <v>4322</v>
      </c>
      <c r="F377" s="12">
        <v>45058</v>
      </c>
    </row>
    <row r="378" spans="1:6">
      <c r="A378" s="11" t="s">
        <v>126</v>
      </c>
      <c r="B378" s="3" t="s">
        <v>4553</v>
      </c>
      <c r="C378" s="3" t="s">
        <v>4283</v>
      </c>
      <c r="D378" s="3" t="s">
        <v>166</v>
      </c>
      <c r="E378" s="3" t="s">
        <v>4466</v>
      </c>
      <c r="F378" s="12">
        <v>44988</v>
      </c>
    </row>
    <row r="379" spans="1:6">
      <c r="A379" s="11" t="s">
        <v>93</v>
      </c>
      <c r="B379" s="3" t="s">
        <v>330</v>
      </c>
      <c r="C379" s="3" t="s">
        <v>4281</v>
      </c>
      <c r="D379" s="3" t="s">
        <v>166</v>
      </c>
      <c r="E379" s="3" t="s">
        <v>4322</v>
      </c>
      <c r="F379" s="12">
        <v>45058</v>
      </c>
    </row>
    <row r="380" spans="1:6">
      <c r="A380" s="11" t="s">
        <v>126</v>
      </c>
      <c r="B380" s="3" t="s">
        <v>4554</v>
      </c>
      <c r="C380" s="3" t="s">
        <v>4283</v>
      </c>
      <c r="D380" s="3" t="s">
        <v>190</v>
      </c>
      <c r="E380" s="3" t="s">
        <v>200</v>
      </c>
      <c r="F380" s="12">
        <v>44954</v>
      </c>
    </row>
    <row r="381" spans="1:6">
      <c r="A381" s="11" t="s">
        <v>93</v>
      </c>
      <c r="B381" s="3" t="s">
        <v>4555</v>
      </c>
      <c r="C381" s="3" t="s">
        <v>4281</v>
      </c>
      <c r="D381" s="3" t="s">
        <v>166</v>
      </c>
      <c r="E381" s="3" t="s">
        <v>4322</v>
      </c>
      <c r="F381" s="12">
        <v>45058</v>
      </c>
    </row>
    <row r="382" spans="1:6">
      <c r="A382" s="11" t="s">
        <v>124</v>
      </c>
      <c r="B382" s="3" t="s">
        <v>4556</v>
      </c>
      <c r="C382" s="3" t="s">
        <v>4283</v>
      </c>
      <c r="D382" s="3" t="s">
        <v>166</v>
      </c>
      <c r="E382" s="3" t="s">
        <v>4322</v>
      </c>
      <c r="F382" s="12">
        <v>45075</v>
      </c>
    </row>
    <row r="383" spans="1:6">
      <c r="A383" s="11" t="s">
        <v>93</v>
      </c>
      <c r="B383" s="3" t="s">
        <v>4403</v>
      </c>
      <c r="C383" s="3" t="s">
        <v>4281</v>
      </c>
      <c r="D383" s="3" t="s">
        <v>190</v>
      </c>
      <c r="E383" s="3" t="s">
        <v>200</v>
      </c>
      <c r="F383" s="12">
        <v>45084</v>
      </c>
    </row>
    <row r="384" spans="1:6">
      <c r="A384" s="11" t="s">
        <v>124</v>
      </c>
      <c r="B384" s="3" t="s">
        <v>4557</v>
      </c>
      <c r="C384" s="3" t="s">
        <v>4283</v>
      </c>
      <c r="D384" s="3" t="s">
        <v>166</v>
      </c>
      <c r="E384" s="3" t="s">
        <v>4322</v>
      </c>
      <c r="F384" s="12">
        <v>45075</v>
      </c>
    </row>
    <row r="385" spans="1:7">
      <c r="A385" s="11" t="s">
        <v>113</v>
      </c>
      <c r="B385" s="3" t="s">
        <v>4558</v>
      </c>
      <c r="C385" s="3" t="s">
        <v>4281</v>
      </c>
      <c r="D385" s="3" t="s">
        <v>190</v>
      </c>
      <c r="E385" s="3" t="s">
        <v>200</v>
      </c>
      <c r="F385" s="12">
        <v>45071</v>
      </c>
    </row>
    <row r="386" spans="1:7">
      <c r="A386" s="11" t="s">
        <v>124</v>
      </c>
      <c r="B386" s="3" t="s">
        <v>4559</v>
      </c>
      <c r="C386" s="3" t="s">
        <v>4283</v>
      </c>
      <c r="D386" s="3" t="s">
        <v>166</v>
      </c>
      <c r="E386" s="3" t="s">
        <v>4322</v>
      </c>
      <c r="F386" s="12">
        <v>45075</v>
      </c>
    </row>
    <row r="387" spans="1:7">
      <c r="A387" s="11" t="s">
        <v>93</v>
      </c>
      <c r="B387" s="3" t="s">
        <v>4560</v>
      </c>
      <c r="C387" s="3" t="s">
        <v>4281</v>
      </c>
      <c r="D387" s="3" t="s">
        <v>166</v>
      </c>
      <c r="E387" s="3" t="s">
        <v>4322</v>
      </c>
      <c r="F387" s="12">
        <v>45058</v>
      </c>
    </row>
    <row r="388" spans="1:7">
      <c r="A388" s="11" t="s">
        <v>124</v>
      </c>
      <c r="B388" s="3" t="s">
        <v>813</v>
      </c>
      <c r="C388" s="3" t="s">
        <v>4283</v>
      </c>
      <c r="D388" s="3" t="s">
        <v>166</v>
      </c>
      <c r="E388" s="3" t="s">
        <v>4322</v>
      </c>
      <c r="F388" s="12">
        <v>45075</v>
      </c>
    </row>
    <row r="389" spans="1:7">
      <c r="A389" s="11" t="s">
        <v>45</v>
      </c>
      <c r="B389" s="3" t="s">
        <v>4561</v>
      </c>
      <c r="C389" s="3" t="s">
        <v>4281</v>
      </c>
      <c r="D389" s="3" t="s">
        <v>166</v>
      </c>
      <c r="E389" s="3" t="s">
        <v>4562</v>
      </c>
      <c r="F389" s="12">
        <v>44970</v>
      </c>
    </row>
    <row r="390" spans="1:7">
      <c r="A390" s="11" t="s">
        <v>76</v>
      </c>
      <c r="B390" s="3" t="s">
        <v>552</v>
      </c>
      <c r="C390" s="3" t="s">
        <v>4281</v>
      </c>
      <c r="D390" s="3" t="s">
        <v>166</v>
      </c>
      <c r="E390" s="3" t="s">
        <v>4322</v>
      </c>
      <c r="F390" s="12">
        <v>45015</v>
      </c>
    </row>
    <row r="391" spans="1:7">
      <c r="A391" s="11" t="s">
        <v>124</v>
      </c>
      <c r="B391" s="3" t="s">
        <v>4563</v>
      </c>
      <c r="C391" s="3" t="s">
        <v>4283</v>
      </c>
      <c r="D391" s="3" t="s">
        <v>166</v>
      </c>
      <c r="E391" s="3" t="s">
        <v>4322</v>
      </c>
      <c r="F391" s="12">
        <v>45075</v>
      </c>
    </row>
    <row r="392" spans="1:7">
      <c r="A392" s="11" t="s">
        <v>124</v>
      </c>
      <c r="B392" s="3" t="s">
        <v>4564</v>
      </c>
      <c r="C392" s="3" t="s">
        <v>4281</v>
      </c>
      <c r="D392" s="3" t="s">
        <v>166</v>
      </c>
      <c r="E392" s="3" t="s">
        <v>4322</v>
      </c>
      <c r="F392" s="12">
        <v>45075</v>
      </c>
    </row>
    <row r="393" spans="1:7">
      <c r="A393" s="11" t="s">
        <v>114</v>
      </c>
      <c r="B393" s="3" t="s">
        <v>4565</v>
      </c>
      <c r="C393" s="3" t="s">
        <v>4281</v>
      </c>
      <c r="D393" s="3" t="s">
        <v>166</v>
      </c>
      <c r="E393" s="3" t="s">
        <v>4322</v>
      </c>
      <c r="F393" s="12">
        <v>45102</v>
      </c>
    </row>
    <row r="394" spans="1:7">
      <c r="A394" s="11" t="s">
        <v>93</v>
      </c>
      <c r="B394" s="3" t="s">
        <v>4566</v>
      </c>
      <c r="C394" s="3" t="s">
        <v>4281</v>
      </c>
      <c r="D394" s="3" t="s">
        <v>166</v>
      </c>
      <c r="E394" s="3" t="s">
        <v>4322</v>
      </c>
      <c r="F394" s="12">
        <v>45058</v>
      </c>
    </row>
    <row r="395" spans="1:7">
      <c r="A395" s="11" t="s">
        <v>130</v>
      </c>
      <c r="B395" s="3" t="s">
        <v>4567</v>
      </c>
      <c r="C395" s="3" t="s">
        <v>4568</v>
      </c>
      <c r="D395" s="3" t="s">
        <v>166</v>
      </c>
      <c r="E395" s="3" t="s">
        <v>509</v>
      </c>
      <c r="F395" s="12">
        <v>44959</v>
      </c>
    </row>
    <row r="396" spans="1:7">
      <c r="A396" s="11" t="s">
        <v>124</v>
      </c>
      <c r="B396" s="3" t="s">
        <v>4569</v>
      </c>
      <c r="C396" s="3" t="s">
        <v>4281</v>
      </c>
      <c r="D396" s="3" t="s">
        <v>166</v>
      </c>
      <c r="E396" s="3" t="s">
        <v>4322</v>
      </c>
      <c r="F396" s="12">
        <v>45075</v>
      </c>
    </row>
    <row r="397" spans="1:7">
      <c r="A397" s="11" t="s">
        <v>90</v>
      </c>
      <c r="B397" s="3" t="s">
        <v>4570</v>
      </c>
      <c r="C397" s="3" t="s">
        <v>4281</v>
      </c>
      <c r="D397" s="3" t="s">
        <v>166</v>
      </c>
      <c r="E397" s="3" t="s">
        <v>267</v>
      </c>
      <c r="F397" s="12">
        <v>44957</v>
      </c>
    </row>
    <row r="398" spans="1:7">
      <c r="A398" s="11" t="s">
        <v>124</v>
      </c>
      <c r="B398" s="3" t="s">
        <v>4571</v>
      </c>
      <c r="C398" s="3" t="s">
        <v>4283</v>
      </c>
      <c r="D398" s="3" t="s">
        <v>166</v>
      </c>
      <c r="E398" s="3" t="s">
        <v>4322</v>
      </c>
      <c r="F398" s="12">
        <v>45075</v>
      </c>
    </row>
    <row r="399" spans="1:7">
      <c r="A399" s="11" t="s">
        <v>123</v>
      </c>
      <c r="B399" s="3" t="s">
        <v>4572</v>
      </c>
      <c r="C399" s="3" t="s">
        <v>4283</v>
      </c>
      <c r="D399" s="3" t="s">
        <v>190</v>
      </c>
      <c r="E399" s="3" t="s">
        <v>200</v>
      </c>
      <c r="F399" s="12">
        <v>44987</v>
      </c>
      <c r="G399" s="151" t="s">
        <v>4573</v>
      </c>
    </row>
    <row r="400" spans="1:7">
      <c r="A400" s="11" t="s">
        <v>114</v>
      </c>
      <c r="B400" s="3" t="s">
        <v>4574</v>
      </c>
      <c r="C400" s="3" t="s">
        <v>4283</v>
      </c>
      <c r="D400" s="3" t="s">
        <v>166</v>
      </c>
      <c r="E400" s="3" t="s">
        <v>4322</v>
      </c>
      <c r="F400" s="12">
        <v>45102</v>
      </c>
    </row>
    <row r="401" spans="1:6">
      <c r="A401" s="11" t="s">
        <v>93</v>
      </c>
      <c r="B401" s="3" t="s">
        <v>4575</v>
      </c>
      <c r="C401" s="3" t="s">
        <v>4283</v>
      </c>
      <c r="D401" s="3" t="s">
        <v>166</v>
      </c>
      <c r="E401" s="3" t="s">
        <v>4322</v>
      </c>
      <c r="F401" s="12">
        <v>45058</v>
      </c>
    </row>
    <row r="402" spans="1:6">
      <c r="A402" s="11" t="s">
        <v>90</v>
      </c>
      <c r="B402" s="3" t="s">
        <v>4576</v>
      </c>
      <c r="C402" s="3" t="s">
        <v>4281</v>
      </c>
      <c r="D402" s="3" t="s">
        <v>166</v>
      </c>
      <c r="E402" s="3" t="s">
        <v>267</v>
      </c>
      <c r="F402" s="12">
        <v>44957</v>
      </c>
    </row>
    <row r="403" spans="1:6">
      <c r="A403" s="11" t="s">
        <v>90</v>
      </c>
      <c r="B403" s="3" t="s">
        <v>4577</v>
      </c>
      <c r="C403" s="3" t="s">
        <v>4281</v>
      </c>
      <c r="D403" s="3" t="s">
        <v>166</v>
      </c>
      <c r="E403" s="3" t="s">
        <v>267</v>
      </c>
      <c r="F403" s="12">
        <v>44957</v>
      </c>
    </row>
    <row r="404" spans="1:6">
      <c r="A404" s="11" t="s">
        <v>90</v>
      </c>
      <c r="B404" s="3" t="s">
        <v>4578</v>
      </c>
      <c r="C404" s="3" t="s">
        <v>4281</v>
      </c>
      <c r="D404" s="3" t="s">
        <v>166</v>
      </c>
      <c r="E404" s="3" t="s">
        <v>267</v>
      </c>
      <c r="F404" s="12">
        <v>44957</v>
      </c>
    </row>
    <row r="405" spans="1:6">
      <c r="A405" s="11" t="s">
        <v>123</v>
      </c>
      <c r="B405" s="3" t="s">
        <v>4579</v>
      </c>
      <c r="C405" s="3" t="s">
        <v>4281</v>
      </c>
      <c r="D405" s="3" t="s">
        <v>190</v>
      </c>
      <c r="E405" s="3" t="s">
        <v>4580</v>
      </c>
      <c r="F405" s="12">
        <v>45044</v>
      </c>
    </row>
    <row r="406" spans="1:6">
      <c r="A406" s="11" t="s">
        <v>114</v>
      </c>
      <c r="B406" s="3" t="s">
        <v>4581</v>
      </c>
      <c r="C406" s="3" t="s">
        <v>4281</v>
      </c>
      <c r="D406" s="3" t="s">
        <v>166</v>
      </c>
      <c r="E406" s="3" t="s">
        <v>4322</v>
      </c>
      <c r="F406" s="12">
        <v>45102</v>
      </c>
    </row>
    <row r="407" spans="1:6">
      <c r="A407" s="11" t="s">
        <v>109</v>
      </c>
      <c r="B407" s="3" t="s">
        <v>4582</v>
      </c>
      <c r="C407" s="3" t="s">
        <v>4281</v>
      </c>
      <c r="D407" s="3" t="s">
        <v>190</v>
      </c>
      <c r="E407" s="3" t="s">
        <v>200</v>
      </c>
      <c r="F407" s="12">
        <v>45027</v>
      </c>
    </row>
    <row r="408" spans="1:6">
      <c r="A408" s="11" t="s">
        <v>35</v>
      </c>
      <c r="B408" s="3" t="s">
        <v>4583</v>
      </c>
      <c r="C408" s="3" t="s">
        <v>4281</v>
      </c>
      <c r="D408" s="3" t="s">
        <v>166</v>
      </c>
      <c r="E408" s="3" t="s">
        <v>4534</v>
      </c>
      <c r="F408" s="12">
        <v>45085</v>
      </c>
    </row>
    <row r="409" spans="1:6">
      <c r="A409" s="11" t="s">
        <v>138</v>
      </c>
      <c r="B409" s="3" t="s">
        <v>4584</v>
      </c>
      <c r="C409" s="3" t="s">
        <v>4281</v>
      </c>
      <c r="D409" s="3" t="s">
        <v>166</v>
      </c>
      <c r="E409" s="3" t="s">
        <v>4585</v>
      </c>
      <c r="F409" s="12">
        <v>44981</v>
      </c>
    </row>
    <row r="410" spans="1:6">
      <c r="A410" s="11" t="s">
        <v>124</v>
      </c>
      <c r="B410" s="3" t="s">
        <v>4586</v>
      </c>
      <c r="C410" s="3" t="s">
        <v>4281</v>
      </c>
      <c r="D410" s="3" t="s">
        <v>166</v>
      </c>
      <c r="E410" s="3" t="s">
        <v>4322</v>
      </c>
      <c r="F410" s="12">
        <v>45075</v>
      </c>
    </row>
    <row r="411" spans="1:6">
      <c r="A411" s="11" t="s">
        <v>109</v>
      </c>
      <c r="B411" s="3" t="s">
        <v>4587</v>
      </c>
      <c r="C411" s="3" t="s">
        <v>4371</v>
      </c>
      <c r="D411" s="3" t="s">
        <v>166</v>
      </c>
      <c r="E411" s="3" t="s">
        <v>4322</v>
      </c>
      <c r="F411" s="12">
        <v>45045</v>
      </c>
    </row>
    <row r="412" spans="1:6">
      <c r="A412" s="11" t="s">
        <v>109</v>
      </c>
      <c r="B412" s="3" t="s">
        <v>4588</v>
      </c>
      <c r="C412" s="3" t="s">
        <v>4281</v>
      </c>
      <c r="D412" s="3" t="s">
        <v>166</v>
      </c>
      <c r="E412" s="3" t="s">
        <v>4322</v>
      </c>
      <c r="F412" s="12">
        <v>45045</v>
      </c>
    </row>
    <row r="413" spans="1:6">
      <c r="A413" s="11" t="s">
        <v>90</v>
      </c>
      <c r="B413" s="3" t="s">
        <v>777</v>
      </c>
      <c r="C413" s="3" t="s">
        <v>4281</v>
      </c>
      <c r="D413" s="3" t="s">
        <v>166</v>
      </c>
      <c r="E413" s="3" t="s">
        <v>267</v>
      </c>
      <c r="F413" s="12">
        <v>44957</v>
      </c>
    </row>
    <row r="414" spans="1:6">
      <c r="A414" s="11" t="s">
        <v>130</v>
      </c>
      <c r="B414" s="3" t="s">
        <v>4589</v>
      </c>
      <c r="C414" s="3" t="s">
        <v>4283</v>
      </c>
      <c r="D414" s="3" t="s">
        <v>166</v>
      </c>
      <c r="E414" s="3" t="s">
        <v>4590</v>
      </c>
      <c r="F414" s="12">
        <v>44959</v>
      </c>
    </row>
    <row r="415" spans="1:6">
      <c r="A415" s="11" t="s">
        <v>68</v>
      </c>
      <c r="B415" s="3" t="s">
        <v>4591</v>
      </c>
      <c r="C415" s="3" t="s">
        <v>620</v>
      </c>
      <c r="D415" s="3" t="s">
        <v>190</v>
      </c>
      <c r="E415" s="3" t="s">
        <v>200</v>
      </c>
      <c r="F415" s="12">
        <v>45012</v>
      </c>
    </row>
    <row r="416" spans="1:6">
      <c r="A416" s="11" t="s">
        <v>72</v>
      </c>
      <c r="B416" s="3" t="s">
        <v>4592</v>
      </c>
      <c r="C416" s="3" t="s">
        <v>259</v>
      </c>
      <c r="D416" s="3" t="s">
        <v>166</v>
      </c>
      <c r="E416" s="3" t="s">
        <v>4322</v>
      </c>
      <c r="F416" s="12">
        <v>45044</v>
      </c>
    </row>
    <row r="417" spans="1:7">
      <c r="A417" s="11" t="s">
        <v>72</v>
      </c>
      <c r="B417" s="3" t="s">
        <v>4593</v>
      </c>
      <c r="C417" s="3" t="s">
        <v>4281</v>
      </c>
      <c r="D417" s="3" t="s">
        <v>166</v>
      </c>
      <c r="E417" s="3" t="s">
        <v>4322</v>
      </c>
      <c r="F417" s="12">
        <v>45044</v>
      </c>
    </row>
    <row r="418" spans="1:7">
      <c r="A418" s="11" t="s">
        <v>109</v>
      </c>
      <c r="B418" s="3" t="s">
        <v>4594</v>
      </c>
      <c r="C418" s="3" t="s">
        <v>4283</v>
      </c>
      <c r="D418" s="3" t="s">
        <v>190</v>
      </c>
      <c r="E418" s="3" t="s">
        <v>200</v>
      </c>
      <c r="F418" s="12">
        <v>45035</v>
      </c>
      <c r="G418" s="151" t="s">
        <v>4595</v>
      </c>
    </row>
    <row r="419" spans="1:7">
      <c r="A419" s="11" t="s">
        <v>72</v>
      </c>
      <c r="B419" s="3" t="s">
        <v>4596</v>
      </c>
      <c r="C419" s="3" t="s">
        <v>4281</v>
      </c>
      <c r="D419" s="3" t="s">
        <v>190</v>
      </c>
      <c r="E419" s="3" t="s">
        <v>200</v>
      </c>
      <c r="F419" s="12">
        <v>45050</v>
      </c>
      <c r="G419" s="151" t="s">
        <v>4597</v>
      </c>
    </row>
    <row r="420" spans="1:7">
      <c r="A420" s="11" t="s">
        <v>96</v>
      </c>
      <c r="B420" s="3" t="s">
        <v>4598</v>
      </c>
      <c r="C420" s="3" t="s">
        <v>4283</v>
      </c>
      <c r="D420" s="3" t="s">
        <v>190</v>
      </c>
      <c r="E420" s="3" t="s">
        <v>200</v>
      </c>
      <c r="F420" s="12">
        <v>45044</v>
      </c>
      <c r="G420" s="151" t="s">
        <v>4599</v>
      </c>
    </row>
    <row r="421" spans="1:7">
      <c r="A421" s="11" t="s">
        <v>121</v>
      </c>
      <c r="B421" s="3" t="s">
        <v>4600</v>
      </c>
      <c r="C421" s="3" t="s">
        <v>181</v>
      </c>
      <c r="D421" s="3" t="s">
        <v>153</v>
      </c>
      <c r="E421" s="3" t="s">
        <v>154</v>
      </c>
      <c r="F421" s="12">
        <v>44936</v>
      </c>
    </row>
    <row r="422" spans="1:7">
      <c r="A422" s="11" t="s">
        <v>90</v>
      </c>
      <c r="B422" s="3" t="s">
        <v>4601</v>
      </c>
      <c r="C422" s="3" t="s">
        <v>4281</v>
      </c>
      <c r="D422" s="3" t="s">
        <v>166</v>
      </c>
      <c r="E422" s="3" t="s">
        <v>267</v>
      </c>
      <c r="F422" s="12">
        <v>44957</v>
      </c>
    </row>
    <row r="423" spans="1:7">
      <c r="A423" s="11" t="s">
        <v>102</v>
      </c>
      <c r="B423" s="3" t="s">
        <v>4602</v>
      </c>
      <c r="C423" s="3" t="s">
        <v>4274</v>
      </c>
      <c r="D423" s="3" t="s">
        <v>240</v>
      </c>
      <c r="E423" s="3" t="s">
        <v>4603</v>
      </c>
      <c r="F423" s="12">
        <v>44936</v>
      </c>
    </row>
    <row r="424" spans="1:7">
      <c r="A424" s="11" t="s">
        <v>124</v>
      </c>
      <c r="B424" s="3" t="s">
        <v>4604</v>
      </c>
      <c r="C424" s="3" t="s">
        <v>259</v>
      </c>
      <c r="D424" s="3" t="s">
        <v>166</v>
      </c>
      <c r="E424" s="3" t="s">
        <v>4322</v>
      </c>
      <c r="F424" s="12">
        <v>45075</v>
      </c>
    </row>
    <row r="425" spans="1:7">
      <c r="A425" s="11" t="s">
        <v>109</v>
      </c>
      <c r="B425" s="3" t="s">
        <v>4605</v>
      </c>
      <c r="C425" s="3" t="s">
        <v>259</v>
      </c>
      <c r="D425" s="3" t="s">
        <v>190</v>
      </c>
      <c r="E425" s="3" t="s">
        <v>200</v>
      </c>
      <c r="F425" s="12">
        <v>45026</v>
      </c>
    </row>
    <row r="426" spans="1:7">
      <c r="A426" s="11" t="s">
        <v>124</v>
      </c>
      <c r="B426" s="3" t="s">
        <v>4606</v>
      </c>
      <c r="C426" s="3" t="s">
        <v>4278</v>
      </c>
      <c r="D426" s="3" t="s">
        <v>166</v>
      </c>
      <c r="E426" s="3" t="s">
        <v>4322</v>
      </c>
      <c r="F426" s="12">
        <v>45075</v>
      </c>
    </row>
    <row r="427" spans="1:7">
      <c r="A427" s="11" t="s">
        <v>124</v>
      </c>
      <c r="B427" s="3" t="s">
        <v>4607</v>
      </c>
      <c r="C427" s="3" t="s">
        <v>4278</v>
      </c>
      <c r="D427" s="3" t="s">
        <v>166</v>
      </c>
      <c r="E427" s="3" t="s">
        <v>4322</v>
      </c>
      <c r="F427" s="12">
        <v>45075</v>
      </c>
    </row>
    <row r="428" spans="1:7">
      <c r="A428" s="11" t="s">
        <v>123</v>
      </c>
      <c r="B428" s="3" t="s">
        <v>4354</v>
      </c>
      <c r="C428" s="3" t="s">
        <v>4278</v>
      </c>
      <c r="D428" s="3" t="s">
        <v>190</v>
      </c>
      <c r="E428" s="3" t="s">
        <v>4608</v>
      </c>
      <c r="F428" s="12">
        <v>44987</v>
      </c>
      <c r="G428" s="151" t="s">
        <v>4609</v>
      </c>
    </row>
    <row r="429" spans="1:7">
      <c r="A429" s="11" t="s">
        <v>123</v>
      </c>
      <c r="B429" s="3" t="s">
        <v>4610</v>
      </c>
      <c r="C429" s="3" t="s">
        <v>4278</v>
      </c>
      <c r="D429" s="3" t="s">
        <v>190</v>
      </c>
      <c r="E429" s="3" t="s">
        <v>200</v>
      </c>
      <c r="F429" s="12">
        <v>44987</v>
      </c>
    </row>
    <row r="430" spans="1:7">
      <c r="A430" s="11" t="s">
        <v>109</v>
      </c>
      <c r="B430" s="3" t="s">
        <v>4611</v>
      </c>
      <c r="C430" s="3" t="s">
        <v>4278</v>
      </c>
      <c r="D430" s="3" t="s">
        <v>190</v>
      </c>
      <c r="E430" s="3" t="s">
        <v>200</v>
      </c>
      <c r="F430" s="12">
        <v>45041</v>
      </c>
    </row>
    <row r="431" spans="1:7">
      <c r="A431" s="11" t="s">
        <v>93</v>
      </c>
      <c r="B431" s="3" t="s">
        <v>4612</v>
      </c>
      <c r="C431" s="3" t="s">
        <v>4278</v>
      </c>
      <c r="D431" s="3" t="s">
        <v>166</v>
      </c>
      <c r="E431" s="3" t="s">
        <v>4322</v>
      </c>
      <c r="F431" s="12">
        <v>45058</v>
      </c>
    </row>
    <row r="432" spans="1:7">
      <c r="A432" s="11" t="s">
        <v>93</v>
      </c>
      <c r="B432" s="3" t="s">
        <v>4613</v>
      </c>
      <c r="C432" s="3" t="s">
        <v>4278</v>
      </c>
      <c r="D432" s="3" t="s">
        <v>166</v>
      </c>
      <c r="E432" s="3" t="s">
        <v>4322</v>
      </c>
      <c r="F432" s="12">
        <v>45058</v>
      </c>
    </row>
    <row r="433" spans="1:7">
      <c r="A433" s="11" t="s">
        <v>93</v>
      </c>
      <c r="B433" s="3" t="s">
        <v>4614</v>
      </c>
      <c r="C433" s="3" t="s">
        <v>4278</v>
      </c>
      <c r="D433" s="3" t="s">
        <v>166</v>
      </c>
      <c r="E433" s="3" t="s">
        <v>4322</v>
      </c>
      <c r="F433" s="12">
        <v>45058</v>
      </c>
    </row>
    <row r="434" spans="1:7">
      <c r="A434" s="11" t="s">
        <v>96</v>
      </c>
      <c r="B434" s="3" t="s">
        <v>4541</v>
      </c>
      <c r="C434" s="3" t="s">
        <v>4278</v>
      </c>
      <c r="D434" s="3" t="s">
        <v>190</v>
      </c>
      <c r="E434" s="3" t="s">
        <v>200</v>
      </c>
      <c r="F434" s="12">
        <v>45068</v>
      </c>
      <c r="G434" s="151" t="s">
        <v>4615</v>
      </c>
    </row>
    <row r="435" spans="1:7">
      <c r="A435" s="11" t="s">
        <v>72</v>
      </c>
      <c r="B435" s="3" t="s">
        <v>4454</v>
      </c>
      <c r="C435" s="3" t="s">
        <v>4281</v>
      </c>
      <c r="D435" s="3" t="s">
        <v>166</v>
      </c>
      <c r="E435" s="3" t="s">
        <v>4322</v>
      </c>
      <c r="F435" s="12">
        <v>45044</v>
      </c>
    </row>
    <row r="436" spans="1:7">
      <c r="A436" s="11" t="s">
        <v>35</v>
      </c>
      <c r="B436" s="3" t="s">
        <v>4616</v>
      </c>
      <c r="C436" s="3" t="s">
        <v>4278</v>
      </c>
      <c r="D436" s="3" t="s">
        <v>166</v>
      </c>
      <c r="E436" s="3" t="s">
        <v>4534</v>
      </c>
      <c r="F436" s="12">
        <v>45093</v>
      </c>
    </row>
    <row r="437" spans="1:7">
      <c r="A437" s="11" t="s">
        <v>39</v>
      </c>
      <c r="B437" s="3" t="s">
        <v>4617</v>
      </c>
      <c r="C437" s="3" t="s">
        <v>4278</v>
      </c>
      <c r="D437" s="3" t="s">
        <v>190</v>
      </c>
      <c r="E437" s="3" t="s">
        <v>4380</v>
      </c>
      <c r="F437" s="12">
        <v>44984</v>
      </c>
    </row>
    <row r="438" spans="1:7">
      <c r="A438" s="11" t="s">
        <v>72</v>
      </c>
      <c r="B438" s="3" t="s">
        <v>4618</v>
      </c>
      <c r="C438" s="3" t="s">
        <v>4281</v>
      </c>
      <c r="D438" s="3" t="s">
        <v>166</v>
      </c>
      <c r="E438" s="3" t="s">
        <v>4322</v>
      </c>
      <c r="F438" s="12">
        <v>45044</v>
      </c>
    </row>
    <row r="439" spans="1:7">
      <c r="A439" s="11" t="s">
        <v>102</v>
      </c>
      <c r="B439" s="3" t="s">
        <v>4619</v>
      </c>
      <c r="C439" s="3" t="s">
        <v>4281</v>
      </c>
      <c r="D439" s="3" t="s">
        <v>153</v>
      </c>
      <c r="E439" s="3" t="s">
        <v>154</v>
      </c>
      <c r="F439" s="12">
        <v>44937</v>
      </c>
    </row>
    <row r="440" spans="1:7">
      <c r="A440" s="11" t="s">
        <v>72</v>
      </c>
      <c r="B440" s="3" t="s">
        <v>4620</v>
      </c>
      <c r="C440" s="3" t="s">
        <v>4621</v>
      </c>
      <c r="D440" s="3" t="s">
        <v>166</v>
      </c>
      <c r="E440" s="3" t="s">
        <v>4322</v>
      </c>
      <c r="F440" s="12">
        <v>45044</v>
      </c>
    </row>
    <row r="441" spans="1:7">
      <c r="A441" s="11" t="s">
        <v>102</v>
      </c>
      <c r="B441" s="3" t="s">
        <v>4622</v>
      </c>
      <c r="C441" s="3" t="s">
        <v>4281</v>
      </c>
      <c r="D441" s="3" t="s">
        <v>153</v>
      </c>
      <c r="E441" s="3" t="s">
        <v>154</v>
      </c>
      <c r="F441" s="12">
        <v>44937</v>
      </c>
    </row>
    <row r="442" spans="1:7">
      <c r="A442" s="11" t="s">
        <v>93</v>
      </c>
      <c r="B442" s="3" t="s">
        <v>4623</v>
      </c>
      <c r="C442" s="3" t="s">
        <v>4281</v>
      </c>
      <c r="D442" s="3" t="s">
        <v>166</v>
      </c>
      <c r="E442" s="3" t="s">
        <v>4322</v>
      </c>
      <c r="F442" s="12">
        <v>45058</v>
      </c>
    </row>
    <row r="443" spans="1:7">
      <c r="A443" s="11" t="s">
        <v>72</v>
      </c>
      <c r="B443" s="3" t="s">
        <v>4624</v>
      </c>
      <c r="C443" s="3" t="s">
        <v>4283</v>
      </c>
      <c r="D443" s="3" t="s">
        <v>166</v>
      </c>
      <c r="E443" s="3" t="s">
        <v>4322</v>
      </c>
      <c r="F443" s="12">
        <v>45044</v>
      </c>
    </row>
    <row r="444" spans="1:7">
      <c r="A444" s="11" t="s">
        <v>35</v>
      </c>
      <c r="B444" s="3" t="s">
        <v>4625</v>
      </c>
      <c r="C444" s="3" t="s">
        <v>4363</v>
      </c>
      <c r="D444" s="3" t="s">
        <v>166</v>
      </c>
      <c r="E444" s="3" t="s">
        <v>4534</v>
      </c>
      <c r="F444" s="12">
        <v>45065</v>
      </c>
    </row>
    <row r="445" spans="1:7">
      <c r="A445" s="11" t="s">
        <v>130</v>
      </c>
      <c r="B445" s="3" t="s">
        <v>4626</v>
      </c>
      <c r="C445" s="3" t="s">
        <v>4281</v>
      </c>
      <c r="D445" s="3" t="s">
        <v>166</v>
      </c>
      <c r="E445" s="3" t="s">
        <v>4627</v>
      </c>
      <c r="F445" s="12">
        <v>44960</v>
      </c>
    </row>
    <row r="446" spans="1:7">
      <c r="A446" s="11" t="s">
        <v>72</v>
      </c>
      <c r="B446" s="3" t="s">
        <v>4628</v>
      </c>
      <c r="C446" s="3" t="s">
        <v>4283</v>
      </c>
      <c r="D446" s="3" t="s">
        <v>190</v>
      </c>
      <c r="E446" s="3" t="s">
        <v>200</v>
      </c>
      <c r="F446" s="12">
        <v>45036</v>
      </c>
    </row>
    <row r="447" spans="1:7">
      <c r="A447" s="11" t="s">
        <v>72</v>
      </c>
      <c r="B447" s="3" t="s">
        <v>4629</v>
      </c>
      <c r="C447" s="3" t="s">
        <v>4283</v>
      </c>
      <c r="D447" s="3" t="s">
        <v>166</v>
      </c>
      <c r="E447" s="3" t="s">
        <v>4322</v>
      </c>
      <c r="F447" s="12">
        <v>45044</v>
      </c>
    </row>
    <row r="448" spans="1:7">
      <c r="A448" s="11" t="s">
        <v>72</v>
      </c>
      <c r="B448" s="3" t="s">
        <v>311</v>
      </c>
      <c r="C448" s="3" t="s">
        <v>4283</v>
      </c>
      <c r="D448" s="3" t="s">
        <v>190</v>
      </c>
      <c r="E448" s="3" t="s">
        <v>200</v>
      </c>
      <c r="F448" s="12">
        <v>45021</v>
      </c>
      <c r="G448" s="151" t="s">
        <v>4630</v>
      </c>
    </row>
    <row r="449" spans="1:6">
      <c r="A449" s="11" t="s">
        <v>72</v>
      </c>
      <c r="B449" s="3" t="s">
        <v>4631</v>
      </c>
      <c r="C449" s="3" t="s">
        <v>4283</v>
      </c>
      <c r="D449" s="3" t="s">
        <v>166</v>
      </c>
      <c r="E449" s="3" t="s">
        <v>4322</v>
      </c>
      <c r="F449" s="12">
        <v>45044</v>
      </c>
    </row>
    <row r="450" spans="1:6">
      <c r="A450" s="11" t="s">
        <v>130</v>
      </c>
      <c r="B450" s="3" t="s">
        <v>4632</v>
      </c>
      <c r="C450" s="3" t="s">
        <v>4281</v>
      </c>
      <c r="D450" s="3" t="s">
        <v>166</v>
      </c>
      <c r="E450" s="3" t="s">
        <v>4633</v>
      </c>
      <c r="F450" s="12">
        <v>44959</v>
      </c>
    </row>
    <row r="451" spans="1:6">
      <c r="A451" s="11" t="s">
        <v>130</v>
      </c>
      <c r="B451" s="3" t="s">
        <v>4634</v>
      </c>
      <c r="C451" s="3" t="s">
        <v>4281</v>
      </c>
      <c r="D451" s="3" t="s">
        <v>166</v>
      </c>
      <c r="E451" s="3" t="s">
        <v>509</v>
      </c>
      <c r="F451" s="12">
        <v>44959</v>
      </c>
    </row>
    <row r="452" spans="1:6">
      <c r="A452" s="11" t="s">
        <v>130</v>
      </c>
      <c r="B452" s="3" t="s">
        <v>4635</v>
      </c>
      <c r="C452" s="3" t="s">
        <v>4281</v>
      </c>
      <c r="D452" s="3" t="s">
        <v>166</v>
      </c>
      <c r="E452" s="3" t="s">
        <v>4268</v>
      </c>
      <c r="F452" s="12">
        <v>44946</v>
      </c>
    </row>
    <row r="453" spans="1:6">
      <c r="A453" s="11" t="s">
        <v>124</v>
      </c>
      <c r="B453" s="3" t="s">
        <v>4636</v>
      </c>
      <c r="C453" s="3" t="s">
        <v>4281</v>
      </c>
      <c r="D453" s="3" t="s">
        <v>166</v>
      </c>
      <c r="E453" s="3" t="s">
        <v>4322</v>
      </c>
      <c r="F453" s="12">
        <v>45075</v>
      </c>
    </row>
    <row r="454" spans="1:6">
      <c r="A454" s="11" t="s">
        <v>114</v>
      </c>
      <c r="B454" s="3" t="s">
        <v>4637</v>
      </c>
      <c r="C454" s="3" t="s">
        <v>4281</v>
      </c>
      <c r="D454" s="3" t="s">
        <v>166</v>
      </c>
      <c r="E454" s="3" t="s">
        <v>4322</v>
      </c>
      <c r="F454" s="12">
        <v>45102</v>
      </c>
    </row>
    <row r="455" spans="1:6">
      <c r="A455" s="11" t="s">
        <v>114</v>
      </c>
      <c r="B455" s="3" t="s">
        <v>821</v>
      </c>
      <c r="C455" s="3" t="s">
        <v>4281</v>
      </c>
      <c r="D455" s="3" t="s">
        <v>166</v>
      </c>
      <c r="E455" s="3" t="s">
        <v>4322</v>
      </c>
      <c r="F455" s="12">
        <v>45102</v>
      </c>
    </row>
    <row r="456" spans="1:6">
      <c r="A456" s="11" t="s">
        <v>102</v>
      </c>
      <c r="B456" s="3" t="s">
        <v>4638</v>
      </c>
      <c r="C456" s="3" t="s">
        <v>4281</v>
      </c>
      <c r="D456" s="3" t="s">
        <v>153</v>
      </c>
      <c r="E456" s="3" t="s">
        <v>4257</v>
      </c>
      <c r="F456" s="12">
        <v>44937</v>
      </c>
    </row>
    <row r="457" spans="1:6">
      <c r="A457" s="11" t="s">
        <v>102</v>
      </c>
      <c r="B457" s="3" t="s">
        <v>4639</v>
      </c>
      <c r="C457" s="3" t="s">
        <v>4281</v>
      </c>
      <c r="D457" s="3" t="s">
        <v>153</v>
      </c>
      <c r="E457" s="3" t="s">
        <v>4257</v>
      </c>
      <c r="F457" s="12">
        <v>44937</v>
      </c>
    </row>
    <row r="458" spans="1:6">
      <c r="A458" s="11" t="s">
        <v>93</v>
      </c>
      <c r="B458" s="3" t="s">
        <v>4640</v>
      </c>
      <c r="C458" s="3" t="s">
        <v>4281</v>
      </c>
      <c r="D458" s="3" t="s">
        <v>166</v>
      </c>
      <c r="E458" s="3" t="s">
        <v>4322</v>
      </c>
      <c r="F458" s="12">
        <v>45058</v>
      </c>
    </row>
    <row r="459" spans="1:6">
      <c r="A459" s="11" t="s">
        <v>72</v>
      </c>
      <c r="B459" s="3" t="s">
        <v>4641</v>
      </c>
      <c r="C459" s="3" t="s">
        <v>259</v>
      </c>
      <c r="D459" s="3" t="s">
        <v>166</v>
      </c>
      <c r="E459" s="3" t="s">
        <v>4322</v>
      </c>
      <c r="F459" s="12">
        <v>45044</v>
      </c>
    </row>
    <row r="460" spans="1:6">
      <c r="A460" s="11" t="s">
        <v>90</v>
      </c>
      <c r="B460" s="3" t="s">
        <v>4642</v>
      </c>
      <c r="C460" s="3" t="s">
        <v>4281</v>
      </c>
      <c r="D460" s="3" t="s">
        <v>166</v>
      </c>
      <c r="E460" s="3" t="s">
        <v>267</v>
      </c>
      <c r="F460" s="12">
        <v>44957</v>
      </c>
    </row>
    <row r="461" spans="1:6">
      <c r="A461" s="11" t="s">
        <v>72</v>
      </c>
      <c r="B461" s="3" t="s">
        <v>4643</v>
      </c>
      <c r="C461" s="3" t="s">
        <v>4281</v>
      </c>
      <c r="D461" s="3" t="s">
        <v>166</v>
      </c>
      <c r="E461" s="3" t="s">
        <v>4322</v>
      </c>
      <c r="F461" s="12">
        <v>45044</v>
      </c>
    </row>
    <row r="462" spans="1:6">
      <c r="A462" s="11" t="s">
        <v>138</v>
      </c>
      <c r="B462" s="3" t="s">
        <v>4644</v>
      </c>
      <c r="C462" s="3" t="s">
        <v>4283</v>
      </c>
      <c r="D462" s="3" t="s">
        <v>166</v>
      </c>
      <c r="E462" s="3" t="s">
        <v>4585</v>
      </c>
      <c r="F462" s="12">
        <v>44981</v>
      </c>
    </row>
    <row r="463" spans="1:6">
      <c r="A463" s="11" t="s">
        <v>72</v>
      </c>
      <c r="B463" s="3" t="s">
        <v>4645</v>
      </c>
      <c r="C463" s="3" t="s">
        <v>4283</v>
      </c>
      <c r="D463" s="3" t="s">
        <v>166</v>
      </c>
      <c r="E463" s="3" t="s">
        <v>4322</v>
      </c>
      <c r="F463" s="12">
        <v>45044</v>
      </c>
    </row>
    <row r="464" spans="1:6">
      <c r="A464" s="11" t="s">
        <v>72</v>
      </c>
      <c r="B464" s="3" t="s">
        <v>4646</v>
      </c>
      <c r="C464" s="3" t="s">
        <v>4283</v>
      </c>
      <c r="D464" s="3" t="s">
        <v>166</v>
      </c>
      <c r="E464" s="3" t="s">
        <v>4322</v>
      </c>
      <c r="F464" s="12">
        <v>45044</v>
      </c>
    </row>
    <row r="465" spans="1:6">
      <c r="A465" s="11" t="s">
        <v>72</v>
      </c>
      <c r="B465" s="3" t="s">
        <v>4647</v>
      </c>
      <c r="C465" s="3" t="s">
        <v>4283</v>
      </c>
      <c r="D465" s="3" t="s">
        <v>166</v>
      </c>
      <c r="E465" s="3" t="s">
        <v>4322</v>
      </c>
      <c r="F465" s="12">
        <v>45044</v>
      </c>
    </row>
    <row r="466" spans="1:6">
      <c r="A466" s="11" t="s">
        <v>72</v>
      </c>
      <c r="B466" s="3" t="s">
        <v>4648</v>
      </c>
      <c r="C466" s="3" t="s">
        <v>4283</v>
      </c>
      <c r="D466" s="3" t="s">
        <v>166</v>
      </c>
      <c r="E466" s="3" t="s">
        <v>4322</v>
      </c>
      <c r="F466" s="12">
        <v>45044</v>
      </c>
    </row>
    <row r="467" spans="1:6">
      <c r="A467" s="11" t="s">
        <v>68</v>
      </c>
      <c r="B467" s="3" t="s">
        <v>4649</v>
      </c>
      <c r="C467" s="3" t="s">
        <v>181</v>
      </c>
      <c r="D467" s="3" t="s">
        <v>166</v>
      </c>
      <c r="E467" s="3" t="s">
        <v>4322</v>
      </c>
      <c r="F467" s="12">
        <v>45022</v>
      </c>
    </row>
    <row r="468" spans="1:6">
      <c r="A468" s="11" t="s">
        <v>93</v>
      </c>
      <c r="B468" s="3" t="s">
        <v>4650</v>
      </c>
      <c r="C468" s="3" t="s">
        <v>181</v>
      </c>
      <c r="D468" s="3" t="s">
        <v>166</v>
      </c>
      <c r="E468" s="3" t="s">
        <v>4322</v>
      </c>
      <c r="F468" s="12">
        <v>45058</v>
      </c>
    </row>
    <row r="469" spans="1:6">
      <c r="A469" s="11" t="s">
        <v>93</v>
      </c>
      <c r="B469" s="3" t="s">
        <v>4651</v>
      </c>
      <c r="C469" s="3" t="s">
        <v>181</v>
      </c>
      <c r="D469" s="3" t="s">
        <v>166</v>
      </c>
      <c r="E469" s="3" t="s">
        <v>4322</v>
      </c>
      <c r="F469" s="12">
        <v>45058</v>
      </c>
    </row>
    <row r="470" spans="1:6">
      <c r="A470" s="11" t="s">
        <v>123</v>
      </c>
      <c r="B470" s="3" t="s">
        <v>4652</v>
      </c>
      <c r="C470" s="3" t="s">
        <v>181</v>
      </c>
      <c r="D470" s="3" t="s">
        <v>190</v>
      </c>
      <c r="E470" s="3" t="s">
        <v>4653</v>
      </c>
      <c r="F470" s="12">
        <v>45063</v>
      </c>
    </row>
    <row r="471" spans="1:6">
      <c r="A471" s="11" t="s">
        <v>124</v>
      </c>
      <c r="B471" s="3" t="s">
        <v>4654</v>
      </c>
      <c r="C471" s="3" t="s">
        <v>4278</v>
      </c>
      <c r="D471" s="3" t="s">
        <v>166</v>
      </c>
      <c r="E471" s="3" t="s">
        <v>4322</v>
      </c>
      <c r="F471" s="12">
        <v>45075</v>
      </c>
    </row>
    <row r="472" spans="1:6">
      <c r="A472" s="11" t="s">
        <v>46</v>
      </c>
      <c r="B472" s="3" t="s">
        <v>4655</v>
      </c>
      <c r="C472" s="3" t="s">
        <v>4281</v>
      </c>
      <c r="D472" s="3" t="s">
        <v>166</v>
      </c>
      <c r="E472" s="3" t="s">
        <v>4322</v>
      </c>
      <c r="F472" s="12">
        <v>45084</v>
      </c>
    </row>
    <row r="473" spans="1:6">
      <c r="A473" s="11" t="s">
        <v>130</v>
      </c>
      <c r="B473" s="3" t="s">
        <v>4656</v>
      </c>
      <c r="C473" s="3" t="s">
        <v>4281</v>
      </c>
      <c r="D473" s="3" t="s">
        <v>166</v>
      </c>
      <c r="E473" s="3" t="s">
        <v>4657</v>
      </c>
      <c r="F473" s="12">
        <v>44953</v>
      </c>
    </row>
    <row r="474" spans="1:6">
      <c r="A474" s="11" t="s">
        <v>130</v>
      </c>
      <c r="B474" s="3" t="s">
        <v>4658</v>
      </c>
      <c r="C474" s="3" t="s">
        <v>4281</v>
      </c>
      <c r="D474" s="3" t="s">
        <v>166</v>
      </c>
      <c r="E474" s="3" t="s">
        <v>4657</v>
      </c>
      <c r="F474" s="12">
        <v>44951</v>
      </c>
    </row>
    <row r="475" spans="1:6">
      <c r="A475" s="11" t="s">
        <v>138</v>
      </c>
      <c r="B475" s="3" t="s">
        <v>4659</v>
      </c>
      <c r="C475" s="3" t="s">
        <v>4281</v>
      </c>
      <c r="D475" s="3" t="s">
        <v>166</v>
      </c>
      <c r="E475" s="3" t="s">
        <v>4660</v>
      </c>
      <c r="F475" s="12">
        <v>44957</v>
      </c>
    </row>
    <row r="476" spans="1:6">
      <c r="A476" s="11" t="s">
        <v>130</v>
      </c>
      <c r="B476" s="3" t="s">
        <v>4661</v>
      </c>
      <c r="C476" s="3" t="s">
        <v>4281</v>
      </c>
      <c r="D476" s="3" t="s">
        <v>166</v>
      </c>
      <c r="E476" s="3" t="s">
        <v>4662</v>
      </c>
      <c r="F476" s="12">
        <v>44973</v>
      </c>
    </row>
    <row r="477" spans="1:6">
      <c r="A477" s="11" t="s">
        <v>130</v>
      </c>
      <c r="B477" s="3" t="s">
        <v>4663</v>
      </c>
      <c r="C477" s="3" t="s">
        <v>4281</v>
      </c>
      <c r="D477" s="3" t="s">
        <v>166</v>
      </c>
      <c r="E477" s="3" t="s">
        <v>509</v>
      </c>
      <c r="F477" s="12">
        <v>44959</v>
      </c>
    </row>
    <row r="478" spans="1:6">
      <c r="A478" s="11" t="s">
        <v>46</v>
      </c>
      <c r="B478" s="3" t="s">
        <v>4664</v>
      </c>
      <c r="C478" s="3" t="s">
        <v>4281</v>
      </c>
      <c r="D478" s="3" t="s">
        <v>153</v>
      </c>
      <c r="E478" s="3" t="s">
        <v>154</v>
      </c>
      <c r="F478" s="12">
        <v>44945</v>
      </c>
    </row>
    <row r="479" spans="1:6">
      <c r="A479" s="11" t="s">
        <v>109</v>
      </c>
      <c r="B479" s="3" t="s">
        <v>4665</v>
      </c>
      <c r="C479" s="3" t="s">
        <v>4621</v>
      </c>
      <c r="D479" s="3" t="s">
        <v>190</v>
      </c>
      <c r="E479" s="3" t="s">
        <v>200</v>
      </c>
      <c r="F479" s="12">
        <v>45041</v>
      </c>
    </row>
    <row r="480" spans="1:6">
      <c r="A480" s="11" t="s">
        <v>39</v>
      </c>
      <c r="B480" s="3" t="s">
        <v>4666</v>
      </c>
      <c r="C480" s="3" t="s">
        <v>4281</v>
      </c>
      <c r="D480" s="3" t="s">
        <v>190</v>
      </c>
      <c r="E480" s="3" t="s">
        <v>4667</v>
      </c>
      <c r="F480" s="12">
        <v>45006</v>
      </c>
    </row>
    <row r="481" spans="1:7">
      <c r="A481" s="11" t="s">
        <v>114</v>
      </c>
      <c r="B481" s="3" t="s">
        <v>4668</v>
      </c>
      <c r="C481" s="3" t="s">
        <v>4281</v>
      </c>
      <c r="D481" s="3" t="s">
        <v>166</v>
      </c>
      <c r="E481" s="3" t="s">
        <v>4322</v>
      </c>
      <c r="F481" s="12">
        <v>45102</v>
      </c>
    </row>
    <row r="482" spans="1:7">
      <c r="A482" s="11" t="s">
        <v>93</v>
      </c>
      <c r="B482" s="3" t="s">
        <v>4669</v>
      </c>
      <c r="C482" s="3" t="s">
        <v>4281</v>
      </c>
      <c r="D482" s="3" t="s">
        <v>166</v>
      </c>
      <c r="E482" s="3" t="s">
        <v>4322</v>
      </c>
      <c r="F482" s="12">
        <v>45058</v>
      </c>
    </row>
    <row r="483" spans="1:7">
      <c r="A483" s="11" t="s">
        <v>93</v>
      </c>
      <c r="B483" s="3" t="s">
        <v>4670</v>
      </c>
      <c r="C483" s="3" t="s">
        <v>181</v>
      </c>
      <c r="D483" s="3" t="s">
        <v>166</v>
      </c>
      <c r="E483" s="3" t="s">
        <v>4322</v>
      </c>
      <c r="F483" s="12">
        <v>45058</v>
      </c>
    </row>
    <row r="484" spans="1:7">
      <c r="A484" s="11" t="s">
        <v>130</v>
      </c>
      <c r="B484" s="3" t="s">
        <v>4671</v>
      </c>
      <c r="C484" s="3" t="s">
        <v>4291</v>
      </c>
      <c r="D484" s="3" t="s">
        <v>166</v>
      </c>
      <c r="E484" s="3" t="s">
        <v>4662</v>
      </c>
      <c r="F484" s="12">
        <v>44973</v>
      </c>
    </row>
    <row r="485" spans="1:7">
      <c r="A485" s="11" t="s">
        <v>124</v>
      </c>
      <c r="B485" s="3" t="s">
        <v>4672</v>
      </c>
      <c r="C485" s="3" t="s">
        <v>4283</v>
      </c>
      <c r="D485" s="3" t="s">
        <v>166</v>
      </c>
      <c r="E485" s="3" t="s">
        <v>4322</v>
      </c>
      <c r="F485" s="12">
        <v>45075</v>
      </c>
    </row>
    <row r="486" spans="1:7">
      <c r="A486" s="11" t="s">
        <v>113</v>
      </c>
      <c r="B486" s="3" t="s">
        <v>4673</v>
      </c>
      <c r="C486" s="3" t="s">
        <v>4283</v>
      </c>
      <c r="D486" s="3" t="s">
        <v>190</v>
      </c>
      <c r="E486" s="3" t="s">
        <v>200</v>
      </c>
      <c r="F486" s="12">
        <v>45047</v>
      </c>
      <c r="G486" s="151" t="s">
        <v>4674</v>
      </c>
    </row>
    <row r="487" spans="1:7">
      <c r="A487" s="11" t="s">
        <v>90</v>
      </c>
      <c r="B487" s="3" t="s">
        <v>4675</v>
      </c>
      <c r="C487" s="3" t="s">
        <v>4283</v>
      </c>
      <c r="D487" s="3" t="s">
        <v>166</v>
      </c>
      <c r="E487" s="3" t="s">
        <v>267</v>
      </c>
      <c r="F487" s="12">
        <v>44957</v>
      </c>
    </row>
    <row r="488" spans="1:7">
      <c r="A488" s="11" t="s">
        <v>90</v>
      </c>
      <c r="B488" s="3" t="s">
        <v>4676</v>
      </c>
      <c r="C488" s="3" t="s">
        <v>4283</v>
      </c>
      <c r="D488" s="3" t="s">
        <v>166</v>
      </c>
      <c r="E488" s="3" t="s">
        <v>267</v>
      </c>
      <c r="F488" s="12">
        <v>44957</v>
      </c>
    </row>
    <row r="489" spans="1:7">
      <c r="A489" s="11" t="s">
        <v>122</v>
      </c>
      <c r="B489" s="3" t="s">
        <v>4677</v>
      </c>
      <c r="C489" s="3" t="s">
        <v>4283</v>
      </c>
      <c r="D489" s="3" t="s">
        <v>190</v>
      </c>
      <c r="E489" s="3" t="s">
        <v>200</v>
      </c>
      <c r="F489" s="12">
        <v>44970</v>
      </c>
    </row>
    <row r="490" spans="1:7">
      <c r="A490" s="11" t="s">
        <v>126</v>
      </c>
      <c r="B490" s="3" t="s">
        <v>4678</v>
      </c>
      <c r="C490" s="3" t="s">
        <v>4281</v>
      </c>
      <c r="D490" s="3" t="s">
        <v>190</v>
      </c>
      <c r="E490" s="3" t="s">
        <v>200</v>
      </c>
      <c r="F490" s="12">
        <v>44973</v>
      </c>
    </row>
    <row r="491" spans="1:7">
      <c r="A491" s="11" t="s">
        <v>126</v>
      </c>
      <c r="B491" s="3" t="s">
        <v>4679</v>
      </c>
      <c r="C491" s="3" t="s">
        <v>259</v>
      </c>
      <c r="D491" s="3" t="s">
        <v>190</v>
      </c>
      <c r="E491" s="3" t="s">
        <v>200</v>
      </c>
      <c r="F491" s="12">
        <v>45008</v>
      </c>
    </row>
    <row r="492" spans="1:7">
      <c r="A492" s="11" t="s">
        <v>98</v>
      </c>
      <c r="B492" s="3" t="s">
        <v>4680</v>
      </c>
      <c r="C492" s="3" t="s">
        <v>4283</v>
      </c>
      <c r="D492" s="3" t="s">
        <v>190</v>
      </c>
      <c r="E492" s="3" t="s">
        <v>200</v>
      </c>
      <c r="F492" s="12">
        <v>45068</v>
      </c>
      <c r="G492" s="151" t="s">
        <v>4681</v>
      </c>
    </row>
    <row r="493" spans="1:7">
      <c r="A493" s="11" t="s">
        <v>124</v>
      </c>
      <c r="B493" s="3" t="s">
        <v>721</v>
      </c>
      <c r="C493" s="3" t="s">
        <v>4274</v>
      </c>
      <c r="D493" s="3" t="s">
        <v>166</v>
      </c>
      <c r="E493" s="3" t="s">
        <v>4322</v>
      </c>
      <c r="F493" s="12">
        <v>45075</v>
      </c>
    </row>
    <row r="494" spans="1:7">
      <c r="A494" s="11" t="s">
        <v>113</v>
      </c>
      <c r="B494" s="3" t="s">
        <v>4682</v>
      </c>
      <c r="C494" s="3" t="s">
        <v>4274</v>
      </c>
      <c r="D494" s="3" t="s">
        <v>190</v>
      </c>
      <c r="E494" s="3" t="s">
        <v>200</v>
      </c>
      <c r="F494" s="12">
        <v>45048</v>
      </c>
    </row>
    <row r="495" spans="1:7">
      <c r="A495" s="11" t="s">
        <v>76</v>
      </c>
      <c r="B495" s="3" t="s">
        <v>4683</v>
      </c>
      <c r="C495" s="3" t="s">
        <v>4274</v>
      </c>
      <c r="D495" s="3" t="s">
        <v>166</v>
      </c>
      <c r="E495" s="3" t="s">
        <v>4322</v>
      </c>
      <c r="F495" s="12">
        <v>45015</v>
      </c>
    </row>
    <row r="496" spans="1:7">
      <c r="A496" s="11" t="s">
        <v>124</v>
      </c>
      <c r="B496" s="3" t="s">
        <v>4684</v>
      </c>
      <c r="C496" s="3" t="s">
        <v>4278</v>
      </c>
      <c r="D496" s="3" t="s">
        <v>166</v>
      </c>
      <c r="E496" s="3" t="s">
        <v>4322</v>
      </c>
      <c r="F496" s="12">
        <v>45075</v>
      </c>
    </row>
    <row r="497" spans="1:7">
      <c r="A497" s="11" t="s">
        <v>35</v>
      </c>
      <c r="B497" s="3" t="s">
        <v>4685</v>
      </c>
      <c r="C497" s="3" t="s">
        <v>4278</v>
      </c>
      <c r="D497" s="3" t="s">
        <v>166</v>
      </c>
      <c r="E497" s="3" t="s">
        <v>4534</v>
      </c>
      <c r="F497" s="12">
        <v>45093</v>
      </c>
    </row>
    <row r="498" spans="1:7">
      <c r="A498" s="11" t="s">
        <v>35</v>
      </c>
      <c r="B498" s="3" t="s">
        <v>4686</v>
      </c>
      <c r="C498" s="3" t="s">
        <v>4278</v>
      </c>
      <c r="D498" s="3" t="s">
        <v>166</v>
      </c>
      <c r="E498" s="3" t="s">
        <v>4534</v>
      </c>
      <c r="F498" s="12">
        <v>45093</v>
      </c>
    </row>
    <row r="499" spans="1:7">
      <c r="A499" s="11" t="s">
        <v>93</v>
      </c>
      <c r="B499" s="3" t="s">
        <v>4687</v>
      </c>
      <c r="C499" s="3" t="s">
        <v>4363</v>
      </c>
      <c r="D499" s="3" t="s">
        <v>166</v>
      </c>
      <c r="E499" s="3" t="s">
        <v>4322</v>
      </c>
      <c r="F499" s="12">
        <v>45058</v>
      </c>
    </row>
    <row r="500" spans="1:7">
      <c r="A500" s="11" t="s">
        <v>124</v>
      </c>
      <c r="B500" s="3" t="s">
        <v>4688</v>
      </c>
      <c r="C500" s="3" t="s">
        <v>4281</v>
      </c>
      <c r="D500" s="3" t="s">
        <v>166</v>
      </c>
      <c r="E500" s="3" t="s">
        <v>4322</v>
      </c>
      <c r="F500" s="12">
        <v>45075</v>
      </c>
    </row>
    <row r="501" spans="1:7">
      <c r="A501" s="11" t="s">
        <v>76</v>
      </c>
      <c r="B501" s="3" t="s">
        <v>4689</v>
      </c>
      <c r="C501" s="3" t="s">
        <v>4283</v>
      </c>
      <c r="D501" s="3" t="s">
        <v>166</v>
      </c>
      <c r="E501" s="3" t="s">
        <v>4322</v>
      </c>
      <c r="F501" s="12">
        <v>45015</v>
      </c>
    </row>
    <row r="502" spans="1:7">
      <c r="A502" s="11" t="s">
        <v>93</v>
      </c>
      <c r="B502" s="3" t="s">
        <v>4690</v>
      </c>
      <c r="C502" s="3" t="s">
        <v>4283</v>
      </c>
      <c r="D502" s="3" t="s">
        <v>190</v>
      </c>
      <c r="E502" s="3" t="s">
        <v>200</v>
      </c>
      <c r="F502" s="12">
        <v>45084</v>
      </c>
      <c r="G502" s="151" t="s">
        <v>4691</v>
      </c>
    </row>
    <row r="503" spans="1:7">
      <c r="A503" s="11" t="s">
        <v>93</v>
      </c>
      <c r="B503" s="3" t="s">
        <v>4692</v>
      </c>
      <c r="C503" s="3" t="s">
        <v>4283</v>
      </c>
      <c r="D503" s="3" t="s">
        <v>166</v>
      </c>
      <c r="E503" s="3" t="s">
        <v>4322</v>
      </c>
      <c r="F503" s="12">
        <v>45058</v>
      </c>
    </row>
    <row r="504" spans="1:7">
      <c r="A504" s="11" t="s">
        <v>93</v>
      </c>
      <c r="B504" s="3" t="s">
        <v>4693</v>
      </c>
      <c r="C504" s="3" t="s">
        <v>4283</v>
      </c>
      <c r="D504" s="3" t="s">
        <v>166</v>
      </c>
      <c r="E504" s="3" t="s">
        <v>4322</v>
      </c>
      <c r="F504" s="12">
        <v>45058</v>
      </c>
    </row>
    <row r="505" spans="1:7">
      <c r="A505" s="11" t="s">
        <v>93</v>
      </c>
      <c r="B505" s="3" t="s">
        <v>4694</v>
      </c>
      <c r="C505" s="3" t="s">
        <v>4283</v>
      </c>
      <c r="D505" s="3" t="s">
        <v>166</v>
      </c>
      <c r="E505" s="3" t="s">
        <v>4322</v>
      </c>
      <c r="F505" s="12">
        <v>45058</v>
      </c>
    </row>
    <row r="506" spans="1:7">
      <c r="A506" s="11" t="s">
        <v>93</v>
      </c>
      <c r="B506" s="3" t="s">
        <v>4336</v>
      </c>
      <c r="C506" s="3" t="s">
        <v>4283</v>
      </c>
      <c r="D506" s="3" t="s">
        <v>166</v>
      </c>
      <c r="E506" s="3" t="s">
        <v>4322</v>
      </c>
      <c r="F506" s="12">
        <v>45058</v>
      </c>
    </row>
    <row r="507" spans="1:7">
      <c r="A507" s="11" t="s">
        <v>93</v>
      </c>
      <c r="B507" s="3" t="s">
        <v>4695</v>
      </c>
      <c r="C507" s="3" t="s">
        <v>4283</v>
      </c>
      <c r="D507" s="3" t="s">
        <v>166</v>
      </c>
      <c r="E507" s="3" t="s">
        <v>4322</v>
      </c>
      <c r="F507" s="12">
        <v>45058</v>
      </c>
    </row>
    <row r="508" spans="1:7">
      <c r="A508" s="11" t="s">
        <v>90</v>
      </c>
      <c r="B508" s="3" t="s">
        <v>4512</v>
      </c>
      <c r="C508" s="3" t="s">
        <v>4283</v>
      </c>
      <c r="D508" s="3" t="s">
        <v>190</v>
      </c>
      <c r="E508" s="3" t="s">
        <v>200</v>
      </c>
      <c r="F508" s="12">
        <v>44985</v>
      </c>
    </row>
    <row r="509" spans="1:7">
      <c r="A509" s="11" t="s">
        <v>90</v>
      </c>
      <c r="B509" s="3" t="s">
        <v>4696</v>
      </c>
      <c r="C509" s="3" t="s">
        <v>4283</v>
      </c>
      <c r="D509" s="3" t="s">
        <v>166</v>
      </c>
      <c r="E509" s="3" t="s">
        <v>267</v>
      </c>
      <c r="F509" s="12">
        <v>44957</v>
      </c>
    </row>
    <row r="510" spans="1:7">
      <c r="A510" s="11" t="s">
        <v>102</v>
      </c>
      <c r="B510" s="3" t="s">
        <v>4697</v>
      </c>
      <c r="C510" s="3" t="s">
        <v>4283</v>
      </c>
      <c r="D510" s="3" t="s">
        <v>240</v>
      </c>
      <c r="E510" s="3" t="s">
        <v>4603</v>
      </c>
      <c r="F510" s="12">
        <v>44936</v>
      </c>
    </row>
    <row r="511" spans="1:7">
      <c r="A511" s="11" t="s">
        <v>90</v>
      </c>
      <c r="B511" s="3" t="s">
        <v>4698</v>
      </c>
      <c r="C511" s="3" t="s">
        <v>4283</v>
      </c>
      <c r="D511" s="3" t="s">
        <v>166</v>
      </c>
      <c r="E511" s="3" t="s">
        <v>267</v>
      </c>
      <c r="F511" s="12">
        <v>44957</v>
      </c>
    </row>
    <row r="513" spans="1:1">
      <c r="A513" s="11" t="s">
        <v>4699</v>
      </c>
    </row>
  </sheetData>
  <hyperlinks>
    <hyperlink ref="G140" r:id="rId1" xr:uid="{3C2F5255-E6FC-B946-A854-9E24A3327AB1}"/>
    <hyperlink ref="G189" r:id="rId2" xr:uid="{FE942135-F2A4-1949-A68B-36E8613A71D5}"/>
    <hyperlink ref="G201" r:id="rId3" xr:uid="{C9D23508-8DDC-0941-A074-AB5185B0DDB4}"/>
    <hyperlink ref="G209" r:id="rId4" xr:uid="{F1EEB502-72D2-B744-B022-484B7B9C7671}"/>
    <hyperlink ref="G255" r:id="rId5" xr:uid="{00055BBF-5160-B945-87E7-F0B7856A1C19}"/>
    <hyperlink ref="G264" r:id="rId6" xr:uid="{CFB56749-3B3D-A74E-94CA-56658563FF1E}"/>
    <hyperlink ref="G268" r:id="rId7" xr:uid="{A17661DC-5D0A-6349-B672-879D3ACD4E32}"/>
    <hyperlink ref="G311" r:id="rId8" xr:uid="{0D712F7F-373E-164E-AFAC-64697D2A4265}"/>
    <hyperlink ref="G314" r:id="rId9" xr:uid="{26CB64BE-BB03-C04D-B53A-0ABA168E5D3F}"/>
    <hyperlink ref="G324" r:id="rId10" xr:uid="{32DF5BB3-D8D5-5F42-9764-4643234E0551}"/>
    <hyperlink ref="G333" r:id="rId11" xr:uid="{5B0BE611-65E5-D94E-964E-EDDF7347ED85}"/>
    <hyperlink ref="G340" r:id="rId12" xr:uid="{B2EFC9CB-410E-3F45-B883-2F354909EB8E}"/>
    <hyperlink ref="G399" r:id="rId13" xr:uid="{FF5EDDF8-485A-4E44-BF62-D39C12A9B504}"/>
    <hyperlink ref="G418" r:id="rId14" xr:uid="{7A768101-83EC-6040-8589-FF6BA962E472}"/>
    <hyperlink ref="G419" r:id="rId15" xr:uid="{C2AC2FBF-02D9-7744-BDB0-E0A33D3644B2}"/>
    <hyperlink ref="G420" r:id="rId16" xr:uid="{C9B037BC-5889-DF49-B258-2987F3130024}"/>
    <hyperlink ref="G428" r:id="rId17" xr:uid="{BA85BEE0-0D05-9E48-8A0E-DCA489796408}"/>
    <hyperlink ref="G434" r:id="rId18" xr:uid="{057437BF-5C0F-B744-8F75-BD7758B46514}"/>
    <hyperlink ref="G448" r:id="rId19" xr:uid="{0E4886CA-C01B-A346-8025-D0EAF38E77E5}"/>
    <hyperlink ref="G486" r:id="rId20" xr:uid="{1590BA1E-F691-B34A-B161-3A98863F0EE4}"/>
    <hyperlink ref="G492" r:id="rId21" xr:uid="{CB8B9F06-DD93-6B40-A6C7-8332953D797A}"/>
    <hyperlink ref="G502" r:id="rId22" xr:uid="{8C818E76-388A-4047-90C7-C5351F47CAF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9AC55-40ED-D145-A776-3E4FF5719E68}">
  <sheetPr>
    <tabColor rgb="FFFFFF00"/>
  </sheetPr>
  <dimension ref="A1:J502"/>
  <sheetViews>
    <sheetView topLeftCell="A11" workbookViewId="0">
      <selection activeCell="P20" sqref="P20"/>
    </sheetView>
  </sheetViews>
  <sheetFormatPr baseColWidth="10" defaultRowHeight="16"/>
  <cols>
    <col min="1" max="9" width="10.83203125" style="13"/>
    <col min="10" max="10" width="14.6640625" style="13" bestFit="1" customWidth="1"/>
    <col min="11" max="16384" width="10.83203125" style="13"/>
  </cols>
  <sheetData>
    <row r="1" spans="1:10">
      <c r="A1" s="11" t="s">
        <v>139</v>
      </c>
      <c r="B1" s="11" t="s">
        <v>145</v>
      </c>
      <c r="C1" s="11" t="s">
        <v>146</v>
      </c>
      <c r="D1" s="11" t="s">
        <v>4700</v>
      </c>
      <c r="E1" s="11" t="s">
        <v>4701</v>
      </c>
      <c r="F1" s="11" t="s">
        <v>150</v>
      </c>
      <c r="I1" s="11" t="s">
        <v>5026</v>
      </c>
      <c r="J1" s="11" t="s">
        <v>5027</v>
      </c>
    </row>
    <row r="2" spans="1:10">
      <c r="A2" s="11" t="s">
        <v>4702</v>
      </c>
      <c r="B2" s="3" t="s">
        <v>680</v>
      </c>
      <c r="C2" s="3" t="s">
        <v>4703</v>
      </c>
      <c r="D2" s="3" t="s">
        <v>4322</v>
      </c>
      <c r="E2" s="12">
        <v>44658</v>
      </c>
      <c r="I2" s="13" t="s">
        <v>4704</v>
      </c>
      <c r="J2" s="13" t="s">
        <v>14</v>
      </c>
    </row>
    <row r="3" spans="1:10">
      <c r="A3" s="11" t="s">
        <v>4704</v>
      </c>
      <c r="B3" s="3" t="s">
        <v>4705</v>
      </c>
      <c r="C3" s="3" t="s">
        <v>4703</v>
      </c>
      <c r="D3" s="3" t="s">
        <v>4322</v>
      </c>
      <c r="E3" s="12">
        <v>44658</v>
      </c>
      <c r="I3" s="13" t="s">
        <v>4792</v>
      </c>
      <c r="J3" s="13" t="s">
        <v>23</v>
      </c>
    </row>
    <row r="4" spans="1:10">
      <c r="A4" s="11" t="s">
        <v>4704</v>
      </c>
      <c r="B4" s="3" t="s">
        <v>4706</v>
      </c>
      <c r="C4" s="3" t="s">
        <v>4703</v>
      </c>
      <c r="D4" s="3" t="s">
        <v>4707</v>
      </c>
      <c r="E4" s="12">
        <v>44658</v>
      </c>
      <c r="I4" s="13" t="s">
        <v>4709</v>
      </c>
      <c r="J4" s="13" t="s">
        <v>35</v>
      </c>
    </row>
    <row r="5" spans="1:10">
      <c r="A5" s="11" t="s">
        <v>4704</v>
      </c>
      <c r="B5" s="3" t="s">
        <v>4708</v>
      </c>
      <c r="C5" s="3" t="s">
        <v>4703</v>
      </c>
      <c r="D5" s="3" t="s">
        <v>4322</v>
      </c>
      <c r="E5" s="12">
        <v>44658</v>
      </c>
      <c r="I5" s="13" t="s">
        <v>5028</v>
      </c>
      <c r="J5" s="13" t="s">
        <v>39</v>
      </c>
    </row>
    <row r="6" spans="1:10">
      <c r="A6" s="11" t="s">
        <v>4709</v>
      </c>
      <c r="B6" s="3" t="s">
        <v>4710</v>
      </c>
      <c r="C6" s="3" t="s">
        <v>4703</v>
      </c>
      <c r="D6" s="3" t="s">
        <v>4322</v>
      </c>
      <c r="E6" s="12">
        <v>44737</v>
      </c>
      <c r="I6" s="13" t="s">
        <v>4991</v>
      </c>
      <c r="J6" s="13" t="s">
        <v>40</v>
      </c>
    </row>
    <row r="7" spans="1:10">
      <c r="A7" s="11" t="s">
        <v>4709</v>
      </c>
      <c r="B7" s="3" t="s">
        <v>4711</v>
      </c>
      <c r="C7" s="3" t="s">
        <v>4703</v>
      </c>
      <c r="D7" s="3" t="s">
        <v>4322</v>
      </c>
      <c r="E7" s="12">
        <v>44737</v>
      </c>
      <c r="I7" s="13" t="s">
        <v>5029</v>
      </c>
      <c r="J7" s="13" t="s">
        <v>45</v>
      </c>
    </row>
    <row r="8" spans="1:10">
      <c r="A8" s="11" t="s">
        <v>4709</v>
      </c>
      <c r="B8" s="3" t="s">
        <v>4712</v>
      </c>
      <c r="C8" s="3" t="s">
        <v>4703</v>
      </c>
      <c r="D8" s="3" t="s">
        <v>4713</v>
      </c>
      <c r="E8" s="12">
        <v>44650</v>
      </c>
      <c r="I8" s="13" t="s">
        <v>5030</v>
      </c>
      <c r="J8" s="13" t="s">
        <v>46</v>
      </c>
    </row>
    <row r="9" spans="1:10">
      <c r="A9" s="11" t="s">
        <v>4709</v>
      </c>
      <c r="B9" s="3" t="s">
        <v>4714</v>
      </c>
      <c r="C9" s="3" t="s">
        <v>4703</v>
      </c>
      <c r="D9" s="3" t="s">
        <v>4322</v>
      </c>
      <c r="E9" s="12">
        <v>44737</v>
      </c>
      <c r="I9" s="13" t="s">
        <v>4797</v>
      </c>
      <c r="J9" s="13" t="s">
        <v>49</v>
      </c>
    </row>
    <row r="10" spans="1:10">
      <c r="A10" s="11" t="s">
        <v>4715</v>
      </c>
      <c r="B10" s="3" t="s">
        <v>4716</v>
      </c>
      <c r="C10" s="3" t="s">
        <v>4703</v>
      </c>
      <c r="D10" s="3" t="s">
        <v>4322</v>
      </c>
      <c r="E10" s="12">
        <v>44634</v>
      </c>
      <c r="I10" s="13" t="s">
        <v>4715</v>
      </c>
      <c r="J10" s="13" t="s">
        <v>56</v>
      </c>
    </row>
    <row r="11" spans="1:10">
      <c r="A11" s="11" t="s">
        <v>4717</v>
      </c>
      <c r="B11" s="3" t="s">
        <v>4330</v>
      </c>
      <c r="C11" s="3" t="s">
        <v>4703</v>
      </c>
      <c r="D11" s="3" t="s">
        <v>4322</v>
      </c>
      <c r="E11" s="12">
        <v>44653</v>
      </c>
      <c r="I11" s="13" t="s">
        <v>4717</v>
      </c>
      <c r="J11" s="13" t="s">
        <v>58</v>
      </c>
    </row>
    <row r="12" spans="1:10">
      <c r="A12" s="11" t="s">
        <v>4718</v>
      </c>
      <c r="B12" s="3" t="s">
        <v>4719</v>
      </c>
      <c r="C12" s="3" t="s">
        <v>4703</v>
      </c>
      <c r="D12" s="3" t="s">
        <v>4322</v>
      </c>
      <c r="E12" s="12">
        <v>44705</v>
      </c>
      <c r="I12" s="13" t="s">
        <v>4804</v>
      </c>
      <c r="J12" s="13" t="s">
        <v>64</v>
      </c>
    </row>
    <row r="13" spans="1:10">
      <c r="A13" s="11" t="s">
        <v>4720</v>
      </c>
      <c r="B13" s="3" t="s">
        <v>4721</v>
      </c>
      <c r="C13" s="3" t="s">
        <v>4703</v>
      </c>
      <c r="D13" s="3" t="s">
        <v>4322</v>
      </c>
      <c r="E13" s="12">
        <v>44651</v>
      </c>
      <c r="I13" s="13" t="s">
        <v>4720</v>
      </c>
      <c r="J13" s="13" t="s">
        <v>68</v>
      </c>
    </row>
    <row r="14" spans="1:10">
      <c r="A14" s="11" t="s">
        <v>4722</v>
      </c>
      <c r="B14" s="3" t="s">
        <v>4723</v>
      </c>
      <c r="C14" s="3" t="s">
        <v>4703</v>
      </c>
      <c r="D14" s="3" t="s">
        <v>4724</v>
      </c>
      <c r="E14" s="12">
        <v>44634</v>
      </c>
      <c r="I14" s="13" t="s">
        <v>4885</v>
      </c>
      <c r="J14" s="13" t="s">
        <v>71</v>
      </c>
    </row>
    <row r="15" spans="1:10">
      <c r="A15" s="11" t="s">
        <v>4722</v>
      </c>
      <c r="B15" s="3" t="s">
        <v>4725</v>
      </c>
      <c r="C15" s="3" t="s">
        <v>4703</v>
      </c>
      <c r="D15" s="3" t="s">
        <v>4322</v>
      </c>
      <c r="E15" s="12">
        <v>44634</v>
      </c>
      <c r="I15" s="13" t="s">
        <v>4722</v>
      </c>
      <c r="J15" s="13" t="s">
        <v>72</v>
      </c>
    </row>
    <row r="16" spans="1:10">
      <c r="A16" s="11" t="s">
        <v>4726</v>
      </c>
      <c r="B16" s="3" t="s">
        <v>4727</v>
      </c>
      <c r="C16" s="3" t="s">
        <v>4703</v>
      </c>
      <c r="D16" s="3" t="s">
        <v>4322</v>
      </c>
      <c r="E16" s="12">
        <v>44704</v>
      </c>
      <c r="I16" s="13" t="s">
        <v>4718</v>
      </c>
      <c r="J16" s="13" t="s">
        <v>74</v>
      </c>
    </row>
    <row r="17" spans="1:10">
      <c r="A17" s="11" t="s">
        <v>4726</v>
      </c>
      <c r="B17" s="3" t="s">
        <v>4728</v>
      </c>
      <c r="C17" s="3" t="s">
        <v>4703</v>
      </c>
      <c r="D17" s="3" t="s">
        <v>4322</v>
      </c>
      <c r="E17" s="12">
        <v>44704</v>
      </c>
      <c r="I17" s="13" t="s">
        <v>4726</v>
      </c>
      <c r="J17" s="13" t="s">
        <v>75</v>
      </c>
    </row>
    <row r="18" spans="1:10">
      <c r="A18" s="11" t="s">
        <v>4729</v>
      </c>
      <c r="B18" s="3" t="s">
        <v>4730</v>
      </c>
      <c r="C18" s="3" t="s">
        <v>4703</v>
      </c>
      <c r="D18" s="3" t="s">
        <v>4322</v>
      </c>
      <c r="E18" s="12">
        <v>44665</v>
      </c>
      <c r="I18" s="13" t="s">
        <v>4729</v>
      </c>
      <c r="J18" s="13" t="s">
        <v>76</v>
      </c>
    </row>
    <row r="19" spans="1:10">
      <c r="A19" s="11" t="s">
        <v>4731</v>
      </c>
      <c r="B19" s="3" t="s">
        <v>4732</v>
      </c>
      <c r="C19" s="3" t="s">
        <v>4703</v>
      </c>
      <c r="D19" s="3" t="s">
        <v>4724</v>
      </c>
      <c r="E19" s="12">
        <v>44665</v>
      </c>
      <c r="I19" s="13" t="s">
        <v>4733</v>
      </c>
      <c r="J19" s="13" t="s">
        <v>79</v>
      </c>
    </row>
    <row r="20" spans="1:10">
      <c r="A20" s="11" t="s">
        <v>4733</v>
      </c>
      <c r="B20" s="3" t="s">
        <v>4734</v>
      </c>
      <c r="C20" s="3" t="s">
        <v>4703</v>
      </c>
      <c r="D20" s="3" t="s">
        <v>4322</v>
      </c>
      <c r="E20" s="12">
        <v>44718</v>
      </c>
      <c r="I20" s="13" t="s">
        <v>5031</v>
      </c>
      <c r="J20" s="13" t="s">
        <v>80</v>
      </c>
    </row>
    <row r="21" spans="1:10">
      <c r="A21" s="11" t="s">
        <v>4733</v>
      </c>
      <c r="B21" s="3" t="s">
        <v>4735</v>
      </c>
      <c r="C21" s="3" t="s">
        <v>4703</v>
      </c>
      <c r="D21" s="3" t="s">
        <v>4322</v>
      </c>
      <c r="E21" s="12">
        <v>44718</v>
      </c>
      <c r="I21" s="13" t="s">
        <v>4818</v>
      </c>
      <c r="J21" s="13" t="s">
        <v>81</v>
      </c>
    </row>
    <row r="22" spans="1:10">
      <c r="A22" s="11" t="s">
        <v>4736</v>
      </c>
      <c r="B22" s="3" t="s">
        <v>4737</v>
      </c>
      <c r="C22" s="3" t="s">
        <v>4703</v>
      </c>
      <c r="D22" s="3" t="s">
        <v>4738</v>
      </c>
      <c r="E22" s="12">
        <v>44845</v>
      </c>
      <c r="I22" s="13" t="s">
        <v>4945</v>
      </c>
      <c r="J22" s="13" t="s">
        <v>86</v>
      </c>
    </row>
    <row r="23" spans="1:10">
      <c r="A23" s="11" t="s">
        <v>4739</v>
      </c>
      <c r="B23" s="3" t="s">
        <v>4740</v>
      </c>
      <c r="C23" s="3" t="s">
        <v>4703</v>
      </c>
      <c r="D23" s="3" t="s">
        <v>4322</v>
      </c>
      <c r="E23" s="12">
        <v>44694</v>
      </c>
      <c r="I23" s="13" t="s">
        <v>4736</v>
      </c>
      <c r="J23" s="13" t="s">
        <v>87</v>
      </c>
    </row>
    <row r="24" spans="1:10">
      <c r="A24" s="11" t="s">
        <v>4739</v>
      </c>
      <c r="B24" s="3" t="s">
        <v>4741</v>
      </c>
      <c r="C24" s="3" t="s">
        <v>4703</v>
      </c>
      <c r="D24" s="3" t="s">
        <v>4322</v>
      </c>
      <c r="E24" s="12">
        <v>44838</v>
      </c>
      <c r="I24" s="13" t="s">
        <v>4781</v>
      </c>
      <c r="J24" s="13" t="s">
        <v>89</v>
      </c>
    </row>
    <row r="25" spans="1:10">
      <c r="A25" s="11" t="s">
        <v>4739</v>
      </c>
      <c r="B25" s="3" t="s">
        <v>4742</v>
      </c>
      <c r="C25" s="3" t="s">
        <v>4703</v>
      </c>
      <c r="D25" s="3" t="s">
        <v>4322</v>
      </c>
      <c r="E25" s="12">
        <v>44694</v>
      </c>
      <c r="I25" s="13" t="s">
        <v>4743</v>
      </c>
      <c r="J25" s="13" t="s">
        <v>90</v>
      </c>
    </row>
    <row r="26" spans="1:10">
      <c r="A26" s="11" t="s">
        <v>4743</v>
      </c>
      <c r="B26" s="3" t="s">
        <v>4744</v>
      </c>
      <c r="C26" s="3" t="s">
        <v>4703</v>
      </c>
      <c r="D26" s="3" t="s">
        <v>267</v>
      </c>
      <c r="E26" s="12">
        <v>44593</v>
      </c>
      <c r="I26" s="13" t="s">
        <v>4739</v>
      </c>
      <c r="J26" s="13" t="s">
        <v>93</v>
      </c>
    </row>
    <row r="27" spans="1:10">
      <c r="A27" s="11" t="s">
        <v>4743</v>
      </c>
      <c r="B27" s="3" t="s">
        <v>4745</v>
      </c>
      <c r="C27" s="3" t="s">
        <v>4703</v>
      </c>
      <c r="D27" s="3" t="s">
        <v>267</v>
      </c>
      <c r="E27" s="12">
        <v>44593</v>
      </c>
      <c r="I27" s="13" t="s">
        <v>5032</v>
      </c>
      <c r="J27" s="13" t="s">
        <v>96</v>
      </c>
    </row>
    <row r="28" spans="1:10">
      <c r="A28" s="11" t="s">
        <v>4746</v>
      </c>
      <c r="B28" s="3" t="s">
        <v>4747</v>
      </c>
      <c r="C28" s="3" t="s">
        <v>4703</v>
      </c>
      <c r="D28" s="3" t="s">
        <v>4322</v>
      </c>
      <c r="E28" s="12">
        <v>44743</v>
      </c>
      <c r="I28" s="13" t="s">
        <v>4961</v>
      </c>
      <c r="J28" s="13" t="s">
        <v>98</v>
      </c>
    </row>
    <row r="29" spans="1:10">
      <c r="A29" s="11" t="s">
        <v>4748</v>
      </c>
      <c r="B29" s="3" t="s">
        <v>4697</v>
      </c>
      <c r="C29" s="3" t="s">
        <v>4703</v>
      </c>
      <c r="D29" s="3" t="s">
        <v>4738</v>
      </c>
      <c r="E29" s="12">
        <v>44833</v>
      </c>
      <c r="I29" s="13" t="s">
        <v>5033</v>
      </c>
      <c r="J29" s="13" t="s">
        <v>99</v>
      </c>
    </row>
    <row r="30" spans="1:10">
      <c r="A30" s="11" t="s">
        <v>4749</v>
      </c>
      <c r="B30" s="3" t="s">
        <v>4750</v>
      </c>
      <c r="C30" s="3" t="s">
        <v>4703</v>
      </c>
      <c r="D30" s="3" t="s">
        <v>4322</v>
      </c>
      <c r="E30" s="12">
        <v>44707</v>
      </c>
      <c r="I30" s="13" t="s">
        <v>4749</v>
      </c>
      <c r="J30" s="13" t="s">
        <v>100</v>
      </c>
    </row>
    <row r="31" spans="1:10">
      <c r="A31" s="11" t="s">
        <v>4751</v>
      </c>
      <c r="B31" s="3" t="s">
        <v>4752</v>
      </c>
      <c r="C31" s="3" t="s">
        <v>4703</v>
      </c>
      <c r="D31" s="3" t="s">
        <v>4603</v>
      </c>
      <c r="E31" s="12">
        <v>44564</v>
      </c>
      <c r="I31" s="13" t="s">
        <v>4748</v>
      </c>
      <c r="J31" s="13" t="s">
        <v>102</v>
      </c>
    </row>
    <row r="32" spans="1:10">
      <c r="A32" s="11" t="s">
        <v>4753</v>
      </c>
      <c r="B32" s="3" t="s">
        <v>4754</v>
      </c>
      <c r="C32" s="3" t="s">
        <v>4703</v>
      </c>
      <c r="D32" s="3" t="s">
        <v>154</v>
      </c>
      <c r="E32" s="12">
        <v>44698</v>
      </c>
      <c r="I32" s="13" t="s">
        <v>5034</v>
      </c>
      <c r="J32" s="13" t="s">
        <v>104</v>
      </c>
    </row>
    <row r="33" spans="1:10">
      <c r="A33" s="11" t="s">
        <v>4755</v>
      </c>
      <c r="B33" s="3" t="s">
        <v>4756</v>
      </c>
      <c r="C33" s="3" t="s">
        <v>4703</v>
      </c>
      <c r="D33" s="3" t="s">
        <v>4322</v>
      </c>
      <c r="E33" s="12">
        <v>44708</v>
      </c>
      <c r="I33" s="13" t="s">
        <v>4987</v>
      </c>
      <c r="J33" s="13" t="s">
        <v>105</v>
      </c>
    </row>
    <row r="34" spans="1:10">
      <c r="A34" s="11" t="s">
        <v>4755</v>
      </c>
      <c r="B34" s="3" t="s">
        <v>4757</v>
      </c>
      <c r="C34" s="3" t="s">
        <v>4703</v>
      </c>
      <c r="D34" s="3" t="s">
        <v>4322</v>
      </c>
      <c r="E34" s="12">
        <v>44708</v>
      </c>
      <c r="I34" s="13" t="s">
        <v>4897</v>
      </c>
      <c r="J34" s="13" t="s">
        <v>106</v>
      </c>
    </row>
    <row r="35" spans="1:10">
      <c r="A35" s="11" t="s">
        <v>4755</v>
      </c>
      <c r="B35" s="3" t="s">
        <v>4758</v>
      </c>
      <c r="C35" s="3" t="s">
        <v>4703</v>
      </c>
      <c r="D35" s="3" t="s">
        <v>4724</v>
      </c>
      <c r="E35" s="12">
        <v>44708</v>
      </c>
      <c r="I35" s="13" t="s">
        <v>5035</v>
      </c>
      <c r="J35" s="13" t="s">
        <v>109</v>
      </c>
    </row>
    <row r="36" spans="1:10">
      <c r="A36" s="11" t="s">
        <v>4759</v>
      </c>
      <c r="B36" s="3" t="s">
        <v>4760</v>
      </c>
      <c r="C36" s="3" t="s">
        <v>4703</v>
      </c>
      <c r="D36" s="3" t="s">
        <v>4322</v>
      </c>
      <c r="E36" s="12">
        <v>44693</v>
      </c>
      <c r="I36" s="13" t="s">
        <v>4753</v>
      </c>
      <c r="J36" s="13" t="s">
        <v>112</v>
      </c>
    </row>
    <row r="37" spans="1:10">
      <c r="A37" s="11" t="s">
        <v>4761</v>
      </c>
      <c r="B37" s="3" t="s">
        <v>4762</v>
      </c>
      <c r="C37" s="3" t="s">
        <v>4703</v>
      </c>
      <c r="D37" s="3" t="s">
        <v>4322</v>
      </c>
      <c r="E37" s="12">
        <v>44679</v>
      </c>
      <c r="I37" s="13" t="s">
        <v>4755</v>
      </c>
      <c r="J37" s="13" t="s">
        <v>113</v>
      </c>
    </row>
    <row r="38" spans="1:10">
      <c r="A38" s="11" t="s">
        <v>4763</v>
      </c>
      <c r="B38" s="3" t="s">
        <v>4764</v>
      </c>
      <c r="C38" s="3" t="s">
        <v>4703</v>
      </c>
      <c r="D38" s="3" t="s">
        <v>4322</v>
      </c>
      <c r="E38" s="12">
        <v>44679</v>
      </c>
      <c r="I38" s="13" t="s">
        <v>5019</v>
      </c>
      <c r="J38" s="13" t="s">
        <v>114</v>
      </c>
    </row>
    <row r="39" spans="1:10">
      <c r="A39" s="11" t="s">
        <v>4763</v>
      </c>
      <c r="B39" s="3" t="s">
        <v>4765</v>
      </c>
      <c r="C39" s="3" t="s">
        <v>4703</v>
      </c>
      <c r="D39" s="3" t="s">
        <v>4322</v>
      </c>
      <c r="E39" s="12">
        <v>44679</v>
      </c>
      <c r="I39" s="13" t="s">
        <v>4841</v>
      </c>
      <c r="J39" s="13" t="s">
        <v>115</v>
      </c>
    </row>
    <row r="40" spans="1:10">
      <c r="A40" s="11" t="s">
        <v>4763</v>
      </c>
      <c r="B40" s="3" t="s">
        <v>4766</v>
      </c>
      <c r="C40" s="3" t="s">
        <v>4703</v>
      </c>
      <c r="D40" s="3" t="s">
        <v>4322</v>
      </c>
      <c r="E40" s="12">
        <v>44679</v>
      </c>
      <c r="I40" s="13" t="s">
        <v>4843</v>
      </c>
      <c r="J40" s="13" t="s">
        <v>118</v>
      </c>
    </row>
    <row r="41" spans="1:10">
      <c r="A41" s="11" t="s">
        <v>4767</v>
      </c>
      <c r="B41" s="3" t="s">
        <v>4768</v>
      </c>
      <c r="C41" s="3" t="s">
        <v>4703</v>
      </c>
      <c r="D41" s="3" t="s">
        <v>4322</v>
      </c>
      <c r="E41" s="12">
        <v>44624</v>
      </c>
      <c r="I41" s="13" t="s">
        <v>4759</v>
      </c>
      <c r="J41" s="13" t="s">
        <v>121</v>
      </c>
    </row>
    <row r="42" spans="1:10">
      <c r="A42" s="11" t="s">
        <v>4769</v>
      </c>
      <c r="B42" s="3" t="s">
        <v>4770</v>
      </c>
      <c r="C42" s="3" t="s">
        <v>4703</v>
      </c>
      <c r="D42" s="3" t="s">
        <v>4771</v>
      </c>
      <c r="E42" s="12">
        <v>44635</v>
      </c>
      <c r="I42" s="13" t="s">
        <v>4848</v>
      </c>
      <c r="J42" s="13" t="s">
        <v>122</v>
      </c>
    </row>
    <row r="43" spans="1:10">
      <c r="A43" s="11" t="s">
        <v>4772</v>
      </c>
      <c r="B43" s="3" t="s">
        <v>4773</v>
      </c>
      <c r="C43" s="3" t="s">
        <v>4703</v>
      </c>
      <c r="D43" s="3" t="s">
        <v>4771</v>
      </c>
      <c r="E43" s="12">
        <v>44635</v>
      </c>
      <c r="I43" s="13" t="s">
        <v>4763</v>
      </c>
      <c r="J43" s="13" t="s">
        <v>123</v>
      </c>
    </row>
    <row r="44" spans="1:10">
      <c r="A44" s="11" t="s">
        <v>4774</v>
      </c>
      <c r="B44" s="3" t="s">
        <v>4775</v>
      </c>
      <c r="C44" s="3" t="s">
        <v>4703</v>
      </c>
      <c r="D44" s="3" t="s">
        <v>4322</v>
      </c>
      <c r="E44" s="12">
        <v>44632</v>
      </c>
      <c r="I44" s="13" t="s">
        <v>5036</v>
      </c>
      <c r="J44" s="13" t="s">
        <v>124</v>
      </c>
    </row>
    <row r="45" spans="1:10">
      <c r="A45" s="11" t="s">
        <v>4704</v>
      </c>
      <c r="B45" s="3" t="s">
        <v>4776</v>
      </c>
      <c r="C45" s="3" t="s">
        <v>4777</v>
      </c>
      <c r="D45" s="3" t="s">
        <v>4778</v>
      </c>
      <c r="E45" s="12">
        <v>44658</v>
      </c>
      <c r="I45" s="13" t="s">
        <v>4767</v>
      </c>
      <c r="J45" s="13" t="s">
        <v>126</v>
      </c>
    </row>
    <row r="46" spans="1:10">
      <c r="A46" s="11" t="s">
        <v>4704</v>
      </c>
      <c r="B46" s="3" t="s">
        <v>4779</v>
      </c>
      <c r="C46" s="3" t="s">
        <v>4777</v>
      </c>
      <c r="D46" s="3" t="s">
        <v>4780</v>
      </c>
      <c r="E46" s="12">
        <v>44614</v>
      </c>
      <c r="I46" s="13" t="s">
        <v>4977</v>
      </c>
      <c r="J46" s="13" t="s">
        <v>128</v>
      </c>
    </row>
    <row r="47" spans="1:10">
      <c r="A47" s="11" t="s">
        <v>4781</v>
      </c>
      <c r="B47" s="3" t="s">
        <v>4782</v>
      </c>
      <c r="C47" s="3" t="s">
        <v>4777</v>
      </c>
      <c r="D47" s="3" t="s">
        <v>4322</v>
      </c>
      <c r="E47" s="12">
        <v>44704</v>
      </c>
      <c r="I47" s="13" t="s">
        <v>4791</v>
      </c>
      <c r="J47" s="13" t="s">
        <v>130</v>
      </c>
    </row>
    <row r="48" spans="1:10">
      <c r="A48" s="11" t="s">
        <v>4743</v>
      </c>
      <c r="B48" s="3" t="s">
        <v>4783</v>
      </c>
      <c r="C48" s="3" t="s">
        <v>4777</v>
      </c>
      <c r="D48" s="3" t="s">
        <v>267</v>
      </c>
      <c r="E48" s="12">
        <v>44593</v>
      </c>
      <c r="I48" s="13" t="s">
        <v>4979</v>
      </c>
      <c r="J48" s="13" t="s">
        <v>131</v>
      </c>
    </row>
    <row r="49" spans="1:10">
      <c r="A49" s="11" t="s">
        <v>4784</v>
      </c>
      <c r="B49" s="3" t="s">
        <v>4785</v>
      </c>
      <c r="C49" s="3" t="s">
        <v>4777</v>
      </c>
      <c r="D49" s="3" t="s">
        <v>4322</v>
      </c>
      <c r="E49" s="12">
        <v>44708</v>
      </c>
      <c r="I49" s="13" t="s">
        <v>4774</v>
      </c>
      <c r="J49" s="13" t="s">
        <v>133</v>
      </c>
    </row>
    <row r="50" spans="1:10">
      <c r="A50" s="11" t="s">
        <v>4755</v>
      </c>
      <c r="B50" s="3" t="s">
        <v>4786</v>
      </c>
      <c r="C50" s="3" t="s">
        <v>4777</v>
      </c>
      <c r="D50" s="3" t="s">
        <v>4322</v>
      </c>
      <c r="E50" s="12">
        <v>44708</v>
      </c>
      <c r="I50" s="13" t="s">
        <v>4769</v>
      </c>
      <c r="J50" s="13" t="s">
        <v>135</v>
      </c>
    </row>
    <row r="51" spans="1:10">
      <c r="A51" s="11" t="s">
        <v>4755</v>
      </c>
      <c r="B51" s="3" t="s">
        <v>4787</v>
      </c>
      <c r="C51" s="3" t="s">
        <v>4777</v>
      </c>
      <c r="D51" s="3" t="s">
        <v>4788</v>
      </c>
      <c r="E51" s="12">
        <v>44706</v>
      </c>
      <c r="I51" s="13" t="s">
        <v>4873</v>
      </c>
      <c r="J51" s="13" t="s">
        <v>138</v>
      </c>
    </row>
    <row r="52" spans="1:10">
      <c r="A52" s="11" t="s">
        <v>4789</v>
      </c>
      <c r="B52" s="3" t="s">
        <v>4790</v>
      </c>
      <c r="C52" s="3" t="s">
        <v>4777</v>
      </c>
      <c r="D52" s="3" t="s">
        <v>4322</v>
      </c>
      <c r="E52" s="12">
        <v>44648</v>
      </c>
      <c r="I52" s="13" t="s">
        <v>5037</v>
      </c>
      <c r="J52" s="13" t="s">
        <v>5038</v>
      </c>
    </row>
    <row r="53" spans="1:10">
      <c r="A53" s="11" t="s">
        <v>4791</v>
      </c>
      <c r="B53" s="3" t="s">
        <v>4524</v>
      </c>
      <c r="C53" s="3" t="s">
        <v>4777</v>
      </c>
      <c r="D53" s="3" t="s">
        <v>4322</v>
      </c>
      <c r="E53" s="12">
        <v>44632</v>
      </c>
    </row>
    <row r="54" spans="1:10">
      <c r="A54" s="11" t="s">
        <v>4792</v>
      </c>
      <c r="B54" s="3" t="s">
        <v>4793</v>
      </c>
      <c r="C54" s="3" t="s">
        <v>4794</v>
      </c>
      <c r="D54" s="3" t="s">
        <v>4322</v>
      </c>
      <c r="E54" s="12">
        <v>44699</v>
      </c>
    </row>
    <row r="55" spans="1:10">
      <c r="A55" s="11" t="s">
        <v>4709</v>
      </c>
      <c r="B55" s="3" t="s">
        <v>4795</v>
      </c>
      <c r="C55" s="3" t="s">
        <v>4794</v>
      </c>
      <c r="D55" s="3" t="s">
        <v>4322</v>
      </c>
      <c r="E55" s="12">
        <v>44737</v>
      </c>
    </row>
    <row r="56" spans="1:10">
      <c r="A56" s="11" t="s">
        <v>4709</v>
      </c>
      <c r="B56" s="3" t="s">
        <v>4796</v>
      </c>
      <c r="C56" s="3" t="s">
        <v>4794</v>
      </c>
      <c r="D56" s="3" t="s">
        <v>4713</v>
      </c>
      <c r="E56" s="12">
        <v>44650</v>
      </c>
    </row>
    <row r="57" spans="1:10">
      <c r="A57" s="11" t="s">
        <v>4797</v>
      </c>
      <c r="B57" s="3" t="s">
        <v>4798</v>
      </c>
      <c r="C57" s="3" t="s">
        <v>4794</v>
      </c>
      <c r="D57" s="3" t="s">
        <v>4322</v>
      </c>
      <c r="E57" s="12">
        <v>44742</v>
      </c>
    </row>
    <row r="58" spans="1:10">
      <c r="A58" s="11" t="s">
        <v>4797</v>
      </c>
      <c r="B58" s="3" t="s">
        <v>4799</v>
      </c>
      <c r="C58" s="3" t="s">
        <v>4794</v>
      </c>
      <c r="D58" s="3" t="s">
        <v>4322</v>
      </c>
      <c r="E58" s="12">
        <v>44767</v>
      </c>
    </row>
    <row r="59" spans="1:10">
      <c r="A59" s="11" t="s">
        <v>4717</v>
      </c>
      <c r="B59" s="3" t="s">
        <v>4800</v>
      </c>
      <c r="C59" s="3" t="s">
        <v>4794</v>
      </c>
      <c r="D59" s="3" t="s">
        <v>4724</v>
      </c>
      <c r="E59" s="12">
        <v>44655</v>
      </c>
    </row>
    <row r="60" spans="1:10">
      <c r="A60" s="11" t="s">
        <v>4801</v>
      </c>
      <c r="B60" s="3" t="s">
        <v>4802</v>
      </c>
      <c r="C60" s="3" t="s">
        <v>4794</v>
      </c>
      <c r="D60" s="3" t="s">
        <v>4322</v>
      </c>
      <c r="E60" s="12">
        <v>44655</v>
      </c>
    </row>
    <row r="61" spans="1:10">
      <c r="A61" s="11" t="s">
        <v>4717</v>
      </c>
      <c r="B61" s="3" t="s">
        <v>4429</v>
      </c>
      <c r="C61" s="3" t="s">
        <v>4794</v>
      </c>
      <c r="D61" s="3" t="s">
        <v>4322</v>
      </c>
      <c r="E61" s="12">
        <v>44655</v>
      </c>
    </row>
    <row r="62" spans="1:10">
      <c r="A62" s="11" t="s">
        <v>4717</v>
      </c>
      <c r="B62" s="3" t="s">
        <v>4803</v>
      </c>
      <c r="C62" s="3" t="s">
        <v>4794</v>
      </c>
      <c r="D62" s="3" t="s">
        <v>4322</v>
      </c>
      <c r="E62" s="12">
        <v>44655</v>
      </c>
    </row>
    <row r="63" spans="1:10">
      <c r="A63" s="11" t="s">
        <v>4804</v>
      </c>
      <c r="B63" s="3" t="s">
        <v>4805</v>
      </c>
      <c r="C63" s="3" t="s">
        <v>4794</v>
      </c>
      <c r="D63" s="3" t="s">
        <v>4322</v>
      </c>
      <c r="E63" s="12">
        <v>44686</v>
      </c>
    </row>
    <row r="64" spans="1:10">
      <c r="A64" s="11" t="s">
        <v>4718</v>
      </c>
      <c r="B64" s="3" t="s">
        <v>4806</v>
      </c>
      <c r="C64" s="3" t="s">
        <v>4794</v>
      </c>
      <c r="D64" s="3" t="s">
        <v>4322</v>
      </c>
      <c r="E64" s="12">
        <v>44705</v>
      </c>
    </row>
    <row r="65" spans="1:5">
      <c r="A65" s="11" t="s">
        <v>4718</v>
      </c>
      <c r="B65" s="3" t="s">
        <v>4807</v>
      </c>
      <c r="C65" s="3" t="s">
        <v>4794</v>
      </c>
      <c r="D65" s="3" t="s">
        <v>4808</v>
      </c>
      <c r="E65" s="12">
        <v>44613</v>
      </c>
    </row>
    <row r="66" spans="1:5">
      <c r="A66" s="11" t="s">
        <v>4718</v>
      </c>
      <c r="B66" s="3" t="s">
        <v>4809</v>
      </c>
      <c r="C66" s="3" t="s">
        <v>4794</v>
      </c>
      <c r="D66" s="3" t="s">
        <v>4713</v>
      </c>
      <c r="E66" s="12">
        <v>44623</v>
      </c>
    </row>
    <row r="67" spans="1:5">
      <c r="A67" s="11" t="s">
        <v>4722</v>
      </c>
      <c r="B67" s="3" t="s">
        <v>4810</v>
      </c>
      <c r="C67" s="3" t="s">
        <v>4794</v>
      </c>
      <c r="D67" s="3" t="s">
        <v>4811</v>
      </c>
      <c r="E67" s="12">
        <v>44705</v>
      </c>
    </row>
    <row r="68" spans="1:5">
      <c r="A68" s="11" t="s">
        <v>4726</v>
      </c>
      <c r="B68" s="3" t="s">
        <v>4812</v>
      </c>
      <c r="C68" s="3" t="s">
        <v>4794</v>
      </c>
      <c r="D68" s="3" t="s">
        <v>267</v>
      </c>
      <c r="E68" s="12">
        <v>44704</v>
      </c>
    </row>
    <row r="69" spans="1:5">
      <c r="A69" s="11" t="s">
        <v>4726</v>
      </c>
      <c r="B69" s="3" t="s">
        <v>4813</v>
      </c>
      <c r="C69" s="3" t="s">
        <v>4794</v>
      </c>
      <c r="D69" s="3" t="s">
        <v>267</v>
      </c>
      <c r="E69" s="12">
        <v>44704</v>
      </c>
    </row>
    <row r="70" spans="1:5">
      <c r="A70" s="11" t="s">
        <v>4729</v>
      </c>
      <c r="B70" s="3" t="s">
        <v>4636</v>
      </c>
      <c r="C70" s="3" t="s">
        <v>4794</v>
      </c>
      <c r="D70" s="3" t="s">
        <v>4322</v>
      </c>
      <c r="E70" s="12">
        <v>44665</v>
      </c>
    </row>
    <row r="71" spans="1:5">
      <c r="A71" s="11" t="s">
        <v>4729</v>
      </c>
      <c r="B71" s="3" t="s">
        <v>4814</v>
      </c>
      <c r="C71" s="3" t="s">
        <v>4794</v>
      </c>
      <c r="D71" s="3" t="s">
        <v>4322</v>
      </c>
      <c r="E71" s="12">
        <v>44665</v>
      </c>
    </row>
    <row r="72" spans="1:5">
      <c r="A72" s="11" t="s">
        <v>4729</v>
      </c>
      <c r="B72" s="3" t="s">
        <v>725</v>
      </c>
      <c r="C72" s="3" t="s">
        <v>4794</v>
      </c>
      <c r="D72" s="3" t="s">
        <v>4815</v>
      </c>
      <c r="E72" s="12">
        <v>44664</v>
      </c>
    </row>
    <row r="73" spans="1:5">
      <c r="A73" s="11" t="s">
        <v>4733</v>
      </c>
      <c r="B73" s="3" t="s">
        <v>4816</v>
      </c>
      <c r="C73" s="3" t="s">
        <v>4794</v>
      </c>
      <c r="D73" s="3" t="s">
        <v>4817</v>
      </c>
      <c r="E73" s="12">
        <v>44718</v>
      </c>
    </row>
    <row r="74" spans="1:5">
      <c r="A74" s="11" t="s">
        <v>4818</v>
      </c>
      <c r="B74" s="3" t="s">
        <v>4819</v>
      </c>
      <c r="C74" s="3" t="s">
        <v>4794</v>
      </c>
      <c r="D74" s="3" t="s">
        <v>4322</v>
      </c>
      <c r="E74" s="12">
        <v>44662</v>
      </c>
    </row>
    <row r="75" spans="1:5">
      <c r="A75" s="11" t="s">
        <v>4736</v>
      </c>
      <c r="B75" s="3" t="s">
        <v>4820</v>
      </c>
      <c r="C75" s="3" t="s">
        <v>4794</v>
      </c>
      <c r="D75" s="3" t="s">
        <v>4603</v>
      </c>
      <c r="E75" s="12">
        <v>44573</v>
      </c>
    </row>
    <row r="76" spans="1:5">
      <c r="A76" s="11" t="s">
        <v>4781</v>
      </c>
      <c r="B76" s="3" t="s">
        <v>4821</v>
      </c>
      <c r="C76" s="3" t="s">
        <v>4794</v>
      </c>
      <c r="D76" s="3" t="s">
        <v>4322</v>
      </c>
      <c r="E76" s="12">
        <v>44632</v>
      </c>
    </row>
    <row r="77" spans="1:5">
      <c r="A77" s="11" t="s">
        <v>4781</v>
      </c>
      <c r="B77" s="3" t="s">
        <v>4822</v>
      </c>
      <c r="C77" s="3" t="s">
        <v>4794</v>
      </c>
      <c r="D77" s="3" t="s">
        <v>4322</v>
      </c>
      <c r="E77" s="12">
        <v>44632</v>
      </c>
    </row>
    <row r="78" spans="1:5">
      <c r="A78" s="11" t="s">
        <v>4781</v>
      </c>
      <c r="B78" s="3" t="s">
        <v>4823</v>
      </c>
      <c r="C78" s="3" t="s">
        <v>4794</v>
      </c>
      <c r="D78" s="3" t="s">
        <v>4322</v>
      </c>
      <c r="E78" s="12">
        <v>44632</v>
      </c>
    </row>
    <row r="79" spans="1:5">
      <c r="A79" s="11" t="s">
        <v>4781</v>
      </c>
      <c r="B79" s="3" t="s">
        <v>4824</v>
      </c>
      <c r="C79" s="3" t="s">
        <v>4794</v>
      </c>
      <c r="D79" s="3" t="s">
        <v>4322</v>
      </c>
      <c r="E79" s="12">
        <v>44632</v>
      </c>
    </row>
    <row r="80" spans="1:5">
      <c r="A80" s="11" t="s">
        <v>4739</v>
      </c>
      <c r="B80" s="3" t="s">
        <v>4825</v>
      </c>
      <c r="C80" s="3" t="s">
        <v>4794</v>
      </c>
      <c r="D80" s="3" t="s">
        <v>4322</v>
      </c>
      <c r="E80" s="12">
        <v>44694</v>
      </c>
    </row>
    <row r="81" spans="1:5">
      <c r="A81" s="11" t="s">
        <v>4739</v>
      </c>
      <c r="B81" s="3" t="s">
        <v>4826</v>
      </c>
      <c r="C81" s="3" t="s">
        <v>4794</v>
      </c>
      <c r="D81" s="3" t="s">
        <v>4322</v>
      </c>
      <c r="E81" s="12">
        <v>44694</v>
      </c>
    </row>
    <row r="82" spans="1:5">
      <c r="A82" s="11" t="s">
        <v>4739</v>
      </c>
      <c r="B82" s="3" t="s">
        <v>4827</v>
      </c>
      <c r="C82" s="3" t="s">
        <v>4794</v>
      </c>
      <c r="D82" s="3" t="s">
        <v>4322</v>
      </c>
      <c r="E82" s="12">
        <v>44694</v>
      </c>
    </row>
    <row r="83" spans="1:5">
      <c r="A83" s="11" t="s">
        <v>4739</v>
      </c>
      <c r="B83" s="3" t="s">
        <v>4828</v>
      </c>
      <c r="C83" s="3" t="s">
        <v>4794</v>
      </c>
      <c r="D83" s="3" t="s">
        <v>4322</v>
      </c>
      <c r="E83" s="12">
        <v>44694</v>
      </c>
    </row>
    <row r="84" spans="1:5">
      <c r="A84" s="11" t="s">
        <v>4739</v>
      </c>
      <c r="B84" s="3" t="s">
        <v>4829</v>
      </c>
      <c r="C84" s="3" t="s">
        <v>4794</v>
      </c>
      <c r="D84" s="3" t="s">
        <v>4322</v>
      </c>
      <c r="E84" s="12">
        <v>44694</v>
      </c>
    </row>
    <row r="85" spans="1:5">
      <c r="A85" s="11" t="s">
        <v>4739</v>
      </c>
      <c r="B85" s="3" t="s">
        <v>4830</v>
      </c>
      <c r="C85" s="3" t="s">
        <v>4794</v>
      </c>
      <c r="D85" s="3" t="s">
        <v>4322</v>
      </c>
      <c r="E85" s="12">
        <v>44694</v>
      </c>
    </row>
    <row r="86" spans="1:5">
      <c r="A86" s="11" t="s">
        <v>4739</v>
      </c>
      <c r="B86" s="3" t="s">
        <v>4741</v>
      </c>
      <c r="C86" s="3" t="s">
        <v>4794</v>
      </c>
      <c r="D86" s="3" t="s">
        <v>4322</v>
      </c>
      <c r="E86" s="12">
        <v>44838</v>
      </c>
    </row>
    <row r="87" spans="1:5">
      <c r="A87" s="11" t="s">
        <v>4739</v>
      </c>
      <c r="B87" s="3" t="s">
        <v>4831</v>
      </c>
      <c r="C87" s="3" t="s">
        <v>4794</v>
      </c>
      <c r="D87" s="3" t="s">
        <v>4322</v>
      </c>
      <c r="E87" s="12">
        <v>44694</v>
      </c>
    </row>
    <row r="88" spans="1:5">
      <c r="A88" s="11" t="s">
        <v>4743</v>
      </c>
      <c r="B88" s="3" t="s">
        <v>4832</v>
      </c>
      <c r="C88" s="3" t="s">
        <v>4794</v>
      </c>
      <c r="D88" s="3" t="s">
        <v>267</v>
      </c>
      <c r="E88" s="12">
        <v>44593</v>
      </c>
    </row>
    <row r="89" spans="1:5">
      <c r="A89" s="11" t="s">
        <v>4743</v>
      </c>
      <c r="B89" s="3" t="s">
        <v>4833</v>
      </c>
      <c r="C89" s="3" t="s">
        <v>4794</v>
      </c>
      <c r="D89" s="3" t="s">
        <v>267</v>
      </c>
      <c r="E89" s="12">
        <v>44593</v>
      </c>
    </row>
    <row r="90" spans="1:5">
      <c r="A90" s="11" t="s">
        <v>4749</v>
      </c>
      <c r="B90" s="3" t="s">
        <v>4834</v>
      </c>
      <c r="C90" s="3" t="s">
        <v>4794</v>
      </c>
      <c r="D90" s="3" t="s">
        <v>4322</v>
      </c>
      <c r="E90" s="12">
        <v>44707</v>
      </c>
    </row>
    <row r="91" spans="1:5">
      <c r="A91" s="11" t="s">
        <v>4748</v>
      </c>
      <c r="B91" s="3" t="s">
        <v>4639</v>
      </c>
      <c r="C91" s="3" t="s">
        <v>4794</v>
      </c>
      <c r="D91" s="3" t="s">
        <v>4738</v>
      </c>
      <c r="E91" s="12">
        <v>44572</v>
      </c>
    </row>
    <row r="92" spans="1:5">
      <c r="A92" s="11" t="s">
        <v>4748</v>
      </c>
      <c r="B92" s="3" t="s">
        <v>4638</v>
      </c>
      <c r="C92" s="3" t="s">
        <v>4794</v>
      </c>
      <c r="D92" s="3" t="s">
        <v>4738</v>
      </c>
      <c r="E92" s="12">
        <v>44572</v>
      </c>
    </row>
    <row r="93" spans="1:5">
      <c r="A93" s="11" t="s">
        <v>4753</v>
      </c>
      <c r="B93" s="3" t="s">
        <v>4835</v>
      </c>
      <c r="C93" s="3" t="s">
        <v>4794</v>
      </c>
      <c r="D93" s="3" t="s">
        <v>4603</v>
      </c>
      <c r="E93" s="12">
        <v>44564</v>
      </c>
    </row>
    <row r="94" spans="1:5">
      <c r="A94" s="11" t="s">
        <v>4753</v>
      </c>
      <c r="B94" s="3" t="s">
        <v>4836</v>
      </c>
      <c r="C94" s="3" t="s">
        <v>4794</v>
      </c>
      <c r="D94" s="3" t="s">
        <v>4603</v>
      </c>
      <c r="E94" s="12">
        <v>44564</v>
      </c>
    </row>
    <row r="95" spans="1:5">
      <c r="A95" s="11" t="s">
        <v>4753</v>
      </c>
      <c r="B95" s="3" t="s">
        <v>4837</v>
      </c>
      <c r="C95" s="3" t="s">
        <v>4794</v>
      </c>
      <c r="D95" s="3" t="s">
        <v>4838</v>
      </c>
      <c r="E95" s="12">
        <v>44564</v>
      </c>
    </row>
    <row r="96" spans="1:5">
      <c r="A96" s="11" t="s">
        <v>4755</v>
      </c>
      <c r="B96" s="3" t="s">
        <v>4839</v>
      </c>
      <c r="C96" s="3" t="s">
        <v>4794</v>
      </c>
      <c r="D96" s="3" t="s">
        <v>4322</v>
      </c>
      <c r="E96" s="12">
        <v>44708</v>
      </c>
    </row>
    <row r="97" spans="1:5">
      <c r="A97" s="11" t="s">
        <v>4755</v>
      </c>
      <c r="B97" s="3" t="s">
        <v>4548</v>
      </c>
      <c r="C97" s="3" t="s">
        <v>4794</v>
      </c>
      <c r="D97" s="3" t="s">
        <v>4713</v>
      </c>
      <c r="E97" s="12">
        <v>44650</v>
      </c>
    </row>
    <row r="98" spans="1:5">
      <c r="A98" s="11" t="s">
        <v>4755</v>
      </c>
      <c r="B98" s="3" t="s">
        <v>4840</v>
      </c>
      <c r="C98" s="3" t="s">
        <v>4794</v>
      </c>
      <c r="D98" s="3" t="s">
        <v>4322</v>
      </c>
      <c r="E98" s="12">
        <v>44708</v>
      </c>
    </row>
    <row r="99" spans="1:5">
      <c r="A99" s="11" t="s">
        <v>4841</v>
      </c>
      <c r="B99" s="3" t="s">
        <v>4842</v>
      </c>
      <c r="C99" s="3" t="s">
        <v>4794</v>
      </c>
      <c r="D99" s="3" t="s">
        <v>294</v>
      </c>
      <c r="E99" s="12">
        <v>44750</v>
      </c>
    </row>
    <row r="100" spans="1:5">
      <c r="A100" s="11" t="s">
        <v>4843</v>
      </c>
      <c r="B100" s="3" t="s">
        <v>4844</v>
      </c>
      <c r="C100" s="3" t="s">
        <v>4794</v>
      </c>
      <c r="D100" s="3" t="s">
        <v>4322</v>
      </c>
      <c r="E100" s="12">
        <v>44735</v>
      </c>
    </row>
    <row r="101" spans="1:5">
      <c r="A101" s="11" t="s">
        <v>4759</v>
      </c>
      <c r="B101" s="3" t="s">
        <v>4845</v>
      </c>
      <c r="C101" s="3" t="s">
        <v>4794</v>
      </c>
      <c r="D101" s="3" t="s">
        <v>4322</v>
      </c>
      <c r="E101" s="12">
        <v>44693</v>
      </c>
    </row>
    <row r="102" spans="1:5">
      <c r="A102" s="11" t="s">
        <v>4759</v>
      </c>
      <c r="B102" s="3" t="s">
        <v>4846</v>
      </c>
      <c r="C102" s="3" t="s">
        <v>4794</v>
      </c>
      <c r="D102" s="3" t="s">
        <v>4713</v>
      </c>
      <c r="E102" s="12">
        <v>44697</v>
      </c>
    </row>
    <row r="103" spans="1:5">
      <c r="A103" s="11" t="s">
        <v>4759</v>
      </c>
      <c r="B103" s="3" t="s">
        <v>4847</v>
      </c>
      <c r="C103" s="3" t="s">
        <v>4794</v>
      </c>
      <c r="D103" s="3" t="s">
        <v>4322</v>
      </c>
      <c r="E103" s="12">
        <v>44693</v>
      </c>
    </row>
    <row r="104" spans="1:5">
      <c r="A104" s="11" t="s">
        <v>4848</v>
      </c>
      <c r="B104" s="3" t="s">
        <v>4849</v>
      </c>
      <c r="C104" s="3" t="s">
        <v>4794</v>
      </c>
      <c r="D104" s="3" t="s">
        <v>4808</v>
      </c>
      <c r="E104" s="12">
        <v>44599</v>
      </c>
    </row>
    <row r="105" spans="1:5">
      <c r="A105" s="11" t="s">
        <v>4848</v>
      </c>
      <c r="B105" s="3" t="s">
        <v>4850</v>
      </c>
      <c r="C105" s="3" t="s">
        <v>4794</v>
      </c>
      <c r="D105" s="3" t="s">
        <v>4713</v>
      </c>
      <c r="E105" s="12">
        <v>44595</v>
      </c>
    </row>
    <row r="106" spans="1:5">
      <c r="A106" s="11" t="s">
        <v>4763</v>
      </c>
      <c r="B106" s="3" t="s">
        <v>4851</v>
      </c>
      <c r="C106" s="3" t="s">
        <v>4794</v>
      </c>
      <c r="D106" s="3" t="s">
        <v>4852</v>
      </c>
      <c r="E106" s="12">
        <v>44592</v>
      </c>
    </row>
    <row r="107" spans="1:5">
      <c r="A107" s="11" t="s">
        <v>4763</v>
      </c>
      <c r="B107" s="3" t="s">
        <v>4853</v>
      </c>
      <c r="C107" s="3" t="s">
        <v>4794</v>
      </c>
      <c r="D107" s="3" t="s">
        <v>4322</v>
      </c>
      <c r="E107" s="12">
        <v>44679</v>
      </c>
    </row>
    <row r="108" spans="1:5">
      <c r="A108" s="11" t="s">
        <v>4763</v>
      </c>
      <c r="B108" s="3" t="s">
        <v>4854</v>
      </c>
      <c r="C108" s="3" t="s">
        <v>4794</v>
      </c>
      <c r="D108" s="3" t="s">
        <v>4713</v>
      </c>
      <c r="E108" s="12">
        <v>44687</v>
      </c>
    </row>
    <row r="109" spans="1:5">
      <c r="A109" s="11" t="s">
        <v>4763</v>
      </c>
      <c r="B109" s="3" t="s">
        <v>4855</v>
      </c>
      <c r="C109" s="3" t="s">
        <v>4794</v>
      </c>
      <c r="D109" s="3" t="s">
        <v>4856</v>
      </c>
      <c r="E109" s="12">
        <v>44676</v>
      </c>
    </row>
    <row r="110" spans="1:5">
      <c r="A110" s="11" t="s">
        <v>4763</v>
      </c>
      <c r="B110" s="3" t="s">
        <v>4857</v>
      </c>
      <c r="C110" s="3" t="s">
        <v>4794</v>
      </c>
      <c r="D110" s="3" t="s">
        <v>4713</v>
      </c>
      <c r="E110" s="12">
        <v>44673</v>
      </c>
    </row>
    <row r="111" spans="1:5">
      <c r="A111" s="11" t="s">
        <v>4763</v>
      </c>
      <c r="B111" s="3" t="s">
        <v>4858</v>
      </c>
      <c r="C111" s="3" t="s">
        <v>4794</v>
      </c>
      <c r="D111" s="3" t="s">
        <v>4859</v>
      </c>
      <c r="E111" s="12">
        <v>44662</v>
      </c>
    </row>
    <row r="112" spans="1:5">
      <c r="A112" s="11" t="s">
        <v>4767</v>
      </c>
      <c r="B112" s="3" t="s">
        <v>4352</v>
      </c>
      <c r="C112" s="3" t="s">
        <v>4794</v>
      </c>
      <c r="D112" s="3" t="s">
        <v>4860</v>
      </c>
      <c r="E112" s="12">
        <v>44645</v>
      </c>
    </row>
    <row r="113" spans="1:5">
      <c r="A113" s="11" t="s">
        <v>4767</v>
      </c>
      <c r="B113" s="3" t="s">
        <v>4861</v>
      </c>
      <c r="C113" s="3" t="s">
        <v>4794</v>
      </c>
      <c r="D113" s="3" t="s">
        <v>4322</v>
      </c>
      <c r="E113" s="12">
        <v>44624</v>
      </c>
    </row>
    <row r="114" spans="1:5">
      <c r="A114" s="11" t="s">
        <v>4862</v>
      </c>
      <c r="B114" s="3" t="s">
        <v>4863</v>
      </c>
      <c r="C114" s="3" t="s">
        <v>4794</v>
      </c>
      <c r="D114" s="3" t="s">
        <v>4322</v>
      </c>
      <c r="E114" s="12">
        <v>44632</v>
      </c>
    </row>
    <row r="115" spans="1:5">
      <c r="A115" s="11" t="s">
        <v>4769</v>
      </c>
      <c r="B115" s="3" t="s">
        <v>4864</v>
      </c>
      <c r="C115" s="3" t="s">
        <v>4794</v>
      </c>
      <c r="D115" s="3" t="s">
        <v>4865</v>
      </c>
      <c r="E115" s="12">
        <v>44635</v>
      </c>
    </row>
    <row r="116" spans="1:5">
      <c r="A116" s="11" t="s">
        <v>4769</v>
      </c>
      <c r="B116" s="3" t="s">
        <v>4866</v>
      </c>
      <c r="C116" s="3" t="s">
        <v>4794</v>
      </c>
      <c r="D116" s="3" t="s">
        <v>4867</v>
      </c>
      <c r="E116" s="12">
        <v>44635</v>
      </c>
    </row>
    <row r="117" spans="1:5">
      <c r="A117" s="11" t="s">
        <v>4769</v>
      </c>
      <c r="B117" s="3" t="s">
        <v>4868</v>
      </c>
      <c r="C117" s="3" t="s">
        <v>4794</v>
      </c>
      <c r="D117" s="3" t="s">
        <v>4865</v>
      </c>
      <c r="E117" s="12">
        <v>44635</v>
      </c>
    </row>
    <row r="118" spans="1:5">
      <c r="A118" s="11" t="s">
        <v>4769</v>
      </c>
      <c r="B118" s="3" t="s">
        <v>4869</v>
      </c>
      <c r="C118" s="3" t="s">
        <v>4794</v>
      </c>
      <c r="D118" s="3" t="s">
        <v>4867</v>
      </c>
      <c r="E118" s="12">
        <v>44635</v>
      </c>
    </row>
    <row r="119" spans="1:5">
      <c r="A119" s="11" t="s">
        <v>4774</v>
      </c>
      <c r="B119" s="3" t="s">
        <v>4870</v>
      </c>
      <c r="C119" s="3" t="s">
        <v>4794</v>
      </c>
      <c r="D119" s="3" t="s">
        <v>4322</v>
      </c>
      <c r="E119" s="12">
        <v>44632</v>
      </c>
    </row>
    <row r="120" spans="1:5">
      <c r="A120" s="11" t="s">
        <v>4774</v>
      </c>
      <c r="B120" s="3" t="s">
        <v>4871</v>
      </c>
      <c r="C120" s="3" t="s">
        <v>4794</v>
      </c>
      <c r="D120" s="3" t="s">
        <v>4322</v>
      </c>
      <c r="E120" s="12">
        <v>44632</v>
      </c>
    </row>
    <row r="121" spans="1:5">
      <c r="A121" s="11" t="s">
        <v>4774</v>
      </c>
      <c r="B121" s="3" t="s">
        <v>4828</v>
      </c>
      <c r="C121" s="3" t="s">
        <v>4794</v>
      </c>
      <c r="D121" s="3" t="s">
        <v>4322</v>
      </c>
      <c r="E121" s="12">
        <v>44632</v>
      </c>
    </row>
    <row r="122" spans="1:5">
      <c r="A122" s="11" t="s">
        <v>4774</v>
      </c>
      <c r="B122" s="3" t="s">
        <v>4872</v>
      </c>
      <c r="C122" s="3" t="s">
        <v>4794</v>
      </c>
      <c r="D122" s="3" t="s">
        <v>4322</v>
      </c>
      <c r="E122" s="12">
        <v>44632</v>
      </c>
    </row>
    <row r="123" spans="1:5">
      <c r="A123" s="11" t="s">
        <v>4873</v>
      </c>
      <c r="B123" s="3" t="s">
        <v>4874</v>
      </c>
      <c r="C123" s="3" t="s">
        <v>4794</v>
      </c>
      <c r="D123" s="3" t="s">
        <v>4322</v>
      </c>
      <c r="E123" s="12">
        <v>44631</v>
      </c>
    </row>
    <row r="124" spans="1:5">
      <c r="A124" s="11" t="s">
        <v>4704</v>
      </c>
      <c r="B124" s="3" t="s">
        <v>4776</v>
      </c>
      <c r="C124" s="3" t="s">
        <v>4875</v>
      </c>
      <c r="D124" s="3" t="s">
        <v>4707</v>
      </c>
      <c r="E124" s="12">
        <v>44658</v>
      </c>
    </row>
    <row r="125" spans="1:5">
      <c r="A125" s="11" t="s">
        <v>4709</v>
      </c>
      <c r="B125" s="3" t="s">
        <v>4876</v>
      </c>
      <c r="C125" s="3" t="s">
        <v>4875</v>
      </c>
      <c r="D125" s="3" t="s">
        <v>4322</v>
      </c>
      <c r="E125" s="12">
        <v>44737</v>
      </c>
    </row>
    <row r="126" spans="1:5">
      <c r="A126" s="11" t="s">
        <v>4709</v>
      </c>
      <c r="B126" s="3" t="s">
        <v>4710</v>
      </c>
      <c r="C126" s="3" t="s">
        <v>4875</v>
      </c>
      <c r="D126" s="3" t="s">
        <v>4322</v>
      </c>
      <c r="E126" s="12">
        <v>44737</v>
      </c>
    </row>
    <row r="127" spans="1:5">
      <c r="A127" s="11" t="s">
        <v>4709</v>
      </c>
      <c r="B127" s="3" t="s">
        <v>4877</v>
      </c>
      <c r="C127" s="3" t="s">
        <v>4875</v>
      </c>
      <c r="D127" s="3" t="s">
        <v>4713</v>
      </c>
      <c r="E127" s="12">
        <v>44680</v>
      </c>
    </row>
    <row r="128" spans="1:5">
      <c r="A128" s="11" t="s">
        <v>4709</v>
      </c>
      <c r="B128" s="3" t="s">
        <v>4878</v>
      </c>
      <c r="C128" s="3" t="s">
        <v>4875</v>
      </c>
      <c r="D128" s="3" t="s">
        <v>4322</v>
      </c>
      <c r="E128" s="12">
        <v>44737</v>
      </c>
    </row>
    <row r="129" spans="1:5">
      <c r="A129" s="11" t="s">
        <v>4715</v>
      </c>
      <c r="B129" s="3" t="s">
        <v>4879</v>
      </c>
      <c r="C129" s="3" t="s">
        <v>4875</v>
      </c>
      <c r="D129" s="3" t="s">
        <v>4322</v>
      </c>
      <c r="E129" s="12">
        <v>44634</v>
      </c>
    </row>
    <row r="130" spans="1:5">
      <c r="A130" s="11" t="s">
        <v>4715</v>
      </c>
      <c r="B130" s="3" t="s">
        <v>4880</v>
      </c>
      <c r="C130" s="3" t="s">
        <v>4875</v>
      </c>
      <c r="D130" s="3" t="s">
        <v>4713</v>
      </c>
      <c r="E130" s="12">
        <v>44680</v>
      </c>
    </row>
    <row r="131" spans="1:5">
      <c r="A131" s="11" t="s">
        <v>4715</v>
      </c>
      <c r="B131" s="3" t="s">
        <v>4355</v>
      </c>
      <c r="C131" s="3" t="s">
        <v>4875</v>
      </c>
      <c r="D131" s="3" t="s">
        <v>4713</v>
      </c>
      <c r="E131" s="12">
        <v>44673</v>
      </c>
    </row>
    <row r="132" spans="1:5">
      <c r="A132" s="11" t="s">
        <v>4717</v>
      </c>
      <c r="B132" s="3" t="s">
        <v>4881</v>
      </c>
      <c r="C132" s="3" t="s">
        <v>4875</v>
      </c>
      <c r="D132" s="3" t="s">
        <v>4724</v>
      </c>
      <c r="E132" s="12">
        <v>44655</v>
      </c>
    </row>
    <row r="133" spans="1:5">
      <c r="A133" s="11" t="s">
        <v>4718</v>
      </c>
      <c r="B133" s="3" t="s">
        <v>4882</v>
      </c>
      <c r="C133" s="3" t="s">
        <v>4875</v>
      </c>
      <c r="D133" s="3" t="s">
        <v>4322</v>
      </c>
      <c r="E133" s="12">
        <v>44705</v>
      </c>
    </row>
    <row r="134" spans="1:5">
      <c r="A134" s="11" t="s">
        <v>4718</v>
      </c>
      <c r="B134" s="3" t="s">
        <v>4883</v>
      </c>
      <c r="C134" s="3" t="s">
        <v>4875</v>
      </c>
      <c r="D134" s="3" t="s">
        <v>4322</v>
      </c>
      <c r="E134" s="12">
        <v>44705</v>
      </c>
    </row>
    <row r="135" spans="1:5">
      <c r="A135" s="11" t="s">
        <v>4718</v>
      </c>
      <c r="B135" s="3" t="s">
        <v>4884</v>
      </c>
      <c r="C135" s="3" t="s">
        <v>4875</v>
      </c>
      <c r="D135" s="3" t="s">
        <v>4322</v>
      </c>
      <c r="E135" s="12">
        <v>44705</v>
      </c>
    </row>
    <row r="136" spans="1:5">
      <c r="A136" s="11" t="s">
        <v>4885</v>
      </c>
      <c r="B136" s="3" t="s">
        <v>4886</v>
      </c>
      <c r="C136" s="3" t="s">
        <v>4875</v>
      </c>
      <c r="D136" s="3" t="s">
        <v>4322</v>
      </c>
      <c r="E136" s="12">
        <v>44660</v>
      </c>
    </row>
    <row r="137" spans="1:5">
      <c r="A137" s="11" t="s">
        <v>4722</v>
      </c>
      <c r="B137" s="3" t="s">
        <v>4887</v>
      </c>
      <c r="C137" s="3" t="s">
        <v>4875</v>
      </c>
      <c r="D137" s="3" t="s">
        <v>4322</v>
      </c>
      <c r="E137" s="12">
        <v>44634</v>
      </c>
    </row>
    <row r="138" spans="1:5">
      <c r="A138" s="11" t="s">
        <v>4722</v>
      </c>
      <c r="B138" s="3" t="s">
        <v>4888</v>
      </c>
      <c r="C138" s="3" t="s">
        <v>4875</v>
      </c>
      <c r="D138" s="3" t="s">
        <v>4322</v>
      </c>
      <c r="E138" s="12">
        <v>44634</v>
      </c>
    </row>
    <row r="139" spans="1:5">
      <c r="A139" s="11" t="s">
        <v>4722</v>
      </c>
      <c r="B139" s="3" t="s">
        <v>4646</v>
      </c>
      <c r="C139" s="3" t="s">
        <v>4875</v>
      </c>
      <c r="D139" s="3" t="s">
        <v>4322</v>
      </c>
      <c r="E139" s="12">
        <v>44634</v>
      </c>
    </row>
    <row r="140" spans="1:5">
      <c r="A140" s="11" t="s">
        <v>4729</v>
      </c>
      <c r="B140" s="3" t="s">
        <v>4889</v>
      </c>
      <c r="C140" s="3" t="s">
        <v>4875</v>
      </c>
      <c r="D140" s="3" t="s">
        <v>4322</v>
      </c>
      <c r="E140" s="12">
        <v>44665</v>
      </c>
    </row>
    <row r="141" spans="1:5">
      <c r="A141" s="11" t="s">
        <v>4733</v>
      </c>
      <c r="B141" s="3" t="s">
        <v>4734</v>
      </c>
      <c r="C141" s="3" t="s">
        <v>4875</v>
      </c>
      <c r="D141" s="3" t="s">
        <v>4322</v>
      </c>
      <c r="E141" s="12">
        <v>44718</v>
      </c>
    </row>
    <row r="142" spans="1:5">
      <c r="A142" s="11" t="s">
        <v>4736</v>
      </c>
      <c r="B142" s="3" t="s">
        <v>4890</v>
      </c>
      <c r="C142" s="3" t="s">
        <v>4875</v>
      </c>
      <c r="D142" s="3" t="s">
        <v>4891</v>
      </c>
      <c r="E142" s="12">
        <v>44894</v>
      </c>
    </row>
    <row r="143" spans="1:5">
      <c r="A143" s="11" t="s">
        <v>4736</v>
      </c>
      <c r="B143" s="3" t="s">
        <v>4892</v>
      </c>
      <c r="C143" s="3" t="s">
        <v>4875</v>
      </c>
      <c r="D143" s="3" t="s">
        <v>4891</v>
      </c>
      <c r="E143" s="12">
        <v>44742</v>
      </c>
    </row>
    <row r="144" spans="1:5">
      <c r="A144" s="11" t="s">
        <v>4743</v>
      </c>
      <c r="B144" s="3" t="s">
        <v>4783</v>
      </c>
      <c r="C144" s="3" t="s">
        <v>4875</v>
      </c>
      <c r="D144" s="3" t="s">
        <v>267</v>
      </c>
      <c r="E144" s="12">
        <v>44593</v>
      </c>
    </row>
    <row r="145" spans="1:5">
      <c r="A145" s="11" t="s">
        <v>4743</v>
      </c>
      <c r="B145" s="3" t="s">
        <v>4893</v>
      </c>
      <c r="C145" s="3" t="s">
        <v>4875</v>
      </c>
      <c r="D145" s="3" t="s">
        <v>267</v>
      </c>
      <c r="E145" s="12">
        <v>44593</v>
      </c>
    </row>
    <row r="146" spans="1:5">
      <c r="A146" s="11" t="s">
        <v>4739</v>
      </c>
      <c r="B146" s="3" t="s">
        <v>4894</v>
      </c>
      <c r="C146" s="3" t="s">
        <v>4875</v>
      </c>
      <c r="D146" s="3" t="s">
        <v>4322</v>
      </c>
      <c r="E146" s="12">
        <v>44694</v>
      </c>
    </row>
    <row r="147" spans="1:5">
      <c r="A147" s="11" t="s">
        <v>4739</v>
      </c>
      <c r="B147" s="3" t="s">
        <v>4895</v>
      </c>
      <c r="C147" s="3" t="s">
        <v>4875</v>
      </c>
      <c r="D147" s="3" t="s">
        <v>4322</v>
      </c>
      <c r="E147" s="12">
        <v>44694</v>
      </c>
    </row>
    <row r="148" spans="1:5">
      <c r="A148" s="11" t="s">
        <v>4739</v>
      </c>
      <c r="B148" s="3" t="s">
        <v>4896</v>
      </c>
      <c r="C148" s="3" t="s">
        <v>4875</v>
      </c>
      <c r="D148" s="3" t="s">
        <v>4322</v>
      </c>
      <c r="E148" s="12">
        <v>44694</v>
      </c>
    </row>
    <row r="149" spans="1:5">
      <c r="A149" s="11" t="s">
        <v>4739</v>
      </c>
      <c r="B149" s="3" t="s">
        <v>4741</v>
      </c>
      <c r="C149" s="3" t="s">
        <v>4875</v>
      </c>
      <c r="D149" s="3" t="s">
        <v>4322</v>
      </c>
      <c r="E149" s="12">
        <v>44838</v>
      </c>
    </row>
    <row r="150" spans="1:5">
      <c r="A150" s="11" t="s">
        <v>4748</v>
      </c>
      <c r="B150" s="3" t="s">
        <v>4622</v>
      </c>
      <c r="C150" s="3" t="s">
        <v>4875</v>
      </c>
      <c r="D150" s="3" t="s">
        <v>4738</v>
      </c>
      <c r="E150" s="12">
        <v>44572</v>
      </c>
    </row>
    <row r="151" spans="1:5">
      <c r="A151" s="11" t="s">
        <v>4748</v>
      </c>
      <c r="B151" s="3" t="s">
        <v>4619</v>
      </c>
      <c r="C151" s="3" t="s">
        <v>4875</v>
      </c>
      <c r="D151" s="3" t="s">
        <v>4738</v>
      </c>
      <c r="E151" s="12">
        <v>44572</v>
      </c>
    </row>
    <row r="152" spans="1:5">
      <c r="A152" s="11" t="s">
        <v>4897</v>
      </c>
      <c r="B152" s="3" t="s">
        <v>4898</v>
      </c>
      <c r="C152" s="3" t="s">
        <v>4875</v>
      </c>
      <c r="D152" s="3" t="s">
        <v>4322</v>
      </c>
      <c r="E152" s="12">
        <v>44743</v>
      </c>
    </row>
    <row r="153" spans="1:5">
      <c r="A153" s="11" t="s">
        <v>4755</v>
      </c>
      <c r="B153" s="3" t="s">
        <v>4899</v>
      </c>
      <c r="C153" s="3" t="s">
        <v>4875</v>
      </c>
      <c r="D153" s="3" t="s">
        <v>4322</v>
      </c>
      <c r="E153" s="12">
        <v>44708</v>
      </c>
    </row>
    <row r="154" spans="1:5">
      <c r="A154" s="11" t="s">
        <v>4755</v>
      </c>
      <c r="B154" s="3" t="s">
        <v>4900</v>
      </c>
      <c r="C154" s="3" t="s">
        <v>4875</v>
      </c>
      <c r="D154" s="3" t="s">
        <v>4322</v>
      </c>
      <c r="E154" s="12">
        <v>44708</v>
      </c>
    </row>
    <row r="155" spans="1:5">
      <c r="A155" s="11" t="s">
        <v>4755</v>
      </c>
      <c r="B155" s="3" t="s">
        <v>4901</v>
      </c>
      <c r="C155" s="3" t="s">
        <v>4875</v>
      </c>
      <c r="D155" s="3" t="s">
        <v>4322</v>
      </c>
      <c r="E155" s="12">
        <v>44708</v>
      </c>
    </row>
    <row r="156" spans="1:5">
      <c r="A156" s="11" t="s">
        <v>4755</v>
      </c>
      <c r="B156" s="3" t="s">
        <v>711</v>
      </c>
      <c r="C156" s="3" t="s">
        <v>4875</v>
      </c>
      <c r="D156" s="3" t="s">
        <v>4724</v>
      </c>
      <c r="E156" s="12">
        <v>44708</v>
      </c>
    </row>
    <row r="157" spans="1:5">
      <c r="A157" s="11" t="s">
        <v>4841</v>
      </c>
      <c r="B157" s="3" t="s">
        <v>4902</v>
      </c>
      <c r="C157" s="3" t="s">
        <v>4875</v>
      </c>
      <c r="D157" s="3" t="s">
        <v>4322</v>
      </c>
      <c r="E157" s="12">
        <v>44895</v>
      </c>
    </row>
    <row r="158" spans="1:5">
      <c r="A158" s="11" t="s">
        <v>4841</v>
      </c>
      <c r="B158" s="3" t="s">
        <v>4903</v>
      </c>
      <c r="C158" s="3" t="s">
        <v>4875</v>
      </c>
      <c r="D158" s="3" t="s">
        <v>4322</v>
      </c>
      <c r="E158" s="12">
        <v>44895</v>
      </c>
    </row>
    <row r="159" spans="1:5">
      <c r="A159" s="11" t="s">
        <v>4843</v>
      </c>
      <c r="B159" s="3" t="s">
        <v>4904</v>
      </c>
      <c r="C159" s="3" t="s">
        <v>4875</v>
      </c>
      <c r="D159" s="3" t="s">
        <v>4322</v>
      </c>
      <c r="E159" s="12">
        <v>44735</v>
      </c>
    </row>
    <row r="160" spans="1:5">
      <c r="A160" s="11" t="s">
        <v>4843</v>
      </c>
      <c r="B160" s="3" t="s">
        <v>4905</v>
      </c>
      <c r="C160" s="3" t="s">
        <v>4875</v>
      </c>
      <c r="D160" s="3" t="s">
        <v>4322</v>
      </c>
      <c r="E160" s="12">
        <v>44735</v>
      </c>
    </row>
    <row r="161" spans="1:5">
      <c r="A161" s="11" t="s">
        <v>4843</v>
      </c>
      <c r="B161" s="3" t="s">
        <v>4906</v>
      </c>
      <c r="C161" s="3" t="s">
        <v>4875</v>
      </c>
      <c r="D161" s="3" t="s">
        <v>4322</v>
      </c>
      <c r="E161" s="12">
        <v>44735</v>
      </c>
    </row>
    <row r="162" spans="1:5">
      <c r="A162" s="11" t="s">
        <v>4759</v>
      </c>
      <c r="B162" s="3" t="s">
        <v>4907</v>
      </c>
      <c r="C162" s="3" t="s">
        <v>4875</v>
      </c>
      <c r="D162" s="3" t="s">
        <v>4322</v>
      </c>
      <c r="E162" s="12">
        <v>44693</v>
      </c>
    </row>
    <row r="163" spans="1:5">
      <c r="A163" s="11" t="s">
        <v>4759</v>
      </c>
      <c r="B163" s="3" t="s">
        <v>4908</v>
      </c>
      <c r="C163" s="3" t="s">
        <v>4875</v>
      </c>
      <c r="D163" s="3" t="s">
        <v>4322</v>
      </c>
      <c r="E163" s="12">
        <v>44693</v>
      </c>
    </row>
    <row r="164" spans="1:5">
      <c r="A164" s="11" t="s">
        <v>4763</v>
      </c>
      <c r="B164" s="3" t="s">
        <v>4909</v>
      </c>
      <c r="C164" s="3" t="s">
        <v>4875</v>
      </c>
      <c r="D164" s="3" t="s">
        <v>4322</v>
      </c>
      <c r="E164" s="12">
        <v>44679</v>
      </c>
    </row>
    <row r="165" spans="1:5">
      <c r="A165" s="11" t="s">
        <v>4763</v>
      </c>
      <c r="B165" s="3" t="s">
        <v>4910</v>
      </c>
      <c r="C165" s="3" t="s">
        <v>4875</v>
      </c>
      <c r="D165" s="3" t="s">
        <v>4322</v>
      </c>
      <c r="E165" s="12">
        <v>44679</v>
      </c>
    </row>
    <row r="166" spans="1:5">
      <c r="A166" s="11" t="s">
        <v>4763</v>
      </c>
      <c r="B166" s="3" t="s">
        <v>4911</v>
      </c>
      <c r="C166" s="3" t="s">
        <v>4875</v>
      </c>
      <c r="D166" s="3" t="s">
        <v>4322</v>
      </c>
      <c r="E166" s="12">
        <v>44679</v>
      </c>
    </row>
    <row r="167" spans="1:5">
      <c r="A167" s="11" t="s">
        <v>4763</v>
      </c>
      <c r="B167" s="3" t="s">
        <v>4912</v>
      </c>
      <c r="C167" s="3" t="s">
        <v>4875</v>
      </c>
      <c r="D167" s="3" t="s">
        <v>4322</v>
      </c>
      <c r="E167" s="12">
        <v>44679</v>
      </c>
    </row>
    <row r="168" spans="1:5">
      <c r="A168" s="11" t="s">
        <v>4791</v>
      </c>
      <c r="B168" s="3" t="s">
        <v>4913</v>
      </c>
      <c r="C168" s="3" t="s">
        <v>4875</v>
      </c>
      <c r="D168" s="3" t="s">
        <v>4914</v>
      </c>
      <c r="E168" s="12">
        <v>44595</v>
      </c>
    </row>
    <row r="169" spans="1:5">
      <c r="A169" s="11" t="s">
        <v>4791</v>
      </c>
      <c r="B169" s="3" t="s">
        <v>4915</v>
      </c>
      <c r="C169" s="3" t="s">
        <v>4875</v>
      </c>
      <c r="D169" s="3" t="s">
        <v>267</v>
      </c>
      <c r="E169" s="12">
        <v>44599</v>
      </c>
    </row>
    <row r="170" spans="1:5">
      <c r="A170" s="11" t="s">
        <v>4774</v>
      </c>
      <c r="B170" s="3" t="s">
        <v>4916</v>
      </c>
      <c r="C170" s="3" t="s">
        <v>4875</v>
      </c>
      <c r="D170" s="3" t="s">
        <v>4322</v>
      </c>
      <c r="E170" s="12">
        <v>44632</v>
      </c>
    </row>
    <row r="171" spans="1:5">
      <c r="A171" s="11" t="s">
        <v>4774</v>
      </c>
      <c r="B171" s="3" t="s">
        <v>4917</v>
      </c>
      <c r="C171" s="3" t="s">
        <v>4875</v>
      </c>
      <c r="D171" s="3" t="s">
        <v>4724</v>
      </c>
      <c r="E171" s="12">
        <v>44632</v>
      </c>
    </row>
    <row r="172" spans="1:5">
      <c r="A172" s="11" t="s">
        <v>4743</v>
      </c>
      <c r="B172" s="3" t="s">
        <v>4918</v>
      </c>
      <c r="C172" s="3" t="s">
        <v>4919</v>
      </c>
      <c r="D172" s="3" t="s">
        <v>4322</v>
      </c>
      <c r="E172" s="12">
        <v>44602</v>
      </c>
    </row>
    <row r="173" spans="1:5">
      <c r="A173" s="11" t="s">
        <v>4743</v>
      </c>
      <c r="B173" s="3" t="s">
        <v>4920</v>
      </c>
      <c r="C173" s="3" t="s">
        <v>4919</v>
      </c>
      <c r="D173" s="3" t="s">
        <v>4921</v>
      </c>
      <c r="E173" s="12">
        <v>44629</v>
      </c>
    </row>
    <row r="174" spans="1:5">
      <c r="A174" s="11" t="s">
        <v>4755</v>
      </c>
      <c r="B174" s="3" t="s">
        <v>4472</v>
      </c>
      <c r="C174" s="3" t="s">
        <v>4919</v>
      </c>
      <c r="D174" s="3" t="s">
        <v>4713</v>
      </c>
      <c r="E174" s="12">
        <v>44677</v>
      </c>
    </row>
    <row r="175" spans="1:5">
      <c r="A175" s="11" t="s">
        <v>4718</v>
      </c>
      <c r="B175" s="3" t="s">
        <v>4922</v>
      </c>
      <c r="C175" s="3" t="s">
        <v>4923</v>
      </c>
      <c r="D175" s="3" t="s">
        <v>4322</v>
      </c>
      <c r="E175" s="12">
        <v>44705</v>
      </c>
    </row>
    <row r="176" spans="1:5">
      <c r="A176" s="11" t="s">
        <v>4718</v>
      </c>
      <c r="B176" s="3" t="s">
        <v>4924</v>
      </c>
      <c r="C176" s="3" t="s">
        <v>4923</v>
      </c>
      <c r="D176" s="3" t="s">
        <v>4322</v>
      </c>
      <c r="E176" s="12">
        <v>44705</v>
      </c>
    </row>
    <row r="177" spans="1:5">
      <c r="A177" s="11" t="s">
        <v>4718</v>
      </c>
      <c r="B177" s="3" t="s">
        <v>4925</v>
      </c>
      <c r="C177" s="3" t="s">
        <v>4923</v>
      </c>
      <c r="D177" s="3" t="s">
        <v>4322</v>
      </c>
      <c r="E177" s="12">
        <v>44705</v>
      </c>
    </row>
    <row r="178" spans="1:5">
      <c r="A178" s="11" t="s">
        <v>4722</v>
      </c>
      <c r="B178" s="3" t="s">
        <v>4926</v>
      </c>
      <c r="C178" s="3" t="s">
        <v>4923</v>
      </c>
      <c r="D178" s="3" t="s">
        <v>4322</v>
      </c>
      <c r="E178" s="12">
        <v>44634</v>
      </c>
    </row>
    <row r="179" spans="1:5">
      <c r="A179" s="11" t="s">
        <v>4749</v>
      </c>
      <c r="B179" s="3" t="s">
        <v>4927</v>
      </c>
      <c r="C179" s="3" t="s">
        <v>4923</v>
      </c>
      <c r="D179" s="3" t="s">
        <v>4322</v>
      </c>
      <c r="E179" s="12">
        <v>44707</v>
      </c>
    </row>
    <row r="180" spans="1:5">
      <c r="A180" s="11" t="s">
        <v>4718</v>
      </c>
      <c r="B180" s="3" t="s">
        <v>4928</v>
      </c>
      <c r="C180" s="3" t="s">
        <v>4929</v>
      </c>
      <c r="D180" s="3" t="s">
        <v>4322</v>
      </c>
      <c r="E180" s="12">
        <v>44705</v>
      </c>
    </row>
    <row r="181" spans="1:5">
      <c r="A181" s="11" t="s">
        <v>4718</v>
      </c>
      <c r="B181" s="3" t="s">
        <v>4930</v>
      </c>
      <c r="C181" s="3" t="s">
        <v>4929</v>
      </c>
      <c r="D181" s="3" t="s">
        <v>4322</v>
      </c>
      <c r="E181" s="12">
        <v>44705</v>
      </c>
    </row>
    <row r="182" spans="1:5">
      <c r="A182" s="11" t="s">
        <v>4748</v>
      </c>
      <c r="B182" s="3" t="s">
        <v>4602</v>
      </c>
      <c r="C182" s="3" t="s">
        <v>4929</v>
      </c>
      <c r="D182" s="3" t="s">
        <v>4738</v>
      </c>
      <c r="E182" s="12">
        <v>44572</v>
      </c>
    </row>
    <row r="183" spans="1:5">
      <c r="A183" s="11" t="s">
        <v>4774</v>
      </c>
      <c r="B183" s="3" t="s">
        <v>4931</v>
      </c>
      <c r="C183" s="3" t="s">
        <v>4929</v>
      </c>
      <c r="D183" s="3" t="s">
        <v>4322</v>
      </c>
      <c r="E183" s="12">
        <v>44632</v>
      </c>
    </row>
    <row r="184" spans="1:5">
      <c r="A184" s="11" t="s">
        <v>4873</v>
      </c>
      <c r="B184" s="3" t="s">
        <v>4932</v>
      </c>
      <c r="C184" s="3" t="s">
        <v>4929</v>
      </c>
      <c r="D184" s="3" t="s">
        <v>4322</v>
      </c>
      <c r="E184" s="12">
        <v>44631</v>
      </c>
    </row>
    <row r="185" spans="1:5">
      <c r="A185" s="11" t="s">
        <v>4715</v>
      </c>
      <c r="B185" s="3" t="s">
        <v>4933</v>
      </c>
      <c r="C185" s="3" t="s">
        <v>4934</v>
      </c>
      <c r="D185" s="3" t="s">
        <v>267</v>
      </c>
      <c r="E185" s="12">
        <v>44634</v>
      </c>
    </row>
    <row r="186" spans="1:5">
      <c r="A186" s="11" t="s">
        <v>4729</v>
      </c>
      <c r="B186" s="3" t="s">
        <v>4935</v>
      </c>
      <c r="C186" s="3" t="s">
        <v>4934</v>
      </c>
      <c r="D186" s="3" t="s">
        <v>4322</v>
      </c>
      <c r="E186" s="12">
        <v>44665</v>
      </c>
    </row>
    <row r="187" spans="1:5">
      <c r="A187" s="11" t="s">
        <v>4759</v>
      </c>
      <c r="B187" s="3" t="s">
        <v>4936</v>
      </c>
      <c r="C187" s="3" t="s">
        <v>4934</v>
      </c>
      <c r="D187" s="3" t="s">
        <v>4322</v>
      </c>
      <c r="E187" s="12">
        <v>44693</v>
      </c>
    </row>
    <row r="188" spans="1:5">
      <c r="A188" s="11" t="s">
        <v>4759</v>
      </c>
      <c r="B188" s="3" t="s">
        <v>4937</v>
      </c>
      <c r="C188" s="3" t="s">
        <v>4934</v>
      </c>
      <c r="D188" s="3" t="s">
        <v>4322</v>
      </c>
      <c r="E188" s="12">
        <v>44693</v>
      </c>
    </row>
    <row r="189" spans="1:5">
      <c r="A189" s="11" t="s">
        <v>4759</v>
      </c>
      <c r="B189" s="3" t="s">
        <v>4938</v>
      </c>
      <c r="C189" s="3" t="s">
        <v>4934</v>
      </c>
      <c r="D189" s="3" t="s">
        <v>4713</v>
      </c>
      <c r="E189" s="12">
        <v>44729</v>
      </c>
    </row>
    <row r="190" spans="1:5">
      <c r="A190" s="11" t="s">
        <v>4709</v>
      </c>
      <c r="B190" s="3" t="s">
        <v>4939</v>
      </c>
      <c r="C190" s="3" t="s">
        <v>4940</v>
      </c>
      <c r="D190" s="3" t="s">
        <v>4713</v>
      </c>
      <c r="E190" s="12">
        <v>44657</v>
      </c>
    </row>
    <row r="191" spans="1:5">
      <c r="A191" s="11" t="s">
        <v>4718</v>
      </c>
      <c r="B191" s="3" t="s">
        <v>4928</v>
      </c>
      <c r="C191" s="3" t="s">
        <v>4940</v>
      </c>
      <c r="D191" s="3" t="s">
        <v>4322</v>
      </c>
      <c r="E191" s="12">
        <v>44705</v>
      </c>
    </row>
    <row r="192" spans="1:5">
      <c r="A192" s="11" t="s">
        <v>4722</v>
      </c>
      <c r="B192" s="3" t="s">
        <v>4941</v>
      </c>
      <c r="C192" s="3" t="s">
        <v>4940</v>
      </c>
      <c r="D192" s="3" t="s">
        <v>4322</v>
      </c>
      <c r="E192" s="12">
        <v>44634</v>
      </c>
    </row>
    <row r="193" spans="1:5">
      <c r="A193" s="11" t="s">
        <v>4729</v>
      </c>
      <c r="B193" s="3" t="s">
        <v>4528</v>
      </c>
      <c r="C193" s="3" t="s">
        <v>4940</v>
      </c>
      <c r="D193" s="3" t="s">
        <v>4707</v>
      </c>
      <c r="E193" s="12">
        <v>44650</v>
      </c>
    </row>
    <row r="194" spans="1:5">
      <c r="A194" s="11" t="s">
        <v>4729</v>
      </c>
      <c r="B194" s="3" t="s">
        <v>4935</v>
      </c>
      <c r="C194" s="3" t="s">
        <v>4940</v>
      </c>
      <c r="D194" s="3" t="s">
        <v>4322</v>
      </c>
      <c r="E194" s="12">
        <v>44665</v>
      </c>
    </row>
    <row r="195" spans="1:5">
      <c r="A195" s="11" t="s">
        <v>4759</v>
      </c>
      <c r="B195" s="3" t="s">
        <v>4942</v>
      </c>
      <c r="C195" s="3" t="s">
        <v>4940</v>
      </c>
      <c r="D195" s="3" t="s">
        <v>4322</v>
      </c>
      <c r="E195" s="12">
        <v>44693</v>
      </c>
    </row>
    <row r="196" spans="1:5">
      <c r="A196" s="11" t="s">
        <v>4774</v>
      </c>
      <c r="B196" s="3" t="s">
        <v>4943</v>
      </c>
      <c r="C196" s="3" t="s">
        <v>4940</v>
      </c>
      <c r="D196" s="3" t="s">
        <v>4322</v>
      </c>
      <c r="E196" s="12">
        <v>44632</v>
      </c>
    </row>
    <row r="197" spans="1:5">
      <c r="A197" s="11" t="s">
        <v>4718</v>
      </c>
      <c r="B197" s="3" t="s">
        <v>4928</v>
      </c>
      <c r="C197" s="3" t="s">
        <v>4944</v>
      </c>
      <c r="D197" s="3" t="s">
        <v>4322</v>
      </c>
      <c r="E197" s="12">
        <v>44705</v>
      </c>
    </row>
    <row r="198" spans="1:5">
      <c r="A198" s="11" t="s">
        <v>4945</v>
      </c>
      <c r="B198" s="3" t="s">
        <v>4946</v>
      </c>
      <c r="C198" s="3" t="s">
        <v>4944</v>
      </c>
      <c r="D198" s="3" t="s">
        <v>4322</v>
      </c>
      <c r="E198" s="12">
        <v>44774</v>
      </c>
    </row>
    <row r="199" spans="1:5">
      <c r="A199" s="11" t="s">
        <v>4791</v>
      </c>
      <c r="B199" s="3" t="s">
        <v>4947</v>
      </c>
      <c r="C199" s="3" t="s">
        <v>4944</v>
      </c>
      <c r="D199" s="3" t="s">
        <v>265</v>
      </c>
      <c r="E199" s="12">
        <v>44602</v>
      </c>
    </row>
    <row r="200" spans="1:5">
      <c r="A200" s="11" t="s">
        <v>4759</v>
      </c>
      <c r="B200" s="3" t="s">
        <v>4948</v>
      </c>
      <c r="C200" s="3" t="s">
        <v>4949</v>
      </c>
    </row>
    <row r="201" spans="1:5">
      <c r="A201" s="11" t="s">
        <v>4763</v>
      </c>
      <c r="B201" s="3" t="s">
        <v>4950</v>
      </c>
      <c r="C201" s="3" t="s">
        <v>4949</v>
      </c>
      <c r="D201" s="3" t="s">
        <v>4724</v>
      </c>
      <c r="E201" s="12">
        <v>44679</v>
      </c>
    </row>
    <row r="202" spans="1:5">
      <c r="A202" s="11" t="s">
        <v>4769</v>
      </c>
      <c r="B202" s="3" t="s">
        <v>4951</v>
      </c>
      <c r="C202" s="3" t="s">
        <v>4949</v>
      </c>
      <c r="D202" s="3" t="s">
        <v>4867</v>
      </c>
      <c r="E202" s="12">
        <v>44635</v>
      </c>
    </row>
    <row r="203" spans="1:5">
      <c r="A203" s="11" t="s">
        <v>4769</v>
      </c>
      <c r="B203" s="3" t="s">
        <v>4952</v>
      </c>
      <c r="C203" s="3" t="s">
        <v>4949</v>
      </c>
      <c r="D203" s="3" t="s">
        <v>4867</v>
      </c>
      <c r="E203" s="12">
        <v>44635</v>
      </c>
    </row>
    <row r="204" spans="1:5">
      <c r="A204" s="11" t="s">
        <v>4792</v>
      </c>
      <c r="B204" s="3" t="s">
        <v>4953</v>
      </c>
      <c r="C204" s="3" t="s">
        <v>4954</v>
      </c>
      <c r="D204" s="3" t="s">
        <v>4322</v>
      </c>
      <c r="E204" s="12">
        <v>44699</v>
      </c>
    </row>
    <row r="205" spans="1:5">
      <c r="A205" s="11" t="s">
        <v>4792</v>
      </c>
      <c r="B205" s="3" t="s">
        <v>741</v>
      </c>
      <c r="C205" s="3" t="s">
        <v>4954</v>
      </c>
      <c r="D205" s="3" t="s">
        <v>4322</v>
      </c>
      <c r="E205" s="12">
        <v>44699</v>
      </c>
    </row>
    <row r="206" spans="1:5">
      <c r="A206" s="11" t="s">
        <v>4709</v>
      </c>
      <c r="B206" s="3" t="s">
        <v>4955</v>
      </c>
      <c r="C206" s="3" t="s">
        <v>4954</v>
      </c>
      <c r="D206" s="3" t="s">
        <v>4322</v>
      </c>
      <c r="E206" s="12">
        <v>44737</v>
      </c>
    </row>
    <row r="207" spans="1:5">
      <c r="A207" s="11" t="s">
        <v>4715</v>
      </c>
      <c r="B207" s="3" t="s">
        <v>4956</v>
      </c>
      <c r="C207" s="3" t="s">
        <v>4954</v>
      </c>
      <c r="D207" s="3" t="s">
        <v>267</v>
      </c>
      <c r="E207" s="12">
        <v>44634</v>
      </c>
    </row>
    <row r="208" spans="1:5">
      <c r="A208" s="11" t="s">
        <v>4720</v>
      </c>
      <c r="B208" s="3" t="s">
        <v>4957</v>
      </c>
      <c r="C208" s="3" t="s">
        <v>4954</v>
      </c>
      <c r="D208" s="3" t="s">
        <v>4322</v>
      </c>
      <c r="E208" s="12">
        <v>44651</v>
      </c>
    </row>
    <row r="209" spans="1:5">
      <c r="A209" s="11" t="s">
        <v>4736</v>
      </c>
      <c r="B209" s="3" t="s">
        <v>4958</v>
      </c>
      <c r="C209" s="3" t="s">
        <v>4954</v>
      </c>
      <c r="D209" s="3" t="s">
        <v>4603</v>
      </c>
      <c r="E209" s="12">
        <v>44573</v>
      </c>
    </row>
    <row r="210" spans="1:5">
      <c r="A210" s="11" t="s">
        <v>4739</v>
      </c>
      <c r="B210" s="3" t="s">
        <v>4959</v>
      </c>
      <c r="C210" s="3" t="s">
        <v>4954</v>
      </c>
      <c r="D210" s="3" t="s">
        <v>4322</v>
      </c>
      <c r="E210" s="12">
        <v>44694</v>
      </c>
    </row>
    <row r="211" spans="1:5">
      <c r="A211" s="11" t="s">
        <v>4739</v>
      </c>
      <c r="B211" s="3" t="s">
        <v>4960</v>
      </c>
      <c r="C211" s="3" t="s">
        <v>4954</v>
      </c>
      <c r="D211" s="3" t="s">
        <v>4724</v>
      </c>
      <c r="E211" s="12">
        <v>44694</v>
      </c>
    </row>
    <row r="212" spans="1:5">
      <c r="A212" s="11" t="s">
        <v>4743</v>
      </c>
      <c r="B212" s="3" t="s">
        <v>4833</v>
      </c>
      <c r="C212" s="3" t="s">
        <v>4954</v>
      </c>
      <c r="D212" s="3" t="s">
        <v>267</v>
      </c>
      <c r="E212" s="12">
        <v>44593</v>
      </c>
    </row>
    <row r="213" spans="1:5">
      <c r="A213" s="11" t="s">
        <v>4961</v>
      </c>
      <c r="B213" s="3" t="s">
        <v>4962</v>
      </c>
      <c r="C213" s="3" t="s">
        <v>4954</v>
      </c>
      <c r="D213" s="3" t="s">
        <v>4322</v>
      </c>
      <c r="E213" s="12">
        <v>44671</v>
      </c>
    </row>
    <row r="214" spans="1:5">
      <c r="A214" s="11" t="s">
        <v>4961</v>
      </c>
      <c r="B214" s="3" t="s">
        <v>4963</v>
      </c>
      <c r="C214" s="3" t="s">
        <v>4954</v>
      </c>
      <c r="D214" s="3" t="s">
        <v>4322</v>
      </c>
      <c r="E214" s="12">
        <v>44671</v>
      </c>
    </row>
    <row r="215" spans="1:5">
      <c r="A215" s="11" t="s">
        <v>4961</v>
      </c>
      <c r="B215" s="3" t="s">
        <v>4964</v>
      </c>
      <c r="C215" s="3" t="s">
        <v>4954</v>
      </c>
      <c r="D215" s="3" t="s">
        <v>4322</v>
      </c>
      <c r="E215" s="12">
        <v>44671</v>
      </c>
    </row>
    <row r="216" spans="1:5">
      <c r="A216" s="11" t="s">
        <v>4748</v>
      </c>
      <c r="B216" s="3" t="s">
        <v>4965</v>
      </c>
      <c r="C216" s="3" t="s">
        <v>4954</v>
      </c>
      <c r="D216" s="3" t="s">
        <v>4738</v>
      </c>
      <c r="E216" s="12">
        <v>44572</v>
      </c>
    </row>
    <row r="217" spans="1:5">
      <c r="A217" s="11" t="s">
        <v>4755</v>
      </c>
      <c r="B217" s="3" t="s">
        <v>4280</v>
      </c>
      <c r="C217" s="3" t="s">
        <v>4954</v>
      </c>
      <c r="D217" s="3" t="s">
        <v>4322</v>
      </c>
      <c r="E217" s="12">
        <v>44708</v>
      </c>
    </row>
    <row r="218" spans="1:5">
      <c r="A218" s="11" t="s">
        <v>4841</v>
      </c>
      <c r="B218" s="3" t="s">
        <v>4966</v>
      </c>
      <c r="C218" s="3" t="s">
        <v>4954</v>
      </c>
      <c r="D218" s="3" t="s">
        <v>4724</v>
      </c>
      <c r="E218" s="12">
        <v>44895</v>
      </c>
    </row>
    <row r="219" spans="1:5">
      <c r="A219" s="11" t="s">
        <v>4843</v>
      </c>
      <c r="B219" s="3" t="s">
        <v>4967</v>
      </c>
      <c r="C219" s="3" t="s">
        <v>4954</v>
      </c>
      <c r="D219" s="3" t="s">
        <v>4322</v>
      </c>
      <c r="E219" s="12">
        <v>44735</v>
      </c>
    </row>
    <row r="220" spans="1:5">
      <c r="A220" s="11" t="s">
        <v>4843</v>
      </c>
      <c r="B220" s="3" t="s">
        <v>4968</v>
      </c>
      <c r="C220" s="3" t="s">
        <v>4954</v>
      </c>
      <c r="D220" s="3" t="s">
        <v>4322</v>
      </c>
      <c r="E220" s="12">
        <v>44735</v>
      </c>
    </row>
    <row r="221" spans="1:5">
      <c r="A221" s="11" t="s">
        <v>4759</v>
      </c>
      <c r="B221" s="3" t="s">
        <v>4284</v>
      </c>
      <c r="C221" s="3" t="s">
        <v>4954</v>
      </c>
      <c r="D221" s="3" t="s">
        <v>4322</v>
      </c>
      <c r="E221" s="12">
        <v>44693</v>
      </c>
    </row>
    <row r="222" spans="1:5">
      <c r="A222" s="11" t="s">
        <v>4774</v>
      </c>
      <c r="B222" s="3" t="s">
        <v>4969</v>
      </c>
      <c r="C222" s="3" t="s">
        <v>4954</v>
      </c>
      <c r="D222" s="3" t="s">
        <v>4322</v>
      </c>
      <c r="E222" s="12">
        <v>44632</v>
      </c>
    </row>
    <row r="223" spans="1:5">
      <c r="A223" s="11" t="s">
        <v>4774</v>
      </c>
      <c r="B223" s="3" t="s">
        <v>4970</v>
      </c>
      <c r="C223" s="3" t="s">
        <v>4954</v>
      </c>
      <c r="D223" s="3" t="s">
        <v>4322</v>
      </c>
      <c r="E223" s="12">
        <v>44632</v>
      </c>
    </row>
    <row r="224" spans="1:5">
      <c r="A224" s="11" t="s">
        <v>4774</v>
      </c>
      <c r="B224" s="3" t="s">
        <v>4971</v>
      </c>
      <c r="C224" s="3" t="s">
        <v>4954</v>
      </c>
      <c r="D224" s="3" t="s">
        <v>4322</v>
      </c>
      <c r="E224" s="12">
        <v>44632</v>
      </c>
    </row>
    <row r="225" spans="1:5">
      <c r="A225" s="11" t="s">
        <v>4774</v>
      </c>
      <c r="B225" s="3" t="s">
        <v>4972</v>
      </c>
      <c r="C225" s="3" t="s">
        <v>4954</v>
      </c>
      <c r="D225" s="3" t="s">
        <v>4322</v>
      </c>
      <c r="E225" s="12">
        <v>44632</v>
      </c>
    </row>
    <row r="226" spans="1:5">
      <c r="A226" s="11" t="s">
        <v>4804</v>
      </c>
      <c r="B226" s="3" t="s">
        <v>4973</v>
      </c>
      <c r="C226" s="3" t="s">
        <v>4974</v>
      </c>
      <c r="D226" s="3" t="s">
        <v>4322</v>
      </c>
      <c r="E226" s="12">
        <v>44686</v>
      </c>
    </row>
    <row r="227" spans="1:5">
      <c r="A227" s="11" t="s">
        <v>4885</v>
      </c>
      <c r="B227" s="3" t="s">
        <v>4975</v>
      </c>
      <c r="C227" s="3" t="s">
        <v>4974</v>
      </c>
      <c r="D227" s="3" t="s">
        <v>4322</v>
      </c>
      <c r="E227" s="12">
        <v>44660</v>
      </c>
    </row>
    <row r="228" spans="1:5">
      <c r="A228" s="11" t="s">
        <v>4759</v>
      </c>
      <c r="B228" s="3" t="s">
        <v>4976</v>
      </c>
      <c r="C228" s="3" t="s">
        <v>4974</v>
      </c>
      <c r="D228" s="3" t="s">
        <v>4322</v>
      </c>
      <c r="E228" s="12">
        <v>44693</v>
      </c>
    </row>
    <row r="229" spans="1:5">
      <c r="A229" s="11" t="s">
        <v>4977</v>
      </c>
      <c r="B229" s="3" t="s">
        <v>4978</v>
      </c>
      <c r="C229" s="3" t="s">
        <v>4974</v>
      </c>
      <c r="D229" s="3" t="s">
        <v>4322</v>
      </c>
      <c r="E229" s="12">
        <v>44693</v>
      </c>
    </row>
    <row r="230" spans="1:5">
      <c r="A230" s="11" t="s">
        <v>4979</v>
      </c>
      <c r="B230" s="3" t="s">
        <v>4980</v>
      </c>
      <c r="C230" s="3" t="s">
        <v>4974</v>
      </c>
      <c r="D230" s="3" t="s">
        <v>4322</v>
      </c>
      <c r="E230" s="12">
        <v>44630</v>
      </c>
    </row>
    <row r="231" spans="1:5">
      <c r="A231" s="11" t="s">
        <v>4979</v>
      </c>
      <c r="B231" s="3" t="s">
        <v>4981</v>
      </c>
      <c r="C231" s="3" t="s">
        <v>4974</v>
      </c>
      <c r="D231" s="3" t="s">
        <v>4322</v>
      </c>
      <c r="E231" s="12">
        <v>44630</v>
      </c>
    </row>
    <row r="232" spans="1:5">
      <c r="A232" s="11" t="s">
        <v>4709</v>
      </c>
      <c r="B232" s="3" t="s">
        <v>4982</v>
      </c>
      <c r="C232" s="3" t="s">
        <v>4983</v>
      </c>
      <c r="D232" s="3" t="s">
        <v>4322</v>
      </c>
      <c r="E232" s="12">
        <v>44737</v>
      </c>
    </row>
    <row r="233" spans="1:5">
      <c r="A233" s="11" t="s">
        <v>4885</v>
      </c>
      <c r="B233" s="3" t="s">
        <v>4354</v>
      </c>
      <c r="C233" s="3" t="s">
        <v>4983</v>
      </c>
      <c r="D233" s="3" t="s">
        <v>4322</v>
      </c>
      <c r="E233" s="12">
        <v>44660</v>
      </c>
    </row>
    <row r="234" spans="1:5">
      <c r="A234" s="11" t="s">
        <v>4885</v>
      </c>
      <c r="B234" s="3" t="s">
        <v>4984</v>
      </c>
      <c r="C234" s="3" t="s">
        <v>4983</v>
      </c>
      <c r="D234" s="3" t="s">
        <v>4322</v>
      </c>
      <c r="E234" s="12">
        <v>44660</v>
      </c>
    </row>
    <row r="235" spans="1:5">
      <c r="A235" s="11" t="s">
        <v>4945</v>
      </c>
      <c r="B235" s="3" t="s">
        <v>4985</v>
      </c>
      <c r="C235" s="3" t="s">
        <v>4983</v>
      </c>
      <c r="D235" s="3" t="s">
        <v>4322</v>
      </c>
      <c r="E235" s="12">
        <v>44774</v>
      </c>
    </row>
    <row r="236" spans="1:5">
      <c r="A236" s="11" t="s">
        <v>4748</v>
      </c>
      <c r="B236" s="3" t="s">
        <v>4986</v>
      </c>
      <c r="C236" s="3" t="s">
        <v>4983</v>
      </c>
      <c r="D236" s="3" t="s">
        <v>4738</v>
      </c>
      <c r="E236" s="12">
        <v>44572</v>
      </c>
    </row>
    <row r="237" spans="1:5">
      <c r="A237" s="11" t="s">
        <v>4987</v>
      </c>
      <c r="B237" s="3" t="s">
        <v>4988</v>
      </c>
      <c r="C237" s="3" t="s">
        <v>4983</v>
      </c>
      <c r="D237" s="3" t="s">
        <v>4322</v>
      </c>
      <c r="E237" s="12">
        <v>44716</v>
      </c>
    </row>
    <row r="238" spans="1:5">
      <c r="A238" s="11" t="s">
        <v>4977</v>
      </c>
      <c r="B238" s="3" t="s">
        <v>4989</v>
      </c>
      <c r="C238" s="3" t="s">
        <v>4983</v>
      </c>
      <c r="D238" s="3" t="s">
        <v>4713</v>
      </c>
      <c r="E238" s="12">
        <v>44659</v>
      </c>
    </row>
    <row r="239" spans="1:5">
      <c r="A239" s="11" t="s">
        <v>4977</v>
      </c>
      <c r="B239" s="3" t="s">
        <v>4990</v>
      </c>
      <c r="C239" s="3" t="s">
        <v>4983</v>
      </c>
      <c r="D239" s="3" t="s">
        <v>4322</v>
      </c>
      <c r="E239" s="12">
        <v>44671</v>
      </c>
    </row>
    <row r="240" spans="1:5">
      <c r="A240" s="11" t="s">
        <v>4991</v>
      </c>
      <c r="B240" s="3" t="s">
        <v>4992</v>
      </c>
      <c r="C240" s="3" t="s">
        <v>4993</v>
      </c>
      <c r="D240" s="3" t="s">
        <v>4713</v>
      </c>
      <c r="E240" s="12">
        <v>44743</v>
      </c>
    </row>
    <row r="241" spans="1:5">
      <c r="A241" s="11" t="s">
        <v>4804</v>
      </c>
      <c r="B241" s="3" t="s">
        <v>4994</v>
      </c>
      <c r="C241" s="3" t="s">
        <v>4993</v>
      </c>
      <c r="D241" s="3" t="s">
        <v>4322</v>
      </c>
      <c r="E241" s="12">
        <v>44686</v>
      </c>
    </row>
    <row r="242" spans="1:5">
      <c r="A242" s="11" t="s">
        <v>4804</v>
      </c>
      <c r="B242" s="3" t="s">
        <v>4995</v>
      </c>
      <c r="C242" s="3" t="s">
        <v>4993</v>
      </c>
      <c r="D242" s="3" t="s">
        <v>4322</v>
      </c>
      <c r="E242" s="12">
        <v>44686</v>
      </c>
    </row>
    <row r="243" spans="1:5">
      <c r="A243" s="11" t="s">
        <v>4739</v>
      </c>
      <c r="B243" s="3" t="s">
        <v>4996</v>
      </c>
      <c r="C243" s="3" t="s">
        <v>4993</v>
      </c>
      <c r="D243" s="3" t="s">
        <v>4322</v>
      </c>
      <c r="E243" s="12">
        <v>44694</v>
      </c>
    </row>
    <row r="244" spans="1:5">
      <c r="A244" s="11" t="s">
        <v>4749</v>
      </c>
      <c r="B244" s="3" t="s">
        <v>4997</v>
      </c>
      <c r="C244" s="3" t="s">
        <v>4993</v>
      </c>
      <c r="D244" s="3" t="s">
        <v>4322</v>
      </c>
      <c r="E244" s="12">
        <v>44707</v>
      </c>
    </row>
    <row r="245" spans="1:5">
      <c r="A245" s="11" t="s">
        <v>4987</v>
      </c>
      <c r="B245" s="3" t="s">
        <v>4998</v>
      </c>
      <c r="C245" s="3" t="s">
        <v>4993</v>
      </c>
      <c r="D245" s="3" t="s">
        <v>4322</v>
      </c>
      <c r="E245" s="12">
        <v>44716</v>
      </c>
    </row>
    <row r="246" spans="1:5">
      <c r="A246" s="11" t="s">
        <v>4987</v>
      </c>
      <c r="B246" s="3" t="s">
        <v>4999</v>
      </c>
      <c r="C246" s="3" t="s">
        <v>4993</v>
      </c>
      <c r="D246" s="3" t="s">
        <v>4322</v>
      </c>
      <c r="E246" s="12">
        <v>44716</v>
      </c>
    </row>
    <row r="247" spans="1:5">
      <c r="A247" s="11" t="s">
        <v>4987</v>
      </c>
      <c r="B247" s="3" t="s">
        <v>5000</v>
      </c>
      <c r="C247" s="3" t="s">
        <v>4993</v>
      </c>
      <c r="D247" s="3" t="s">
        <v>4322</v>
      </c>
      <c r="E247" s="12">
        <v>44716</v>
      </c>
    </row>
    <row r="248" spans="1:5">
      <c r="A248" s="11" t="s">
        <v>4979</v>
      </c>
      <c r="B248" s="3" t="s">
        <v>5001</v>
      </c>
      <c r="C248" s="3" t="s">
        <v>4993</v>
      </c>
      <c r="D248" s="3" t="s">
        <v>4322</v>
      </c>
      <c r="E248" s="12">
        <v>44630</v>
      </c>
    </row>
    <row r="249" spans="1:5">
      <c r="A249" s="11" t="s">
        <v>4979</v>
      </c>
      <c r="B249" s="3" t="s">
        <v>5002</v>
      </c>
      <c r="C249" s="3" t="s">
        <v>4993</v>
      </c>
      <c r="D249" s="3" t="s">
        <v>5003</v>
      </c>
      <c r="E249" s="12">
        <v>44651</v>
      </c>
    </row>
    <row r="250" spans="1:5">
      <c r="A250" s="11" t="s">
        <v>4991</v>
      </c>
      <c r="B250" s="3" t="s">
        <v>5004</v>
      </c>
      <c r="C250" s="3" t="s">
        <v>5005</v>
      </c>
      <c r="D250" s="3" t="s">
        <v>5006</v>
      </c>
      <c r="E250" s="12">
        <v>44833</v>
      </c>
    </row>
    <row r="251" spans="1:5">
      <c r="A251" s="11" t="s">
        <v>4991</v>
      </c>
      <c r="B251" s="3" t="s">
        <v>5007</v>
      </c>
      <c r="C251" s="3" t="s">
        <v>5005</v>
      </c>
      <c r="D251" s="3" t="s">
        <v>5006</v>
      </c>
      <c r="E251" s="12">
        <v>44831</v>
      </c>
    </row>
    <row r="252" spans="1:5">
      <c r="A252" s="11" t="s">
        <v>4991</v>
      </c>
      <c r="B252" s="3" t="s">
        <v>5008</v>
      </c>
      <c r="C252" s="3" t="s">
        <v>5005</v>
      </c>
      <c r="D252" s="3" t="s">
        <v>5006</v>
      </c>
      <c r="E252" s="12">
        <v>44820</v>
      </c>
    </row>
    <row r="253" spans="1:5">
      <c r="A253" s="11" t="s">
        <v>4804</v>
      </c>
      <c r="B253" s="3" t="s">
        <v>5009</v>
      </c>
      <c r="C253" s="3" t="s">
        <v>5005</v>
      </c>
      <c r="D253" s="3" t="s">
        <v>4322</v>
      </c>
      <c r="E253" s="12">
        <v>44686</v>
      </c>
    </row>
    <row r="254" spans="1:5">
      <c r="A254" s="11" t="s">
        <v>4885</v>
      </c>
      <c r="B254" s="3" t="s">
        <v>5010</v>
      </c>
      <c r="C254" s="3" t="s">
        <v>5005</v>
      </c>
      <c r="D254" s="3" t="s">
        <v>4322</v>
      </c>
      <c r="E254" s="12">
        <v>44660</v>
      </c>
    </row>
    <row r="255" spans="1:5">
      <c r="A255" s="11" t="s">
        <v>4885</v>
      </c>
      <c r="B255" s="3" t="s">
        <v>5011</v>
      </c>
      <c r="C255" s="3" t="s">
        <v>5005</v>
      </c>
      <c r="D255" s="3" t="s">
        <v>4724</v>
      </c>
      <c r="E255" s="12">
        <v>44660</v>
      </c>
    </row>
    <row r="256" spans="1:5">
      <c r="A256" s="11" t="s">
        <v>4722</v>
      </c>
      <c r="B256" s="3" t="s">
        <v>5012</v>
      </c>
      <c r="C256" s="3" t="s">
        <v>5005</v>
      </c>
      <c r="D256" s="3" t="s">
        <v>4322</v>
      </c>
      <c r="E256" s="12">
        <v>44634</v>
      </c>
    </row>
    <row r="257" spans="1:5">
      <c r="A257" s="11" t="s">
        <v>4722</v>
      </c>
      <c r="B257" s="3" t="s">
        <v>4881</v>
      </c>
      <c r="C257" s="3" t="s">
        <v>5005</v>
      </c>
      <c r="D257" s="3" t="s">
        <v>4322</v>
      </c>
      <c r="E257" s="12">
        <v>44634</v>
      </c>
    </row>
    <row r="258" spans="1:5">
      <c r="A258" s="11" t="s">
        <v>4729</v>
      </c>
      <c r="B258" s="3" t="s">
        <v>5013</v>
      </c>
      <c r="C258" s="3" t="s">
        <v>5005</v>
      </c>
      <c r="D258" s="3" t="s">
        <v>4322</v>
      </c>
      <c r="E258" s="12">
        <v>44665</v>
      </c>
    </row>
    <row r="259" spans="1:5">
      <c r="A259" s="11" t="s">
        <v>4818</v>
      </c>
      <c r="B259" s="3" t="s">
        <v>5014</v>
      </c>
      <c r="C259" s="3" t="s">
        <v>5005</v>
      </c>
      <c r="D259" s="3" t="s">
        <v>4322</v>
      </c>
      <c r="E259" s="12">
        <v>44662</v>
      </c>
    </row>
    <row r="260" spans="1:5">
      <c r="A260" s="11" t="s">
        <v>4818</v>
      </c>
      <c r="B260" s="3" t="s">
        <v>5015</v>
      </c>
      <c r="C260" s="3" t="s">
        <v>5005</v>
      </c>
      <c r="D260" s="3" t="s">
        <v>4322</v>
      </c>
      <c r="E260" s="12">
        <v>44662</v>
      </c>
    </row>
    <row r="261" spans="1:5">
      <c r="A261" s="11" t="s">
        <v>4781</v>
      </c>
      <c r="B261" s="3" t="s">
        <v>5016</v>
      </c>
      <c r="C261" s="3" t="s">
        <v>5005</v>
      </c>
      <c r="D261" s="3" t="s">
        <v>4322</v>
      </c>
      <c r="E261" s="12">
        <v>44632</v>
      </c>
    </row>
    <row r="262" spans="1:5">
      <c r="A262" s="11" t="s">
        <v>4748</v>
      </c>
      <c r="B262" s="3" t="s">
        <v>5017</v>
      </c>
      <c r="C262" s="3" t="s">
        <v>5005</v>
      </c>
      <c r="D262" s="3" t="s">
        <v>4738</v>
      </c>
      <c r="E262" s="12">
        <v>44572</v>
      </c>
    </row>
    <row r="263" spans="1:5">
      <c r="A263" s="11" t="s">
        <v>4987</v>
      </c>
      <c r="B263" s="3" t="s">
        <v>5018</v>
      </c>
      <c r="C263" s="3" t="s">
        <v>5005</v>
      </c>
      <c r="D263" s="3" t="s">
        <v>4724</v>
      </c>
      <c r="E263" s="12">
        <v>44716</v>
      </c>
    </row>
    <row r="264" spans="1:5">
      <c r="A264" s="11" t="s">
        <v>5019</v>
      </c>
      <c r="B264" s="3" t="s">
        <v>5020</v>
      </c>
      <c r="C264" s="3" t="s">
        <v>5005</v>
      </c>
      <c r="D264" s="3" t="s">
        <v>4322</v>
      </c>
      <c r="E264" s="12">
        <v>44624</v>
      </c>
    </row>
    <row r="265" spans="1:5">
      <c r="A265" s="11" t="s">
        <v>5019</v>
      </c>
      <c r="B265" s="3" t="s">
        <v>5021</v>
      </c>
      <c r="C265" s="3" t="s">
        <v>5005</v>
      </c>
      <c r="D265" s="3" t="s">
        <v>4322</v>
      </c>
      <c r="E265" s="12">
        <v>44624</v>
      </c>
    </row>
    <row r="266" spans="1:5">
      <c r="A266" s="11" t="s">
        <v>4979</v>
      </c>
      <c r="B266" s="3" t="s">
        <v>5022</v>
      </c>
      <c r="C266" s="3" t="s">
        <v>5005</v>
      </c>
      <c r="D266" s="3" t="s">
        <v>4713</v>
      </c>
      <c r="E266" s="12">
        <v>44651</v>
      </c>
    </row>
    <row r="267" spans="1:5">
      <c r="A267" s="11" t="s">
        <v>4979</v>
      </c>
      <c r="B267" s="3" t="s">
        <v>5023</v>
      </c>
      <c r="C267" s="3" t="s">
        <v>5005</v>
      </c>
      <c r="D267" s="3" t="s">
        <v>4322</v>
      </c>
      <c r="E267" s="12">
        <v>44630</v>
      </c>
    </row>
    <row r="268" spans="1:5">
      <c r="A268" s="11" t="s">
        <v>4774</v>
      </c>
      <c r="B268" s="3" t="s">
        <v>5024</v>
      </c>
      <c r="C268" s="3" t="s">
        <v>5005</v>
      </c>
      <c r="D268" s="3" t="s">
        <v>4322</v>
      </c>
      <c r="E268" s="12">
        <v>44632</v>
      </c>
    </row>
    <row r="269" spans="1:5">
      <c r="A269" s="11" t="s">
        <v>4774</v>
      </c>
      <c r="B269" s="3" t="s">
        <v>5025</v>
      </c>
      <c r="C269" s="3" t="s">
        <v>5005</v>
      </c>
      <c r="D269" s="3" t="s">
        <v>4322</v>
      </c>
      <c r="E269" s="12">
        <v>44632</v>
      </c>
    </row>
    <row r="502" spans="1:1">
      <c r="A502" s="11" t="s">
        <v>4699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BA051-4769-2D48-BEFD-02B18349B91B}">
  <sheetPr>
    <tabColor rgb="FFFFFF00"/>
  </sheetPr>
  <dimension ref="A1:G512"/>
  <sheetViews>
    <sheetView topLeftCell="A168" workbookViewId="0">
      <selection activeCell="P20" sqref="P20"/>
    </sheetView>
  </sheetViews>
  <sheetFormatPr baseColWidth="10" defaultRowHeight="16"/>
  <cols>
    <col min="1" max="1" width="34.1640625" bestFit="1" customWidth="1"/>
  </cols>
  <sheetData>
    <row r="1" spans="1:7">
      <c r="A1" s="11" t="s">
        <v>139</v>
      </c>
      <c r="B1" s="11" t="s">
        <v>145</v>
      </c>
      <c r="C1" s="11" t="s">
        <v>146</v>
      </c>
      <c r="D1" s="11" t="s">
        <v>147</v>
      </c>
      <c r="E1" s="11" t="s">
        <v>148</v>
      </c>
      <c r="F1" s="11" t="s">
        <v>149</v>
      </c>
      <c r="G1" s="11" t="s">
        <v>150</v>
      </c>
    </row>
    <row r="2" spans="1:7">
      <c r="A2" s="11" t="s">
        <v>5039</v>
      </c>
      <c r="B2" s="3" t="s">
        <v>5040</v>
      </c>
      <c r="C2" s="3" t="s">
        <v>5041</v>
      </c>
      <c r="D2" s="3" t="s">
        <v>240</v>
      </c>
      <c r="E2" s="3" t="s">
        <v>5042</v>
      </c>
      <c r="F2" s="13"/>
      <c r="G2" s="13"/>
    </row>
    <row r="3" spans="1:7">
      <c r="A3" s="11" t="s">
        <v>5039</v>
      </c>
      <c r="B3" s="3" t="s">
        <v>4528</v>
      </c>
      <c r="C3" s="3" t="s">
        <v>5041</v>
      </c>
      <c r="D3" s="3" t="s">
        <v>240</v>
      </c>
      <c r="E3" s="3" t="s">
        <v>5043</v>
      </c>
      <c r="F3" s="12">
        <v>44322</v>
      </c>
      <c r="G3" s="13"/>
    </row>
    <row r="4" spans="1:7">
      <c r="A4" s="11" t="s">
        <v>5039</v>
      </c>
      <c r="B4" s="3" t="s">
        <v>680</v>
      </c>
      <c r="C4" s="3" t="s">
        <v>5041</v>
      </c>
      <c r="D4" s="3" t="s">
        <v>240</v>
      </c>
      <c r="E4" s="3" t="s">
        <v>5044</v>
      </c>
      <c r="F4" s="12">
        <v>44572</v>
      </c>
      <c r="G4" s="13"/>
    </row>
    <row r="5" spans="1:7">
      <c r="A5" s="11" t="s">
        <v>5039</v>
      </c>
      <c r="B5" s="3" t="s">
        <v>5045</v>
      </c>
      <c r="C5" s="3" t="s">
        <v>5046</v>
      </c>
      <c r="D5" s="3" t="s">
        <v>240</v>
      </c>
      <c r="E5" s="3" t="s">
        <v>301</v>
      </c>
      <c r="F5" s="13"/>
      <c r="G5" s="13"/>
    </row>
    <row r="6" spans="1:7">
      <c r="A6" s="11" t="s">
        <v>5047</v>
      </c>
      <c r="B6" s="3" t="s">
        <v>5048</v>
      </c>
      <c r="C6" s="3" t="s">
        <v>5041</v>
      </c>
      <c r="D6" s="3" t="s">
        <v>240</v>
      </c>
      <c r="E6" s="3" t="s">
        <v>267</v>
      </c>
      <c r="F6" s="12">
        <v>44484</v>
      </c>
      <c r="G6" s="13"/>
    </row>
    <row r="7" spans="1:7">
      <c r="A7" s="11" t="s">
        <v>5047</v>
      </c>
      <c r="B7" s="3" t="s">
        <v>5049</v>
      </c>
      <c r="C7" s="3" t="s">
        <v>5041</v>
      </c>
      <c r="D7" s="3" t="s">
        <v>240</v>
      </c>
      <c r="E7" s="3" t="s">
        <v>5050</v>
      </c>
      <c r="F7" s="12">
        <v>44299</v>
      </c>
      <c r="G7" s="13"/>
    </row>
    <row r="8" spans="1:7">
      <c r="A8" s="11" t="s">
        <v>5047</v>
      </c>
      <c r="B8" s="3" t="s">
        <v>5051</v>
      </c>
      <c r="C8" s="3" t="s">
        <v>5052</v>
      </c>
      <c r="D8" s="3" t="s">
        <v>240</v>
      </c>
      <c r="E8" s="3" t="s">
        <v>5042</v>
      </c>
      <c r="F8" s="12">
        <v>44484</v>
      </c>
      <c r="G8" s="13"/>
    </row>
    <row r="9" spans="1:7">
      <c r="A9" s="11" t="s">
        <v>5047</v>
      </c>
      <c r="B9" s="3" t="s">
        <v>5053</v>
      </c>
      <c r="C9" s="3" t="s">
        <v>5052</v>
      </c>
      <c r="D9" s="3" t="s">
        <v>5054</v>
      </c>
      <c r="E9" s="3" t="s">
        <v>154</v>
      </c>
      <c r="F9" s="12">
        <v>44298</v>
      </c>
      <c r="G9" s="13"/>
    </row>
    <row r="10" spans="1:7">
      <c r="A10" s="11" t="s">
        <v>5047</v>
      </c>
      <c r="B10" s="3" t="s">
        <v>5055</v>
      </c>
      <c r="C10" s="3" t="s">
        <v>5046</v>
      </c>
      <c r="D10" s="3" t="s">
        <v>240</v>
      </c>
      <c r="E10" s="3" t="s">
        <v>5042</v>
      </c>
      <c r="F10" s="12">
        <v>44484</v>
      </c>
      <c r="G10" s="13"/>
    </row>
    <row r="11" spans="1:7">
      <c r="A11" s="11" t="s">
        <v>5047</v>
      </c>
      <c r="B11" s="3" t="s">
        <v>4643</v>
      </c>
      <c r="C11" s="3" t="s">
        <v>5046</v>
      </c>
      <c r="D11" s="3" t="s">
        <v>240</v>
      </c>
      <c r="E11" s="3" t="s">
        <v>301</v>
      </c>
      <c r="F11" s="12">
        <v>44284</v>
      </c>
      <c r="G11" s="13"/>
    </row>
    <row r="12" spans="1:7">
      <c r="A12" s="11" t="s">
        <v>5047</v>
      </c>
      <c r="B12" s="3" t="s">
        <v>5056</v>
      </c>
      <c r="C12" s="3" t="s">
        <v>5046</v>
      </c>
      <c r="D12" s="3" t="s">
        <v>240</v>
      </c>
      <c r="E12" s="3" t="s">
        <v>301</v>
      </c>
      <c r="F12" s="12">
        <v>44315</v>
      </c>
      <c r="G12" s="13"/>
    </row>
    <row r="13" spans="1:7">
      <c r="A13" s="11" t="s">
        <v>5047</v>
      </c>
      <c r="B13" s="3" t="s">
        <v>5057</v>
      </c>
      <c r="C13" s="3" t="s">
        <v>5058</v>
      </c>
      <c r="D13" s="3" t="s">
        <v>240</v>
      </c>
      <c r="E13" s="3" t="s">
        <v>5042</v>
      </c>
      <c r="F13" s="12">
        <v>44484</v>
      </c>
      <c r="G13" s="13"/>
    </row>
    <row r="14" spans="1:7">
      <c r="A14" s="11" t="s">
        <v>5047</v>
      </c>
      <c r="B14" s="3" t="s">
        <v>5059</v>
      </c>
      <c r="C14" s="3" t="s">
        <v>5060</v>
      </c>
      <c r="D14" s="3" t="s">
        <v>240</v>
      </c>
      <c r="E14" s="3" t="s">
        <v>4562</v>
      </c>
      <c r="F14" s="12">
        <v>44484</v>
      </c>
      <c r="G14" s="13"/>
    </row>
    <row r="15" spans="1:7">
      <c r="A15" s="11" t="s">
        <v>5047</v>
      </c>
      <c r="B15" s="3" t="s">
        <v>5061</v>
      </c>
      <c r="C15" s="3" t="s">
        <v>5060</v>
      </c>
      <c r="D15" s="3" t="s">
        <v>240</v>
      </c>
      <c r="E15" s="3" t="s">
        <v>5062</v>
      </c>
      <c r="F15" s="12">
        <v>44316</v>
      </c>
      <c r="G15" s="13"/>
    </row>
    <row r="16" spans="1:7">
      <c r="A16" s="11" t="s">
        <v>5047</v>
      </c>
      <c r="B16" s="3" t="s">
        <v>5063</v>
      </c>
      <c r="C16" s="3" t="s">
        <v>5064</v>
      </c>
      <c r="D16" s="3" t="s">
        <v>240</v>
      </c>
      <c r="E16" s="3" t="s">
        <v>301</v>
      </c>
      <c r="F16" s="12">
        <v>44284</v>
      </c>
      <c r="G16" s="13"/>
    </row>
    <row r="17" spans="1:7">
      <c r="A17" s="11" t="s">
        <v>5047</v>
      </c>
      <c r="B17" s="3" t="s">
        <v>5065</v>
      </c>
      <c r="C17" s="3" t="s">
        <v>4949</v>
      </c>
      <c r="D17" s="3" t="s">
        <v>240</v>
      </c>
      <c r="E17" s="3" t="s">
        <v>5066</v>
      </c>
      <c r="F17" s="12">
        <v>44287</v>
      </c>
      <c r="G17" s="13"/>
    </row>
    <row r="18" spans="1:7">
      <c r="A18" s="11" t="s">
        <v>35</v>
      </c>
      <c r="B18" s="3" t="s">
        <v>5067</v>
      </c>
      <c r="C18" s="3" t="s">
        <v>5041</v>
      </c>
      <c r="D18" s="3" t="s">
        <v>240</v>
      </c>
      <c r="E18" s="3" t="s">
        <v>5068</v>
      </c>
      <c r="F18" s="12">
        <v>44247</v>
      </c>
      <c r="G18" s="13"/>
    </row>
    <row r="19" spans="1:7">
      <c r="A19" s="11" t="s">
        <v>35</v>
      </c>
      <c r="B19" s="3" t="s">
        <v>5069</v>
      </c>
      <c r="C19" s="3" t="s">
        <v>5046</v>
      </c>
      <c r="D19" s="3" t="s">
        <v>240</v>
      </c>
      <c r="E19" s="3" t="s">
        <v>5070</v>
      </c>
      <c r="F19" s="12">
        <v>44377</v>
      </c>
      <c r="G19" s="13"/>
    </row>
    <row r="20" spans="1:7">
      <c r="A20" s="11" t="s">
        <v>5071</v>
      </c>
      <c r="B20" s="3" t="s">
        <v>4876</v>
      </c>
      <c r="C20" s="3" t="s">
        <v>5072</v>
      </c>
      <c r="D20" s="3" t="s">
        <v>240</v>
      </c>
      <c r="E20" s="3" t="s">
        <v>5073</v>
      </c>
      <c r="F20" s="12">
        <v>44537</v>
      </c>
      <c r="G20" s="13"/>
    </row>
    <row r="21" spans="1:7">
      <c r="A21" s="11" t="s">
        <v>35</v>
      </c>
      <c r="B21" s="3" t="s">
        <v>5074</v>
      </c>
      <c r="C21" s="3" t="s">
        <v>5058</v>
      </c>
      <c r="D21" s="3" t="s">
        <v>240</v>
      </c>
      <c r="E21" s="3" t="s">
        <v>5042</v>
      </c>
      <c r="F21" s="12">
        <v>44484</v>
      </c>
      <c r="G21" s="13"/>
    </row>
    <row r="22" spans="1:7">
      <c r="A22" s="11" t="s">
        <v>35</v>
      </c>
      <c r="B22" s="3" t="s">
        <v>5075</v>
      </c>
      <c r="C22" s="3" t="s">
        <v>5076</v>
      </c>
      <c r="D22" s="3" t="s">
        <v>240</v>
      </c>
      <c r="E22" s="3" t="s">
        <v>5068</v>
      </c>
      <c r="F22" s="12">
        <v>44215</v>
      </c>
      <c r="G22" s="13"/>
    </row>
    <row r="23" spans="1:7">
      <c r="A23" s="11" t="s">
        <v>35</v>
      </c>
      <c r="B23" s="3" t="s">
        <v>5077</v>
      </c>
      <c r="C23" s="3" t="s">
        <v>5078</v>
      </c>
      <c r="D23" s="3" t="s">
        <v>240</v>
      </c>
      <c r="E23" s="3" t="s">
        <v>5070</v>
      </c>
      <c r="F23" s="12">
        <v>44340</v>
      </c>
      <c r="G23" s="13"/>
    </row>
    <row r="24" spans="1:7">
      <c r="A24" s="11" t="s">
        <v>5079</v>
      </c>
      <c r="B24" s="3" t="s">
        <v>5080</v>
      </c>
      <c r="C24" s="3" t="s">
        <v>5041</v>
      </c>
      <c r="D24" s="3" t="s">
        <v>240</v>
      </c>
      <c r="E24" s="3" t="s">
        <v>265</v>
      </c>
      <c r="F24" s="12">
        <v>44316</v>
      </c>
      <c r="G24" s="13"/>
    </row>
    <row r="25" spans="1:7">
      <c r="A25" s="11" t="s">
        <v>5079</v>
      </c>
      <c r="B25" s="3" t="s">
        <v>4716</v>
      </c>
      <c r="C25" s="3" t="s">
        <v>5041</v>
      </c>
      <c r="D25" s="3" t="s">
        <v>240</v>
      </c>
      <c r="E25" s="3" t="s">
        <v>5081</v>
      </c>
      <c r="F25" s="12">
        <v>44475</v>
      </c>
      <c r="G25" s="13"/>
    </row>
    <row r="26" spans="1:7">
      <c r="A26" s="11" t="s">
        <v>5079</v>
      </c>
      <c r="B26" s="3" t="s">
        <v>5080</v>
      </c>
      <c r="C26" s="3" t="s">
        <v>5046</v>
      </c>
      <c r="D26" s="3" t="s">
        <v>240</v>
      </c>
      <c r="E26" s="3" t="s">
        <v>265</v>
      </c>
      <c r="F26" s="12">
        <v>44316</v>
      </c>
      <c r="G26" s="13"/>
    </row>
    <row r="27" spans="1:7">
      <c r="A27" s="11" t="s">
        <v>5079</v>
      </c>
      <c r="B27" s="3" t="s">
        <v>5082</v>
      </c>
      <c r="C27" s="3" t="s">
        <v>5046</v>
      </c>
      <c r="D27" s="3" t="s">
        <v>240</v>
      </c>
      <c r="E27" s="3" t="s">
        <v>267</v>
      </c>
      <c r="F27" s="12">
        <v>44316</v>
      </c>
      <c r="G27" s="13"/>
    </row>
    <row r="28" spans="1:7">
      <c r="A28" s="11" t="s">
        <v>5079</v>
      </c>
      <c r="B28" s="3" t="s">
        <v>5083</v>
      </c>
      <c r="C28" s="3" t="s">
        <v>5046</v>
      </c>
      <c r="D28" s="3" t="s">
        <v>240</v>
      </c>
      <c r="E28" s="3" t="s">
        <v>267</v>
      </c>
      <c r="F28" s="12">
        <v>44316</v>
      </c>
      <c r="G28" s="13"/>
    </row>
    <row r="29" spans="1:7">
      <c r="A29" s="11" t="s">
        <v>5084</v>
      </c>
      <c r="B29" s="3" t="s">
        <v>4330</v>
      </c>
      <c r="C29" s="3" t="s">
        <v>5041</v>
      </c>
      <c r="D29" s="3" t="s">
        <v>240</v>
      </c>
      <c r="E29" s="3" t="s">
        <v>5085</v>
      </c>
      <c r="F29" s="12">
        <v>44243</v>
      </c>
      <c r="G29" s="13"/>
    </row>
    <row r="30" spans="1:7">
      <c r="A30" s="11" t="s">
        <v>5084</v>
      </c>
      <c r="B30" s="3" t="s">
        <v>4800</v>
      </c>
      <c r="C30" s="3" t="s">
        <v>5046</v>
      </c>
      <c r="D30" s="3" t="s">
        <v>240</v>
      </c>
      <c r="E30" s="3" t="s">
        <v>5085</v>
      </c>
      <c r="F30" s="12">
        <v>44235</v>
      </c>
      <c r="G30" s="13"/>
    </row>
    <row r="31" spans="1:7">
      <c r="A31" s="11" t="s">
        <v>5084</v>
      </c>
      <c r="B31" s="3" t="s">
        <v>4802</v>
      </c>
      <c r="C31" s="3" t="s">
        <v>5046</v>
      </c>
      <c r="D31" s="3" t="s">
        <v>240</v>
      </c>
      <c r="E31" s="3" t="s">
        <v>5085</v>
      </c>
      <c r="F31" s="12">
        <v>44249</v>
      </c>
      <c r="G31" s="13"/>
    </row>
    <row r="32" spans="1:7">
      <c r="A32" s="11" t="s">
        <v>5084</v>
      </c>
      <c r="B32" s="3" t="s">
        <v>4429</v>
      </c>
      <c r="C32" s="3" t="s">
        <v>5046</v>
      </c>
      <c r="D32" s="3" t="s">
        <v>240</v>
      </c>
      <c r="E32" s="3" t="s">
        <v>5085</v>
      </c>
      <c r="F32" s="12">
        <v>44260</v>
      </c>
      <c r="G32" s="13"/>
    </row>
    <row r="33" spans="1:7">
      <c r="A33" s="11" t="s">
        <v>74</v>
      </c>
      <c r="B33" s="3" t="s">
        <v>4719</v>
      </c>
      <c r="C33" s="3" t="s">
        <v>5041</v>
      </c>
      <c r="D33" s="3" t="s">
        <v>240</v>
      </c>
      <c r="E33" s="3" t="s">
        <v>154</v>
      </c>
      <c r="F33" s="12">
        <v>44218</v>
      </c>
      <c r="G33" s="13"/>
    </row>
    <row r="34" spans="1:7">
      <c r="A34" s="11" t="s">
        <v>5086</v>
      </c>
      <c r="B34" s="3" t="s">
        <v>5087</v>
      </c>
      <c r="C34" s="3" t="s">
        <v>5046</v>
      </c>
      <c r="D34" s="3" t="s">
        <v>240</v>
      </c>
      <c r="E34" s="3" t="s">
        <v>154</v>
      </c>
      <c r="F34" s="12">
        <v>44218</v>
      </c>
      <c r="G34" s="13"/>
    </row>
    <row r="35" spans="1:7">
      <c r="A35" s="11" t="s">
        <v>5086</v>
      </c>
      <c r="B35" s="3" t="s">
        <v>4922</v>
      </c>
      <c r="C35" s="3" t="s">
        <v>5058</v>
      </c>
      <c r="D35" s="3" t="s">
        <v>240</v>
      </c>
      <c r="E35" s="3" t="s">
        <v>5088</v>
      </c>
      <c r="F35" s="12">
        <v>44253</v>
      </c>
      <c r="G35" s="13"/>
    </row>
    <row r="36" spans="1:7">
      <c r="A36" s="11" t="s">
        <v>5086</v>
      </c>
      <c r="B36" s="3" t="s">
        <v>4924</v>
      </c>
      <c r="C36" s="3" t="s">
        <v>5058</v>
      </c>
      <c r="D36" s="3" t="s">
        <v>240</v>
      </c>
      <c r="E36" s="3" t="s">
        <v>154</v>
      </c>
      <c r="F36" s="12">
        <v>44223</v>
      </c>
      <c r="G36" s="13"/>
    </row>
    <row r="37" spans="1:7">
      <c r="A37" s="11" t="s">
        <v>5086</v>
      </c>
      <c r="B37" s="3" t="s">
        <v>4925</v>
      </c>
      <c r="C37" s="3" t="s">
        <v>5058</v>
      </c>
      <c r="D37" s="3" t="s">
        <v>240</v>
      </c>
      <c r="E37" s="3" t="s">
        <v>154</v>
      </c>
      <c r="F37" s="12">
        <v>44229</v>
      </c>
      <c r="G37" s="13"/>
    </row>
    <row r="38" spans="1:7">
      <c r="A38" s="11" t="s">
        <v>5086</v>
      </c>
      <c r="B38" s="3" t="s">
        <v>4928</v>
      </c>
      <c r="C38" s="3" t="s">
        <v>5060</v>
      </c>
      <c r="D38" s="3" t="s">
        <v>240</v>
      </c>
      <c r="E38" s="13"/>
      <c r="F38" s="12">
        <v>44218</v>
      </c>
      <c r="G38" s="13"/>
    </row>
    <row r="39" spans="1:7">
      <c r="A39" s="11" t="s">
        <v>5086</v>
      </c>
      <c r="B39" s="3" t="s">
        <v>4930</v>
      </c>
      <c r="C39" s="3" t="s">
        <v>5060</v>
      </c>
      <c r="D39" s="3" t="s">
        <v>240</v>
      </c>
      <c r="E39" s="3" t="s">
        <v>5088</v>
      </c>
      <c r="F39" s="12">
        <v>44257</v>
      </c>
      <c r="G39" s="13"/>
    </row>
    <row r="40" spans="1:7">
      <c r="A40" s="11" t="s">
        <v>5086</v>
      </c>
      <c r="B40" s="3" t="s">
        <v>4928</v>
      </c>
      <c r="C40" s="3" t="s">
        <v>5089</v>
      </c>
      <c r="D40" s="3" t="s">
        <v>240</v>
      </c>
      <c r="E40" s="13"/>
      <c r="F40" s="12">
        <v>44218</v>
      </c>
      <c r="G40" s="13"/>
    </row>
    <row r="41" spans="1:7">
      <c r="A41" s="11" t="s">
        <v>5086</v>
      </c>
      <c r="B41" s="3" t="s">
        <v>4928</v>
      </c>
      <c r="C41" s="3" t="s">
        <v>5090</v>
      </c>
      <c r="D41" s="3" t="s">
        <v>240</v>
      </c>
      <c r="E41" s="3" t="s">
        <v>154</v>
      </c>
      <c r="F41" s="12">
        <v>44218</v>
      </c>
      <c r="G41" s="13"/>
    </row>
    <row r="42" spans="1:7">
      <c r="A42" s="11" t="s">
        <v>72</v>
      </c>
      <c r="B42" s="3" t="s">
        <v>747</v>
      </c>
      <c r="C42" s="3" t="s">
        <v>5041</v>
      </c>
      <c r="D42" s="3" t="s">
        <v>240</v>
      </c>
      <c r="E42" s="3" t="s">
        <v>267</v>
      </c>
      <c r="F42" s="12">
        <v>44250</v>
      </c>
      <c r="G42" s="13"/>
    </row>
    <row r="43" spans="1:7">
      <c r="A43" s="11" t="s">
        <v>5091</v>
      </c>
      <c r="B43" s="3" t="s">
        <v>5092</v>
      </c>
      <c r="C43" s="3" t="s">
        <v>5060</v>
      </c>
      <c r="D43" s="3" t="s">
        <v>240</v>
      </c>
      <c r="E43" s="3" t="s">
        <v>267</v>
      </c>
      <c r="F43" s="12">
        <v>44250</v>
      </c>
      <c r="G43" s="13"/>
    </row>
    <row r="44" spans="1:7">
      <c r="A44" s="11" t="s">
        <v>72</v>
      </c>
      <c r="B44" s="3" t="s">
        <v>4386</v>
      </c>
      <c r="C44" s="3" t="s">
        <v>181</v>
      </c>
      <c r="D44" s="3" t="s">
        <v>240</v>
      </c>
      <c r="E44" s="3" t="s">
        <v>5085</v>
      </c>
      <c r="F44" s="12">
        <v>44249</v>
      </c>
      <c r="G44" s="13"/>
    </row>
    <row r="45" spans="1:7">
      <c r="A45" s="11" t="s">
        <v>72</v>
      </c>
      <c r="B45" s="3" t="s">
        <v>5063</v>
      </c>
      <c r="C45" s="3" t="s">
        <v>181</v>
      </c>
      <c r="D45" s="3" t="s">
        <v>240</v>
      </c>
      <c r="E45" s="3" t="s">
        <v>154</v>
      </c>
      <c r="F45" s="12">
        <v>44207</v>
      </c>
      <c r="G45" s="13"/>
    </row>
    <row r="46" spans="1:7">
      <c r="A46" s="11" t="s">
        <v>5093</v>
      </c>
      <c r="B46" s="3" t="s">
        <v>4727</v>
      </c>
      <c r="C46" s="3" t="s">
        <v>5041</v>
      </c>
      <c r="D46" s="3" t="s">
        <v>240</v>
      </c>
      <c r="E46" s="3" t="s">
        <v>154</v>
      </c>
      <c r="F46" s="12">
        <v>44230</v>
      </c>
      <c r="G46" s="13"/>
    </row>
    <row r="47" spans="1:7">
      <c r="A47" s="11" t="s">
        <v>5093</v>
      </c>
      <c r="B47" s="3" t="s">
        <v>4812</v>
      </c>
      <c r="C47" s="3" t="s">
        <v>5046</v>
      </c>
      <c r="D47" s="3" t="s">
        <v>240</v>
      </c>
      <c r="E47" s="3" t="s">
        <v>5094</v>
      </c>
      <c r="F47" s="13"/>
      <c r="G47" s="13"/>
    </row>
    <row r="48" spans="1:7">
      <c r="A48" s="11" t="s">
        <v>5095</v>
      </c>
      <c r="B48" s="3" t="s">
        <v>5096</v>
      </c>
      <c r="C48" s="3" t="s">
        <v>5041</v>
      </c>
      <c r="D48" s="3" t="s">
        <v>240</v>
      </c>
      <c r="E48" s="3" t="s">
        <v>5042</v>
      </c>
      <c r="F48" s="12">
        <v>44288</v>
      </c>
      <c r="G48" s="13"/>
    </row>
    <row r="49" spans="1:7">
      <c r="A49" s="11" t="s">
        <v>5095</v>
      </c>
      <c r="B49" s="3" t="s">
        <v>5097</v>
      </c>
      <c r="C49" s="3" t="s">
        <v>5041</v>
      </c>
      <c r="D49" s="3" t="s">
        <v>240</v>
      </c>
      <c r="E49" s="3" t="s">
        <v>5098</v>
      </c>
      <c r="F49" s="12">
        <v>44288</v>
      </c>
      <c r="G49" s="13"/>
    </row>
    <row r="50" spans="1:7">
      <c r="A50" s="11" t="s">
        <v>5095</v>
      </c>
      <c r="B50" s="3" t="s">
        <v>5096</v>
      </c>
      <c r="C50" s="3" t="s">
        <v>5058</v>
      </c>
      <c r="D50" s="3" t="s">
        <v>240</v>
      </c>
      <c r="E50" s="3" t="s">
        <v>5042</v>
      </c>
      <c r="F50" s="12">
        <v>44288</v>
      </c>
      <c r="G50" s="13"/>
    </row>
    <row r="51" spans="1:7">
      <c r="A51" s="11" t="s">
        <v>5095</v>
      </c>
      <c r="B51" s="3" t="s">
        <v>725</v>
      </c>
      <c r="C51" s="3" t="s">
        <v>5064</v>
      </c>
      <c r="D51" s="3" t="s">
        <v>240</v>
      </c>
      <c r="E51" s="3" t="s">
        <v>5042</v>
      </c>
      <c r="F51" s="12">
        <v>44288</v>
      </c>
      <c r="G51" s="13"/>
    </row>
    <row r="52" spans="1:7">
      <c r="A52" s="11" t="s">
        <v>5095</v>
      </c>
      <c r="B52" s="3" t="s">
        <v>5099</v>
      </c>
      <c r="C52" s="3" t="s">
        <v>5089</v>
      </c>
      <c r="D52" s="3" t="s">
        <v>240</v>
      </c>
      <c r="E52" s="3" t="s">
        <v>5042</v>
      </c>
      <c r="F52" s="12">
        <v>44288</v>
      </c>
      <c r="G52" s="13"/>
    </row>
    <row r="53" spans="1:7">
      <c r="A53" s="11" t="s">
        <v>5095</v>
      </c>
      <c r="B53" s="3" t="s">
        <v>5100</v>
      </c>
      <c r="C53" s="3" t="s">
        <v>5046</v>
      </c>
      <c r="D53" s="3" t="s">
        <v>166</v>
      </c>
      <c r="E53" s="3" t="s">
        <v>5098</v>
      </c>
      <c r="F53" s="12">
        <v>44288</v>
      </c>
      <c r="G53" s="13"/>
    </row>
    <row r="54" spans="1:7">
      <c r="A54" s="11" t="s">
        <v>5095</v>
      </c>
      <c r="B54" s="3" t="s">
        <v>5101</v>
      </c>
      <c r="C54" s="3" t="s">
        <v>5046</v>
      </c>
      <c r="D54" s="3" t="s">
        <v>166</v>
      </c>
      <c r="E54" s="3" t="s">
        <v>5042</v>
      </c>
      <c r="F54" s="12">
        <v>44288</v>
      </c>
      <c r="G54" s="13"/>
    </row>
    <row r="55" spans="1:7">
      <c r="A55" s="11" t="s">
        <v>5095</v>
      </c>
      <c r="B55" s="3" t="s">
        <v>5102</v>
      </c>
      <c r="C55" s="3" t="s">
        <v>5103</v>
      </c>
      <c r="D55" s="3" t="s">
        <v>166</v>
      </c>
      <c r="E55" s="3" t="s">
        <v>5098</v>
      </c>
      <c r="F55" s="12">
        <v>44288</v>
      </c>
      <c r="G55" s="13"/>
    </row>
    <row r="56" spans="1:7">
      <c r="A56" s="11" t="s">
        <v>5095</v>
      </c>
      <c r="B56" s="3" t="s">
        <v>5104</v>
      </c>
      <c r="C56" s="3" t="s">
        <v>5103</v>
      </c>
      <c r="D56" s="3" t="s">
        <v>166</v>
      </c>
      <c r="E56" s="3" t="s">
        <v>5098</v>
      </c>
      <c r="F56" s="12">
        <v>44288</v>
      </c>
      <c r="G56" s="13"/>
    </row>
    <row r="57" spans="1:7">
      <c r="A57" s="11" t="s">
        <v>79</v>
      </c>
      <c r="B57" s="3" t="s">
        <v>5105</v>
      </c>
      <c r="C57" s="3" t="s">
        <v>5041</v>
      </c>
      <c r="D57" s="3" t="s">
        <v>166</v>
      </c>
      <c r="E57" s="3" t="s">
        <v>154</v>
      </c>
      <c r="F57" s="12">
        <v>44298</v>
      </c>
      <c r="G57" s="13"/>
    </row>
    <row r="58" spans="1:7">
      <c r="A58" s="11" t="s">
        <v>79</v>
      </c>
      <c r="B58" s="3" t="s">
        <v>5106</v>
      </c>
      <c r="C58" s="3" t="s">
        <v>5041</v>
      </c>
      <c r="D58" s="3" t="s">
        <v>240</v>
      </c>
      <c r="E58" s="3" t="s">
        <v>154</v>
      </c>
      <c r="F58" s="12">
        <v>44298</v>
      </c>
      <c r="G58" s="13"/>
    </row>
    <row r="59" spans="1:7">
      <c r="A59" s="11" t="s">
        <v>79</v>
      </c>
      <c r="B59" s="3" t="s">
        <v>5107</v>
      </c>
      <c r="C59" s="3" t="s">
        <v>5046</v>
      </c>
      <c r="D59" s="3" t="s">
        <v>240</v>
      </c>
      <c r="E59" s="3" t="s">
        <v>154</v>
      </c>
      <c r="F59" s="12">
        <v>44298</v>
      </c>
      <c r="G59" s="13"/>
    </row>
    <row r="60" spans="1:7">
      <c r="A60" s="11" t="s">
        <v>79</v>
      </c>
      <c r="B60" s="3" t="s">
        <v>4970</v>
      </c>
      <c r="C60" s="3" t="s">
        <v>5046</v>
      </c>
      <c r="D60" s="3" t="s">
        <v>240</v>
      </c>
      <c r="E60" s="3" t="s">
        <v>5108</v>
      </c>
      <c r="F60" s="12">
        <v>44398</v>
      </c>
      <c r="G60" s="13"/>
    </row>
    <row r="61" spans="1:7">
      <c r="A61" s="11" t="s">
        <v>5109</v>
      </c>
      <c r="B61" s="3" t="s">
        <v>5110</v>
      </c>
      <c r="C61" s="3" t="s">
        <v>5041</v>
      </c>
      <c r="D61" s="3" t="s">
        <v>240</v>
      </c>
      <c r="E61" s="3" t="s">
        <v>5111</v>
      </c>
      <c r="F61" s="12">
        <v>44328</v>
      </c>
      <c r="G61" s="13"/>
    </row>
    <row r="62" spans="1:7">
      <c r="A62" s="11" t="s">
        <v>5109</v>
      </c>
      <c r="B62" s="3" t="s">
        <v>5112</v>
      </c>
      <c r="C62" s="3" t="s">
        <v>5046</v>
      </c>
      <c r="D62" s="3" t="s">
        <v>240</v>
      </c>
      <c r="E62" s="3" t="s">
        <v>154</v>
      </c>
      <c r="F62" s="12">
        <v>44245</v>
      </c>
      <c r="G62" s="13"/>
    </row>
    <row r="63" spans="1:7">
      <c r="A63" s="11" t="s">
        <v>5109</v>
      </c>
      <c r="B63" s="3" t="s">
        <v>5113</v>
      </c>
      <c r="C63" s="3" t="s">
        <v>5046</v>
      </c>
      <c r="D63" s="3" t="s">
        <v>240</v>
      </c>
      <c r="E63" s="3" t="s">
        <v>154</v>
      </c>
      <c r="F63" s="12">
        <v>44245</v>
      </c>
      <c r="G63" s="13"/>
    </row>
    <row r="64" spans="1:7">
      <c r="A64" s="11" t="s">
        <v>5109</v>
      </c>
      <c r="B64" s="3" t="s">
        <v>5114</v>
      </c>
      <c r="C64" s="3" t="s">
        <v>5046</v>
      </c>
      <c r="D64" s="3" t="s">
        <v>240</v>
      </c>
      <c r="E64" s="3" t="s">
        <v>5115</v>
      </c>
      <c r="F64" s="12">
        <v>44259</v>
      </c>
      <c r="G64" s="13"/>
    </row>
    <row r="65" spans="1:7">
      <c r="A65" s="11" t="s">
        <v>5109</v>
      </c>
      <c r="B65" s="3" t="s">
        <v>5116</v>
      </c>
      <c r="C65" s="3" t="s">
        <v>5046</v>
      </c>
      <c r="D65" s="3" t="s">
        <v>240</v>
      </c>
      <c r="E65" s="3" t="s">
        <v>5115</v>
      </c>
      <c r="F65" s="12">
        <v>44373</v>
      </c>
      <c r="G65" s="13"/>
    </row>
    <row r="66" spans="1:7">
      <c r="A66" s="11" t="s">
        <v>5109</v>
      </c>
      <c r="B66" s="3" t="s">
        <v>4825</v>
      </c>
      <c r="C66" s="3" t="s">
        <v>5046</v>
      </c>
      <c r="D66" s="3" t="s">
        <v>240</v>
      </c>
      <c r="E66" s="3" t="s">
        <v>5073</v>
      </c>
      <c r="F66" s="12">
        <v>44531</v>
      </c>
      <c r="G66" s="13"/>
    </row>
    <row r="67" spans="1:7">
      <c r="A67" s="11" t="s">
        <v>5109</v>
      </c>
      <c r="B67" s="3" t="s">
        <v>4894</v>
      </c>
      <c r="C67" s="3" t="s">
        <v>5072</v>
      </c>
      <c r="D67" s="3" t="s">
        <v>240</v>
      </c>
      <c r="E67" s="3" t="s">
        <v>5073</v>
      </c>
      <c r="F67" s="12">
        <v>44531</v>
      </c>
      <c r="G67" s="13"/>
    </row>
    <row r="68" spans="1:7">
      <c r="A68" s="11" t="s">
        <v>5109</v>
      </c>
      <c r="B68" s="3" t="s">
        <v>5117</v>
      </c>
      <c r="C68" s="3" t="s">
        <v>5072</v>
      </c>
      <c r="D68" s="3" t="s">
        <v>240</v>
      </c>
      <c r="E68" s="3" t="s">
        <v>5073</v>
      </c>
      <c r="F68" s="12">
        <v>44531</v>
      </c>
      <c r="G68" s="13"/>
    </row>
    <row r="69" spans="1:7">
      <c r="A69" s="11" t="s">
        <v>5109</v>
      </c>
      <c r="B69" s="3" t="s">
        <v>5118</v>
      </c>
      <c r="C69" s="3" t="s">
        <v>5119</v>
      </c>
      <c r="D69" s="3" t="s">
        <v>240</v>
      </c>
      <c r="E69" s="3" t="s">
        <v>5115</v>
      </c>
      <c r="F69" s="12">
        <v>44231</v>
      </c>
      <c r="G69" s="13"/>
    </row>
    <row r="70" spans="1:7">
      <c r="A70" s="11" t="s">
        <v>5109</v>
      </c>
      <c r="B70" s="3" t="s">
        <v>5120</v>
      </c>
      <c r="C70" s="3" t="s">
        <v>181</v>
      </c>
      <c r="D70" s="3" t="s">
        <v>240</v>
      </c>
      <c r="E70" s="3" t="s">
        <v>154</v>
      </c>
      <c r="F70" s="12">
        <v>44259</v>
      </c>
      <c r="G70" s="13"/>
    </row>
    <row r="71" spans="1:7">
      <c r="A71" s="11" t="s">
        <v>5109</v>
      </c>
      <c r="B71" s="3" t="s">
        <v>5121</v>
      </c>
      <c r="C71" s="3" t="s">
        <v>181</v>
      </c>
      <c r="D71" s="3" t="s">
        <v>240</v>
      </c>
      <c r="E71" s="3" t="s">
        <v>5073</v>
      </c>
      <c r="F71" s="12">
        <v>44531</v>
      </c>
      <c r="G71" s="13"/>
    </row>
    <row r="72" spans="1:7">
      <c r="A72" s="11" t="s">
        <v>5109</v>
      </c>
      <c r="B72" s="3" t="s">
        <v>4959</v>
      </c>
      <c r="C72" s="3" t="s">
        <v>5103</v>
      </c>
      <c r="D72" s="3" t="s">
        <v>240</v>
      </c>
      <c r="E72" s="3" t="s">
        <v>5073</v>
      </c>
      <c r="F72" s="12">
        <v>44531</v>
      </c>
      <c r="G72" s="13"/>
    </row>
    <row r="73" spans="1:7">
      <c r="A73" s="11" t="s">
        <v>5109</v>
      </c>
      <c r="B73" s="3" t="s">
        <v>4960</v>
      </c>
      <c r="C73" s="3" t="s">
        <v>5103</v>
      </c>
      <c r="D73" s="3" t="s">
        <v>240</v>
      </c>
      <c r="E73" s="3" t="s">
        <v>5073</v>
      </c>
      <c r="F73" s="12">
        <v>44531</v>
      </c>
      <c r="G73" s="13"/>
    </row>
    <row r="74" spans="1:7">
      <c r="A74" s="11" t="s">
        <v>5122</v>
      </c>
      <c r="B74" s="3" t="s">
        <v>5123</v>
      </c>
      <c r="C74" s="3" t="s">
        <v>5041</v>
      </c>
      <c r="D74" s="3" t="s">
        <v>240</v>
      </c>
      <c r="E74" s="3" t="s">
        <v>267</v>
      </c>
      <c r="F74" s="12">
        <v>44229</v>
      </c>
      <c r="G74" s="13"/>
    </row>
    <row r="75" spans="1:7">
      <c r="A75" s="11" t="s">
        <v>5122</v>
      </c>
      <c r="B75" s="3" t="s">
        <v>5124</v>
      </c>
      <c r="C75" s="3" t="s">
        <v>5103</v>
      </c>
      <c r="D75" s="3" t="s">
        <v>240</v>
      </c>
      <c r="E75" s="3" t="s">
        <v>267</v>
      </c>
      <c r="F75" s="12">
        <v>44229</v>
      </c>
      <c r="G75" s="13"/>
    </row>
    <row r="76" spans="1:7">
      <c r="A76" s="11" t="s">
        <v>90</v>
      </c>
      <c r="B76" s="3" t="s">
        <v>5125</v>
      </c>
      <c r="C76" s="3" t="s">
        <v>5103</v>
      </c>
      <c r="D76" s="3" t="s">
        <v>240</v>
      </c>
      <c r="E76" s="3" t="s">
        <v>267</v>
      </c>
      <c r="F76" s="12">
        <v>44229</v>
      </c>
      <c r="G76" s="13"/>
    </row>
    <row r="77" spans="1:7">
      <c r="A77" s="11" t="s">
        <v>90</v>
      </c>
      <c r="B77" s="3" t="s">
        <v>5126</v>
      </c>
      <c r="C77" s="3" t="s">
        <v>5103</v>
      </c>
      <c r="D77" s="3" t="s">
        <v>5054</v>
      </c>
      <c r="E77" s="3" t="s">
        <v>267</v>
      </c>
      <c r="F77" s="12">
        <v>44229</v>
      </c>
      <c r="G77" s="13"/>
    </row>
    <row r="78" spans="1:7">
      <c r="A78" s="11" t="s">
        <v>90</v>
      </c>
      <c r="B78" s="3" t="s">
        <v>5127</v>
      </c>
      <c r="C78" s="3" t="s">
        <v>5046</v>
      </c>
      <c r="D78" s="3" t="s">
        <v>5054</v>
      </c>
      <c r="E78" s="3" t="s">
        <v>4788</v>
      </c>
      <c r="F78" s="12">
        <v>44266</v>
      </c>
      <c r="G78" s="13"/>
    </row>
    <row r="79" spans="1:7">
      <c r="A79" s="11" t="s">
        <v>5128</v>
      </c>
      <c r="B79" s="3" t="s">
        <v>5129</v>
      </c>
      <c r="C79" s="3" t="s">
        <v>5041</v>
      </c>
      <c r="D79" s="3" t="s">
        <v>240</v>
      </c>
      <c r="E79" s="3" t="s">
        <v>5098</v>
      </c>
      <c r="F79" s="12">
        <v>44315</v>
      </c>
      <c r="G79" s="13"/>
    </row>
    <row r="80" spans="1:7">
      <c r="A80" s="11" t="s">
        <v>96</v>
      </c>
      <c r="B80" s="3" t="s">
        <v>5130</v>
      </c>
      <c r="C80" s="3" t="s">
        <v>5131</v>
      </c>
      <c r="D80" s="3" t="s">
        <v>240</v>
      </c>
      <c r="E80" s="3" t="s">
        <v>301</v>
      </c>
      <c r="F80" s="12">
        <v>44316</v>
      </c>
      <c r="G80" s="13"/>
    </row>
    <row r="81" spans="1:7">
      <c r="A81" s="11" t="s">
        <v>96</v>
      </c>
      <c r="B81" s="3" t="s">
        <v>5132</v>
      </c>
      <c r="C81" s="3" t="s">
        <v>5060</v>
      </c>
      <c r="D81" s="3" t="s">
        <v>240</v>
      </c>
      <c r="E81" s="3" t="s">
        <v>301</v>
      </c>
      <c r="F81" s="12">
        <v>44308</v>
      </c>
      <c r="G81" s="13"/>
    </row>
    <row r="82" spans="1:7">
      <c r="A82" s="11" t="s">
        <v>96</v>
      </c>
      <c r="B82" s="3" t="s">
        <v>5129</v>
      </c>
      <c r="C82" s="3" t="s">
        <v>5041</v>
      </c>
      <c r="D82" s="3" t="s">
        <v>240</v>
      </c>
      <c r="E82" s="3" t="s">
        <v>5133</v>
      </c>
      <c r="F82" s="12">
        <v>44315</v>
      </c>
      <c r="G82" s="13"/>
    </row>
    <row r="83" spans="1:7">
      <c r="A83" s="11" t="s">
        <v>96</v>
      </c>
      <c r="B83" s="3" t="s">
        <v>5134</v>
      </c>
      <c r="C83" s="3" t="s">
        <v>5046</v>
      </c>
      <c r="D83" s="3" t="s">
        <v>240</v>
      </c>
      <c r="E83" s="3" t="s">
        <v>301</v>
      </c>
      <c r="F83" s="12">
        <v>44323</v>
      </c>
      <c r="G83" s="13"/>
    </row>
    <row r="84" spans="1:7">
      <c r="A84" s="11" t="s">
        <v>5128</v>
      </c>
      <c r="B84" s="3" t="s">
        <v>5135</v>
      </c>
      <c r="C84" s="3" t="s">
        <v>5064</v>
      </c>
      <c r="D84" s="3" t="s">
        <v>240</v>
      </c>
      <c r="E84" s="3" t="s">
        <v>5133</v>
      </c>
      <c r="F84" s="12">
        <v>44315</v>
      </c>
      <c r="G84" s="13"/>
    </row>
    <row r="85" spans="1:7">
      <c r="A85" s="11" t="s">
        <v>106</v>
      </c>
      <c r="B85" s="3" t="s">
        <v>4747</v>
      </c>
      <c r="C85" s="3" t="s">
        <v>5041</v>
      </c>
      <c r="D85" s="3" t="s">
        <v>240</v>
      </c>
      <c r="E85" s="3" t="s">
        <v>5136</v>
      </c>
      <c r="F85" s="12">
        <v>44292</v>
      </c>
      <c r="G85" s="13"/>
    </row>
    <row r="86" spans="1:7">
      <c r="A86" s="11" t="s">
        <v>5137</v>
      </c>
      <c r="B86" s="3" t="s">
        <v>5138</v>
      </c>
      <c r="C86" s="3" t="s">
        <v>5064</v>
      </c>
      <c r="D86" s="3" t="s">
        <v>240</v>
      </c>
      <c r="E86" s="3" t="s">
        <v>154</v>
      </c>
      <c r="F86" s="12">
        <v>44292</v>
      </c>
      <c r="G86" s="13"/>
    </row>
    <row r="87" spans="1:7">
      <c r="A87" s="11" t="s">
        <v>112</v>
      </c>
      <c r="B87" s="3" t="s">
        <v>4752</v>
      </c>
      <c r="C87" s="3" t="s">
        <v>5041</v>
      </c>
      <c r="D87" s="3" t="s">
        <v>240</v>
      </c>
      <c r="E87" s="13"/>
      <c r="F87" s="12">
        <v>44488</v>
      </c>
      <c r="G87" s="13"/>
    </row>
    <row r="88" spans="1:7">
      <c r="A88" s="11" t="s">
        <v>5139</v>
      </c>
      <c r="B88" s="3" t="s">
        <v>4835</v>
      </c>
      <c r="C88" s="3" t="s">
        <v>5046</v>
      </c>
      <c r="D88" s="3" t="s">
        <v>240</v>
      </c>
      <c r="E88" s="3" t="s">
        <v>154</v>
      </c>
      <c r="F88" s="12">
        <v>44231</v>
      </c>
      <c r="G88" s="13"/>
    </row>
    <row r="89" spans="1:7">
      <c r="A89" s="11" t="s">
        <v>112</v>
      </c>
      <c r="B89" s="3" t="s">
        <v>5140</v>
      </c>
      <c r="C89" s="3" t="s">
        <v>5046</v>
      </c>
      <c r="D89" s="3" t="s">
        <v>240</v>
      </c>
      <c r="E89" s="3" t="s">
        <v>154</v>
      </c>
      <c r="F89" s="12">
        <v>44272</v>
      </c>
      <c r="G89" s="13"/>
    </row>
    <row r="90" spans="1:7">
      <c r="A90" s="11" t="s">
        <v>112</v>
      </c>
      <c r="B90" s="3" t="s">
        <v>4837</v>
      </c>
      <c r="C90" s="3" t="s">
        <v>5046</v>
      </c>
      <c r="D90" s="3" t="s">
        <v>240</v>
      </c>
      <c r="E90" s="3" t="s">
        <v>5141</v>
      </c>
      <c r="F90" s="12">
        <v>44371</v>
      </c>
      <c r="G90" s="13"/>
    </row>
    <row r="91" spans="1:7">
      <c r="A91" s="11" t="s">
        <v>5142</v>
      </c>
      <c r="B91" s="3" t="s">
        <v>4756</v>
      </c>
      <c r="C91" s="3" t="s">
        <v>5041</v>
      </c>
      <c r="D91" s="3" t="s">
        <v>240</v>
      </c>
      <c r="E91" s="3" t="s">
        <v>5115</v>
      </c>
      <c r="F91" s="12">
        <v>44229</v>
      </c>
      <c r="G91" s="13"/>
    </row>
    <row r="92" spans="1:7">
      <c r="A92" s="11" t="s">
        <v>5142</v>
      </c>
      <c r="B92" s="3" t="s">
        <v>4757</v>
      </c>
      <c r="C92" s="3" t="s">
        <v>5041</v>
      </c>
      <c r="D92" s="3" t="s">
        <v>240</v>
      </c>
      <c r="E92" s="3" t="s">
        <v>5115</v>
      </c>
      <c r="F92" s="12">
        <v>44229</v>
      </c>
      <c r="G92" s="13"/>
    </row>
    <row r="93" spans="1:7">
      <c r="A93" s="11" t="s">
        <v>5142</v>
      </c>
      <c r="B93" s="3" t="s">
        <v>4839</v>
      </c>
      <c r="C93" s="3" t="s">
        <v>5046</v>
      </c>
      <c r="D93" s="3" t="s">
        <v>240</v>
      </c>
      <c r="E93" s="3" t="s">
        <v>5115</v>
      </c>
      <c r="F93" s="12">
        <v>44229</v>
      </c>
      <c r="G93" s="13"/>
    </row>
    <row r="94" spans="1:7">
      <c r="A94" s="11" t="s">
        <v>5142</v>
      </c>
      <c r="B94" s="3" t="s">
        <v>4548</v>
      </c>
      <c r="C94" s="3" t="s">
        <v>5046</v>
      </c>
      <c r="D94" s="3" t="s">
        <v>240</v>
      </c>
      <c r="E94" s="3" t="s">
        <v>5143</v>
      </c>
      <c r="F94" s="12">
        <v>44306</v>
      </c>
      <c r="G94" s="13"/>
    </row>
    <row r="95" spans="1:7">
      <c r="A95" s="11" t="s">
        <v>5142</v>
      </c>
      <c r="B95" s="3" t="s">
        <v>4899</v>
      </c>
      <c r="C95" s="3" t="s">
        <v>5072</v>
      </c>
      <c r="D95" s="3" t="s">
        <v>240</v>
      </c>
      <c r="E95" s="3" t="s">
        <v>4838</v>
      </c>
      <c r="F95" s="12">
        <v>44599</v>
      </c>
      <c r="G95" s="13"/>
    </row>
    <row r="96" spans="1:7">
      <c r="A96" s="11" t="s">
        <v>5142</v>
      </c>
      <c r="B96" s="3" t="s">
        <v>4787</v>
      </c>
      <c r="C96" s="3" t="s">
        <v>4949</v>
      </c>
      <c r="D96" s="3" t="s">
        <v>240</v>
      </c>
      <c r="E96" s="3" t="s">
        <v>5115</v>
      </c>
      <c r="F96" s="12">
        <v>44229</v>
      </c>
      <c r="G96" s="13"/>
    </row>
    <row r="97" spans="1:7">
      <c r="A97" s="11" t="s">
        <v>5142</v>
      </c>
      <c r="B97" s="3" t="s">
        <v>5144</v>
      </c>
      <c r="C97" s="3" t="s">
        <v>181</v>
      </c>
      <c r="D97" s="3" t="s">
        <v>240</v>
      </c>
      <c r="E97" s="3" t="s">
        <v>5145</v>
      </c>
      <c r="F97" s="12">
        <v>44240</v>
      </c>
      <c r="G97" s="13"/>
    </row>
    <row r="98" spans="1:7">
      <c r="A98" s="11" t="s">
        <v>5142</v>
      </c>
      <c r="B98" s="3" t="s">
        <v>5146</v>
      </c>
      <c r="C98" s="3" t="s">
        <v>5076</v>
      </c>
      <c r="D98" s="3" t="s">
        <v>240</v>
      </c>
      <c r="E98" s="3" t="s">
        <v>5147</v>
      </c>
      <c r="F98" s="12">
        <v>44229</v>
      </c>
      <c r="G98" s="13"/>
    </row>
    <row r="99" spans="1:7">
      <c r="A99" s="11" t="s">
        <v>5148</v>
      </c>
      <c r="B99" s="3" t="s">
        <v>4847</v>
      </c>
      <c r="C99" s="3" t="s">
        <v>5041</v>
      </c>
      <c r="D99" s="3" t="s">
        <v>240</v>
      </c>
      <c r="E99" s="3" t="s">
        <v>5136</v>
      </c>
      <c r="F99" s="12">
        <v>44208</v>
      </c>
      <c r="G99" s="13"/>
    </row>
    <row r="100" spans="1:7">
      <c r="A100" s="11" t="s">
        <v>5148</v>
      </c>
      <c r="B100" s="3" t="s">
        <v>4760</v>
      </c>
      <c r="C100" s="3" t="s">
        <v>5041</v>
      </c>
      <c r="D100" s="3" t="s">
        <v>240</v>
      </c>
      <c r="E100" s="3" t="s">
        <v>154</v>
      </c>
      <c r="F100" s="12">
        <v>44264</v>
      </c>
      <c r="G100" s="13"/>
    </row>
    <row r="101" spans="1:7">
      <c r="A101" s="11" t="s">
        <v>5148</v>
      </c>
      <c r="B101" s="3" t="s">
        <v>4845</v>
      </c>
      <c r="C101" s="3" t="s">
        <v>5046</v>
      </c>
      <c r="D101" s="3" t="s">
        <v>240</v>
      </c>
      <c r="E101" s="3" t="s">
        <v>154</v>
      </c>
      <c r="F101" s="12">
        <v>44236</v>
      </c>
      <c r="G101" s="13"/>
    </row>
    <row r="102" spans="1:7">
      <c r="A102" s="11" t="s">
        <v>5148</v>
      </c>
      <c r="B102" s="3" t="s">
        <v>4846</v>
      </c>
      <c r="C102" s="3" t="s">
        <v>5046</v>
      </c>
      <c r="D102" s="3" t="s">
        <v>240</v>
      </c>
      <c r="E102" s="3" t="s">
        <v>5149</v>
      </c>
      <c r="F102" s="12">
        <v>44517</v>
      </c>
      <c r="G102" s="13"/>
    </row>
    <row r="103" spans="1:7">
      <c r="A103" s="11" t="s">
        <v>5148</v>
      </c>
      <c r="B103" s="3" t="s">
        <v>4907</v>
      </c>
      <c r="C103" s="3" t="s">
        <v>5072</v>
      </c>
      <c r="D103" s="3" t="s">
        <v>240</v>
      </c>
      <c r="E103" s="3" t="s">
        <v>5149</v>
      </c>
      <c r="F103" s="12">
        <v>44536</v>
      </c>
      <c r="G103" s="13"/>
    </row>
    <row r="104" spans="1:7">
      <c r="A104" s="11" t="s">
        <v>5148</v>
      </c>
      <c r="B104" s="3" t="s">
        <v>4908</v>
      </c>
      <c r="C104" s="3" t="s">
        <v>5058</v>
      </c>
      <c r="D104" s="3" t="s">
        <v>240</v>
      </c>
      <c r="E104" s="3" t="s">
        <v>5150</v>
      </c>
      <c r="F104" s="12">
        <v>44517</v>
      </c>
      <c r="G104" s="13"/>
    </row>
    <row r="105" spans="1:7">
      <c r="A105" s="11" t="s">
        <v>5148</v>
      </c>
      <c r="B105" s="3" t="s">
        <v>4936</v>
      </c>
      <c r="C105" s="3" t="s">
        <v>5064</v>
      </c>
      <c r="D105" s="3" t="s">
        <v>240</v>
      </c>
      <c r="E105" s="3" t="s">
        <v>5151</v>
      </c>
      <c r="F105" s="12">
        <v>44208</v>
      </c>
      <c r="G105" s="13"/>
    </row>
    <row r="106" spans="1:7">
      <c r="A106" s="11" t="s">
        <v>5148</v>
      </c>
      <c r="B106" s="3" t="s">
        <v>4942</v>
      </c>
      <c r="C106" s="3" t="s">
        <v>5089</v>
      </c>
      <c r="D106" s="3" t="s">
        <v>240</v>
      </c>
      <c r="E106" s="3" t="s">
        <v>5151</v>
      </c>
      <c r="F106" s="12">
        <v>44238</v>
      </c>
      <c r="G106" s="13"/>
    </row>
    <row r="107" spans="1:7">
      <c r="A107" s="11" t="s">
        <v>5148</v>
      </c>
      <c r="B107" s="3" t="s">
        <v>4284</v>
      </c>
      <c r="C107" s="3" t="s">
        <v>5103</v>
      </c>
      <c r="D107" s="3" t="s">
        <v>240</v>
      </c>
      <c r="E107" s="3" t="s">
        <v>154</v>
      </c>
      <c r="F107" s="12">
        <v>44208</v>
      </c>
      <c r="G107" s="13"/>
    </row>
    <row r="108" spans="1:7">
      <c r="A108" s="11" t="s">
        <v>5152</v>
      </c>
      <c r="B108" s="3" t="s">
        <v>4762</v>
      </c>
      <c r="C108" s="3" t="s">
        <v>5041</v>
      </c>
      <c r="D108" s="3" t="s">
        <v>240</v>
      </c>
      <c r="E108" s="3" t="s">
        <v>154</v>
      </c>
      <c r="F108" s="12">
        <v>44238</v>
      </c>
      <c r="G108" s="13"/>
    </row>
    <row r="109" spans="1:7">
      <c r="A109" s="11" t="s">
        <v>5152</v>
      </c>
      <c r="B109" s="3" t="s">
        <v>4764</v>
      </c>
      <c r="C109" s="3" t="s">
        <v>5041</v>
      </c>
      <c r="D109" s="3" t="s">
        <v>240</v>
      </c>
      <c r="E109" s="3" t="s">
        <v>5153</v>
      </c>
      <c r="F109" s="13"/>
      <c r="G109" s="13"/>
    </row>
    <row r="110" spans="1:7">
      <c r="A110" s="11" t="s">
        <v>5152</v>
      </c>
      <c r="B110" s="3" t="s">
        <v>4358</v>
      </c>
      <c r="C110" s="3" t="s">
        <v>5041</v>
      </c>
      <c r="D110" s="3" t="s">
        <v>240</v>
      </c>
      <c r="E110" s="3" t="s">
        <v>5154</v>
      </c>
      <c r="F110" s="12">
        <v>44281</v>
      </c>
      <c r="G110" s="13"/>
    </row>
    <row r="111" spans="1:7">
      <c r="A111" s="11" t="s">
        <v>5152</v>
      </c>
      <c r="B111" s="3" t="s">
        <v>4424</v>
      </c>
      <c r="C111" s="3" t="s">
        <v>5041</v>
      </c>
      <c r="D111" s="3" t="s">
        <v>240</v>
      </c>
      <c r="E111" s="3" t="s">
        <v>301</v>
      </c>
      <c r="F111" s="12">
        <v>44281</v>
      </c>
      <c r="G111" s="13"/>
    </row>
    <row r="112" spans="1:7">
      <c r="A112" s="11" t="s">
        <v>5152</v>
      </c>
      <c r="B112" s="3" t="s">
        <v>4432</v>
      </c>
      <c r="C112" s="3" t="s">
        <v>5052</v>
      </c>
      <c r="D112" s="3" t="s">
        <v>240</v>
      </c>
      <c r="E112" s="3" t="s">
        <v>301</v>
      </c>
      <c r="F112" s="12">
        <v>44330</v>
      </c>
      <c r="G112" s="13"/>
    </row>
    <row r="113" spans="1:7">
      <c r="A113" s="11" t="s">
        <v>5152</v>
      </c>
      <c r="B113" s="3" t="s">
        <v>5155</v>
      </c>
      <c r="C113" s="3" t="s">
        <v>5052</v>
      </c>
      <c r="D113" s="3" t="s">
        <v>240</v>
      </c>
      <c r="E113" s="3" t="s">
        <v>5156</v>
      </c>
      <c r="F113" s="12">
        <v>44315</v>
      </c>
      <c r="G113" s="13"/>
    </row>
    <row r="114" spans="1:7">
      <c r="A114" s="11" t="s">
        <v>5152</v>
      </c>
      <c r="B114" s="3" t="s">
        <v>5157</v>
      </c>
      <c r="C114" s="3" t="s">
        <v>5052</v>
      </c>
      <c r="D114" s="3" t="s">
        <v>240</v>
      </c>
      <c r="E114" s="3" t="s">
        <v>301</v>
      </c>
      <c r="F114" s="12">
        <v>44333</v>
      </c>
      <c r="G114" s="13"/>
    </row>
    <row r="115" spans="1:7">
      <c r="A115" s="11" t="s">
        <v>5152</v>
      </c>
      <c r="B115" s="3" t="s">
        <v>5158</v>
      </c>
      <c r="C115" s="3" t="s">
        <v>5052</v>
      </c>
      <c r="D115" s="3" t="s">
        <v>240</v>
      </c>
      <c r="E115" s="3" t="s">
        <v>4856</v>
      </c>
      <c r="F115" s="12">
        <v>44315</v>
      </c>
      <c r="G115" s="13"/>
    </row>
    <row r="116" spans="1:7">
      <c r="A116" s="11" t="s">
        <v>5152</v>
      </c>
      <c r="B116" s="3" t="s">
        <v>4358</v>
      </c>
      <c r="C116" s="3" t="s">
        <v>5046</v>
      </c>
      <c r="D116" s="3" t="s">
        <v>240</v>
      </c>
      <c r="E116" s="3" t="s">
        <v>301</v>
      </c>
      <c r="F116" s="12">
        <v>44281</v>
      </c>
      <c r="G116" s="13"/>
    </row>
    <row r="117" spans="1:7">
      <c r="A117" s="11" t="s">
        <v>5152</v>
      </c>
      <c r="B117" s="3" t="s">
        <v>4424</v>
      </c>
      <c r="C117" s="3" t="s">
        <v>5046</v>
      </c>
      <c r="D117" s="3" t="s">
        <v>240</v>
      </c>
      <c r="E117" s="3" t="s">
        <v>301</v>
      </c>
      <c r="F117" s="12">
        <v>44261</v>
      </c>
      <c r="G117" s="13"/>
    </row>
    <row r="118" spans="1:7">
      <c r="A118" s="11" t="s">
        <v>5152</v>
      </c>
      <c r="B118" s="3" t="s">
        <v>4950</v>
      </c>
      <c r="C118" s="3" t="s">
        <v>4949</v>
      </c>
      <c r="D118" s="3" t="s">
        <v>240</v>
      </c>
      <c r="E118" s="3" t="s">
        <v>154</v>
      </c>
      <c r="F118" s="12">
        <v>44229</v>
      </c>
      <c r="G118" s="13"/>
    </row>
    <row r="119" spans="1:7">
      <c r="A119" s="11" t="s">
        <v>5152</v>
      </c>
      <c r="B119" s="3" t="s">
        <v>5159</v>
      </c>
      <c r="C119" s="3" t="s">
        <v>4949</v>
      </c>
      <c r="D119" s="3" t="s">
        <v>240</v>
      </c>
      <c r="E119" s="3" t="s">
        <v>301</v>
      </c>
      <c r="F119" s="12">
        <v>44319</v>
      </c>
      <c r="G119" s="13"/>
    </row>
    <row r="120" spans="1:7">
      <c r="A120" s="11" t="s">
        <v>5152</v>
      </c>
      <c r="B120" s="3" t="s">
        <v>5160</v>
      </c>
      <c r="C120" s="3" t="s">
        <v>4949</v>
      </c>
      <c r="D120" s="3" t="s">
        <v>240</v>
      </c>
      <c r="E120" s="3" t="s">
        <v>5161</v>
      </c>
      <c r="F120" s="12">
        <v>44300</v>
      </c>
      <c r="G120" s="13"/>
    </row>
    <row r="121" spans="1:7">
      <c r="A121" s="11" t="s">
        <v>124</v>
      </c>
      <c r="B121" s="3" t="s">
        <v>560</v>
      </c>
      <c r="C121" s="3" t="s">
        <v>5041</v>
      </c>
      <c r="D121" s="3" t="s">
        <v>240</v>
      </c>
      <c r="E121" s="3" t="s">
        <v>154</v>
      </c>
      <c r="F121" s="12">
        <v>44252</v>
      </c>
      <c r="G121" s="13"/>
    </row>
    <row r="122" spans="1:7">
      <c r="A122" s="11" t="s">
        <v>124</v>
      </c>
      <c r="B122" s="3" t="s">
        <v>4635</v>
      </c>
      <c r="C122" s="3" t="s">
        <v>5041</v>
      </c>
      <c r="D122" s="3" t="s">
        <v>240</v>
      </c>
      <c r="E122" s="3" t="s">
        <v>5162</v>
      </c>
      <c r="F122" s="12">
        <v>44328</v>
      </c>
      <c r="G122" s="13"/>
    </row>
    <row r="123" spans="1:7">
      <c r="A123" s="11" t="s">
        <v>124</v>
      </c>
      <c r="B123" s="3" t="s">
        <v>5163</v>
      </c>
      <c r="C123" s="3" t="s">
        <v>5041</v>
      </c>
      <c r="D123" s="3" t="s">
        <v>240</v>
      </c>
      <c r="E123" s="3" t="s">
        <v>5164</v>
      </c>
      <c r="F123" s="12">
        <v>44319</v>
      </c>
      <c r="G123" s="13"/>
    </row>
    <row r="124" spans="1:7">
      <c r="A124" s="11" t="s">
        <v>124</v>
      </c>
      <c r="B124" s="3" t="s">
        <v>5165</v>
      </c>
      <c r="C124" s="3" t="s">
        <v>5046</v>
      </c>
      <c r="D124" s="3" t="s">
        <v>240</v>
      </c>
      <c r="E124" s="3" t="s">
        <v>267</v>
      </c>
      <c r="F124" s="12">
        <v>43902</v>
      </c>
      <c r="G124" s="13"/>
    </row>
    <row r="125" spans="1:7">
      <c r="A125" s="11" t="s">
        <v>124</v>
      </c>
      <c r="B125" s="3" t="s">
        <v>4552</v>
      </c>
      <c r="C125" s="3" t="s">
        <v>5046</v>
      </c>
      <c r="D125" s="3" t="s">
        <v>240</v>
      </c>
      <c r="E125" s="3" t="s">
        <v>5166</v>
      </c>
      <c r="F125" s="12">
        <v>44341</v>
      </c>
      <c r="G125" s="13"/>
    </row>
    <row r="126" spans="1:7">
      <c r="A126" s="11" t="s">
        <v>124</v>
      </c>
      <c r="B126" s="3" t="s">
        <v>5167</v>
      </c>
      <c r="C126" s="3" t="s">
        <v>5046</v>
      </c>
      <c r="D126" s="3" t="s">
        <v>240</v>
      </c>
      <c r="E126" s="3" t="s">
        <v>154</v>
      </c>
      <c r="F126" s="12">
        <v>44264</v>
      </c>
      <c r="G126" s="13"/>
    </row>
    <row r="127" spans="1:7">
      <c r="A127" s="11" t="s">
        <v>124</v>
      </c>
      <c r="B127" s="3" t="s">
        <v>5168</v>
      </c>
      <c r="C127" s="3" t="s">
        <v>5046</v>
      </c>
      <c r="D127" s="3" t="s">
        <v>240</v>
      </c>
      <c r="E127" s="3" t="s">
        <v>154</v>
      </c>
      <c r="F127" s="12">
        <v>44260</v>
      </c>
      <c r="G127" s="13"/>
    </row>
    <row r="128" spans="1:7">
      <c r="A128" s="11" t="s">
        <v>124</v>
      </c>
      <c r="B128" s="3" t="s">
        <v>5169</v>
      </c>
      <c r="C128" s="3" t="s">
        <v>5046</v>
      </c>
      <c r="D128" s="3" t="s">
        <v>240</v>
      </c>
      <c r="E128" s="3" t="s">
        <v>154</v>
      </c>
      <c r="F128" s="12">
        <v>44277</v>
      </c>
      <c r="G128" s="13"/>
    </row>
    <row r="129" spans="1:7">
      <c r="A129" s="11" t="s">
        <v>124</v>
      </c>
      <c r="B129" s="3" t="s">
        <v>5170</v>
      </c>
      <c r="C129" s="3" t="s">
        <v>5046</v>
      </c>
      <c r="D129" s="3" t="s">
        <v>240</v>
      </c>
      <c r="E129" s="3" t="s">
        <v>5171</v>
      </c>
      <c r="F129" s="12">
        <v>44306</v>
      </c>
      <c r="G129" s="13"/>
    </row>
    <row r="130" spans="1:7">
      <c r="A130" s="11" t="s">
        <v>124</v>
      </c>
      <c r="B130" s="3" t="s">
        <v>5172</v>
      </c>
      <c r="C130" s="3" t="s">
        <v>5046</v>
      </c>
      <c r="D130" s="3" t="s">
        <v>240</v>
      </c>
      <c r="E130" s="3" t="s">
        <v>154</v>
      </c>
      <c r="F130" s="12">
        <v>44284</v>
      </c>
      <c r="G130" s="13"/>
    </row>
    <row r="131" spans="1:7">
      <c r="A131" s="11" t="s">
        <v>124</v>
      </c>
      <c r="B131" s="3" t="s">
        <v>5173</v>
      </c>
      <c r="C131" s="3" t="s">
        <v>5046</v>
      </c>
      <c r="D131" s="3" t="s">
        <v>240</v>
      </c>
      <c r="E131" s="3" t="s">
        <v>5174</v>
      </c>
      <c r="F131" s="12">
        <v>44414</v>
      </c>
      <c r="G131" s="13"/>
    </row>
    <row r="132" spans="1:7">
      <c r="A132" s="11" t="s">
        <v>124</v>
      </c>
      <c r="B132" s="3" t="s">
        <v>4353</v>
      </c>
      <c r="C132" s="3" t="s">
        <v>5046</v>
      </c>
      <c r="D132" s="3" t="s">
        <v>240</v>
      </c>
      <c r="E132" s="3" t="s">
        <v>5175</v>
      </c>
      <c r="F132" s="12">
        <v>44466</v>
      </c>
      <c r="G132" s="13"/>
    </row>
    <row r="133" spans="1:7">
      <c r="A133" s="11" t="s">
        <v>124</v>
      </c>
      <c r="B133" s="3" t="s">
        <v>5176</v>
      </c>
      <c r="C133" s="3" t="s">
        <v>5046</v>
      </c>
      <c r="D133" s="3" t="s">
        <v>240</v>
      </c>
      <c r="E133" s="3" t="s">
        <v>301</v>
      </c>
      <c r="F133" s="12">
        <v>44494</v>
      </c>
      <c r="G133" s="13"/>
    </row>
    <row r="134" spans="1:7">
      <c r="A134" s="11" t="s">
        <v>124</v>
      </c>
      <c r="B134" s="3" t="s">
        <v>5177</v>
      </c>
      <c r="C134" s="3" t="s">
        <v>5064</v>
      </c>
      <c r="D134" s="3" t="s">
        <v>240</v>
      </c>
      <c r="E134" s="3" t="s">
        <v>5162</v>
      </c>
      <c r="F134" s="12">
        <v>44329</v>
      </c>
      <c r="G134" s="13"/>
    </row>
    <row r="135" spans="1:7">
      <c r="A135" s="11" t="s">
        <v>124</v>
      </c>
      <c r="B135" s="3" t="s">
        <v>4406</v>
      </c>
      <c r="C135" s="3" t="s">
        <v>5064</v>
      </c>
      <c r="D135" s="3" t="s">
        <v>240</v>
      </c>
      <c r="E135" s="3" t="s">
        <v>154</v>
      </c>
      <c r="F135" s="12">
        <v>44279</v>
      </c>
      <c r="G135" s="13"/>
    </row>
    <row r="136" spans="1:7">
      <c r="A136" s="11" t="s">
        <v>124</v>
      </c>
      <c r="B136" s="3" t="s">
        <v>4385</v>
      </c>
      <c r="C136" s="3" t="s">
        <v>5064</v>
      </c>
      <c r="D136" s="3" t="s">
        <v>240</v>
      </c>
      <c r="E136" s="3" t="s">
        <v>5178</v>
      </c>
      <c r="F136" s="12">
        <v>44384</v>
      </c>
      <c r="G136" s="13"/>
    </row>
    <row r="137" spans="1:7">
      <c r="A137" s="11" t="s">
        <v>124</v>
      </c>
      <c r="B137" s="3" t="s">
        <v>282</v>
      </c>
      <c r="C137" s="3" t="s">
        <v>5103</v>
      </c>
      <c r="D137" s="3" t="s">
        <v>240</v>
      </c>
      <c r="E137" s="3" t="s">
        <v>154</v>
      </c>
      <c r="F137" s="12">
        <v>44258</v>
      </c>
      <c r="G137" s="13"/>
    </row>
    <row r="138" spans="1:7">
      <c r="A138" s="11" t="s">
        <v>124</v>
      </c>
      <c r="B138" s="3" t="s">
        <v>5179</v>
      </c>
      <c r="C138" s="3" t="s">
        <v>5103</v>
      </c>
      <c r="D138" s="3" t="s">
        <v>240</v>
      </c>
      <c r="E138" s="3" t="s">
        <v>154</v>
      </c>
      <c r="F138" s="12">
        <v>44252</v>
      </c>
      <c r="G138" s="13"/>
    </row>
    <row r="139" spans="1:7">
      <c r="A139" s="11" t="s">
        <v>124</v>
      </c>
      <c r="B139" s="3" t="s">
        <v>5180</v>
      </c>
      <c r="C139" s="3" t="s">
        <v>5103</v>
      </c>
      <c r="D139" s="3" t="s">
        <v>240</v>
      </c>
      <c r="E139" s="3" t="s">
        <v>5162</v>
      </c>
      <c r="F139" s="12">
        <v>44329</v>
      </c>
      <c r="G139" s="13"/>
    </row>
    <row r="140" spans="1:7">
      <c r="A140" s="11" t="s">
        <v>5181</v>
      </c>
      <c r="B140" s="3" t="s">
        <v>5182</v>
      </c>
      <c r="C140" s="3" t="s">
        <v>5076</v>
      </c>
      <c r="D140" s="3" t="s">
        <v>240</v>
      </c>
      <c r="E140" s="3" t="s">
        <v>5151</v>
      </c>
      <c r="F140" s="12">
        <v>44258</v>
      </c>
      <c r="G140" s="13"/>
    </row>
    <row r="141" spans="1:7">
      <c r="A141" s="11" t="s">
        <v>5181</v>
      </c>
      <c r="B141" s="3" t="s">
        <v>5183</v>
      </c>
      <c r="C141" s="3" t="s">
        <v>5076</v>
      </c>
      <c r="D141" s="3" t="s">
        <v>240</v>
      </c>
      <c r="E141" s="3" t="s">
        <v>5151</v>
      </c>
      <c r="F141" s="12">
        <v>44252</v>
      </c>
      <c r="G141" s="13"/>
    </row>
    <row r="142" spans="1:7">
      <c r="A142" s="11" t="s">
        <v>126</v>
      </c>
      <c r="B142" s="3" t="s">
        <v>5184</v>
      </c>
      <c r="C142" s="3" t="s">
        <v>5041</v>
      </c>
      <c r="D142" s="3" t="s">
        <v>240</v>
      </c>
      <c r="E142" s="3" t="s">
        <v>5042</v>
      </c>
      <c r="F142" s="12">
        <v>44260</v>
      </c>
      <c r="G142" s="13"/>
    </row>
    <row r="143" spans="1:7">
      <c r="A143" s="11" t="s">
        <v>126</v>
      </c>
      <c r="B143" s="3" t="s">
        <v>5185</v>
      </c>
      <c r="C143" s="3" t="s">
        <v>5046</v>
      </c>
      <c r="D143" s="3" t="s">
        <v>240</v>
      </c>
      <c r="E143" s="3" t="s">
        <v>5098</v>
      </c>
      <c r="F143" s="12">
        <v>44260</v>
      </c>
      <c r="G143" s="13"/>
    </row>
    <row r="144" spans="1:7">
      <c r="A144" s="11" t="s">
        <v>126</v>
      </c>
      <c r="B144" s="3" t="s">
        <v>4352</v>
      </c>
      <c r="C144" s="3" t="s">
        <v>5046</v>
      </c>
      <c r="D144" s="3" t="s">
        <v>240</v>
      </c>
      <c r="E144" s="3" t="s">
        <v>5073</v>
      </c>
      <c r="F144" s="12">
        <v>44543</v>
      </c>
      <c r="G144" s="13"/>
    </row>
    <row r="145" spans="1:7">
      <c r="A145" s="11" t="s">
        <v>5186</v>
      </c>
      <c r="B145" s="3" t="s">
        <v>4775</v>
      </c>
      <c r="C145" s="3" t="s">
        <v>5041</v>
      </c>
      <c r="D145" s="3" t="s">
        <v>240</v>
      </c>
      <c r="E145" s="3" t="s">
        <v>154</v>
      </c>
      <c r="F145" s="12">
        <v>44237</v>
      </c>
      <c r="G145" s="13"/>
    </row>
    <row r="146" spans="1:7">
      <c r="A146" s="11" t="s">
        <v>5186</v>
      </c>
      <c r="B146" s="3" t="s">
        <v>4870</v>
      </c>
      <c r="C146" s="3" t="s">
        <v>5046</v>
      </c>
      <c r="D146" s="3" t="s">
        <v>240</v>
      </c>
      <c r="E146" s="3" t="s">
        <v>154</v>
      </c>
      <c r="F146" s="12">
        <v>44237</v>
      </c>
      <c r="G146" s="13"/>
    </row>
    <row r="147" spans="1:7">
      <c r="A147" s="11" t="s">
        <v>5186</v>
      </c>
      <c r="B147" s="3" t="s">
        <v>4871</v>
      </c>
      <c r="C147" s="3" t="s">
        <v>5046</v>
      </c>
      <c r="D147" s="3" t="s">
        <v>240</v>
      </c>
      <c r="E147" s="3" t="s">
        <v>154</v>
      </c>
      <c r="F147" s="12">
        <v>44250</v>
      </c>
      <c r="G147" s="13"/>
    </row>
    <row r="148" spans="1:7">
      <c r="A148" s="11" t="s">
        <v>5186</v>
      </c>
      <c r="B148" s="3" t="s">
        <v>4828</v>
      </c>
      <c r="C148" s="3" t="s">
        <v>5046</v>
      </c>
      <c r="D148" s="3" t="s">
        <v>240</v>
      </c>
      <c r="E148" s="3" t="s">
        <v>154</v>
      </c>
      <c r="F148" s="12">
        <v>44251</v>
      </c>
      <c r="G148" s="13"/>
    </row>
    <row r="149" spans="1:7">
      <c r="A149" s="11" t="s">
        <v>5186</v>
      </c>
      <c r="B149" s="3" t="s">
        <v>5187</v>
      </c>
      <c r="C149" s="3" t="s">
        <v>5046</v>
      </c>
      <c r="D149" s="3" t="s">
        <v>240</v>
      </c>
      <c r="E149" s="3" t="s">
        <v>301</v>
      </c>
      <c r="F149" s="12">
        <v>44314</v>
      </c>
      <c r="G149" s="13"/>
    </row>
    <row r="150" spans="1:7">
      <c r="A150" s="11" t="s">
        <v>5186</v>
      </c>
      <c r="B150" s="3" t="s">
        <v>4872</v>
      </c>
      <c r="C150" s="3" t="s">
        <v>5046</v>
      </c>
      <c r="D150" s="3" t="s">
        <v>240</v>
      </c>
      <c r="E150" s="3" t="s">
        <v>154</v>
      </c>
      <c r="F150" s="12">
        <v>44245</v>
      </c>
      <c r="G150" s="13"/>
    </row>
    <row r="151" spans="1:7">
      <c r="A151" s="11" t="s">
        <v>5186</v>
      </c>
      <c r="B151" s="3" t="s">
        <v>4931</v>
      </c>
      <c r="C151" s="3" t="s">
        <v>5060</v>
      </c>
      <c r="D151" s="3" t="s">
        <v>240</v>
      </c>
      <c r="E151" s="3" t="s">
        <v>154</v>
      </c>
      <c r="F151" s="12">
        <v>44243</v>
      </c>
      <c r="G151" s="13"/>
    </row>
    <row r="152" spans="1:7">
      <c r="A152" s="11" t="s">
        <v>5186</v>
      </c>
      <c r="B152" s="3" t="s">
        <v>4943</v>
      </c>
      <c r="C152" s="3" t="s">
        <v>5089</v>
      </c>
      <c r="D152" s="3" t="s">
        <v>240</v>
      </c>
      <c r="E152" s="3" t="s">
        <v>154</v>
      </c>
      <c r="F152" s="12">
        <v>44237</v>
      </c>
      <c r="G152" s="13"/>
    </row>
    <row r="153" spans="1:7">
      <c r="A153" s="11" t="s">
        <v>5188</v>
      </c>
      <c r="B153" s="3" t="s">
        <v>5189</v>
      </c>
      <c r="C153" s="3" t="s">
        <v>5046</v>
      </c>
      <c r="D153" s="3" t="s">
        <v>240</v>
      </c>
      <c r="E153" s="3" t="s">
        <v>154</v>
      </c>
      <c r="F153" s="12">
        <v>44221</v>
      </c>
      <c r="G153" s="13"/>
    </row>
    <row r="154" spans="1:7">
      <c r="A154" s="11" t="s">
        <v>5188</v>
      </c>
      <c r="B154" s="3" t="s">
        <v>5190</v>
      </c>
      <c r="C154" s="3" t="s">
        <v>5046</v>
      </c>
      <c r="D154" s="3" t="s">
        <v>240</v>
      </c>
      <c r="E154" s="3" t="s">
        <v>154</v>
      </c>
      <c r="F154" s="12">
        <v>44225</v>
      </c>
      <c r="G154" s="13"/>
    </row>
    <row r="155" spans="1:7">
      <c r="A155" s="11" t="s">
        <v>5188</v>
      </c>
      <c r="B155" s="3" t="s">
        <v>5191</v>
      </c>
      <c r="C155" s="3" t="s">
        <v>5192</v>
      </c>
      <c r="D155" s="3" t="s">
        <v>240</v>
      </c>
      <c r="E155" s="3" t="s">
        <v>154</v>
      </c>
      <c r="F155" s="12">
        <v>44224</v>
      </c>
      <c r="G155" s="13"/>
    </row>
    <row r="156" spans="1:7">
      <c r="A156" s="11" t="s">
        <v>5193</v>
      </c>
      <c r="B156" s="3" t="s">
        <v>4805</v>
      </c>
      <c r="C156" s="3" t="s">
        <v>5046</v>
      </c>
      <c r="D156" s="3" t="s">
        <v>240</v>
      </c>
      <c r="E156" s="3" t="s">
        <v>154</v>
      </c>
      <c r="F156" s="12">
        <v>44229</v>
      </c>
      <c r="G156" s="13"/>
    </row>
    <row r="157" spans="1:7">
      <c r="A157" s="11" t="s">
        <v>64</v>
      </c>
      <c r="B157" s="3" t="s">
        <v>4973</v>
      </c>
      <c r="C157" s="3" t="s">
        <v>5194</v>
      </c>
      <c r="D157" s="3" t="s">
        <v>240</v>
      </c>
      <c r="E157" s="3" t="s">
        <v>154</v>
      </c>
      <c r="F157" s="12">
        <v>44223</v>
      </c>
      <c r="G157" s="13"/>
    </row>
    <row r="158" spans="1:7">
      <c r="A158" s="11" t="s">
        <v>64</v>
      </c>
      <c r="B158" s="3" t="s">
        <v>5009</v>
      </c>
      <c r="C158" s="3" t="s">
        <v>5078</v>
      </c>
      <c r="D158" s="3" t="s">
        <v>240</v>
      </c>
      <c r="E158" s="3" t="s">
        <v>154</v>
      </c>
      <c r="F158" s="12">
        <v>44246</v>
      </c>
      <c r="G158" s="13"/>
    </row>
    <row r="159" spans="1:7">
      <c r="A159" s="11" t="s">
        <v>80</v>
      </c>
      <c r="B159" s="3" t="s">
        <v>5195</v>
      </c>
      <c r="C159" s="3" t="s">
        <v>5046</v>
      </c>
      <c r="D159" s="3" t="s">
        <v>240</v>
      </c>
      <c r="E159" s="3" t="s">
        <v>5098</v>
      </c>
      <c r="F159" s="12">
        <v>44396</v>
      </c>
      <c r="G159" s="13"/>
    </row>
    <row r="160" spans="1:7">
      <c r="A160" s="11" t="s">
        <v>87</v>
      </c>
      <c r="B160" s="3" t="s">
        <v>4820</v>
      </c>
      <c r="C160" s="3" t="s">
        <v>5046</v>
      </c>
      <c r="D160" s="3" t="s">
        <v>240</v>
      </c>
      <c r="E160" s="3" t="s">
        <v>154</v>
      </c>
      <c r="F160" s="12">
        <v>44265</v>
      </c>
      <c r="G160" s="13"/>
    </row>
    <row r="161" spans="1:7">
      <c r="A161" s="11" t="s">
        <v>87</v>
      </c>
      <c r="B161" s="3" t="s">
        <v>4958</v>
      </c>
      <c r="C161" s="3" t="s">
        <v>5076</v>
      </c>
      <c r="D161" s="3" t="s">
        <v>240</v>
      </c>
      <c r="E161" s="3" t="s">
        <v>154</v>
      </c>
      <c r="F161" s="12">
        <v>44468</v>
      </c>
      <c r="G161" s="13"/>
    </row>
    <row r="162" spans="1:7">
      <c r="A162" s="11" t="s">
        <v>5196</v>
      </c>
      <c r="B162" s="3" t="s">
        <v>4821</v>
      </c>
      <c r="C162" s="3" t="s">
        <v>5046</v>
      </c>
      <c r="D162" s="3" t="s">
        <v>240</v>
      </c>
      <c r="E162" s="3" t="s">
        <v>154</v>
      </c>
      <c r="F162" s="12">
        <v>44224</v>
      </c>
      <c r="G162" s="13"/>
    </row>
    <row r="163" spans="1:7">
      <c r="A163" s="11" t="s">
        <v>5196</v>
      </c>
      <c r="B163" s="3" t="s">
        <v>4822</v>
      </c>
      <c r="C163" s="3" t="s">
        <v>5046</v>
      </c>
      <c r="D163" s="3" t="s">
        <v>240</v>
      </c>
      <c r="E163" s="3" t="s">
        <v>154</v>
      </c>
      <c r="F163" s="12">
        <v>44224</v>
      </c>
      <c r="G163" s="13"/>
    </row>
    <row r="164" spans="1:7">
      <c r="A164" s="11" t="s">
        <v>5196</v>
      </c>
      <c r="B164" s="3" t="s">
        <v>4823</v>
      </c>
      <c r="C164" s="3" t="s">
        <v>5046</v>
      </c>
      <c r="D164" s="3" t="s">
        <v>240</v>
      </c>
      <c r="E164" s="3" t="s">
        <v>154</v>
      </c>
      <c r="F164" s="12">
        <v>44252</v>
      </c>
      <c r="G164" s="13"/>
    </row>
    <row r="165" spans="1:7">
      <c r="A165" s="11" t="s">
        <v>5197</v>
      </c>
      <c r="B165" s="3" t="s">
        <v>5198</v>
      </c>
      <c r="C165" s="3" t="s">
        <v>5046</v>
      </c>
      <c r="D165" s="3" t="s">
        <v>240</v>
      </c>
      <c r="E165" s="3" t="s">
        <v>5199</v>
      </c>
      <c r="F165" s="12">
        <v>44313</v>
      </c>
      <c r="G165" s="13"/>
    </row>
    <row r="166" spans="1:7">
      <c r="A166" s="11" t="s">
        <v>5197</v>
      </c>
      <c r="B166" s="3" t="s">
        <v>4538</v>
      </c>
      <c r="C166" s="3" t="s">
        <v>5058</v>
      </c>
      <c r="D166" s="3" t="s">
        <v>240</v>
      </c>
      <c r="E166" s="3" t="s">
        <v>5200</v>
      </c>
      <c r="F166" s="12">
        <v>44217</v>
      </c>
      <c r="G166" s="13"/>
    </row>
    <row r="167" spans="1:7">
      <c r="A167" s="11" t="s">
        <v>5197</v>
      </c>
      <c r="B167" s="3" t="s">
        <v>4538</v>
      </c>
      <c r="C167" s="3" t="s">
        <v>5090</v>
      </c>
      <c r="D167" s="3" t="s">
        <v>240</v>
      </c>
      <c r="E167" s="3" t="s">
        <v>5200</v>
      </c>
      <c r="F167" s="12">
        <v>44217</v>
      </c>
      <c r="G167" s="13"/>
    </row>
    <row r="168" spans="1:7">
      <c r="A168" s="11" t="s">
        <v>100</v>
      </c>
      <c r="B168" s="3" t="s">
        <v>4834</v>
      </c>
      <c r="C168" s="3" t="s">
        <v>5046</v>
      </c>
      <c r="D168" s="3" t="s">
        <v>240</v>
      </c>
      <c r="E168" s="3" t="s">
        <v>5201</v>
      </c>
      <c r="F168" s="12">
        <v>44483</v>
      </c>
      <c r="G168" s="13"/>
    </row>
    <row r="169" spans="1:7">
      <c r="A169" s="11" t="s">
        <v>100</v>
      </c>
      <c r="B169" s="3" t="s">
        <v>5202</v>
      </c>
      <c r="C169" s="3" t="s">
        <v>5060</v>
      </c>
      <c r="D169" s="3" t="s">
        <v>240</v>
      </c>
      <c r="E169" s="3" t="s">
        <v>154</v>
      </c>
      <c r="F169" s="12">
        <v>44341</v>
      </c>
      <c r="G169" s="13"/>
    </row>
    <row r="170" spans="1:7">
      <c r="A170" s="11" t="s">
        <v>100</v>
      </c>
      <c r="B170" s="3" t="s">
        <v>5203</v>
      </c>
      <c r="C170" s="3" t="s">
        <v>5076</v>
      </c>
      <c r="D170" s="3" t="s">
        <v>240</v>
      </c>
      <c r="E170" s="3" t="s">
        <v>5204</v>
      </c>
      <c r="F170" s="12">
        <v>44293</v>
      </c>
      <c r="G170" s="13"/>
    </row>
    <row r="171" spans="1:7">
      <c r="A171" s="11" t="s">
        <v>5205</v>
      </c>
      <c r="B171" s="3" t="s">
        <v>5206</v>
      </c>
      <c r="C171" s="3" t="s">
        <v>5046</v>
      </c>
      <c r="D171" s="3" t="s">
        <v>240</v>
      </c>
      <c r="E171" s="3" t="s">
        <v>154</v>
      </c>
      <c r="F171" s="12">
        <v>44266</v>
      </c>
      <c r="G171" s="13"/>
    </row>
    <row r="172" spans="1:7">
      <c r="A172" s="11" t="s">
        <v>5207</v>
      </c>
      <c r="B172" s="3" t="s">
        <v>5208</v>
      </c>
      <c r="C172" s="3" t="s">
        <v>5046</v>
      </c>
      <c r="D172" s="3" t="s">
        <v>240</v>
      </c>
      <c r="E172" s="3" t="s">
        <v>154</v>
      </c>
      <c r="F172" s="12">
        <v>44245</v>
      </c>
      <c r="G172" s="13"/>
    </row>
    <row r="173" spans="1:7">
      <c r="A173" s="11" t="s">
        <v>5207</v>
      </c>
      <c r="B173" s="3" t="s">
        <v>4866</v>
      </c>
      <c r="C173" s="3" t="s">
        <v>5064</v>
      </c>
      <c r="D173" s="3" t="s">
        <v>240</v>
      </c>
      <c r="E173" s="3" t="s">
        <v>154</v>
      </c>
      <c r="F173" s="12">
        <v>44228</v>
      </c>
      <c r="G173" s="13"/>
    </row>
    <row r="174" spans="1:7">
      <c r="A174" s="11" t="s">
        <v>5209</v>
      </c>
      <c r="B174" s="3" t="s">
        <v>5210</v>
      </c>
      <c r="C174" s="3" t="s">
        <v>5078</v>
      </c>
      <c r="D174" s="3" t="s">
        <v>240</v>
      </c>
      <c r="E174" s="3" t="s">
        <v>4603</v>
      </c>
      <c r="F174" s="12">
        <v>44566</v>
      </c>
      <c r="G174" s="13"/>
    </row>
    <row r="175" spans="1:7">
      <c r="A175" s="11" t="s">
        <v>5209</v>
      </c>
      <c r="B175" s="3" t="s">
        <v>4962</v>
      </c>
      <c r="C175" s="3" t="s">
        <v>5103</v>
      </c>
      <c r="D175" s="3" t="s">
        <v>240</v>
      </c>
      <c r="E175" s="3" t="s">
        <v>5211</v>
      </c>
      <c r="F175" s="12">
        <v>44253</v>
      </c>
      <c r="G175" s="13"/>
    </row>
    <row r="176" spans="1:7">
      <c r="A176" s="11" t="s">
        <v>5212</v>
      </c>
      <c r="B176" s="3" t="s">
        <v>4842</v>
      </c>
      <c r="C176" s="3" t="s">
        <v>5046</v>
      </c>
      <c r="D176" s="3" t="s">
        <v>240</v>
      </c>
      <c r="E176" s="3" t="s">
        <v>154</v>
      </c>
      <c r="F176" s="12">
        <v>44291</v>
      </c>
      <c r="G176" s="13"/>
    </row>
    <row r="177" spans="1:7">
      <c r="A177" s="11" t="s">
        <v>5213</v>
      </c>
      <c r="B177" s="3" t="s">
        <v>5214</v>
      </c>
      <c r="C177" s="3" t="s">
        <v>5046</v>
      </c>
      <c r="D177" s="3" t="s">
        <v>240</v>
      </c>
      <c r="E177" s="3" t="s">
        <v>5215</v>
      </c>
      <c r="F177" s="12">
        <v>44284</v>
      </c>
      <c r="G177" s="13"/>
    </row>
    <row r="178" spans="1:7">
      <c r="A178" s="11" t="s">
        <v>5213</v>
      </c>
      <c r="B178" s="3" t="s">
        <v>5216</v>
      </c>
      <c r="C178" s="3" t="s">
        <v>5131</v>
      </c>
      <c r="D178" s="3" t="s">
        <v>240</v>
      </c>
      <c r="E178" s="3" t="s">
        <v>267</v>
      </c>
      <c r="F178" s="12">
        <v>44232</v>
      </c>
      <c r="G178" s="13"/>
    </row>
    <row r="179" spans="1:7">
      <c r="A179" s="11" t="s">
        <v>5213</v>
      </c>
      <c r="B179" s="3" t="s">
        <v>5217</v>
      </c>
      <c r="C179" s="3" t="s">
        <v>5064</v>
      </c>
      <c r="D179" s="3" t="s">
        <v>240</v>
      </c>
      <c r="E179" s="3" t="s">
        <v>5218</v>
      </c>
      <c r="F179" s="12">
        <v>44251</v>
      </c>
      <c r="G179" s="13"/>
    </row>
    <row r="180" spans="1:7">
      <c r="A180" s="11" t="s">
        <v>5213</v>
      </c>
      <c r="B180" s="3" t="s">
        <v>5219</v>
      </c>
      <c r="C180" s="3" t="s">
        <v>5060</v>
      </c>
      <c r="D180" s="3" t="s">
        <v>240</v>
      </c>
      <c r="E180" s="3" t="s">
        <v>301</v>
      </c>
      <c r="F180" s="12">
        <v>44265</v>
      </c>
      <c r="G180" s="13"/>
    </row>
    <row r="181" spans="1:7">
      <c r="A181" s="11" t="s">
        <v>5220</v>
      </c>
      <c r="B181" s="3" t="s">
        <v>4864</v>
      </c>
      <c r="C181" s="3" t="s">
        <v>5046</v>
      </c>
      <c r="D181" s="3" t="s">
        <v>240</v>
      </c>
      <c r="E181" s="3" t="s">
        <v>5221</v>
      </c>
      <c r="F181" s="12">
        <v>44368</v>
      </c>
      <c r="G181" s="13"/>
    </row>
    <row r="182" spans="1:7">
      <c r="A182" s="11" t="s">
        <v>5220</v>
      </c>
      <c r="B182" s="3" t="s">
        <v>4868</v>
      </c>
      <c r="C182" s="3" t="s">
        <v>5046</v>
      </c>
      <c r="D182" s="3" t="s">
        <v>240</v>
      </c>
      <c r="E182" s="3" t="s">
        <v>5221</v>
      </c>
      <c r="F182" s="12">
        <v>44368</v>
      </c>
      <c r="G182" s="13"/>
    </row>
    <row r="183" spans="1:7">
      <c r="A183" s="11" t="s">
        <v>5220</v>
      </c>
      <c r="B183" s="3" t="s">
        <v>4869</v>
      </c>
      <c r="C183" s="3" t="s">
        <v>5046</v>
      </c>
      <c r="D183" s="3" t="s">
        <v>240</v>
      </c>
      <c r="E183" s="3" t="s">
        <v>5222</v>
      </c>
      <c r="F183" s="12">
        <v>44342</v>
      </c>
      <c r="G183" s="13"/>
    </row>
    <row r="184" spans="1:7">
      <c r="A184" s="11" t="s">
        <v>5220</v>
      </c>
      <c r="B184" s="3" t="s">
        <v>4866</v>
      </c>
      <c r="C184" s="3" t="s">
        <v>5046</v>
      </c>
      <c r="D184" s="3" t="s">
        <v>240</v>
      </c>
      <c r="E184" s="3" t="s">
        <v>5222</v>
      </c>
      <c r="F184" s="12">
        <v>44343</v>
      </c>
      <c r="G184" s="13"/>
    </row>
    <row r="185" spans="1:7">
      <c r="A185" s="11" t="s">
        <v>5220</v>
      </c>
      <c r="B185" s="3" t="s">
        <v>4951</v>
      </c>
      <c r="C185" s="3" t="s">
        <v>4949</v>
      </c>
      <c r="D185" s="3" t="s">
        <v>240</v>
      </c>
      <c r="E185" s="3" t="s">
        <v>154</v>
      </c>
      <c r="F185" s="12">
        <v>44271</v>
      </c>
      <c r="G185" s="13"/>
    </row>
    <row r="186" spans="1:7">
      <c r="A186" s="11" t="s">
        <v>5220</v>
      </c>
      <c r="B186" s="3" t="s">
        <v>4952</v>
      </c>
      <c r="C186" s="3" t="s">
        <v>4949</v>
      </c>
      <c r="D186" s="3" t="s">
        <v>240</v>
      </c>
      <c r="E186" s="3" t="s">
        <v>154</v>
      </c>
      <c r="F186" s="12">
        <v>44271</v>
      </c>
      <c r="G186" s="13"/>
    </row>
    <row r="187" spans="1:7">
      <c r="A187" s="11" t="s">
        <v>5223</v>
      </c>
      <c r="B187" s="3" t="s">
        <v>5224</v>
      </c>
      <c r="C187" s="3" t="s">
        <v>5060</v>
      </c>
      <c r="D187" s="3" t="s">
        <v>240</v>
      </c>
      <c r="E187" s="3" t="s">
        <v>5225</v>
      </c>
      <c r="F187" s="12">
        <v>44263</v>
      </c>
      <c r="G187" s="13"/>
    </row>
    <row r="188" spans="1:7">
      <c r="A188" s="11" t="s">
        <v>5226</v>
      </c>
      <c r="B188" s="3" t="s">
        <v>5227</v>
      </c>
      <c r="C188" s="3" t="s">
        <v>5090</v>
      </c>
      <c r="D188" s="3" t="s">
        <v>240</v>
      </c>
      <c r="E188" s="3" t="s">
        <v>5228</v>
      </c>
      <c r="F188" s="12">
        <v>44284</v>
      </c>
      <c r="G188" s="13"/>
    </row>
    <row r="189" spans="1:7">
      <c r="A189" s="11" t="s">
        <v>5229</v>
      </c>
      <c r="B189" s="3" t="s">
        <v>4953</v>
      </c>
      <c r="C189" s="3" t="s">
        <v>5103</v>
      </c>
      <c r="D189" s="3" t="s">
        <v>240</v>
      </c>
      <c r="E189" s="3" t="s">
        <v>154</v>
      </c>
      <c r="F189" s="12">
        <v>44321</v>
      </c>
      <c r="G189" s="13"/>
    </row>
    <row r="190" spans="1:7">
      <c r="A190" s="11" t="s">
        <v>5230</v>
      </c>
      <c r="B190" s="3" t="s">
        <v>4616</v>
      </c>
      <c r="C190" s="3" t="s">
        <v>5103</v>
      </c>
      <c r="D190" s="3" t="s">
        <v>240</v>
      </c>
      <c r="E190" s="3" t="s">
        <v>154</v>
      </c>
      <c r="F190" s="12">
        <v>44221</v>
      </c>
      <c r="G190" s="13"/>
    </row>
    <row r="191" spans="1:7">
      <c r="A191" s="11" t="s">
        <v>5231</v>
      </c>
      <c r="B191" s="3" t="s">
        <v>5232</v>
      </c>
      <c r="C191" s="3" t="s">
        <v>5194</v>
      </c>
      <c r="D191" s="3" t="s">
        <v>240</v>
      </c>
      <c r="E191" s="3" t="s">
        <v>301</v>
      </c>
      <c r="F191" s="12">
        <v>44223</v>
      </c>
      <c r="G191" s="13"/>
    </row>
    <row r="192" spans="1:7">
      <c r="A192" s="11" t="s">
        <v>5233</v>
      </c>
      <c r="B192" s="3" t="s">
        <v>5234</v>
      </c>
      <c r="C192" s="3" t="s">
        <v>5076</v>
      </c>
      <c r="D192" s="3" t="s">
        <v>240</v>
      </c>
      <c r="E192" s="3" t="s">
        <v>5235</v>
      </c>
      <c r="F192" s="12">
        <v>44456</v>
      </c>
      <c r="G192" s="13"/>
    </row>
    <row r="193" spans="1:7">
      <c r="A193" s="11" t="s">
        <v>5233</v>
      </c>
      <c r="B193" s="3" t="s">
        <v>5236</v>
      </c>
      <c r="C193" s="3" t="s">
        <v>5076</v>
      </c>
      <c r="D193" s="3" t="s">
        <v>240</v>
      </c>
      <c r="E193" s="3" t="s">
        <v>4788</v>
      </c>
      <c r="F193" s="12">
        <v>44386</v>
      </c>
      <c r="G193" s="13"/>
    </row>
    <row r="194" spans="1:7">
      <c r="A194" s="11" t="s">
        <v>5233</v>
      </c>
      <c r="B194" s="3" t="s">
        <v>4992</v>
      </c>
      <c r="C194" s="3" t="s">
        <v>5192</v>
      </c>
      <c r="D194" s="3" t="s">
        <v>240</v>
      </c>
      <c r="E194" s="3" t="s">
        <v>5237</v>
      </c>
      <c r="F194" s="12">
        <v>44440</v>
      </c>
      <c r="G194" s="13"/>
    </row>
    <row r="195" spans="1:7">
      <c r="A195" s="11" t="s">
        <v>5233</v>
      </c>
      <c r="B195" s="3" t="s">
        <v>5004</v>
      </c>
      <c r="C195" s="3" t="s">
        <v>5078</v>
      </c>
      <c r="D195" s="3" t="s">
        <v>240</v>
      </c>
      <c r="E195" s="3" t="s">
        <v>5238</v>
      </c>
      <c r="F195" s="12">
        <v>44448</v>
      </c>
      <c r="G195" s="13"/>
    </row>
    <row r="196" spans="1:7">
      <c r="A196" s="11" t="s">
        <v>5233</v>
      </c>
      <c r="B196" s="3" t="s">
        <v>5239</v>
      </c>
      <c r="C196" s="3" t="s">
        <v>5078</v>
      </c>
      <c r="D196" s="3" t="s">
        <v>240</v>
      </c>
      <c r="E196" s="3" t="s">
        <v>5240</v>
      </c>
      <c r="F196" s="12">
        <v>44455</v>
      </c>
      <c r="G196" s="13"/>
    </row>
    <row r="197" spans="1:7">
      <c r="A197" s="11" t="s">
        <v>5233</v>
      </c>
      <c r="B197" s="3" t="s">
        <v>5007</v>
      </c>
      <c r="C197" s="3" t="s">
        <v>5078</v>
      </c>
      <c r="D197" s="3" t="s">
        <v>240</v>
      </c>
      <c r="E197" s="3" t="s">
        <v>5241</v>
      </c>
      <c r="F197" s="12">
        <v>44291</v>
      </c>
      <c r="G197" s="13"/>
    </row>
    <row r="198" spans="1:7">
      <c r="A198" s="11" t="s">
        <v>5233</v>
      </c>
      <c r="B198" s="3" t="s">
        <v>5008</v>
      </c>
      <c r="C198" s="3" t="s">
        <v>5078</v>
      </c>
      <c r="D198" s="3" t="s">
        <v>240</v>
      </c>
      <c r="E198" s="3" t="s">
        <v>5242</v>
      </c>
      <c r="F198" s="12">
        <v>44336</v>
      </c>
      <c r="G198" s="13"/>
    </row>
    <row r="199" spans="1:7">
      <c r="A199" s="11" t="s">
        <v>105</v>
      </c>
      <c r="B199" s="3" t="s">
        <v>5243</v>
      </c>
      <c r="C199" s="3" t="s">
        <v>5078</v>
      </c>
      <c r="D199" s="3" t="s">
        <v>240</v>
      </c>
      <c r="E199" s="3" t="s">
        <v>154</v>
      </c>
      <c r="F199" s="12">
        <v>44202</v>
      </c>
      <c r="G199" s="13"/>
    </row>
    <row r="200" spans="1:7">
      <c r="A200" s="11" t="s">
        <v>105</v>
      </c>
      <c r="B200" s="3" t="s">
        <v>4998</v>
      </c>
      <c r="C200" s="3" t="s">
        <v>5192</v>
      </c>
      <c r="D200" s="3" t="s">
        <v>240</v>
      </c>
      <c r="E200" s="3" t="s">
        <v>154</v>
      </c>
      <c r="F200" s="12">
        <v>44202</v>
      </c>
      <c r="G200" s="13"/>
    </row>
    <row r="201" spans="1:7">
      <c r="A201" s="11" t="s">
        <v>105</v>
      </c>
      <c r="B201" s="3" t="s">
        <v>4999</v>
      </c>
      <c r="C201" s="3" t="s">
        <v>5192</v>
      </c>
      <c r="D201" s="3" t="s">
        <v>240</v>
      </c>
      <c r="E201" s="3" t="s">
        <v>154</v>
      </c>
      <c r="F201" s="12">
        <v>44223</v>
      </c>
      <c r="G201" s="13"/>
    </row>
    <row r="202" spans="1:7">
      <c r="A202" s="11" t="s">
        <v>105</v>
      </c>
      <c r="B202" s="3" t="s">
        <v>5244</v>
      </c>
      <c r="C202" s="3" t="s">
        <v>5192</v>
      </c>
      <c r="D202" s="3" t="s">
        <v>240</v>
      </c>
      <c r="E202" s="3" t="s">
        <v>154</v>
      </c>
      <c r="F202" s="12">
        <v>44222</v>
      </c>
      <c r="G202" s="13"/>
    </row>
    <row r="203" spans="1:7">
      <c r="A203" s="11" t="s">
        <v>105</v>
      </c>
      <c r="B203" s="3" t="s">
        <v>5245</v>
      </c>
      <c r="C203" s="3" t="s">
        <v>5076</v>
      </c>
      <c r="D203" s="3" t="s">
        <v>240</v>
      </c>
      <c r="E203" s="3" t="s">
        <v>301</v>
      </c>
      <c r="F203" s="12">
        <v>44372</v>
      </c>
      <c r="G203" s="13"/>
    </row>
    <row r="204" spans="1:7">
      <c r="A204" s="11" t="s">
        <v>5246</v>
      </c>
      <c r="B204" s="3" t="s">
        <v>4354</v>
      </c>
      <c r="C204" s="3" t="s">
        <v>5076</v>
      </c>
      <c r="D204" s="3" t="s">
        <v>240</v>
      </c>
      <c r="E204" s="3" t="s">
        <v>154</v>
      </c>
      <c r="F204" s="12">
        <v>44393</v>
      </c>
      <c r="G204" s="13"/>
    </row>
    <row r="205" spans="1:7">
      <c r="A205" s="11" t="s">
        <v>5247</v>
      </c>
      <c r="B205" s="3" t="s">
        <v>5248</v>
      </c>
      <c r="C205" s="3" t="s">
        <v>5076</v>
      </c>
      <c r="D205" s="3" t="s">
        <v>240</v>
      </c>
      <c r="E205" s="3" t="s">
        <v>5249</v>
      </c>
      <c r="F205" s="12">
        <v>44284</v>
      </c>
      <c r="G205" s="13"/>
    </row>
    <row r="206" spans="1:7">
      <c r="A206" s="1"/>
      <c r="B206" s="1"/>
      <c r="C206" s="1"/>
      <c r="D206" s="1"/>
      <c r="E206" s="1"/>
      <c r="F206" s="1"/>
      <c r="G206" s="1"/>
    </row>
    <row r="207" spans="1:7">
      <c r="A207" s="1"/>
      <c r="B207" s="1"/>
      <c r="C207" s="1"/>
      <c r="D207" s="1"/>
      <c r="E207" s="1"/>
      <c r="F207" s="1"/>
      <c r="G207" s="1"/>
    </row>
    <row r="208" spans="1:7">
      <c r="A208" s="1"/>
      <c r="B208" s="1"/>
      <c r="C208" s="1"/>
      <c r="D208" s="1"/>
      <c r="E208" s="1"/>
      <c r="F208" s="1"/>
      <c r="G208" s="1"/>
    </row>
    <row r="209" spans="1:7">
      <c r="A209" s="1"/>
      <c r="B209" s="1"/>
      <c r="C209" s="1"/>
      <c r="D209" s="1"/>
      <c r="E209" s="1"/>
      <c r="F209" s="1"/>
      <c r="G209" s="1"/>
    </row>
    <row r="210" spans="1:7">
      <c r="A210" s="1"/>
      <c r="B210" s="1"/>
      <c r="C210" s="1"/>
      <c r="D210" s="1"/>
      <c r="E210" s="1"/>
      <c r="F210" s="1"/>
      <c r="G210" s="1"/>
    </row>
    <row r="211" spans="1:7">
      <c r="A211" s="1"/>
      <c r="B211" s="1"/>
      <c r="C211" s="1"/>
      <c r="D211" s="1"/>
      <c r="E211" s="1"/>
      <c r="F211" s="1"/>
      <c r="G211" s="1"/>
    </row>
    <row r="212" spans="1:7">
      <c r="A212" s="1"/>
      <c r="B212" s="1"/>
      <c r="C212" s="1"/>
      <c r="D212" s="1"/>
      <c r="E212" s="1"/>
      <c r="F212" s="1"/>
      <c r="G212" s="1"/>
    </row>
    <row r="213" spans="1:7">
      <c r="A213" s="1"/>
      <c r="B213" s="1"/>
      <c r="C213" s="1"/>
      <c r="D213" s="1"/>
      <c r="E213" s="1"/>
      <c r="F213" s="1"/>
      <c r="G213" s="1"/>
    </row>
    <row r="214" spans="1:7">
      <c r="A214" s="1"/>
      <c r="B214" s="1"/>
      <c r="C214" s="1"/>
      <c r="D214" s="1"/>
      <c r="E214" s="1"/>
      <c r="F214" s="1"/>
      <c r="G214" s="1"/>
    </row>
    <row r="215" spans="1:7">
      <c r="A215" s="1"/>
      <c r="B215" s="1"/>
      <c r="C215" s="1"/>
      <c r="D215" s="1"/>
      <c r="E215" s="1"/>
      <c r="F215" s="1"/>
      <c r="G215" s="1"/>
    </row>
    <row r="216" spans="1:7">
      <c r="A216" s="1"/>
      <c r="B216" s="1"/>
      <c r="C216" s="1"/>
      <c r="D216" s="1"/>
      <c r="E216" s="1"/>
      <c r="F216" s="1"/>
      <c r="G216" s="1"/>
    </row>
    <row r="217" spans="1:7">
      <c r="A217" s="1"/>
      <c r="B217" s="1"/>
      <c r="C217" s="1"/>
      <c r="D217" s="1"/>
      <c r="E217" s="1"/>
      <c r="F217" s="1"/>
      <c r="G217" s="1"/>
    </row>
    <row r="218" spans="1:7">
      <c r="A218" s="1"/>
      <c r="B218" s="1"/>
      <c r="C218" s="1"/>
      <c r="D218" s="1"/>
      <c r="E218" s="1"/>
      <c r="F218" s="1"/>
      <c r="G218" s="1"/>
    </row>
    <row r="219" spans="1:7">
      <c r="A219" s="1"/>
      <c r="B219" s="1"/>
      <c r="C219" s="1"/>
      <c r="D219" s="1"/>
      <c r="E219" s="1"/>
      <c r="F219" s="1"/>
      <c r="G219" s="1"/>
    </row>
    <row r="220" spans="1:7">
      <c r="A220" s="1"/>
      <c r="B220" s="1"/>
      <c r="C220" s="1"/>
      <c r="D220" s="1"/>
      <c r="E220" s="1"/>
      <c r="F220" s="1"/>
      <c r="G220" s="1"/>
    </row>
    <row r="221" spans="1:7">
      <c r="A221" s="1"/>
      <c r="B221" s="1"/>
      <c r="C221" s="1"/>
      <c r="D221" s="1"/>
      <c r="E221" s="1"/>
      <c r="F221" s="1"/>
      <c r="G221" s="1"/>
    </row>
    <row r="222" spans="1:7">
      <c r="A222" s="1"/>
      <c r="B222" s="1"/>
      <c r="C222" s="1"/>
      <c r="D222" s="1"/>
      <c r="E222" s="1"/>
      <c r="F222" s="1"/>
      <c r="G222" s="1"/>
    </row>
    <row r="223" spans="1:7">
      <c r="A223" s="1"/>
      <c r="B223" s="1"/>
      <c r="C223" s="1"/>
      <c r="D223" s="1"/>
      <c r="E223" s="1"/>
      <c r="F223" s="1"/>
      <c r="G223" s="1"/>
    </row>
    <row r="224" spans="1:7">
      <c r="A224" s="1"/>
      <c r="B224" s="1"/>
      <c r="C224" s="1"/>
      <c r="D224" s="1"/>
      <c r="E224" s="1"/>
      <c r="F224" s="1"/>
      <c r="G224" s="1"/>
    </row>
    <row r="225" spans="1:7">
      <c r="A225" s="1"/>
      <c r="B225" s="1"/>
      <c r="C225" s="1"/>
      <c r="D225" s="1"/>
      <c r="E225" s="1"/>
      <c r="F225" s="1"/>
      <c r="G225" s="1"/>
    </row>
    <row r="226" spans="1:7">
      <c r="A226" s="1"/>
      <c r="B226" s="1"/>
      <c r="C226" s="1"/>
      <c r="D226" s="1"/>
      <c r="E226" s="1"/>
      <c r="F226" s="1"/>
      <c r="G226" s="1"/>
    </row>
    <row r="227" spans="1:7">
      <c r="A227" s="1"/>
      <c r="B227" s="1"/>
      <c r="C227" s="1"/>
      <c r="D227" s="1"/>
      <c r="E227" s="1"/>
      <c r="F227" s="1"/>
      <c r="G227" s="1"/>
    </row>
    <row r="228" spans="1:7">
      <c r="A228" s="1"/>
      <c r="B228" s="1"/>
      <c r="C228" s="1"/>
      <c r="D228" s="1"/>
      <c r="E228" s="1"/>
      <c r="F228" s="1"/>
      <c r="G228" s="1"/>
    </row>
    <row r="229" spans="1:7">
      <c r="A229" s="1"/>
      <c r="B229" s="1"/>
      <c r="C229" s="1"/>
      <c r="D229" s="1"/>
      <c r="E229" s="1"/>
      <c r="F229" s="1"/>
      <c r="G229" s="1"/>
    </row>
    <row r="230" spans="1:7">
      <c r="A230" s="1"/>
      <c r="B230" s="1"/>
      <c r="C230" s="1"/>
      <c r="D230" s="1"/>
      <c r="E230" s="1"/>
      <c r="F230" s="1"/>
      <c r="G230" s="1"/>
    </row>
    <row r="231" spans="1:7">
      <c r="A231" s="1"/>
      <c r="B231" s="1"/>
      <c r="C231" s="1"/>
      <c r="D231" s="1"/>
      <c r="E231" s="1"/>
      <c r="F231" s="1"/>
      <c r="G231" s="1"/>
    </row>
    <row r="232" spans="1:7">
      <c r="A232" s="1"/>
      <c r="B232" s="1"/>
      <c r="C232" s="1"/>
      <c r="D232" s="1"/>
      <c r="E232" s="1"/>
      <c r="F232" s="1"/>
      <c r="G232" s="1"/>
    </row>
    <row r="233" spans="1:7">
      <c r="A233" s="1"/>
      <c r="B233" s="1"/>
      <c r="C233" s="1"/>
      <c r="D233" s="1"/>
      <c r="E233" s="1"/>
      <c r="F233" s="1"/>
      <c r="G233" s="1"/>
    </row>
    <row r="234" spans="1:7">
      <c r="A234" s="1"/>
      <c r="B234" s="1"/>
      <c r="C234" s="1"/>
      <c r="D234" s="1"/>
      <c r="E234" s="1"/>
      <c r="F234" s="1"/>
      <c r="G234" s="1"/>
    </row>
    <row r="235" spans="1:7">
      <c r="A235" s="1"/>
      <c r="B235" s="1"/>
      <c r="C235" s="1"/>
      <c r="D235" s="1"/>
      <c r="E235" s="1"/>
      <c r="F235" s="1"/>
      <c r="G235" s="1"/>
    </row>
    <row r="236" spans="1:7">
      <c r="A236" s="1"/>
      <c r="B236" s="1"/>
      <c r="C236" s="1"/>
      <c r="D236" s="1"/>
      <c r="E236" s="1"/>
      <c r="F236" s="1"/>
      <c r="G236" s="1"/>
    </row>
    <row r="237" spans="1:7">
      <c r="A237" s="1"/>
      <c r="B237" s="1"/>
      <c r="C237" s="1"/>
      <c r="D237" s="1"/>
      <c r="E237" s="1"/>
      <c r="F237" s="1"/>
      <c r="G237" s="1"/>
    </row>
    <row r="238" spans="1:7">
      <c r="A238" s="1"/>
      <c r="B238" s="1"/>
      <c r="C238" s="1"/>
      <c r="D238" s="1"/>
      <c r="E238" s="1"/>
      <c r="F238" s="1"/>
      <c r="G238" s="1"/>
    </row>
    <row r="239" spans="1:7">
      <c r="A239" s="1"/>
      <c r="B239" s="1"/>
      <c r="C239" s="1"/>
      <c r="D239" s="1"/>
      <c r="E239" s="1"/>
      <c r="F239" s="1"/>
      <c r="G239" s="1"/>
    </row>
    <row r="240" spans="1:7">
      <c r="A240" s="1"/>
      <c r="B240" s="1"/>
      <c r="C240" s="1"/>
      <c r="D240" s="1"/>
      <c r="E240" s="1"/>
      <c r="F240" s="1"/>
      <c r="G240" s="1"/>
    </row>
    <row r="241" spans="1:7">
      <c r="A241" s="1"/>
      <c r="B241" s="1"/>
      <c r="C241" s="1"/>
      <c r="D241" s="1"/>
      <c r="E241" s="1"/>
      <c r="F241" s="1"/>
      <c r="G241" s="1"/>
    </row>
    <row r="242" spans="1:7">
      <c r="A242" s="1"/>
      <c r="B242" s="1"/>
      <c r="C242" s="1"/>
      <c r="D242" s="1"/>
      <c r="E242" s="1"/>
      <c r="F242" s="1"/>
      <c r="G242" s="1"/>
    </row>
    <row r="243" spans="1:7">
      <c r="A243" s="1"/>
      <c r="B243" s="1"/>
      <c r="C243" s="1"/>
      <c r="D243" s="1"/>
      <c r="E243" s="1"/>
      <c r="F243" s="1"/>
      <c r="G243" s="1"/>
    </row>
    <row r="244" spans="1:7">
      <c r="A244" s="1"/>
      <c r="B244" s="1"/>
      <c r="C244" s="1"/>
      <c r="D244" s="1"/>
      <c r="E244" s="1"/>
      <c r="F244" s="1"/>
      <c r="G244" s="1"/>
    </row>
    <row r="245" spans="1:7">
      <c r="A245" s="1"/>
      <c r="B245" s="1"/>
      <c r="C245" s="1"/>
      <c r="D245" s="1"/>
      <c r="E245" s="1"/>
      <c r="F245" s="1"/>
      <c r="G245" s="1"/>
    </row>
    <row r="246" spans="1:7">
      <c r="A246" s="1"/>
      <c r="B246" s="1"/>
      <c r="C246" s="1"/>
      <c r="D246" s="1"/>
      <c r="E246" s="1"/>
      <c r="F246" s="1"/>
      <c r="G246" s="1"/>
    </row>
    <row r="247" spans="1:7">
      <c r="A247" s="1"/>
      <c r="B247" s="1"/>
      <c r="C247" s="1"/>
      <c r="D247" s="1"/>
      <c r="E247" s="1"/>
      <c r="F247" s="1"/>
      <c r="G247" s="1"/>
    </row>
    <row r="248" spans="1:7">
      <c r="A248" s="1"/>
      <c r="B248" s="1"/>
      <c r="C248" s="1"/>
      <c r="D248" s="1"/>
      <c r="E248" s="1"/>
      <c r="F248" s="1"/>
      <c r="G248" s="1"/>
    </row>
    <row r="249" spans="1:7">
      <c r="A249" s="1"/>
      <c r="B249" s="1"/>
      <c r="C249" s="1"/>
      <c r="D249" s="1"/>
      <c r="E249" s="1"/>
      <c r="F249" s="1"/>
      <c r="G249" s="1"/>
    </row>
    <row r="250" spans="1:7">
      <c r="A250" s="1"/>
      <c r="B250" s="1"/>
      <c r="C250" s="1"/>
      <c r="D250" s="1"/>
      <c r="E250" s="1"/>
      <c r="F250" s="1"/>
      <c r="G250" s="1"/>
    </row>
    <row r="251" spans="1:7">
      <c r="A251" s="1"/>
      <c r="B251" s="1"/>
      <c r="C251" s="1"/>
      <c r="D251" s="1"/>
      <c r="E251" s="1"/>
      <c r="F251" s="1"/>
      <c r="G251" s="1"/>
    </row>
    <row r="252" spans="1:7">
      <c r="A252" s="1"/>
      <c r="B252" s="1"/>
      <c r="C252" s="1"/>
      <c r="D252" s="1"/>
      <c r="E252" s="1"/>
      <c r="F252" s="1"/>
      <c r="G252" s="1"/>
    </row>
    <row r="253" spans="1:7">
      <c r="A253" s="1"/>
      <c r="B253" s="1"/>
      <c r="C253" s="1"/>
      <c r="D253" s="1"/>
      <c r="E253" s="1"/>
      <c r="F253" s="1"/>
      <c r="G253" s="1"/>
    </row>
    <row r="254" spans="1:7">
      <c r="A254" s="1"/>
      <c r="B254" s="1"/>
      <c r="C254" s="1"/>
      <c r="D254" s="1"/>
      <c r="E254" s="1"/>
      <c r="F254" s="1"/>
      <c r="G254" s="1"/>
    </row>
    <row r="255" spans="1:7">
      <c r="A255" s="1"/>
      <c r="B255" s="1"/>
      <c r="C255" s="1"/>
      <c r="D255" s="1"/>
      <c r="E255" s="1"/>
      <c r="F255" s="1"/>
      <c r="G255" s="1"/>
    </row>
    <row r="256" spans="1:7">
      <c r="A256" s="1"/>
      <c r="B256" s="1"/>
      <c r="C256" s="1"/>
      <c r="D256" s="1"/>
      <c r="E256" s="1"/>
      <c r="F256" s="1"/>
      <c r="G256" s="1"/>
    </row>
    <row r="257" spans="1:7">
      <c r="A257" s="1"/>
      <c r="B257" s="1"/>
      <c r="C257" s="1"/>
      <c r="D257" s="1"/>
      <c r="E257" s="1"/>
      <c r="F257" s="1"/>
      <c r="G257" s="1"/>
    </row>
    <row r="258" spans="1:7">
      <c r="A258" s="1"/>
      <c r="B258" s="1"/>
      <c r="C258" s="1"/>
      <c r="D258" s="1"/>
      <c r="E258" s="1"/>
      <c r="F258" s="1"/>
      <c r="G258" s="1"/>
    </row>
    <row r="259" spans="1:7">
      <c r="A259" s="1"/>
      <c r="B259" s="1"/>
      <c r="C259" s="1"/>
      <c r="D259" s="1"/>
      <c r="E259" s="1"/>
      <c r="F259" s="1"/>
      <c r="G259" s="1"/>
    </row>
    <row r="260" spans="1:7">
      <c r="A260" s="1"/>
      <c r="B260" s="1"/>
      <c r="C260" s="1"/>
      <c r="D260" s="1"/>
      <c r="E260" s="1"/>
      <c r="F260" s="1"/>
      <c r="G260" s="1"/>
    </row>
    <row r="261" spans="1:7">
      <c r="A261" s="1"/>
      <c r="B261" s="1"/>
      <c r="C261" s="1"/>
      <c r="D261" s="1"/>
      <c r="E261" s="1"/>
      <c r="F261" s="1"/>
      <c r="G261" s="1"/>
    </row>
    <row r="262" spans="1:7">
      <c r="A262" s="1"/>
      <c r="B262" s="1"/>
      <c r="C262" s="1"/>
      <c r="D262" s="1"/>
      <c r="E262" s="1"/>
      <c r="F262" s="1"/>
      <c r="G262" s="1"/>
    </row>
    <row r="263" spans="1:7">
      <c r="A263" s="1"/>
      <c r="B263" s="1"/>
      <c r="C263" s="1"/>
      <c r="D263" s="1"/>
      <c r="E263" s="1"/>
      <c r="F263" s="1"/>
      <c r="G263" s="1"/>
    </row>
    <row r="264" spans="1:7">
      <c r="A264" s="1"/>
      <c r="B264" s="1"/>
      <c r="C264" s="1"/>
      <c r="D264" s="1"/>
      <c r="E264" s="1"/>
      <c r="F264" s="1"/>
      <c r="G264" s="1"/>
    </row>
    <row r="265" spans="1:7">
      <c r="A265" s="1"/>
      <c r="B265" s="1"/>
      <c r="C265" s="1"/>
      <c r="D265" s="1"/>
      <c r="E265" s="1"/>
      <c r="F265" s="1"/>
      <c r="G265" s="1"/>
    </row>
    <row r="266" spans="1:7">
      <c r="A266" s="1"/>
      <c r="B266" s="1"/>
      <c r="C266" s="1"/>
      <c r="D266" s="1"/>
      <c r="E266" s="1"/>
      <c r="F266" s="1"/>
      <c r="G266" s="1"/>
    </row>
    <row r="267" spans="1:7">
      <c r="A267" s="1"/>
      <c r="B267" s="1"/>
      <c r="C267" s="1"/>
      <c r="D267" s="1"/>
      <c r="E267" s="1"/>
      <c r="F267" s="1"/>
      <c r="G267" s="1"/>
    </row>
    <row r="268" spans="1:7">
      <c r="A268" s="1"/>
      <c r="B268" s="1"/>
      <c r="C268" s="1"/>
      <c r="D268" s="1"/>
      <c r="E268" s="1"/>
      <c r="F268" s="1"/>
      <c r="G268" s="1"/>
    </row>
    <row r="269" spans="1:7">
      <c r="A269" s="1"/>
      <c r="B269" s="1"/>
      <c r="C269" s="1"/>
      <c r="D269" s="1"/>
      <c r="E269" s="1"/>
      <c r="F269" s="1"/>
      <c r="G269" s="1"/>
    </row>
    <row r="270" spans="1:7">
      <c r="A270" s="1"/>
      <c r="B270" s="1"/>
      <c r="C270" s="1"/>
      <c r="D270" s="1"/>
      <c r="E270" s="1"/>
      <c r="F270" s="1"/>
      <c r="G270" s="1"/>
    </row>
    <row r="271" spans="1:7">
      <c r="A271" s="1"/>
      <c r="B271" s="1"/>
      <c r="C271" s="1"/>
      <c r="D271" s="1"/>
      <c r="E271" s="1"/>
      <c r="F271" s="1"/>
      <c r="G271" s="1"/>
    </row>
    <row r="272" spans="1:7">
      <c r="A272" s="1"/>
      <c r="B272" s="1"/>
      <c r="C272" s="1"/>
      <c r="D272" s="1"/>
      <c r="E272" s="1"/>
      <c r="F272" s="1"/>
      <c r="G272" s="1"/>
    </row>
    <row r="273" spans="1:7">
      <c r="A273" s="1"/>
      <c r="B273" s="1"/>
      <c r="C273" s="1"/>
      <c r="D273" s="1"/>
      <c r="E273" s="1"/>
      <c r="F273" s="1"/>
      <c r="G273" s="1"/>
    </row>
    <row r="274" spans="1:7">
      <c r="A274" s="1"/>
      <c r="B274" s="1"/>
      <c r="C274" s="1"/>
      <c r="D274" s="1"/>
      <c r="E274" s="1"/>
      <c r="F274" s="1"/>
      <c r="G274" s="1"/>
    </row>
    <row r="275" spans="1:7">
      <c r="A275" s="1"/>
      <c r="B275" s="1"/>
      <c r="C275" s="1"/>
      <c r="D275" s="1"/>
      <c r="E275" s="1"/>
      <c r="F275" s="1"/>
      <c r="G275" s="1"/>
    </row>
    <row r="276" spans="1:7">
      <c r="A276" s="1"/>
      <c r="B276" s="1"/>
      <c r="C276" s="1"/>
      <c r="D276" s="1"/>
      <c r="E276" s="1"/>
      <c r="F276" s="1"/>
      <c r="G276" s="1"/>
    </row>
    <row r="277" spans="1:7">
      <c r="A277" s="1"/>
      <c r="B277" s="1"/>
      <c r="C277" s="1"/>
      <c r="D277" s="1"/>
      <c r="E277" s="1"/>
      <c r="F277" s="1"/>
      <c r="G277" s="1"/>
    </row>
    <row r="278" spans="1:7">
      <c r="A278" s="1"/>
      <c r="B278" s="1"/>
      <c r="C278" s="1"/>
      <c r="D278" s="1"/>
      <c r="E278" s="1"/>
      <c r="F278" s="1"/>
      <c r="G278" s="1"/>
    </row>
    <row r="279" spans="1:7">
      <c r="A279" s="1"/>
      <c r="B279" s="1"/>
      <c r="C279" s="1"/>
      <c r="D279" s="1"/>
      <c r="E279" s="1"/>
      <c r="F279" s="1"/>
      <c r="G279" s="1"/>
    </row>
    <row r="280" spans="1:7">
      <c r="A280" s="1"/>
      <c r="B280" s="1"/>
      <c r="C280" s="1"/>
      <c r="D280" s="1"/>
      <c r="E280" s="1"/>
      <c r="F280" s="1"/>
      <c r="G280" s="1"/>
    </row>
    <row r="281" spans="1:7">
      <c r="A281" s="1"/>
      <c r="B281" s="1"/>
      <c r="C281" s="1"/>
      <c r="D281" s="1"/>
      <c r="E281" s="1"/>
      <c r="F281" s="1"/>
      <c r="G281" s="1"/>
    </row>
    <row r="282" spans="1:7">
      <c r="A282" s="1"/>
      <c r="B282" s="1"/>
      <c r="C282" s="1"/>
      <c r="D282" s="1"/>
      <c r="E282" s="1"/>
      <c r="F282" s="1"/>
      <c r="G282" s="1"/>
    </row>
    <row r="283" spans="1:7">
      <c r="A283" s="1"/>
      <c r="B283" s="1"/>
      <c r="C283" s="1"/>
      <c r="D283" s="1"/>
      <c r="E283" s="1"/>
      <c r="F283" s="1"/>
      <c r="G283" s="1"/>
    </row>
    <row r="284" spans="1:7">
      <c r="A284" s="1"/>
      <c r="B284" s="1"/>
      <c r="C284" s="1"/>
      <c r="D284" s="1"/>
      <c r="E284" s="1"/>
      <c r="F284" s="1"/>
      <c r="G284" s="1"/>
    </row>
    <row r="285" spans="1:7">
      <c r="A285" s="1"/>
      <c r="B285" s="1"/>
      <c r="C285" s="1"/>
      <c r="D285" s="1"/>
      <c r="E285" s="1"/>
      <c r="F285" s="1"/>
      <c r="G285" s="1"/>
    </row>
    <row r="286" spans="1:7">
      <c r="A286" s="1"/>
      <c r="B286" s="1"/>
      <c r="C286" s="1"/>
      <c r="D286" s="1"/>
      <c r="E286" s="1"/>
      <c r="F286" s="1"/>
      <c r="G286" s="1"/>
    </row>
    <row r="287" spans="1:7">
      <c r="A287" s="1"/>
      <c r="B287" s="1"/>
      <c r="C287" s="1"/>
      <c r="D287" s="1"/>
      <c r="E287" s="1"/>
      <c r="F287" s="1"/>
      <c r="G287" s="1"/>
    </row>
    <row r="288" spans="1:7">
      <c r="A288" s="1"/>
      <c r="B288" s="1"/>
      <c r="C288" s="1"/>
      <c r="D288" s="1"/>
      <c r="E288" s="1"/>
      <c r="F288" s="1"/>
      <c r="G288" s="1"/>
    </row>
    <row r="289" spans="1:7">
      <c r="A289" s="1"/>
      <c r="B289" s="1"/>
      <c r="C289" s="1"/>
      <c r="D289" s="1"/>
      <c r="E289" s="1"/>
      <c r="F289" s="1"/>
      <c r="G289" s="1"/>
    </row>
    <row r="290" spans="1:7">
      <c r="A290" s="1"/>
      <c r="B290" s="1"/>
      <c r="C290" s="1"/>
      <c r="D290" s="1"/>
      <c r="E290" s="1"/>
      <c r="F290" s="1"/>
      <c r="G290" s="1"/>
    </row>
    <row r="291" spans="1:7">
      <c r="A291" s="1"/>
      <c r="B291" s="1"/>
      <c r="C291" s="1"/>
      <c r="D291" s="1"/>
      <c r="E291" s="1"/>
      <c r="F291" s="1"/>
      <c r="G291" s="1"/>
    </row>
    <row r="292" spans="1:7">
      <c r="A292" s="1"/>
      <c r="B292" s="1"/>
      <c r="C292" s="1"/>
      <c r="D292" s="1"/>
      <c r="E292" s="1"/>
      <c r="F292" s="1"/>
      <c r="G292" s="1"/>
    </row>
    <row r="293" spans="1:7">
      <c r="A293" s="1"/>
      <c r="B293" s="1"/>
      <c r="C293" s="1"/>
      <c r="D293" s="1"/>
      <c r="E293" s="1"/>
      <c r="F293" s="1"/>
      <c r="G293" s="1"/>
    </row>
    <row r="294" spans="1:7">
      <c r="A294" s="1"/>
      <c r="B294" s="1"/>
      <c r="C294" s="1"/>
      <c r="D294" s="1"/>
      <c r="E294" s="1"/>
      <c r="F294" s="1"/>
      <c r="G294" s="1"/>
    </row>
    <row r="295" spans="1:7">
      <c r="A295" s="1"/>
      <c r="B295" s="1"/>
      <c r="C295" s="1"/>
      <c r="D295" s="1"/>
      <c r="E295" s="1"/>
      <c r="F295" s="1"/>
      <c r="G295" s="1"/>
    </row>
    <row r="296" spans="1:7">
      <c r="A296" s="1"/>
      <c r="B296" s="1"/>
      <c r="C296" s="1"/>
      <c r="D296" s="1"/>
      <c r="E296" s="1"/>
      <c r="F296" s="1"/>
      <c r="G296" s="1"/>
    </row>
    <row r="297" spans="1:7">
      <c r="A297" s="1"/>
      <c r="B297" s="1"/>
      <c r="C297" s="1"/>
      <c r="D297" s="1"/>
      <c r="E297" s="1"/>
      <c r="F297" s="1"/>
      <c r="G297" s="1"/>
    </row>
    <row r="298" spans="1:7">
      <c r="A298" s="1"/>
      <c r="B298" s="1"/>
      <c r="C298" s="1"/>
      <c r="D298" s="1"/>
      <c r="E298" s="1"/>
      <c r="F298" s="1"/>
      <c r="G298" s="1"/>
    </row>
    <row r="299" spans="1:7">
      <c r="A299" s="1"/>
      <c r="B299" s="1"/>
      <c r="C299" s="1"/>
      <c r="D299" s="1"/>
      <c r="E299" s="1"/>
      <c r="F299" s="1"/>
      <c r="G299" s="1"/>
    </row>
    <row r="300" spans="1:7">
      <c r="A300" s="1"/>
      <c r="B300" s="1"/>
      <c r="C300" s="1"/>
      <c r="D300" s="1"/>
      <c r="E300" s="1"/>
      <c r="F300" s="1"/>
      <c r="G300" s="1"/>
    </row>
    <row r="301" spans="1:7">
      <c r="A301" s="1"/>
      <c r="B301" s="1"/>
      <c r="C301" s="1"/>
      <c r="D301" s="1"/>
      <c r="E301" s="1"/>
      <c r="F301" s="1"/>
      <c r="G301" s="1"/>
    </row>
    <row r="302" spans="1:7">
      <c r="A302" s="1"/>
      <c r="B302" s="1"/>
      <c r="C302" s="1"/>
      <c r="D302" s="1"/>
      <c r="E302" s="1"/>
      <c r="F302" s="1"/>
      <c r="G302" s="1"/>
    </row>
    <row r="303" spans="1:7">
      <c r="A303" s="1"/>
      <c r="B303" s="1"/>
      <c r="C303" s="1"/>
      <c r="D303" s="1"/>
      <c r="E303" s="1"/>
      <c r="F303" s="1"/>
      <c r="G303" s="1"/>
    </row>
    <row r="304" spans="1:7">
      <c r="A304" s="1"/>
      <c r="B304" s="1"/>
      <c r="C304" s="1"/>
      <c r="D304" s="1"/>
      <c r="E304" s="1"/>
      <c r="F304" s="1"/>
      <c r="G304" s="1"/>
    </row>
    <row r="305" spans="1:7">
      <c r="A305" s="1"/>
      <c r="B305" s="1"/>
      <c r="C305" s="1"/>
      <c r="D305" s="1"/>
      <c r="E305" s="1"/>
      <c r="F305" s="1"/>
      <c r="G305" s="1"/>
    </row>
    <row r="306" spans="1:7">
      <c r="A306" s="1"/>
      <c r="B306" s="1"/>
      <c r="C306" s="1"/>
      <c r="D306" s="1"/>
      <c r="E306" s="1"/>
      <c r="F306" s="1"/>
      <c r="G306" s="1"/>
    </row>
    <row r="307" spans="1:7">
      <c r="A307" s="1"/>
      <c r="B307" s="1"/>
      <c r="C307" s="1"/>
      <c r="D307" s="1"/>
      <c r="E307" s="1"/>
      <c r="F307" s="1"/>
      <c r="G307" s="1"/>
    </row>
    <row r="308" spans="1:7">
      <c r="A308" s="1"/>
      <c r="B308" s="1"/>
      <c r="C308" s="1"/>
      <c r="D308" s="1"/>
      <c r="E308" s="1"/>
      <c r="F308" s="1"/>
      <c r="G308" s="1"/>
    </row>
    <row r="309" spans="1:7">
      <c r="A309" s="1"/>
      <c r="B309" s="1"/>
      <c r="C309" s="1"/>
      <c r="D309" s="1"/>
      <c r="E309" s="1"/>
      <c r="F309" s="1"/>
      <c r="G309" s="1"/>
    </row>
    <row r="310" spans="1:7">
      <c r="A310" s="1"/>
      <c r="B310" s="1"/>
      <c r="C310" s="1"/>
      <c r="D310" s="1"/>
      <c r="E310" s="1"/>
      <c r="F310" s="1"/>
      <c r="G310" s="1"/>
    </row>
    <row r="311" spans="1:7">
      <c r="A311" s="1"/>
      <c r="B311" s="1"/>
      <c r="C311" s="1"/>
      <c r="D311" s="1"/>
      <c r="E311" s="1"/>
      <c r="F311" s="1"/>
      <c r="G311" s="1"/>
    </row>
    <row r="312" spans="1:7">
      <c r="A312" s="1"/>
      <c r="B312" s="1"/>
      <c r="C312" s="1"/>
      <c r="D312" s="1"/>
      <c r="E312" s="1"/>
      <c r="F312" s="1"/>
      <c r="G312" s="1"/>
    </row>
    <row r="313" spans="1:7">
      <c r="A313" s="1"/>
      <c r="B313" s="1"/>
      <c r="C313" s="1"/>
      <c r="D313" s="1"/>
      <c r="E313" s="1"/>
      <c r="F313" s="1"/>
      <c r="G313" s="1"/>
    </row>
    <row r="314" spans="1:7">
      <c r="A314" s="1"/>
      <c r="B314" s="1"/>
      <c r="C314" s="1"/>
      <c r="D314" s="1"/>
      <c r="E314" s="1"/>
      <c r="F314" s="1"/>
      <c r="G314" s="1"/>
    </row>
    <row r="315" spans="1:7">
      <c r="A315" s="1"/>
      <c r="B315" s="1"/>
      <c r="C315" s="1"/>
      <c r="D315" s="1"/>
      <c r="E315" s="1"/>
      <c r="F315" s="1"/>
      <c r="G315" s="1"/>
    </row>
    <row r="316" spans="1:7">
      <c r="A316" s="1"/>
      <c r="B316" s="1"/>
      <c r="C316" s="1"/>
      <c r="D316" s="1"/>
      <c r="E316" s="1"/>
      <c r="F316" s="1"/>
      <c r="G316" s="1"/>
    </row>
    <row r="317" spans="1:7">
      <c r="A317" s="1"/>
      <c r="B317" s="1"/>
      <c r="C317" s="1"/>
      <c r="D317" s="1"/>
      <c r="E317" s="1"/>
      <c r="F317" s="1"/>
      <c r="G317" s="1"/>
    </row>
    <row r="318" spans="1:7">
      <c r="A318" s="1"/>
      <c r="B318" s="1"/>
      <c r="C318" s="1"/>
      <c r="D318" s="1"/>
      <c r="E318" s="1"/>
      <c r="F318" s="1"/>
      <c r="G318" s="1"/>
    </row>
    <row r="319" spans="1:7">
      <c r="A319" s="1"/>
      <c r="B319" s="1"/>
      <c r="C319" s="1"/>
      <c r="D319" s="1"/>
      <c r="E319" s="1"/>
      <c r="F319" s="1"/>
      <c r="G319" s="1"/>
    </row>
    <row r="320" spans="1:7">
      <c r="A320" s="1"/>
      <c r="B320" s="1"/>
      <c r="C320" s="1"/>
      <c r="D320" s="1"/>
      <c r="E320" s="1"/>
      <c r="F320" s="1"/>
      <c r="G320" s="1"/>
    </row>
    <row r="321" spans="1:7">
      <c r="A321" s="1"/>
      <c r="B321" s="1"/>
      <c r="C321" s="1"/>
      <c r="D321" s="1"/>
      <c r="E321" s="1"/>
      <c r="F321" s="1"/>
      <c r="G321" s="1"/>
    </row>
    <row r="322" spans="1:7">
      <c r="A322" s="1"/>
      <c r="B322" s="1"/>
      <c r="C322" s="1"/>
      <c r="D322" s="1"/>
      <c r="E322" s="1"/>
      <c r="F322" s="1"/>
      <c r="G322" s="1"/>
    </row>
    <row r="323" spans="1:7">
      <c r="A323" s="1"/>
      <c r="B323" s="1"/>
      <c r="C323" s="1"/>
      <c r="D323" s="1"/>
      <c r="E323" s="1"/>
      <c r="F323" s="1"/>
      <c r="G323" s="1"/>
    </row>
    <row r="324" spans="1:7">
      <c r="A324" s="1"/>
      <c r="B324" s="1"/>
      <c r="C324" s="1"/>
      <c r="D324" s="1"/>
      <c r="E324" s="1"/>
      <c r="F324" s="1"/>
      <c r="G324" s="1"/>
    </row>
    <row r="325" spans="1:7">
      <c r="A325" s="1"/>
      <c r="B325" s="1"/>
      <c r="C325" s="1"/>
      <c r="D325" s="1"/>
      <c r="E325" s="1"/>
      <c r="F325" s="1"/>
      <c r="G325" s="1"/>
    </row>
    <row r="326" spans="1:7">
      <c r="A326" s="1"/>
      <c r="B326" s="1"/>
      <c r="C326" s="1"/>
      <c r="D326" s="1"/>
      <c r="E326" s="1"/>
      <c r="F326" s="1"/>
      <c r="G326" s="1"/>
    </row>
    <row r="327" spans="1:7">
      <c r="A327" s="1"/>
      <c r="B327" s="1"/>
      <c r="C327" s="1"/>
      <c r="D327" s="1"/>
      <c r="E327" s="1"/>
      <c r="F327" s="1"/>
      <c r="G327" s="1"/>
    </row>
    <row r="328" spans="1:7">
      <c r="A328" s="1"/>
      <c r="B328" s="1"/>
      <c r="C328" s="1"/>
      <c r="D328" s="1"/>
      <c r="E328" s="1"/>
      <c r="F328" s="1"/>
      <c r="G328" s="1"/>
    </row>
    <row r="329" spans="1:7">
      <c r="A329" s="1"/>
      <c r="B329" s="1"/>
      <c r="C329" s="1"/>
      <c r="D329" s="1"/>
      <c r="E329" s="1"/>
      <c r="F329" s="1"/>
      <c r="G329" s="1"/>
    </row>
    <row r="330" spans="1:7">
      <c r="A330" s="1"/>
      <c r="B330" s="1"/>
      <c r="C330" s="1"/>
      <c r="D330" s="1"/>
      <c r="E330" s="1"/>
      <c r="F330" s="1"/>
      <c r="G330" s="1"/>
    </row>
    <row r="331" spans="1:7">
      <c r="A331" s="1"/>
      <c r="B331" s="1"/>
      <c r="C331" s="1"/>
      <c r="D331" s="1"/>
      <c r="E331" s="1"/>
      <c r="F331" s="1"/>
      <c r="G331" s="1"/>
    </row>
    <row r="332" spans="1:7">
      <c r="A332" s="1"/>
      <c r="B332" s="1"/>
      <c r="C332" s="1"/>
      <c r="D332" s="1"/>
      <c r="E332" s="1"/>
      <c r="F332" s="1"/>
      <c r="G332" s="1"/>
    </row>
    <row r="333" spans="1:7">
      <c r="A333" s="1"/>
      <c r="B333" s="1"/>
      <c r="C333" s="1"/>
      <c r="D333" s="1"/>
      <c r="E333" s="1"/>
      <c r="F333" s="1"/>
      <c r="G333" s="1"/>
    </row>
    <row r="334" spans="1:7">
      <c r="A334" s="1"/>
      <c r="B334" s="1"/>
      <c r="C334" s="1"/>
      <c r="D334" s="1"/>
      <c r="E334" s="1"/>
      <c r="F334" s="1"/>
      <c r="G334" s="1"/>
    </row>
    <row r="335" spans="1:7">
      <c r="A335" s="1"/>
      <c r="B335" s="1"/>
      <c r="C335" s="1"/>
      <c r="D335" s="1"/>
      <c r="E335" s="1"/>
      <c r="F335" s="1"/>
      <c r="G335" s="1"/>
    </row>
    <row r="336" spans="1:7">
      <c r="A336" s="1"/>
      <c r="B336" s="1"/>
      <c r="C336" s="1"/>
      <c r="D336" s="1"/>
      <c r="E336" s="1"/>
      <c r="F336" s="1"/>
      <c r="G336" s="1"/>
    </row>
    <row r="337" spans="1:7">
      <c r="A337" s="1"/>
      <c r="B337" s="1"/>
      <c r="C337" s="1"/>
      <c r="D337" s="1"/>
      <c r="E337" s="1"/>
      <c r="F337" s="1"/>
      <c r="G337" s="1"/>
    </row>
    <row r="338" spans="1:7">
      <c r="A338" s="1"/>
      <c r="B338" s="1"/>
      <c r="C338" s="1"/>
      <c r="D338" s="1"/>
      <c r="E338" s="1"/>
      <c r="F338" s="1"/>
      <c r="G338" s="1"/>
    </row>
    <row r="339" spans="1:7">
      <c r="A339" s="1"/>
      <c r="B339" s="1"/>
      <c r="C339" s="1"/>
      <c r="D339" s="1"/>
      <c r="E339" s="1"/>
      <c r="F339" s="1"/>
      <c r="G339" s="1"/>
    </row>
    <row r="340" spans="1:7">
      <c r="A340" s="1"/>
      <c r="B340" s="1"/>
      <c r="C340" s="1"/>
      <c r="D340" s="1"/>
      <c r="E340" s="1"/>
      <c r="F340" s="1"/>
      <c r="G340" s="1"/>
    </row>
    <row r="341" spans="1:7">
      <c r="A341" s="1"/>
      <c r="B341" s="1"/>
      <c r="C341" s="1"/>
      <c r="D341" s="1"/>
      <c r="E341" s="1"/>
      <c r="F341" s="1"/>
      <c r="G341" s="1"/>
    </row>
    <row r="342" spans="1:7">
      <c r="A342" s="1"/>
      <c r="B342" s="1"/>
      <c r="C342" s="1"/>
      <c r="D342" s="1"/>
      <c r="E342" s="1"/>
      <c r="F342" s="1"/>
      <c r="G342" s="1"/>
    </row>
    <row r="343" spans="1:7">
      <c r="A343" s="1"/>
      <c r="B343" s="1"/>
      <c r="C343" s="1"/>
      <c r="D343" s="1"/>
      <c r="E343" s="1"/>
      <c r="F343" s="1"/>
      <c r="G343" s="1"/>
    </row>
    <row r="344" spans="1:7">
      <c r="A344" s="1"/>
      <c r="B344" s="1"/>
      <c r="C344" s="1"/>
      <c r="D344" s="1"/>
      <c r="E344" s="1"/>
      <c r="F344" s="1"/>
      <c r="G344" s="1"/>
    </row>
    <row r="345" spans="1:7">
      <c r="A345" s="1"/>
      <c r="B345" s="1"/>
      <c r="C345" s="1"/>
      <c r="D345" s="1"/>
      <c r="E345" s="1"/>
      <c r="F345" s="1"/>
      <c r="G345" s="1"/>
    </row>
    <row r="346" spans="1:7">
      <c r="A346" s="1"/>
      <c r="B346" s="1"/>
      <c r="C346" s="1"/>
      <c r="D346" s="1"/>
      <c r="E346" s="1"/>
      <c r="F346" s="1"/>
      <c r="G346" s="1"/>
    </row>
    <row r="347" spans="1:7">
      <c r="A347" s="1"/>
      <c r="B347" s="1"/>
      <c r="C347" s="1"/>
      <c r="D347" s="1"/>
      <c r="E347" s="1"/>
      <c r="F347" s="1"/>
      <c r="G347" s="1"/>
    </row>
    <row r="348" spans="1:7">
      <c r="A348" s="1"/>
      <c r="B348" s="1"/>
      <c r="C348" s="1"/>
      <c r="D348" s="1"/>
      <c r="E348" s="1"/>
      <c r="F348" s="1"/>
      <c r="G348" s="1"/>
    </row>
    <row r="349" spans="1:7">
      <c r="A349" s="1"/>
      <c r="B349" s="1"/>
      <c r="C349" s="1"/>
      <c r="D349" s="1"/>
      <c r="E349" s="1"/>
      <c r="F349" s="1"/>
      <c r="G349" s="1"/>
    </row>
    <row r="350" spans="1:7">
      <c r="A350" s="1"/>
      <c r="B350" s="1"/>
      <c r="C350" s="1"/>
      <c r="D350" s="1"/>
      <c r="E350" s="1"/>
      <c r="F350" s="1"/>
      <c r="G350" s="1"/>
    </row>
    <row r="351" spans="1:7">
      <c r="A351" s="1"/>
      <c r="B351" s="1"/>
      <c r="C351" s="1"/>
      <c r="D351" s="1"/>
      <c r="E351" s="1"/>
      <c r="F351" s="1"/>
      <c r="G351" s="1"/>
    </row>
    <row r="352" spans="1:7">
      <c r="A352" s="1"/>
      <c r="B352" s="1"/>
      <c r="C352" s="1"/>
      <c r="D352" s="1"/>
      <c r="E352" s="1"/>
      <c r="F352" s="1"/>
      <c r="G352" s="1"/>
    </row>
    <row r="353" spans="1:7">
      <c r="A353" s="1"/>
      <c r="B353" s="1"/>
      <c r="C353" s="1"/>
      <c r="D353" s="1"/>
      <c r="E353" s="1"/>
      <c r="F353" s="1"/>
      <c r="G353" s="1"/>
    </row>
    <row r="354" spans="1:7">
      <c r="A354" s="1"/>
      <c r="B354" s="1"/>
      <c r="C354" s="1"/>
      <c r="D354" s="1"/>
      <c r="E354" s="1"/>
      <c r="F354" s="1"/>
      <c r="G354" s="1"/>
    </row>
    <row r="355" spans="1:7">
      <c r="A355" s="1"/>
      <c r="B355" s="1"/>
      <c r="C355" s="1"/>
      <c r="D355" s="1"/>
      <c r="E355" s="1"/>
      <c r="F355" s="1"/>
      <c r="G355" s="1"/>
    </row>
    <row r="356" spans="1:7">
      <c r="A356" s="1"/>
      <c r="B356" s="1"/>
      <c r="C356" s="1"/>
      <c r="D356" s="1"/>
      <c r="E356" s="1"/>
      <c r="F356" s="1"/>
      <c r="G356" s="1"/>
    </row>
    <row r="357" spans="1:7">
      <c r="A357" s="1"/>
      <c r="B357" s="1"/>
      <c r="C357" s="1"/>
      <c r="D357" s="1"/>
      <c r="E357" s="1"/>
      <c r="F357" s="1"/>
      <c r="G357" s="1"/>
    </row>
    <row r="358" spans="1:7">
      <c r="A358" s="1"/>
      <c r="B358" s="1"/>
      <c r="C358" s="1"/>
      <c r="D358" s="1"/>
      <c r="E358" s="1"/>
      <c r="F358" s="1"/>
      <c r="G358" s="1"/>
    </row>
    <row r="359" spans="1:7">
      <c r="A359" s="1"/>
      <c r="B359" s="1"/>
      <c r="C359" s="1"/>
      <c r="D359" s="1"/>
      <c r="E359" s="1"/>
      <c r="F359" s="1"/>
      <c r="G359" s="1"/>
    </row>
    <row r="360" spans="1:7">
      <c r="A360" s="1"/>
      <c r="B360" s="1"/>
      <c r="C360" s="1"/>
      <c r="D360" s="1"/>
      <c r="E360" s="1"/>
      <c r="F360" s="1"/>
      <c r="G360" s="1"/>
    </row>
    <row r="361" spans="1:7">
      <c r="A361" s="1"/>
      <c r="B361" s="1"/>
      <c r="C361" s="1"/>
      <c r="D361" s="1"/>
      <c r="E361" s="1"/>
      <c r="F361" s="1"/>
      <c r="G361" s="1"/>
    </row>
    <row r="362" spans="1:7">
      <c r="A362" s="1"/>
      <c r="B362" s="1"/>
      <c r="C362" s="1"/>
      <c r="D362" s="1"/>
      <c r="E362" s="1"/>
      <c r="F362" s="1"/>
      <c r="G362" s="1"/>
    </row>
    <row r="363" spans="1:7">
      <c r="A363" s="1"/>
      <c r="B363" s="1"/>
      <c r="C363" s="1"/>
      <c r="D363" s="1"/>
      <c r="E363" s="1"/>
      <c r="F363" s="1"/>
      <c r="G363" s="1"/>
    </row>
    <row r="364" spans="1:7">
      <c r="A364" s="1"/>
      <c r="B364" s="1"/>
      <c r="C364" s="1"/>
      <c r="D364" s="1"/>
      <c r="E364" s="1"/>
      <c r="F364" s="1"/>
      <c r="G364" s="1"/>
    </row>
    <row r="365" spans="1:7">
      <c r="A365" s="1"/>
      <c r="B365" s="1"/>
      <c r="C365" s="1"/>
      <c r="D365" s="1"/>
      <c r="E365" s="1"/>
      <c r="F365" s="1"/>
      <c r="G365" s="1"/>
    </row>
    <row r="366" spans="1:7">
      <c r="A366" s="1"/>
      <c r="B366" s="1"/>
      <c r="C366" s="1"/>
      <c r="D366" s="1"/>
      <c r="E366" s="1"/>
      <c r="F366" s="1"/>
      <c r="G366" s="1"/>
    </row>
    <row r="367" spans="1:7">
      <c r="A367" s="1"/>
      <c r="B367" s="1"/>
      <c r="C367" s="1"/>
      <c r="D367" s="1"/>
      <c r="E367" s="1"/>
      <c r="F367" s="1"/>
      <c r="G367" s="1"/>
    </row>
    <row r="368" spans="1:7">
      <c r="A368" s="1"/>
      <c r="B368" s="1"/>
      <c r="C368" s="1"/>
      <c r="D368" s="1"/>
      <c r="E368" s="1"/>
      <c r="F368" s="1"/>
      <c r="G368" s="1"/>
    </row>
    <row r="369" spans="1:7">
      <c r="A369" s="1"/>
      <c r="B369" s="1"/>
      <c r="C369" s="1"/>
      <c r="D369" s="1"/>
      <c r="E369" s="1"/>
      <c r="F369" s="1"/>
      <c r="G369" s="1"/>
    </row>
    <row r="370" spans="1:7">
      <c r="A370" s="1"/>
      <c r="B370" s="1"/>
      <c r="C370" s="1"/>
      <c r="D370" s="1"/>
      <c r="E370" s="1"/>
      <c r="F370" s="1"/>
      <c r="G370" s="1"/>
    </row>
    <row r="371" spans="1:7">
      <c r="A371" s="1"/>
      <c r="B371" s="1"/>
      <c r="C371" s="1"/>
      <c r="D371" s="1"/>
      <c r="E371" s="1"/>
      <c r="F371" s="1"/>
      <c r="G371" s="1"/>
    </row>
    <row r="372" spans="1:7">
      <c r="A372" s="1"/>
      <c r="B372" s="1"/>
      <c r="C372" s="1"/>
      <c r="D372" s="1"/>
      <c r="E372" s="1"/>
      <c r="F372" s="1"/>
      <c r="G372" s="1"/>
    </row>
    <row r="373" spans="1:7">
      <c r="A373" s="1"/>
      <c r="B373" s="1"/>
      <c r="C373" s="1"/>
      <c r="D373" s="1"/>
      <c r="E373" s="1"/>
      <c r="F373" s="1"/>
      <c r="G373" s="1"/>
    </row>
    <row r="374" spans="1:7">
      <c r="A374" s="1"/>
      <c r="B374" s="1"/>
      <c r="C374" s="1"/>
      <c r="D374" s="1"/>
      <c r="E374" s="1"/>
      <c r="F374" s="1"/>
      <c r="G374" s="1"/>
    </row>
    <row r="375" spans="1:7">
      <c r="A375" s="1"/>
      <c r="B375" s="1"/>
      <c r="C375" s="1"/>
      <c r="D375" s="1"/>
      <c r="E375" s="1"/>
      <c r="F375" s="1"/>
      <c r="G375" s="1"/>
    </row>
    <row r="376" spans="1:7">
      <c r="A376" s="1"/>
      <c r="B376" s="1"/>
      <c r="C376" s="1"/>
      <c r="D376" s="1"/>
      <c r="E376" s="1"/>
      <c r="F376" s="1"/>
      <c r="G376" s="1"/>
    </row>
    <row r="377" spans="1:7">
      <c r="A377" s="1"/>
      <c r="B377" s="1"/>
      <c r="C377" s="1"/>
      <c r="D377" s="1"/>
      <c r="E377" s="1"/>
      <c r="F377" s="1"/>
      <c r="G377" s="1"/>
    </row>
    <row r="378" spans="1:7">
      <c r="A378" s="1"/>
      <c r="B378" s="1"/>
      <c r="C378" s="1"/>
      <c r="D378" s="1"/>
      <c r="E378" s="1"/>
      <c r="F378" s="1"/>
      <c r="G378" s="1"/>
    </row>
    <row r="379" spans="1:7">
      <c r="A379" s="1"/>
      <c r="B379" s="1"/>
      <c r="C379" s="1"/>
      <c r="D379" s="1"/>
      <c r="E379" s="1"/>
      <c r="F379" s="1"/>
      <c r="G379" s="1"/>
    </row>
    <row r="380" spans="1:7">
      <c r="A380" s="1"/>
      <c r="B380" s="1"/>
      <c r="C380" s="1"/>
      <c r="D380" s="1"/>
      <c r="E380" s="1"/>
      <c r="F380" s="1"/>
      <c r="G380" s="1"/>
    </row>
    <row r="381" spans="1:7">
      <c r="A381" s="1"/>
      <c r="B381" s="1"/>
      <c r="C381" s="1"/>
      <c r="D381" s="1"/>
      <c r="E381" s="1"/>
      <c r="F381" s="1"/>
      <c r="G381" s="1"/>
    </row>
    <row r="382" spans="1:7">
      <c r="A382" s="1"/>
      <c r="B382" s="1"/>
      <c r="C382" s="1"/>
      <c r="D382" s="1"/>
      <c r="E382" s="1"/>
      <c r="F382" s="1"/>
      <c r="G382" s="1"/>
    </row>
    <row r="383" spans="1:7">
      <c r="A383" s="1"/>
      <c r="B383" s="1"/>
      <c r="C383" s="1"/>
      <c r="D383" s="1"/>
      <c r="E383" s="1"/>
      <c r="F383" s="1"/>
      <c r="G383" s="1"/>
    </row>
    <row r="384" spans="1:7">
      <c r="A384" s="1"/>
      <c r="B384" s="1"/>
      <c r="C384" s="1"/>
      <c r="D384" s="1"/>
      <c r="E384" s="1"/>
      <c r="F384" s="1"/>
      <c r="G384" s="1"/>
    </row>
    <row r="385" spans="1:7">
      <c r="A385" s="1"/>
      <c r="B385" s="1"/>
      <c r="C385" s="1"/>
      <c r="D385" s="1"/>
      <c r="E385" s="1"/>
      <c r="F385" s="1"/>
      <c r="G385" s="1"/>
    </row>
    <row r="386" spans="1:7">
      <c r="A386" s="1"/>
      <c r="B386" s="1"/>
      <c r="C386" s="1"/>
      <c r="D386" s="1"/>
      <c r="E386" s="1"/>
      <c r="F386" s="1"/>
      <c r="G386" s="1"/>
    </row>
    <row r="387" spans="1:7">
      <c r="A387" s="1"/>
      <c r="B387" s="1"/>
      <c r="C387" s="1"/>
      <c r="D387" s="1"/>
      <c r="E387" s="1"/>
      <c r="F387" s="1"/>
      <c r="G387" s="1"/>
    </row>
    <row r="388" spans="1:7">
      <c r="A388" s="1"/>
      <c r="B388" s="1"/>
      <c r="C388" s="1"/>
      <c r="D388" s="1"/>
      <c r="E388" s="1"/>
      <c r="F388" s="1"/>
      <c r="G388" s="1"/>
    </row>
    <row r="389" spans="1:7">
      <c r="A389" s="1"/>
      <c r="B389" s="1"/>
      <c r="C389" s="1"/>
      <c r="D389" s="1"/>
      <c r="E389" s="1"/>
      <c r="F389" s="1"/>
      <c r="G389" s="1"/>
    </row>
    <row r="390" spans="1:7">
      <c r="A390" s="1"/>
      <c r="B390" s="1"/>
      <c r="C390" s="1"/>
      <c r="D390" s="1"/>
      <c r="E390" s="1"/>
      <c r="F390" s="1"/>
      <c r="G390" s="1"/>
    </row>
    <row r="391" spans="1:7">
      <c r="A391" s="1"/>
      <c r="B391" s="1"/>
      <c r="C391" s="1"/>
      <c r="D391" s="1"/>
      <c r="E391" s="1"/>
      <c r="F391" s="1"/>
      <c r="G391" s="1"/>
    </row>
    <row r="392" spans="1:7">
      <c r="A392" s="1"/>
      <c r="B392" s="1"/>
      <c r="C392" s="1"/>
      <c r="D392" s="1"/>
      <c r="E392" s="1"/>
      <c r="F392" s="1"/>
      <c r="G392" s="1"/>
    </row>
    <row r="393" spans="1:7">
      <c r="A393" s="1"/>
      <c r="B393" s="1"/>
      <c r="C393" s="1"/>
      <c r="D393" s="1"/>
      <c r="E393" s="1"/>
      <c r="F393" s="1"/>
      <c r="G393" s="1"/>
    </row>
    <row r="394" spans="1:7">
      <c r="A394" s="1"/>
      <c r="B394" s="1"/>
      <c r="C394" s="1"/>
      <c r="D394" s="1"/>
      <c r="E394" s="1"/>
      <c r="F394" s="1"/>
      <c r="G394" s="1"/>
    </row>
    <row r="395" spans="1:7">
      <c r="A395" s="1"/>
      <c r="B395" s="1"/>
      <c r="C395" s="1"/>
      <c r="D395" s="1"/>
      <c r="E395" s="1"/>
      <c r="F395" s="1"/>
      <c r="G395" s="1"/>
    </row>
    <row r="396" spans="1:7">
      <c r="A396" s="1"/>
      <c r="B396" s="1"/>
      <c r="C396" s="1"/>
      <c r="D396" s="1"/>
      <c r="E396" s="1"/>
      <c r="F396" s="1"/>
      <c r="G396" s="1"/>
    </row>
    <row r="397" spans="1:7">
      <c r="A397" s="1"/>
      <c r="B397" s="1"/>
      <c r="C397" s="1"/>
      <c r="D397" s="1"/>
      <c r="E397" s="1"/>
      <c r="F397" s="1"/>
      <c r="G397" s="1"/>
    </row>
    <row r="398" spans="1:7">
      <c r="A398" s="1"/>
      <c r="B398" s="1"/>
      <c r="C398" s="1"/>
      <c r="D398" s="1"/>
      <c r="E398" s="1"/>
      <c r="F398" s="1"/>
      <c r="G398" s="1"/>
    </row>
    <row r="399" spans="1:7">
      <c r="A399" s="1"/>
      <c r="B399" s="1"/>
      <c r="C399" s="1"/>
      <c r="D399" s="1"/>
      <c r="E399" s="1"/>
      <c r="F399" s="1"/>
      <c r="G399" s="1"/>
    </row>
    <row r="400" spans="1:7">
      <c r="A400" s="1"/>
      <c r="B400" s="1"/>
      <c r="C400" s="1"/>
      <c r="D400" s="1"/>
      <c r="E400" s="1"/>
      <c r="F400" s="1"/>
      <c r="G400" s="1"/>
    </row>
    <row r="401" spans="1:7">
      <c r="A401" s="1"/>
      <c r="B401" s="1"/>
      <c r="C401" s="1"/>
      <c r="D401" s="1"/>
      <c r="E401" s="1"/>
      <c r="F401" s="1"/>
      <c r="G401" s="1"/>
    </row>
    <row r="402" spans="1:7">
      <c r="A402" s="1"/>
      <c r="B402" s="1"/>
      <c r="C402" s="1"/>
      <c r="D402" s="1"/>
      <c r="E402" s="1"/>
      <c r="F402" s="1"/>
      <c r="G402" s="1"/>
    </row>
    <row r="403" spans="1:7">
      <c r="A403" s="1"/>
      <c r="B403" s="1"/>
      <c r="C403" s="1"/>
      <c r="D403" s="1"/>
      <c r="E403" s="1"/>
      <c r="F403" s="1"/>
      <c r="G403" s="1"/>
    </row>
    <row r="404" spans="1:7">
      <c r="A404" s="1"/>
      <c r="B404" s="1"/>
      <c r="C404" s="1"/>
      <c r="D404" s="1"/>
      <c r="E404" s="1"/>
      <c r="F404" s="1"/>
      <c r="G404" s="1"/>
    </row>
    <row r="405" spans="1:7">
      <c r="A405" s="1"/>
      <c r="B405" s="1"/>
      <c r="C405" s="1"/>
      <c r="D405" s="1"/>
      <c r="E405" s="1"/>
      <c r="F405" s="1"/>
      <c r="G405" s="1"/>
    </row>
    <row r="406" spans="1:7">
      <c r="A406" s="1"/>
      <c r="B406" s="1"/>
      <c r="C406" s="1"/>
      <c r="D406" s="1"/>
      <c r="E406" s="1"/>
      <c r="F406" s="1"/>
      <c r="G406" s="1"/>
    </row>
    <row r="407" spans="1:7">
      <c r="A407" s="1"/>
      <c r="B407" s="1"/>
      <c r="C407" s="1"/>
      <c r="D407" s="1"/>
      <c r="E407" s="1"/>
      <c r="F407" s="1"/>
      <c r="G407" s="1"/>
    </row>
    <row r="408" spans="1:7">
      <c r="A408" s="1"/>
      <c r="B408" s="1"/>
      <c r="C408" s="1"/>
      <c r="D408" s="1"/>
      <c r="E408" s="1"/>
      <c r="F408" s="1"/>
      <c r="G408" s="1"/>
    </row>
    <row r="409" spans="1:7">
      <c r="A409" s="1"/>
      <c r="B409" s="1"/>
      <c r="C409" s="1"/>
      <c r="D409" s="1"/>
      <c r="E409" s="1"/>
      <c r="F409" s="1"/>
      <c r="G409" s="1"/>
    </row>
    <row r="410" spans="1:7">
      <c r="A410" s="1"/>
      <c r="B410" s="1"/>
      <c r="C410" s="1"/>
      <c r="D410" s="1"/>
      <c r="E410" s="1"/>
      <c r="F410" s="1"/>
      <c r="G410" s="1"/>
    </row>
    <row r="411" spans="1:7">
      <c r="A411" s="1"/>
      <c r="B411" s="1"/>
      <c r="C411" s="1"/>
      <c r="D411" s="1"/>
      <c r="E411" s="1"/>
      <c r="F411" s="1"/>
      <c r="G411" s="1"/>
    </row>
    <row r="412" spans="1:7">
      <c r="A412" s="1"/>
      <c r="B412" s="1"/>
      <c r="C412" s="1"/>
      <c r="D412" s="1"/>
      <c r="E412" s="1"/>
      <c r="F412" s="1"/>
      <c r="G412" s="1"/>
    </row>
    <row r="413" spans="1:7">
      <c r="A413" s="1"/>
      <c r="B413" s="1"/>
      <c r="C413" s="1"/>
      <c r="D413" s="1"/>
      <c r="E413" s="1"/>
      <c r="F413" s="1"/>
      <c r="G413" s="1"/>
    </row>
    <row r="414" spans="1:7">
      <c r="A414" s="1"/>
      <c r="B414" s="1"/>
      <c r="C414" s="1"/>
      <c r="D414" s="1"/>
      <c r="E414" s="1"/>
      <c r="F414" s="1"/>
      <c r="G414" s="1"/>
    </row>
    <row r="415" spans="1:7">
      <c r="A415" s="1"/>
      <c r="B415" s="1"/>
      <c r="C415" s="1"/>
      <c r="D415" s="1"/>
      <c r="E415" s="1"/>
      <c r="F415" s="1"/>
      <c r="G415" s="1"/>
    </row>
    <row r="416" spans="1:7">
      <c r="A416" s="1"/>
      <c r="B416" s="1"/>
      <c r="C416" s="1"/>
      <c r="D416" s="1"/>
      <c r="E416" s="1"/>
      <c r="F416" s="1"/>
      <c r="G416" s="1"/>
    </row>
    <row r="417" spans="1:7">
      <c r="A417" s="1"/>
      <c r="B417" s="1"/>
      <c r="C417" s="1"/>
      <c r="D417" s="1"/>
      <c r="E417" s="1"/>
      <c r="F417" s="1"/>
      <c r="G417" s="1"/>
    </row>
    <row r="418" spans="1:7">
      <c r="A418" s="1"/>
      <c r="B418" s="1"/>
      <c r="C418" s="1"/>
      <c r="D418" s="1"/>
      <c r="E418" s="1"/>
      <c r="F418" s="1"/>
      <c r="G418" s="1"/>
    </row>
    <row r="419" spans="1:7">
      <c r="A419" s="1"/>
      <c r="B419" s="1"/>
      <c r="C419" s="1"/>
      <c r="D419" s="1"/>
      <c r="E419" s="1"/>
      <c r="F419" s="1"/>
      <c r="G419" s="1"/>
    </row>
    <row r="420" spans="1:7">
      <c r="A420" s="1"/>
      <c r="B420" s="1"/>
      <c r="C420" s="1"/>
      <c r="D420" s="1"/>
      <c r="E420" s="1"/>
      <c r="F420" s="1"/>
      <c r="G420" s="1"/>
    </row>
    <row r="421" spans="1:7">
      <c r="A421" s="1"/>
      <c r="B421" s="1"/>
      <c r="C421" s="1"/>
      <c r="D421" s="1"/>
      <c r="E421" s="1"/>
      <c r="F421" s="1"/>
      <c r="G421" s="1"/>
    </row>
    <row r="422" spans="1:7">
      <c r="A422" s="1"/>
      <c r="B422" s="1"/>
      <c r="C422" s="1"/>
      <c r="D422" s="1"/>
      <c r="E422" s="1"/>
      <c r="F422" s="1"/>
      <c r="G422" s="1"/>
    </row>
    <row r="423" spans="1:7">
      <c r="A423" s="1"/>
      <c r="B423" s="1"/>
      <c r="C423" s="1"/>
      <c r="D423" s="1"/>
      <c r="E423" s="1"/>
      <c r="F423" s="1"/>
      <c r="G423" s="1"/>
    </row>
    <row r="424" spans="1:7">
      <c r="A424" s="1"/>
      <c r="B424" s="1"/>
      <c r="C424" s="1"/>
      <c r="D424" s="1"/>
      <c r="E424" s="1"/>
      <c r="F424" s="1"/>
      <c r="G424" s="1"/>
    </row>
    <row r="425" spans="1:7">
      <c r="A425" s="1"/>
      <c r="B425" s="1"/>
      <c r="C425" s="1"/>
      <c r="D425" s="1"/>
      <c r="E425" s="1"/>
      <c r="F425" s="1"/>
      <c r="G425" s="1"/>
    </row>
    <row r="426" spans="1:7">
      <c r="A426" s="1"/>
      <c r="B426" s="1"/>
      <c r="C426" s="1"/>
      <c r="D426" s="1"/>
      <c r="E426" s="1"/>
      <c r="F426" s="1"/>
      <c r="G426" s="1"/>
    </row>
    <row r="427" spans="1:7">
      <c r="A427" s="1"/>
      <c r="B427" s="1"/>
      <c r="C427" s="1"/>
      <c r="D427" s="1"/>
      <c r="E427" s="1"/>
      <c r="F427" s="1"/>
      <c r="G427" s="1"/>
    </row>
    <row r="428" spans="1:7">
      <c r="A428" s="1"/>
      <c r="B428" s="1"/>
      <c r="C428" s="1"/>
      <c r="D428" s="1"/>
      <c r="E428" s="1"/>
      <c r="F428" s="1"/>
      <c r="G428" s="1"/>
    </row>
    <row r="429" spans="1:7">
      <c r="A429" s="1"/>
      <c r="B429" s="1"/>
      <c r="C429" s="1"/>
      <c r="D429" s="1"/>
      <c r="E429" s="1"/>
      <c r="F429" s="1"/>
      <c r="G429" s="1"/>
    </row>
    <row r="430" spans="1:7">
      <c r="A430" s="1"/>
      <c r="B430" s="1"/>
      <c r="C430" s="1"/>
      <c r="D430" s="1"/>
      <c r="E430" s="1"/>
      <c r="F430" s="1"/>
      <c r="G430" s="1"/>
    </row>
    <row r="431" spans="1:7">
      <c r="A431" s="1"/>
      <c r="B431" s="1"/>
      <c r="C431" s="1"/>
      <c r="D431" s="1"/>
      <c r="E431" s="1"/>
      <c r="F431" s="1"/>
      <c r="G431" s="1"/>
    </row>
    <row r="432" spans="1:7">
      <c r="A432" s="1"/>
      <c r="B432" s="1"/>
      <c r="C432" s="1"/>
      <c r="D432" s="1"/>
      <c r="E432" s="1"/>
      <c r="F432" s="1"/>
      <c r="G432" s="1"/>
    </row>
    <row r="433" spans="1:7">
      <c r="A433" s="1"/>
      <c r="B433" s="1"/>
      <c r="C433" s="1"/>
      <c r="D433" s="1"/>
      <c r="E433" s="1"/>
      <c r="F433" s="1"/>
      <c r="G433" s="1"/>
    </row>
    <row r="434" spans="1:7">
      <c r="A434" s="1"/>
      <c r="B434" s="1"/>
      <c r="C434" s="1"/>
      <c r="D434" s="1"/>
      <c r="E434" s="1"/>
      <c r="F434" s="1"/>
      <c r="G434" s="1"/>
    </row>
    <row r="435" spans="1:7">
      <c r="A435" s="1"/>
      <c r="B435" s="1"/>
      <c r="C435" s="1"/>
      <c r="D435" s="1"/>
      <c r="E435" s="1"/>
      <c r="F435" s="1"/>
      <c r="G435" s="1"/>
    </row>
    <row r="436" spans="1:7">
      <c r="A436" s="1"/>
      <c r="B436" s="1"/>
      <c r="C436" s="1"/>
      <c r="D436" s="1"/>
      <c r="E436" s="1"/>
      <c r="F436" s="1"/>
      <c r="G436" s="1"/>
    </row>
    <row r="437" spans="1:7">
      <c r="A437" s="1"/>
      <c r="B437" s="1"/>
      <c r="C437" s="1"/>
      <c r="D437" s="1"/>
      <c r="E437" s="1"/>
      <c r="F437" s="1"/>
      <c r="G437" s="1"/>
    </row>
    <row r="438" spans="1:7">
      <c r="A438" s="1"/>
      <c r="B438" s="1"/>
      <c r="C438" s="1"/>
      <c r="D438" s="1"/>
      <c r="E438" s="1"/>
      <c r="F438" s="1"/>
      <c r="G438" s="1"/>
    </row>
    <row r="439" spans="1:7">
      <c r="A439" s="1"/>
      <c r="B439" s="1"/>
      <c r="C439" s="1"/>
      <c r="D439" s="1"/>
      <c r="E439" s="1"/>
      <c r="F439" s="1"/>
      <c r="G439" s="1"/>
    </row>
    <row r="440" spans="1:7">
      <c r="A440" s="1"/>
      <c r="B440" s="1"/>
      <c r="C440" s="1"/>
      <c r="D440" s="1"/>
      <c r="E440" s="1"/>
      <c r="F440" s="1"/>
      <c r="G440" s="1"/>
    </row>
    <row r="441" spans="1:7">
      <c r="A441" s="1"/>
      <c r="B441" s="1"/>
      <c r="C441" s="1"/>
      <c r="D441" s="1"/>
      <c r="E441" s="1"/>
      <c r="F441" s="1"/>
      <c r="G441" s="1"/>
    </row>
    <row r="442" spans="1:7">
      <c r="A442" s="1"/>
      <c r="B442" s="1"/>
      <c r="C442" s="1"/>
      <c r="D442" s="1"/>
      <c r="E442" s="1"/>
      <c r="F442" s="1"/>
      <c r="G442" s="1"/>
    </row>
    <row r="443" spans="1:7">
      <c r="A443" s="1"/>
      <c r="B443" s="1"/>
      <c r="C443" s="1"/>
      <c r="D443" s="1"/>
      <c r="E443" s="1"/>
      <c r="F443" s="1"/>
      <c r="G443" s="1"/>
    </row>
    <row r="444" spans="1:7">
      <c r="A444" s="1"/>
      <c r="B444" s="1"/>
      <c r="C444" s="1"/>
      <c r="D444" s="1"/>
      <c r="E444" s="1"/>
      <c r="F444" s="1"/>
      <c r="G444" s="1"/>
    </row>
    <row r="445" spans="1:7">
      <c r="A445" s="1"/>
      <c r="B445" s="1"/>
      <c r="C445" s="1"/>
      <c r="D445" s="1"/>
      <c r="E445" s="1"/>
      <c r="F445" s="1"/>
      <c r="G445" s="1"/>
    </row>
    <row r="446" spans="1:7">
      <c r="A446" s="1"/>
      <c r="B446" s="1"/>
      <c r="C446" s="1"/>
      <c r="D446" s="1"/>
      <c r="E446" s="1"/>
      <c r="F446" s="1"/>
      <c r="G446" s="1"/>
    </row>
    <row r="447" spans="1:7">
      <c r="A447" s="1"/>
      <c r="B447" s="1"/>
      <c r="C447" s="1"/>
      <c r="D447" s="1"/>
      <c r="E447" s="1"/>
      <c r="F447" s="1"/>
      <c r="G447" s="1"/>
    </row>
    <row r="448" spans="1:7">
      <c r="A448" s="1"/>
      <c r="B448" s="1"/>
      <c r="C448" s="1"/>
      <c r="D448" s="1"/>
      <c r="E448" s="1"/>
      <c r="F448" s="1"/>
      <c r="G448" s="1"/>
    </row>
    <row r="449" spans="1:7">
      <c r="A449" s="1"/>
      <c r="B449" s="1"/>
      <c r="C449" s="1"/>
      <c r="D449" s="1"/>
      <c r="E449" s="1"/>
      <c r="F449" s="1"/>
      <c r="G449" s="1"/>
    </row>
    <row r="450" spans="1:7">
      <c r="A450" s="1"/>
      <c r="B450" s="1"/>
      <c r="C450" s="1"/>
      <c r="D450" s="1"/>
      <c r="E450" s="1"/>
      <c r="F450" s="1"/>
      <c r="G450" s="1"/>
    </row>
    <row r="451" spans="1:7">
      <c r="A451" s="1"/>
      <c r="B451" s="1"/>
      <c r="C451" s="1"/>
      <c r="D451" s="1"/>
      <c r="E451" s="1"/>
      <c r="F451" s="1"/>
      <c r="G451" s="1"/>
    </row>
    <row r="452" spans="1:7">
      <c r="A452" s="1"/>
      <c r="B452" s="1"/>
      <c r="C452" s="1"/>
      <c r="D452" s="1"/>
      <c r="E452" s="1"/>
      <c r="F452" s="1"/>
      <c r="G452" s="1"/>
    </row>
    <row r="453" spans="1:7">
      <c r="A453" s="1"/>
      <c r="B453" s="1"/>
      <c r="C453" s="1"/>
      <c r="D453" s="1"/>
      <c r="E453" s="1"/>
      <c r="F453" s="1"/>
      <c r="G453" s="1"/>
    </row>
    <row r="454" spans="1:7">
      <c r="A454" s="1"/>
      <c r="B454" s="1"/>
      <c r="C454" s="1"/>
      <c r="D454" s="1"/>
      <c r="E454" s="1"/>
      <c r="F454" s="1"/>
      <c r="G454" s="1"/>
    </row>
    <row r="455" spans="1:7">
      <c r="A455" s="1"/>
      <c r="B455" s="1"/>
      <c r="C455" s="1"/>
      <c r="D455" s="1"/>
      <c r="E455" s="1"/>
      <c r="F455" s="1"/>
      <c r="G455" s="1"/>
    </row>
    <row r="456" spans="1:7">
      <c r="A456" s="1"/>
      <c r="B456" s="1"/>
      <c r="C456" s="1"/>
      <c r="D456" s="1"/>
      <c r="E456" s="1"/>
      <c r="F456" s="1"/>
      <c r="G456" s="1"/>
    </row>
    <row r="457" spans="1:7">
      <c r="A457" s="1"/>
      <c r="B457" s="1"/>
      <c r="C457" s="1"/>
      <c r="D457" s="1"/>
      <c r="E457" s="1"/>
      <c r="F457" s="1"/>
      <c r="G457" s="1"/>
    </row>
    <row r="458" spans="1:7">
      <c r="A458" s="1"/>
      <c r="B458" s="1"/>
      <c r="C458" s="1"/>
      <c r="D458" s="1"/>
      <c r="E458" s="1"/>
      <c r="F458" s="1"/>
      <c r="G458" s="1"/>
    </row>
    <row r="459" spans="1:7">
      <c r="A459" s="1"/>
      <c r="B459" s="1"/>
      <c r="C459" s="1"/>
      <c r="D459" s="1"/>
      <c r="E459" s="1"/>
      <c r="F459" s="1"/>
      <c r="G459" s="1"/>
    </row>
    <row r="460" spans="1:7">
      <c r="A460" s="1"/>
      <c r="B460" s="1"/>
      <c r="C460" s="1"/>
      <c r="D460" s="1"/>
      <c r="E460" s="1"/>
      <c r="F460" s="1"/>
      <c r="G460" s="1"/>
    </row>
    <row r="461" spans="1:7">
      <c r="A461" s="1"/>
      <c r="B461" s="1"/>
      <c r="C461" s="1"/>
      <c r="D461" s="1"/>
      <c r="E461" s="1"/>
      <c r="F461" s="1"/>
      <c r="G461" s="1"/>
    </row>
    <row r="462" spans="1:7">
      <c r="A462" s="1"/>
      <c r="B462" s="1"/>
      <c r="C462" s="1"/>
      <c r="D462" s="1"/>
      <c r="E462" s="1"/>
      <c r="F462" s="1"/>
      <c r="G462" s="1"/>
    </row>
    <row r="463" spans="1:7">
      <c r="A463" s="1"/>
      <c r="B463" s="1"/>
      <c r="C463" s="1"/>
      <c r="D463" s="1"/>
      <c r="E463" s="1"/>
      <c r="F463" s="1"/>
      <c r="G463" s="1"/>
    </row>
    <row r="464" spans="1:7">
      <c r="A464" s="1"/>
      <c r="B464" s="1"/>
      <c r="C464" s="1"/>
      <c r="D464" s="1"/>
      <c r="E464" s="1"/>
      <c r="F464" s="1"/>
      <c r="G464" s="1"/>
    </row>
    <row r="465" spans="1:7">
      <c r="A465" s="1"/>
      <c r="B465" s="1"/>
      <c r="C465" s="1"/>
      <c r="D465" s="1"/>
      <c r="E465" s="1"/>
      <c r="F465" s="1"/>
      <c r="G465" s="1"/>
    </row>
    <row r="466" spans="1:7">
      <c r="A466" s="1"/>
      <c r="B466" s="1"/>
      <c r="C466" s="1"/>
      <c r="D466" s="1"/>
      <c r="E466" s="1"/>
      <c r="F466" s="1"/>
      <c r="G466" s="1"/>
    </row>
    <row r="467" spans="1:7">
      <c r="A467" s="1"/>
      <c r="B467" s="1"/>
      <c r="C467" s="1"/>
      <c r="D467" s="1"/>
      <c r="E467" s="1"/>
      <c r="F467" s="1"/>
      <c r="G467" s="1"/>
    </row>
    <row r="468" spans="1:7">
      <c r="A468" s="1"/>
      <c r="B468" s="1"/>
      <c r="C468" s="1"/>
      <c r="D468" s="1"/>
      <c r="E468" s="1"/>
      <c r="F468" s="1"/>
      <c r="G468" s="1"/>
    </row>
    <row r="469" spans="1:7">
      <c r="A469" s="1"/>
      <c r="B469" s="1"/>
      <c r="C469" s="1"/>
      <c r="D469" s="1"/>
      <c r="E469" s="1"/>
      <c r="F469" s="1"/>
      <c r="G469" s="1"/>
    </row>
    <row r="470" spans="1:7">
      <c r="A470" s="1"/>
      <c r="B470" s="1"/>
      <c r="C470" s="1"/>
      <c r="D470" s="1"/>
      <c r="E470" s="1"/>
      <c r="F470" s="1"/>
      <c r="G470" s="1"/>
    </row>
    <row r="471" spans="1:7">
      <c r="A471" s="1"/>
      <c r="B471" s="1"/>
      <c r="C471" s="1"/>
      <c r="D471" s="1"/>
      <c r="E471" s="1"/>
      <c r="F471" s="1"/>
      <c r="G471" s="1"/>
    </row>
    <row r="472" spans="1:7">
      <c r="A472" s="1"/>
      <c r="B472" s="1"/>
      <c r="C472" s="1"/>
      <c r="D472" s="1"/>
      <c r="E472" s="1"/>
      <c r="F472" s="1"/>
      <c r="G472" s="1"/>
    </row>
    <row r="473" spans="1:7">
      <c r="A473" s="1"/>
      <c r="B473" s="1"/>
      <c r="C473" s="1"/>
      <c r="D473" s="1"/>
      <c r="E473" s="1"/>
      <c r="F473" s="1"/>
      <c r="G473" s="1"/>
    </row>
    <row r="474" spans="1:7">
      <c r="A474" s="1"/>
      <c r="B474" s="1"/>
      <c r="C474" s="1"/>
      <c r="D474" s="1"/>
      <c r="E474" s="1"/>
      <c r="F474" s="1"/>
      <c r="G474" s="1"/>
    </row>
    <row r="475" spans="1:7">
      <c r="A475" s="1"/>
      <c r="B475" s="1"/>
      <c r="C475" s="1"/>
      <c r="D475" s="1"/>
      <c r="E475" s="1"/>
      <c r="F475" s="1"/>
      <c r="G475" s="1"/>
    </row>
    <row r="476" spans="1:7">
      <c r="A476" s="1"/>
      <c r="B476" s="1"/>
      <c r="C476" s="1"/>
      <c r="D476" s="1"/>
      <c r="E476" s="1"/>
      <c r="F476" s="1"/>
      <c r="G476" s="1"/>
    </row>
    <row r="477" spans="1:7">
      <c r="A477" s="1"/>
      <c r="B477" s="1"/>
      <c r="C477" s="1"/>
      <c r="D477" s="1"/>
      <c r="E477" s="1"/>
      <c r="F477" s="1"/>
      <c r="G477" s="1"/>
    </row>
    <row r="478" spans="1:7">
      <c r="A478" s="1"/>
      <c r="B478" s="1"/>
      <c r="C478" s="1"/>
      <c r="D478" s="1"/>
      <c r="E478" s="1"/>
      <c r="F478" s="1"/>
      <c r="G478" s="1"/>
    </row>
    <row r="479" spans="1:7">
      <c r="A479" s="1"/>
      <c r="B479" s="1"/>
      <c r="C479" s="1"/>
      <c r="D479" s="1"/>
      <c r="E479" s="1"/>
      <c r="F479" s="1"/>
      <c r="G479" s="1"/>
    </row>
    <row r="480" spans="1:7">
      <c r="A480" s="1"/>
      <c r="B480" s="1"/>
      <c r="C480" s="1"/>
      <c r="D480" s="1"/>
      <c r="E480" s="1"/>
      <c r="F480" s="1"/>
      <c r="G480" s="1"/>
    </row>
    <row r="481" spans="1:7">
      <c r="A481" s="1"/>
      <c r="B481" s="1"/>
      <c r="C481" s="1"/>
      <c r="D481" s="1"/>
      <c r="E481" s="1"/>
      <c r="F481" s="1"/>
      <c r="G481" s="1"/>
    </row>
    <row r="482" spans="1:7">
      <c r="A482" s="1"/>
      <c r="B482" s="1"/>
      <c r="C482" s="1"/>
      <c r="D482" s="1"/>
      <c r="E482" s="1"/>
      <c r="F482" s="1"/>
      <c r="G482" s="1"/>
    </row>
    <row r="483" spans="1:7">
      <c r="A483" s="1"/>
      <c r="B483" s="1"/>
      <c r="C483" s="1"/>
      <c r="D483" s="1"/>
      <c r="E483" s="1"/>
      <c r="F483" s="1"/>
      <c r="G483" s="1"/>
    </row>
    <row r="484" spans="1:7">
      <c r="A484" s="1"/>
      <c r="B484" s="1"/>
      <c r="C484" s="1"/>
      <c r="D484" s="1"/>
      <c r="E484" s="1"/>
      <c r="F484" s="1"/>
      <c r="G484" s="1"/>
    </row>
    <row r="485" spans="1:7">
      <c r="A485" s="1"/>
      <c r="B485" s="1"/>
      <c r="C485" s="1"/>
      <c r="D485" s="1"/>
      <c r="E485" s="1"/>
      <c r="F485" s="1"/>
      <c r="G485" s="1"/>
    </row>
    <row r="486" spans="1:7">
      <c r="A486" s="1"/>
      <c r="B486" s="1"/>
      <c r="C486" s="1"/>
      <c r="D486" s="1"/>
      <c r="E486" s="1"/>
      <c r="F486" s="1"/>
      <c r="G486" s="1"/>
    </row>
    <row r="487" spans="1:7">
      <c r="A487" s="1"/>
      <c r="B487" s="1"/>
      <c r="C487" s="1"/>
      <c r="D487" s="1"/>
      <c r="E487" s="1"/>
      <c r="F487" s="1"/>
      <c r="G487" s="1"/>
    </row>
    <row r="488" spans="1:7">
      <c r="A488" s="1"/>
      <c r="B488" s="1"/>
      <c r="C488" s="1"/>
      <c r="D488" s="1"/>
      <c r="E488" s="1"/>
      <c r="F488" s="1"/>
      <c r="G488" s="1"/>
    </row>
    <row r="489" spans="1:7">
      <c r="A489" s="1"/>
      <c r="B489" s="1"/>
      <c r="C489" s="1"/>
      <c r="D489" s="1"/>
      <c r="E489" s="1"/>
      <c r="F489" s="1"/>
      <c r="G489" s="1"/>
    </row>
    <row r="490" spans="1:7">
      <c r="A490" s="1"/>
      <c r="B490" s="1"/>
      <c r="C490" s="1"/>
      <c r="D490" s="1"/>
      <c r="E490" s="1"/>
      <c r="F490" s="1"/>
      <c r="G490" s="1"/>
    </row>
    <row r="491" spans="1:7">
      <c r="A491" s="1"/>
      <c r="B491" s="1"/>
      <c r="C491" s="1"/>
      <c r="D491" s="1"/>
      <c r="E491" s="1"/>
      <c r="F491" s="1"/>
      <c r="G491" s="1"/>
    </row>
    <row r="492" spans="1:7">
      <c r="A492" s="1"/>
      <c r="B492" s="1"/>
      <c r="C492" s="1"/>
      <c r="D492" s="1"/>
      <c r="E492" s="1"/>
      <c r="F492" s="1"/>
      <c r="G492" s="1"/>
    </row>
    <row r="493" spans="1:7">
      <c r="A493" s="1"/>
      <c r="B493" s="1"/>
      <c r="C493" s="1"/>
      <c r="D493" s="1"/>
      <c r="E493" s="1"/>
      <c r="F493" s="1"/>
      <c r="G493" s="1"/>
    </row>
    <row r="494" spans="1:7">
      <c r="A494" s="1"/>
      <c r="B494" s="1"/>
      <c r="C494" s="1"/>
      <c r="D494" s="1"/>
      <c r="E494" s="1"/>
      <c r="F494" s="1"/>
      <c r="G494" s="1"/>
    </row>
    <row r="495" spans="1:7">
      <c r="A495" s="1"/>
      <c r="B495" s="1"/>
      <c r="C495" s="1"/>
      <c r="D495" s="1"/>
      <c r="E495" s="1"/>
      <c r="F495" s="1"/>
      <c r="G495" s="1"/>
    </row>
    <row r="496" spans="1:7">
      <c r="A496" s="1"/>
      <c r="B496" s="1"/>
      <c r="C496" s="1"/>
      <c r="D496" s="1"/>
      <c r="E496" s="1"/>
      <c r="F496" s="1"/>
      <c r="G496" s="1"/>
    </row>
    <row r="497" spans="1:7">
      <c r="A497" s="1"/>
      <c r="B497" s="1"/>
      <c r="C497" s="1"/>
      <c r="D497" s="1"/>
      <c r="E497" s="1"/>
      <c r="F497" s="1"/>
      <c r="G497" s="1"/>
    </row>
    <row r="498" spans="1:7">
      <c r="A498" s="1"/>
      <c r="B498" s="1"/>
      <c r="C498" s="1"/>
      <c r="D498" s="1"/>
      <c r="E498" s="1"/>
      <c r="F498" s="1"/>
      <c r="G498" s="1"/>
    </row>
    <row r="499" spans="1:7">
      <c r="A499" s="1"/>
      <c r="B499" s="1"/>
      <c r="C499" s="1"/>
      <c r="D499" s="1"/>
      <c r="E499" s="1"/>
      <c r="F499" s="1"/>
      <c r="G499" s="1"/>
    </row>
    <row r="500" spans="1:7">
      <c r="A500" s="1"/>
      <c r="B500" s="1"/>
      <c r="C500" s="1"/>
      <c r="D500" s="1"/>
      <c r="E500" s="1"/>
      <c r="F500" s="1"/>
      <c r="G500" s="1"/>
    </row>
    <row r="501" spans="1:7">
      <c r="A501" s="1"/>
      <c r="B501" s="1"/>
      <c r="C501" s="1"/>
      <c r="D501" s="1"/>
      <c r="E501" s="1"/>
      <c r="F501" s="1"/>
      <c r="G501" s="1"/>
    </row>
    <row r="502" spans="1:7">
      <c r="A502" s="1"/>
      <c r="B502" s="1"/>
      <c r="C502" s="1"/>
      <c r="D502" s="1"/>
      <c r="E502" s="1"/>
      <c r="F502" s="1"/>
      <c r="G502" s="1"/>
    </row>
    <row r="503" spans="1:7">
      <c r="A503" s="1"/>
      <c r="B503" s="1"/>
      <c r="C503" s="1"/>
      <c r="D503" s="1"/>
      <c r="E503" s="1"/>
      <c r="F503" s="1"/>
      <c r="G503" s="1"/>
    </row>
    <row r="504" spans="1:7">
      <c r="A504" s="1"/>
      <c r="B504" s="1"/>
      <c r="C504" s="1"/>
      <c r="D504" s="1"/>
      <c r="E504" s="1"/>
      <c r="F504" s="1"/>
      <c r="G504" s="1"/>
    </row>
    <row r="505" spans="1:7">
      <c r="A505" s="1"/>
      <c r="B505" s="1"/>
      <c r="C505" s="1"/>
      <c r="D505" s="1"/>
      <c r="E505" s="1"/>
      <c r="F505" s="1"/>
      <c r="G505" s="1"/>
    </row>
    <row r="506" spans="1:7">
      <c r="A506" s="1"/>
      <c r="B506" s="1"/>
      <c r="C506" s="1"/>
      <c r="D506" s="1"/>
      <c r="E506" s="1"/>
      <c r="F506" s="1"/>
      <c r="G506" s="1"/>
    </row>
    <row r="507" spans="1:7">
      <c r="A507" s="1"/>
      <c r="B507" s="1"/>
      <c r="C507" s="1"/>
      <c r="D507" s="1"/>
      <c r="E507" s="1"/>
      <c r="F507" s="1"/>
      <c r="G507" s="1"/>
    </row>
    <row r="508" spans="1:7">
      <c r="A508" s="1"/>
      <c r="B508" s="1"/>
      <c r="C508" s="1"/>
      <c r="D508" s="1"/>
      <c r="E508" s="1"/>
      <c r="F508" s="1"/>
      <c r="G508" s="1"/>
    </row>
    <row r="509" spans="1:7">
      <c r="A509" s="1"/>
      <c r="B509" s="1"/>
      <c r="C509" s="1"/>
      <c r="D509" s="1"/>
      <c r="E509" s="1"/>
      <c r="F509" s="1"/>
      <c r="G509" s="1"/>
    </row>
    <row r="510" spans="1:7">
      <c r="A510" s="1"/>
      <c r="B510" s="1"/>
      <c r="C510" s="1"/>
      <c r="D510" s="1"/>
      <c r="E510" s="1"/>
      <c r="F510" s="1"/>
      <c r="G510" s="1"/>
    </row>
    <row r="511" spans="1:7">
      <c r="A511" s="1"/>
      <c r="B511" s="1"/>
      <c r="C511" s="1"/>
      <c r="D511" s="1"/>
      <c r="E511" s="1"/>
      <c r="F511" s="1"/>
      <c r="G511" s="1"/>
    </row>
    <row r="512" spans="1:7">
      <c r="A512" s="5" t="s">
        <v>4699</v>
      </c>
      <c r="B512" s="1"/>
      <c r="C512" s="1"/>
      <c r="D512" s="1"/>
      <c r="E512" s="1"/>
      <c r="F512" s="1"/>
      <c r="G512"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AEB84-473D-DD4E-9D91-1C9FA09993FB}">
  <sheetPr>
    <tabColor rgb="FFFFFF00"/>
  </sheetPr>
  <dimension ref="A1:G503"/>
  <sheetViews>
    <sheetView workbookViewId="0">
      <selection activeCell="P20" sqref="P20"/>
    </sheetView>
  </sheetViews>
  <sheetFormatPr baseColWidth="10" defaultRowHeight="16"/>
  <sheetData>
    <row r="1" spans="1:7">
      <c r="A1" s="5" t="s">
        <v>5250</v>
      </c>
      <c r="B1" s="1"/>
      <c r="C1" s="1"/>
      <c r="D1" s="1"/>
      <c r="E1" s="1"/>
      <c r="F1" s="1"/>
      <c r="G1" s="1"/>
    </row>
    <row r="2" spans="1:7">
      <c r="A2" s="5" t="s">
        <v>139</v>
      </c>
      <c r="B2" s="15" t="s">
        <v>145</v>
      </c>
      <c r="C2" s="15" t="s">
        <v>146</v>
      </c>
      <c r="D2" s="15" t="s">
        <v>147</v>
      </c>
      <c r="E2" s="15" t="s">
        <v>148</v>
      </c>
      <c r="F2" s="15" t="s">
        <v>149</v>
      </c>
      <c r="G2" s="15" t="s">
        <v>150</v>
      </c>
    </row>
    <row r="3" spans="1:7">
      <c r="A3" s="5" t="s">
        <v>112</v>
      </c>
      <c r="B3" s="15" t="s">
        <v>5251</v>
      </c>
      <c r="C3" s="15" t="s">
        <v>5041</v>
      </c>
      <c r="D3" s="15" t="s">
        <v>153</v>
      </c>
      <c r="E3" s="15" t="s">
        <v>154</v>
      </c>
      <c r="F3" s="21">
        <v>43900</v>
      </c>
      <c r="G3" s="1"/>
    </row>
    <row r="4" spans="1:7">
      <c r="A4" s="5" t="s">
        <v>5139</v>
      </c>
      <c r="B4" s="15" t="s">
        <v>5252</v>
      </c>
      <c r="C4" s="15" t="s">
        <v>5103</v>
      </c>
      <c r="D4" s="15" t="s">
        <v>240</v>
      </c>
      <c r="E4" s="15" t="s">
        <v>260</v>
      </c>
      <c r="F4" s="21">
        <v>43760</v>
      </c>
      <c r="G4" s="1"/>
    </row>
    <row r="5" spans="1:7">
      <c r="A5" s="5" t="s">
        <v>112</v>
      </c>
      <c r="B5" s="15" t="s">
        <v>5253</v>
      </c>
      <c r="C5" s="15" t="s">
        <v>5103</v>
      </c>
      <c r="D5" s="15" t="s">
        <v>240</v>
      </c>
      <c r="E5" s="15" t="s">
        <v>260</v>
      </c>
      <c r="F5" s="21">
        <v>43515</v>
      </c>
      <c r="G5" s="1"/>
    </row>
    <row r="6" spans="1:7">
      <c r="A6" s="5" t="s">
        <v>131</v>
      </c>
      <c r="B6" s="15" t="s">
        <v>5254</v>
      </c>
      <c r="C6" s="15" t="s">
        <v>5046</v>
      </c>
      <c r="D6" s="15" t="s">
        <v>240</v>
      </c>
      <c r="E6" s="15" t="s">
        <v>154</v>
      </c>
      <c r="F6" s="21">
        <v>43843</v>
      </c>
      <c r="G6" s="1"/>
    </row>
    <row r="7" spans="1:7">
      <c r="A7" s="5" t="s">
        <v>133</v>
      </c>
      <c r="B7" s="15" t="s">
        <v>5255</v>
      </c>
      <c r="C7" s="15" t="s">
        <v>5046</v>
      </c>
      <c r="D7" s="15" t="s">
        <v>240</v>
      </c>
      <c r="E7" s="15" t="s">
        <v>154</v>
      </c>
      <c r="F7" s="21">
        <v>43858</v>
      </c>
      <c r="G7" s="1"/>
    </row>
    <row r="8" spans="1:7">
      <c r="A8" s="5" t="s">
        <v>133</v>
      </c>
      <c r="B8" s="15" t="s">
        <v>5256</v>
      </c>
      <c r="C8" s="15" t="s">
        <v>5060</v>
      </c>
      <c r="D8" s="15" t="s">
        <v>240</v>
      </c>
      <c r="E8" s="15" t="s">
        <v>154</v>
      </c>
      <c r="F8" s="21">
        <v>43838</v>
      </c>
      <c r="G8" s="1"/>
    </row>
    <row r="9" spans="1:7">
      <c r="A9" s="5" t="s">
        <v>133</v>
      </c>
      <c r="B9" s="15" t="s">
        <v>5257</v>
      </c>
      <c r="C9" s="15" t="s">
        <v>5103</v>
      </c>
      <c r="D9" s="15" t="s">
        <v>240</v>
      </c>
      <c r="E9" s="15" t="s">
        <v>154</v>
      </c>
      <c r="F9" s="21">
        <v>43838</v>
      </c>
      <c r="G9" s="1"/>
    </row>
    <row r="10" spans="1:7">
      <c r="A10" s="5" t="s">
        <v>133</v>
      </c>
      <c r="B10" s="15" t="s">
        <v>5258</v>
      </c>
      <c r="C10" s="15" t="s">
        <v>5103</v>
      </c>
      <c r="D10" s="1"/>
      <c r="E10" s="15" t="s">
        <v>5259</v>
      </c>
      <c r="F10" s="21">
        <v>43879</v>
      </c>
      <c r="G10" s="1"/>
    </row>
    <row r="11" spans="1:7">
      <c r="A11" s="5" t="s">
        <v>133</v>
      </c>
      <c r="B11" s="15" t="s">
        <v>5260</v>
      </c>
      <c r="C11" s="15" t="s">
        <v>5103</v>
      </c>
      <c r="D11" s="15" t="s">
        <v>240</v>
      </c>
      <c r="E11" s="15" t="s">
        <v>154</v>
      </c>
      <c r="F11" s="21">
        <v>43838</v>
      </c>
      <c r="G11" s="1"/>
    </row>
    <row r="12" spans="1:7">
      <c r="A12" s="5" t="s">
        <v>133</v>
      </c>
      <c r="B12" s="15" t="s">
        <v>4325</v>
      </c>
      <c r="C12" s="15" t="s">
        <v>5103</v>
      </c>
      <c r="D12" s="15" t="s">
        <v>240</v>
      </c>
      <c r="E12" s="15" t="s">
        <v>154</v>
      </c>
      <c r="F12" s="21">
        <v>43839</v>
      </c>
      <c r="G12" s="1"/>
    </row>
    <row r="13" spans="1:7">
      <c r="A13" s="5" t="s">
        <v>128</v>
      </c>
      <c r="B13" s="15" t="s">
        <v>5261</v>
      </c>
      <c r="C13" s="15" t="s">
        <v>5078</v>
      </c>
      <c r="D13" s="15" t="s">
        <v>240</v>
      </c>
      <c r="E13" s="15" t="s">
        <v>154</v>
      </c>
      <c r="F13" s="21">
        <v>43837</v>
      </c>
      <c r="G13" s="1"/>
    </row>
    <row r="14" spans="1:7">
      <c r="A14" s="5" t="s">
        <v>45</v>
      </c>
      <c r="B14" s="15" t="s">
        <v>5262</v>
      </c>
      <c r="C14" s="15" t="s">
        <v>5041</v>
      </c>
      <c r="D14" s="15" t="s">
        <v>240</v>
      </c>
      <c r="E14" s="15" t="s">
        <v>4562</v>
      </c>
      <c r="F14" s="21">
        <v>43874</v>
      </c>
      <c r="G14" s="1"/>
    </row>
    <row r="15" spans="1:7">
      <c r="A15" s="5" t="s">
        <v>45</v>
      </c>
      <c r="B15" s="15" t="s">
        <v>5263</v>
      </c>
      <c r="C15" s="15" t="s">
        <v>5046</v>
      </c>
      <c r="D15" s="15" t="s">
        <v>240</v>
      </c>
      <c r="E15" s="15" t="s">
        <v>4562</v>
      </c>
      <c r="F15" s="21">
        <v>43874</v>
      </c>
      <c r="G15" s="1"/>
    </row>
    <row r="16" spans="1:7">
      <c r="A16" s="5" t="s">
        <v>45</v>
      </c>
      <c r="B16" s="15" t="s">
        <v>5264</v>
      </c>
      <c r="C16" s="15" t="s">
        <v>5090</v>
      </c>
      <c r="D16" s="15" t="s">
        <v>240</v>
      </c>
      <c r="E16" s="15" t="s">
        <v>4562</v>
      </c>
      <c r="F16" s="21">
        <v>43874</v>
      </c>
      <c r="G16" s="1"/>
    </row>
    <row r="17" spans="1:7">
      <c r="A17" s="5" t="s">
        <v>56</v>
      </c>
      <c r="B17" s="15" t="s">
        <v>5265</v>
      </c>
      <c r="C17" s="15" t="s">
        <v>5041</v>
      </c>
      <c r="D17" s="15" t="s">
        <v>240</v>
      </c>
      <c r="E17" s="15" t="s">
        <v>267</v>
      </c>
      <c r="F17" s="21">
        <v>43904</v>
      </c>
      <c r="G17" s="1"/>
    </row>
    <row r="18" spans="1:7">
      <c r="A18" s="5" t="s">
        <v>56</v>
      </c>
      <c r="B18" s="15" t="s">
        <v>5266</v>
      </c>
      <c r="C18" s="15" t="s">
        <v>5041</v>
      </c>
      <c r="D18" s="15" t="s">
        <v>240</v>
      </c>
      <c r="E18" s="15" t="s">
        <v>267</v>
      </c>
      <c r="F18" s="21">
        <v>43904</v>
      </c>
      <c r="G18" s="1"/>
    </row>
    <row r="19" spans="1:7">
      <c r="A19" s="5" t="s">
        <v>56</v>
      </c>
      <c r="B19" s="15" t="s">
        <v>5267</v>
      </c>
      <c r="C19" s="15" t="s">
        <v>5103</v>
      </c>
      <c r="D19" s="15" t="s">
        <v>240</v>
      </c>
      <c r="E19" s="15" t="s">
        <v>267</v>
      </c>
      <c r="F19" s="21">
        <v>43904</v>
      </c>
      <c r="G19" s="1"/>
    </row>
    <row r="20" spans="1:7">
      <c r="A20" s="5" t="s">
        <v>56</v>
      </c>
      <c r="B20" s="15" t="s">
        <v>5268</v>
      </c>
      <c r="C20" s="15" t="s">
        <v>5103</v>
      </c>
      <c r="D20" s="15" t="s">
        <v>240</v>
      </c>
      <c r="E20" s="15" t="s">
        <v>267</v>
      </c>
      <c r="F20" s="21">
        <v>43904</v>
      </c>
      <c r="G20" s="1"/>
    </row>
    <row r="21" spans="1:7">
      <c r="A21" s="5" t="s">
        <v>58</v>
      </c>
      <c r="B21" s="15" t="s">
        <v>5269</v>
      </c>
      <c r="C21" s="15" t="s">
        <v>5041</v>
      </c>
      <c r="D21" s="15" t="s">
        <v>240</v>
      </c>
      <c r="E21" s="1"/>
      <c r="F21" s="21">
        <v>43888</v>
      </c>
      <c r="G21" s="1"/>
    </row>
    <row r="22" spans="1:7">
      <c r="A22" s="5" t="s">
        <v>58</v>
      </c>
      <c r="B22" s="15" t="s">
        <v>4933</v>
      </c>
      <c r="C22" s="15" t="s">
        <v>5046</v>
      </c>
      <c r="D22" s="15" t="s">
        <v>240</v>
      </c>
      <c r="E22" s="15" t="s">
        <v>5073</v>
      </c>
      <c r="F22" s="21">
        <v>43818</v>
      </c>
      <c r="G22" s="1"/>
    </row>
    <row r="23" spans="1:7">
      <c r="A23" s="5" t="s">
        <v>58</v>
      </c>
      <c r="B23" s="15" t="s">
        <v>5270</v>
      </c>
      <c r="C23" s="15" t="s">
        <v>5089</v>
      </c>
      <c r="D23" s="15" t="s">
        <v>240</v>
      </c>
      <c r="E23" s="15" t="s">
        <v>154</v>
      </c>
      <c r="F23" s="21">
        <v>43879</v>
      </c>
      <c r="G23" s="1"/>
    </row>
    <row r="24" spans="1:7">
      <c r="A24" s="5" t="s">
        <v>74</v>
      </c>
      <c r="B24" s="15" t="s">
        <v>5271</v>
      </c>
      <c r="C24" s="15" t="s">
        <v>5041</v>
      </c>
      <c r="D24" s="15" t="s">
        <v>240</v>
      </c>
      <c r="E24" s="15" t="s">
        <v>154</v>
      </c>
      <c r="F24" s="21">
        <v>43868</v>
      </c>
      <c r="G24" s="1"/>
    </row>
    <row r="25" spans="1:7">
      <c r="A25" s="5" t="s">
        <v>74</v>
      </c>
      <c r="B25" s="15" t="s">
        <v>5272</v>
      </c>
      <c r="C25" s="15" t="s">
        <v>5046</v>
      </c>
      <c r="D25" s="15" t="s">
        <v>240</v>
      </c>
      <c r="E25" s="15" t="s">
        <v>154</v>
      </c>
      <c r="F25" s="21">
        <v>43861</v>
      </c>
      <c r="G25" s="1"/>
    </row>
    <row r="26" spans="1:7">
      <c r="A26" s="5" t="s">
        <v>74</v>
      </c>
      <c r="B26" s="15" t="s">
        <v>5273</v>
      </c>
      <c r="C26" s="15" t="s">
        <v>181</v>
      </c>
      <c r="D26" s="15" t="s">
        <v>240</v>
      </c>
      <c r="E26" s="15" t="s">
        <v>154</v>
      </c>
      <c r="F26" s="21">
        <v>43859</v>
      </c>
      <c r="G26" s="1"/>
    </row>
    <row r="27" spans="1:7">
      <c r="A27" s="5" t="s">
        <v>74</v>
      </c>
      <c r="B27" s="15" t="s">
        <v>5274</v>
      </c>
      <c r="C27" s="15" t="s">
        <v>5060</v>
      </c>
      <c r="D27" s="15" t="s">
        <v>240</v>
      </c>
      <c r="E27" s="15" t="s">
        <v>5275</v>
      </c>
      <c r="F27" s="21">
        <v>43874</v>
      </c>
      <c r="G27" s="1"/>
    </row>
    <row r="28" spans="1:7">
      <c r="A28" s="5" t="s">
        <v>74</v>
      </c>
      <c r="B28" s="15" t="s">
        <v>5276</v>
      </c>
      <c r="C28" s="15" t="s">
        <v>5064</v>
      </c>
      <c r="D28" s="15" t="s">
        <v>240</v>
      </c>
      <c r="E28" s="15" t="s">
        <v>154</v>
      </c>
      <c r="F28" s="21">
        <v>43868</v>
      </c>
      <c r="G28" s="1"/>
    </row>
    <row r="29" spans="1:7">
      <c r="A29" s="5" t="s">
        <v>74</v>
      </c>
      <c r="B29" s="15" t="s">
        <v>5277</v>
      </c>
      <c r="C29" s="15" t="s">
        <v>5064</v>
      </c>
      <c r="D29" s="15" t="s">
        <v>240</v>
      </c>
      <c r="E29" s="15" t="s">
        <v>154</v>
      </c>
      <c r="F29" s="21">
        <v>43872</v>
      </c>
      <c r="G29" s="1"/>
    </row>
    <row r="30" spans="1:7">
      <c r="A30" s="5" t="s">
        <v>74</v>
      </c>
      <c r="B30" s="15" t="s">
        <v>5278</v>
      </c>
      <c r="C30" s="15" t="s">
        <v>5064</v>
      </c>
      <c r="D30" s="15" t="s">
        <v>240</v>
      </c>
      <c r="E30" s="15" t="s">
        <v>154</v>
      </c>
      <c r="F30" s="21">
        <v>43872</v>
      </c>
      <c r="G30" s="1"/>
    </row>
    <row r="31" spans="1:7">
      <c r="A31" s="5" t="s">
        <v>74</v>
      </c>
      <c r="B31" s="15" t="s">
        <v>5278</v>
      </c>
      <c r="C31" s="15" t="s">
        <v>5089</v>
      </c>
      <c r="D31" s="15" t="s">
        <v>240</v>
      </c>
      <c r="E31" s="15" t="s">
        <v>154</v>
      </c>
      <c r="F31" s="21">
        <v>43872</v>
      </c>
      <c r="G31" s="1"/>
    </row>
    <row r="32" spans="1:7">
      <c r="A32" s="5" t="s">
        <v>74</v>
      </c>
      <c r="B32" s="15" t="s">
        <v>5276</v>
      </c>
      <c r="C32" s="15" t="s">
        <v>5089</v>
      </c>
      <c r="D32" s="15" t="s">
        <v>240</v>
      </c>
      <c r="E32" s="15" t="s">
        <v>260</v>
      </c>
      <c r="F32" s="21">
        <v>43868</v>
      </c>
      <c r="G32" s="1"/>
    </row>
    <row r="33" spans="1:7">
      <c r="A33" s="5" t="s">
        <v>74</v>
      </c>
      <c r="B33" s="15" t="s">
        <v>5278</v>
      </c>
      <c r="C33" s="15" t="s">
        <v>5090</v>
      </c>
      <c r="D33" s="15" t="s">
        <v>240</v>
      </c>
      <c r="E33" s="15" t="s">
        <v>154</v>
      </c>
      <c r="F33" s="21">
        <v>43872</v>
      </c>
      <c r="G33" s="1"/>
    </row>
    <row r="34" spans="1:7">
      <c r="A34" s="5" t="s">
        <v>74</v>
      </c>
      <c r="B34" s="15" t="s">
        <v>5276</v>
      </c>
      <c r="C34" s="15" t="s">
        <v>5090</v>
      </c>
      <c r="D34" s="15" t="s">
        <v>240</v>
      </c>
      <c r="E34" s="15" t="s">
        <v>154</v>
      </c>
      <c r="F34" s="21">
        <v>43868</v>
      </c>
      <c r="G34" s="1"/>
    </row>
    <row r="35" spans="1:7">
      <c r="A35" s="5" t="s">
        <v>68</v>
      </c>
      <c r="B35" s="15" t="s">
        <v>5279</v>
      </c>
      <c r="C35" s="15" t="s">
        <v>5041</v>
      </c>
      <c r="D35" s="15" t="s">
        <v>240</v>
      </c>
      <c r="E35" s="15" t="s">
        <v>154</v>
      </c>
      <c r="F35" s="21">
        <v>43872</v>
      </c>
      <c r="G35" s="1"/>
    </row>
    <row r="36" spans="1:7">
      <c r="A36" s="5" t="s">
        <v>68</v>
      </c>
      <c r="B36" s="15" t="s">
        <v>5280</v>
      </c>
      <c r="C36" s="15" t="s">
        <v>5046</v>
      </c>
      <c r="D36" s="15" t="s">
        <v>240</v>
      </c>
      <c r="E36" s="15" t="s">
        <v>5281</v>
      </c>
      <c r="F36" s="21">
        <v>43908</v>
      </c>
      <c r="G36" s="1"/>
    </row>
    <row r="37" spans="1:7">
      <c r="A37" s="5" t="s">
        <v>68</v>
      </c>
      <c r="B37" s="15" t="s">
        <v>737</v>
      </c>
      <c r="C37" s="15" t="s">
        <v>5131</v>
      </c>
      <c r="D37" s="15" t="s">
        <v>240</v>
      </c>
      <c r="E37" s="15" t="s">
        <v>5281</v>
      </c>
      <c r="F37" s="21">
        <v>43908</v>
      </c>
      <c r="G37" s="1"/>
    </row>
    <row r="38" spans="1:7">
      <c r="A38" s="5" t="s">
        <v>68</v>
      </c>
      <c r="B38" s="15" t="s">
        <v>5282</v>
      </c>
      <c r="C38" s="15" t="s">
        <v>5076</v>
      </c>
      <c r="D38" s="15" t="s">
        <v>240</v>
      </c>
      <c r="E38" s="15" t="s">
        <v>154</v>
      </c>
      <c r="F38" s="21">
        <v>43909</v>
      </c>
      <c r="G38" s="1"/>
    </row>
    <row r="39" spans="1:7">
      <c r="A39" s="5" t="s">
        <v>76</v>
      </c>
      <c r="B39" s="15" t="s">
        <v>5283</v>
      </c>
      <c r="C39" s="15" t="s">
        <v>5041</v>
      </c>
      <c r="D39" s="15" t="s">
        <v>240</v>
      </c>
      <c r="E39" s="15" t="s">
        <v>154</v>
      </c>
      <c r="F39" s="21">
        <v>43858</v>
      </c>
      <c r="G39" s="1"/>
    </row>
    <row r="40" spans="1:7">
      <c r="A40" s="5" t="s">
        <v>76</v>
      </c>
      <c r="B40" s="15" t="s">
        <v>4553</v>
      </c>
      <c r="C40" s="15" t="s">
        <v>5052</v>
      </c>
      <c r="D40" s="15" t="s">
        <v>240</v>
      </c>
      <c r="E40" s="15" t="s">
        <v>5284</v>
      </c>
      <c r="F40" s="21">
        <v>43882</v>
      </c>
      <c r="G40" s="1"/>
    </row>
    <row r="41" spans="1:7">
      <c r="A41" s="5" t="s">
        <v>76</v>
      </c>
      <c r="B41" s="15" t="s">
        <v>5285</v>
      </c>
      <c r="C41" s="15" t="s">
        <v>5046</v>
      </c>
      <c r="D41" s="15" t="s">
        <v>240</v>
      </c>
      <c r="E41" s="15" t="s">
        <v>154</v>
      </c>
      <c r="F41" s="21">
        <v>43857</v>
      </c>
      <c r="G41" s="1"/>
    </row>
    <row r="42" spans="1:7">
      <c r="A42" s="5" t="s">
        <v>76</v>
      </c>
      <c r="B42" s="15" t="s">
        <v>5286</v>
      </c>
      <c r="C42" s="15" t="s">
        <v>5064</v>
      </c>
      <c r="D42" s="15" t="s">
        <v>240</v>
      </c>
      <c r="E42" s="15" t="s">
        <v>154</v>
      </c>
      <c r="F42" s="21">
        <v>43907</v>
      </c>
      <c r="G42" s="1"/>
    </row>
    <row r="43" spans="1:7">
      <c r="A43" s="5" t="s">
        <v>76</v>
      </c>
      <c r="B43" s="15" t="s">
        <v>5287</v>
      </c>
      <c r="C43" s="15" t="s">
        <v>5103</v>
      </c>
      <c r="D43" s="15" t="s">
        <v>240</v>
      </c>
      <c r="E43" s="15" t="s">
        <v>154</v>
      </c>
      <c r="F43" s="21">
        <v>43843</v>
      </c>
      <c r="G43" s="1"/>
    </row>
    <row r="44" spans="1:7">
      <c r="A44" s="5" t="s">
        <v>93</v>
      </c>
      <c r="B44" s="15" t="s">
        <v>5288</v>
      </c>
      <c r="C44" s="15" t="s">
        <v>5041</v>
      </c>
      <c r="D44" s="15" t="s">
        <v>240</v>
      </c>
      <c r="E44" s="15" t="s">
        <v>5289</v>
      </c>
      <c r="F44" s="21">
        <v>43892</v>
      </c>
      <c r="G44" s="1"/>
    </row>
    <row r="45" spans="1:7">
      <c r="A45" s="5" t="s">
        <v>93</v>
      </c>
      <c r="B45" s="15" t="s">
        <v>5290</v>
      </c>
      <c r="C45" s="15" t="s">
        <v>5046</v>
      </c>
      <c r="D45" s="15" t="s">
        <v>240</v>
      </c>
      <c r="E45" s="15" t="s">
        <v>5291</v>
      </c>
      <c r="F45" s="21">
        <v>43880</v>
      </c>
      <c r="G45" s="1"/>
    </row>
    <row r="46" spans="1:7">
      <c r="A46" s="5" t="s">
        <v>93</v>
      </c>
      <c r="B46" s="15" t="s">
        <v>5292</v>
      </c>
      <c r="C46" s="15" t="s">
        <v>5046</v>
      </c>
      <c r="D46" s="15" t="s">
        <v>240</v>
      </c>
      <c r="E46" s="15" t="s">
        <v>5293</v>
      </c>
      <c r="F46" s="21">
        <v>43886</v>
      </c>
      <c r="G46" s="1"/>
    </row>
    <row r="47" spans="1:7">
      <c r="A47" s="5" t="s">
        <v>93</v>
      </c>
      <c r="B47" s="15" t="s">
        <v>5294</v>
      </c>
      <c r="C47" s="15" t="s">
        <v>181</v>
      </c>
      <c r="D47" s="15" t="s">
        <v>240</v>
      </c>
      <c r="E47" s="15" t="s">
        <v>154</v>
      </c>
      <c r="F47" s="21">
        <v>43895</v>
      </c>
      <c r="G47" s="1"/>
    </row>
    <row r="48" spans="1:7">
      <c r="A48" s="5" t="s">
        <v>93</v>
      </c>
      <c r="B48" s="15" t="s">
        <v>5295</v>
      </c>
      <c r="C48" s="15" t="s">
        <v>5089</v>
      </c>
      <c r="D48" s="15" t="s">
        <v>240</v>
      </c>
      <c r="E48" s="15" t="s">
        <v>5068</v>
      </c>
      <c r="F48" s="21">
        <v>43839</v>
      </c>
      <c r="G48" s="1"/>
    </row>
    <row r="49" spans="1:7">
      <c r="A49" s="5" t="s">
        <v>93</v>
      </c>
      <c r="B49" s="15" t="s">
        <v>5296</v>
      </c>
      <c r="C49" s="15" t="s">
        <v>5297</v>
      </c>
      <c r="D49" s="15" t="s">
        <v>240</v>
      </c>
      <c r="E49" s="15" t="s">
        <v>154</v>
      </c>
      <c r="F49" s="21">
        <v>43874</v>
      </c>
      <c r="G49" s="1"/>
    </row>
    <row r="50" spans="1:7">
      <c r="A50" s="5" t="s">
        <v>93</v>
      </c>
      <c r="B50" s="15" t="s">
        <v>5298</v>
      </c>
      <c r="C50" s="15" t="s">
        <v>5090</v>
      </c>
      <c r="D50" s="15" t="s">
        <v>240</v>
      </c>
      <c r="E50" s="15" t="s">
        <v>154</v>
      </c>
      <c r="F50" s="21">
        <v>43891</v>
      </c>
      <c r="G50" s="1"/>
    </row>
    <row r="51" spans="1:7">
      <c r="A51" s="5" t="s">
        <v>93</v>
      </c>
      <c r="B51" s="15" t="s">
        <v>5299</v>
      </c>
      <c r="C51" s="15" t="s">
        <v>5103</v>
      </c>
      <c r="D51" s="15" t="s">
        <v>240</v>
      </c>
      <c r="E51" s="1"/>
      <c r="F51" s="21">
        <v>43848</v>
      </c>
      <c r="G51" s="1"/>
    </row>
    <row r="52" spans="1:7">
      <c r="A52" s="5" t="s">
        <v>93</v>
      </c>
      <c r="B52" s="15" t="s">
        <v>5300</v>
      </c>
      <c r="C52" s="15" t="s">
        <v>5078</v>
      </c>
      <c r="D52" s="15" t="s">
        <v>240</v>
      </c>
      <c r="E52" s="15" t="s">
        <v>5068</v>
      </c>
      <c r="F52" s="21">
        <v>43839</v>
      </c>
      <c r="G52" s="1"/>
    </row>
    <row r="53" spans="1:7">
      <c r="A53" s="5" t="s">
        <v>90</v>
      </c>
      <c r="B53" s="15" t="s">
        <v>5301</v>
      </c>
      <c r="C53" s="15" t="s">
        <v>5041</v>
      </c>
      <c r="D53" s="15" t="s">
        <v>166</v>
      </c>
      <c r="E53" s="15" t="s">
        <v>4322</v>
      </c>
      <c r="F53" s="21">
        <v>43893</v>
      </c>
      <c r="G53" s="1"/>
    </row>
    <row r="54" spans="1:7">
      <c r="A54" s="5" t="s">
        <v>90</v>
      </c>
      <c r="B54" s="15" t="s">
        <v>5302</v>
      </c>
      <c r="C54" s="15" t="s">
        <v>5052</v>
      </c>
      <c r="D54" s="15" t="s">
        <v>166</v>
      </c>
      <c r="E54" s="15" t="s">
        <v>267</v>
      </c>
      <c r="F54" s="21">
        <v>43893</v>
      </c>
      <c r="G54" s="1"/>
    </row>
    <row r="55" spans="1:7">
      <c r="A55" s="5" t="s">
        <v>90</v>
      </c>
      <c r="B55" s="15" t="s">
        <v>5302</v>
      </c>
      <c r="C55" s="15" t="s">
        <v>5046</v>
      </c>
      <c r="D55" s="15" t="s">
        <v>166</v>
      </c>
      <c r="E55" s="15" t="s">
        <v>267</v>
      </c>
      <c r="F55" s="21">
        <v>43893</v>
      </c>
      <c r="G55" s="1"/>
    </row>
    <row r="56" spans="1:7">
      <c r="A56" s="5" t="s">
        <v>90</v>
      </c>
      <c r="B56" s="15" t="s">
        <v>5303</v>
      </c>
      <c r="C56" s="15" t="s">
        <v>5103</v>
      </c>
      <c r="D56" s="15" t="s">
        <v>166</v>
      </c>
      <c r="E56" s="15" t="s">
        <v>267</v>
      </c>
      <c r="F56" s="21">
        <v>43893</v>
      </c>
      <c r="G56" s="1"/>
    </row>
    <row r="57" spans="1:7">
      <c r="A57" s="5" t="s">
        <v>90</v>
      </c>
      <c r="B57" s="15" t="s">
        <v>5304</v>
      </c>
      <c r="C57" s="15" t="s">
        <v>5103</v>
      </c>
      <c r="D57" s="15" t="s">
        <v>166</v>
      </c>
      <c r="E57" s="15" t="s">
        <v>267</v>
      </c>
      <c r="F57" s="21">
        <v>43893</v>
      </c>
      <c r="G57" s="1"/>
    </row>
    <row r="58" spans="1:7">
      <c r="A58" s="5" t="s">
        <v>113</v>
      </c>
      <c r="B58" s="15" t="s">
        <v>5305</v>
      </c>
      <c r="C58" s="15" t="s">
        <v>5064</v>
      </c>
      <c r="D58" s="15" t="s">
        <v>240</v>
      </c>
      <c r="E58" s="15" t="s">
        <v>154</v>
      </c>
      <c r="F58" s="21">
        <v>43867</v>
      </c>
      <c r="G58" s="1"/>
    </row>
    <row r="59" spans="1:7">
      <c r="A59" s="5" t="s">
        <v>113</v>
      </c>
      <c r="B59" s="15" t="s">
        <v>5306</v>
      </c>
      <c r="C59" s="15" t="s">
        <v>5041</v>
      </c>
      <c r="D59" s="15" t="s">
        <v>240</v>
      </c>
      <c r="E59" s="15" t="s">
        <v>154</v>
      </c>
      <c r="F59" s="21">
        <v>43871</v>
      </c>
      <c r="G59" s="1"/>
    </row>
    <row r="60" spans="1:7">
      <c r="A60" s="5" t="s">
        <v>121</v>
      </c>
      <c r="B60" s="15" t="s">
        <v>5307</v>
      </c>
      <c r="C60" s="15" t="s">
        <v>256</v>
      </c>
      <c r="D60" s="15" t="s">
        <v>240</v>
      </c>
      <c r="E60" s="15" t="s">
        <v>154</v>
      </c>
      <c r="F60" s="21">
        <v>43844</v>
      </c>
      <c r="G60" s="1"/>
    </row>
    <row r="61" spans="1:7">
      <c r="A61" s="5" t="s">
        <v>121</v>
      </c>
      <c r="B61" s="15" t="s">
        <v>5308</v>
      </c>
      <c r="C61" s="15" t="s">
        <v>5046</v>
      </c>
      <c r="D61" s="15" t="s">
        <v>240</v>
      </c>
      <c r="E61" s="15" t="s">
        <v>154</v>
      </c>
      <c r="F61" s="21">
        <v>43867</v>
      </c>
      <c r="G61" s="1"/>
    </row>
    <row r="62" spans="1:7">
      <c r="A62" s="5" t="s">
        <v>121</v>
      </c>
      <c r="B62" s="15" t="s">
        <v>5309</v>
      </c>
      <c r="C62" s="15" t="s">
        <v>5103</v>
      </c>
      <c r="D62" s="15" t="s">
        <v>4603</v>
      </c>
      <c r="E62" s="15" t="s">
        <v>260</v>
      </c>
      <c r="F62" s="21">
        <v>43473</v>
      </c>
      <c r="G62" s="1"/>
    </row>
    <row r="63" spans="1:7">
      <c r="A63" s="5" t="s">
        <v>122</v>
      </c>
      <c r="B63" s="15" t="s">
        <v>5310</v>
      </c>
      <c r="C63" s="15" t="s">
        <v>5041</v>
      </c>
      <c r="D63" s="15" t="s">
        <v>240</v>
      </c>
      <c r="E63" s="15" t="s">
        <v>5311</v>
      </c>
      <c r="F63" s="21">
        <v>43871</v>
      </c>
      <c r="G63" s="1"/>
    </row>
    <row r="64" spans="1:7">
      <c r="A64" s="5" t="s">
        <v>122</v>
      </c>
      <c r="B64" s="15" t="s">
        <v>4679</v>
      </c>
      <c r="C64" s="15" t="s">
        <v>5041</v>
      </c>
      <c r="D64" s="15" t="s">
        <v>240</v>
      </c>
      <c r="E64" s="15" t="s">
        <v>4420</v>
      </c>
      <c r="F64" s="21">
        <v>43865</v>
      </c>
      <c r="G64" s="1"/>
    </row>
    <row r="65" spans="1:7">
      <c r="A65" s="5" t="s">
        <v>122</v>
      </c>
      <c r="B65" s="15" t="s">
        <v>5312</v>
      </c>
      <c r="C65" s="15" t="s">
        <v>4949</v>
      </c>
      <c r="D65" s="15" t="s">
        <v>240</v>
      </c>
      <c r="E65" s="15" t="s">
        <v>4420</v>
      </c>
      <c r="F65" s="21">
        <v>43885</v>
      </c>
      <c r="G65" s="1"/>
    </row>
    <row r="66" spans="1:7">
      <c r="A66" s="5" t="s">
        <v>122</v>
      </c>
      <c r="B66" s="15" t="s">
        <v>5313</v>
      </c>
      <c r="C66" s="15" t="s">
        <v>5064</v>
      </c>
      <c r="D66" s="15" t="s">
        <v>240</v>
      </c>
      <c r="E66" s="15" t="s">
        <v>5314</v>
      </c>
      <c r="F66" s="21">
        <v>43885</v>
      </c>
      <c r="G66" s="1"/>
    </row>
    <row r="67" spans="1:7">
      <c r="A67" s="5" t="s">
        <v>122</v>
      </c>
      <c r="B67" s="15" t="s">
        <v>5312</v>
      </c>
      <c r="C67" s="15" t="s">
        <v>181</v>
      </c>
      <c r="D67" s="15" t="s">
        <v>240</v>
      </c>
      <c r="E67" s="15" t="s">
        <v>4420</v>
      </c>
      <c r="F67" s="21">
        <v>43885</v>
      </c>
      <c r="G67" s="1"/>
    </row>
    <row r="68" spans="1:7">
      <c r="A68" s="5" t="s">
        <v>123</v>
      </c>
      <c r="B68" s="15" t="s">
        <v>5315</v>
      </c>
      <c r="C68" s="15" t="s">
        <v>5041</v>
      </c>
      <c r="D68" s="15" t="s">
        <v>240</v>
      </c>
      <c r="E68" s="15" t="s">
        <v>5316</v>
      </c>
      <c r="F68" s="21">
        <v>43907</v>
      </c>
      <c r="G68" s="1"/>
    </row>
    <row r="69" spans="1:7">
      <c r="A69" s="5" t="s">
        <v>123</v>
      </c>
      <c r="B69" s="15" t="s">
        <v>5317</v>
      </c>
      <c r="C69" s="15" t="s">
        <v>5041</v>
      </c>
      <c r="D69" s="15" t="s">
        <v>240</v>
      </c>
      <c r="E69" s="15" t="s">
        <v>154</v>
      </c>
      <c r="F69" s="21">
        <v>43871</v>
      </c>
      <c r="G69" s="1"/>
    </row>
    <row r="70" spans="1:7">
      <c r="A70" s="5" t="s">
        <v>123</v>
      </c>
      <c r="B70" s="15" t="s">
        <v>5318</v>
      </c>
      <c r="C70" s="15" t="s">
        <v>5052</v>
      </c>
      <c r="D70" s="15" t="s">
        <v>240</v>
      </c>
      <c r="E70" s="15" t="s">
        <v>260</v>
      </c>
      <c r="F70" s="21">
        <v>43586</v>
      </c>
      <c r="G70" s="1"/>
    </row>
    <row r="71" spans="1:7">
      <c r="A71" s="5" t="s">
        <v>123</v>
      </c>
      <c r="B71" s="15" t="s">
        <v>5217</v>
      </c>
      <c r="C71" s="15" t="s">
        <v>5052</v>
      </c>
      <c r="D71" s="15" t="s">
        <v>240</v>
      </c>
      <c r="E71" s="15" t="s">
        <v>260</v>
      </c>
      <c r="F71" s="21">
        <v>43586</v>
      </c>
      <c r="G71" s="1"/>
    </row>
    <row r="72" spans="1:7">
      <c r="A72" s="5" t="s">
        <v>123</v>
      </c>
      <c r="B72" s="15" t="s">
        <v>5319</v>
      </c>
      <c r="C72" s="15" t="s">
        <v>5046</v>
      </c>
      <c r="D72" s="15" t="s">
        <v>240</v>
      </c>
      <c r="E72" s="15" t="s">
        <v>5320</v>
      </c>
      <c r="F72" s="21">
        <v>43907</v>
      </c>
      <c r="G72" s="1"/>
    </row>
    <row r="73" spans="1:7">
      <c r="A73" s="5" t="s">
        <v>123</v>
      </c>
      <c r="B73" s="15" t="s">
        <v>5321</v>
      </c>
      <c r="C73" s="15" t="s">
        <v>5089</v>
      </c>
      <c r="D73" s="15" t="s">
        <v>240</v>
      </c>
      <c r="E73" s="15" t="s">
        <v>5322</v>
      </c>
      <c r="F73" s="21">
        <v>43853</v>
      </c>
      <c r="G73" s="1"/>
    </row>
    <row r="74" spans="1:7">
      <c r="A74" s="5" t="s">
        <v>123</v>
      </c>
      <c r="B74" s="15" t="s">
        <v>5323</v>
      </c>
      <c r="C74" s="15" t="s">
        <v>5089</v>
      </c>
      <c r="D74" s="15" t="s">
        <v>240</v>
      </c>
      <c r="E74" s="15" t="s">
        <v>5324</v>
      </c>
      <c r="F74" s="21">
        <v>43879</v>
      </c>
      <c r="G74" s="1"/>
    </row>
    <row r="75" spans="1:7">
      <c r="A75" s="5" t="s">
        <v>123</v>
      </c>
      <c r="B75" s="15" t="s">
        <v>691</v>
      </c>
      <c r="C75" s="15" t="s">
        <v>5325</v>
      </c>
      <c r="D75" s="15" t="s">
        <v>240</v>
      </c>
      <c r="E75" s="15" t="s">
        <v>154</v>
      </c>
      <c r="F75" s="21">
        <v>43880</v>
      </c>
      <c r="G75" s="1"/>
    </row>
    <row r="76" spans="1:7">
      <c r="A76" s="5" t="s">
        <v>123</v>
      </c>
      <c r="B76" s="15" t="s">
        <v>5326</v>
      </c>
      <c r="C76" s="15" t="s">
        <v>5325</v>
      </c>
      <c r="D76" s="15" t="s">
        <v>240</v>
      </c>
      <c r="E76" s="15" t="s">
        <v>5320</v>
      </c>
      <c r="F76" s="21">
        <v>43908</v>
      </c>
      <c r="G76" s="1"/>
    </row>
    <row r="77" spans="1:7">
      <c r="A77" s="5" t="s">
        <v>123</v>
      </c>
      <c r="B77" s="15" t="s">
        <v>5327</v>
      </c>
      <c r="C77" s="15" t="s">
        <v>4949</v>
      </c>
      <c r="D77" s="15" t="s">
        <v>240</v>
      </c>
      <c r="E77" s="15" t="s">
        <v>5316</v>
      </c>
      <c r="F77" s="21">
        <v>43901</v>
      </c>
      <c r="G77" s="1"/>
    </row>
    <row r="78" spans="1:7">
      <c r="A78" s="5" t="s">
        <v>126</v>
      </c>
      <c r="B78" s="15" t="s">
        <v>5328</v>
      </c>
      <c r="C78" s="15" t="s">
        <v>5041</v>
      </c>
      <c r="D78" s="15" t="s">
        <v>240</v>
      </c>
      <c r="E78" s="15" t="s">
        <v>5329</v>
      </c>
      <c r="F78" s="21">
        <v>43902</v>
      </c>
      <c r="G78" s="1"/>
    </row>
    <row r="79" spans="1:7">
      <c r="A79" s="5" t="s">
        <v>35</v>
      </c>
      <c r="B79" s="15" t="s">
        <v>5330</v>
      </c>
      <c r="C79" s="15" t="s">
        <v>5046</v>
      </c>
      <c r="D79" s="15" t="s">
        <v>240</v>
      </c>
      <c r="E79" s="15" t="s">
        <v>5331</v>
      </c>
      <c r="F79" s="21">
        <v>43894</v>
      </c>
      <c r="G79" s="1"/>
    </row>
    <row r="80" spans="1:7">
      <c r="A80" s="5" t="s">
        <v>35</v>
      </c>
      <c r="B80" s="15" t="s">
        <v>5332</v>
      </c>
      <c r="C80" s="15" t="s">
        <v>181</v>
      </c>
      <c r="D80" s="15" t="s">
        <v>240</v>
      </c>
      <c r="E80" s="15" t="s">
        <v>5073</v>
      </c>
      <c r="F80" s="21">
        <v>43832</v>
      </c>
      <c r="G80" s="1"/>
    </row>
    <row r="81" spans="1:7">
      <c r="A81" s="5" t="s">
        <v>35</v>
      </c>
      <c r="B81" s="15" t="s">
        <v>5333</v>
      </c>
      <c r="C81" s="15" t="s">
        <v>181</v>
      </c>
      <c r="D81" s="15" t="s">
        <v>240</v>
      </c>
      <c r="E81" s="15" t="s">
        <v>154</v>
      </c>
      <c r="F81" s="21">
        <v>43859</v>
      </c>
      <c r="G81" s="1"/>
    </row>
    <row r="82" spans="1:7">
      <c r="A82" s="5" t="s">
        <v>35</v>
      </c>
      <c r="B82" s="15" t="s">
        <v>4443</v>
      </c>
      <c r="C82" s="15" t="s">
        <v>181</v>
      </c>
      <c r="D82" s="15" t="s">
        <v>240</v>
      </c>
      <c r="E82" s="1"/>
      <c r="F82" s="21">
        <v>43838</v>
      </c>
      <c r="G82" s="1"/>
    </row>
    <row r="83" spans="1:7">
      <c r="A83" s="5" t="s">
        <v>35</v>
      </c>
      <c r="B83" s="15" t="s">
        <v>5334</v>
      </c>
      <c r="C83" s="15" t="s">
        <v>5103</v>
      </c>
      <c r="D83" s="15" t="s">
        <v>240</v>
      </c>
      <c r="E83" s="1"/>
      <c r="F83" s="21">
        <v>43843</v>
      </c>
      <c r="G83" s="1"/>
    </row>
    <row r="84" spans="1:7">
      <c r="A84" s="5" t="s">
        <v>35</v>
      </c>
      <c r="B84" s="15" t="s">
        <v>5335</v>
      </c>
      <c r="C84" s="15" t="s">
        <v>5076</v>
      </c>
      <c r="D84" s="15" t="s">
        <v>240</v>
      </c>
      <c r="E84" s="15" t="s">
        <v>154</v>
      </c>
      <c r="F84" s="21">
        <v>43873</v>
      </c>
      <c r="G84" s="1"/>
    </row>
    <row r="85" spans="1:7">
      <c r="A85" s="5" t="s">
        <v>79</v>
      </c>
      <c r="B85" s="15" t="s">
        <v>5336</v>
      </c>
      <c r="C85" s="15" t="s">
        <v>5046</v>
      </c>
      <c r="D85" s="15" t="s">
        <v>240</v>
      </c>
      <c r="E85" s="15" t="s">
        <v>154</v>
      </c>
      <c r="F85" s="21">
        <v>43899</v>
      </c>
      <c r="G85" s="1"/>
    </row>
    <row r="86" spans="1:7">
      <c r="A86" s="5" t="s">
        <v>79</v>
      </c>
      <c r="B86" s="15" t="s">
        <v>4690</v>
      </c>
      <c r="C86" s="15" t="s">
        <v>5103</v>
      </c>
      <c r="D86" s="15" t="s">
        <v>240</v>
      </c>
      <c r="E86" s="15" t="s">
        <v>154</v>
      </c>
      <c r="F86" s="21">
        <v>43899</v>
      </c>
      <c r="G86" s="1"/>
    </row>
    <row r="87" spans="1:7">
      <c r="A87" s="5" t="s">
        <v>5212</v>
      </c>
      <c r="B87" s="15" t="s">
        <v>5337</v>
      </c>
      <c r="C87" s="15" t="s">
        <v>4949</v>
      </c>
      <c r="D87" s="15" t="s">
        <v>240</v>
      </c>
      <c r="E87" s="15" t="s">
        <v>154</v>
      </c>
      <c r="F87" s="21">
        <v>43817</v>
      </c>
      <c r="G87" s="1"/>
    </row>
    <row r="88" spans="1:7">
      <c r="A88" s="5" t="s">
        <v>5212</v>
      </c>
      <c r="B88" s="15" t="s">
        <v>5338</v>
      </c>
      <c r="C88" s="15" t="s">
        <v>5103</v>
      </c>
      <c r="D88" s="15" t="s">
        <v>240</v>
      </c>
      <c r="E88" s="15" t="s">
        <v>260</v>
      </c>
      <c r="F88" s="21">
        <v>43607</v>
      </c>
      <c r="G88" s="1"/>
    </row>
    <row r="89" spans="1:7">
      <c r="A89" s="5" t="s">
        <v>5212</v>
      </c>
      <c r="B89" s="15" t="s">
        <v>817</v>
      </c>
      <c r="C89" s="15" t="s">
        <v>5103</v>
      </c>
      <c r="D89" s="15" t="s">
        <v>240</v>
      </c>
      <c r="E89" s="15" t="s">
        <v>260</v>
      </c>
      <c r="F89" s="21">
        <v>43866</v>
      </c>
      <c r="G89" s="1"/>
    </row>
    <row r="90" spans="1:7">
      <c r="A90" s="5" t="s">
        <v>130</v>
      </c>
      <c r="B90" s="15" t="s">
        <v>5339</v>
      </c>
      <c r="C90" s="15" t="s">
        <v>5103</v>
      </c>
      <c r="D90" s="15" t="s">
        <v>240</v>
      </c>
      <c r="E90" s="15" t="s">
        <v>5340</v>
      </c>
      <c r="F90" s="21">
        <v>43902</v>
      </c>
      <c r="G90" s="1"/>
    </row>
    <row r="91" spans="1:7">
      <c r="A91" s="5" t="s">
        <v>130</v>
      </c>
      <c r="B91" s="15" t="s">
        <v>4636</v>
      </c>
      <c r="C91" s="15" t="s">
        <v>5103</v>
      </c>
      <c r="D91" s="15" t="s">
        <v>240</v>
      </c>
      <c r="E91" s="15" t="s">
        <v>5341</v>
      </c>
      <c r="F91" s="21">
        <v>43858</v>
      </c>
      <c r="G91" s="1"/>
    </row>
    <row r="92" spans="1:7">
      <c r="A92" s="5" t="s">
        <v>130</v>
      </c>
      <c r="B92" s="15" t="s">
        <v>5342</v>
      </c>
      <c r="C92" s="15" t="s">
        <v>5103</v>
      </c>
      <c r="D92" s="15" t="s">
        <v>240</v>
      </c>
      <c r="E92" s="15" t="s">
        <v>5281</v>
      </c>
      <c r="F92" s="21">
        <v>43909</v>
      </c>
      <c r="G92" s="1"/>
    </row>
    <row r="93" spans="1:7">
      <c r="A93" s="5" t="s">
        <v>130</v>
      </c>
      <c r="B93" s="15" t="s">
        <v>5343</v>
      </c>
      <c r="C93" s="15" t="s">
        <v>5103</v>
      </c>
      <c r="D93" s="15" t="s">
        <v>240</v>
      </c>
      <c r="E93" s="15" t="s">
        <v>5344</v>
      </c>
      <c r="F93" s="21">
        <v>43892</v>
      </c>
      <c r="G93" s="1"/>
    </row>
    <row r="94" spans="1:7">
      <c r="A94" s="5" t="s">
        <v>130</v>
      </c>
      <c r="B94" s="15" t="s">
        <v>5345</v>
      </c>
      <c r="C94" s="15" t="s">
        <v>5194</v>
      </c>
      <c r="D94" s="15" t="s">
        <v>240</v>
      </c>
      <c r="E94" s="15" t="s">
        <v>5340</v>
      </c>
      <c r="F94" s="21">
        <v>43907</v>
      </c>
      <c r="G94" s="1"/>
    </row>
    <row r="95" spans="1:7">
      <c r="A95" s="5" t="s">
        <v>130</v>
      </c>
      <c r="B95" s="15" t="s">
        <v>5346</v>
      </c>
      <c r="C95" s="15" t="s">
        <v>5076</v>
      </c>
      <c r="D95" s="15" t="s">
        <v>240</v>
      </c>
      <c r="E95" s="15" t="s">
        <v>5340</v>
      </c>
      <c r="F95" s="21">
        <v>43902</v>
      </c>
      <c r="G95" s="1"/>
    </row>
    <row r="96" spans="1:7">
      <c r="A96" s="5" t="s">
        <v>130</v>
      </c>
      <c r="B96" s="15" t="s">
        <v>4762</v>
      </c>
      <c r="C96" s="15" t="s">
        <v>5076</v>
      </c>
      <c r="D96" s="15" t="s">
        <v>240</v>
      </c>
      <c r="E96" s="15" t="s">
        <v>5340</v>
      </c>
      <c r="F96" s="21">
        <v>43902</v>
      </c>
      <c r="G96" s="1"/>
    </row>
    <row r="97" spans="1:7">
      <c r="A97" s="5" t="s">
        <v>130</v>
      </c>
      <c r="B97" s="15" t="s">
        <v>4810</v>
      </c>
      <c r="C97" s="15" t="s">
        <v>5076</v>
      </c>
      <c r="D97" s="15" t="s">
        <v>240</v>
      </c>
      <c r="E97" s="15" t="s">
        <v>5340</v>
      </c>
      <c r="F97" s="21">
        <v>43902</v>
      </c>
      <c r="G97" s="1"/>
    </row>
    <row r="98" spans="1:7">
      <c r="A98" s="5" t="s">
        <v>130</v>
      </c>
      <c r="B98" s="15" t="s">
        <v>5347</v>
      </c>
      <c r="C98" s="15" t="s">
        <v>5078</v>
      </c>
      <c r="D98" s="15" t="s">
        <v>240</v>
      </c>
      <c r="E98" s="15" t="s">
        <v>494</v>
      </c>
      <c r="F98" s="21">
        <v>43872</v>
      </c>
      <c r="G98" s="1"/>
    </row>
    <row r="99" spans="1:7">
      <c r="A99" s="5" t="s">
        <v>130</v>
      </c>
      <c r="B99" s="15" t="s">
        <v>5348</v>
      </c>
      <c r="C99" s="15" t="s">
        <v>5078</v>
      </c>
      <c r="D99" s="15" t="s">
        <v>240</v>
      </c>
      <c r="E99" s="15" t="s">
        <v>4788</v>
      </c>
      <c r="F99" s="21">
        <v>43894</v>
      </c>
      <c r="G99" s="1"/>
    </row>
    <row r="100" spans="1:7">
      <c r="A100" s="5" t="s">
        <v>72</v>
      </c>
      <c r="B100" s="15" t="s">
        <v>5349</v>
      </c>
      <c r="C100" s="15" t="s">
        <v>5046</v>
      </c>
      <c r="D100" s="15" t="s">
        <v>240</v>
      </c>
      <c r="E100" s="15" t="s">
        <v>154</v>
      </c>
      <c r="F100" s="21">
        <v>43846</v>
      </c>
      <c r="G100" s="1"/>
    </row>
    <row r="101" spans="1:7">
      <c r="A101" s="5" t="s">
        <v>72</v>
      </c>
      <c r="B101" s="15" t="s">
        <v>5350</v>
      </c>
      <c r="C101" s="15" t="s">
        <v>5131</v>
      </c>
      <c r="D101" s="15" t="s">
        <v>240</v>
      </c>
      <c r="E101" s="15" t="s">
        <v>154</v>
      </c>
      <c r="F101" s="21">
        <v>43839</v>
      </c>
      <c r="G101" s="1"/>
    </row>
    <row r="102" spans="1:7">
      <c r="A102" s="5" t="s">
        <v>72</v>
      </c>
      <c r="B102" s="15" t="s">
        <v>5351</v>
      </c>
      <c r="C102" s="15" t="s">
        <v>5060</v>
      </c>
      <c r="D102" s="15" t="s">
        <v>240</v>
      </c>
      <c r="E102" s="15" t="s">
        <v>154</v>
      </c>
      <c r="F102" s="21">
        <v>43835</v>
      </c>
      <c r="G102" s="1"/>
    </row>
    <row r="103" spans="1:7">
      <c r="A103" s="5" t="s">
        <v>72</v>
      </c>
      <c r="B103" s="15" t="s">
        <v>5352</v>
      </c>
      <c r="C103" s="15" t="s">
        <v>5064</v>
      </c>
      <c r="D103" s="15" t="s">
        <v>240</v>
      </c>
      <c r="E103" s="15" t="s">
        <v>154</v>
      </c>
      <c r="F103" s="21">
        <v>43839</v>
      </c>
      <c r="G103" s="1"/>
    </row>
    <row r="104" spans="1:7">
      <c r="A104" s="5" t="s">
        <v>72</v>
      </c>
      <c r="B104" s="15" t="s">
        <v>5353</v>
      </c>
      <c r="C104" s="15" t="s">
        <v>5103</v>
      </c>
      <c r="D104" s="15" t="s">
        <v>240</v>
      </c>
      <c r="E104" s="15" t="s">
        <v>154</v>
      </c>
      <c r="F104" s="21">
        <v>43839</v>
      </c>
      <c r="G104" s="1"/>
    </row>
    <row r="105" spans="1:7">
      <c r="A105" s="5" t="s">
        <v>64</v>
      </c>
      <c r="B105" s="15" t="s">
        <v>5354</v>
      </c>
      <c r="C105" s="15" t="s">
        <v>5076</v>
      </c>
      <c r="D105" s="15" t="s">
        <v>240</v>
      </c>
      <c r="E105" s="15" t="s">
        <v>154</v>
      </c>
      <c r="F105" s="21">
        <v>43899</v>
      </c>
      <c r="G105" s="1"/>
    </row>
    <row r="106" spans="1:7">
      <c r="A106" s="5" t="s">
        <v>5229</v>
      </c>
      <c r="B106" s="15" t="s">
        <v>5355</v>
      </c>
      <c r="C106" s="15" t="s">
        <v>4949</v>
      </c>
      <c r="D106" s="15" t="s">
        <v>240</v>
      </c>
      <c r="E106" s="15" t="s">
        <v>5356</v>
      </c>
      <c r="F106" s="21">
        <v>43516</v>
      </c>
      <c r="G106" s="1"/>
    </row>
    <row r="107" spans="1:7">
      <c r="A107" s="5" t="s">
        <v>5229</v>
      </c>
      <c r="B107" s="15" t="s">
        <v>5357</v>
      </c>
      <c r="C107" s="15" t="s">
        <v>5103</v>
      </c>
      <c r="D107" s="15" t="s">
        <v>240</v>
      </c>
      <c r="E107" s="15" t="s">
        <v>5356</v>
      </c>
      <c r="F107" s="21">
        <v>43579</v>
      </c>
      <c r="G107" s="1"/>
    </row>
    <row r="108" spans="1:7">
      <c r="A108" s="5" t="s">
        <v>5039</v>
      </c>
      <c r="B108" s="15" t="s">
        <v>5358</v>
      </c>
      <c r="C108" s="15" t="s">
        <v>5041</v>
      </c>
      <c r="D108" s="15" t="s">
        <v>240</v>
      </c>
      <c r="E108" s="15" t="s">
        <v>154</v>
      </c>
      <c r="F108" s="21">
        <v>43900</v>
      </c>
      <c r="G108" s="1"/>
    </row>
    <row r="109" spans="1:7">
      <c r="A109" s="5" t="s">
        <v>5039</v>
      </c>
      <c r="B109" s="15" t="s">
        <v>4469</v>
      </c>
      <c r="C109" s="15" t="s">
        <v>5041</v>
      </c>
      <c r="D109" s="15" t="s">
        <v>240</v>
      </c>
      <c r="E109" s="1"/>
      <c r="F109" s="21">
        <v>43888</v>
      </c>
      <c r="G109" s="1"/>
    </row>
    <row r="110" spans="1:7">
      <c r="A110" s="5" t="s">
        <v>5039</v>
      </c>
      <c r="B110" s="15" t="s">
        <v>5359</v>
      </c>
      <c r="C110" s="15" t="s">
        <v>5046</v>
      </c>
      <c r="D110" s="15" t="s">
        <v>240</v>
      </c>
      <c r="E110" s="15" t="s">
        <v>154</v>
      </c>
      <c r="F110" s="21">
        <v>43872</v>
      </c>
      <c r="G110" s="1"/>
    </row>
    <row r="111" spans="1:7">
      <c r="A111" s="5" t="s">
        <v>5039</v>
      </c>
      <c r="B111" s="15" t="s">
        <v>5360</v>
      </c>
      <c r="C111" s="15" t="s">
        <v>5046</v>
      </c>
      <c r="D111" s="15" t="s">
        <v>240</v>
      </c>
      <c r="E111" s="15" t="s">
        <v>5361</v>
      </c>
      <c r="F111" s="21">
        <v>43881</v>
      </c>
      <c r="G111" s="1"/>
    </row>
    <row r="112" spans="1:7">
      <c r="A112" s="5" t="s">
        <v>5226</v>
      </c>
      <c r="B112" s="15" t="s">
        <v>5362</v>
      </c>
      <c r="C112" s="15" t="s">
        <v>5194</v>
      </c>
      <c r="D112" s="15" t="s">
        <v>240</v>
      </c>
      <c r="E112" s="15" t="s">
        <v>5316</v>
      </c>
      <c r="F112" s="21">
        <v>43887</v>
      </c>
      <c r="G112" s="1"/>
    </row>
    <row r="113" spans="1:7">
      <c r="A113" s="5" t="s">
        <v>5093</v>
      </c>
      <c r="B113" s="15" t="s">
        <v>5363</v>
      </c>
      <c r="C113" s="15" t="s">
        <v>5046</v>
      </c>
      <c r="D113" s="15" t="s">
        <v>240</v>
      </c>
      <c r="E113" s="15" t="s">
        <v>154</v>
      </c>
      <c r="F113" s="21">
        <v>43868</v>
      </c>
      <c r="G113" s="1"/>
    </row>
    <row r="114" spans="1:7">
      <c r="A114" s="5" t="s">
        <v>5247</v>
      </c>
      <c r="B114" s="15" t="s">
        <v>5364</v>
      </c>
      <c r="C114" s="15" t="s">
        <v>5090</v>
      </c>
      <c r="D114" s="15" t="s">
        <v>240</v>
      </c>
      <c r="E114" s="15" t="s">
        <v>260</v>
      </c>
      <c r="F114" s="21">
        <v>43989</v>
      </c>
      <c r="G114" s="1"/>
    </row>
    <row r="115" spans="1:7">
      <c r="A115" s="5" t="s">
        <v>5246</v>
      </c>
      <c r="B115" s="15" t="s">
        <v>5365</v>
      </c>
      <c r="C115" s="15" t="s">
        <v>5058</v>
      </c>
      <c r="D115" s="1"/>
      <c r="E115" s="1"/>
      <c r="F115" s="1"/>
      <c r="G115" s="1"/>
    </row>
    <row r="116" spans="1:7">
      <c r="A116" s="5" t="s">
        <v>46</v>
      </c>
      <c r="B116" s="15" t="s">
        <v>5366</v>
      </c>
      <c r="C116" s="15" t="s">
        <v>5076</v>
      </c>
      <c r="D116" s="15" t="s">
        <v>240</v>
      </c>
      <c r="E116" s="15" t="s">
        <v>5316</v>
      </c>
      <c r="F116" s="21">
        <v>43899</v>
      </c>
      <c r="G116" s="1"/>
    </row>
    <row r="117" spans="1:7">
      <c r="A117" s="5" t="s">
        <v>135</v>
      </c>
      <c r="B117" s="15" t="s">
        <v>5367</v>
      </c>
      <c r="C117" s="15" t="s">
        <v>5103</v>
      </c>
      <c r="D117" s="15" t="s">
        <v>240</v>
      </c>
      <c r="E117" s="15" t="s">
        <v>260</v>
      </c>
      <c r="F117" s="21">
        <v>43644</v>
      </c>
      <c r="G117" s="1"/>
    </row>
    <row r="118" spans="1:7">
      <c r="A118" s="5" t="s">
        <v>5368</v>
      </c>
      <c r="B118" s="15" t="s">
        <v>5369</v>
      </c>
      <c r="C118" s="15" t="s">
        <v>5103</v>
      </c>
      <c r="D118" s="15" t="s">
        <v>240</v>
      </c>
      <c r="E118" s="15" t="s">
        <v>5370</v>
      </c>
      <c r="F118" s="21">
        <v>43880</v>
      </c>
      <c r="G118" s="1"/>
    </row>
    <row r="119" spans="1:7">
      <c r="A119" s="5" t="s">
        <v>5371</v>
      </c>
      <c r="B119" s="15" t="s">
        <v>311</v>
      </c>
      <c r="C119" s="15" t="s">
        <v>5046</v>
      </c>
      <c r="D119" s="15" t="s">
        <v>240</v>
      </c>
      <c r="E119" s="15" t="s">
        <v>267</v>
      </c>
      <c r="F119" s="21">
        <v>43900</v>
      </c>
      <c r="G119" s="1"/>
    </row>
    <row r="120" spans="1:7">
      <c r="A120" s="5" t="s">
        <v>5371</v>
      </c>
      <c r="B120" s="15" t="s">
        <v>5165</v>
      </c>
      <c r="C120" s="15" t="s">
        <v>5046</v>
      </c>
      <c r="D120" s="15" t="s">
        <v>240</v>
      </c>
      <c r="E120" s="15" t="s">
        <v>267</v>
      </c>
      <c r="F120" s="21">
        <v>43902</v>
      </c>
      <c r="G120" s="1"/>
    </row>
    <row r="121" spans="1:7">
      <c r="A121" s="1"/>
      <c r="B121" s="1"/>
      <c r="C121" s="1"/>
      <c r="D121" s="1"/>
      <c r="E121" s="1"/>
      <c r="F121" s="1"/>
      <c r="G121" s="1"/>
    </row>
    <row r="122" spans="1:7">
      <c r="A122" s="1"/>
      <c r="B122" s="1"/>
      <c r="C122" s="1"/>
      <c r="D122" s="1"/>
      <c r="E122" s="1"/>
      <c r="F122" s="1"/>
      <c r="G122" s="1"/>
    </row>
    <row r="123" spans="1:7">
      <c r="A123" s="1"/>
      <c r="B123" s="1"/>
      <c r="C123" s="1"/>
      <c r="D123" s="1"/>
      <c r="E123" s="1"/>
      <c r="F123" s="1"/>
      <c r="G123" s="1"/>
    </row>
    <row r="124" spans="1:7">
      <c r="A124" s="1"/>
      <c r="B124" s="1"/>
      <c r="C124" s="1"/>
      <c r="D124" s="1"/>
      <c r="E124" s="1"/>
      <c r="F124" s="1"/>
      <c r="G124" s="1"/>
    </row>
    <row r="125" spans="1:7">
      <c r="A125" s="1"/>
      <c r="B125" s="1"/>
      <c r="C125" s="1"/>
      <c r="D125" s="1"/>
      <c r="E125" s="1"/>
      <c r="F125" s="1"/>
      <c r="G125" s="1"/>
    </row>
    <row r="126" spans="1:7">
      <c r="A126" s="1"/>
      <c r="B126" s="1"/>
      <c r="C126" s="1"/>
      <c r="D126" s="1"/>
      <c r="E126" s="1"/>
      <c r="F126" s="1"/>
      <c r="G126" s="1"/>
    </row>
    <row r="127" spans="1:7">
      <c r="A127" s="1"/>
      <c r="B127" s="1"/>
      <c r="C127" s="1"/>
      <c r="D127" s="1"/>
      <c r="E127" s="1"/>
      <c r="F127" s="1"/>
      <c r="G127" s="1"/>
    </row>
    <row r="128" spans="1:7">
      <c r="A128" s="1"/>
      <c r="B128" s="1"/>
      <c r="C128" s="1"/>
      <c r="D128" s="1"/>
      <c r="E128" s="1"/>
      <c r="F128" s="1"/>
      <c r="G128" s="1"/>
    </row>
    <row r="129" spans="1:7">
      <c r="A129" s="1"/>
      <c r="B129" s="1"/>
      <c r="C129" s="1"/>
      <c r="D129" s="1"/>
      <c r="E129" s="1"/>
      <c r="F129" s="1"/>
      <c r="G129" s="1"/>
    </row>
    <row r="130" spans="1:7">
      <c r="A130" s="1"/>
      <c r="B130" s="1"/>
      <c r="C130" s="1"/>
      <c r="D130" s="1"/>
      <c r="E130" s="1"/>
      <c r="F130" s="1"/>
      <c r="G130" s="1"/>
    </row>
    <row r="131" spans="1:7">
      <c r="A131" s="1"/>
      <c r="B131" s="1"/>
      <c r="C131" s="1"/>
      <c r="D131" s="1"/>
      <c r="E131" s="1"/>
      <c r="F131" s="1"/>
      <c r="G131" s="1"/>
    </row>
    <row r="132" spans="1:7">
      <c r="A132" s="1"/>
      <c r="B132" s="1"/>
      <c r="C132" s="1"/>
      <c r="D132" s="1"/>
      <c r="E132" s="1"/>
      <c r="F132" s="1"/>
      <c r="G132" s="1"/>
    </row>
    <row r="133" spans="1:7">
      <c r="A133" s="1"/>
      <c r="B133" s="1"/>
      <c r="C133" s="1"/>
      <c r="D133" s="1"/>
      <c r="E133" s="1"/>
      <c r="F133" s="1"/>
      <c r="G133" s="1"/>
    </row>
    <row r="134" spans="1:7">
      <c r="A134" s="1"/>
      <c r="B134" s="1"/>
      <c r="C134" s="1"/>
      <c r="D134" s="1"/>
      <c r="E134" s="1"/>
      <c r="F134" s="1"/>
      <c r="G134" s="1"/>
    </row>
    <row r="135" spans="1:7">
      <c r="A135" s="1"/>
      <c r="B135" s="1"/>
      <c r="C135" s="1"/>
      <c r="D135" s="1"/>
      <c r="E135" s="1"/>
      <c r="F135" s="1"/>
      <c r="G135" s="1"/>
    </row>
    <row r="136" spans="1:7">
      <c r="A136" s="1"/>
      <c r="B136" s="1"/>
      <c r="C136" s="1"/>
      <c r="D136" s="1"/>
      <c r="E136" s="1"/>
      <c r="F136" s="1"/>
      <c r="G136" s="1"/>
    </row>
    <row r="137" spans="1:7">
      <c r="A137" s="1"/>
      <c r="B137" s="1"/>
      <c r="C137" s="1"/>
      <c r="D137" s="1"/>
      <c r="E137" s="1"/>
      <c r="F137" s="1"/>
      <c r="G137" s="1"/>
    </row>
    <row r="138" spans="1:7">
      <c r="A138" s="1"/>
      <c r="B138" s="1"/>
      <c r="C138" s="1"/>
      <c r="D138" s="1"/>
      <c r="E138" s="1"/>
      <c r="F138" s="1"/>
      <c r="G138" s="1"/>
    </row>
    <row r="139" spans="1:7">
      <c r="A139" s="1"/>
      <c r="B139" s="1"/>
      <c r="C139" s="1"/>
      <c r="D139" s="1"/>
      <c r="E139" s="1"/>
      <c r="F139" s="1"/>
      <c r="G139" s="1"/>
    </row>
    <row r="140" spans="1:7">
      <c r="A140" s="1"/>
      <c r="B140" s="1"/>
      <c r="C140" s="1"/>
      <c r="D140" s="1"/>
      <c r="E140" s="1"/>
      <c r="F140" s="1"/>
      <c r="G140" s="1"/>
    </row>
    <row r="141" spans="1:7">
      <c r="A141" s="1"/>
      <c r="B141" s="1"/>
      <c r="C141" s="1"/>
      <c r="D141" s="1"/>
      <c r="E141" s="1"/>
      <c r="F141" s="1"/>
      <c r="G141" s="1"/>
    </row>
    <row r="142" spans="1:7">
      <c r="A142" s="1"/>
      <c r="B142" s="1"/>
      <c r="C142" s="1"/>
      <c r="D142" s="1"/>
      <c r="E142" s="1"/>
      <c r="F142" s="1"/>
      <c r="G142" s="1"/>
    </row>
    <row r="143" spans="1:7">
      <c r="A143" s="1"/>
      <c r="B143" s="1"/>
      <c r="C143" s="1"/>
      <c r="D143" s="1"/>
      <c r="E143" s="1"/>
      <c r="F143" s="1"/>
      <c r="G143" s="1"/>
    </row>
    <row r="144" spans="1:7">
      <c r="A144" s="1"/>
      <c r="B144" s="1"/>
      <c r="C144" s="1"/>
      <c r="D144" s="1"/>
      <c r="E144" s="1"/>
      <c r="F144" s="1"/>
      <c r="G144" s="1"/>
    </row>
    <row r="145" spans="1:7">
      <c r="A145" s="1"/>
      <c r="B145" s="1"/>
      <c r="C145" s="1"/>
      <c r="D145" s="1"/>
      <c r="E145" s="1"/>
      <c r="F145" s="1"/>
      <c r="G145" s="1"/>
    </row>
    <row r="146" spans="1:7">
      <c r="A146" s="1"/>
      <c r="B146" s="1"/>
      <c r="C146" s="1"/>
      <c r="D146" s="1"/>
      <c r="E146" s="1"/>
      <c r="F146" s="1"/>
      <c r="G146" s="1"/>
    </row>
    <row r="147" spans="1:7">
      <c r="A147" s="1"/>
      <c r="B147" s="1"/>
      <c r="C147" s="1"/>
      <c r="D147" s="1"/>
      <c r="E147" s="1"/>
      <c r="F147" s="1"/>
      <c r="G147" s="1"/>
    </row>
    <row r="148" spans="1:7">
      <c r="A148" s="1"/>
      <c r="B148" s="1"/>
      <c r="C148" s="1"/>
      <c r="D148" s="1"/>
      <c r="E148" s="1"/>
      <c r="F148" s="1"/>
      <c r="G148" s="1"/>
    </row>
    <row r="149" spans="1:7">
      <c r="A149" s="1"/>
      <c r="B149" s="1"/>
      <c r="C149" s="1"/>
      <c r="D149" s="1"/>
      <c r="E149" s="1"/>
      <c r="F149" s="1"/>
      <c r="G149" s="1"/>
    </row>
    <row r="150" spans="1:7">
      <c r="A150" s="1"/>
      <c r="B150" s="1"/>
      <c r="C150" s="1"/>
      <c r="D150" s="1"/>
      <c r="E150" s="1"/>
      <c r="F150" s="1"/>
      <c r="G150" s="1"/>
    </row>
    <row r="151" spans="1:7">
      <c r="A151" s="1"/>
      <c r="B151" s="1"/>
      <c r="C151" s="1"/>
      <c r="D151" s="1"/>
      <c r="E151" s="1"/>
      <c r="F151" s="1"/>
      <c r="G151" s="1"/>
    </row>
    <row r="152" spans="1:7">
      <c r="A152" s="1"/>
      <c r="B152" s="1"/>
      <c r="C152" s="1"/>
      <c r="D152" s="1"/>
      <c r="E152" s="1"/>
      <c r="F152" s="1"/>
      <c r="G152" s="1"/>
    </row>
    <row r="153" spans="1:7">
      <c r="A153" s="1"/>
      <c r="B153" s="1"/>
      <c r="C153" s="1"/>
      <c r="D153" s="1"/>
      <c r="E153" s="1"/>
      <c r="F153" s="1"/>
      <c r="G153" s="1"/>
    </row>
    <row r="154" spans="1:7">
      <c r="A154" s="1"/>
      <c r="B154" s="1"/>
      <c r="C154" s="1"/>
      <c r="D154" s="1"/>
      <c r="E154" s="1"/>
      <c r="F154" s="1"/>
      <c r="G154" s="1"/>
    </row>
    <row r="155" spans="1:7">
      <c r="A155" s="1"/>
      <c r="B155" s="1"/>
      <c r="C155" s="1"/>
      <c r="D155" s="1"/>
      <c r="E155" s="1"/>
      <c r="F155" s="1"/>
      <c r="G155" s="1"/>
    </row>
    <row r="156" spans="1:7">
      <c r="A156" s="1"/>
      <c r="B156" s="1"/>
      <c r="C156" s="1"/>
      <c r="D156" s="1"/>
      <c r="E156" s="1"/>
      <c r="F156" s="1"/>
      <c r="G156" s="1"/>
    </row>
    <row r="157" spans="1:7">
      <c r="A157" s="1"/>
      <c r="B157" s="1"/>
      <c r="C157" s="1"/>
      <c r="D157" s="1"/>
      <c r="E157" s="1"/>
      <c r="F157" s="1"/>
      <c r="G157" s="1"/>
    </row>
    <row r="158" spans="1:7">
      <c r="A158" s="1"/>
      <c r="B158" s="1"/>
      <c r="C158" s="1"/>
      <c r="D158" s="1"/>
      <c r="E158" s="1"/>
      <c r="F158" s="1"/>
      <c r="G158" s="1"/>
    </row>
    <row r="159" spans="1:7">
      <c r="A159" s="1"/>
      <c r="B159" s="1"/>
      <c r="C159" s="1"/>
      <c r="D159" s="1"/>
      <c r="E159" s="1"/>
      <c r="F159" s="1"/>
      <c r="G159" s="1"/>
    </row>
    <row r="160" spans="1:7">
      <c r="A160" s="1"/>
      <c r="B160" s="1"/>
      <c r="C160" s="1"/>
      <c r="D160" s="1"/>
      <c r="E160" s="1"/>
      <c r="F160" s="1"/>
      <c r="G160" s="1"/>
    </row>
    <row r="161" spans="1:7">
      <c r="A161" s="1"/>
      <c r="B161" s="1"/>
      <c r="C161" s="1"/>
      <c r="D161" s="1"/>
      <c r="E161" s="1"/>
      <c r="F161" s="1"/>
      <c r="G161" s="1"/>
    </row>
    <row r="162" spans="1:7">
      <c r="A162" s="1"/>
      <c r="B162" s="1"/>
      <c r="C162" s="1"/>
      <c r="D162" s="1"/>
      <c r="E162" s="1"/>
      <c r="F162" s="1"/>
      <c r="G162" s="1"/>
    </row>
    <row r="163" spans="1:7">
      <c r="A163" s="1"/>
      <c r="B163" s="1"/>
      <c r="C163" s="1"/>
      <c r="D163" s="1"/>
      <c r="E163" s="1"/>
      <c r="F163" s="1"/>
      <c r="G163" s="1"/>
    </row>
    <row r="164" spans="1:7">
      <c r="A164" s="1"/>
      <c r="B164" s="1"/>
      <c r="C164" s="1"/>
      <c r="D164" s="1"/>
      <c r="E164" s="1"/>
      <c r="F164" s="1"/>
      <c r="G164" s="1"/>
    </row>
    <row r="165" spans="1:7">
      <c r="A165" s="1"/>
      <c r="B165" s="1"/>
      <c r="C165" s="1"/>
      <c r="D165" s="1"/>
      <c r="E165" s="1"/>
      <c r="F165" s="1"/>
      <c r="G165" s="1"/>
    </row>
    <row r="166" spans="1:7">
      <c r="A166" s="1"/>
      <c r="B166" s="1"/>
      <c r="C166" s="1"/>
      <c r="D166" s="1"/>
      <c r="E166" s="1"/>
      <c r="F166" s="1"/>
      <c r="G166" s="1"/>
    </row>
    <row r="167" spans="1:7">
      <c r="A167" s="1"/>
      <c r="B167" s="1"/>
      <c r="C167" s="1"/>
      <c r="D167" s="1"/>
      <c r="E167" s="1"/>
      <c r="F167" s="1"/>
      <c r="G167" s="1"/>
    </row>
    <row r="168" spans="1:7">
      <c r="A168" s="1"/>
      <c r="B168" s="1"/>
      <c r="C168" s="1"/>
      <c r="D168" s="1"/>
      <c r="E168" s="1"/>
      <c r="F168" s="1"/>
      <c r="G168" s="1"/>
    </row>
    <row r="169" spans="1:7">
      <c r="A169" s="1"/>
      <c r="B169" s="1"/>
      <c r="C169" s="1"/>
      <c r="D169" s="1"/>
      <c r="E169" s="1"/>
      <c r="F169" s="1"/>
      <c r="G169" s="1"/>
    </row>
    <row r="170" spans="1:7">
      <c r="A170" s="1"/>
      <c r="B170" s="1"/>
      <c r="C170" s="1"/>
      <c r="D170" s="1"/>
      <c r="E170" s="1"/>
      <c r="F170" s="1"/>
      <c r="G170" s="1"/>
    </row>
    <row r="171" spans="1:7">
      <c r="A171" s="1"/>
      <c r="B171" s="1"/>
      <c r="C171" s="1"/>
      <c r="D171" s="1"/>
      <c r="E171" s="1"/>
      <c r="F171" s="1"/>
      <c r="G171" s="1"/>
    </row>
    <row r="172" spans="1:7">
      <c r="A172" s="1"/>
      <c r="B172" s="1"/>
      <c r="C172" s="1"/>
      <c r="D172" s="1"/>
      <c r="E172" s="1"/>
      <c r="F172" s="1"/>
      <c r="G172" s="1"/>
    </row>
    <row r="173" spans="1:7">
      <c r="A173" s="1"/>
      <c r="B173" s="1"/>
      <c r="C173" s="1"/>
      <c r="D173" s="1"/>
      <c r="E173" s="1"/>
      <c r="F173" s="1"/>
      <c r="G173" s="1"/>
    </row>
    <row r="174" spans="1:7">
      <c r="A174" s="1"/>
      <c r="B174" s="1"/>
      <c r="C174" s="1"/>
      <c r="D174" s="1"/>
      <c r="E174" s="1"/>
      <c r="F174" s="1"/>
      <c r="G174" s="1"/>
    </row>
    <row r="175" spans="1:7">
      <c r="A175" s="1"/>
      <c r="B175" s="1"/>
      <c r="C175" s="1"/>
      <c r="D175" s="1"/>
      <c r="E175" s="1"/>
      <c r="F175" s="1"/>
      <c r="G175" s="1"/>
    </row>
    <row r="176" spans="1:7">
      <c r="A176" s="1"/>
      <c r="B176" s="1"/>
      <c r="C176" s="1"/>
      <c r="D176" s="1"/>
      <c r="E176" s="1"/>
      <c r="F176" s="1"/>
      <c r="G176" s="1"/>
    </row>
    <row r="177" spans="1:7">
      <c r="A177" s="1"/>
      <c r="B177" s="1"/>
      <c r="C177" s="1"/>
      <c r="D177" s="1"/>
      <c r="E177" s="1"/>
      <c r="F177" s="1"/>
      <c r="G177" s="1"/>
    </row>
    <row r="178" spans="1:7">
      <c r="A178" s="1"/>
      <c r="B178" s="1"/>
      <c r="C178" s="1"/>
      <c r="D178" s="1"/>
      <c r="E178" s="1"/>
      <c r="F178" s="1"/>
      <c r="G178" s="1"/>
    </row>
    <row r="179" spans="1:7">
      <c r="A179" s="1"/>
      <c r="B179" s="1"/>
      <c r="C179" s="1"/>
      <c r="D179" s="1"/>
      <c r="E179" s="1"/>
      <c r="F179" s="1"/>
      <c r="G179" s="1"/>
    </row>
    <row r="180" spans="1:7">
      <c r="A180" s="1"/>
      <c r="B180" s="1"/>
      <c r="C180" s="1"/>
      <c r="D180" s="1"/>
      <c r="E180" s="1"/>
      <c r="F180" s="1"/>
      <c r="G180" s="1"/>
    </row>
    <row r="181" spans="1:7">
      <c r="A181" s="1"/>
      <c r="B181" s="1"/>
      <c r="C181" s="1"/>
      <c r="D181" s="1"/>
      <c r="E181" s="1"/>
      <c r="F181" s="1"/>
      <c r="G181" s="1"/>
    </row>
    <row r="182" spans="1:7">
      <c r="A182" s="1"/>
      <c r="B182" s="1"/>
      <c r="C182" s="1"/>
      <c r="D182" s="1"/>
      <c r="E182" s="1"/>
      <c r="F182" s="1"/>
      <c r="G182" s="1"/>
    </row>
    <row r="183" spans="1:7">
      <c r="A183" s="1"/>
      <c r="B183" s="1"/>
      <c r="C183" s="1"/>
      <c r="D183" s="1"/>
      <c r="E183" s="1"/>
      <c r="F183" s="1"/>
      <c r="G183" s="1"/>
    </row>
    <row r="184" spans="1:7">
      <c r="A184" s="1"/>
      <c r="B184" s="1"/>
      <c r="C184" s="1"/>
      <c r="D184" s="1"/>
      <c r="E184" s="1"/>
      <c r="F184" s="1"/>
      <c r="G184" s="1"/>
    </row>
    <row r="185" spans="1:7">
      <c r="A185" s="1"/>
      <c r="B185" s="1"/>
      <c r="C185" s="1"/>
      <c r="D185" s="1"/>
      <c r="E185" s="1"/>
      <c r="F185" s="1"/>
      <c r="G185" s="1"/>
    </row>
    <row r="186" spans="1:7">
      <c r="A186" s="1"/>
      <c r="B186" s="1"/>
      <c r="C186" s="1"/>
      <c r="D186" s="1"/>
      <c r="E186" s="1"/>
      <c r="F186" s="1"/>
      <c r="G186" s="1"/>
    </row>
    <row r="187" spans="1:7">
      <c r="A187" s="1"/>
      <c r="B187" s="1"/>
      <c r="C187" s="1"/>
      <c r="D187" s="1"/>
      <c r="E187" s="1"/>
      <c r="F187" s="1"/>
      <c r="G187" s="1"/>
    </row>
    <row r="188" spans="1:7">
      <c r="A188" s="1"/>
      <c r="B188" s="1"/>
      <c r="C188" s="1"/>
      <c r="D188" s="1"/>
      <c r="E188" s="1"/>
      <c r="F188" s="1"/>
      <c r="G188" s="1"/>
    </row>
    <row r="189" spans="1:7">
      <c r="A189" s="1"/>
      <c r="B189" s="1"/>
      <c r="C189" s="1"/>
      <c r="D189" s="1"/>
      <c r="E189" s="1"/>
      <c r="F189" s="1"/>
      <c r="G189" s="1"/>
    </row>
    <row r="190" spans="1:7">
      <c r="A190" s="1"/>
      <c r="B190" s="1"/>
      <c r="C190" s="1"/>
      <c r="D190" s="1"/>
      <c r="E190" s="1"/>
      <c r="F190" s="1"/>
      <c r="G190" s="1"/>
    </row>
    <row r="191" spans="1:7">
      <c r="A191" s="1"/>
      <c r="B191" s="1"/>
      <c r="C191" s="1"/>
      <c r="D191" s="1"/>
      <c r="E191" s="1"/>
      <c r="F191" s="1"/>
      <c r="G191" s="1"/>
    </row>
    <row r="192" spans="1:7">
      <c r="A192" s="1"/>
      <c r="B192" s="1"/>
      <c r="C192" s="1"/>
      <c r="D192" s="1"/>
      <c r="E192" s="1"/>
      <c r="F192" s="1"/>
      <c r="G192" s="1"/>
    </row>
    <row r="193" spans="1:7">
      <c r="A193" s="1"/>
      <c r="B193" s="1"/>
      <c r="C193" s="1"/>
      <c r="D193" s="1"/>
      <c r="E193" s="1"/>
      <c r="F193" s="1"/>
      <c r="G193" s="1"/>
    </row>
    <row r="194" spans="1:7">
      <c r="A194" s="1"/>
      <c r="B194" s="1"/>
      <c r="C194" s="1"/>
      <c r="D194" s="1"/>
      <c r="E194" s="1"/>
      <c r="F194" s="1"/>
      <c r="G194" s="1"/>
    </row>
    <row r="195" spans="1:7">
      <c r="A195" s="1"/>
      <c r="B195" s="1"/>
      <c r="C195" s="1"/>
      <c r="D195" s="1"/>
      <c r="E195" s="1"/>
      <c r="F195" s="1"/>
      <c r="G195" s="1"/>
    </row>
    <row r="196" spans="1:7">
      <c r="A196" s="1"/>
      <c r="B196" s="1"/>
      <c r="C196" s="1"/>
      <c r="D196" s="1"/>
      <c r="E196" s="1"/>
      <c r="F196" s="1"/>
      <c r="G196" s="1"/>
    </row>
    <row r="197" spans="1:7">
      <c r="A197" s="1"/>
      <c r="B197" s="1"/>
      <c r="C197" s="1"/>
      <c r="D197" s="1"/>
      <c r="E197" s="1"/>
      <c r="F197" s="1"/>
      <c r="G197" s="1"/>
    </row>
    <row r="198" spans="1:7">
      <c r="A198" s="1"/>
      <c r="B198" s="1"/>
      <c r="C198" s="1"/>
      <c r="D198" s="1"/>
      <c r="E198" s="1"/>
      <c r="F198" s="1"/>
      <c r="G198" s="1"/>
    </row>
    <row r="199" spans="1:7">
      <c r="A199" s="1"/>
      <c r="B199" s="1"/>
      <c r="C199" s="1"/>
      <c r="D199" s="1"/>
      <c r="E199" s="1"/>
      <c r="F199" s="1"/>
      <c r="G199" s="1"/>
    </row>
    <row r="200" spans="1:7">
      <c r="A200" s="1"/>
      <c r="B200" s="1"/>
      <c r="C200" s="1"/>
      <c r="D200" s="1"/>
      <c r="E200" s="1"/>
      <c r="F200" s="1"/>
      <c r="G200" s="1"/>
    </row>
    <row r="201" spans="1:7">
      <c r="A201" s="1"/>
      <c r="B201" s="1"/>
      <c r="C201" s="1"/>
      <c r="D201" s="1"/>
      <c r="E201" s="1"/>
      <c r="F201" s="1"/>
      <c r="G201" s="1"/>
    </row>
    <row r="202" spans="1:7">
      <c r="A202" s="1"/>
      <c r="B202" s="1"/>
      <c r="C202" s="1"/>
      <c r="D202" s="1"/>
      <c r="E202" s="1"/>
      <c r="F202" s="1"/>
      <c r="G202" s="1"/>
    </row>
    <row r="203" spans="1:7">
      <c r="A203" s="1"/>
      <c r="B203" s="1"/>
      <c r="C203" s="1"/>
      <c r="D203" s="1"/>
      <c r="E203" s="1"/>
      <c r="F203" s="1"/>
      <c r="G203" s="1"/>
    </row>
    <row r="204" spans="1:7">
      <c r="A204" s="1"/>
      <c r="B204" s="1"/>
      <c r="C204" s="1"/>
      <c r="D204" s="1"/>
      <c r="E204" s="1"/>
      <c r="F204" s="1"/>
      <c r="G204" s="1"/>
    </row>
    <row r="205" spans="1:7">
      <c r="A205" s="1"/>
      <c r="B205" s="1"/>
      <c r="C205" s="1"/>
      <c r="D205" s="1"/>
      <c r="E205" s="1"/>
      <c r="F205" s="1"/>
      <c r="G205" s="1"/>
    </row>
    <row r="206" spans="1:7">
      <c r="A206" s="1"/>
      <c r="B206" s="1"/>
      <c r="C206" s="1"/>
      <c r="D206" s="1"/>
      <c r="E206" s="1"/>
      <c r="F206" s="1"/>
      <c r="G206" s="1"/>
    </row>
    <row r="207" spans="1:7">
      <c r="A207" s="1"/>
      <c r="B207" s="1"/>
      <c r="C207" s="1"/>
      <c r="D207" s="1"/>
      <c r="E207" s="1"/>
      <c r="F207" s="1"/>
      <c r="G207" s="1"/>
    </row>
    <row r="208" spans="1:7">
      <c r="A208" s="1"/>
      <c r="B208" s="1"/>
      <c r="C208" s="1"/>
      <c r="D208" s="1"/>
      <c r="E208" s="1"/>
      <c r="F208" s="1"/>
      <c r="G208" s="1"/>
    </row>
    <row r="209" spans="1:7">
      <c r="A209" s="1"/>
      <c r="B209" s="1"/>
      <c r="C209" s="1"/>
      <c r="D209" s="1"/>
      <c r="E209" s="1"/>
      <c r="F209" s="1"/>
      <c r="G209" s="1"/>
    </row>
    <row r="210" spans="1:7">
      <c r="A210" s="1"/>
      <c r="B210" s="1"/>
      <c r="C210" s="1"/>
      <c r="D210" s="1"/>
      <c r="E210" s="1"/>
      <c r="F210" s="1"/>
      <c r="G210" s="1"/>
    </row>
    <row r="211" spans="1:7">
      <c r="A211" s="1"/>
      <c r="B211" s="1"/>
      <c r="C211" s="1"/>
      <c r="D211" s="1"/>
      <c r="E211" s="1"/>
      <c r="F211" s="1"/>
      <c r="G211" s="1"/>
    </row>
    <row r="212" spans="1:7">
      <c r="A212" s="1"/>
      <c r="B212" s="1"/>
      <c r="C212" s="1"/>
      <c r="D212" s="1"/>
      <c r="E212" s="1"/>
      <c r="F212" s="1"/>
      <c r="G212" s="1"/>
    </row>
    <row r="213" spans="1:7">
      <c r="A213" s="1"/>
      <c r="B213" s="1"/>
      <c r="C213" s="1"/>
      <c r="D213" s="1"/>
      <c r="E213" s="1"/>
      <c r="F213" s="1"/>
      <c r="G213" s="1"/>
    </row>
    <row r="214" spans="1:7">
      <c r="A214" s="1"/>
      <c r="B214" s="1"/>
      <c r="C214" s="1"/>
      <c r="D214" s="1"/>
      <c r="E214" s="1"/>
      <c r="F214" s="1"/>
      <c r="G214" s="1"/>
    </row>
    <row r="215" spans="1:7">
      <c r="A215" s="1"/>
      <c r="B215" s="1"/>
      <c r="C215" s="1"/>
      <c r="D215" s="1"/>
      <c r="E215" s="1"/>
      <c r="F215" s="1"/>
      <c r="G215" s="1"/>
    </row>
    <row r="216" spans="1:7">
      <c r="A216" s="1"/>
      <c r="B216" s="1"/>
      <c r="C216" s="1"/>
      <c r="D216" s="1"/>
      <c r="E216" s="1"/>
      <c r="F216" s="1"/>
      <c r="G216" s="1"/>
    </row>
    <row r="217" spans="1:7">
      <c r="A217" s="1"/>
      <c r="B217" s="1"/>
      <c r="C217" s="1"/>
      <c r="D217" s="1"/>
      <c r="E217" s="1"/>
      <c r="F217" s="1"/>
      <c r="G217" s="1"/>
    </row>
    <row r="218" spans="1:7">
      <c r="A218" s="1"/>
      <c r="B218" s="1"/>
      <c r="C218" s="1"/>
      <c r="D218" s="1"/>
      <c r="E218" s="1"/>
      <c r="F218" s="1"/>
      <c r="G218" s="1"/>
    </row>
    <row r="219" spans="1:7">
      <c r="A219" s="1"/>
      <c r="B219" s="1"/>
      <c r="C219" s="1"/>
      <c r="D219" s="1"/>
      <c r="E219" s="1"/>
      <c r="F219" s="1"/>
      <c r="G219" s="1"/>
    </row>
    <row r="220" spans="1:7">
      <c r="A220" s="1"/>
      <c r="B220" s="1"/>
      <c r="C220" s="1"/>
      <c r="D220" s="1"/>
      <c r="E220" s="1"/>
      <c r="F220" s="1"/>
      <c r="G220" s="1"/>
    </row>
    <row r="221" spans="1:7">
      <c r="A221" s="1"/>
      <c r="B221" s="1"/>
      <c r="C221" s="1"/>
      <c r="D221" s="1"/>
      <c r="E221" s="1"/>
      <c r="F221" s="1"/>
      <c r="G221" s="1"/>
    </row>
    <row r="222" spans="1:7">
      <c r="A222" s="1"/>
      <c r="B222" s="1"/>
      <c r="C222" s="1"/>
      <c r="D222" s="1"/>
      <c r="E222" s="1"/>
      <c r="F222" s="1"/>
      <c r="G222" s="1"/>
    </row>
    <row r="223" spans="1:7">
      <c r="A223" s="1"/>
      <c r="B223" s="1"/>
      <c r="C223" s="1"/>
      <c r="D223" s="1"/>
      <c r="E223" s="1"/>
      <c r="F223" s="1"/>
      <c r="G223" s="1"/>
    </row>
    <row r="224" spans="1:7">
      <c r="A224" s="1"/>
      <c r="B224" s="1"/>
      <c r="C224" s="1"/>
      <c r="D224" s="1"/>
      <c r="E224" s="1"/>
      <c r="F224" s="1"/>
      <c r="G224" s="1"/>
    </row>
    <row r="225" spans="1:7">
      <c r="A225" s="1"/>
      <c r="B225" s="1"/>
      <c r="C225" s="1"/>
      <c r="D225" s="1"/>
      <c r="E225" s="1"/>
      <c r="F225" s="1"/>
      <c r="G225" s="1"/>
    </row>
    <row r="226" spans="1:7">
      <c r="A226" s="1"/>
      <c r="B226" s="1"/>
      <c r="C226" s="1"/>
      <c r="D226" s="1"/>
      <c r="E226" s="1"/>
      <c r="F226" s="1"/>
      <c r="G226" s="1"/>
    </row>
    <row r="227" spans="1:7">
      <c r="A227" s="1"/>
      <c r="B227" s="1"/>
      <c r="C227" s="1"/>
      <c r="D227" s="1"/>
      <c r="E227" s="1"/>
      <c r="F227" s="1"/>
      <c r="G227" s="1"/>
    </row>
    <row r="228" spans="1:7">
      <c r="A228" s="1"/>
      <c r="B228" s="1"/>
      <c r="C228" s="1"/>
      <c r="D228" s="1"/>
      <c r="E228" s="1"/>
      <c r="F228" s="1"/>
      <c r="G228" s="1"/>
    </row>
    <row r="229" spans="1:7">
      <c r="A229" s="1"/>
      <c r="B229" s="1"/>
      <c r="C229" s="1"/>
      <c r="D229" s="1"/>
      <c r="E229" s="1"/>
      <c r="F229" s="1"/>
      <c r="G229" s="1"/>
    </row>
    <row r="230" spans="1:7">
      <c r="A230" s="1"/>
      <c r="B230" s="1"/>
      <c r="C230" s="1"/>
      <c r="D230" s="1"/>
      <c r="E230" s="1"/>
      <c r="F230" s="1"/>
      <c r="G230" s="1"/>
    </row>
    <row r="231" spans="1:7">
      <c r="A231" s="1"/>
      <c r="B231" s="1"/>
      <c r="C231" s="1"/>
      <c r="D231" s="1"/>
      <c r="E231" s="1"/>
      <c r="F231" s="1"/>
      <c r="G231" s="1"/>
    </row>
    <row r="232" spans="1:7">
      <c r="A232" s="1"/>
      <c r="B232" s="1"/>
      <c r="C232" s="1"/>
      <c r="D232" s="1"/>
      <c r="E232" s="1"/>
      <c r="F232" s="1"/>
      <c r="G232" s="1"/>
    </row>
    <row r="233" spans="1:7">
      <c r="A233" s="1"/>
      <c r="B233" s="1"/>
      <c r="C233" s="1"/>
      <c r="D233" s="1"/>
      <c r="E233" s="1"/>
      <c r="F233" s="1"/>
      <c r="G233" s="1"/>
    </row>
    <row r="234" spans="1:7">
      <c r="A234" s="1"/>
      <c r="B234" s="1"/>
      <c r="C234" s="1"/>
      <c r="D234" s="1"/>
      <c r="E234" s="1"/>
      <c r="F234" s="1"/>
      <c r="G234" s="1"/>
    </row>
    <row r="235" spans="1:7">
      <c r="A235" s="1"/>
      <c r="B235" s="1"/>
      <c r="C235" s="1"/>
      <c r="D235" s="1"/>
      <c r="E235" s="1"/>
      <c r="F235" s="1"/>
      <c r="G235" s="1"/>
    </row>
    <row r="236" spans="1:7">
      <c r="A236" s="1"/>
      <c r="B236" s="1"/>
      <c r="C236" s="1"/>
      <c r="D236" s="1"/>
      <c r="E236" s="1"/>
      <c r="F236" s="1"/>
      <c r="G236" s="1"/>
    </row>
    <row r="237" spans="1:7">
      <c r="A237" s="1"/>
      <c r="B237" s="1"/>
      <c r="C237" s="1"/>
      <c r="D237" s="1"/>
      <c r="E237" s="1"/>
      <c r="F237" s="1"/>
      <c r="G237" s="1"/>
    </row>
    <row r="238" spans="1:7">
      <c r="A238" s="1"/>
      <c r="B238" s="1"/>
      <c r="C238" s="1"/>
      <c r="D238" s="1"/>
      <c r="E238" s="1"/>
      <c r="F238" s="1"/>
      <c r="G238" s="1"/>
    </row>
    <row r="239" spans="1:7">
      <c r="A239" s="1"/>
      <c r="B239" s="1"/>
      <c r="C239" s="1"/>
      <c r="D239" s="1"/>
      <c r="E239" s="1"/>
      <c r="F239" s="1"/>
      <c r="G239" s="1"/>
    </row>
    <row r="240" spans="1:7">
      <c r="A240" s="1"/>
      <c r="B240" s="1"/>
      <c r="C240" s="1"/>
      <c r="D240" s="1"/>
      <c r="E240" s="1"/>
      <c r="F240" s="1"/>
      <c r="G240" s="1"/>
    </row>
    <row r="241" spans="1:7">
      <c r="A241" s="1"/>
      <c r="B241" s="1"/>
      <c r="C241" s="1"/>
      <c r="D241" s="1"/>
      <c r="E241" s="1"/>
      <c r="F241" s="1"/>
      <c r="G241" s="1"/>
    </row>
    <row r="242" spans="1:7">
      <c r="A242" s="1"/>
      <c r="B242" s="1"/>
      <c r="C242" s="1"/>
      <c r="D242" s="1"/>
      <c r="E242" s="1"/>
      <c r="F242" s="1"/>
      <c r="G242" s="1"/>
    </row>
    <row r="243" spans="1:7">
      <c r="A243" s="1"/>
      <c r="B243" s="1"/>
      <c r="C243" s="1"/>
      <c r="D243" s="1"/>
      <c r="E243" s="1"/>
      <c r="F243" s="1"/>
      <c r="G243" s="1"/>
    </row>
    <row r="244" spans="1:7">
      <c r="A244" s="1"/>
      <c r="B244" s="1"/>
      <c r="C244" s="1"/>
      <c r="D244" s="1"/>
      <c r="E244" s="1"/>
      <c r="F244" s="1"/>
      <c r="G244" s="1"/>
    </row>
    <row r="245" spans="1:7">
      <c r="A245" s="1"/>
      <c r="B245" s="1"/>
      <c r="C245" s="1"/>
      <c r="D245" s="1"/>
      <c r="E245" s="1"/>
      <c r="F245" s="1"/>
      <c r="G245" s="1"/>
    </row>
    <row r="246" spans="1:7">
      <c r="A246" s="1"/>
      <c r="B246" s="1"/>
      <c r="C246" s="1"/>
      <c r="D246" s="1"/>
      <c r="E246" s="1"/>
      <c r="F246" s="1"/>
      <c r="G246" s="1"/>
    </row>
    <row r="247" spans="1:7">
      <c r="A247" s="1"/>
      <c r="B247" s="1"/>
      <c r="C247" s="1"/>
      <c r="D247" s="1"/>
      <c r="E247" s="1"/>
      <c r="F247" s="1"/>
      <c r="G247" s="1"/>
    </row>
    <row r="248" spans="1:7">
      <c r="A248" s="1"/>
      <c r="B248" s="1"/>
      <c r="C248" s="1"/>
      <c r="D248" s="1"/>
      <c r="E248" s="1"/>
      <c r="F248" s="1"/>
      <c r="G248" s="1"/>
    </row>
    <row r="249" spans="1:7">
      <c r="A249" s="1"/>
      <c r="B249" s="1"/>
      <c r="C249" s="1"/>
      <c r="D249" s="1"/>
      <c r="E249" s="1"/>
      <c r="F249" s="1"/>
      <c r="G249" s="1"/>
    </row>
    <row r="250" spans="1:7">
      <c r="A250" s="1"/>
      <c r="B250" s="1"/>
      <c r="C250" s="1"/>
      <c r="D250" s="1"/>
      <c r="E250" s="1"/>
      <c r="F250" s="1"/>
      <c r="G250" s="1"/>
    </row>
    <row r="251" spans="1:7">
      <c r="A251" s="1"/>
      <c r="B251" s="1"/>
      <c r="C251" s="1"/>
      <c r="D251" s="1"/>
      <c r="E251" s="1"/>
      <c r="F251" s="1"/>
      <c r="G251" s="1"/>
    </row>
    <row r="252" spans="1:7">
      <c r="A252" s="1"/>
      <c r="B252" s="1"/>
      <c r="C252" s="1"/>
      <c r="D252" s="1"/>
      <c r="E252" s="1"/>
      <c r="F252" s="1"/>
      <c r="G252" s="1"/>
    </row>
    <row r="253" spans="1:7">
      <c r="A253" s="1"/>
      <c r="B253" s="1"/>
      <c r="C253" s="1"/>
      <c r="D253" s="1"/>
      <c r="E253" s="1"/>
      <c r="F253" s="1"/>
      <c r="G253" s="1"/>
    </row>
    <row r="254" spans="1:7">
      <c r="A254" s="1"/>
      <c r="B254" s="1"/>
      <c r="C254" s="1"/>
      <c r="D254" s="1"/>
      <c r="E254" s="1"/>
      <c r="F254" s="1"/>
      <c r="G254" s="1"/>
    </row>
    <row r="255" spans="1:7">
      <c r="A255" s="1"/>
      <c r="B255" s="1"/>
      <c r="C255" s="1"/>
      <c r="D255" s="1"/>
      <c r="E255" s="1"/>
      <c r="F255" s="1"/>
      <c r="G255" s="1"/>
    </row>
    <row r="256" spans="1:7">
      <c r="A256" s="1"/>
      <c r="B256" s="1"/>
      <c r="C256" s="1"/>
      <c r="D256" s="1"/>
      <c r="E256" s="1"/>
      <c r="F256" s="1"/>
      <c r="G256" s="1"/>
    </row>
    <row r="257" spans="1:7">
      <c r="A257" s="1"/>
      <c r="B257" s="1"/>
      <c r="C257" s="1"/>
      <c r="D257" s="1"/>
      <c r="E257" s="1"/>
      <c r="F257" s="1"/>
      <c r="G257" s="1"/>
    </row>
    <row r="258" spans="1:7">
      <c r="A258" s="1"/>
      <c r="B258" s="1"/>
      <c r="C258" s="1"/>
      <c r="D258" s="1"/>
      <c r="E258" s="1"/>
      <c r="F258" s="1"/>
      <c r="G258" s="1"/>
    </row>
    <row r="259" spans="1:7">
      <c r="A259" s="1"/>
      <c r="B259" s="1"/>
      <c r="C259" s="1"/>
      <c r="D259" s="1"/>
      <c r="E259" s="1"/>
      <c r="F259" s="1"/>
      <c r="G259" s="1"/>
    </row>
    <row r="260" spans="1:7">
      <c r="A260" s="1"/>
      <c r="B260" s="1"/>
      <c r="C260" s="1"/>
      <c r="D260" s="1"/>
      <c r="E260" s="1"/>
      <c r="F260" s="1"/>
      <c r="G260" s="1"/>
    </row>
    <row r="261" spans="1:7">
      <c r="A261" s="1"/>
      <c r="B261" s="1"/>
      <c r="C261" s="1"/>
      <c r="D261" s="1"/>
      <c r="E261" s="1"/>
      <c r="F261" s="1"/>
      <c r="G261" s="1"/>
    </row>
    <row r="262" spans="1:7">
      <c r="A262" s="1"/>
      <c r="B262" s="1"/>
      <c r="C262" s="1"/>
      <c r="D262" s="1"/>
      <c r="E262" s="1"/>
      <c r="F262" s="1"/>
      <c r="G262" s="1"/>
    </row>
    <row r="263" spans="1:7">
      <c r="A263" s="1"/>
      <c r="B263" s="1"/>
      <c r="C263" s="1"/>
      <c r="D263" s="1"/>
      <c r="E263" s="1"/>
      <c r="F263" s="1"/>
      <c r="G263" s="1"/>
    </row>
    <row r="264" spans="1:7">
      <c r="A264" s="1"/>
      <c r="B264" s="1"/>
      <c r="C264" s="1"/>
      <c r="D264" s="1"/>
      <c r="E264" s="1"/>
      <c r="F264" s="1"/>
      <c r="G264" s="1"/>
    </row>
    <row r="265" spans="1:7">
      <c r="A265" s="1"/>
      <c r="B265" s="1"/>
      <c r="C265" s="1"/>
      <c r="D265" s="1"/>
      <c r="E265" s="1"/>
      <c r="F265" s="1"/>
      <c r="G265" s="1"/>
    </row>
    <row r="266" spans="1:7">
      <c r="A266" s="1"/>
      <c r="B266" s="1"/>
      <c r="C266" s="1"/>
      <c r="D266" s="1"/>
      <c r="E266" s="1"/>
      <c r="F266" s="1"/>
      <c r="G266" s="1"/>
    </row>
    <row r="267" spans="1:7">
      <c r="A267" s="1"/>
      <c r="B267" s="1"/>
      <c r="C267" s="1"/>
      <c r="D267" s="1"/>
      <c r="E267" s="1"/>
      <c r="F267" s="1"/>
      <c r="G267" s="1"/>
    </row>
    <row r="268" spans="1:7">
      <c r="A268" s="1"/>
      <c r="B268" s="1"/>
      <c r="C268" s="1"/>
      <c r="D268" s="1"/>
      <c r="E268" s="1"/>
      <c r="F268" s="1"/>
      <c r="G268" s="1"/>
    </row>
    <row r="269" spans="1:7">
      <c r="A269" s="1"/>
      <c r="B269" s="1"/>
      <c r="C269" s="1"/>
      <c r="D269" s="1"/>
      <c r="E269" s="1"/>
      <c r="F269" s="1"/>
      <c r="G269" s="1"/>
    </row>
    <row r="270" spans="1:7">
      <c r="A270" s="1"/>
      <c r="B270" s="1"/>
      <c r="C270" s="1"/>
      <c r="D270" s="1"/>
      <c r="E270" s="1"/>
      <c r="F270" s="1"/>
      <c r="G270" s="1"/>
    </row>
    <row r="271" spans="1:7">
      <c r="A271" s="1"/>
      <c r="B271" s="1"/>
      <c r="C271" s="1"/>
      <c r="D271" s="1"/>
      <c r="E271" s="1"/>
      <c r="F271" s="1"/>
      <c r="G271" s="1"/>
    </row>
    <row r="272" spans="1:7">
      <c r="A272" s="1"/>
      <c r="B272" s="1"/>
      <c r="C272" s="1"/>
      <c r="D272" s="1"/>
      <c r="E272" s="1"/>
      <c r="F272" s="1"/>
      <c r="G272" s="1"/>
    </row>
    <row r="273" spans="1:7">
      <c r="A273" s="1"/>
      <c r="B273" s="1"/>
      <c r="C273" s="1"/>
      <c r="D273" s="1"/>
      <c r="E273" s="1"/>
      <c r="F273" s="1"/>
      <c r="G273" s="1"/>
    </row>
    <row r="274" spans="1:7">
      <c r="A274" s="1"/>
      <c r="B274" s="1"/>
      <c r="C274" s="1"/>
      <c r="D274" s="1"/>
      <c r="E274" s="1"/>
      <c r="F274" s="1"/>
      <c r="G274" s="1"/>
    </row>
    <row r="275" spans="1:7">
      <c r="A275" s="1"/>
      <c r="B275" s="1"/>
      <c r="C275" s="1"/>
      <c r="D275" s="1"/>
      <c r="E275" s="1"/>
      <c r="F275" s="1"/>
      <c r="G275" s="1"/>
    </row>
    <row r="276" spans="1:7">
      <c r="A276" s="1"/>
      <c r="B276" s="1"/>
      <c r="C276" s="1"/>
      <c r="D276" s="1"/>
      <c r="E276" s="1"/>
      <c r="F276" s="1"/>
      <c r="G276" s="1"/>
    </row>
    <row r="277" spans="1:7">
      <c r="A277" s="1"/>
      <c r="B277" s="1"/>
      <c r="C277" s="1"/>
      <c r="D277" s="1"/>
      <c r="E277" s="1"/>
      <c r="F277" s="1"/>
      <c r="G277" s="1"/>
    </row>
    <row r="278" spans="1:7">
      <c r="A278" s="1"/>
      <c r="B278" s="1"/>
      <c r="C278" s="1"/>
      <c r="D278" s="1"/>
      <c r="E278" s="1"/>
      <c r="F278" s="1"/>
      <c r="G278" s="1"/>
    </row>
    <row r="279" spans="1:7">
      <c r="A279" s="1"/>
      <c r="B279" s="1"/>
      <c r="C279" s="1"/>
      <c r="D279" s="1"/>
      <c r="E279" s="1"/>
      <c r="F279" s="1"/>
      <c r="G279" s="1"/>
    </row>
    <row r="280" spans="1:7">
      <c r="A280" s="1"/>
      <c r="B280" s="1"/>
      <c r="C280" s="1"/>
      <c r="D280" s="1"/>
      <c r="E280" s="1"/>
      <c r="F280" s="1"/>
      <c r="G280" s="1"/>
    </row>
    <row r="281" spans="1:7">
      <c r="A281" s="1"/>
      <c r="B281" s="1"/>
      <c r="C281" s="1"/>
      <c r="D281" s="1"/>
      <c r="E281" s="1"/>
      <c r="F281" s="1"/>
      <c r="G281" s="1"/>
    </row>
    <row r="282" spans="1:7">
      <c r="A282" s="1"/>
      <c r="B282" s="1"/>
      <c r="C282" s="1"/>
      <c r="D282" s="1"/>
      <c r="E282" s="1"/>
      <c r="F282" s="1"/>
      <c r="G282" s="1"/>
    </row>
    <row r="283" spans="1:7">
      <c r="A283" s="1"/>
      <c r="B283" s="1"/>
      <c r="C283" s="1"/>
      <c r="D283" s="1"/>
      <c r="E283" s="1"/>
      <c r="F283" s="1"/>
      <c r="G283" s="1"/>
    </row>
    <row r="284" spans="1:7">
      <c r="A284" s="1"/>
      <c r="B284" s="1"/>
      <c r="C284" s="1"/>
      <c r="D284" s="1"/>
      <c r="E284" s="1"/>
      <c r="F284" s="1"/>
      <c r="G284" s="1"/>
    </row>
    <row r="285" spans="1:7">
      <c r="A285" s="1"/>
      <c r="B285" s="1"/>
      <c r="C285" s="1"/>
      <c r="D285" s="1"/>
      <c r="E285" s="1"/>
      <c r="F285" s="1"/>
      <c r="G285" s="1"/>
    </row>
    <row r="286" spans="1:7">
      <c r="A286" s="1"/>
      <c r="B286" s="1"/>
      <c r="C286" s="1"/>
      <c r="D286" s="1"/>
      <c r="E286" s="1"/>
      <c r="F286" s="1"/>
      <c r="G286" s="1"/>
    </row>
    <row r="287" spans="1:7">
      <c r="A287" s="1"/>
      <c r="B287" s="1"/>
      <c r="C287" s="1"/>
      <c r="D287" s="1"/>
      <c r="E287" s="1"/>
      <c r="F287" s="1"/>
      <c r="G287" s="1"/>
    </row>
    <row r="288" spans="1:7">
      <c r="A288" s="1"/>
      <c r="B288" s="1"/>
      <c r="C288" s="1"/>
      <c r="D288" s="1"/>
      <c r="E288" s="1"/>
      <c r="F288" s="1"/>
      <c r="G288" s="1"/>
    </row>
    <row r="289" spans="1:7">
      <c r="A289" s="1"/>
      <c r="B289" s="1"/>
      <c r="C289" s="1"/>
      <c r="D289" s="1"/>
      <c r="E289" s="1"/>
      <c r="F289" s="1"/>
      <c r="G289" s="1"/>
    </row>
    <row r="290" spans="1:7">
      <c r="A290" s="1"/>
      <c r="B290" s="1"/>
      <c r="C290" s="1"/>
      <c r="D290" s="1"/>
      <c r="E290" s="1"/>
      <c r="F290" s="1"/>
      <c r="G290" s="1"/>
    </row>
    <row r="291" spans="1:7">
      <c r="A291" s="1"/>
      <c r="B291" s="1"/>
      <c r="C291" s="1"/>
      <c r="D291" s="1"/>
      <c r="E291" s="1"/>
      <c r="F291" s="1"/>
      <c r="G291" s="1"/>
    </row>
    <row r="292" spans="1:7">
      <c r="A292" s="1"/>
      <c r="B292" s="1"/>
      <c r="C292" s="1"/>
      <c r="D292" s="1"/>
      <c r="E292" s="1"/>
      <c r="F292" s="1"/>
      <c r="G292" s="1"/>
    </row>
    <row r="293" spans="1:7">
      <c r="A293" s="1"/>
      <c r="B293" s="1"/>
      <c r="C293" s="1"/>
      <c r="D293" s="1"/>
      <c r="E293" s="1"/>
      <c r="F293" s="1"/>
      <c r="G293" s="1"/>
    </row>
    <row r="294" spans="1:7">
      <c r="A294" s="1"/>
      <c r="B294" s="1"/>
      <c r="C294" s="1"/>
      <c r="D294" s="1"/>
      <c r="E294" s="1"/>
      <c r="F294" s="1"/>
      <c r="G294" s="1"/>
    </row>
    <row r="295" spans="1:7">
      <c r="A295" s="1"/>
      <c r="B295" s="1"/>
      <c r="C295" s="1"/>
      <c r="D295" s="1"/>
      <c r="E295" s="1"/>
      <c r="F295" s="1"/>
      <c r="G295" s="1"/>
    </row>
    <row r="296" spans="1:7">
      <c r="A296" s="1"/>
      <c r="B296" s="1"/>
      <c r="C296" s="1"/>
      <c r="D296" s="1"/>
      <c r="E296" s="1"/>
      <c r="F296" s="1"/>
      <c r="G296" s="1"/>
    </row>
    <row r="297" spans="1:7">
      <c r="A297" s="1"/>
      <c r="B297" s="1"/>
      <c r="C297" s="1"/>
      <c r="D297" s="1"/>
      <c r="E297" s="1"/>
      <c r="F297" s="1"/>
      <c r="G297" s="1"/>
    </row>
    <row r="298" spans="1:7">
      <c r="A298" s="1"/>
      <c r="B298" s="1"/>
      <c r="C298" s="1"/>
      <c r="D298" s="1"/>
      <c r="E298" s="1"/>
      <c r="F298" s="1"/>
      <c r="G298" s="1"/>
    </row>
    <row r="299" spans="1:7">
      <c r="A299" s="1"/>
      <c r="B299" s="1"/>
      <c r="C299" s="1"/>
      <c r="D299" s="1"/>
      <c r="E299" s="1"/>
      <c r="F299" s="1"/>
      <c r="G299" s="1"/>
    </row>
    <row r="300" spans="1:7">
      <c r="A300" s="1"/>
      <c r="B300" s="1"/>
      <c r="C300" s="1"/>
      <c r="D300" s="1"/>
      <c r="E300" s="1"/>
      <c r="F300" s="1"/>
      <c r="G300" s="1"/>
    </row>
    <row r="301" spans="1:7">
      <c r="A301" s="1"/>
      <c r="B301" s="1"/>
      <c r="C301" s="1"/>
      <c r="D301" s="1"/>
      <c r="E301" s="1"/>
      <c r="F301" s="1"/>
      <c r="G301" s="1"/>
    </row>
    <row r="302" spans="1:7">
      <c r="A302" s="1"/>
      <c r="B302" s="1"/>
      <c r="C302" s="1"/>
      <c r="D302" s="1"/>
      <c r="E302" s="1"/>
      <c r="F302" s="1"/>
      <c r="G302" s="1"/>
    </row>
    <row r="303" spans="1:7">
      <c r="A303" s="1"/>
      <c r="B303" s="1"/>
      <c r="C303" s="1"/>
      <c r="D303" s="1"/>
      <c r="E303" s="1"/>
      <c r="F303" s="1"/>
      <c r="G303" s="1"/>
    </row>
    <row r="304" spans="1:7">
      <c r="A304" s="1"/>
      <c r="B304" s="1"/>
      <c r="C304" s="1"/>
      <c r="D304" s="1"/>
      <c r="E304" s="1"/>
      <c r="F304" s="1"/>
      <c r="G304" s="1"/>
    </row>
    <row r="305" spans="1:7">
      <c r="A305" s="1"/>
      <c r="B305" s="1"/>
      <c r="C305" s="1"/>
      <c r="D305" s="1"/>
      <c r="E305" s="1"/>
      <c r="F305" s="1"/>
      <c r="G305" s="1"/>
    </row>
    <row r="306" spans="1:7">
      <c r="A306" s="1"/>
      <c r="B306" s="1"/>
      <c r="C306" s="1"/>
      <c r="D306" s="1"/>
      <c r="E306" s="1"/>
      <c r="F306" s="1"/>
      <c r="G306" s="1"/>
    </row>
    <row r="307" spans="1:7">
      <c r="A307" s="1"/>
      <c r="B307" s="1"/>
      <c r="C307" s="1"/>
      <c r="D307" s="1"/>
      <c r="E307" s="1"/>
      <c r="F307" s="1"/>
      <c r="G307" s="1"/>
    </row>
    <row r="308" spans="1:7">
      <c r="A308" s="1"/>
      <c r="B308" s="1"/>
      <c r="C308" s="1"/>
      <c r="D308" s="1"/>
      <c r="E308" s="1"/>
      <c r="F308" s="1"/>
      <c r="G308" s="1"/>
    </row>
    <row r="309" spans="1:7">
      <c r="A309" s="1"/>
      <c r="B309" s="1"/>
      <c r="C309" s="1"/>
      <c r="D309" s="1"/>
      <c r="E309" s="1"/>
      <c r="F309" s="1"/>
      <c r="G309" s="1"/>
    </row>
    <row r="310" spans="1:7">
      <c r="A310" s="1"/>
      <c r="B310" s="1"/>
      <c r="C310" s="1"/>
      <c r="D310" s="1"/>
      <c r="E310" s="1"/>
      <c r="F310" s="1"/>
      <c r="G310" s="1"/>
    </row>
    <row r="311" spans="1:7">
      <c r="A311" s="1"/>
      <c r="B311" s="1"/>
      <c r="C311" s="1"/>
      <c r="D311" s="1"/>
      <c r="E311" s="1"/>
      <c r="F311" s="1"/>
      <c r="G311" s="1"/>
    </row>
    <row r="312" spans="1:7">
      <c r="A312" s="1"/>
      <c r="B312" s="1"/>
      <c r="C312" s="1"/>
      <c r="D312" s="1"/>
      <c r="E312" s="1"/>
      <c r="F312" s="1"/>
      <c r="G312" s="1"/>
    </row>
    <row r="313" spans="1:7">
      <c r="A313" s="1"/>
      <c r="B313" s="1"/>
      <c r="C313" s="1"/>
      <c r="D313" s="1"/>
      <c r="E313" s="1"/>
      <c r="F313" s="1"/>
      <c r="G313" s="1"/>
    </row>
    <row r="314" spans="1:7">
      <c r="A314" s="1"/>
      <c r="B314" s="1"/>
      <c r="C314" s="1"/>
      <c r="D314" s="1"/>
      <c r="E314" s="1"/>
      <c r="F314" s="1"/>
      <c r="G314" s="1"/>
    </row>
    <row r="315" spans="1:7">
      <c r="A315" s="1"/>
      <c r="B315" s="1"/>
      <c r="C315" s="1"/>
      <c r="D315" s="1"/>
      <c r="E315" s="1"/>
      <c r="F315" s="1"/>
      <c r="G315" s="1"/>
    </row>
    <row r="316" spans="1:7">
      <c r="A316" s="1"/>
      <c r="B316" s="1"/>
      <c r="C316" s="1"/>
      <c r="D316" s="1"/>
      <c r="E316" s="1"/>
      <c r="F316" s="1"/>
      <c r="G316" s="1"/>
    </row>
    <row r="317" spans="1:7">
      <c r="A317" s="1"/>
      <c r="B317" s="1"/>
      <c r="C317" s="1"/>
      <c r="D317" s="1"/>
      <c r="E317" s="1"/>
      <c r="F317" s="1"/>
      <c r="G317" s="1"/>
    </row>
    <row r="318" spans="1:7">
      <c r="A318" s="1"/>
      <c r="B318" s="1"/>
      <c r="C318" s="1"/>
      <c r="D318" s="1"/>
      <c r="E318" s="1"/>
      <c r="F318" s="1"/>
      <c r="G318" s="1"/>
    </row>
    <row r="319" spans="1:7">
      <c r="A319" s="1"/>
      <c r="B319" s="1"/>
      <c r="C319" s="1"/>
      <c r="D319" s="1"/>
      <c r="E319" s="1"/>
      <c r="F319" s="1"/>
      <c r="G319" s="1"/>
    </row>
    <row r="320" spans="1:7">
      <c r="A320" s="1"/>
      <c r="B320" s="1"/>
      <c r="C320" s="1"/>
      <c r="D320" s="1"/>
      <c r="E320" s="1"/>
      <c r="F320" s="1"/>
      <c r="G320" s="1"/>
    </row>
    <row r="321" spans="1:7">
      <c r="A321" s="1"/>
      <c r="B321" s="1"/>
      <c r="C321" s="1"/>
      <c r="D321" s="1"/>
      <c r="E321" s="1"/>
      <c r="F321" s="1"/>
      <c r="G321" s="1"/>
    </row>
    <row r="322" spans="1:7">
      <c r="A322" s="1"/>
      <c r="B322" s="1"/>
      <c r="C322" s="1"/>
      <c r="D322" s="1"/>
      <c r="E322" s="1"/>
      <c r="F322" s="1"/>
      <c r="G322" s="1"/>
    </row>
    <row r="323" spans="1:7">
      <c r="A323" s="1"/>
      <c r="B323" s="1"/>
      <c r="C323" s="1"/>
      <c r="D323" s="1"/>
      <c r="E323" s="1"/>
      <c r="F323" s="1"/>
      <c r="G323" s="1"/>
    </row>
    <row r="324" spans="1:7">
      <c r="A324" s="1"/>
      <c r="B324" s="1"/>
      <c r="C324" s="1"/>
      <c r="D324" s="1"/>
      <c r="E324" s="1"/>
      <c r="F324" s="1"/>
      <c r="G324" s="1"/>
    </row>
    <row r="325" spans="1:7">
      <c r="A325" s="1"/>
      <c r="B325" s="1"/>
      <c r="C325" s="1"/>
      <c r="D325" s="1"/>
      <c r="E325" s="1"/>
      <c r="F325" s="1"/>
      <c r="G325" s="1"/>
    </row>
    <row r="326" spans="1:7">
      <c r="A326" s="1"/>
      <c r="B326" s="1"/>
      <c r="C326" s="1"/>
      <c r="D326" s="1"/>
      <c r="E326" s="1"/>
      <c r="F326" s="1"/>
      <c r="G326" s="1"/>
    </row>
    <row r="327" spans="1:7">
      <c r="A327" s="1"/>
      <c r="B327" s="1"/>
      <c r="C327" s="1"/>
      <c r="D327" s="1"/>
      <c r="E327" s="1"/>
      <c r="F327" s="1"/>
      <c r="G327" s="1"/>
    </row>
    <row r="328" spans="1:7">
      <c r="A328" s="1"/>
      <c r="B328" s="1"/>
      <c r="C328" s="1"/>
      <c r="D328" s="1"/>
      <c r="E328" s="1"/>
      <c r="F328" s="1"/>
      <c r="G328" s="1"/>
    </row>
    <row r="329" spans="1:7">
      <c r="A329" s="1"/>
      <c r="B329" s="1"/>
      <c r="C329" s="1"/>
      <c r="D329" s="1"/>
      <c r="E329" s="1"/>
      <c r="F329" s="1"/>
      <c r="G329" s="1"/>
    </row>
    <row r="330" spans="1:7">
      <c r="A330" s="1"/>
      <c r="B330" s="1"/>
      <c r="C330" s="1"/>
      <c r="D330" s="1"/>
      <c r="E330" s="1"/>
      <c r="F330" s="1"/>
      <c r="G330" s="1"/>
    </row>
    <row r="331" spans="1:7">
      <c r="A331" s="1"/>
      <c r="B331" s="1"/>
      <c r="C331" s="1"/>
      <c r="D331" s="1"/>
      <c r="E331" s="1"/>
      <c r="F331" s="1"/>
      <c r="G331" s="1"/>
    </row>
    <row r="332" spans="1:7">
      <c r="A332" s="1"/>
      <c r="B332" s="1"/>
      <c r="C332" s="1"/>
      <c r="D332" s="1"/>
      <c r="E332" s="1"/>
      <c r="F332" s="1"/>
      <c r="G332" s="1"/>
    </row>
    <row r="333" spans="1:7">
      <c r="A333" s="1"/>
      <c r="B333" s="1"/>
      <c r="C333" s="1"/>
      <c r="D333" s="1"/>
      <c r="E333" s="1"/>
      <c r="F333" s="1"/>
      <c r="G333" s="1"/>
    </row>
    <row r="334" spans="1:7">
      <c r="A334" s="1"/>
      <c r="B334" s="1"/>
      <c r="C334" s="1"/>
      <c r="D334" s="1"/>
      <c r="E334" s="1"/>
      <c r="F334" s="1"/>
      <c r="G334" s="1"/>
    </row>
    <row r="335" spans="1:7">
      <c r="A335" s="1"/>
      <c r="B335" s="1"/>
      <c r="C335" s="1"/>
      <c r="D335" s="1"/>
      <c r="E335" s="1"/>
      <c r="F335" s="1"/>
      <c r="G335" s="1"/>
    </row>
    <row r="336" spans="1:7">
      <c r="A336" s="1"/>
      <c r="B336" s="1"/>
      <c r="C336" s="1"/>
      <c r="D336" s="1"/>
      <c r="E336" s="1"/>
      <c r="F336" s="1"/>
      <c r="G336" s="1"/>
    </row>
    <row r="337" spans="1:7">
      <c r="A337" s="1"/>
      <c r="B337" s="1"/>
      <c r="C337" s="1"/>
      <c r="D337" s="1"/>
      <c r="E337" s="1"/>
      <c r="F337" s="1"/>
      <c r="G337" s="1"/>
    </row>
    <row r="338" spans="1:7">
      <c r="A338" s="1"/>
      <c r="B338" s="1"/>
      <c r="C338" s="1"/>
      <c r="D338" s="1"/>
      <c r="E338" s="1"/>
      <c r="F338" s="1"/>
      <c r="G338" s="1"/>
    </row>
    <row r="339" spans="1:7">
      <c r="A339" s="1"/>
      <c r="B339" s="1"/>
      <c r="C339" s="1"/>
      <c r="D339" s="1"/>
      <c r="E339" s="1"/>
      <c r="F339" s="1"/>
      <c r="G339" s="1"/>
    </row>
    <row r="340" spans="1:7">
      <c r="A340" s="1"/>
      <c r="B340" s="1"/>
      <c r="C340" s="1"/>
      <c r="D340" s="1"/>
      <c r="E340" s="1"/>
      <c r="F340" s="1"/>
      <c r="G340" s="1"/>
    </row>
    <row r="341" spans="1:7">
      <c r="A341" s="1"/>
      <c r="B341" s="1"/>
      <c r="C341" s="1"/>
      <c r="D341" s="1"/>
      <c r="E341" s="1"/>
      <c r="F341" s="1"/>
      <c r="G341" s="1"/>
    </row>
    <row r="342" spans="1:7">
      <c r="A342" s="1"/>
      <c r="B342" s="1"/>
      <c r="C342" s="1"/>
      <c r="D342" s="1"/>
      <c r="E342" s="1"/>
      <c r="F342" s="1"/>
      <c r="G342" s="1"/>
    </row>
    <row r="343" spans="1:7">
      <c r="A343" s="1"/>
      <c r="B343" s="1"/>
      <c r="C343" s="1"/>
      <c r="D343" s="1"/>
      <c r="E343" s="1"/>
      <c r="F343" s="1"/>
      <c r="G343" s="1"/>
    </row>
    <row r="344" spans="1:7">
      <c r="A344" s="1"/>
      <c r="B344" s="1"/>
      <c r="C344" s="1"/>
      <c r="D344" s="1"/>
      <c r="E344" s="1"/>
      <c r="F344" s="1"/>
      <c r="G344" s="1"/>
    </row>
    <row r="345" spans="1:7">
      <c r="A345" s="1"/>
      <c r="B345" s="1"/>
      <c r="C345" s="1"/>
      <c r="D345" s="1"/>
      <c r="E345" s="1"/>
      <c r="F345" s="1"/>
      <c r="G345" s="1"/>
    </row>
    <row r="346" spans="1:7">
      <c r="A346" s="1"/>
      <c r="B346" s="1"/>
      <c r="C346" s="1"/>
      <c r="D346" s="1"/>
      <c r="E346" s="1"/>
      <c r="F346" s="1"/>
      <c r="G346" s="1"/>
    </row>
    <row r="347" spans="1:7">
      <c r="A347" s="1"/>
      <c r="B347" s="1"/>
      <c r="C347" s="1"/>
      <c r="D347" s="1"/>
      <c r="E347" s="1"/>
      <c r="F347" s="1"/>
      <c r="G347" s="1"/>
    </row>
    <row r="348" spans="1:7">
      <c r="A348" s="1"/>
      <c r="B348" s="1"/>
      <c r="C348" s="1"/>
      <c r="D348" s="1"/>
      <c r="E348" s="1"/>
      <c r="F348" s="1"/>
      <c r="G348" s="1"/>
    </row>
    <row r="349" spans="1:7">
      <c r="A349" s="1"/>
      <c r="B349" s="1"/>
      <c r="C349" s="1"/>
      <c r="D349" s="1"/>
      <c r="E349" s="1"/>
      <c r="F349" s="1"/>
      <c r="G349" s="1"/>
    </row>
    <row r="350" spans="1:7">
      <c r="A350" s="1"/>
      <c r="B350" s="1"/>
      <c r="C350" s="1"/>
      <c r="D350" s="1"/>
      <c r="E350" s="1"/>
      <c r="F350" s="1"/>
      <c r="G350" s="1"/>
    </row>
    <row r="351" spans="1:7">
      <c r="A351" s="1"/>
      <c r="B351" s="1"/>
      <c r="C351" s="1"/>
      <c r="D351" s="1"/>
      <c r="E351" s="1"/>
      <c r="F351" s="1"/>
      <c r="G351" s="1"/>
    </row>
    <row r="352" spans="1:7">
      <c r="A352" s="1"/>
      <c r="B352" s="1"/>
      <c r="C352" s="1"/>
      <c r="D352" s="1"/>
      <c r="E352" s="1"/>
      <c r="F352" s="1"/>
      <c r="G352" s="1"/>
    </row>
    <row r="353" spans="1:7">
      <c r="A353" s="1"/>
      <c r="B353" s="1"/>
      <c r="C353" s="1"/>
      <c r="D353" s="1"/>
      <c r="E353" s="1"/>
      <c r="F353" s="1"/>
      <c r="G353" s="1"/>
    </row>
    <row r="354" spans="1:7">
      <c r="A354" s="1"/>
      <c r="B354" s="1"/>
      <c r="C354" s="1"/>
      <c r="D354" s="1"/>
      <c r="E354" s="1"/>
      <c r="F354" s="1"/>
      <c r="G354" s="1"/>
    </row>
    <row r="355" spans="1:7">
      <c r="A355" s="1"/>
      <c r="B355" s="1"/>
      <c r="C355" s="1"/>
      <c r="D355" s="1"/>
      <c r="E355" s="1"/>
      <c r="F355" s="1"/>
      <c r="G355" s="1"/>
    </row>
    <row r="356" spans="1:7">
      <c r="A356" s="1"/>
      <c r="B356" s="1"/>
      <c r="C356" s="1"/>
      <c r="D356" s="1"/>
      <c r="E356" s="1"/>
      <c r="F356" s="1"/>
      <c r="G356" s="1"/>
    </row>
    <row r="357" spans="1:7">
      <c r="A357" s="1"/>
      <c r="B357" s="1"/>
      <c r="C357" s="1"/>
      <c r="D357" s="1"/>
      <c r="E357" s="1"/>
      <c r="F357" s="1"/>
      <c r="G357" s="1"/>
    </row>
    <row r="358" spans="1:7">
      <c r="A358" s="1"/>
      <c r="B358" s="1"/>
      <c r="C358" s="1"/>
      <c r="D358" s="1"/>
      <c r="E358" s="1"/>
      <c r="F358" s="1"/>
      <c r="G358" s="1"/>
    </row>
    <row r="359" spans="1:7">
      <c r="A359" s="1"/>
      <c r="B359" s="1"/>
      <c r="C359" s="1"/>
      <c r="D359" s="1"/>
      <c r="E359" s="1"/>
      <c r="F359" s="1"/>
      <c r="G359" s="1"/>
    </row>
    <row r="360" spans="1:7">
      <c r="A360" s="1"/>
      <c r="B360" s="1"/>
      <c r="C360" s="1"/>
      <c r="D360" s="1"/>
      <c r="E360" s="1"/>
      <c r="F360" s="1"/>
      <c r="G360" s="1"/>
    </row>
    <row r="361" spans="1:7">
      <c r="A361" s="1"/>
      <c r="B361" s="1"/>
      <c r="C361" s="1"/>
      <c r="D361" s="1"/>
      <c r="E361" s="1"/>
      <c r="F361" s="1"/>
      <c r="G361" s="1"/>
    </row>
    <row r="362" spans="1:7">
      <c r="A362" s="1"/>
      <c r="B362" s="1"/>
      <c r="C362" s="1"/>
      <c r="D362" s="1"/>
      <c r="E362" s="1"/>
      <c r="F362" s="1"/>
      <c r="G362" s="1"/>
    </row>
    <row r="363" spans="1:7">
      <c r="A363" s="1"/>
      <c r="B363" s="1"/>
      <c r="C363" s="1"/>
      <c r="D363" s="1"/>
      <c r="E363" s="1"/>
      <c r="F363" s="1"/>
      <c r="G363" s="1"/>
    </row>
    <row r="364" spans="1:7">
      <c r="A364" s="1"/>
      <c r="B364" s="1"/>
      <c r="C364" s="1"/>
      <c r="D364" s="1"/>
      <c r="E364" s="1"/>
      <c r="F364" s="1"/>
      <c r="G364" s="1"/>
    </row>
    <row r="365" spans="1:7">
      <c r="A365" s="1"/>
      <c r="B365" s="1"/>
      <c r="C365" s="1"/>
      <c r="D365" s="1"/>
      <c r="E365" s="1"/>
      <c r="F365" s="1"/>
      <c r="G365" s="1"/>
    </row>
    <row r="366" spans="1:7">
      <c r="A366" s="1"/>
      <c r="B366" s="1"/>
      <c r="C366" s="1"/>
      <c r="D366" s="1"/>
      <c r="E366" s="1"/>
      <c r="F366" s="1"/>
      <c r="G366" s="1"/>
    </row>
    <row r="367" spans="1:7">
      <c r="A367" s="1"/>
      <c r="B367" s="1"/>
      <c r="C367" s="1"/>
      <c r="D367" s="1"/>
      <c r="E367" s="1"/>
      <c r="F367" s="1"/>
      <c r="G367" s="1"/>
    </row>
    <row r="368" spans="1:7">
      <c r="A368" s="1"/>
      <c r="B368" s="1"/>
      <c r="C368" s="1"/>
      <c r="D368" s="1"/>
      <c r="E368" s="1"/>
      <c r="F368" s="1"/>
      <c r="G368" s="1"/>
    </row>
    <row r="369" spans="1:7">
      <c r="A369" s="1"/>
      <c r="B369" s="1"/>
      <c r="C369" s="1"/>
      <c r="D369" s="1"/>
      <c r="E369" s="1"/>
      <c r="F369" s="1"/>
      <c r="G369" s="1"/>
    </row>
    <row r="370" spans="1:7">
      <c r="A370" s="1"/>
      <c r="B370" s="1"/>
      <c r="C370" s="1"/>
      <c r="D370" s="1"/>
      <c r="E370" s="1"/>
      <c r="F370" s="1"/>
      <c r="G370" s="1"/>
    </row>
    <row r="371" spans="1:7">
      <c r="A371" s="1"/>
      <c r="B371" s="1"/>
      <c r="C371" s="1"/>
      <c r="D371" s="1"/>
      <c r="E371" s="1"/>
      <c r="F371" s="1"/>
      <c r="G371" s="1"/>
    </row>
    <row r="372" spans="1:7">
      <c r="A372" s="1"/>
      <c r="B372" s="1"/>
      <c r="C372" s="1"/>
      <c r="D372" s="1"/>
      <c r="E372" s="1"/>
      <c r="F372" s="1"/>
      <c r="G372" s="1"/>
    </row>
    <row r="373" spans="1:7">
      <c r="A373" s="1"/>
      <c r="B373" s="1"/>
      <c r="C373" s="1"/>
      <c r="D373" s="1"/>
      <c r="E373" s="1"/>
      <c r="F373" s="1"/>
      <c r="G373" s="1"/>
    </row>
    <row r="374" spans="1:7">
      <c r="A374" s="1"/>
      <c r="B374" s="1"/>
      <c r="C374" s="1"/>
      <c r="D374" s="1"/>
      <c r="E374" s="1"/>
      <c r="F374" s="1"/>
      <c r="G374" s="1"/>
    </row>
    <row r="375" spans="1:7">
      <c r="A375" s="1"/>
      <c r="B375" s="1"/>
      <c r="C375" s="1"/>
      <c r="D375" s="1"/>
      <c r="E375" s="1"/>
      <c r="F375" s="1"/>
      <c r="G375" s="1"/>
    </row>
    <row r="376" spans="1:7">
      <c r="A376" s="1"/>
      <c r="B376" s="1"/>
      <c r="C376" s="1"/>
      <c r="D376" s="1"/>
      <c r="E376" s="1"/>
      <c r="F376" s="1"/>
      <c r="G376" s="1"/>
    </row>
    <row r="377" spans="1:7">
      <c r="A377" s="1"/>
      <c r="B377" s="1"/>
      <c r="C377" s="1"/>
      <c r="D377" s="1"/>
      <c r="E377" s="1"/>
      <c r="F377" s="1"/>
      <c r="G377" s="1"/>
    </row>
    <row r="378" spans="1:7">
      <c r="A378" s="1"/>
      <c r="B378" s="1"/>
      <c r="C378" s="1"/>
      <c r="D378" s="1"/>
      <c r="E378" s="1"/>
      <c r="F378" s="1"/>
      <c r="G378" s="1"/>
    </row>
    <row r="379" spans="1:7">
      <c r="A379" s="1"/>
      <c r="B379" s="1"/>
      <c r="C379" s="1"/>
      <c r="D379" s="1"/>
      <c r="E379" s="1"/>
      <c r="F379" s="1"/>
      <c r="G379" s="1"/>
    </row>
    <row r="380" spans="1:7">
      <c r="A380" s="1"/>
      <c r="B380" s="1"/>
      <c r="C380" s="1"/>
      <c r="D380" s="1"/>
      <c r="E380" s="1"/>
      <c r="F380" s="1"/>
      <c r="G380" s="1"/>
    </row>
    <row r="381" spans="1:7">
      <c r="A381" s="1"/>
      <c r="B381" s="1"/>
      <c r="C381" s="1"/>
      <c r="D381" s="1"/>
      <c r="E381" s="1"/>
      <c r="F381" s="1"/>
      <c r="G381" s="1"/>
    </row>
    <row r="382" spans="1:7">
      <c r="A382" s="1"/>
      <c r="B382" s="1"/>
      <c r="C382" s="1"/>
      <c r="D382" s="1"/>
      <c r="E382" s="1"/>
      <c r="F382" s="1"/>
      <c r="G382" s="1"/>
    </row>
    <row r="383" spans="1:7">
      <c r="A383" s="1"/>
      <c r="B383" s="1"/>
      <c r="C383" s="1"/>
      <c r="D383" s="1"/>
      <c r="E383" s="1"/>
      <c r="F383" s="1"/>
      <c r="G383" s="1"/>
    </row>
    <row r="384" spans="1:7">
      <c r="A384" s="1"/>
      <c r="B384" s="1"/>
      <c r="C384" s="1"/>
      <c r="D384" s="1"/>
      <c r="E384" s="1"/>
      <c r="F384" s="1"/>
      <c r="G384" s="1"/>
    </row>
    <row r="385" spans="1:7">
      <c r="A385" s="1"/>
      <c r="B385" s="1"/>
      <c r="C385" s="1"/>
      <c r="D385" s="1"/>
      <c r="E385" s="1"/>
      <c r="F385" s="1"/>
      <c r="G385" s="1"/>
    </row>
    <row r="386" spans="1:7">
      <c r="A386" s="1"/>
      <c r="B386" s="1"/>
      <c r="C386" s="1"/>
      <c r="D386" s="1"/>
      <c r="E386" s="1"/>
      <c r="F386" s="1"/>
      <c r="G386" s="1"/>
    </row>
    <row r="387" spans="1:7">
      <c r="A387" s="1"/>
      <c r="B387" s="1"/>
      <c r="C387" s="1"/>
      <c r="D387" s="1"/>
      <c r="E387" s="1"/>
      <c r="F387" s="1"/>
      <c r="G387" s="1"/>
    </row>
    <row r="388" spans="1:7">
      <c r="A388" s="1"/>
      <c r="B388" s="1"/>
      <c r="C388" s="1"/>
      <c r="D388" s="1"/>
      <c r="E388" s="1"/>
      <c r="F388" s="1"/>
      <c r="G388" s="1"/>
    </row>
    <row r="389" spans="1:7">
      <c r="A389" s="1"/>
      <c r="B389" s="1"/>
      <c r="C389" s="1"/>
      <c r="D389" s="1"/>
      <c r="E389" s="1"/>
      <c r="F389" s="1"/>
      <c r="G389" s="1"/>
    </row>
    <row r="390" spans="1:7">
      <c r="A390" s="1"/>
      <c r="B390" s="1"/>
      <c r="C390" s="1"/>
      <c r="D390" s="1"/>
      <c r="E390" s="1"/>
      <c r="F390" s="1"/>
      <c r="G390" s="1"/>
    </row>
    <row r="391" spans="1:7">
      <c r="A391" s="1"/>
      <c r="B391" s="1"/>
      <c r="C391" s="1"/>
      <c r="D391" s="1"/>
      <c r="E391" s="1"/>
      <c r="F391" s="1"/>
      <c r="G391" s="1"/>
    </row>
    <row r="392" spans="1:7">
      <c r="A392" s="1"/>
      <c r="B392" s="1"/>
      <c r="C392" s="1"/>
      <c r="D392" s="1"/>
      <c r="E392" s="1"/>
      <c r="F392" s="1"/>
      <c r="G392" s="1"/>
    </row>
    <row r="393" spans="1:7">
      <c r="A393" s="1"/>
      <c r="B393" s="1"/>
      <c r="C393" s="1"/>
      <c r="D393" s="1"/>
      <c r="E393" s="1"/>
      <c r="F393" s="1"/>
      <c r="G393" s="1"/>
    </row>
    <row r="394" spans="1:7">
      <c r="A394" s="1"/>
      <c r="B394" s="1"/>
      <c r="C394" s="1"/>
      <c r="D394" s="1"/>
      <c r="E394" s="1"/>
      <c r="F394" s="1"/>
      <c r="G394" s="1"/>
    </row>
    <row r="395" spans="1:7">
      <c r="A395" s="1"/>
      <c r="B395" s="1"/>
      <c r="C395" s="1"/>
      <c r="D395" s="1"/>
      <c r="E395" s="1"/>
      <c r="F395" s="1"/>
      <c r="G395" s="1"/>
    </row>
    <row r="396" spans="1:7">
      <c r="A396" s="1"/>
      <c r="B396" s="1"/>
      <c r="C396" s="1"/>
      <c r="D396" s="1"/>
      <c r="E396" s="1"/>
      <c r="F396" s="1"/>
      <c r="G396" s="1"/>
    </row>
    <row r="397" spans="1:7">
      <c r="A397" s="1"/>
      <c r="B397" s="1"/>
      <c r="C397" s="1"/>
      <c r="D397" s="1"/>
      <c r="E397" s="1"/>
      <c r="F397" s="1"/>
      <c r="G397" s="1"/>
    </row>
    <row r="398" spans="1:7">
      <c r="A398" s="1"/>
      <c r="B398" s="1"/>
      <c r="C398" s="1"/>
      <c r="D398" s="1"/>
      <c r="E398" s="1"/>
      <c r="F398" s="1"/>
      <c r="G398" s="1"/>
    </row>
    <row r="399" spans="1:7">
      <c r="A399" s="1"/>
      <c r="B399" s="1"/>
      <c r="C399" s="1"/>
      <c r="D399" s="1"/>
      <c r="E399" s="1"/>
      <c r="F399" s="1"/>
      <c r="G399" s="1"/>
    </row>
    <row r="400" spans="1:7">
      <c r="A400" s="1"/>
      <c r="B400" s="1"/>
      <c r="C400" s="1"/>
      <c r="D400" s="1"/>
      <c r="E400" s="1"/>
      <c r="F400" s="1"/>
      <c r="G400" s="1"/>
    </row>
    <row r="401" spans="1:7">
      <c r="A401" s="1"/>
      <c r="B401" s="1"/>
      <c r="C401" s="1"/>
      <c r="D401" s="1"/>
      <c r="E401" s="1"/>
      <c r="F401" s="1"/>
      <c r="G401" s="1"/>
    </row>
    <row r="402" spans="1:7">
      <c r="A402" s="1"/>
      <c r="B402" s="1"/>
      <c r="C402" s="1"/>
      <c r="D402" s="1"/>
      <c r="E402" s="1"/>
      <c r="F402" s="1"/>
      <c r="G402" s="1"/>
    </row>
    <row r="403" spans="1:7">
      <c r="A403" s="1"/>
      <c r="B403" s="1"/>
      <c r="C403" s="1"/>
      <c r="D403" s="1"/>
      <c r="E403" s="1"/>
      <c r="F403" s="1"/>
      <c r="G403" s="1"/>
    </row>
    <row r="404" spans="1:7">
      <c r="A404" s="1"/>
      <c r="B404" s="1"/>
      <c r="C404" s="1"/>
      <c r="D404" s="1"/>
      <c r="E404" s="1"/>
      <c r="F404" s="1"/>
      <c r="G404" s="1"/>
    </row>
    <row r="405" spans="1:7">
      <c r="A405" s="1"/>
      <c r="B405" s="1"/>
      <c r="C405" s="1"/>
      <c r="D405" s="1"/>
      <c r="E405" s="1"/>
      <c r="F405" s="1"/>
      <c r="G405" s="1"/>
    </row>
    <row r="406" spans="1:7">
      <c r="A406" s="1"/>
      <c r="B406" s="1"/>
      <c r="C406" s="1"/>
      <c r="D406" s="1"/>
      <c r="E406" s="1"/>
      <c r="F406" s="1"/>
      <c r="G406" s="1"/>
    </row>
    <row r="407" spans="1:7">
      <c r="A407" s="1"/>
      <c r="B407" s="1"/>
      <c r="C407" s="1"/>
      <c r="D407" s="1"/>
      <c r="E407" s="1"/>
      <c r="F407" s="1"/>
      <c r="G407" s="1"/>
    </row>
    <row r="408" spans="1:7">
      <c r="A408" s="1"/>
      <c r="B408" s="1"/>
      <c r="C408" s="1"/>
      <c r="D408" s="1"/>
      <c r="E408" s="1"/>
      <c r="F408" s="1"/>
      <c r="G408" s="1"/>
    </row>
    <row r="409" spans="1:7">
      <c r="A409" s="1"/>
      <c r="B409" s="1"/>
      <c r="C409" s="1"/>
      <c r="D409" s="1"/>
      <c r="E409" s="1"/>
      <c r="F409" s="1"/>
      <c r="G409" s="1"/>
    </row>
    <row r="410" spans="1:7">
      <c r="A410" s="1"/>
      <c r="B410" s="1"/>
      <c r="C410" s="1"/>
      <c r="D410" s="1"/>
      <c r="E410" s="1"/>
      <c r="F410" s="1"/>
      <c r="G410" s="1"/>
    </row>
    <row r="411" spans="1:7">
      <c r="A411" s="1"/>
      <c r="B411" s="1"/>
      <c r="C411" s="1"/>
      <c r="D411" s="1"/>
      <c r="E411" s="1"/>
      <c r="F411" s="1"/>
      <c r="G411" s="1"/>
    </row>
    <row r="412" spans="1:7">
      <c r="A412" s="1"/>
      <c r="B412" s="1"/>
      <c r="C412" s="1"/>
      <c r="D412" s="1"/>
      <c r="E412" s="1"/>
      <c r="F412" s="1"/>
      <c r="G412" s="1"/>
    </row>
    <row r="413" spans="1:7">
      <c r="A413" s="1"/>
      <c r="B413" s="1"/>
      <c r="C413" s="1"/>
      <c r="D413" s="1"/>
      <c r="E413" s="1"/>
      <c r="F413" s="1"/>
      <c r="G413" s="1"/>
    </row>
    <row r="414" spans="1:7">
      <c r="A414" s="1"/>
      <c r="B414" s="1"/>
      <c r="C414" s="1"/>
      <c r="D414" s="1"/>
      <c r="E414" s="1"/>
      <c r="F414" s="1"/>
      <c r="G414" s="1"/>
    </row>
    <row r="415" spans="1:7">
      <c r="A415" s="1"/>
      <c r="B415" s="1"/>
      <c r="C415" s="1"/>
      <c r="D415" s="1"/>
      <c r="E415" s="1"/>
      <c r="F415" s="1"/>
      <c r="G415" s="1"/>
    </row>
    <row r="416" spans="1:7">
      <c r="A416" s="1"/>
      <c r="B416" s="1"/>
      <c r="C416" s="1"/>
      <c r="D416" s="1"/>
      <c r="E416" s="1"/>
      <c r="F416" s="1"/>
      <c r="G416" s="1"/>
    </row>
    <row r="417" spans="1:7">
      <c r="A417" s="1"/>
      <c r="B417" s="1"/>
      <c r="C417" s="1"/>
      <c r="D417" s="1"/>
      <c r="E417" s="1"/>
      <c r="F417" s="1"/>
      <c r="G417" s="1"/>
    </row>
    <row r="418" spans="1:7">
      <c r="A418" s="1"/>
      <c r="B418" s="1"/>
      <c r="C418" s="1"/>
      <c r="D418" s="1"/>
      <c r="E418" s="1"/>
      <c r="F418" s="1"/>
      <c r="G418" s="1"/>
    </row>
    <row r="419" spans="1:7">
      <c r="A419" s="1"/>
      <c r="B419" s="1"/>
      <c r="C419" s="1"/>
      <c r="D419" s="1"/>
      <c r="E419" s="1"/>
      <c r="F419" s="1"/>
      <c r="G419" s="1"/>
    </row>
    <row r="420" spans="1:7">
      <c r="A420" s="1"/>
      <c r="B420" s="1"/>
      <c r="C420" s="1"/>
      <c r="D420" s="1"/>
      <c r="E420" s="1"/>
      <c r="F420" s="1"/>
      <c r="G420" s="1"/>
    </row>
    <row r="421" spans="1:7">
      <c r="A421" s="1"/>
      <c r="B421" s="1"/>
      <c r="C421" s="1"/>
      <c r="D421" s="1"/>
      <c r="E421" s="1"/>
      <c r="F421" s="1"/>
      <c r="G421" s="1"/>
    </row>
    <row r="422" spans="1:7">
      <c r="A422" s="1"/>
      <c r="B422" s="1"/>
      <c r="C422" s="1"/>
      <c r="D422" s="1"/>
      <c r="E422" s="1"/>
      <c r="F422" s="1"/>
      <c r="G422" s="1"/>
    </row>
    <row r="423" spans="1:7">
      <c r="A423" s="1"/>
      <c r="B423" s="1"/>
      <c r="C423" s="1"/>
      <c r="D423" s="1"/>
      <c r="E423" s="1"/>
      <c r="F423" s="1"/>
      <c r="G423" s="1"/>
    </row>
    <row r="424" spans="1:7">
      <c r="A424" s="1"/>
      <c r="B424" s="1"/>
      <c r="C424" s="1"/>
      <c r="D424" s="1"/>
      <c r="E424" s="1"/>
      <c r="F424" s="1"/>
      <c r="G424" s="1"/>
    </row>
    <row r="425" spans="1:7">
      <c r="A425" s="1"/>
      <c r="B425" s="1"/>
      <c r="C425" s="1"/>
      <c r="D425" s="1"/>
      <c r="E425" s="1"/>
      <c r="F425" s="1"/>
      <c r="G425" s="1"/>
    </row>
    <row r="426" spans="1:7">
      <c r="A426" s="1"/>
      <c r="B426" s="1"/>
      <c r="C426" s="1"/>
      <c r="D426" s="1"/>
      <c r="E426" s="1"/>
      <c r="F426" s="1"/>
      <c r="G426" s="1"/>
    </row>
    <row r="427" spans="1:7">
      <c r="A427" s="1"/>
      <c r="B427" s="1"/>
      <c r="C427" s="1"/>
      <c r="D427" s="1"/>
      <c r="E427" s="1"/>
      <c r="F427" s="1"/>
      <c r="G427" s="1"/>
    </row>
    <row r="428" spans="1:7">
      <c r="A428" s="1"/>
      <c r="B428" s="1"/>
      <c r="C428" s="1"/>
      <c r="D428" s="1"/>
      <c r="E428" s="1"/>
      <c r="F428" s="1"/>
      <c r="G428" s="1"/>
    </row>
    <row r="429" spans="1:7">
      <c r="A429" s="1"/>
      <c r="B429" s="1"/>
      <c r="C429" s="1"/>
      <c r="D429" s="1"/>
      <c r="E429" s="1"/>
      <c r="F429" s="1"/>
      <c r="G429" s="1"/>
    </row>
    <row r="430" spans="1:7">
      <c r="A430" s="1"/>
      <c r="B430" s="1"/>
      <c r="C430" s="1"/>
      <c r="D430" s="1"/>
      <c r="E430" s="1"/>
      <c r="F430" s="1"/>
      <c r="G430" s="1"/>
    </row>
    <row r="431" spans="1:7">
      <c r="A431" s="1"/>
      <c r="B431" s="1"/>
      <c r="C431" s="1"/>
      <c r="D431" s="1"/>
      <c r="E431" s="1"/>
      <c r="F431" s="1"/>
      <c r="G431" s="1"/>
    </row>
    <row r="432" spans="1:7">
      <c r="A432" s="1"/>
      <c r="B432" s="1"/>
      <c r="C432" s="1"/>
      <c r="D432" s="1"/>
      <c r="E432" s="1"/>
      <c r="F432" s="1"/>
      <c r="G432" s="1"/>
    </row>
    <row r="433" spans="1:7">
      <c r="A433" s="1"/>
      <c r="B433" s="1"/>
      <c r="C433" s="1"/>
      <c r="D433" s="1"/>
      <c r="E433" s="1"/>
      <c r="F433" s="1"/>
      <c r="G433" s="1"/>
    </row>
    <row r="434" spans="1:7">
      <c r="A434" s="1"/>
      <c r="B434" s="1"/>
      <c r="C434" s="1"/>
      <c r="D434" s="1"/>
      <c r="E434" s="1"/>
      <c r="F434" s="1"/>
      <c r="G434" s="1"/>
    </row>
    <row r="435" spans="1:7">
      <c r="A435" s="1"/>
      <c r="B435" s="1"/>
      <c r="C435" s="1"/>
      <c r="D435" s="1"/>
      <c r="E435" s="1"/>
      <c r="F435" s="1"/>
      <c r="G435" s="1"/>
    </row>
    <row r="436" spans="1:7">
      <c r="A436" s="1"/>
      <c r="B436" s="1"/>
      <c r="C436" s="1"/>
      <c r="D436" s="1"/>
      <c r="E436" s="1"/>
      <c r="F436" s="1"/>
      <c r="G436" s="1"/>
    </row>
    <row r="437" spans="1:7">
      <c r="A437" s="1"/>
      <c r="B437" s="1"/>
      <c r="C437" s="1"/>
      <c r="D437" s="1"/>
      <c r="E437" s="1"/>
      <c r="F437" s="1"/>
      <c r="G437" s="1"/>
    </row>
    <row r="438" spans="1:7">
      <c r="A438" s="1"/>
      <c r="B438" s="1"/>
      <c r="C438" s="1"/>
      <c r="D438" s="1"/>
      <c r="E438" s="1"/>
      <c r="F438" s="1"/>
      <c r="G438" s="1"/>
    </row>
    <row r="439" spans="1:7">
      <c r="A439" s="1"/>
      <c r="B439" s="1"/>
      <c r="C439" s="1"/>
      <c r="D439" s="1"/>
      <c r="E439" s="1"/>
      <c r="F439" s="1"/>
      <c r="G439" s="1"/>
    </row>
    <row r="440" spans="1:7">
      <c r="A440" s="1"/>
      <c r="B440" s="1"/>
      <c r="C440" s="1"/>
      <c r="D440" s="1"/>
      <c r="E440" s="1"/>
      <c r="F440" s="1"/>
      <c r="G440" s="1"/>
    </row>
    <row r="441" spans="1:7">
      <c r="A441" s="1"/>
      <c r="B441" s="1"/>
      <c r="C441" s="1"/>
      <c r="D441" s="1"/>
      <c r="E441" s="1"/>
      <c r="F441" s="1"/>
      <c r="G441" s="1"/>
    </row>
    <row r="442" spans="1:7">
      <c r="A442" s="1"/>
      <c r="B442" s="1"/>
      <c r="C442" s="1"/>
      <c r="D442" s="1"/>
      <c r="E442" s="1"/>
      <c r="F442" s="1"/>
      <c r="G442" s="1"/>
    </row>
    <row r="443" spans="1:7">
      <c r="A443" s="1"/>
      <c r="B443" s="1"/>
      <c r="C443" s="1"/>
      <c r="D443" s="1"/>
      <c r="E443" s="1"/>
      <c r="F443" s="1"/>
      <c r="G443" s="1"/>
    </row>
    <row r="444" spans="1:7">
      <c r="A444" s="1"/>
      <c r="B444" s="1"/>
      <c r="C444" s="1"/>
      <c r="D444" s="1"/>
      <c r="E444" s="1"/>
      <c r="F444" s="1"/>
      <c r="G444" s="1"/>
    </row>
    <row r="445" spans="1:7">
      <c r="A445" s="1"/>
      <c r="B445" s="1"/>
      <c r="C445" s="1"/>
      <c r="D445" s="1"/>
      <c r="E445" s="1"/>
      <c r="F445" s="1"/>
      <c r="G445" s="1"/>
    </row>
    <row r="446" spans="1:7">
      <c r="A446" s="1"/>
      <c r="B446" s="1"/>
      <c r="C446" s="1"/>
      <c r="D446" s="1"/>
      <c r="E446" s="1"/>
      <c r="F446" s="1"/>
      <c r="G446" s="1"/>
    </row>
    <row r="447" spans="1:7">
      <c r="A447" s="1"/>
      <c r="B447" s="1"/>
      <c r="C447" s="1"/>
      <c r="D447" s="1"/>
      <c r="E447" s="1"/>
      <c r="F447" s="1"/>
      <c r="G447" s="1"/>
    </row>
    <row r="448" spans="1:7">
      <c r="A448" s="1"/>
      <c r="B448" s="1"/>
      <c r="C448" s="1"/>
      <c r="D448" s="1"/>
      <c r="E448" s="1"/>
      <c r="F448" s="1"/>
      <c r="G448" s="1"/>
    </row>
    <row r="449" spans="1:7">
      <c r="A449" s="1"/>
      <c r="B449" s="1"/>
      <c r="C449" s="1"/>
      <c r="D449" s="1"/>
      <c r="E449" s="1"/>
      <c r="F449" s="1"/>
      <c r="G449" s="1"/>
    </row>
    <row r="450" spans="1:7">
      <c r="A450" s="1"/>
      <c r="B450" s="1"/>
      <c r="C450" s="1"/>
      <c r="D450" s="1"/>
      <c r="E450" s="1"/>
      <c r="F450" s="1"/>
      <c r="G450" s="1"/>
    </row>
    <row r="451" spans="1:7">
      <c r="A451" s="1"/>
      <c r="B451" s="1"/>
      <c r="C451" s="1"/>
      <c r="D451" s="1"/>
      <c r="E451" s="1"/>
      <c r="F451" s="1"/>
      <c r="G451" s="1"/>
    </row>
    <row r="452" spans="1:7">
      <c r="A452" s="1"/>
      <c r="B452" s="1"/>
      <c r="C452" s="1"/>
      <c r="D452" s="1"/>
      <c r="E452" s="1"/>
      <c r="F452" s="1"/>
      <c r="G452" s="1"/>
    </row>
    <row r="453" spans="1:7">
      <c r="A453" s="1"/>
      <c r="B453" s="1"/>
      <c r="C453" s="1"/>
      <c r="D453" s="1"/>
      <c r="E453" s="1"/>
      <c r="F453" s="1"/>
      <c r="G453" s="1"/>
    </row>
    <row r="454" spans="1:7">
      <c r="A454" s="1"/>
      <c r="B454" s="1"/>
      <c r="C454" s="1"/>
      <c r="D454" s="1"/>
      <c r="E454" s="1"/>
      <c r="F454" s="1"/>
      <c r="G454" s="1"/>
    </row>
    <row r="455" spans="1:7">
      <c r="A455" s="1"/>
      <c r="B455" s="1"/>
      <c r="C455" s="1"/>
      <c r="D455" s="1"/>
      <c r="E455" s="1"/>
      <c r="F455" s="1"/>
      <c r="G455" s="1"/>
    </row>
    <row r="456" spans="1:7">
      <c r="A456" s="1"/>
      <c r="B456" s="1"/>
      <c r="C456" s="1"/>
      <c r="D456" s="1"/>
      <c r="E456" s="1"/>
      <c r="F456" s="1"/>
      <c r="G456" s="1"/>
    </row>
    <row r="457" spans="1:7">
      <c r="A457" s="1"/>
      <c r="B457" s="1"/>
      <c r="C457" s="1"/>
      <c r="D457" s="1"/>
      <c r="E457" s="1"/>
      <c r="F457" s="1"/>
      <c r="G457" s="1"/>
    </row>
    <row r="458" spans="1:7">
      <c r="A458" s="1"/>
      <c r="B458" s="1"/>
      <c r="C458" s="1"/>
      <c r="D458" s="1"/>
      <c r="E458" s="1"/>
      <c r="F458" s="1"/>
      <c r="G458" s="1"/>
    </row>
    <row r="459" spans="1:7">
      <c r="A459" s="1"/>
      <c r="B459" s="1"/>
      <c r="C459" s="1"/>
      <c r="D459" s="1"/>
      <c r="E459" s="1"/>
      <c r="F459" s="1"/>
      <c r="G459" s="1"/>
    </row>
    <row r="460" spans="1:7">
      <c r="A460" s="1"/>
      <c r="B460" s="1"/>
      <c r="C460" s="1"/>
      <c r="D460" s="1"/>
      <c r="E460" s="1"/>
      <c r="F460" s="1"/>
      <c r="G460" s="1"/>
    </row>
    <row r="461" spans="1:7">
      <c r="A461" s="1"/>
      <c r="B461" s="1"/>
      <c r="C461" s="1"/>
      <c r="D461" s="1"/>
      <c r="E461" s="1"/>
      <c r="F461" s="1"/>
      <c r="G461" s="1"/>
    </row>
    <row r="462" spans="1:7">
      <c r="A462" s="1"/>
      <c r="B462" s="1"/>
      <c r="C462" s="1"/>
      <c r="D462" s="1"/>
      <c r="E462" s="1"/>
      <c r="F462" s="1"/>
      <c r="G462" s="1"/>
    </row>
    <row r="463" spans="1:7">
      <c r="A463" s="1"/>
      <c r="B463" s="1"/>
      <c r="C463" s="1"/>
      <c r="D463" s="1"/>
      <c r="E463" s="1"/>
      <c r="F463" s="1"/>
      <c r="G463" s="1"/>
    </row>
    <row r="464" spans="1:7">
      <c r="A464" s="1"/>
      <c r="B464" s="1"/>
      <c r="C464" s="1"/>
      <c r="D464" s="1"/>
      <c r="E464" s="1"/>
      <c r="F464" s="1"/>
      <c r="G464" s="1"/>
    </row>
    <row r="465" spans="1:7">
      <c r="A465" s="1"/>
      <c r="B465" s="1"/>
      <c r="C465" s="1"/>
      <c r="D465" s="1"/>
      <c r="E465" s="1"/>
      <c r="F465" s="1"/>
      <c r="G465" s="1"/>
    </row>
    <row r="466" spans="1:7">
      <c r="A466" s="1"/>
      <c r="B466" s="1"/>
      <c r="C466" s="1"/>
      <c r="D466" s="1"/>
      <c r="E466" s="1"/>
      <c r="F466" s="1"/>
      <c r="G466" s="1"/>
    </row>
    <row r="467" spans="1:7">
      <c r="A467" s="1"/>
      <c r="B467" s="1"/>
      <c r="C467" s="1"/>
      <c r="D467" s="1"/>
      <c r="E467" s="1"/>
      <c r="F467" s="1"/>
      <c r="G467" s="1"/>
    </row>
    <row r="468" spans="1:7">
      <c r="A468" s="1"/>
      <c r="B468" s="1"/>
      <c r="C468" s="1"/>
      <c r="D468" s="1"/>
      <c r="E468" s="1"/>
      <c r="F468" s="1"/>
      <c r="G468" s="1"/>
    </row>
    <row r="469" spans="1:7">
      <c r="A469" s="1"/>
      <c r="B469" s="1"/>
      <c r="C469" s="1"/>
      <c r="D469" s="1"/>
      <c r="E469" s="1"/>
      <c r="F469" s="1"/>
      <c r="G469" s="1"/>
    </row>
    <row r="470" spans="1:7">
      <c r="A470" s="1"/>
      <c r="B470" s="1"/>
      <c r="C470" s="1"/>
      <c r="D470" s="1"/>
      <c r="E470" s="1"/>
      <c r="F470" s="1"/>
      <c r="G470" s="1"/>
    </row>
    <row r="471" spans="1:7">
      <c r="A471" s="1"/>
      <c r="B471" s="1"/>
      <c r="C471" s="1"/>
      <c r="D471" s="1"/>
      <c r="E471" s="1"/>
      <c r="F471" s="1"/>
      <c r="G471" s="1"/>
    </row>
    <row r="472" spans="1:7">
      <c r="A472" s="1"/>
      <c r="B472" s="1"/>
      <c r="C472" s="1"/>
      <c r="D472" s="1"/>
      <c r="E472" s="1"/>
      <c r="F472" s="1"/>
      <c r="G472" s="1"/>
    </row>
    <row r="473" spans="1:7">
      <c r="A473" s="1"/>
      <c r="B473" s="1"/>
      <c r="C473" s="1"/>
      <c r="D473" s="1"/>
      <c r="E473" s="1"/>
      <c r="F473" s="1"/>
      <c r="G473" s="1"/>
    </row>
    <row r="474" spans="1:7">
      <c r="A474" s="1"/>
      <c r="B474" s="1"/>
      <c r="C474" s="1"/>
      <c r="D474" s="1"/>
      <c r="E474" s="1"/>
      <c r="F474" s="1"/>
      <c r="G474" s="1"/>
    </row>
    <row r="475" spans="1:7">
      <c r="A475" s="1"/>
      <c r="B475" s="1"/>
      <c r="C475" s="1"/>
      <c r="D475" s="1"/>
      <c r="E475" s="1"/>
      <c r="F475" s="1"/>
      <c r="G475" s="1"/>
    </row>
    <row r="476" spans="1:7">
      <c r="A476" s="1"/>
      <c r="B476" s="1"/>
      <c r="C476" s="1"/>
      <c r="D476" s="1"/>
      <c r="E476" s="1"/>
      <c r="F476" s="1"/>
      <c r="G476" s="1"/>
    </row>
    <row r="477" spans="1:7">
      <c r="A477" s="1"/>
      <c r="B477" s="1"/>
      <c r="C477" s="1"/>
      <c r="D477" s="1"/>
      <c r="E477" s="1"/>
      <c r="F477" s="1"/>
      <c r="G477" s="1"/>
    </row>
    <row r="478" spans="1:7">
      <c r="A478" s="1"/>
      <c r="B478" s="1"/>
      <c r="C478" s="1"/>
      <c r="D478" s="1"/>
      <c r="E478" s="1"/>
      <c r="F478" s="1"/>
      <c r="G478" s="1"/>
    </row>
    <row r="479" spans="1:7">
      <c r="A479" s="1"/>
      <c r="B479" s="1"/>
      <c r="C479" s="1"/>
      <c r="D479" s="1"/>
      <c r="E479" s="1"/>
      <c r="F479" s="1"/>
      <c r="G479" s="1"/>
    </row>
    <row r="480" spans="1:7">
      <c r="A480" s="1"/>
      <c r="B480" s="1"/>
      <c r="C480" s="1"/>
      <c r="D480" s="1"/>
      <c r="E480" s="1"/>
      <c r="F480" s="1"/>
      <c r="G480" s="1"/>
    </row>
    <row r="481" spans="1:7">
      <c r="A481" s="1"/>
      <c r="B481" s="1"/>
      <c r="C481" s="1"/>
      <c r="D481" s="1"/>
      <c r="E481" s="1"/>
      <c r="F481" s="1"/>
      <c r="G481" s="1"/>
    </row>
    <row r="482" spans="1:7">
      <c r="A482" s="1"/>
      <c r="B482" s="1"/>
      <c r="C482" s="1"/>
      <c r="D482" s="1"/>
      <c r="E482" s="1"/>
      <c r="F482" s="1"/>
      <c r="G482" s="1"/>
    </row>
    <row r="483" spans="1:7">
      <c r="A483" s="1"/>
      <c r="B483" s="1"/>
      <c r="C483" s="1"/>
      <c r="D483" s="1"/>
      <c r="E483" s="1"/>
      <c r="F483" s="1"/>
      <c r="G483" s="1"/>
    </row>
    <row r="484" spans="1:7">
      <c r="A484" s="1"/>
      <c r="B484" s="1"/>
      <c r="C484" s="1"/>
      <c r="D484" s="1"/>
      <c r="E484" s="1"/>
      <c r="F484" s="1"/>
      <c r="G484" s="1"/>
    </row>
    <row r="485" spans="1:7">
      <c r="A485" s="1"/>
      <c r="B485" s="1"/>
      <c r="C485" s="1"/>
      <c r="D485" s="1"/>
      <c r="E485" s="1"/>
      <c r="F485" s="1"/>
      <c r="G485" s="1"/>
    </row>
    <row r="486" spans="1:7">
      <c r="A486" s="1"/>
      <c r="B486" s="1"/>
      <c r="C486" s="1"/>
      <c r="D486" s="1"/>
      <c r="E486" s="1"/>
      <c r="F486" s="1"/>
      <c r="G486" s="1"/>
    </row>
    <row r="487" spans="1:7">
      <c r="A487" s="1"/>
      <c r="B487" s="1"/>
      <c r="C487" s="1"/>
      <c r="D487" s="1"/>
      <c r="E487" s="1"/>
      <c r="F487" s="1"/>
      <c r="G487" s="1"/>
    </row>
    <row r="488" spans="1:7">
      <c r="A488" s="1"/>
      <c r="B488" s="1"/>
      <c r="C488" s="1"/>
      <c r="D488" s="1"/>
      <c r="E488" s="1"/>
      <c r="F488" s="1"/>
      <c r="G488" s="1"/>
    </row>
    <row r="489" spans="1:7">
      <c r="A489" s="1"/>
      <c r="B489" s="1"/>
      <c r="C489" s="1"/>
      <c r="D489" s="1"/>
      <c r="E489" s="1"/>
      <c r="F489" s="1"/>
      <c r="G489" s="1"/>
    </row>
    <row r="490" spans="1:7">
      <c r="A490" s="1"/>
      <c r="B490" s="1"/>
      <c r="C490" s="1"/>
      <c r="D490" s="1"/>
      <c r="E490" s="1"/>
      <c r="F490" s="1"/>
      <c r="G490" s="1"/>
    </row>
    <row r="491" spans="1:7">
      <c r="A491" s="1"/>
      <c r="B491" s="1"/>
      <c r="C491" s="1"/>
      <c r="D491" s="1"/>
      <c r="E491" s="1"/>
      <c r="F491" s="1"/>
      <c r="G491" s="1"/>
    </row>
    <row r="492" spans="1:7">
      <c r="A492" s="1"/>
      <c r="B492" s="1"/>
      <c r="C492" s="1"/>
      <c r="D492" s="1"/>
      <c r="E492" s="1"/>
      <c r="F492" s="1"/>
      <c r="G492" s="1"/>
    </row>
    <row r="493" spans="1:7">
      <c r="A493" s="1"/>
      <c r="B493" s="1"/>
      <c r="C493" s="1"/>
      <c r="D493" s="1"/>
      <c r="E493" s="1"/>
      <c r="F493" s="1"/>
      <c r="G493" s="1"/>
    </row>
    <row r="494" spans="1:7">
      <c r="A494" s="1"/>
      <c r="B494" s="1"/>
      <c r="C494" s="1"/>
      <c r="D494" s="1"/>
      <c r="E494" s="1"/>
      <c r="F494" s="1"/>
      <c r="G494" s="1"/>
    </row>
    <row r="495" spans="1:7">
      <c r="A495" s="1"/>
      <c r="B495" s="1"/>
      <c r="C495" s="1"/>
      <c r="D495" s="1"/>
      <c r="E495" s="1"/>
      <c r="F495" s="1"/>
      <c r="G495" s="1"/>
    </row>
    <row r="496" spans="1:7">
      <c r="A496" s="1"/>
      <c r="B496" s="1"/>
      <c r="C496" s="1"/>
      <c r="D496" s="1"/>
      <c r="E496" s="1"/>
      <c r="F496" s="1"/>
      <c r="G496" s="1"/>
    </row>
    <row r="497" spans="1:7">
      <c r="A497" s="1"/>
      <c r="B497" s="1"/>
      <c r="C497" s="1"/>
      <c r="D497" s="1"/>
      <c r="E497" s="1"/>
      <c r="F497" s="1"/>
      <c r="G497" s="1"/>
    </row>
    <row r="498" spans="1:7">
      <c r="A498" s="1"/>
      <c r="B498" s="1"/>
      <c r="C498" s="1"/>
      <c r="D498" s="1"/>
      <c r="E498" s="1"/>
      <c r="F498" s="1"/>
      <c r="G498" s="1"/>
    </row>
    <row r="499" spans="1:7">
      <c r="A499" s="1"/>
      <c r="B499" s="1"/>
      <c r="C499" s="1"/>
      <c r="D499" s="1"/>
      <c r="E499" s="1"/>
      <c r="F499" s="1"/>
      <c r="G499" s="1"/>
    </row>
    <row r="500" spans="1:7">
      <c r="A500" s="1"/>
      <c r="B500" s="1"/>
      <c r="C500" s="1"/>
      <c r="D500" s="1"/>
      <c r="E500" s="1"/>
      <c r="F500" s="1"/>
      <c r="G500" s="1"/>
    </row>
    <row r="501" spans="1:7">
      <c r="A501" s="1"/>
      <c r="B501" s="1"/>
      <c r="C501" s="1"/>
      <c r="D501" s="1"/>
      <c r="E501" s="1"/>
      <c r="F501" s="1"/>
      <c r="G501" s="1"/>
    </row>
    <row r="502" spans="1:7">
      <c r="A502" s="1"/>
      <c r="B502" s="1"/>
      <c r="C502" s="1"/>
      <c r="D502" s="1"/>
      <c r="E502" s="1"/>
      <c r="F502" s="1"/>
      <c r="G502" s="1"/>
    </row>
    <row r="503" spans="1:7">
      <c r="A503" s="5" t="s">
        <v>4699</v>
      </c>
      <c r="B503" s="1"/>
      <c r="C503" s="1"/>
      <c r="D503" s="1"/>
      <c r="E503" s="1"/>
      <c r="F503" s="1"/>
      <c r="G503"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58858-A84E-E44E-8065-A935BD4576D5}">
  <sheetPr>
    <tabColor rgb="FFFFFF00"/>
  </sheetPr>
  <dimension ref="A1:V1610"/>
  <sheetViews>
    <sheetView topLeftCell="F1" workbookViewId="0">
      <selection activeCell="Y32" sqref="Y32"/>
    </sheetView>
  </sheetViews>
  <sheetFormatPr baseColWidth="10" defaultRowHeight="16"/>
  <cols>
    <col min="1" max="1" width="29" style="13" bestFit="1" customWidth="1"/>
    <col min="2" max="2" width="44.33203125" style="13" customWidth="1"/>
    <col min="3" max="3" width="19.6640625" style="13" customWidth="1"/>
    <col min="4" max="4" width="11.5" style="13" bestFit="1" customWidth="1"/>
    <col min="5" max="16384" width="10.83203125" style="13"/>
  </cols>
  <sheetData>
    <row r="1" spans="1:22">
      <c r="A1" s="11" t="s">
        <v>139</v>
      </c>
      <c r="B1" s="11" t="s">
        <v>146</v>
      </c>
      <c r="C1" s="11" t="s">
        <v>147</v>
      </c>
      <c r="D1" s="11" t="s">
        <v>149</v>
      </c>
      <c r="E1" s="11" t="s">
        <v>6207</v>
      </c>
      <c r="H1" s="14" t="s">
        <v>139</v>
      </c>
      <c r="I1" s="14">
        <v>2019</v>
      </c>
      <c r="J1" s="14">
        <v>2020</v>
      </c>
      <c r="K1" s="14">
        <v>2021</v>
      </c>
      <c r="L1" s="14">
        <v>2022</v>
      </c>
      <c r="M1" s="14">
        <v>2023</v>
      </c>
      <c r="N1" s="14">
        <v>2024</v>
      </c>
      <c r="Q1" s="198"/>
      <c r="R1" s="198">
        <v>2020</v>
      </c>
      <c r="S1" s="198">
        <v>2021</v>
      </c>
      <c r="T1" s="198">
        <v>2022</v>
      </c>
      <c r="U1" s="198">
        <v>2023</v>
      </c>
      <c r="V1" s="198">
        <v>2024</v>
      </c>
    </row>
    <row r="2" spans="1:22">
      <c r="A2" s="13" t="s">
        <v>14</v>
      </c>
      <c r="B2" s="3" t="s">
        <v>213</v>
      </c>
      <c r="C2" s="3" t="s">
        <v>166</v>
      </c>
      <c r="D2" s="12">
        <v>45421</v>
      </c>
      <c r="E2" s="13">
        <f t="shared" ref="E2:E65" si="0">YEAR(D2)</f>
        <v>2024</v>
      </c>
      <c r="H2" s="43" t="s">
        <v>14</v>
      </c>
      <c r="I2">
        <v>0</v>
      </c>
      <c r="J2">
        <v>4</v>
      </c>
      <c r="K2">
        <v>3</v>
      </c>
      <c r="L2">
        <v>8</v>
      </c>
      <c r="M2">
        <v>6</v>
      </c>
      <c r="N2">
        <v>4</v>
      </c>
      <c r="Q2" s="198" t="s">
        <v>7310</v>
      </c>
      <c r="R2" s="199">
        <f>MIN(J2:J51)</f>
        <v>0</v>
      </c>
      <c r="S2" s="199">
        <f>MIN(K2:K51)</f>
        <v>0</v>
      </c>
      <c r="T2" s="199">
        <f>MIN(L2:L51)</f>
        <v>0</v>
      </c>
      <c r="U2" s="199">
        <f>MIN(M2:M51)</f>
        <v>0</v>
      </c>
      <c r="V2" s="199">
        <f>MIN(N2:N51)</f>
        <v>0</v>
      </c>
    </row>
    <row r="3" spans="1:22">
      <c r="A3" s="13" t="s">
        <v>14</v>
      </c>
      <c r="B3" s="3" t="s">
        <v>236</v>
      </c>
      <c r="C3" s="3" t="s">
        <v>166</v>
      </c>
      <c r="D3" s="12">
        <v>45421</v>
      </c>
      <c r="E3" s="13">
        <f t="shared" si="0"/>
        <v>2024</v>
      </c>
      <c r="H3" s="43" t="s">
        <v>23</v>
      </c>
      <c r="I3">
        <v>2</v>
      </c>
      <c r="J3">
        <v>0</v>
      </c>
      <c r="K3">
        <v>1</v>
      </c>
      <c r="L3">
        <v>3</v>
      </c>
      <c r="M3">
        <v>5</v>
      </c>
      <c r="N3">
        <v>7</v>
      </c>
      <c r="Q3" s="198" t="s">
        <v>7311</v>
      </c>
      <c r="R3" s="199">
        <f>MAX(J2:J51)</f>
        <v>11</v>
      </c>
      <c r="S3" s="199">
        <f>MAX(K2:K51)</f>
        <v>20</v>
      </c>
      <c r="T3" s="199">
        <f>MAX(L2:L51)</f>
        <v>18</v>
      </c>
      <c r="U3" s="199">
        <f>MAX(M2:M51)</f>
        <v>55</v>
      </c>
      <c r="V3" s="199">
        <f>MAX(N2:N51)</f>
        <v>55</v>
      </c>
    </row>
    <row r="4" spans="1:22">
      <c r="A4" s="13" t="s">
        <v>14</v>
      </c>
      <c r="B4" s="3" t="s">
        <v>213</v>
      </c>
      <c r="C4" s="3" t="s">
        <v>166</v>
      </c>
      <c r="D4" s="12">
        <v>45421</v>
      </c>
      <c r="E4" s="13">
        <f t="shared" si="0"/>
        <v>2024</v>
      </c>
      <c r="H4" s="43" t="s">
        <v>35</v>
      </c>
      <c r="I4">
        <v>0</v>
      </c>
      <c r="J4">
        <v>6</v>
      </c>
      <c r="K4">
        <v>6</v>
      </c>
      <c r="L4">
        <v>13</v>
      </c>
      <c r="M4">
        <v>11</v>
      </c>
      <c r="N4">
        <v>11</v>
      </c>
      <c r="Q4" s="198" t="s">
        <v>8433</v>
      </c>
      <c r="R4" s="200">
        <f>AVERAGE(J2:J51)</f>
        <v>2.16</v>
      </c>
      <c r="S4" s="200">
        <f>AVERAGE(K2:K51)</f>
        <v>3.98</v>
      </c>
      <c r="T4" s="200">
        <f>AVERAGE(L2:L51)</f>
        <v>5.4</v>
      </c>
      <c r="U4" s="200">
        <f>AVERAGE(M2:M51)</f>
        <v>10.18</v>
      </c>
      <c r="V4" s="200">
        <f>AVERAGE(N2:N51)</f>
        <v>10.24</v>
      </c>
    </row>
    <row r="5" spans="1:22">
      <c r="A5" s="13" t="s">
        <v>14</v>
      </c>
      <c r="B5" s="3" t="s">
        <v>369</v>
      </c>
      <c r="C5" s="3" t="s">
        <v>190</v>
      </c>
      <c r="D5" s="12">
        <v>45371</v>
      </c>
      <c r="E5" s="13">
        <f t="shared" si="0"/>
        <v>2024</v>
      </c>
      <c r="H5" s="43" t="s">
        <v>39</v>
      </c>
      <c r="I5">
        <v>0</v>
      </c>
      <c r="J5">
        <v>0</v>
      </c>
      <c r="K5">
        <v>12</v>
      </c>
      <c r="L5">
        <v>0</v>
      </c>
      <c r="M5">
        <v>9</v>
      </c>
      <c r="N5">
        <v>0</v>
      </c>
      <c r="Q5" s="199"/>
      <c r="R5" s="199"/>
      <c r="S5" s="199"/>
      <c r="T5" s="199"/>
    </row>
    <row r="6" spans="1:22">
      <c r="A6" s="13" t="s">
        <v>14</v>
      </c>
      <c r="B6" s="3" t="s">
        <v>181</v>
      </c>
      <c r="C6" s="3" t="s">
        <v>190</v>
      </c>
      <c r="D6" s="12">
        <v>45083</v>
      </c>
      <c r="E6" s="13">
        <f t="shared" si="0"/>
        <v>2023</v>
      </c>
      <c r="H6" s="43" t="s">
        <v>40</v>
      </c>
      <c r="I6">
        <v>0</v>
      </c>
      <c r="J6">
        <v>0</v>
      </c>
      <c r="K6">
        <v>7</v>
      </c>
      <c r="L6">
        <v>4</v>
      </c>
      <c r="M6">
        <v>1</v>
      </c>
      <c r="N6">
        <v>0</v>
      </c>
      <c r="Q6" s="199"/>
      <c r="R6" s="199"/>
      <c r="S6" s="199"/>
      <c r="T6" s="199"/>
    </row>
    <row r="7" spans="1:22">
      <c r="A7" s="13" t="s">
        <v>14</v>
      </c>
      <c r="B7" s="3" t="s">
        <v>4281</v>
      </c>
      <c r="C7" s="3" t="s">
        <v>153</v>
      </c>
      <c r="D7" s="12">
        <v>45034</v>
      </c>
      <c r="E7" s="13">
        <f t="shared" si="0"/>
        <v>2023</v>
      </c>
      <c r="H7" s="43" t="s">
        <v>45</v>
      </c>
      <c r="I7">
        <v>0</v>
      </c>
      <c r="J7">
        <v>3</v>
      </c>
      <c r="K7">
        <v>0</v>
      </c>
      <c r="L7">
        <v>0</v>
      </c>
      <c r="M7">
        <v>1</v>
      </c>
      <c r="N7">
        <v>0</v>
      </c>
    </row>
    <row r="8" spans="1:22">
      <c r="A8" s="13" t="s">
        <v>14</v>
      </c>
      <c r="B8" s="3" t="s">
        <v>4281</v>
      </c>
      <c r="C8" s="3" t="s">
        <v>153</v>
      </c>
      <c r="D8" s="12">
        <v>45036</v>
      </c>
      <c r="E8" s="13">
        <f t="shared" si="0"/>
        <v>2023</v>
      </c>
      <c r="H8" s="43" t="s">
        <v>46</v>
      </c>
      <c r="I8">
        <v>0</v>
      </c>
      <c r="J8">
        <v>1</v>
      </c>
      <c r="K8">
        <v>3</v>
      </c>
      <c r="L8">
        <v>0</v>
      </c>
      <c r="M8">
        <v>2</v>
      </c>
      <c r="N8">
        <v>0</v>
      </c>
    </row>
    <row r="9" spans="1:22">
      <c r="A9" s="13" t="s">
        <v>14</v>
      </c>
      <c r="B9" s="3" t="s">
        <v>181</v>
      </c>
      <c r="C9" s="3" t="s">
        <v>153</v>
      </c>
      <c r="D9" s="12">
        <v>45077</v>
      </c>
      <c r="E9" s="13">
        <f t="shared" si="0"/>
        <v>2023</v>
      </c>
      <c r="H9" s="43" t="s">
        <v>49</v>
      </c>
      <c r="I9">
        <v>0</v>
      </c>
      <c r="J9">
        <v>0</v>
      </c>
      <c r="K9">
        <v>0</v>
      </c>
      <c r="L9">
        <v>2</v>
      </c>
      <c r="M9">
        <v>0</v>
      </c>
      <c r="N9">
        <v>0</v>
      </c>
    </row>
    <row r="10" spans="1:22">
      <c r="A10" s="13" t="s">
        <v>14</v>
      </c>
      <c r="B10" s="3" t="s">
        <v>4287</v>
      </c>
      <c r="C10" s="3" t="s">
        <v>153</v>
      </c>
      <c r="D10" s="12">
        <v>45043</v>
      </c>
      <c r="E10" s="13">
        <f t="shared" si="0"/>
        <v>2023</v>
      </c>
      <c r="H10" s="43" t="s">
        <v>56</v>
      </c>
      <c r="I10" s="13">
        <v>0</v>
      </c>
      <c r="J10">
        <v>4</v>
      </c>
      <c r="K10">
        <v>5</v>
      </c>
      <c r="L10">
        <v>6</v>
      </c>
      <c r="M10">
        <v>10</v>
      </c>
      <c r="N10">
        <v>14</v>
      </c>
    </row>
    <row r="11" spans="1:22">
      <c r="A11" s="13" t="s">
        <v>14</v>
      </c>
      <c r="B11" s="3" t="s">
        <v>4281</v>
      </c>
      <c r="C11" s="3" t="s">
        <v>190</v>
      </c>
      <c r="D11" s="12">
        <v>45076</v>
      </c>
      <c r="E11" s="13">
        <f t="shared" si="0"/>
        <v>2023</v>
      </c>
      <c r="H11" s="43" t="s">
        <v>58</v>
      </c>
      <c r="I11">
        <v>1</v>
      </c>
      <c r="J11">
        <v>2</v>
      </c>
      <c r="K11">
        <v>4</v>
      </c>
      <c r="L11">
        <v>6</v>
      </c>
      <c r="M11">
        <v>5</v>
      </c>
      <c r="N11">
        <v>14</v>
      </c>
    </row>
    <row r="12" spans="1:22">
      <c r="A12" s="13" t="s">
        <v>14</v>
      </c>
      <c r="B12" s="3" t="s">
        <v>4703</v>
      </c>
      <c r="C12" s="3" t="s">
        <v>4322</v>
      </c>
      <c r="D12" s="12">
        <v>44658</v>
      </c>
      <c r="E12" s="13">
        <f t="shared" si="0"/>
        <v>2022</v>
      </c>
      <c r="H12" s="43" t="s">
        <v>64</v>
      </c>
      <c r="I12">
        <v>0</v>
      </c>
      <c r="J12">
        <v>1</v>
      </c>
      <c r="K12">
        <v>3</v>
      </c>
      <c r="L12">
        <v>5</v>
      </c>
      <c r="M12">
        <v>6</v>
      </c>
      <c r="N12">
        <v>9</v>
      </c>
    </row>
    <row r="13" spans="1:22">
      <c r="A13" s="13" t="s">
        <v>14</v>
      </c>
      <c r="B13" s="3" t="s">
        <v>4703</v>
      </c>
      <c r="C13" s="3" t="s">
        <v>4322</v>
      </c>
      <c r="D13" s="12">
        <v>44658</v>
      </c>
      <c r="E13" s="13">
        <f t="shared" si="0"/>
        <v>2022</v>
      </c>
      <c r="H13" s="43" t="s">
        <v>68</v>
      </c>
      <c r="I13">
        <v>0</v>
      </c>
      <c r="J13">
        <v>4</v>
      </c>
      <c r="K13">
        <v>1</v>
      </c>
      <c r="L13">
        <v>2</v>
      </c>
      <c r="M13">
        <v>8</v>
      </c>
      <c r="N13">
        <v>13</v>
      </c>
    </row>
    <row r="14" spans="1:22">
      <c r="A14" s="13" t="s">
        <v>14</v>
      </c>
      <c r="B14" s="3" t="s">
        <v>4703</v>
      </c>
      <c r="C14" s="3" t="s">
        <v>4707</v>
      </c>
      <c r="D14" s="12">
        <v>44658</v>
      </c>
      <c r="E14" s="13">
        <f t="shared" si="0"/>
        <v>2022</v>
      </c>
      <c r="H14" s="43" t="s">
        <v>71</v>
      </c>
      <c r="I14">
        <v>0</v>
      </c>
      <c r="J14">
        <v>1</v>
      </c>
      <c r="K14">
        <v>1</v>
      </c>
      <c r="L14">
        <v>6</v>
      </c>
      <c r="M14">
        <v>0</v>
      </c>
      <c r="N14">
        <v>6</v>
      </c>
    </row>
    <row r="15" spans="1:22">
      <c r="A15" s="13" t="s">
        <v>14</v>
      </c>
      <c r="B15" s="3" t="s">
        <v>4703</v>
      </c>
      <c r="C15" s="3" t="s">
        <v>4322</v>
      </c>
      <c r="D15" s="12">
        <v>44658</v>
      </c>
      <c r="E15" s="13">
        <f t="shared" si="0"/>
        <v>2022</v>
      </c>
      <c r="H15" s="43" t="s">
        <v>72</v>
      </c>
      <c r="I15">
        <v>0</v>
      </c>
      <c r="J15">
        <v>5</v>
      </c>
      <c r="K15">
        <v>4</v>
      </c>
      <c r="L15">
        <v>10</v>
      </c>
      <c r="M15">
        <v>18</v>
      </c>
      <c r="N15">
        <v>5</v>
      </c>
    </row>
    <row r="16" spans="1:22">
      <c r="A16" s="13" t="s">
        <v>14</v>
      </c>
      <c r="B16" s="3" t="s">
        <v>4777</v>
      </c>
      <c r="C16" s="3" t="s">
        <v>4707</v>
      </c>
      <c r="D16" s="12">
        <v>44658</v>
      </c>
      <c r="E16" s="13">
        <f t="shared" si="0"/>
        <v>2022</v>
      </c>
      <c r="H16" s="43" t="s">
        <v>74</v>
      </c>
      <c r="I16">
        <v>0</v>
      </c>
      <c r="J16">
        <v>11</v>
      </c>
      <c r="K16">
        <v>9</v>
      </c>
      <c r="L16">
        <v>14</v>
      </c>
      <c r="M16">
        <v>29</v>
      </c>
      <c r="N16">
        <v>37</v>
      </c>
    </row>
    <row r="17" spans="1:14">
      <c r="A17" s="13" t="s">
        <v>14</v>
      </c>
      <c r="B17" s="3" t="s">
        <v>4777</v>
      </c>
      <c r="C17" s="3" t="s">
        <v>4780</v>
      </c>
      <c r="D17" s="12">
        <v>44614</v>
      </c>
      <c r="E17" s="13">
        <f t="shared" si="0"/>
        <v>2022</v>
      </c>
      <c r="H17" s="43" t="s">
        <v>75</v>
      </c>
      <c r="I17">
        <v>0</v>
      </c>
      <c r="J17">
        <v>1</v>
      </c>
      <c r="K17">
        <v>2</v>
      </c>
      <c r="L17">
        <v>4</v>
      </c>
      <c r="M17">
        <v>14</v>
      </c>
      <c r="N17">
        <v>16</v>
      </c>
    </row>
    <row r="18" spans="1:14">
      <c r="A18" s="13" t="s">
        <v>14</v>
      </c>
      <c r="B18" s="3" t="s">
        <v>4875</v>
      </c>
      <c r="C18" s="3" t="s">
        <v>4707</v>
      </c>
      <c r="D18" s="12">
        <v>44658</v>
      </c>
      <c r="E18" s="13">
        <f t="shared" si="0"/>
        <v>2022</v>
      </c>
      <c r="H18" s="43" t="s">
        <v>76</v>
      </c>
      <c r="I18">
        <v>0</v>
      </c>
      <c r="J18">
        <v>5</v>
      </c>
      <c r="K18">
        <v>9</v>
      </c>
      <c r="L18">
        <v>10</v>
      </c>
      <c r="M18">
        <v>11</v>
      </c>
      <c r="N18">
        <v>14</v>
      </c>
    </row>
    <row r="19" spans="1:14">
      <c r="A19" s="13" t="s">
        <v>14</v>
      </c>
      <c r="B19" s="3" t="s">
        <v>5041</v>
      </c>
      <c r="C19" s="3" t="s">
        <v>240</v>
      </c>
      <c r="D19" s="22">
        <v>44197</v>
      </c>
      <c r="E19" s="13">
        <f t="shared" si="0"/>
        <v>2021</v>
      </c>
      <c r="H19" s="43" t="s">
        <v>79</v>
      </c>
      <c r="I19">
        <v>0</v>
      </c>
      <c r="J19">
        <v>2</v>
      </c>
      <c r="K19">
        <v>4</v>
      </c>
      <c r="L19">
        <v>4</v>
      </c>
      <c r="M19">
        <v>4</v>
      </c>
      <c r="N19">
        <v>3</v>
      </c>
    </row>
    <row r="20" spans="1:14">
      <c r="A20" s="13" t="s">
        <v>14</v>
      </c>
      <c r="B20" s="3" t="s">
        <v>5041</v>
      </c>
      <c r="C20" s="3" t="s">
        <v>240</v>
      </c>
      <c r="D20" s="12">
        <v>44322</v>
      </c>
      <c r="E20" s="13">
        <f t="shared" si="0"/>
        <v>2021</v>
      </c>
      <c r="H20" s="43" t="s">
        <v>80</v>
      </c>
      <c r="I20">
        <v>0</v>
      </c>
      <c r="J20">
        <v>0</v>
      </c>
      <c r="K20">
        <v>1</v>
      </c>
      <c r="L20">
        <v>0</v>
      </c>
      <c r="M20">
        <v>2</v>
      </c>
      <c r="N20">
        <v>2</v>
      </c>
    </row>
    <row r="21" spans="1:14">
      <c r="A21" s="13" t="s">
        <v>14</v>
      </c>
      <c r="B21" s="3" t="s">
        <v>5041</v>
      </c>
      <c r="C21" s="3" t="s">
        <v>240</v>
      </c>
      <c r="D21" s="12">
        <v>44572</v>
      </c>
      <c r="E21" s="13">
        <f t="shared" si="0"/>
        <v>2022</v>
      </c>
      <c r="H21" s="43" t="s">
        <v>81</v>
      </c>
      <c r="I21">
        <v>0</v>
      </c>
      <c r="J21">
        <v>1</v>
      </c>
      <c r="K21">
        <v>1</v>
      </c>
      <c r="L21">
        <v>3</v>
      </c>
      <c r="M21">
        <v>1</v>
      </c>
      <c r="N21">
        <v>2</v>
      </c>
    </row>
    <row r="22" spans="1:14">
      <c r="A22" s="13" t="s">
        <v>14</v>
      </c>
      <c r="B22" s="3" t="s">
        <v>5046</v>
      </c>
      <c r="C22" s="3" t="s">
        <v>240</v>
      </c>
      <c r="D22" s="22">
        <v>44197</v>
      </c>
      <c r="E22" s="13">
        <f t="shared" si="0"/>
        <v>2021</v>
      </c>
      <c r="H22" s="43" t="s">
        <v>86</v>
      </c>
      <c r="I22">
        <v>0</v>
      </c>
      <c r="J22">
        <v>1</v>
      </c>
      <c r="K22">
        <v>1</v>
      </c>
      <c r="L22">
        <v>2</v>
      </c>
      <c r="M22">
        <v>2</v>
      </c>
      <c r="N22">
        <v>2</v>
      </c>
    </row>
    <row r="23" spans="1:14">
      <c r="A23" s="13" t="s">
        <v>14</v>
      </c>
      <c r="B23" s="3" t="s">
        <v>5041</v>
      </c>
      <c r="C23" s="3" t="s">
        <v>240</v>
      </c>
      <c r="D23" s="12">
        <v>43900</v>
      </c>
      <c r="E23" s="13">
        <f t="shared" si="0"/>
        <v>2020</v>
      </c>
      <c r="H23" s="43" t="s">
        <v>87</v>
      </c>
      <c r="I23">
        <v>0</v>
      </c>
      <c r="J23">
        <v>0</v>
      </c>
      <c r="K23">
        <v>2</v>
      </c>
      <c r="L23">
        <v>5</v>
      </c>
      <c r="M23">
        <v>9</v>
      </c>
      <c r="N23">
        <v>9</v>
      </c>
    </row>
    <row r="24" spans="1:14">
      <c r="A24" s="13" t="s">
        <v>14</v>
      </c>
      <c r="B24" s="3" t="s">
        <v>5041</v>
      </c>
      <c r="C24" s="3" t="s">
        <v>240</v>
      </c>
      <c r="D24" s="12">
        <v>43888</v>
      </c>
      <c r="E24" s="13">
        <f t="shared" si="0"/>
        <v>2020</v>
      </c>
      <c r="H24" s="43" t="s">
        <v>89</v>
      </c>
      <c r="I24">
        <v>0</v>
      </c>
      <c r="J24">
        <v>0</v>
      </c>
      <c r="K24">
        <v>3</v>
      </c>
      <c r="L24">
        <v>6</v>
      </c>
      <c r="M24">
        <v>10</v>
      </c>
      <c r="N24">
        <v>18</v>
      </c>
    </row>
    <row r="25" spans="1:14">
      <c r="A25" s="13" t="s">
        <v>14</v>
      </c>
      <c r="B25" s="3" t="s">
        <v>5046</v>
      </c>
      <c r="C25" s="3" t="s">
        <v>240</v>
      </c>
      <c r="D25" s="12">
        <v>43872</v>
      </c>
      <c r="E25" s="13">
        <f t="shared" si="0"/>
        <v>2020</v>
      </c>
      <c r="H25" s="43" t="s">
        <v>90</v>
      </c>
      <c r="I25">
        <v>0</v>
      </c>
      <c r="J25">
        <v>5</v>
      </c>
      <c r="K25">
        <v>5</v>
      </c>
      <c r="L25">
        <v>10</v>
      </c>
      <c r="M25">
        <v>25</v>
      </c>
      <c r="N25">
        <v>20</v>
      </c>
    </row>
    <row r="26" spans="1:14">
      <c r="A26" s="13" t="s">
        <v>14</v>
      </c>
      <c r="B26" s="3" t="s">
        <v>5046</v>
      </c>
      <c r="C26" s="3" t="s">
        <v>240</v>
      </c>
      <c r="D26" s="12">
        <v>43881</v>
      </c>
      <c r="E26" s="13">
        <f t="shared" si="0"/>
        <v>2020</v>
      </c>
      <c r="H26" s="43" t="s">
        <v>93</v>
      </c>
      <c r="I26">
        <v>0</v>
      </c>
      <c r="J26">
        <v>9</v>
      </c>
      <c r="K26">
        <v>13</v>
      </c>
      <c r="L26">
        <v>18</v>
      </c>
      <c r="M26">
        <v>48</v>
      </c>
      <c r="N26">
        <v>39</v>
      </c>
    </row>
    <row r="27" spans="1:14">
      <c r="A27" s="13" t="s">
        <v>23</v>
      </c>
      <c r="B27" s="3" t="s">
        <v>152</v>
      </c>
      <c r="C27" s="3" t="s">
        <v>153</v>
      </c>
      <c r="D27" s="12">
        <v>45426</v>
      </c>
      <c r="E27" s="13">
        <f t="shared" si="0"/>
        <v>2024</v>
      </c>
      <c r="H27" s="43" t="s">
        <v>96</v>
      </c>
      <c r="I27">
        <v>0</v>
      </c>
      <c r="J27">
        <v>0</v>
      </c>
      <c r="K27">
        <v>6</v>
      </c>
      <c r="L27">
        <v>0</v>
      </c>
      <c r="M27">
        <v>8</v>
      </c>
      <c r="N27">
        <v>0</v>
      </c>
    </row>
    <row r="28" spans="1:14">
      <c r="A28" s="13" t="s">
        <v>23</v>
      </c>
      <c r="B28" s="3" t="s">
        <v>195</v>
      </c>
      <c r="C28" s="3" t="s">
        <v>153</v>
      </c>
      <c r="D28" s="12">
        <v>45426</v>
      </c>
      <c r="E28" s="13">
        <f t="shared" si="0"/>
        <v>2024</v>
      </c>
      <c r="H28" s="43" t="s">
        <v>98</v>
      </c>
      <c r="I28">
        <v>0</v>
      </c>
      <c r="J28">
        <v>1</v>
      </c>
      <c r="K28">
        <v>0</v>
      </c>
      <c r="L28">
        <v>3</v>
      </c>
      <c r="M28">
        <v>4</v>
      </c>
      <c r="N28">
        <v>4</v>
      </c>
    </row>
    <row r="29" spans="1:14">
      <c r="A29" s="13" t="s">
        <v>23</v>
      </c>
      <c r="B29" s="3" t="s">
        <v>222</v>
      </c>
      <c r="C29" s="3" t="s">
        <v>153</v>
      </c>
      <c r="D29" s="12">
        <v>45418</v>
      </c>
      <c r="E29" s="13">
        <f t="shared" si="0"/>
        <v>2024</v>
      </c>
      <c r="H29" s="43" t="s">
        <v>99</v>
      </c>
      <c r="I29">
        <v>0</v>
      </c>
      <c r="J29">
        <v>0</v>
      </c>
      <c r="K29">
        <v>0</v>
      </c>
      <c r="L29">
        <v>0</v>
      </c>
      <c r="M29">
        <v>2</v>
      </c>
      <c r="N29">
        <v>0</v>
      </c>
    </row>
    <row r="30" spans="1:14">
      <c r="A30" s="13" t="s">
        <v>23</v>
      </c>
      <c r="B30" s="3" t="s">
        <v>287</v>
      </c>
      <c r="C30" s="3" t="s">
        <v>153</v>
      </c>
      <c r="D30" s="12">
        <v>45413</v>
      </c>
      <c r="E30" s="13">
        <f t="shared" si="0"/>
        <v>2024</v>
      </c>
      <c r="H30" s="43" t="s">
        <v>100</v>
      </c>
      <c r="I30">
        <v>0</v>
      </c>
      <c r="J30">
        <v>2</v>
      </c>
      <c r="K30">
        <v>3</v>
      </c>
      <c r="L30">
        <v>4</v>
      </c>
      <c r="M30">
        <v>5</v>
      </c>
      <c r="N30">
        <v>15</v>
      </c>
    </row>
    <row r="31" spans="1:14">
      <c r="A31" s="13" t="s">
        <v>23</v>
      </c>
      <c r="B31" s="3" t="s">
        <v>254</v>
      </c>
      <c r="C31" s="3" t="s">
        <v>153</v>
      </c>
      <c r="D31" s="12">
        <v>45400</v>
      </c>
      <c r="E31" s="13">
        <f t="shared" si="0"/>
        <v>2024</v>
      </c>
      <c r="H31" s="43" t="s">
        <v>102</v>
      </c>
      <c r="I31">
        <v>0</v>
      </c>
      <c r="J31">
        <v>0</v>
      </c>
      <c r="K31">
        <v>1</v>
      </c>
      <c r="L31">
        <v>9</v>
      </c>
      <c r="M31">
        <v>6</v>
      </c>
      <c r="N31">
        <v>8</v>
      </c>
    </row>
    <row r="32" spans="1:14">
      <c r="A32" s="13" t="s">
        <v>23</v>
      </c>
      <c r="B32" s="3" t="s">
        <v>152</v>
      </c>
      <c r="C32" s="3" t="s">
        <v>240</v>
      </c>
      <c r="D32" s="12">
        <v>45307</v>
      </c>
      <c r="E32" s="13">
        <f t="shared" si="0"/>
        <v>2024</v>
      </c>
      <c r="H32" s="43" t="s">
        <v>104</v>
      </c>
      <c r="I32">
        <v>0</v>
      </c>
      <c r="J32">
        <v>0</v>
      </c>
      <c r="K32">
        <v>2</v>
      </c>
      <c r="L32">
        <v>0</v>
      </c>
      <c r="M32">
        <v>1</v>
      </c>
      <c r="N32">
        <v>2</v>
      </c>
    </row>
    <row r="33" spans="1:14">
      <c r="A33" s="13" t="s">
        <v>23</v>
      </c>
      <c r="B33" s="3" t="s">
        <v>222</v>
      </c>
      <c r="C33" s="3" t="s">
        <v>240</v>
      </c>
      <c r="D33" s="12">
        <v>45307</v>
      </c>
      <c r="E33" s="13">
        <f t="shared" si="0"/>
        <v>2024</v>
      </c>
      <c r="H33" s="43" t="s">
        <v>105</v>
      </c>
      <c r="I33">
        <v>0</v>
      </c>
      <c r="J33">
        <v>0</v>
      </c>
      <c r="K33">
        <v>5</v>
      </c>
      <c r="L33">
        <v>5</v>
      </c>
      <c r="M33">
        <v>0</v>
      </c>
      <c r="N33">
        <v>0</v>
      </c>
    </row>
    <row r="34" spans="1:14">
      <c r="A34" s="13" t="s">
        <v>23</v>
      </c>
      <c r="B34" s="3" t="s">
        <v>152</v>
      </c>
      <c r="C34" s="3" t="s">
        <v>153</v>
      </c>
      <c r="D34" s="12">
        <v>45020</v>
      </c>
      <c r="E34" s="13">
        <f t="shared" si="0"/>
        <v>2023</v>
      </c>
      <c r="H34" s="43" t="s">
        <v>106</v>
      </c>
      <c r="I34">
        <v>0</v>
      </c>
      <c r="J34">
        <v>0</v>
      </c>
      <c r="K34">
        <v>2</v>
      </c>
      <c r="L34">
        <v>2</v>
      </c>
      <c r="M34">
        <v>11</v>
      </c>
      <c r="N34">
        <v>6</v>
      </c>
    </row>
    <row r="35" spans="1:14">
      <c r="A35" s="13" t="s">
        <v>23</v>
      </c>
      <c r="B35" s="3" t="s">
        <v>195</v>
      </c>
      <c r="C35" s="3" t="s">
        <v>153</v>
      </c>
      <c r="D35" s="12">
        <v>45064</v>
      </c>
      <c r="E35" s="13">
        <f t="shared" si="0"/>
        <v>2023</v>
      </c>
      <c r="H35" s="43" t="s">
        <v>109</v>
      </c>
      <c r="I35">
        <v>0</v>
      </c>
      <c r="J35">
        <v>0</v>
      </c>
      <c r="K35">
        <v>3</v>
      </c>
      <c r="L35">
        <v>0</v>
      </c>
      <c r="M35">
        <v>17</v>
      </c>
      <c r="N35">
        <v>0</v>
      </c>
    </row>
    <row r="36" spans="1:14">
      <c r="A36" s="13" t="s">
        <v>23</v>
      </c>
      <c r="B36" s="3" t="s">
        <v>222</v>
      </c>
      <c r="C36" s="3" t="s">
        <v>153</v>
      </c>
      <c r="D36" s="12">
        <v>45044</v>
      </c>
      <c r="E36" s="13">
        <f t="shared" si="0"/>
        <v>2023</v>
      </c>
      <c r="H36" s="43" t="s">
        <v>112</v>
      </c>
      <c r="I36">
        <v>2</v>
      </c>
      <c r="J36">
        <v>1</v>
      </c>
      <c r="K36">
        <v>4</v>
      </c>
      <c r="L36">
        <v>5</v>
      </c>
      <c r="M36">
        <v>7</v>
      </c>
      <c r="N36">
        <v>7</v>
      </c>
    </row>
    <row r="37" spans="1:14">
      <c r="A37" s="13" t="s">
        <v>23</v>
      </c>
      <c r="B37" s="3" t="s">
        <v>152</v>
      </c>
      <c r="D37" s="22">
        <v>44927</v>
      </c>
      <c r="E37" s="13">
        <f t="shared" si="0"/>
        <v>2023</v>
      </c>
      <c r="H37" s="43" t="s">
        <v>113</v>
      </c>
      <c r="I37">
        <v>0</v>
      </c>
      <c r="J37">
        <v>2</v>
      </c>
      <c r="K37">
        <v>7</v>
      </c>
      <c r="L37">
        <v>16</v>
      </c>
      <c r="M37">
        <v>35</v>
      </c>
      <c r="N37">
        <v>55</v>
      </c>
    </row>
    <row r="38" spans="1:14">
      <c r="A38" s="13" t="s">
        <v>23</v>
      </c>
      <c r="B38" s="3" t="s">
        <v>222</v>
      </c>
      <c r="C38" s="3" t="s">
        <v>153</v>
      </c>
      <c r="D38" s="12">
        <v>44993</v>
      </c>
      <c r="E38" s="13">
        <f t="shared" si="0"/>
        <v>2023</v>
      </c>
      <c r="H38" s="43" t="s">
        <v>114</v>
      </c>
      <c r="I38">
        <v>0</v>
      </c>
      <c r="J38">
        <v>0</v>
      </c>
      <c r="K38">
        <v>0</v>
      </c>
      <c r="L38">
        <v>2</v>
      </c>
      <c r="M38">
        <v>7</v>
      </c>
      <c r="N38">
        <v>3</v>
      </c>
    </row>
    <row r="39" spans="1:14">
      <c r="A39" s="13" t="s">
        <v>23</v>
      </c>
      <c r="B39" s="3" t="s">
        <v>4794</v>
      </c>
      <c r="C39" s="3" t="s">
        <v>4322</v>
      </c>
      <c r="D39" s="12">
        <v>44699</v>
      </c>
      <c r="E39" s="13">
        <f t="shared" si="0"/>
        <v>2022</v>
      </c>
      <c r="H39" s="43" t="s">
        <v>115</v>
      </c>
      <c r="I39">
        <v>2</v>
      </c>
      <c r="J39">
        <v>1</v>
      </c>
      <c r="K39">
        <v>1</v>
      </c>
      <c r="L39">
        <v>4</v>
      </c>
      <c r="M39">
        <v>3</v>
      </c>
      <c r="N39">
        <v>4</v>
      </c>
    </row>
    <row r="40" spans="1:14">
      <c r="A40" s="13" t="s">
        <v>23</v>
      </c>
      <c r="B40" s="3" t="s">
        <v>4954</v>
      </c>
      <c r="C40" s="3" t="s">
        <v>4322</v>
      </c>
      <c r="D40" s="12">
        <v>44699</v>
      </c>
      <c r="E40" s="13">
        <f t="shared" si="0"/>
        <v>2022</v>
      </c>
      <c r="H40" s="43" t="s">
        <v>118</v>
      </c>
      <c r="I40">
        <v>0</v>
      </c>
      <c r="J40">
        <v>0</v>
      </c>
      <c r="K40">
        <v>0</v>
      </c>
      <c r="L40">
        <v>6</v>
      </c>
      <c r="M40">
        <v>5</v>
      </c>
      <c r="N40">
        <v>6</v>
      </c>
    </row>
    <row r="41" spans="1:14">
      <c r="A41" s="13" t="s">
        <v>23</v>
      </c>
      <c r="B41" s="3" t="s">
        <v>4954</v>
      </c>
      <c r="C41" s="3" t="s">
        <v>4322</v>
      </c>
      <c r="D41" s="12">
        <v>44699</v>
      </c>
      <c r="E41" s="13">
        <f t="shared" si="0"/>
        <v>2022</v>
      </c>
      <c r="H41" s="43" t="s">
        <v>121</v>
      </c>
      <c r="I41">
        <v>1</v>
      </c>
      <c r="J41">
        <v>2</v>
      </c>
      <c r="K41">
        <v>9</v>
      </c>
      <c r="L41">
        <v>13</v>
      </c>
      <c r="M41">
        <v>20</v>
      </c>
      <c r="N41">
        <v>32</v>
      </c>
    </row>
    <row r="42" spans="1:14">
      <c r="A42" s="13" t="s">
        <v>23</v>
      </c>
      <c r="B42" s="3" t="s">
        <v>5103</v>
      </c>
      <c r="C42" s="3" t="s">
        <v>240</v>
      </c>
      <c r="D42" s="12">
        <v>44321</v>
      </c>
      <c r="E42" s="13">
        <f t="shared" si="0"/>
        <v>2021</v>
      </c>
      <c r="H42" s="43" t="s">
        <v>122</v>
      </c>
      <c r="I42">
        <v>0</v>
      </c>
      <c r="J42">
        <v>5</v>
      </c>
      <c r="K42">
        <v>4</v>
      </c>
      <c r="L42">
        <v>3</v>
      </c>
      <c r="M42">
        <v>3</v>
      </c>
      <c r="N42">
        <v>1</v>
      </c>
    </row>
    <row r="43" spans="1:14">
      <c r="A43" s="13" t="s">
        <v>23</v>
      </c>
      <c r="B43" s="3" t="s">
        <v>4949</v>
      </c>
      <c r="C43" s="3" t="s">
        <v>240</v>
      </c>
      <c r="D43" s="12">
        <v>43516</v>
      </c>
      <c r="E43" s="13">
        <f t="shared" si="0"/>
        <v>2019</v>
      </c>
      <c r="H43" s="43" t="s">
        <v>123</v>
      </c>
      <c r="I43">
        <v>2</v>
      </c>
      <c r="J43">
        <v>8</v>
      </c>
      <c r="K43">
        <v>13</v>
      </c>
      <c r="L43">
        <v>15</v>
      </c>
      <c r="M43">
        <v>25</v>
      </c>
      <c r="N43">
        <v>41</v>
      </c>
    </row>
    <row r="44" spans="1:14">
      <c r="A44" s="13" t="s">
        <v>23</v>
      </c>
      <c r="B44" s="3" t="s">
        <v>5103</v>
      </c>
      <c r="C44" s="3" t="s">
        <v>240</v>
      </c>
      <c r="D44" s="12">
        <v>43579</v>
      </c>
      <c r="E44" s="13">
        <f t="shared" si="0"/>
        <v>2019</v>
      </c>
      <c r="H44" s="43" t="s">
        <v>124</v>
      </c>
      <c r="I44">
        <v>0</v>
      </c>
      <c r="J44">
        <v>1</v>
      </c>
      <c r="K44">
        <v>20</v>
      </c>
      <c r="L44">
        <v>0</v>
      </c>
      <c r="M44">
        <v>55</v>
      </c>
      <c r="N44">
        <v>0</v>
      </c>
    </row>
    <row r="45" spans="1:14">
      <c r="A45" s="13" t="s">
        <v>35</v>
      </c>
      <c r="B45" s="3" t="s">
        <v>262</v>
      </c>
      <c r="C45" s="3" t="s">
        <v>153</v>
      </c>
      <c r="D45" s="12">
        <v>45405</v>
      </c>
      <c r="E45" s="13">
        <f t="shared" si="0"/>
        <v>2024</v>
      </c>
      <c r="H45" s="43" t="s">
        <v>126</v>
      </c>
      <c r="I45">
        <v>0</v>
      </c>
      <c r="J45">
        <v>1</v>
      </c>
      <c r="K45">
        <v>3</v>
      </c>
      <c r="L45">
        <v>3</v>
      </c>
      <c r="M45">
        <v>9</v>
      </c>
      <c r="N45">
        <v>10</v>
      </c>
    </row>
    <row r="46" spans="1:14">
      <c r="A46" s="13" t="s">
        <v>35</v>
      </c>
      <c r="B46" s="3" t="s">
        <v>213</v>
      </c>
      <c r="C46" s="3" t="s">
        <v>153</v>
      </c>
      <c r="D46" s="12">
        <v>45398</v>
      </c>
      <c r="E46" s="13">
        <f t="shared" si="0"/>
        <v>2024</v>
      </c>
      <c r="H46" s="43" t="s">
        <v>128</v>
      </c>
      <c r="I46">
        <v>0</v>
      </c>
      <c r="J46">
        <v>1</v>
      </c>
      <c r="K46">
        <v>0</v>
      </c>
      <c r="L46">
        <v>3</v>
      </c>
      <c r="M46">
        <v>2</v>
      </c>
      <c r="N46">
        <v>2</v>
      </c>
    </row>
    <row r="47" spans="1:14">
      <c r="A47" s="13" t="s">
        <v>35</v>
      </c>
      <c r="B47" s="3" t="s">
        <v>366</v>
      </c>
      <c r="C47" s="3" t="s">
        <v>153</v>
      </c>
      <c r="D47" s="12">
        <v>45377</v>
      </c>
      <c r="E47" s="13">
        <f t="shared" si="0"/>
        <v>2024</v>
      </c>
      <c r="H47" s="43" t="s">
        <v>130</v>
      </c>
      <c r="I47">
        <v>0</v>
      </c>
      <c r="J47">
        <v>10</v>
      </c>
      <c r="K47">
        <v>0</v>
      </c>
      <c r="L47">
        <v>5</v>
      </c>
      <c r="M47">
        <v>12</v>
      </c>
      <c r="N47">
        <v>11</v>
      </c>
    </row>
    <row r="48" spans="1:14">
      <c r="A48" s="13" t="s">
        <v>35</v>
      </c>
      <c r="B48" s="3" t="s">
        <v>181</v>
      </c>
      <c r="C48" s="3" t="s">
        <v>153</v>
      </c>
      <c r="D48" s="12">
        <v>45363</v>
      </c>
      <c r="E48" s="13">
        <f t="shared" si="0"/>
        <v>2024</v>
      </c>
      <c r="H48" s="43" t="s">
        <v>131</v>
      </c>
      <c r="I48">
        <v>0</v>
      </c>
      <c r="J48">
        <v>1</v>
      </c>
      <c r="K48">
        <v>1</v>
      </c>
      <c r="L48">
        <v>6</v>
      </c>
      <c r="M48">
        <v>2</v>
      </c>
      <c r="N48">
        <v>5</v>
      </c>
    </row>
    <row r="49" spans="1:15">
      <c r="A49" s="13" t="s">
        <v>35</v>
      </c>
      <c r="B49" s="3" t="s">
        <v>451</v>
      </c>
      <c r="C49" s="3" t="s">
        <v>153</v>
      </c>
      <c r="D49" s="12">
        <v>45348</v>
      </c>
      <c r="E49" s="13">
        <f t="shared" si="0"/>
        <v>2024</v>
      </c>
      <c r="H49" s="43" t="s">
        <v>133</v>
      </c>
      <c r="I49">
        <v>0</v>
      </c>
      <c r="J49">
        <v>6</v>
      </c>
      <c r="K49">
        <v>8</v>
      </c>
      <c r="L49">
        <v>15</v>
      </c>
      <c r="M49">
        <v>12</v>
      </c>
      <c r="N49">
        <v>29</v>
      </c>
    </row>
    <row r="50" spans="1:15">
      <c r="A50" s="13" t="s">
        <v>35</v>
      </c>
      <c r="B50" s="3" t="s">
        <v>181</v>
      </c>
      <c r="C50" s="3" t="s">
        <v>153</v>
      </c>
      <c r="D50" s="12">
        <v>45343</v>
      </c>
      <c r="E50" s="13">
        <f t="shared" si="0"/>
        <v>2024</v>
      </c>
      <c r="H50" s="43" t="s">
        <v>135</v>
      </c>
      <c r="I50">
        <v>1</v>
      </c>
      <c r="J50">
        <v>0</v>
      </c>
      <c r="K50">
        <v>6</v>
      </c>
      <c r="L50">
        <v>8</v>
      </c>
      <c r="M50">
        <v>15</v>
      </c>
      <c r="N50">
        <v>14</v>
      </c>
    </row>
    <row r="51" spans="1:15">
      <c r="A51" s="13" t="s">
        <v>35</v>
      </c>
      <c r="B51" s="3" t="s">
        <v>181</v>
      </c>
      <c r="C51" s="3" t="s">
        <v>153</v>
      </c>
      <c r="D51" s="12">
        <v>45322</v>
      </c>
      <c r="E51" s="13">
        <f t="shared" si="0"/>
        <v>2024</v>
      </c>
      <c r="H51" s="43" t="s">
        <v>138</v>
      </c>
      <c r="I51">
        <v>0</v>
      </c>
      <c r="J51">
        <v>0</v>
      </c>
      <c r="K51">
        <v>1</v>
      </c>
      <c r="L51">
        <v>2</v>
      </c>
      <c r="M51">
        <v>6</v>
      </c>
      <c r="N51">
        <v>12</v>
      </c>
    </row>
    <row r="52" spans="1:15">
      <c r="A52" s="13" t="s">
        <v>35</v>
      </c>
      <c r="B52" s="3" t="s">
        <v>254</v>
      </c>
      <c r="C52" s="3" t="s">
        <v>240</v>
      </c>
      <c r="D52" s="12">
        <v>45320</v>
      </c>
      <c r="E52" s="13">
        <f t="shared" si="0"/>
        <v>2024</v>
      </c>
      <c r="H52" s="43" t="s">
        <v>1904</v>
      </c>
      <c r="I52" s="13">
        <f t="shared" ref="I52:N52" si="1">SUM(I2:I51)</f>
        <v>11</v>
      </c>
      <c r="J52" s="13">
        <f t="shared" si="1"/>
        <v>108</v>
      </c>
      <c r="K52" s="13">
        <f t="shared" si="1"/>
        <v>199</v>
      </c>
      <c r="L52" s="13">
        <f t="shared" si="1"/>
        <v>270</v>
      </c>
      <c r="M52" s="13">
        <f t="shared" si="1"/>
        <v>509</v>
      </c>
      <c r="N52" s="13">
        <f t="shared" si="1"/>
        <v>512</v>
      </c>
    </row>
    <row r="53" spans="1:15">
      <c r="A53" s="13" t="s">
        <v>35</v>
      </c>
      <c r="B53" s="3" t="s">
        <v>595</v>
      </c>
      <c r="C53" s="3" t="s">
        <v>153</v>
      </c>
      <c r="D53" s="12">
        <v>45315</v>
      </c>
      <c r="E53" s="13">
        <f t="shared" si="0"/>
        <v>2024</v>
      </c>
      <c r="O53" s="184"/>
    </row>
    <row r="54" spans="1:15">
      <c r="A54" s="13" t="s">
        <v>35</v>
      </c>
      <c r="B54" s="3" t="s">
        <v>216</v>
      </c>
      <c r="C54" s="3" t="s">
        <v>153</v>
      </c>
      <c r="D54" s="12">
        <v>45315</v>
      </c>
      <c r="E54" s="13">
        <f t="shared" si="0"/>
        <v>2024</v>
      </c>
    </row>
    <row r="55" spans="1:15">
      <c r="A55" s="13" t="s">
        <v>35</v>
      </c>
      <c r="B55" s="3" t="s">
        <v>213</v>
      </c>
      <c r="C55" s="3" t="s">
        <v>153</v>
      </c>
      <c r="D55" s="12">
        <v>45313</v>
      </c>
      <c r="E55" s="13">
        <f t="shared" si="0"/>
        <v>2024</v>
      </c>
    </row>
    <row r="56" spans="1:15">
      <c r="A56" s="13" t="s">
        <v>35</v>
      </c>
      <c r="B56" s="3" t="s">
        <v>4281</v>
      </c>
      <c r="C56" s="3" t="s">
        <v>166</v>
      </c>
      <c r="D56" s="12">
        <v>45138</v>
      </c>
      <c r="E56" s="13">
        <f t="shared" si="0"/>
        <v>2023</v>
      </c>
    </row>
    <row r="57" spans="1:15">
      <c r="A57" s="13" t="s">
        <v>35</v>
      </c>
      <c r="B57" s="3" t="s">
        <v>181</v>
      </c>
      <c r="C57" s="3" t="s">
        <v>166</v>
      </c>
      <c r="D57" s="12">
        <v>45138</v>
      </c>
      <c r="E57" s="13">
        <f t="shared" si="0"/>
        <v>2023</v>
      </c>
    </row>
    <row r="58" spans="1:15">
      <c r="A58" s="13" t="s">
        <v>35</v>
      </c>
      <c r="B58" s="3" t="s">
        <v>181</v>
      </c>
      <c r="C58" s="3" t="s">
        <v>166</v>
      </c>
      <c r="D58" s="12">
        <v>45138</v>
      </c>
      <c r="E58" s="13">
        <f t="shared" si="0"/>
        <v>2023</v>
      </c>
    </row>
    <row r="59" spans="1:15">
      <c r="A59" s="13" t="s">
        <v>35</v>
      </c>
      <c r="B59" s="3" t="s">
        <v>4278</v>
      </c>
      <c r="C59" s="3" t="s">
        <v>166</v>
      </c>
      <c r="D59" s="12">
        <v>45093</v>
      </c>
      <c r="E59" s="13">
        <f t="shared" si="0"/>
        <v>2023</v>
      </c>
    </row>
    <row r="60" spans="1:15">
      <c r="A60" s="13" t="s">
        <v>35</v>
      </c>
      <c r="B60" s="3" t="s">
        <v>4281</v>
      </c>
      <c r="C60" s="3" t="s">
        <v>166</v>
      </c>
      <c r="D60" s="12">
        <v>45138</v>
      </c>
      <c r="E60" s="13">
        <f t="shared" si="0"/>
        <v>2023</v>
      </c>
    </row>
    <row r="61" spans="1:15">
      <c r="A61" s="13" t="s">
        <v>35</v>
      </c>
      <c r="B61" s="3" t="s">
        <v>4283</v>
      </c>
      <c r="C61" s="3" t="s">
        <v>166</v>
      </c>
      <c r="D61" s="12">
        <v>45138</v>
      </c>
      <c r="E61" s="13">
        <f t="shared" si="0"/>
        <v>2023</v>
      </c>
    </row>
    <row r="62" spans="1:15">
      <c r="A62" s="13" t="s">
        <v>35</v>
      </c>
      <c r="B62" s="3" t="s">
        <v>4281</v>
      </c>
      <c r="C62" s="3" t="s">
        <v>166</v>
      </c>
      <c r="D62" s="12">
        <v>45085</v>
      </c>
      <c r="E62" s="13">
        <f t="shared" si="0"/>
        <v>2023</v>
      </c>
    </row>
    <row r="63" spans="1:15">
      <c r="A63" s="13" t="s">
        <v>35</v>
      </c>
      <c r="B63" s="3" t="s">
        <v>4278</v>
      </c>
      <c r="C63" s="3" t="s">
        <v>166</v>
      </c>
      <c r="D63" s="12">
        <v>45093</v>
      </c>
      <c r="E63" s="13">
        <f t="shared" si="0"/>
        <v>2023</v>
      </c>
    </row>
    <row r="64" spans="1:15">
      <c r="A64" s="13" t="s">
        <v>35</v>
      </c>
      <c r="B64" s="3" t="s">
        <v>4363</v>
      </c>
      <c r="C64" s="3" t="s">
        <v>166</v>
      </c>
      <c r="D64" s="12">
        <v>45065</v>
      </c>
      <c r="E64" s="13">
        <f t="shared" si="0"/>
        <v>2023</v>
      </c>
    </row>
    <row r="65" spans="1:5">
      <c r="A65" s="13" t="s">
        <v>35</v>
      </c>
      <c r="B65" s="3" t="s">
        <v>4278</v>
      </c>
      <c r="C65" s="3" t="s">
        <v>166</v>
      </c>
      <c r="D65" s="12">
        <v>45093</v>
      </c>
      <c r="E65" s="13">
        <f t="shared" si="0"/>
        <v>2023</v>
      </c>
    </row>
    <row r="66" spans="1:5">
      <c r="A66" s="13" t="s">
        <v>35</v>
      </c>
      <c r="B66" s="3" t="s">
        <v>4278</v>
      </c>
      <c r="C66" s="3" t="s">
        <v>166</v>
      </c>
      <c r="D66" s="12">
        <v>45093</v>
      </c>
      <c r="E66" s="13">
        <f t="shared" ref="E66:E129" si="2">YEAR(D66)</f>
        <v>2023</v>
      </c>
    </row>
    <row r="67" spans="1:5">
      <c r="A67" s="13" t="s">
        <v>35</v>
      </c>
      <c r="B67" s="3" t="s">
        <v>4703</v>
      </c>
      <c r="C67" s="3" t="s">
        <v>4322</v>
      </c>
      <c r="D67" s="12">
        <v>44737</v>
      </c>
      <c r="E67" s="13">
        <f t="shared" si="2"/>
        <v>2022</v>
      </c>
    </row>
    <row r="68" spans="1:5">
      <c r="A68" s="13" t="s">
        <v>35</v>
      </c>
      <c r="B68" s="3" t="s">
        <v>4703</v>
      </c>
      <c r="C68" s="3" t="s">
        <v>4322</v>
      </c>
      <c r="D68" s="12">
        <v>44737</v>
      </c>
      <c r="E68" s="13">
        <f t="shared" si="2"/>
        <v>2022</v>
      </c>
    </row>
    <row r="69" spans="1:5">
      <c r="A69" s="13" t="s">
        <v>35</v>
      </c>
      <c r="B69" s="3" t="s">
        <v>4703</v>
      </c>
      <c r="C69" s="3" t="s">
        <v>4713</v>
      </c>
      <c r="D69" s="12">
        <v>44650</v>
      </c>
      <c r="E69" s="13">
        <f t="shared" si="2"/>
        <v>2022</v>
      </c>
    </row>
    <row r="70" spans="1:5">
      <c r="A70" s="13" t="s">
        <v>35</v>
      </c>
      <c r="B70" s="3" t="s">
        <v>4703</v>
      </c>
      <c r="C70" s="3" t="s">
        <v>4322</v>
      </c>
      <c r="D70" s="12">
        <v>44737</v>
      </c>
      <c r="E70" s="13">
        <f t="shared" si="2"/>
        <v>2022</v>
      </c>
    </row>
    <row r="71" spans="1:5">
      <c r="A71" s="13" t="s">
        <v>35</v>
      </c>
      <c r="B71" s="3" t="s">
        <v>4794</v>
      </c>
      <c r="C71" s="3" t="s">
        <v>4322</v>
      </c>
      <c r="D71" s="12">
        <v>44737</v>
      </c>
      <c r="E71" s="13">
        <f t="shared" si="2"/>
        <v>2022</v>
      </c>
    </row>
    <row r="72" spans="1:5">
      <c r="A72" s="13" t="s">
        <v>35</v>
      </c>
      <c r="B72" s="3" t="s">
        <v>4794</v>
      </c>
      <c r="C72" s="3" t="s">
        <v>4713</v>
      </c>
      <c r="D72" s="12">
        <v>44650</v>
      </c>
      <c r="E72" s="13">
        <f t="shared" si="2"/>
        <v>2022</v>
      </c>
    </row>
    <row r="73" spans="1:5">
      <c r="A73" s="13" t="s">
        <v>35</v>
      </c>
      <c r="B73" s="3" t="s">
        <v>4875</v>
      </c>
      <c r="C73" s="3" t="s">
        <v>4322</v>
      </c>
      <c r="D73" s="12">
        <v>44737</v>
      </c>
      <c r="E73" s="13">
        <f t="shared" si="2"/>
        <v>2022</v>
      </c>
    </row>
    <row r="74" spans="1:5">
      <c r="A74" s="13" t="s">
        <v>35</v>
      </c>
      <c r="B74" s="3" t="s">
        <v>4875</v>
      </c>
      <c r="C74" s="3" t="s">
        <v>4322</v>
      </c>
      <c r="D74" s="12">
        <v>44737</v>
      </c>
      <c r="E74" s="13">
        <f t="shared" si="2"/>
        <v>2022</v>
      </c>
    </row>
    <row r="75" spans="1:5">
      <c r="A75" s="13" t="s">
        <v>35</v>
      </c>
      <c r="B75" s="3" t="s">
        <v>4875</v>
      </c>
      <c r="C75" s="3" t="s">
        <v>4713</v>
      </c>
      <c r="D75" s="12">
        <v>44680</v>
      </c>
      <c r="E75" s="13">
        <f t="shared" si="2"/>
        <v>2022</v>
      </c>
    </row>
    <row r="76" spans="1:5">
      <c r="A76" s="13" t="s">
        <v>35</v>
      </c>
      <c r="B76" s="3" t="s">
        <v>4875</v>
      </c>
      <c r="C76" s="3" t="s">
        <v>4322</v>
      </c>
      <c r="D76" s="12">
        <v>44737</v>
      </c>
      <c r="E76" s="13">
        <f t="shared" si="2"/>
        <v>2022</v>
      </c>
    </row>
    <row r="77" spans="1:5">
      <c r="A77" s="13" t="s">
        <v>35</v>
      </c>
      <c r="B77" s="3" t="s">
        <v>4940</v>
      </c>
      <c r="C77" s="3" t="s">
        <v>4713</v>
      </c>
      <c r="D77" s="12">
        <v>44657</v>
      </c>
      <c r="E77" s="13">
        <f t="shared" si="2"/>
        <v>2022</v>
      </c>
    </row>
    <row r="78" spans="1:5">
      <c r="A78" s="13" t="s">
        <v>35</v>
      </c>
      <c r="B78" s="3" t="s">
        <v>4954</v>
      </c>
      <c r="C78" s="3" t="s">
        <v>4322</v>
      </c>
      <c r="D78" s="12">
        <v>44737</v>
      </c>
      <c r="E78" s="13">
        <f t="shared" si="2"/>
        <v>2022</v>
      </c>
    </row>
    <row r="79" spans="1:5">
      <c r="A79" s="13" t="s">
        <v>35</v>
      </c>
      <c r="B79" s="3" t="s">
        <v>4983</v>
      </c>
      <c r="C79" s="3" t="s">
        <v>4322</v>
      </c>
      <c r="D79" s="12">
        <v>44737</v>
      </c>
      <c r="E79" s="13">
        <f t="shared" si="2"/>
        <v>2022</v>
      </c>
    </row>
    <row r="80" spans="1:5">
      <c r="A80" s="13" t="s">
        <v>35</v>
      </c>
      <c r="B80" s="3" t="s">
        <v>5041</v>
      </c>
      <c r="C80" s="3" t="s">
        <v>240</v>
      </c>
      <c r="D80" s="12">
        <v>44247</v>
      </c>
      <c r="E80" s="13">
        <f t="shared" si="2"/>
        <v>2021</v>
      </c>
    </row>
    <row r="81" spans="1:5">
      <c r="A81" s="13" t="s">
        <v>35</v>
      </c>
      <c r="B81" s="3" t="s">
        <v>5046</v>
      </c>
      <c r="C81" s="3" t="s">
        <v>240</v>
      </c>
      <c r="D81" s="12">
        <v>44377</v>
      </c>
      <c r="E81" s="13">
        <f t="shared" si="2"/>
        <v>2021</v>
      </c>
    </row>
    <row r="82" spans="1:5">
      <c r="A82" s="13" t="s">
        <v>35</v>
      </c>
      <c r="B82" s="3" t="s">
        <v>5058</v>
      </c>
      <c r="C82" s="3" t="s">
        <v>240</v>
      </c>
      <c r="D82" s="12">
        <v>44484</v>
      </c>
      <c r="E82" s="13">
        <f t="shared" si="2"/>
        <v>2021</v>
      </c>
    </row>
    <row r="83" spans="1:5">
      <c r="A83" s="13" t="s">
        <v>35</v>
      </c>
      <c r="B83" s="3" t="s">
        <v>5076</v>
      </c>
      <c r="C83" s="3" t="s">
        <v>240</v>
      </c>
      <c r="D83" s="12">
        <v>44215</v>
      </c>
      <c r="E83" s="13">
        <f t="shared" si="2"/>
        <v>2021</v>
      </c>
    </row>
    <row r="84" spans="1:5">
      <c r="A84" s="13" t="s">
        <v>35</v>
      </c>
      <c r="B84" s="3" t="s">
        <v>5078</v>
      </c>
      <c r="C84" s="3" t="s">
        <v>240</v>
      </c>
      <c r="D84" s="12">
        <v>44340</v>
      </c>
      <c r="E84" s="13">
        <f t="shared" si="2"/>
        <v>2021</v>
      </c>
    </row>
    <row r="85" spans="1:5">
      <c r="A85" s="13" t="s">
        <v>35</v>
      </c>
      <c r="B85" s="3" t="s">
        <v>5046</v>
      </c>
      <c r="C85" s="3" t="s">
        <v>240</v>
      </c>
      <c r="D85" s="12">
        <v>43894</v>
      </c>
      <c r="E85" s="13">
        <f t="shared" si="2"/>
        <v>2020</v>
      </c>
    </row>
    <row r="86" spans="1:5">
      <c r="A86" s="13" t="s">
        <v>35</v>
      </c>
      <c r="B86" s="3" t="s">
        <v>181</v>
      </c>
      <c r="C86" s="3" t="s">
        <v>240</v>
      </c>
      <c r="D86" s="12">
        <v>43832</v>
      </c>
      <c r="E86" s="13">
        <f t="shared" si="2"/>
        <v>2020</v>
      </c>
    </row>
    <row r="87" spans="1:5">
      <c r="A87" s="13" t="s">
        <v>35</v>
      </c>
      <c r="B87" s="3" t="s">
        <v>181</v>
      </c>
      <c r="C87" s="3" t="s">
        <v>240</v>
      </c>
      <c r="D87" s="12">
        <v>43859</v>
      </c>
      <c r="E87" s="13">
        <f t="shared" si="2"/>
        <v>2020</v>
      </c>
    </row>
    <row r="88" spans="1:5">
      <c r="A88" s="13" t="s">
        <v>35</v>
      </c>
      <c r="B88" s="3" t="s">
        <v>181</v>
      </c>
      <c r="C88" s="3" t="s">
        <v>240</v>
      </c>
      <c r="D88" s="12">
        <v>43838</v>
      </c>
      <c r="E88" s="13">
        <f t="shared" si="2"/>
        <v>2020</v>
      </c>
    </row>
    <row r="89" spans="1:5">
      <c r="A89" s="13" t="s">
        <v>35</v>
      </c>
      <c r="B89" s="3" t="s">
        <v>5103</v>
      </c>
      <c r="C89" s="3" t="s">
        <v>240</v>
      </c>
      <c r="D89" s="12">
        <v>43843</v>
      </c>
      <c r="E89" s="13">
        <f t="shared" si="2"/>
        <v>2020</v>
      </c>
    </row>
    <row r="90" spans="1:5">
      <c r="A90" s="13" t="s">
        <v>35</v>
      </c>
      <c r="B90" s="3" t="s">
        <v>5076</v>
      </c>
      <c r="C90" s="3" t="s">
        <v>240</v>
      </c>
      <c r="D90" s="12">
        <v>43873</v>
      </c>
      <c r="E90" s="13">
        <f t="shared" si="2"/>
        <v>2020</v>
      </c>
    </row>
    <row r="91" spans="1:5">
      <c r="A91" s="13" t="s">
        <v>35</v>
      </c>
      <c r="B91" s="3" t="s">
        <v>5072</v>
      </c>
      <c r="C91" s="3" t="s">
        <v>240</v>
      </c>
      <c r="D91" s="12">
        <v>44537</v>
      </c>
      <c r="E91" s="13">
        <f t="shared" si="2"/>
        <v>2021</v>
      </c>
    </row>
    <row r="92" spans="1:5">
      <c r="A92" s="13" t="s">
        <v>39</v>
      </c>
      <c r="B92" s="3" t="s">
        <v>4281</v>
      </c>
      <c r="C92" s="3" t="s">
        <v>166</v>
      </c>
      <c r="D92" s="12">
        <v>45047</v>
      </c>
      <c r="E92" s="13">
        <f t="shared" si="2"/>
        <v>2023</v>
      </c>
    </row>
    <row r="93" spans="1:5">
      <c r="A93" s="13" t="s">
        <v>39</v>
      </c>
      <c r="B93" s="3" t="s">
        <v>4274</v>
      </c>
      <c r="C93" s="3" t="s">
        <v>190</v>
      </c>
      <c r="D93" s="12">
        <v>45028</v>
      </c>
      <c r="E93" s="13">
        <f t="shared" si="2"/>
        <v>2023</v>
      </c>
    </row>
    <row r="94" spans="1:5">
      <c r="A94" s="13" t="s">
        <v>39</v>
      </c>
      <c r="B94" s="3" t="s">
        <v>4281</v>
      </c>
      <c r="C94" s="3" t="s">
        <v>190</v>
      </c>
      <c r="D94" s="12">
        <v>44999</v>
      </c>
      <c r="E94" s="13">
        <f t="shared" si="2"/>
        <v>2023</v>
      </c>
    </row>
    <row r="95" spans="1:5">
      <c r="A95" s="13" t="s">
        <v>39</v>
      </c>
      <c r="B95" s="3" t="s">
        <v>4281</v>
      </c>
      <c r="C95" s="3" t="s">
        <v>190</v>
      </c>
      <c r="D95" s="12">
        <v>45027</v>
      </c>
      <c r="E95" s="13">
        <f t="shared" si="2"/>
        <v>2023</v>
      </c>
    </row>
    <row r="96" spans="1:5">
      <c r="A96" s="13" t="s">
        <v>39</v>
      </c>
      <c r="B96" s="3" t="s">
        <v>4405</v>
      </c>
      <c r="C96" s="3" t="s">
        <v>190</v>
      </c>
      <c r="D96" s="12">
        <v>45027</v>
      </c>
      <c r="E96" s="13">
        <f t="shared" si="2"/>
        <v>2023</v>
      </c>
    </row>
    <row r="97" spans="1:5">
      <c r="A97" s="13" t="s">
        <v>39</v>
      </c>
      <c r="B97" s="3" t="s">
        <v>4283</v>
      </c>
      <c r="C97" s="3" t="s">
        <v>190</v>
      </c>
      <c r="D97" s="12">
        <v>45001</v>
      </c>
      <c r="E97" s="13">
        <f t="shared" si="2"/>
        <v>2023</v>
      </c>
    </row>
    <row r="98" spans="1:5">
      <c r="A98" s="13" t="s">
        <v>39</v>
      </c>
      <c r="B98" s="3" t="s">
        <v>4281</v>
      </c>
      <c r="C98" s="3" t="s">
        <v>190</v>
      </c>
      <c r="D98" s="12">
        <v>45027</v>
      </c>
      <c r="E98" s="13">
        <f t="shared" si="2"/>
        <v>2023</v>
      </c>
    </row>
    <row r="99" spans="1:5">
      <c r="A99" s="13" t="s">
        <v>39</v>
      </c>
      <c r="B99" s="3" t="s">
        <v>4278</v>
      </c>
      <c r="C99" s="3" t="s">
        <v>190</v>
      </c>
      <c r="D99" s="12">
        <v>44984</v>
      </c>
      <c r="E99" s="13">
        <f t="shared" si="2"/>
        <v>2023</v>
      </c>
    </row>
    <row r="100" spans="1:5">
      <c r="A100" s="13" t="s">
        <v>39</v>
      </c>
      <c r="B100" s="3" t="s">
        <v>4281</v>
      </c>
      <c r="C100" s="3" t="s">
        <v>190</v>
      </c>
      <c r="D100" s="12">
        <v>45006</v>
      </c>
      <c r="E100" s="13">
        <f t="shared" si="2"/>
        <v>2023</v>
      </c>
    </row>
    <row r="101" spans="1:5">
      <c r="A101" s="13" t="s">
        <v>39</v>
      </c>
      <c r="B101" s="3" t="s">
        <v>5041</v>
      </c>
      <c r="C101" s="3" t="s">
        <v>240</v>
      </c>
      <c r="D101" s="12">
        <v>44484</v>
      </c>
      <c r="E101" s="13">
        <f t="shared" si="2"/>
        <v>2021</v>
      </c>
    </row>
    <row r="102" spans="1:5">
      <c r="A102" s="13" t="s">
        <v>39</v>
      </c>
      <c r="B102" s="3" t="s">
        <v>5041</v>
      </c>
      <c r="C102" s="3" t="s">
        <v>240</v>
      </c>
      <c r="D102" s="12">
        <v>44299</v>
      </c>
      <c r="E102" s="13">
        <f t="shared" si="2"/>
        <v>2021</v>
      </c>
    </row>
    <row r="103" spans="1:5">
      <c r="A103" s="13" t="s">
        <v>39</v>
      </c>
      <c r="B103" s="3" t="s">
        <v>5052</v>
      </c>
      <c r="C103" s="3" t="s">
        <v>240</v>
      </c>
      <c r="D103" s="12">
        <v>44484</v>
      </c>
      <c r="E103" s="13">
        <f t="shared" si="2"/>
        <v>2021</v>
      </c>
    </row>
    <row r="104" spans="1:5">
      <c r="A104" s="13" t="s">
        <v>39</v>
      </c>
      <c r="B104" s="3" t="s">
        <v>5052</v>
      </c>
      <c r="C104" s="3" t="s">
        <v>240</v>
      </c>
      <c r="D104" s="12">
        <v>44298</v>
      </c>
      <c r="E104" s="13">
        <f t="shared" si="2"/>
        <v>2021</v>
      </c>
    </row>
    <row r="105" spans="1:5">
      <c r="A105" s="13" t="s">
        <v>39</v>
      </c>
      <c r="B105" s="3" t="s">
        <v>5046</v>
      </c>
      <c r="C105" s="3" t="s">
        <v>240</v>
      </c>
      <c r="D105" s="12">
        <v>44484</v>
      </c>
      <c r="E105" s="13">
        <f t="shared" si="2"/>
        <v>2021</v>
      </c>
    </row>
    <row r="106" spans="1:5">
      <c r="A106" s="13" t="s">
        <v>39</v>
      </c>
      <c r="B106" s="3" t="s">
        <v>5046</v>
      </c>
      <c r="C106" s="3" t="s">
        <v>240</v>
      </c>
      <c r="D106" s="12">
        <v>44284</v>
      </c>
      <c r="E106" s="13">
        <f t="shared" si="2"/>
        <v>2021</v>
      </c>
    </row>
    <row r="107" spans="1:5">
      <c r="A107" s="13" t="s">
        <v>39</v>
      </c>
      <c r="B107" s="3" t="s">
        <v>5046</v>
      </c>
      <c r="C107" s="3" t="s">
        <v>240</v>
      </c>
      <c r="D107" s="12">
        <v>44315</v>
      </c>
      <c r="E107" s="13">
        <f t="shared" si="2"/>
        <v>2021</v>
      </c>
    </row>
    <row r="108" spans="1:5">
      <c r="A108" s="13" t="s">
        <v>39</v>
      </c>
      <c r="B108" s="3" t="s">
        <v>5058</v>
      </c>
      <c r="C108" s="3" t="s">
        <v>240</v>
      </c>
      <c r="D108" s="12">
        <v>44484</v>
      </c>
      <c r="E108" s="13">
        <f t="shared" si="2"/>
        <v>2021</v>
      </c>
    </row>
    <row r="109" spans="1:5">
      <c r="A109" s="13" t="s">
        <v>39</v>
      </c>
      <c r="B109" s="3" t="s">
        <v>5060</v>
      </c>
      <c r="C109" s="3" t="s">
        <v>240</v>
      </c>
      <c r="D109" s="12">
        <v>44484</v>
      </c>
      <c r="E109" s="13">
        <f t="shared" si="2"/>
        <v>2021</v>
      </c>
    </row>
    <row r="110" spans="1:5">
      <c r="A110" s="13" t="s">
        <v>39</v>
      </c>
      <c r="B110" s="3" t="s">
        <v>5060</v>
      </c>
      <c r="C110" s="3" t="s">
        <v>240</v>
      </c>
      <c r="D110" s="12">
        <v>44316</v>
      </c>
      <c r="E110" s="13">
        <f t="shared" si="2"/>
        <v>2021</v>
      </c>
    </row>
    <row r="111" spans="1:5">
      <c r="A111" s="13" t="s">
        <v>39</v>
      </c>
      <c r="B111" s="3" t="s">
        <v>5064</v>
      </c>
      <c r="C111" s="3" t="s">
        <v>240</v>
      </c>
      <c r="D111" s="12">
        <v>44284</v>
      </c>
      <c r="E111" s="13">
        <f t="shared" si="2"/>
        <v>2021</v>
      </c>
    </row>
    <row r="112" spans="1:5">
      <c r="A112" s="13" t="s">
        <v>39</v>
      </c>
      <c r="B112" s="3" t="s">
        <v>4949</v>
      </c>
      <c r="C112" s="3" t="s">
        <v>240</v>
      </c>
      <c r="D112" s="12">
        <v>44287</v>
      </c>
      <c r="E112" s="13">
        <f t="shared" si="2"/>
        <v>2021</v>
      </c>
    </row>
    <row r="113" spans="1:5">
      <c r="A113" s="13" t="s">
        <v>40</v>
      </c>
      <c r="B113" s="3" t="s">
        <v>4281</v>
      </c>
      <c r="C113" s="3" t="s">
        <v>166</v>
      </c>
      <c r="D113" s="12">
        <v>45026</v>
      </c>
      <c r="E113" s="13">
        <f t="shared" si="2"/>
        <v>2023</v>
      </c>
    </row>
    <row r="114" spans="1:5">
      <c r="A114" s="13" t="s">
        <v>40</v>
      </c>
      <c r="B114" s="3" t="s">
        <v>4993</v>
      </c>
      <c r="C114" s="3" t="s">
        <v>4713</v>
      </c>
      <c r="D114" s="12">
        <v>44743</v>
      </c>
      <c r="E114" s="13">
        <f t="shared" si="2"/>
        <v>2022</v>
      </c>
    </row>
    <row r="115" spans="1:5">
      <c r="A115" s="13" t="s">
        <v>40</v>
      </c>
      <c r="B115" s="3" t="s">
        <v>5005</v>
      </c>
      <c r="C115" s="3" t="s">
        <v>4788</v>
      </c>
      <c r="D115" s="12">
        <v>44833</v>
      </c>
      <c r="E115" s="13">
        <f t="shared" si="2"/>
        <v>2022</v>
      </c>
    </row>
    <row r="116" spans="1:5">
      <c r="A116" s="13" t="s">
        <v>40</v>
      </c>
      <c r="B116" s="3" t="s">
        <v>5005</v>
      </c>
      <c r="C116" s="3" t="s">
        <v>4788</v>
      </c>
      <c r="D116" s="12">
        <v>44831</v>
      </c>
      <c r="E116" s="13">
        <f t="shared" si="2"/>
        <v>2022</v>
      </c>
    </row>
    <row r="117" spans="1:5">
      <c r="A117" s="13" t="s">
        <v>40</v>
      </c>
      <c r="B117" s="3" t="s">
        <v>5005</v>
      </c>
      <c r="C117" s="3" t="s">
        <v>4788</v>
      </c>
      <c r="D117" s="12">
        <v>44820</v>
      </c>
      <c r="E117" s="13">
        <f t="shared" si="2"/>
        <v>2022</v>
      </c>
    </row>
    <row r="118" spans="1:5">
      <c r="A118" s="13" t="s">
        <v>40</v>
      </c>
      <c r="B118" s="3" t="s">
        <v>5076</v>
      </c>
      <c r="C118" s="3" t="s">
        <v>240</v>
      </c>
      <c r="D118" s="12">
        <v>44456</v>
      </c>
      <c r="E118" s="13">
        <f t="shared" si="2"/>
        <v>2021</v>
      </c>
    </row>
    <row r="119" spans="1:5">
      <c r="A119" s="13" t="s">
        <v>40</v>
      </c>
      <c r="B119" s="3" t="s">
        <v>5076</v>
      </c>
      <c r="C119" s="3" t="s">
        <v>240</v>
      </c>
      <c r="D119" s="12">
        <v>44386</v>
      </c>
      <c r="E119" s="13">
        <f t="shared" si="2"/>
        <v>2021</v>
      </c>
    </row>
    <row r="120" spans="1:5">
      <c r="A120" s="13" t="s">
        <v>40</v>
      </c>
      <c r="B120" s="3" t="s">
        <v>5192</v>
      </c>
      <c r="C120" s="3" t="s">
        <v>240</v>
      </c>
      <c r="D120" s="12">
        <v>44440</v>
      </c>
      <c r="E120" s="13">
        <f t="shared" si="2"/>
        <v>2021</v>
      </c>
    </row>
    <row r="121" spans="1:5">
      <c r="A121" s="13" t="s">
        <v>40</v>
      </c>
      <c r="B121" s="3" t="s">
        <v>5078</v>
      </c>
      <c r="C121" s="3" t="s">
        <v>240</v>
      </c>
      <c r="D121" s="12">
        <v>44448</v>
      </c>
      <c r="E121" s="13">
        <f t="shared" si="2"/>
        <v>2021</v>
      </c>
    </row>
    <row r="122" spans="1:5">
      <c r="A122" s="13" t="s">
        <v>40</v>
      </c>
      <c r="B122" s="3" t="s">
        <v>5078</v>
      </c>
      <c r="C122" s="3" t="s">
        <v>240</v>
      </c>
      <c r="D122" s="12">
        <v>44455</v>
      </c>
      <c r="E122" s="13">
        <f t="shared" si="2"/>
        <v>2021</v>
      </c>
    </row>
    <row r="123" spans="1:5">
      <c r="A123" s="13" t="s">
        <v>40</v>
      </c>
      <c r="B123" s="3" t="s">
        <v>5078</v>
      </c>
      <c r="C123" s="3" t="s">
        <v>240</v>
      </c>
      <c r="D123" s="12">
        <v>44291</v>
      </c>
      <c r="E123" s="13">
        <f t="shared" si="2"/>
        <v>2021</v>
      </c>
    </row>
    <row r="124" spans="1:5">
      <c r="A124" s="13" t="s">
        <v>40</v>
      </c>
      <c r="B124" s="3" t="s">
        <v>5078</v>
      </c>
      <c r="C124" s="3" t="s">
        <v>240</v>
      </c>
      <c r="D124" s="12">
        <v>44336</v>
      </c>
      <c r="E124" s="13">
        <f t="shared" si="2"/>
        <v>2021</v>
      </c>
    </row>
    <row r="125" spans="1:5">
      <c r="A125" s="13" t="s">
        <v>45</v>
      </c>
      <c r="B125" s="3" t="s">
        <v>4281</v>
      </c>
      <c r="C125" s="3" t="s">
        <v>166</v>
      </c>
      <c r="D125" s="12">
        <v>44970</v>
      </c>
      <c r="E125" s="13">
        <f t="shared" si="2"/>
        <v>2023</v>
      </c>
    </row>
    <row r="126" spans="1:5">
      <c r="A126" s="13" t="s">
        <v>45</v>
      </c>
      <c r="B126" s="3" t="s">
        <v>5041</v>
      </c>
      <c r="C126" s="3" t="s">
        <v>240</v>
      </c>
      <c r="D126" s="12">
        <v>43874</v>
      </c>
      <c r="E126" s="13">
        <f t="shared" si="2"/>
        <v>2020</v>
      </c>
    </row>
    <row r="127" spans="1:5">
      <c r="A127" s="13" t="s">
        <v>45</v>
      </c>
      <c r="B127" s="3" t="s">
        <v>5046</v>
      </c>
      <c r="C127" s="3" t="s">
        <v>240</v>
      </c>
      <c r="D127" s="12">
        <v>43874</v>
      </c>
      <c r="E127" s="13">
        <f t="shared" si="2"/>
        <v>2020</v>
      </c>
    </row>
    <row r="128" spans="1:5">
      <c r="A128" s="13" t="s">
        <v>45</v>
      </c>
      <c r="B128" s="3" t="s">
        <v>5090</v>
      </c>
      <c r="C128" s="3" t="s">
        <v>240</v>
      </c>
      <c r="D128" s="12">
        <v>43874</v>
      </c>
      <c r="E128" s="13">
        <f t="shared" si="2"/>
        <v>2020</v>
      </c>
    </row>
    <row r="129" spans="1:5">
      <c r="A129" s="13" t="s">
        <v>46</v>
      </c>
      <c r="B129" s="3" t="s">
        <v>4281</v>
      </c>
      <c r="C129" s="3" t="s">
        <v>166</v>
      </c>
      <c r="D129" s="12">
        <v>45084</v>
      </c>
      <c r="E129" s="13">
        <f t="shared" si="2"/>
        <v>2023</v>
      </c>
    </row>
    <row r="130" spans="1:5">
      <c r="A130" s="13" t="s">
        <v>46</v>
      </c>
      <c r="B130" s="3" t="s">
        <v>4281</v>
      </c>
      <c r="C130" s="3" t="s">
        <v>153</v>
      </c>
      <c r="D130" s="12">
        <v>44945</v>
      </c>
      <c r="E130" s="13">
        <f t="shared" ref="E130:E193" si="3">YEAR(D130)</f>
        <v>2023</v>
      </c>
    </row>
    <row r="131" spans="1:5">
      <c r="A131" s="13" t="s">
        <v>46</v>
      </c>
      <c r="B131" s="3" t="s">
        <v>5076</v>
      </c>
      <c r="C131" s="3" t="s">
        <v>240</v>
      </c>
      <c r="D131" s="12">
        <v>43899</v>
      </c>
      <c r="E131" s="13">
        <f t="shared" si="3"/>
        <v>2020</v>
      </c>
    </row>
    <row r="132" spans="1:5">
      <c r="A132" s="13" t="s">
        <v>46</v>
      </c>
      <c r="B132" s="3" t="s">
        <v>5046</v>
      </c>
      <c r="C132" s="3" t="s">
        <v>240</v>
      </c>
      <c r="D132" s="12">
        <v>44221</v>
      </c>
      <c r="E132" s="13">
        <f t="shared" si="3"/>
        <v>2021</v>
      </c>
    </row>
    <row r="133" spans="1:5">
      <c r="A133" s="13" t="s">
        <v>46</v>
      </c>
      <c r="B133" s="3" t="s">
        <v>5046</v>
      </c>
      <c r="C133" s="3" t="s">
        <v>240</v>
      </c>
      <c r="D133" s="12">
        <v>44225</v>
      </c>
      <c r="E133" s="13">
        <f t="shared" si="3"/>
        <v>2021</v>
      </c>
    </row>
    <row r="134" spans="1:5">
      <c r="A134" s="13" t="s">
        <v>46</v>
      </c>
      <c r="B134" s="3" t="s">
        <v>5192</v>
      </c>
      <c r="C134" s="3" t="s">
        <v>240</v>
      </c>
      <c r="D134" s="12">
        <v>44224</v>
      </c>
      <c r="E134" s="13">
        <f t="shared" si="3"/>
        <v>2021</v>
      </c>
    </row>
    <row r="135" spans="1:5">
      <c r="A135" s="13" t="s">
        <v>49</v>
      </c>
      <c r="B135" s="3" t="s">
        <v>4794</v>
      </c>
      <c r="C135" s="3" t="s">
        <v>4322</v>
      </c>
      <c r="D135" s="12">
        <v>44742</v>
      </c>
      <c r="E135" s="13">
        <f t="shared" si="3"/>
        <v>2022</v>
      </c>
    </row>
    <row r="136" spans="1:5">
      <c r="A136" s="13" t="s">
        <v>49</v>
      </c>
      <c r="B136" s="3" t="s">
        <v>4794</v>
      </c>
      <c r="C136" s="3" t="s">
        <v>4322</v>
      </c>
      <c r="D136" s="12">
        <v>44767</v>
      </c>
      <c r="E136" s="13">
        <f t="shared" si="3"/>
        <v>2022</v>
      </c>
    </row>
    <row r="137" spans="1:5">
      <c r="A137" s="13" t="s">
        <v>56</v>
      </c>
      <c r="B137" s="3" t="s">
        <v>216</v>
      </c>
      <c r="C137" s="3" t="s">
        <v>166</v>
      </c>
      <c r="D137" s="12">
        <v>45359</v>
      </c>
      <c r="E137" s="13">
        <f t="shared" si="3"/>
        <v>2024</v>
      </c>
    </row>
    <row r="138" spans="1:5">
      <c r="A138" s="13" t="s">
        <v>56</v>
      </c>
      <c r="B138" s="3" t="s">
        <v>216</v>
      </c>
      <c r="C138" s="3" t="s">
        <v>166</v>
      </c>
      <c r="D138" s="12">
        <v>45359</v>
      </c>
      <c r="E138" s="13">
        <f t="shared" si="3"/>
        <v>2024</v>
      </c>
    </row>
    <row r="139" spans="1:5">
      <c r="A139" s="13" t="s">
        <v>56</v>
      </c>
      <c r="B139" s="3" t="s">
        <v>181</v>
      </c>
      <c r="C139" s="3" t="s">
        <v>153</v>
      </c>
      <c r="D139" s="12">
        <v>45398</v>
      </c>
      <c r="E139" s="13">
        <f t="shared" si="3"/>
        <v>2024</v>
      </c>
    </row>
    <row r="140" spans="1:5">
      <c r="A140" s="13" t="s">
        <v>56</v>
      </c>
      <c r="B140" s="3" t="s">
        <v>246</v>
      </c>
      <c r="C140" s="3" t="s">
        <v>190</v>
      </c>
      <c r="D140" s="12">
        <v>45393</v>
      </c>
      <c r="E140" s="13">
        <f t="shared" si="3"/>
        <v>2024</v>
      </c>
    </row>
    <row r="141" spans="1:5">
      <c r="A141" s="13" t="s">
        <v>56</v>
      </c>
      <c r="B141" s="3" t="s">
        <v>259</v>
      </c>
      <c r="C141" s="3" t="s">
        <v>166</v>
      </c>
      <c r="D141" s="12">
        <v>45359</v>
      </c>
      <c r="E141" s="13">
        <f t="shared" si="3"/>
        <v>2024</v>
      </c>
    </row>
    <row r="142" spans="1:5">
      <c r="A142" s="13" t="s">
        <v>56</v>
      </c>
      <c r="B142" s="3" t="s">
        <v>181</v>
      </c>
      <c r="C142" s="3" t="s">
        <v>153</v>
      </c>
      <c r="D142" s="12">
        <v>45352</v>
      </c>
      <c r="E142" s="13">
        <f t="shared" si="3"/>
        <v>2024</v>
      </c>
    </row>
    <row r="143" spans="1:5">
      <c r="A143" s="13" t="s">
        <v>56</v>
      </c>
      <c r="B143" s="3" t="s">
        <v>528</v>
      </c>
      <c r="C143" s="3" t="s">
        <v>166</v>
      </c>
      <c r="D143" s="12">
        <v>45359</v>
      </c>
      <c r="E143" s="13">
        <f t="shared" si="3"/>
        <v>2024</v>
      </c>
    </row>
    <row r="144" spans="1:5">
      <c r="A144" s="13" t="s">
        <v>56</v>
      </c>
      <c r="B144" s="3" t="s">
        <v>532</v>
      </c>
      <c r="C144" s="3" t="s">
        <v>166</v>
      </c>
      <c r="D144" s="12">
        <v>45359</v>
      </c>
      <c r="E144" s="13">
        <f t="shared" si="3"/>
        <v>2024</v>
      </c>
    </row>
    <row r="145" spans="1:5">
      <c r="A145" s="13" t="s">
        <v>56</v>
      </c>
      <c r="B145" s="3" t="s">
        <v>532</v>
      </c>
      <c r="C145" s="3" t="s">
        <v>166</v>
      </c>
      <c r="D145" s="12">
        <v>45359</v>
      </c>
      <c r="E145" s="13">
        <f t="shared" si="3"/>
        <v>2024</v>
      </c>
    </row>
    <row r="146" spans="1:5">
      <c r="A146" s="13" t="s">
        <v>56</v>
      </c>
      <c r="B146" s="3" t="s">
        <v>628</v>
      </c>
      <c r="C146" s="3" t="s">
        <v>166</v>
      </c>
      <c r="D146" s="12">
        <v>45359</v>
      </c>
      <c r="E146" s="13">
        <f t="shared" si="3"/>
        <v>2024</v>
      </c>
    </row>
    <row r="147" spans="1:5">
      <c r="A147" s="13" t="s">
        <v>56</v>
      </c>
      <c r="B147" s="3" t="s">
        <v>181</v>
      </c>
      <c r="C147" s="3" t="s">
        <v>166</v>
      </c>
      <c r="D147" s="12">
        <v>45359</v>
      </c>
      <c r="E147" s="13">
        <f t="shared" si="3"/>
        <v>2024</v>
      </c>
    </row>
    <row r="148" spans="1:5">
      <c r="A148" s="13" t="s">
        <v>56</v>
      </c>
      <c r="B148" s="3" t="s">
        <v>652</v>
      </c>
      <c r="C148" s="3" t="s">
        <v>166</v>
      </c>
      <c r="D148" s="12">
        <v>45359</v>
      </c>
      <c r="E148" s="13">
        <f t="shared" si="3"/>
        <v>2024</v>
      </c>
    </row>
    <row r="149" spans="1:5">
      <c r="A149" s="13" t="s">
        <v>56</v>
      </c>
      <c r="B149" s="3" t="s">
        <v>181</v>
      </c>
      <c r="C149" s="3" t="s">
        <v>166</v>
      </c>
      <c r="D149" s="12">
        <v>45359</v>
      </c>
      <c r="E149" s="13">
        <f t="shared" si="3"/>
        <v>2024</v>
      </c>
    </row>
    <row r="150" spans="1:5">
      <c r="A150" s="13" t="s">
        <v>56</v>
      </c>
      <c r="B150" s="3" t="s">
        <v>652</v>
      </c>
      <c r="C150" s="3" t="s">
        <v>166</v>
      </c>
      <c r="D150" s="12">
        <v>45359</v>
      </c>
      <c r="E150" s="13">
        <f t="shared" si="3"/>
        <v>2024</v>
      </c>
    </row>
    <row r="151" spans="1:5">
      <c r="A151" s="13" t="s">
        <v>56</v>
      </c>
      <c r="B151" s="3" t="s">
        <v>4405</v>
      </c>
      <c r="C151" s="3" t="s">
        <v>190</v>
      </c>
      <c r="D151" s="12">
        <v>45063</v>
      </c>
      <c r="E151" s="13">
        <f t="shared" si="3"/>
        <v>2023</v>
      </c>
    </row>
    <row r="152" spans="1:5">
      <c r="A152" s="13" t="s">
        <v>56</v>
      </c>
      <c r="B152" s="3" t="s">
        <v>4407</v>
      </c>
      <c r="C152" s="3" t="s">
        <v>166</v>
      </c>
      <c r="D152" s="12">
        <v>45051</v>
      </c>
      <c r="E152" s="13">
        <f t="shared" si="3"/>
        <v>2023</v>
      </c>
    </row>
    <row r="153" spans="1:5">
      <c r="A153" s="13" t="s">
        <v>56</v>
      </c>
      <c r="B153" s="3" t="s">
        <v>4409</v>
      </c>
      <c r="C153" s="3" t="s">
        <v>166</v>
      </c>
      <c r="D153" s="12">
        <v>45051</v>
      </c>
      <c r="E153" s="13">
        <f t="shared" si="3"/>
        <v>2023</v>
      </c>
    </row>
    <row r="154" spans="1:5">
      <c r="A154" s="13" t="s">
        <v>56</v>
      </c>
      <c r="B154" s="3" t="s">
        <v>4411</v>
      </c>
      <c r="C154" s="3" t="s">
        <v>190</v>
      </c>
      <c r="D154" s="12">
        <v>45063</v>
      </c>
      <c r="E154" s="13">
        <f t="shared" si="3"/>
        <v>2023</v>
      </c>
    </row>
    <row r="155" spans="1:5">
      <c r="A155" s="13" t="s">
        <v>56</v>
      </c>
      <c r="B155" s="3" t="s">
        <v>4287</v>
      </c>
      <c r="C155" s="3" t="s">
        <v>190</v>
      </c>
      <c r="D155" s="12">
        <v>45061</v>
      </c>
      <c r="E155" s="13">
        <f t="shared" si="3"/>
        <v>2023</v>
      </c>
    </row>
    <row r="156" spans="1:5">
      <c r="A156" s="13" t="s">
        <v>56</v>
      </c>
      <c r="B156" s="3" t="s">
        <v>4287</v>
      </c>
      <c r="C156" s="3" t="s">
        <v>166</v>
      </c>
      <c r="D156" s="12">
        <v>45051</v>
      </c>
      <c r="E156" s="13">
        <f t="shared" si="3"/>
        <v>2023</v>
      </c>
    </row>
    <row r="157" spans="1:5">
      <c r="A157" s="13" t="s">
        <v>56</v>
      </c>
      <c r="B157" s="3" t="s">
        <v>4281</v>
      </c>
      <c r="C157" s="3" t="s">
        <v>166</v>
      </c>
      <c r="D157" s="12">
        <v>45051</v>
      </c>
      <c r="E157" s="13">
        <f t="shared" si="3"/>
        <v>2023</v>
      </c>
    </row>
    <row r="158" spans="1:5">
      <c r="A158" s="13" t="s">
        <v>56</v>
      </c>
      <c r="B158" s="3" t="s">
        <v>4281</v>
      </c>
      <c r="C158" s="3" t="s">
        <v>153</v>
      </c>
      <c r="D158" s="12">
        <v>45051</v>
      </c>
      <c r="E158" s="13">
        <f t="shared" si="3"/>
        <v>2023</v>
      </c>
    </row>
    <row r="159" spans="1:5">
      <c r="A159" s="13" t="s">
        <v>56</v>
      </c>
      <c r="B159" s="3" t="s">
        <v>4281</v>
      </c>
      <c r="C159" s="3" t="s">
        <v>190</v>
      </c>
      <c r="D159" s="12">
        <v>45063</v>
      </c>
      <c r="E159" s="13">
        <f t="shared" si="3"/>
        <v>2023</v>
      </c>
    </row>
    <row r="160" spans="1:5">
      <c r="A160" s="13" t="s">
        <v>56</v>
      </c>
      <c r="B160" s="3" t="s">
        <v>181</v>
      </c>
      <c r="C160" s="3" t="s">
        <v>153</v>
      </c>
      <c r="D160" s="12">
        <v>45051</v>
      </c>
      <c r="E160" s="13">
        <f t="shared" si="3"/>
        <v>2023</v>
      </c>
    </row>
    <row r="161" spans="1:5">
      <c r="A161" s="13" t="s">
        <v>56</v>
      </c>
      <c r="B161" s="3" t="s">
        <v>4703</v>
      </c>
      <c r="C161" s="3" t="s">
        <v>4322</v>
      </c>
      <c r="D161" s="12">
        <v>44634</v>
      </c>
      <c r="E161" s="13">
        <f t="shared" si="3"/>
        <v>2022</v>
      </c>
    </row>
    <row r="162" spans="1:5">
      <c r="A162" s="13" t="s">
        <v>56</v>
      </c>
      <c r="B162" s="3" t="s">
        <v>4875</v>
      </c>
      <c r="C162" s="3" t="s">
        <v>4322</v>
      </c>
      <c r="D162" s="12">
        <v>44634</v>
      </c>
      <c r="E162" s="13">
        <f t="shared" si="3"/>
        <v>2022</v>
      </c>
    </row>
    <row r="163" spans="1:5">
      <c r="A163" s="13" t="s">
        <v>56</v>
      </c>
      <c r="B163" s="3" t="s">
        <v>4875</v>
      </c>
      <c r="C163" s="3" t="s">
        <v>4713</v>
      </c>
      <c r="D163" s="12">
        <v>44680</v>
      </c>
      <c r="E163" s="13">
        <f t="shared" si="3"/>
        <v>2022</v>
      </c>
    </row>
    <row r="164" spans="1:5">
      <c r="A164" s="13" t="s">
        <v>56</v>
      </c>
      <c r="B164" s="3" t="s">
        <v>4875</v>
      </c>
      <c r="C164" s="3" t="s">
        <v>4713</v>
      </c>
      <c r="D164" s="12">
        <v>44673</v>
      </c>
      <c r="E164" s="13">
        <f t="shared" si="3"/>
        <v>2022</v>
      </c>
    </row>
    <row r="165" spans="1:5">
      <c r="A165" s="13" t="s">
        <v>56</v>
      </c>
      <c r="B165" s="3" t="s">
        <v>4934</v>
      </c>
      <c r="C165" s="3" t="s">
        <v>267</v>
      </c>
      <c r="D165" s="12">
        <v>44634</v>
      </c>
      <c r="E165" s="13">
        <f t="shared" si="3"/>
        <v>2022</v>
      </c>
    </row>
    <row r="166" spans="1:5">
      <c r="A166" s="13" t="s">
        <v>56</v>
      </c>
      <c r="B166" s="3" t="s">
        <v>4954</v>
      </c>
      <c r="C166" s="3" t="s">
        <v>267</v>
      </c>
      <c r="D166" s="12">
        <v>44634</v>
      </c>
      <c r="E166" s="13">
        <f t="shared" si="3"/>
        <v>2022</v>
      </c>
    </row>
    <row r="167" spans="1:5">
      <c r="A167" s="13" t="s">
        <v>56</v>
      </c>
      <c r="B167" s="3" t="s">
        <v>5041</v>
      </c>
      <c r="C167" s="3" t="s">
        <v>240</v>
      </c>
      <c r="D167" s="12">
        <v>43904</v>
      </c>
      <c r="E167" s="13">
        <f t="shared" si="3"/>
        <v>2020</v>
      </c>
    </row>
    <row r="168" spans="1:5">
      <c r="A168" s="13" t="s">
        <v>56</v>
      </c>
      <c r="B168" s="3" t="s">
        <v>5041</v>
      </c>
      <c r="C168" s="3" t="s">
        <v>240</v>
      </c>
      <c r="D168" s="12">
        <v>43904</v>
      </c>
      <c r="E168" s="13">
        <f t="shared" si="3"/>
        <v>2020</v>
      </c>
    </row>
    <row r="169" spans="1:5">
      <c r="A169" s="13" t="s">
        <v>56</v>
      </c>
      <c r="B169" s="3" t="s">
        <v>5103</v>
      </c>
      <c r="C169" s="3" t="s">
        <v>240</v>
      </c>
      <c r="D169" s="12">
        <v>43904</v>
      </c>
      <c r="E169" s="13">
        <f t="shared" si="3"/>
        <v>2020</v>
      </c>
    </row>
    <row r="170" spans="1:5">
      <c r="A170" s="13" t="s">
        <v>56</v>
      </c>
      <c r="B170" s="3" t="s">
        <v>5103</v>
      </c>
      <c r="C170" s="3" t="s">
        <v>240</v>
      </c>
      <c r="D170" s="12">
        <v>43904</v>
      </c>
      <c r="E170" s="13">
        <f t="shared" si="3"/>
        <v>2020</v>
      </c>
    </row>
    <row r="171" spans="1:5">
      <c r="A171" s="13" t="s">
        <v>56</v>
      </c>
      <c r="B171" s="3" t="s">
        <v>5041</v>
      </c>
      <c r="C171" s="3" t="s">
        <v>240</v>
      </c>
      <c r="D171" s="12">
        <v>44316</v>
      </c>
      <c r="E171" s="13">
        <f t="shared" si="3"/>
        <v>2021</v>
      </c>
    </row>
    <row r="172" spans="1:5">
      <c r="A172" s="13" t="s">
        <v>56</v>
      </c>
      <c r="B172" s="3" t="s">
        <v>5041</v>
      </c>
      <c r="C172" s="3" t="s">
        <v>240</v>
      </c>
      <c r="D172" s="12">
        <v>44475</v>
      </c>
      <c r="E172" s="13">
        <f t="shared" si="3"/>
        <v>2021</v>
      </c>
    </row>
    <row r="173" spans="1:5">
      <c r="A173" s="13" t="s">
        <v>56</v>
      </c>
      <c r="B173" s="3" t="s">
        <v>5046</v>
      </c>
      <c r="C173" s="3" t="s">
        <v>240</v>
      </c>
      <c r="D173" s="12">
        <v>44316</v>
      </c>
      <c r="E173" s="13">
        <f t="shared" si="3"/>
        <v>2021</v>
      </c>
    </row>
    <row r="174" spans="1:5">
      <c r="A174" s="13" t="s">
        <v>56</v>
      </c>
      <c r="B174" s="3" t="s">
        <v>5046</v>
      </c>
      <c r="C174" s="3" t="s">
        <v>240</v>
      </c>
      <c r="D174" s="12">
        <v>44316</v>
      </c>
      <c r="E174" s="13">
        <f t="shared" si="3"/>
        <v>2021</v>
      </c>
    </row>
    <row r="175" spans="1:5">
      <c r="A175" s="13" t="s">
        <v>56</v>
      </c>
      <c r="B175" s="3" t="s">
        <v>5046</v>
      </c>
      <c r="C175" s="3" t="s">
        <v>240</v>
      </c>
      <c r="D175" s="12">
        <v>44316</v>
      </c>
      <c r="E175" s="13">
        <f t="shared" si="3"/>
        <v>2021</v>
      </c>
    </row>
    <row r="176" spans="1:5">
      <c r="A176" s="13" t="s">
        <v>58</v>
      </c>
      <c r="B176" s="3" t="s">
        <v>262</v>
      </c>
      <c r="C176" s="3" t="s">
        <v>166</v>
      </c>
      <c r="D176" s="12">
        <v>45379</v>
      </c>
      <c r="E176" s="13">
        <f t="shared" si="3"/>
        <v>2024</v>
      </c>
    </row>
    <row r="177" spans="1:5">
      <c r="A177" s="13" t="s">
        <v>58</v>
      </c>
      <c r="B177" s="3" t="s">
        <v>262</v>
      </c>
      <c r="C177" s="3" t="s">
        <v>166</v>
      </c>
      <c r="D177" s="12">
        <v>45379</v>
      </c>
      <c r="E177" s="13">
        <f t="shared" si="3"/>
        <v>2024</v>
      </c>
    </row>
    <row r="178" spans="1:5">
      <c r="A178" s="13" t="s">
        <v>58</v>
      </c>
      <c r="B178" s="3" t="s">
        <v>230</v>
      </c>
      <c r="C178" s="3" t="s">
        <v>153</v>
      </c>
      <c r="D178" s="12">
        <v>45379</v>
      </c>
      <c r="E178" s="13">
        <f t="shared" si="3"/>
        <v>2024</v>
      </c>
    </row>
    <row r="179" spans="1:5">
      <c r="A179" s="13" t="s">
        <v>58</v>
      </c>
      <c r="B179" s="3" t="s">
        <v>375</v>
      </c>
      <c r="C179" s="3" t="s">
        <v>166</v>
      </c>
      <c r="D179" s="12">
        <v>45379</v>
      </c>
      <c r="E179" s="13">
        <f t="shared" si="3"/>
        <v>2024</v>
      </c>
    </row>
    <row r="180" spans="1:5">
      <c r="A180" s="13" t="s">
        <v>58</v>
      </c>
      <c r="B180" s="3" t="s">
        <v>347</v>
      </c>
      <c r="C180" s="3" t="s">
        <v>166</v>
      </c>
      <c r="D180" s="12">
        <v>45379</v>
      </c>
      <c r="E180" s="13">
        <f t="shared" si="3"/>
        <v>2024</v>
      </c>
    </row>
    <row r="181" spans="1:5">
      <c r="A181" s="13" t="s">
        <v>58</v>
      </c>
      <c r="B181" s="3" t="s">
        <v>236</v>
      </c>
      <c r="C181" s="3" t="s">
        <v>166</v>
      </c>
      <c r="D181" s="12">
        <v>45351</v>
      </c>
      <c r="E181" s="13">
        <f t="shared" si="3"/>
        <v>2024</v>
      </c>
    </row>
    <row r="182" spans="1:5">
      <c r="A182" s="13" t="s">
        <v>58</v>
      </c>
      <c r="B182" s="3" t="s">
        <v>230</v>
      </c>
      <c r="C182" s="3" t="s">
        <v>166</v>
      </c>
      <c r="D182" s="12">
        <v>45379</v>
      </c>
      <c r="E182" s="13">
        <f t="shared" si="3"/>
        <v>2024</v>
      </c>
    </row>
    <row r="183" spans="1:5">
      <c r="A183" s="13" t="s">
        <v>58</v>
      </c>
      <c r="B183" s="3" t="s">
        <v>171</v>
      </c>
      <c r="C183" s="3" t="s">
        <v>166</v>
      </c>
      <c r="D183" s="12">
        <v>45379</v>
      </c>
      <c r="E183" s="13">
        <f t="shared" si="3"/>
        <v>2024</v>
      </c>
    </row>
    <row r="184" spans="1:5">
      <c r="A184" s="13" t="s">
        <v>58</v>
      </c>
      <c r="B184" s="3" t="s">
        <v>181</v>
      </c>
      <c r="C184" s="3" t="s">
        <v>166</v>
      </c>
      <c r="D184" s="12">
        <v>45379</v>
      </c>
      <c r="E184" s="13">
        <f t="shared" si="3"/>
        <v>2024</v>
      </c>
    </row>
    <row r="185" spans="1:5">
      <c r="A185" s="13" t="s">
        <v>58</v>
      </c>
      <c r="B185" s="3" t="s">
        <v>213</v>
      </c>
      <c r="C185" s="3" t="s">
        <v>166</v>
      </c>
      <c r="D185" s="12">
        <v>45379</v>
      </c>
      <c r="E185" s="13">
        <f t="shared" si="3"/>
        <v>2024</v>
      </c>
    </row>
    <row r="186" spans="1:5">
      <c r="A186" s="13" t="s">
        <v>58</v>
      </c>
      <c r="B186" s="3" t="s">
        <v>207</v>
      </c>
      <c r="C186" s="3" t="s">
        <v>166</v>
      </c>
      <c r="D186" s="12">
        <v>45379</v>
      </c>
      <c r="E186" s="13">
        <f t="shared" si="3"/>
        <v>2024</v>
      </c>
    </row>
    <row r="187" spans="1:5">
      <c r="A187" s="13" t="s">
        <v>58</v>
      </c>
      <c r="B187" s="3" t="s">
        <v>475</v>
      </c>
      <c r="C187" s="3" t="s">
        <v>166</v>
      </c>
      <c r="D187" s="12">
        <v>45379</v>
      </c>
      <c r="E187" s="13">
        <f t="shared" si="3"/>
        <v>2024</v>
      </c>
    </row>
    <row r="188" spans="1:5">
      <c r="A188" s="13" t="s">
        <v>58</v>
      </c>
      <c r="B188" s="3" t="s">
        <v>694</v>
      </c>
      <c r="C188" s="3" t="s">
        <v>166</v>
      </c>
      <c r="D188" s="12">
        <v>45379</v>
      </c>
      <c r="E188" s="13">
        <f t="shared" si="3"/>
        <v>2024</v>
      </c>
    </row>
    <row r="189" spans="1:5">
      <c r="A189" s="13" t="s">
        <v>58</v>
      </c>
      <c r="B189" s="3" t="s">
        <v>694</v>
      </c>
      <c r="C189" s="3" t="s">
        <v>166</v>
      </c>
      <c r="D189" s="12">
        <v>45379</v>
      </c>
      <c r="E189" s="13">
        <f t="shared" si="3"/>
        <v>2024</v>
      </c>
    </row>
    <row r="190" spans="1:5">
      <c r="A190" s="13" t="s">
        <v>58</v>
      </c>
      <c r="B190" s="3" t="s">
        <v>347</v>
      </c>
      <c r="C190" s="3" t="s">
        <v>153</v>
      </c>
      <c r="D190" s="12">
        <v>44972</v>
      </c>
      <c r="E190" s="13">
        <f t="shared" si="3"/>
        <v>2023</v>
      </c>
    </row>
    <row r="191" spans="1:5">
      <c r="A191" s="13" t="s">
        <v>58</v>
      </c>
      <c r="B191" s="3" t="s">
        <v>171</v>
      </c>
      <c r="C191" s="3" t="s">
        <v>153</v>
      </c>
      <c r="D191" s="12">
        <v>44963</v>
      </c>
      <c r="E191" s="13">
        <f t="shared" si="3"/>
        <v>2023</v>
      </c>
    </row>
    <row r="192" spans="1:5">
      <c r="A192" s="13" t="s">
        <v>58</v>
      </c>
      <c r="B192" s="3" t="s">
        <v>694</v>
      </c>
      <c r="C192" s="3" t="s">
        <v>153</v>
      </c>
      <c r="D192" s="12">
        <v>44970</v>
      </c>
      <c r="E192" s="13">
        <f t="shared" si="3"/>
        <v>2023</v>
      </c>
    </row>
    <row r="193" spans="1:5">
      <c r="A193" s="13" t="s">
        <v>58</v>
      </c>
      <c r="B193" s="3" t="s">
        <v>694</v>
      </c>
      <c r="C193" s="3" t="s">
        <v>153</v>
      </c>
      <c r="D193" s="12">
        <v>44991</v>
      </c>
      <c r="E193" s="13">
        <f t="shared" si="3"/>
        <v>2023</v>
      </c>
    </row>
    <row r="194" spans="1:5">
      <c r="A194" s="13" t="s">
        <v>58</v>
      </c>
      <c r="B194" s="3" t="s">
        <v>4283</v>
      </c>
      <c r="C194" s="3" t="s">
        <v>190</v>
      </c>
      <c r="D194" s="12">
        <v>45008</v>
      </c>
      <c r="E194" s="13">
        <f t="shared" ref="E194:E257" si="4">YEAR(D194)</f>
        <v>2023</v>
      </c>
    </row>
    <row r="195" spans="1:5">
      <c r="A195" s="13" t="s">
        <v>58</v>
      </c>
      <c r="B195" s="3" t="s">
        <v>4703</v>
      </c>
      <c r="C195" s="3" t="s">
        <v>4322</v>
      </c>
      <c r="D195" s="12">
        <v>44653</v>
      </c>
      <c r="E195" s="13">
        <f t="shared" si="4"/>
        <v>2022</v>
      </c>
    </row>
    <row r="196" spans="1:5">
      <c r="A196" s="13" t="s">
        <v>58</v>
      </c>
      <c r="B196" s="3" t="s">
        <v>4794</v>
      </c>
      <c r="C196" s="3" t="s">
        <v>4322</v>
      </c>
      <c r="D196" s="12">
        <v>44655</v>
      </c>
      <c r="E196" s="13">
        <f t="shared" si="4"/>
        <v>2022</v>
      </c>
    </row>
    <row r="197" spans="1:5">
      <c r="A197" s="13" t="s">
        <v>58</v>
      </c>
      <c r="B197" s="3" t="s">
        <v>4794</v>
      </c>
      <c r="C197" s="3" t="s">
        <v>4322</v>
      </c>
      <c r="D197" s="12">
        <v>44655</v>
      </c>
      <c r="E197" s="13">
        <f t="shared" si="4"/>
        <v>2022</v>
      </c>
    </row>
    <row r="198" spans="1:5">
      <c r="A198" s="13" t="s">
        <v>58</v>
      </c>
      <c r="B198" s="3" t="s">
        <v>4794</v>
      </c>
      <c r="C198" s="3" t="s">
        <v>4322</v>
      </c>
      <c r="D198" s="12">
        <v>44655</v>
      </c>
      <c r="E198" s="13">
        <f t="shared" si="4"/>
        <v>2022</v>
      </c>
    </row>
    <row r="199" spans="1:5">
      <c r="A199" s="13" t="s">
        <v>58</v>
      </c>
      <c r="B199" s="3" t="s">
        <v>4794</v>
      </c>
      <c r="C199" s="3" t="s">
        <v>4322</v>
      </c>
      <c r="D199" s="12">
        <v>44655</v>
      </c>
      <c r="E199" s="13">
        <f t="shared" si="4"/>
        <v>2022</v>
      </c>
    </row>
    <row r="200" spans="1:5">
      <c r="A200" s="13" t="s">
        <v>58</v>
      </c>
      <c r="B200" s="3" t="s">
        <v>4875</v>
      </c>
      <c r="C200" s="3" t="s">
        <v>4322</v>
      </c>
      <c r="D200" s="12">
        <v>44655</v>
      </c>
      <c r="E200" s="13">
        <f t="shared" si="4"/>
        <v>2022</v>
      </c>
    </row>
    <row r="201" spans="1:5">
      <c r="A201" s="13" t="s">
        <v>58</v>
      </c>
      <c r="B201" s="3" t="s">
        <v>5041</v>
      </c>
      <c r="C201" s="3" t="s">
        <v>240</v>
      </c>
      <c r="D201" s="12">
        <v>43888</v>
      </c>
      <c r="E201" s="13">
        <f t="shared" si="4"/>
        <v>2020</v>
      </c>
    </row>
    <row r="202" spans="1:5">
      <c r="A202" s="13" t="s">
        <v>58</v>
      </c>
      <c r="B202" s="3" t="s">
        <v>5046</v>
      </c>
      <c r="C202" s="3" t="s">
        <v>240</v>
      </c>
      <c r="D202" s="12">
        <v>43818</v>
      </c>
      <c r="E202" s="13">
        <f t="shared" si="4"/>
        <v>2019</v>
      </c>
    </row>
    <row r="203" spans="1:5">
      <c r="A203" s="13" t="s">
        <v>58</v>
      </c>
      <c r="B203" s="3" t="s">
        <v>5089</v>
      </c>
      <c r="C203" s="3" t="s">
        <v>240</v>
      </c>
      <c r="D203" s="12">
        <v>43879</v>
      </c>
      <c r="E203" s="13">
        <f t="shared" si="4"/>
        <v>2020</v>
      </c>
    </row>
    <row r="204" spans="1:5">
      <c r="A204" s="13" t="s">
        <v>58</v>
      </c>
      <c r="B204" s="3" t="s">
        <v>5041</v>
      </c>
      <c r="C204" s="3" t="s">
        <v>240</v>
      </c>
      <c r="D204" s="12">
        <v>44243</v>
      </c>
      <c r="E204" s="13">
        <f t="shared" si="4"/>
        <v>2021</v>
      </c>
    </row>
    <row r="205" spans="1:5">
      <c r="A205" s="13" t="s">
        <v>58</v>
      </c>
      <c r="B205" s="3" t="s">
        <v>5046</v>
      </c>
      <c r="C205" s="3" t="s">
        <v>240</v>
      </c>
      <c r="D205" s="12">
        <v>44235</v>
      </c>
      <c r="E205" s="13">
        <f t="shared" si="4"/>
        <v>2021</v>
      </c>
    </row>
    <row r="206" spans="1:5">
      <c r="A206" s="13" t="s">
        <v>58</v>
      </c>
      <c r="B206" s="3" t="s">
        <v>5046</v>
      </c>
      <c r="C206" s="3" t="s">
        <v>240</v>
      </c>
      <c r="D206" s="12">
        <v>44249</v>
      </c>
      <c r="E206" s="13">
        <f t="shared" si="4"/>
        <v>2021</v>
      </c>
    </row>
    <row r="207" spans="1:5">
      <c r="A207" s="13" t="s">
        <v>58</v>
      </c>
      <c r="B207" s="3" t="s">
        <v>5046</v>
      </c>
      <c r="C207" s="3" t="s">
        <v>240</v>
      </c>
      <c r="D207" s="12">
        <v>44260</v>
      </c>
      <c r="E207" s="13">
        <f t="shared" si="4"/>
        <v>2021</v>
      </c>
    </row>
    <row r="208" spans="1:5">
      <c r="A208" s="13" t="s">
        <v>64</v>
      </c>
      <c r="B208" s="3" t="s">
        <v>259</v>
      </c>
      <c r="C208" s="3" t="s">
        <v>240</v>
      </c>
      <c r="D208" s="12">
        <v>45271</v>
      </c>
      <c r="E208" s="13">
        <f t="shared" si="4"/>
        <v>2023</v>
      </c>
    </row>
    <row r="209" spans="1:5">
      <c r="A209" s="13" t="s">
        <v>64</v>
      </c>
      <c r="B209" s="3" t="s">
        <v>152</v>
      </c>
      <c r="C209" s="3" t="s">
        <v>153</v>
      </c>
      <c r="D209" s="12">
        <v>45317</v>
      </c>
      <c r="E209" s="13">
        <f t="shared" si="4"/>
        <v>2024</v>
      </c>
    </row>
    <row r="210" spans="1:5">
      <c r="A210" s="13" t="s">
        <v>64</v>
      </c>
      <c r="B210" s="3" t="s">
        <v>198</v>
      </c>
      <c r="C210" s="3" t="s">
        <v>153</v>
      </c>
      <c r="D210" s="12">
        <v>45320</v>
      </c>
      <c r="E210" s="13">
        <f t="shared" si="4"/>
        <v>2024</v>
      </c>
    </row>
    <row r="211" spans="1:5">
      <c r="A211" s="13" t="s">
        <v>64</v>
      </c>
      <c r="B211" s="3" t="s">
        <v>152</v>
      </c>
      <c r="C211" s="3" t="s">
        <v>153</v>
      </c>
      <c r="D211" s="12">
        <v>45317</v>
      </c>
      <c r="E211" s="13">
        <f t="shared" si="4"/>
        <v>2024</v>
      </c>
    </row>
    <row r="212" spans="1:5">
      <c r="A212" s="13" t="s">
        <v>64</v>
      </c>
      <c r="B212" s="3" t="s">
        <v>152</v>
      </c>
      <c r="C212" s="3" t="s">
        <v>153</v>
      </c>
      <c r="D212" s="12">
        <v>45315</v>
      </c>
      <c r="E212" s="13">
        <f t="shared" si="4"/>
        <v>2024</v>
      </c>
    </row>
    <row r="213" spans="1:5">
      <c r="A213" s="13" t="s">
        <v>64</v>
      </c>
      <c r="B213" s="3" t="s">
        <v>152</v>
      </c>
      <c r="C213" s="3" t="s">
        <v>240</v>
      </c>
      <c r="D213" s="12">
        <v>45308</v>
      </c>
      <c r="E213" s="13">
        <f t="shared" si="4"/>
        <v>2024</v>
      </c>
    </row>
    <row r="214" spans="1:5">
      <c r="A214" s="13" t="s">
        <v>64</v>
      </c>
      <c r="B214" s="3" t="s">
        <v>156</v>
      </c>
      <c r="C214" s="3" t="s">
        <v>240</v>
      </c>
      <c r="D214" s="12">
        <v>45308</v>
      </c>
      <c r="E214" s="13">
        <f t="shared" si="4"/>
        <v>2024</v>
      </c>
    </row>
    <row r="215" spans="1:5">
      <c r="A215" s="13" t="s">
        <v>64</v>
      </c>
      <c r="B215" s="3" t="s">
        <v>152</v>
      </c>
      <c r="C215" s="3" t="s">
        <v>240</v>
      </c>
      <c r="D215" s="12">
        <v>45308</v>
      </c>
      <c r="E215" s="13">
        <f t="shared" si="4"/>
        <v>2024</v>
      </c>
    </row>
    <row r="216" spans="1:5">
      <c r="A216" s="13" t="s">
        <v>64</v>
      </c>
      <c r="B216" s="3" t="s">
        <v>648</v>
      </c>
      <c r="C216" s="3" t="s">
        <v>240</v>
      </c>
      <c r="D216" s="12">
        <v>45308</v>
      </c>
      <c r="E216" s="13">
        <f t="shared" si="4"/>
        <v>2024</v>
      </c>
    </row>
    <row r="217" spans="1:5">
      <c r="A217" s="13" t="s">
        <v>64</v>
      </c>
      <c r="B217" s="3" t="s">
        <v>169</v>
      </c>
      <c r="C217" s="3" t="s">
        <v>240</v>
      </c>
      <c r="D217" s="12">
        <v>45308</v>
      </c>
      <c r="E217" s="13">
        <f t="shared" si="4"/>
        <v>2024</v>
      </c>
    </row>
    <row r="218" spans="1:5">
      <c r="A218" s="13" t="s">
        <v>64</v>
      </c>
      <c r="B218" s="3" t="s">
        <v>152</v>
      </c>
      <c r="D218" s="22">
        <v>44927</v>
      </c>
      <c r="E218" s="13">
        <f t="shared" si="4"/>
        <v>2023</v>
      </c>
    </row>
    <row r="219" spans="1:5">
      <c r="A219" s="13" t="s">
        <v>64</v>
      </c>
      <c r="B219" s="3" t="s">
        <v>156</v>
      </c>
      <c r="D219" s="22">
        <v>44927</v>
      </c>
      <c r="E219" s="13">
        <f t="shared" si="4"/>
        <v>2023</v>
      </c>
    </row>
    <row r="220" spans="1:5">
      <c r="A220" s="13" t="s">
        <v>64</v>
      </c>
      <c r="B220" s="3" t="s">
        <v>152</v>
      </c>
      <c r="D220" s="22">
        <v>44927</v>
      </c>
      <c r="E220" s="13">
        <f t="shared" si="4"/>
        <v>2023</v>
      </c>
    </row>
    <row r="221" spans="1:5">
      <c r="A221" s="13" t="s">
        <v>64</v>
      </c>
      <c r="B221" s="3" t="s">
        <v>648</v>
      </c>
      <c r="D221" s="22">
        <v>44927</v>
      </c>
      <c r="E221" s="13">
        <f t="shared" si="4"/>
        <v>2023</v>
      </c>
    </row>
    <row r="222" spans="1:5">
      <c r="A222" s="13" t="s">
        <v>64</v>
      </c>
      <c r="B222" s="3" t="s">
        <v>169</v>
      </c>
      <c r="D222" s="22">
        <v>44927</v>
      </c>
      <c r="E222" s="13">
        <f t="shared" si="4"/>
        <v>2023</v>
      </c>
    </row>
    <row r="223" spans="1:5">
      <c r="A223" s="13" t="s">
        <v>64</v>
      </c>
      <c r="B223" s="3" t="s">
        <v>4794</v>
      </c>
      <c r="C223" s="3" t="s">
        <v>4322</v>
      </c>
      <c r="D223" s="12">
        <v>44686</v>
      </c>
      <c r="E223" s="13">
        <f t="shared" si="4"/>
        <v>2022</v>
      </c>
    </row>
    <row r="224" spans="1:5">
      <c r="A224" s="13" t="s">
        <v>64</v>
      </c>
      <c r="B224" s="3" t="s">
        <v>4974</v>
      </c>
      <c r="C224" s="3" t="s">
        <v>4322</v>
      </c>
      <c r="D224" s="12">
        <v>44686</v>
      </c>
      <c r="E224" s="13">
        <f t="shared" si="4"/>
        <v>2022</v>
      </c>
    </row>
    <row r="225" spans="1:5">
      <c r="A225" s="13" t="s">
        <v>64</v>
      </c>
      <c r="B225" s="3" t="s">
        <v>4993</v>
      </c>
      <c r="C225" s="3" t="s">
        <v>4322</v>
      </c>
      <c r="D225" s="12">
        <v>44686</v>
      </c>
      <c r="E225" s="13">
        <f t="shared" si="4"/>
        <v>2022</v>
      </c>
    </row>
    <row r="226" spans="1:5">
      <c r="A226" s="13" t="s">
        <v>64</v>
      </c>
      <c r="B226" s="3" t="s">
        <v>4993</v>
      </c>
      <c r="C226" s="3" t="s">
        <v>4322</v>
      </c>
      <c r="D226" s="12">
        <v>44686</v>
      </c>
      <c r="E226" s="13">
        <f t="shared" si="4"/>
        <v>2022</v>
      </c>
    </row>
    <row r="227" spans="1:5">
      <c r="A227" s="13" t="s">
        <v>64</v>
      </c>
      <c r="B227" s="3" t="s">
        <v>5005</v>
      </c>
      <c r="C227" s="3" t="s">
        <v>4322</v>
      </c>
      <c r="D227" s="12">
        <v>44686</v>
      </c>
      <c r="E227" s="13">
        <f t="shared" si="4"/>
        <v>2022</v>
      </c>
    </row>
    <row r="228" spans="1:5">
      <c r="A228" s="13" t="s">
        <v>64</v>
      </c>
      <c r="B228" s="3" t="s">
        <v>5194</v>
      </c>
      <c r="C228" s="3" t="s">
        <v>240</v>
      </c>
      <c r="D228" s="12">
        <v>44223</v>
      </c>
      <c r="E228" s="13">
        <f t="shared" si="4"/>
        <v>2021</v>
      </c>
    </row>
    <row r="229" spans="1:5">
      <c r="A229" s="13" t="s">
        <v>64</v>
      </c>
      <c r="B229" s="3" t="s">
        <v>5078</v>
      </c>
      <c r="C229" s="3" t="s">
        <v>240</v>
      </c>
      <c r="D229" s="12">
        <v>44246</v>
      </c>
      <c r="E229" s="13">
        <f t="shared" si="4"/>
        <v>2021</v>
      </c>
    </row>
    <row r="230" spans="1:5">
      <c r="A230" s="13" t="s">
        <v>64</v>
      </c>
      <c r="B230" s="3" t="s">
        <v>5076</v>
      </c>
      <c r="C230" s="3" t="s">
        <v>240</v>
      </c>
      <c r="D230" s="12">
        <v>43899</v>
      </c>
      <c r="E230" s="13">
        <f t="shared" si="4"/>
        <v>2020</v>
      </c>
    </row>
    <row r="231" spans="1:5">
      <c r="A231" s="13" t="s">
        <v>64</v>
      </c>
      <c r="B231" s="3" t="s">
        <v>5046</v>
      </c>
      <c r="C231" s="3" t="s">
        <v>240</v>
      </c>
      <c r="D231" s="12">
        <v>44229</v>
      </c>
      <c r="E231" s="13">
        <f t="shared" si="4"/>
        <v>2021</v>
      </c>
    </row>
    <row r="232" spans="1:5">
      <c r="A232" s="13" t="s">
        <v>68</v>
      </c>
      <c r="B232" s="3" t="s">
        <v>256</v>
      </c>
      <c r="C232" s="3" t="s">
        <v>166</v>
      </c>
      <c r="D232" s="12">
        <v>45392</v>
      </c>
      <c r="E232" s="13">
        <f t="shared" si="4"/>
        <v>2024</v>
      </c>
    </row>
    <row r="233" spans="1:5">
      <c r="A233" s="13" t="s">
        <v>68</v>
      </c>
      <c r="B233" s="3" t="s">
        <v>318</v>
      </c>
      <c r="C233" s="3" t="s">
        <v>190</v>
      </c>
      <c r="D233" s="12">
        <v>45390</v>
      </c>
      <c r="E233" s="13">
        <f t="shared" si="4"/>
        <v>2024</v>
      </c>
    </row>
    <row r="234" spans="1:5">
      <c r="A234" s="13" t="s">
        <v>68</v>
      </c>
      <c r="B234" s="3" t="s">
        <v>213</v>
      </c>
      <c r="C234" s="3" t="s">
        <v>190</v>
      </c>
      <c r="D234" s="12">
        <v>45391</v>
      </c>
      <c r="E234" s="13">
        <f t="shared" si="4"/>
        <v>2024</v>
      </c>
    </row>
    <row r="235" spans="1:5">
      <c r="A235" s="13" t="s">
        <v>68</v>
      </c>
      <c r="B235" s="3" t="s">
        <v>256</v>
      </c>
      <c r="C235" s="3" t="s">
        <v>190</v>
      </c>
      <c r="D235" s="12">
        <v>45372</v>
      </c>
      <c r="E235" s="13">
        <f t="shared" si="4"/>
        <v>2024</v>
      </c>
    </row>
    <row r="236" spans="1:5">
      <c r="A236" s="13" t="s">
        <v>68</v>
      </c>
      <c r="B236" s="3" t="s">
        <v>256</v>
      </c>
      <c r="C236" s="3" t="s">
        <v>190</v>
      </c>
      <c r="D236" s="12">
        <v>45376</v>
      </c>
      <c r="E236" s="13">
        <f t="shared" si="4"/>
        <v>2024</v>
      </c>
    </row>
    <row r="237" spans="1:5">
      <c r="A237" s="13" t="s">
        <v>68</v>
      </c>
      <c r="B237" s="3" t="s">
        <v>361</v>
      </c>
      <c r="C237" s="3" t="s">
        <v>190</v>
      </c>
      <c r="D237" s="12">
        <v>45378</v>
      </c>
      <c r="E237" s="13">
        <f t="shared" si="4"/>
        <v>2024</v>
      </c>
    </row>
    <row r="238" spans="1:5">
      <c r="A238" s="13" t="s">
        <v>68</v>
      </c>
      <c r="B238" s="3" t="s">
        <v>232</v>
      </c>
      <c r="C238" s="3" t="s">
        <v>166</v>
      </c>
      <c r="D238" s="12">
        <v>45392</v>
      </c>
      <c r="E238" s="13">
        <f t="shared" si="4"/>
        <v>2024</v>
      </c>
    </row>
    <row r="239" spans="1:5">
      <c r="A239" s="13" t="s">
        <v>68</v>
      </c>
      <c r="B239" s="3" t="s">
        <v>181</v>
      </c>
      <c r="C239" s="3" t="s">
        <v>166</v>
      </c>
      <c r="D239" s="12">
        <v>45392</v>
      </c>
      <c r="E239" s="13">
        <f t="shared" si="4"/>
        <v>2024</v>
      </c>
    </row>
    <row r="240" spans="1:5">
      <c r="A240" s="13" t="s">
        <v>68</v>
      </c>
      <c r="B240" s="3" t="s">
        <v>442</v>
      </c>
      <c r="C240" s="3" t="s">
        <v>166</v>
      </c>
      <c r="D240" s="12">
        <v>45392</v>
      </c>
      <c r="E240" s="13">
        <f t="shared" si="4"/>
        <v>2024</v>
      </c>
    </row>
    <row r="241" spans="1:5">
      <c r="A241" s="13" t="s">
        <v>68</v>
      </c>
      <c r="B241" s="3" t="s">
        <v>256</v>
      </c>
      <c r="C241" s="3" t="s">
        <v>166</v>
      </c>
      <c r="D241" s="12">
        <v>45392</v>
      </c>
      <c r="E241" s="13">
        <f t="shared" si="4"/>
        <v>2024</v>
      </c>
    </row>
    <row r="242" spans="1:5">
      <c r="A242" s="13" t="s">
        <v>68</v>
      </c>
      <c r="B242" s="3" t="s">
        <v>181</v>
      </c>
      <c r="C242" s="3" t="s">
        <v>166</v>
      </c>
      <c r="D242" s="12">
        <v>45392</v>
      </c>
      <c r="E242" s="13">
        <f t="shared" si="4"/>
        <v>2024</v>
      </c>
    </row>
    <row r="243" spans="1:5">
      <c r="A243" s="13" t="s">
        <v>68</v>
      </c>
      <c r="B243" s="3" t="s">
        <v>181</v>
      </c>
      <c r="C243" s="3" t="s">
        <v>166</v>
      </c>
      <c r="D243" s="12">
        <v>45392</v>
      </c>
      <c r="E243" s="13">
        <f t="shared" si="4"/>
        <v>2024</v>
      </c>
    </row>
    <row r="244" spans="1:5">
      <c r="A244" s="13" t="s">
        <v>68</v>
      </c>
      <c r="B244" s="3" t="s">
        <v>186</v>
      </c>
      <c r="C244" s="3" t="s">
        <v>166</v>
      </c>
      <c r="D244" s="12">
        <v>45392</v>
      </c>
      <c r="E244" s="13">
        <f t="shared" si="4"/>
        <v>2024</v>
      </c>
    </row>
    <row r="245" spans="1:5">
      <c r="A245" s="13" t="s">
        <v>68</v>
      </c>
      <c r="B245" s="3" t="s">
        <v>4274</v>
      </c>
      <c r="C245" s="3" t="s">
        <v>153</v>
      </c>
      <c r="D245" s="12">
        <v>45022</v>
      </c>
      <c r="E245" s="13">
        <f t="shared" si="4"/>
        <v>2023</v>
      </c>
    </row>
    <row r="246" spans="1:5">
      <c r="A246" s="13" t="s">
        <v>68</v>
      </c>
      <c r="B246" s="3" t="s">
        <v>4278</v>
      </c>
      <c r="C246" s="3" t="s">
        <v>166</v>
      </c>
      <c r="D246" s="12">
        <v>45022</v>
      </c>
      <c r="E246" s="13">
        <f t="shared" si="4"/>
        <v>2023</v>
      </c>
    </row>
    <row r="247" spans="1:5">
      <c r="A247" s="13" t="s">
        <v>68</v>
      </c>
      <c r="B247" s="3" t="s">
        <v>4281</v>
      </c>
      <c r="C247" s="3" t="s">
        <v>166</v>
      </c>
      <c r="D247" s="12">
        <v>45022</v>
      </c>
      <c r="E247" s="13">
        <f t="shared" si="4"/>
        <v>2023</v>
      </c>
    </row>
    <row r="248" spans="1:5">
      <c r="A248" s="13" t="s">
        <v>68</v>
      </c>
      <c r="B248" s="3" t="s">
        <v>4274</v>
      </c>
      <c r="C248" s="3" t="s">
        <v>166</v>
      </c>
      <c r="D248" s="12">
        <v>45022</v>
      </c>
      <c r="E248" s="13">
        <f t="shared" si="4"/>
        <v>2023</v>
      </c>
    </row>
    <row r="249" spans="1:5">
      <c r="A249" s="13" t="s">
        <v>68</v>
      </c>
      <c r="B249" s="3" t="s">
        <v>4281</v>
      </c>
      <c r="C249" s="3" t="s">
        <v>190</v>
      </c>
      <c r="D249" s="12">
        <v>45008</v>
      </c>
      <c r="E249" s="13">
        <f t="shared" si="4"/>
        <v>2023</v>
      </c>
    </row>
    <row r="250" spans="1:5">
      <c r="A250" s="13" t="s">
        <v>68</v>
      </c>
      <c r="B250" s="3" t="s">
        <v>4283</v>
      </c>
      <c r="C250" s="3" t="s">
        <v>190</v>
      </c>
      <c r="D250" s="12">
        <v>45020</v>
      </c>
      <c r="E250" s="13">
        <f t="shared" si="4"/>
        <v>2023</v>
      </c>
    </row>
    <row r="251" spans="1:5">
      <c r="A251" s="13" t="s">
        <v>68</v>
      </c>
      <c r="B251" s="3" t="s">
        <v>620</v>
      </c>
      <c r="C251" s="3" t="s">
        <v>190</v>
      </c>
      <c r="D251" s="12">
        <v>45012</v>
      </c>
      <c r="E251" s="13">
        <f t="shared" si="4"/>
        <v>2023</v>
      </c>
    </row>
    <row r="252" spans="1:5">
      <c r="A252" s="13" t="s">
        <v>68</v>
      </c>
      <c r="B252" s="3" t="s">
        <v>181</v>
      </c>
      <c r="C252" s="3" t="s">
        <v>166</v>
      </c>
      <c r="D252" s="12">
        <v>45022</v>
      </c>
      <c r="E252" s="13">
        <f t="shared" si="4"/>
        <v>2023</v>
      </c>
    </row>
    <row r="253" spans="1:5">
      <c r="A253" s="13" t="s">
        <v>68</v>
      </c>
      <c r="B253" s="3" t="s">
        <v>4703</v>
      </c>
      <c r="C253" s="3" t="s">
        <v>4322</v>
      </c>
      <c r="D253" s="12">
        <v>44651</v>
      </c>
      <c r="E253" s="13">
        <f t="shared" si="4"/>
        <v>2022</v>
      </c>
    </row>
    <row r="254" spans="1:5">
      <c r="A254" s="13" t="s">
        <v>68</v>
      </c>
      <c r="B254" s="3" t="s">
        <v>4954</v>
      </c>
      <c r="C254" s="3" t="s">
        <v>4322</v>
      </c>
      <c r="D254" s="12">
        <v>44651</v>
      </c>
      <c r="E254" s="13">
        <f t="shared" si="4"/>
        <v>2022</v>
      </c>
    </row>
    <row r="255" spans="1:5">
      <c r="A255" s="13" t="s">
        <v>68</v>
      </c>
      <c r="B255" s="3" t="s">
        <v>5041</v>
      </c>
      <c r="C255" s="3" t="s">
        <v>240</v>
      </c>
      <c r="D255" s="12">
        <v>43872</v>
      </c>
      <c r="E255" s="13">
        <f t="shared" si="4"/>
        <v>2020</v>
      </c>
    </row>
    <row r="256" spans="1:5">
      <c r="A256" s="13" t="s">
        <v>68</v>
      </c>
      <c r="B256" s="3" t="s">
        <v>5046</v>
      </c>
      <c r="C256" s="3" t="s">
        <v>240</v>
      </c>
      <c r="D256" s="12">
        <v>43908</v>
      </c>
      <c r="E256" s="13">
        <f t="shared" si="4"/>
        <v>2020</v>
      </c>
    </row>
    <row r="257" spans="1:5">
      <c r="A257" s="13" t="s">
        <v>68</v>
      </c>
      <c r="B257" s="3" t="s">
        <v>5131</v>
      </c>
      <c r="C257" s="3" t="s">
        <v>240</v>
      </c>
      <c r="D257" s="12">
        <v>43908</v>
      </c>
      <c r="E257" s="13">
        <f t="shared" si="4"/>
        <v>2020</v>
      </c>
    </row>
    <row r="258" spans="1:5">
      <c r="A258" s="13" t="s">
        <v>68</v>
      </c>
      <c r="B258" s="3" t="s">
        <v>5076</v>
      </c>
      <c r="C258" s="3" t="s">
        <v>240</v>
      </c>
      <c r="D258" s="12">
        <v>43909</v>
      </c>
      <c r="E258" s="13">
        <f t="shared" ref="E258:E321" si="5">YEAR(D258)</f>
        <v>2020</v>
      </c>
    </row>
    <row r="259" spans="1:5">
      <c r="A259" s="13" t="s">
        <v>68</v>
      </c>
      <c r="B259" s="3" t="s">
        <v>5103</v>
      </c>
      <c r="C259" s="3" t="s">
        <v>240</v>
      </c>
      <c r="D259" s="12">
        <v>44221</v>
      </c>
      <c r="E259" s="13">
        <f t="shared" si="5"/>
        <v>2021</v>
      </c>
    </row>
    <row r="260" spans="1:5">
      <c r="A260" s="13" t="s">
        <v>71</v>
      </c>
      <c r="B260" s="3" t="s">
        <v>213</v>
      </c>
      <c r="C260" s="3" t="s">
        <v>153</v>
      </c>
      <c r="D260" s="12">
        <v>45412</v>
      </c>
      <c r="E260" s="13">
        <f t="shared" si="5"/>
        <v>2024</v>
      </c>
    </row>
    <row r="261" spans="1:5">
      <c r="A261" s="13" t="s">
        <v>71</v>
      </c>
      <c r="B261" s="3" t="s">
        <v>213</v>
      </c>
      <c r="C261" s="3" t="s">
        <v>153</v>
      </c>
      <c r="D261" s="12">
        <v>45322</v>
      </c>
      <c r="E261" s="13">
        <f t="shared" si="5"/>
        <v>2024</v>
      </c>
    </row>
    <row r="262" spans="1:5">
      <c r="A262" s="13" t="s">
        <v>71</v>
      </c>
      <c r="B262" s="3" t="s">
        <v>254</v>
      </c>
      <c r="C262" s="3" t="s">
        <v>153</v>
      </c>
      <c r="D262" s="12">
        <v>45307</v>
      </c>
      <c r="E262" s="13">
        <f t="shared" si="5"/>
        <v>2024</v>
      </c>
    </row>
    <row r="263" spans="1:5">
      <c r="A263" s="13" t="s">
        <v>71</v>
      </c>
      <c r="B263" s="3" t="s">
        <v>246</v>
      </c>
      <c r="C263" s="3" t="s">
        <v>240</v>
      </c>
      <c r="D263" s="12">
        <v>45307</v>
      </c>
      <c r="E263" s="13">
        <f t="shared" si="5"/>
        <v>2024</v>
      </c>
    </row>
    <row r="264" spans="1:5">
      <c r="A264" s="13" t="s">
        <v>71</v>
      </c>
      <c r="B264" s="3" t="s">
        <v>173</v>
      </c>
      <c r="C264" s="3" t="s">
        <v>240</v>
      </c>
      <c r="D264" s="12">
        <v>45307</v>
      </c>
      <c r="E264" s="13">
        <f t="shared" si="5"/>
        <v>2024</v>
      </c>
    </row>
    <row r="265" spans="1:5">
      <c r="A265" s="13" t="s">
        <v>71</v>
      </c>
      <c r="B265" s="3" t="s">
        <v>254</v>
      </c>
      <c r="C265" s="3" t="s">
        <v>240</v>
      </c>
      <c r="D265" s="12">
        <v>45307</v>
      </c>
      <c r="E265" s="13">
        <f t="shared" si="5"/>
        <v>2024</v>
      </c>
    </row>
    <row r="266" spans="1:5">
      <c r="A266" s="13" t="s">
        <v>71</v>
      </c>
      <c r="B266" s="3" t="s">
        <v>4875</v>
      </c>
      <c r="C266" s="3" t="s">
        <v>4322</v>
      </c>
      <c r="D266" s="12">
        <v>44660</v>
      </c>
      <c r="E266" s="13">
        <f t="shared" si="5"/>
        <v>2022</v>
      </c>
    </row>
    <row r="267" spans="1:5">
      <c r="A267" s="13" t="s">
        <v>71</v>
      </c>
      <c r="B267" s="3" t="s">
        <v>4974</v>
      </c>
      <c r="C267" s="3" t="s">
        <v>4322</v>
      </c>
      <c r="D267" s="12">
        <v>44660</v>
      </c>
      <c r="E267" s="13">
        <f t="shared" si="5"/>
        <v>2022</v>
      </c>
    </row>
    <row r="268" spans="1:5">
      <c r="A268" s="13" t="s">
        <v>71</v>
      </c>
      <c r="B268" s="3" t="s">
        <v>4983</v>
      </c>
      <c r="C268" s="3" t="s">
        <v>4322</v>
      </c>
      <c r="D268" s="12">
        <v>44660</v>
      </c>
      <c r="E268" s="13">
        <f t="shared" si="5"/>
        <v>2022</v>
      </c>
    </row>
    <row r="269" spans="1:5">
      <c r="A269" s="13" t="s">
        <v>71</v>
      </c>
      <c r="B269" s="3" t="s">
        <v>4983</v>
      </c>
      <c r="C269" s="3" t="s">
        <v>4322</v>
      </c>
      <c r="D269" s="12">
        <v>44660</v>
      </c>
      <c r="E269" s="13">
        <f t="shared" si="5"/>
        <v>2022</v>
      </c>
    </row>
    <row r="270" spans="1:5">
      <c r="A270" s="13" t="s">
        <v>71</v>
      </c>
      <c r="B270" s="3" t="s">
        <v>5005</v>
      </c>
      <c r="C270" s="3" t="s">
        <v>4322</v>
      </c>
      <c r="D270" s="12">
        <v>44660</v>
      </c>
      <c r="E270" s="13">
        <f t="shared" si="5"/>
        <v>2022</v>
      </c>
    </row>
    <row r="271" spans="1:5">
      <c r="A271" s="13" t="s">
        <v>71</v>
      </c>
      <c r="B271" s="3" t="s">
        <v>5005</v>
      </c>
      <c r="C271" s="3" t="s">
        <v>4322</v>
      </c>
      <c r="D271" s="12">
        <v>44660</v>
      </c>
      <c r="E271" s="13">
        <f t="shared" si="5"/>
        <v>2022</v>
      </c>
    </row>
    <row r="272" spans="1:5">
      <c r="A272" s="13" t="s">
        <v>71</v>
      </c>
      <c r="B272" s="3" t="s">
        <v>5076</v>
      </c>
      <c r="C272" s="3" t="s">
        <v>240</v>
      </c>
      <c r="D272" s="12">
        <v>44393</v>
      </c>
      <c r="E272" s="13">
        <f t="shared" si="5"/>
        <v>2021</v>
      </c>
    </row>
    <row r="273" spans="1:5">
      <c r="A273" s="13" t="s">
        <v>71</v>
      </c>
      <c r="B273" s="3" t="s">
        <v>5058</v>
      </c>
      <c r="D273" s="22">
        <v>43831</v>
      </c>
      <c r="E273" s="13">
        <f t="shared" si="5"/>
        <v>2020</v>
      </c>
    </row>
    <row r="274" spans="1:5">
      <c r="A274" s="13" t="s">
        <v>72</v>
      </c>
      <c r="B274" s="3" t="s">
        <v>256</v>
      </c>
      <c r="C274" s="3" t="s">
        <v>166</v>
      </c>
      <c r="D274" s="12">
        <v>45359</v>
      </c>
      <c r="E274" s="13">
        <f t="shared" si="5"/>
        <v>2024</v>
      </c>
    </row>
    <row r="275" spans="1:5">
      <c r="A275" s="13" t="s">
        <v>72</v>
      </c>
      <c r="B275" s="3" t="s">
        <v>256</v>
      </c>
      <c r="C275" s="3" t="s">
        <v>166</v>
      </c>
      <c r="D275" s="12">
        <v>45359</v>
      </c>
      <c r="E275" s="13">
        <f t="shared" si="5"/>
        <v>2024</v>
      </c>
    </row>
    <row r="276" spans="1:5">
      <c r="A276" s="13" t="s">
        <v>72</v>
      </c>
      <c r="B276" s="3" t="s">
        <v>181</v>
      </c>
      <c r="C276" s="3" t="s">
        <v>166</v>
      </c>
      <c r="D276" s="12">
        <v>45359</v>
      </c>
      <c r="E276" s="13">
        <f t="shared" si="5"/>
        <v>2024</v>
      </c>
    </row>
    <row r="277" spans="1:5">
      <c r="A277" s="13" t="s">
        <v>72</v>
      </c>
      <c r="B277" s="3" t="s">
        <v>181</v>
      </c>
      <c r="C277" s="3" t="s">
        <v>166</v>
      </c>
      <c r="D277" s="12">
        <v>45359</v>
      </c>
      <c r="E277" s="13">
        <f t="shared" si="5"/>
        <v>2024</v>
      </c>
    </row>
    <row r="278" spans="1:5">
      <c r="A278" s="13" t="s">
        <v>72</v>
      </c>
      <c r="B278" s="3" t="s">
        <v>243</v>
      </c>
      <c r="C278" s="3" t="s">
        <v>166</v>
      </c>
      <c r="D278" s="12">
        <v>45359</v>
      </c>
      <c r="E278" s="13">
        <f t="shared" si="5"/>
        <v>2024</v>
      </c>
    </row>
    <row r="279" spans="1:5">
      <c r="A279" s="13" t="s">
        <v>72</v>
      </c>
      <c r="B279" s="3" t="s">
        <v>181</v>
      </c>
      <c r="C279" s="3" t="s">
        <v>166</v>
      </c>
      <c r="D279" s="12">
        <v>45044</v>
      </c>
      <c r="E279" s="13">
        <f t="shared" si="5"/>
        <v>2023</v>
      </c>
    </row>
    <row r="280" spans="1:5">
      <c r="A280" s="13" t="s">
        <v>72</v>
      </c>
      <c r="B280" s="3" t="s">
        <v>259</v>
      </c>
      <c r="C280" s="3" t="s">
        <v>166</v>
      </c>
      <c r="D280" s="12">
        <v>45044</v>
      </c>
      <c r="E280" s="13">
        <f t="shared" si="5"/>
        <v>2023</v>
      </c>
    </row>
    <row r="281" spans="1:5">
      <c r="A281" s="13" t="s">
        <v>72</v>
      </c>
      <c r="B281" s="3" t="s">
        <v>4281</v>
      </c>
      <c r="C281" s="3" t="s">
        <v>166</v>
      </c>
      <c r="D281" s="12">
        <v>45044</v>
      </c>
      <c r="E281" s="13">
        <f t="shared" si="5"/>
        <v>2023</v>
      </c>
    </row>
    <row r="282" spans="1:5">
      <c r="A282" s="13" t="s">
        <v>72</v>
      </c>
      <c r="B282" s="3" t="s">
        <v>4281</v>
      </c>
      <c r="C282" s="3" t="s">
        <v>190</v>
      </c>
      <c r="D282" s="12">
        <v>45050</v>
      </c>
      <c r="E282" s="13">
        <f t="shared" si="5"/>
        <v>2023</v>
      </c>
    </row>
    <row r="283" spans="1:5">
      <c r="A283" s="13" t="s">
        <v>72</v>
      </c>
      <c r="B283" s="3" t="s">
        <v>4281</v>
      </c>
      <c r="C283" s="3" t="s">
        <v>166</v>
      </c>
      <c r="D283" s="12">
        <v>45044</v>
      </c>
      <c r="E283" s="13">
        <f t="shared" si="5"/>
        <v>2023</v>
      </c>
    </row>
    <row r="284" spans="1:5">
      <c r="A284" s="13" t="s">
        <v>72</v>
      </c>
      <c r="B284" s="3" t="s">
        <v>4281</v>
      </c>
      <c r="C284" s="3" t="s">
        <v>166</v>
      </c>
      <c r="D284" s="12">
        <v>45044</v>
      </c>
      <c r="E284" s="13">
        <f t="shared" si="5"/>
        <v>2023</v>
      </c>
    </row>
    <row r="285" spans="1:5">
      <c r="A285" s="13" t="s">
        <v>72</v>
      </c>
      <c r="B285" s="3" t="s">
        <v>4621</v>
      </c>
      <c r="C285" s="3" t="s">
        <v>166</v>
      </c>
      <c r="D285" s="12">
        <v>45044</v>
      </c>
      <c r="E285" s="13">
        <f t="shared" si="5"/>
        <v>2023</v>
      </c>
    </row>
    <row r="286" spans="1:5">
      <c r="A286" s="13" t="s">
        <v>72</v>
      </c>
      <c r="B286" s="3" t="s">
        <v>4283</v>
      </c>
      <c r="C286" s="3" t="s">
        <v>166</v>
      </c>
      <c r="D286" s="12">
        <v>45044</v>
      </c>
      <c r="E286" s="13">
        <f t="shared" si="5"/>
        <v>2023</v>
      </c>
    </row>
    <row r="287" spans="1:5">
      <c r="A287" s="13" t="s">
        <v>72</v>
      </c>
      <c r="B287" s="3" t="s">
        <v>4283</v>
      </c>
      <c r="C287" s="3" t="s">
        <v>190</v>
      </c>
      <c r="D287" s="12">
        <v>45036</v>
      </c>
      <c r="E287" s="13">
        <f t="shared" si="5"/>
        <v>2023</v>
      </c>
    </row>
    <row r="288" spans="1:5">
      <c r="A288" s="13" t="s">
        <v>72</v>
      </c>
      <c r="B288" s="3" t="s">
        <v>4283</v>
      </c>
      <c r="C288" s="3" t="s">
        <v>166</v>
      </c>
      <c r="D288" s="12">
        <v>45044</v>
      </c>
      <c r="E288" s="13">
        <f t="shared" si="5"/>
        <v>2023</v>
      </c>
    </row>
    <row r="289" spans="1:5">
      <c r="A289" s="13" t="s">
        <v>72</v>
      </c>
      <c r="B289" s="3" t="s">
        <v>4283</v>
      </c>
      <c r="C289" s="3" t="s">
        <v>190</v>
      </c>
      <c r="D289" s="12">
        <v>45021</v>
      </c>
      <c r="E289" s="13">
        <f t="shared" si="5"/>
        <v>2023</v>
      </c>
    </row>
    <row r="290" spans="1:5">
      <c r="A290" s="13" t="s">
        <v>72</v>
      </c>
      <c r="B290" s="3" t="s">
        <v>4283</v>
      </c>
      <c r="C290" s="3" t="s">
        <v>166</v>
      </c>
      <c r="D290" s="12">
        <v>45044</v>
      </c>
      <c r="E290" s="13">
        <f t="shared" si="5"/>
        <v>2023</v>
      </c>
    </row>
    <row r="291" spans="1:5">
      <c r="A291" s="13" t="s">
        <v>72</v>
      </c>
      <c r="B291" s="3" t="s">
        <v>259</v>
      </c>
      <c r="C291" s="3" t="s">
        <v>166</v>
      </c>
      <c r="D291" s="12">
        <v>45044</v>
      </c>
      <c r="E291" s="13">
        <f t="shared" si="5"/>
        <v>2023</v>
      </c>
    </row>
    <row r="292" spans="1:5">
      <c r="A292" s="13" t="s">
        <v>72</v>
      </c>
      <c r="B292" s="3" t="s">
        <v>4281</v>
      </c>
      <c r="C292" s="3" t="s">
        <v>166</v>
      </c>
      <c r="D292" s="12">
        <v>45044</v>
      </c>
      <c r="E292" s="13">
        <f t="shared" si="5"/>
        <v>2023</v>
      </c>
    </row>
    <row r="293" spans="1:5">
      <c r="A293" s="13" t="s">
        <v>72</v>
      </c>
      <c r="B293" s="3" t="s">
        <v>4283</v>
      </c>
      <c r="C293" s="3" t="s">
        <v>166</v>
      </c>
      <c r="D293" s="12">
        <v>45044</v>
      </c>
      <c r="E293" s="13">
        <f t="shared" si="5"/>
        <v>2023</v>
      </c>
    </row>
    <row r="294" spans="1:5">
      <c r="A294" s="13" t="s">
        <v>72</v>
      </c>
      <c r="B294" s="3" t="s">
        <v>4283</v>
      </c>
      <c r="C294" s="3" t="s">
        <v>166</v>
      </c>
      <c r="D294" s="12">
        <v>45044</v>
      </c>
      <c r="E294" s="13">
        <f t="shared" si="5"/>
        <v>2023</v>
      </c>
    </row>
    <row r="295" spans="1:5">
      <c r="A295" s="13" t="s">
        <v>72</v>
      </c>
      <c r="B295" s="3" t="s">
        <v>4283</v>
      </c>
      <c r="C295" s="3" t="s">
        <v>166</v>
      </c>
      <c r="D295" s="12">
        <v>45044</v>
      </c>
      <c r="E295" s="13">
        <f t="shared" si="5"/>
        <v>2023</v>
      </c>
    </row>
    <row r="296" spans="1:5">
      <c r="A296" s="13" t="s">
        <v>72</v>
      </c>
      <c r="B296" s="3" t="s">
        <v>4283</v>
      </c>
      <c r="C296" s="3" t="s">
        <v>166</v>
      </c>
      <c r="D296" s="12">
        <v>45044</v>
      </c>
      <c r="E296" s="13">
        <f t="shared" si="5"/>
        <v>2023</v>
      </c>
    </row>
    <row r="297" spans="1:5">
      <c r="A297" s="13" t="s">
        <v>72</v>
      </c>
      <c r="B297" s="3" t="s">
        <v>4703</v>
      </c>
      <c r="C297" s="3" t="s">
        <v>4322</v>
      </c>
      <c r="D297" s="12">
        <v>44634</v>
      </c>
      <c r="E297" s="13">
        <f t="shared" si="5"/>
        <v>2022</v>
      </c>
    </row>
    <row r="298" spans="1:5">
      <c r="A298" s="13" t="s">
        <v>72</v>
      </c>
      <c r="B298" s="3" t="s">
        <v>4703</v>
      </c>
      <c r="C298" s="3" t="s">
        <v>4322</v>
      </c>
      <c r="D298" s="12">
        <v>44634</v>
      </c>
      <c r="E298" s="13">
        <f t="shared" si="5"/>
        <v>2022</v>
      </c>
    </row>
    <row r="299" spans="1:5">
      <c r="A299" s="13" t="s">
        <v>72</v>
      </c>
      <c r="B299" s="3" t="s">
        <v>4794</v>
      </c>
      <c r="C299" s="3" t="s">
        <v>4811</v>
      </c>
      <c r="D299" s="12">
        <v>44705</v>
      </c>
      <c r="E299" s="13">
        <f t="shared" si="5"/>
        <v>2022</v>
      </c>
    </row>
    <row r="300" spans="1:5">
      <c r="A300" s="13" t="s">
        <v>72</v>
      </c>
      <c r="B300" s="3" t="s">
        <v>4875</v>
      </c>
      <c r="C300" s="3" t="s">
        <v>4322</v>
      </c>
      <c r="D300" s="12">
        <v>44634</v>
      </c>
      <c r="E300" s="13">
        <f t="shared" si="5"/>
        <v>2022</v>
      </c>
    </row>
    <row r="301" spans="1:5">
      <c r="A301" s="13" t="s">
        <v>72</v>
      </c>
      <c r="B301" s="3" t="s">
        <v>4875</v>
      </c>
      <c r="C301" s="3" t="s">
        <v>4322</v>
      </c>
      <c r="D301" s="12">
        <v>44634</v>
      </c>
      <c r="E301" s="13">
        <f t="shared" si="5"/>
        <v>2022</v>
      </c>
    </row>
    <row r="302" spans="1:5">
      <c r="A302" s="13" t="s">
        <v>72</v>
      </c>
      <c r="B302" s="3" t="s">
        <v>4875</v>
      </c>
      <c r="C302" s="3" t="s">
        <v>4322</v>
      </c>
      <c r="D302" s="12">
        <v>44634</v>
      </c>
      <c r="E302" s="13">
        <f t="shared" si="5"/>
        <v>2022</v>
      </c>
    </row>
    <row r="303" spans="1:5">
      <c r="A303" s="13" t="s">
        <v>72</v>
      </c>
      <c r="B303" s="3" t="s">
        <v>4923</v>
      </c>
      <c r="C303" s="3" t="s">
        <v>4322</v>
      </c>
      <c r="D303" s="12">
        <v>44634</v>
      </c>
      <c r="E303" s="13">
        <f t="shared" si="5"/>
        <v>2022</v>
      </c>
    </row>
    <row r="304" spans="1:5">
      <c r="A304" s="13" t="s">
        <v>72</v>
      </c>
      <c r="B304" s="3" t="s">
        <v>4940</v>
      </c>
      <c r="C304" s="3" t="s">
        <v>4322</v>
      </c>
      <c r="D304" s="12">
        <v>44634</v>
      </c>
      <c r="E304" s="13">
        <f t="shared" si="5"/>
        <v>2022</v>
      </c>
    </row>
    <row r="305" spans="1:5">
      <c r="A305" s="13" t="s">
        <v>72</v>
      </c>
      <c r="B305" s="3" t="s">
        <v>5005</v>
      </c>
      <c r="C305" s="3" t="s">
        <v>4322</v>
      </c>
      <c r="D305" s="12">
        <v>44634</v>
      </c>
      <c r="E305" s="13">
        <f t="shared" si="5"/>
        <v>2022</v>
      </c>
    </row>
    <row r="306" spans="1:5">
      <c r="A306" s="13" t="s">
        <v>72</v>
      </c>
      <c r="B306" s="3" t="s">
        <v>5005</v>
      </c>
      <c r="C306" s="3" t="s">
        <v>4322</v>
      </c>
      <c r="D306" s="12">
        <v>44634</v>
      </c>
      <c r="E306" s="13">
        <f t="shared" si="5"/>
        <v>2022</v>
      </c>
    </row>
    <row r="307" spans="1:5">
      <c r="A307" s="13" t="s">
        <v>72</v>
      </c>
      <c r="B307" s="3" t="s">
        <v>5041</v>
      </c>
      <c r="C307" s="3" t="s">
        <v>240</v>
      </c>
      <c r="D307" s="12">
        <v>44250</v>
      </c>
      <c r="E307" s="13">
        <f t="shared" si="5"/>
        <v>2021</v>
      </c>
    </row>
    <row r="308" spans="1:5">
      <c r="A308" s="13" t="s">
        <v>72</v>
      </c>
      <c r="B308" s="3" t="s">
        <v>181</v>
      </c>
      <c r="C308" s="3" t="s">
        <v>240</v>
      </c>
      <c r="D308" s="12">
        <v>44249</v>
      </c>
      <c r="E308" s="13">
        <f t="shared" si="5"/>
        <v>2021</v>
      </c>
    </row>
    <row r="309" spans="1:5">
      <c r="A309" s="13" t="s">
        <v>72</v>
      </c>
      <c r="B309" s="3" t="s">
        <v>181</v>
      </c>
      <c r="C309" s="3" t="s">
        <v>240</v>
      </c>
      <c r="D309" s="12">
        <v>44207</v>
      </c>
      <c r="E309" s="13">
        <f t="shared" si="5"/>
        <v>2021</v>
      </c>
    </row>
    <row r="310" spans="1:5">
      <c r="A310" s="13" t="s">
        <v>72</v>
      </c>
      <c r="B310" s="3" t="s">
        <v>5046</v>
      </c>
      <c r="C310" s="3" t="s">
        <v>240</v>
      </c>
      <c r="D310" s="12">
        <v>43846</v>
      </c>
      <c r="E310" s="13">
        <f t="shared" si="5"/>
        <v>2020</v>
      </c>
    </row>
    <row r="311" spans="1:5">
      <c r="A311" s="13" t="s">
        <v>72</v>
      </c>
      <c r="B311" s="3" t="s">
        <v>5131</v>
      </c>
      <c r="C311" s="3" t="s">
        <v>240</v>
      </c>
      <c r="D311" s="12">
        <v>43839</v>
      </c>
      <c r="E311" s="13">
        <f t="shared" si="5"/>
        <v>2020</v>
      </c>
    </row>
    <row r="312" spans="1:5">
      <c r="A312" s="13" t="s">
        <v>72</v>
      </c>
      <c r="B312" s="3" t="s">
        <v>5060</v>
      </c>
      <c r="C312" s="3" t="s">
        <v>240</v>
      </c>
      <c r="D312" s="12">
        <v>43835</v>
      </c>
      <c r="E312" s="13">
        <f t="shared" si="5"/>
        <v>2020</v>
      </c>
    </row>
    <row r="313" spans="1:5">
      <c r="A313" s="13" t="s">
        <v>72</v>
      </c>
      <c r="B313" s="3" t="s">
        <v>5064</v>
      </c>
      <c r="C313" s="3" t="s">
        <v>240</v>
      </c>
      <c r="D313" s="12">
        <v>43839</v>
      </c>
      <c r="E313" s="13">
        <f t="shared" si="5"/>
        <v>2020</v>
      </c>
    </row>
    <row r="314" spans="1:5">
      <c r="A314" s="13" t="s">
        <v>72</v>
      </c>
      <c r="B314" s="3" t="s">
        <v>5103</v>
      </c>
      <c r="C314" s="3" t="s">
        <v>240</v>
      </c>
      <c r="D314" s="12">
        <v>43839</v>
      </c>
      <c r="E314" s="13">
        <f t="shared" si="5"/>
        <v>2020</v>
      </c>
    </row>
    <row r="315" spans="1:5">
      <c r="A315" s="13" t="s">
        <v>72</v>
      </c>
      <c r="B315" s="3" t="s">
        <v>5060</v>
      </c>
      <c r="C315" s="3" t="s">
        <v>240</v>
      </c>
      <c r="D315" s="12">
        <v>44250</v>
      </c>
      <c r="E315" s="13">
        <f t="shared" si="5"/>
        <v>2021</v>
      </c>
    </row>
    <row r="316" spans="1:5">
      <c r="A316" s="13" t="s">
        <v>74</v>
      </c>
      <c r="B316" s="3" t="s">
        <v>181</v>
      </c>
      <c r="C316" s="3" t="s">
        <v>190</v>
      </c>
      <c r="D316" s="12">
        <v>45421</v>
      </c>
      <c r="E316" s="13">
        <f t="shared" si="5"/>
        <v>2024</v>
      </c>
    </row>
    <row r="317" spans="1:5">
      <c r="A317" s="13" t="s">
        <v>74</v>
      </c>
      <c r="B317" s="3" t="s">
        <v>216</v>
      </c>
      <c r="C317" s="3" t="s">
        <v>166</v>
      </c>
      <c r="D317" s="12">
        <v>45402</v>
      </c>
      <c r="E317" s="13">
        <f t="shared" si="5"/>
        <v>2024</v>
      </c>
    </row>
    <row r="318" spans="1:5">
      <c r="A318" s="13" t="s">
        <v>74</v>
      </c>
      <c r="B318" s="3" t="s">
        <v>181</v>
      </c>
      <c r="C318" s="3" t="s">
        <v>190</v>
      </c>
      <c r="D318" s="12">
        <v>45421</v>
      </c>
      <c r="E318" s="13">
        <f t="shared" si="5"/>
        <v>2024</v>
      </c>
    </row>
    <row r="319" spans="1:5">
      <c r="A319" s="13" t="s">
        <v>74</v>
      </c>
      <c r="B319" s="3" t="s">
        <v>256</v>
      </c>
      <c r="C319" s="3" t="s">
        <v>190</v>
      </c>
      <c r="D319" s="12">
        <v>45384</v>
      </c>
      <c r="E319" s="13">
        <f t="shared" si="5"/>
        <v>2024</v>
      </c>
    </row>
    <row r="320" spans="1:5">
      <c r="A320" s="13" t="s">
        <v>74</v>
      </c>
      <c r="B320" s="3" t="s">
        <v>256</v>
      </c>
      <c r="C320" s="3" t="s">
        <v>166</v>
      </c>
      <c r="D320" s="12">
        <v>45402</v>
      </c>
      <c r="E320" s="13">
        <f t="shared" si="5"/>
        <v>2024</v>
      </c>
    </row>
    <row r="321" spans="1:5">
      <c r="A321" s="13" t="s">
        <v>74</v>
      </c>
      <c r="B321" s="3" t="s">
        <v>181</v>
      </c>
      <c r="C321" s="3" t="s">
        <v>166</v>
      </c>
      <c r="D321" s="12">
        <v>45402</v>
      </c>
      <c r="E321" s="13">
        <f t="shared" si="5"/>
        <v>2024</v>
      </c>
    </row>
    <row r="322" spans="1:5">
      <c r="A322" s="13" t="s">
        <v>74</v>
      </c>
      <c r="B322" s="3" t="s">
        <v>256</v>
      </c>
      <c r="C322" s="3" t="s">
        <v>190</v>
      </c>
      <c r="D322" s="12">
        <v>45384</v>
      </c>
      <c r="E322" s="13">
        <f t="shared" ref="E322:E385" si="6">YEAR(D322)</f>
        <v>2024</v>
      </c>
    </row>
    <row r="323" spans="1:5">
      <c r="A323" s="13" t="s">
        <v>74</v>
      </c>
      <c r="B323" s="3" t="s">
        <v>243</v>
      </c>
      <c r="C323" s="3" t="s">
        <v>166</v>
      </c>
      <c r="D323" s="12">
        <v>45402</v>
      </c>
      <c r="E323" s="13">
        <f t="shared" si="6"/>
        <v>2024</v>
      </c>
    </row>
    <row r="324" spans="1:5">
      <c r="A324" s="13" t="s">
        <v>74</v>
      </c>
      <c r="B324" s="3" t="s">
        <v>256</v>
      </c>
      <c r="C324" s="3" t="s">
        <v>166</v>
      </c>
      <c r="D324" s="12">
        <v>45402</v>
      </c>
      <c r="E324" s="13">
        <f t="shared" si="6"/>
        <v>2024</v>
      </c>
    </row>
    <row r="325" spans="1:5">
      <c r="A325" s="13" t="s">
        <v>74</v>
      </c>
      <c r="B325" s="3" t="s">
        <v>401</v>
      </c>
      <c r="C325" s="3" t="s">
        <v>166</v>
      </c>
      <c r="D325" s="12">
        <v>45402</v>
      </c>
      <c r="E325" s="13">
        <f t="shared" si="6"/>
        <v>2024</v>
      </c>
    </row>
    <row r="326" spans="1:5">
      <c r="A326" s="13" t="s">
        <v>74</v>
      </c>
      <c r="B326" s="3" t="s">
        <v>243</v>
      </c>
      <c r="C326" s="3" t="s">
        <v>166</v>
      </c>
      <c r="D326" s="12">
        <v>45402</v>
      </c>
      <c r="E326" s="13">
        <f t="shared" si="6"/>
        <v>2024</v>
      </c>
    </row>
    <row r="327" spans="1:5">
      <c r="A327" s="13" t="s">
        <v>74</v>
      </c>
      <c r="B327" s="3" t="s">
        <v>256</v>
      </c>
      <c r="C327" s="3" t="s">
        <v>166</v>
      </c>
      <c r="D327" s="12">
        <v>45402</v>
      </c>
      <c r="E327" s="13">
        <f t="shared" si="6"/>
        <v>2024</v>
      </c>
    </row>
    <row r="328" spans="1:5">
      <c r="A328" s="13" t="s">
        <v>74</v>
      </c>
      <c r="B328" s="3" t="s">
        <v>181</v>
      </c>
      <c r="C328" s="3" t="s">
        <v>166</v>
      </c>
      <c r="D328" s="12">
        <v>45402</v>
      </c>
      <c r="E328" s="13">
        <f t="shared" si="6"/>
        <v>2024</v>
      </c>
    </row>
    <row r="329" spans="1:5">
      <c r="A329" s="13" t="s">
        <v>74</v>
      </c>
      <c r="B329" s="3" t="s">
        <v>243</v>
      </c>
      <c r="C329" s="3" t="s">
        <v>166</v>
      </c>
      <c r="D329" s="12">
        <v>45402</v>
      </c>
      <c r="E329" s="13">
        <f t="shared" si="6"/>
        <v>2024</v>
      </c>
    </row>
    <row r="330" spans="1:5">
      <c r="A330" s="13" t="s">
        <v>74</v>
      </c>
      <c r="B330" s="3" t="s">
        <v>216</v>
      </c>
      <c r="C330" s="3" t="s">
        <v>166</v>
      </c>
      <c r="D330" s="12">
        <v>45402</v>
      </c>
      <c r="E330" s="13">
        <f t="shared" si="6"/>
        <v>2024</v>
      </c>
    </row>
    <row r="331" spans="1:5">
      <c r="A331" s="13" t="s">
        <v>74</v>
      </c>
      <c r="B331" s="3" t="s">
        <v>256</v>
      </c>
      <c r="C331" s="3" t="s">
        <v>166</v>
      </c>
      <c r="D331" s="12">
        <v>45402</v>
      </c>
      <c r="E331" s="13">
        <f t="shared" si="6"/>
        <v>2024</v>
      </c>
    </row>
    <row r="332" spans="1:5">
      <c r="A332" s="13" t="s">
        <v>74</v>
      </c>
      <c r="B332" s="3" t="s">
        <v>181</v>
      </c>
      <c r="C332" s="3" t="s">
        <v>166</v>
      </c>
      <c r="D332" s="12">
        <v>45402</v>
      </c>
      <c r="E332" s="13">
        <f t="shared" si="6"/>
        <v>2024</v>
      </c>
    </row>
    <row r="333" spans="1:5">
      <c r="A333" s="13" t="s">
        <v>74</v>
      </c>
      <c r="B333" s="3" t="s">
        <v>246</v>
      </c>
      <c r="C333" s="3" t="s">
        <v>166</v>
      </c>
      <c r="D333" s="12">
        <v>45402</v>
      </c>
      <c r="E333" s="13">
        <f t="shared" si="6"/>
        <v>2024</v>
      </c>
    </row>
    <row r="334" spans="1:5">
      <c r="A334" s="13" t="s">
        <v>74</v>
      </c>
      <c r="B334" s="3" t="s">
        <v>620</v>
      </c>
      <c r="C334" s="3" t="s">
        <v>166</v>
      </c>
      <c r="D334" s="12">
        <v>45402</v>
      </c>
      <c r="E334" s="13">
        <f t="shared" si="6"/>
        <v>2024</v>
      </c>
    </row>
    <row r="335" spans="1:5">
      <c r="A335" s="13" t="s">
        <v>74</v>
      </c>
      <c r="B335" s="3" t="s">
        <v>749</v>
      </c>
      <c r="C335" s="3" t="s">
        <v>166</v>
      </c>
      <c r="D335" s="12">
        <v>45402</v>
      </c>
      <c r="E335" s="13">
        <f t="shared" si="6"/>
        <v>2024</v>
      </c>
    </row>
    <row r="336" spans="1:5">
      <c r="A336" s="13" t="s">
        <v>74</v>
      </c>
      <c r="B336" s="3" t="s">
        <v>156</v>
      </c>
      <c r="C336" s="3" t="s">
        <v>166</v>
      </c>
      <c r="D336" s="12">
        <v>45402</v>
      </c>
      <c r="E336" s="13">
        <f t="shared" si="6"/>
        <v>2024</v>
      </c>
    </row>
    <row r="337" spans="1:5">
      <c r="A337" s="13" t="s">
        <v>74</v>
      </c>
      <c r="B337" s="3" t="s">
        <v>752</v>
      </c>
      <c r="C337" s="3" t="s">
        <v>166</v>
      </c>
      <c r="D337" s="12">
        <v>45402</v>
      </c>
      <c r="E337" s="13">
        <f t="shared" si="6"/>
        <v>2024</v>
      </c>
    </row>
    <row r="338" spans="1:5">
      <c r="A338" s="13" t="s">
        <v>74</v>
      </c>
      <c r="B338" s="3" t="s">
        <v>291</v>
      </c>
      <c r="C338" s="3" t="s">
        <v>166</v>
      </c>
      <c r="D338" s="12">
        <v>45402</v>
      </c>
      <c r="E338" s="13">
        <f t="shared" si="6"/>
        <v>2024</v>
      </c>
    </row>
    <row r="339" spans="1:5">
      <c r="A339" s="13" t="s">
        <v>74</v>
      </c>
      <c r="B339" s="3" t="s">
        <v>347</v>
      </c>
      <c r="C339" s="3" t="s">
        <v>166</v>
      </c>
      <c r="D339" s="12">
        <v>45402</v>
      </c>
      <c r="E339" s="13">
        <f t="shared" si="6"/>
        <v>2024</v>
      </c>
    </row>
    <row r="340" spans="1:5">
      <c r="A340" s="13" t="s">
        <v>74</v>
      </c>
      <c r="B340" s="3" t="s">
        <v>756</v>
      </c>
      <c r="C340" s="3" t="s">
        <v>166</v>
      </c>
      <c r="D340" s="12">
        <v>45402</v>
      </c>
      <c r="E340" s="13">
        <f t="shared" si="6"/>
        <v>2024</v>
      </c>
    </row>
    <row r="341" spans="1:5">
      <c r="A341" s="13" t="s">
        <v>74</v>
      </c>
      <c r="B341" s="3" t="s">
        <v>553</v>
      </c>
      <c r="C341" s="3" t="s">
        <v>166</v>
      </c>
      <c r="D341" s="12">
        <v>45402</v>
      </c>
      <c r="E341" s="13">
        <f t="shared" si="6"/>
        <v>2024</v>
      </c>
    </row>
    <row r="342" spans="1:5">
      <c r="A342" s="13" t="s">
        <v>74</v>
      </c>
      <c r="B342" s="3" t="s">
        <v>347</v>
      </c>
      <c r="C342" s="3" t="s">
        <v>166</v>
      </c>
      <c r="D342" s="12">
        <v>45402</v>
      </c>
      <c r="E342" s="13">
        <f t="shared" si="6"/>
        <v>2024</v>
      </c>
    </row>
    <row r="343" spans="1:5">
      <c r="A343" s="13" t="s">
        <v>74</v>
      </c>
      <c r="B343" s="3" t="s">
        <v>760</v>
      </c>
      <c r="C343" s="3" t="s">
        <v>166</v>
      </c>
      <c r="D343" s="12">
        <v>45402</v>
      </c>
      <c r="E343" s="13">
        <f t="shared" si="6"/>
        <v>2024</v>
      </c>
    </row>
    <row r="344" spans="1:5">
      <c r="A344" s="13" t="s">
        <v>74</v>
      </c>
      <c r="B344" s="3" t="s">
        <v>262</v>
      </c>
      <c r="C344" s="3" t="s">
        <v>166</v>
      </c>
      <c r="D344" s="12">
        <v>45402</v>
      </c>
      <c r="E344" s="13">
        <f t="shared" si="6"/>
        <v>2024</v>
      </c>
    </row>
    <row r="345" spans="1:5">
      <c r="A345" s="13" t="s">
        <v>74</v>
      </c>
      <c r="B345" s="3" t="s">
        <v>291</v>
      </c>
      <c r="C345" s="3" t="s">
        <v>166</v>
      </c>
      <c r="D345" s="12">
        <v>45402</v>
      </c>
      <c r="E345" s="13">
        <f t="shared" si="6"/>
        <v>2024</v>
      </c>
    </row>
    <row r="346" spans="1:5">
      <c r="A346" s="13" t="s">
        <v>74</v>
      </c>
      <c r="B346" s="3" t="s">
        <v>764</v>
      </c>
      <c r="C346" s="3" t="s">
        <v>166</v>
      </c>
      <c r="D346" s="12">
        <v>45402</v>
      </c>
      <c r="E346" s="13">
        <f t="shared" si="6"/>
        <v>2024</v>
      </c>
    </row>
    <row r="347" spans="1:5">
      <c r="A347" s="13" t="s">
        <v>74</v>
      </c>
      <c r="B347" s="3" t="s">
        <v>516</v>
      </c>
      <c r="C347" s="3" t="s">
        <v>166</v>
      </c>
      <c r="D347" s="12">
        <v>45402</v>
      </c>
      <c r="E347" s="13">
        <f t="shared" si="6"/>
        <v>2024</v>
      </c>
    </row>
    <row r="348" spans="1:5">
      <c r="A348" s="13" t="s">
        <v>74</v>
      </c>
      <c r="B348" s="3" t="s">
        <v>156</v>
      </c>
      <c r="C348" s="3" t="s">
        <v>166</v>
      </c>
      <c r="D348" s="12">
        <v>45402</v>
      </c>
      <c r="E348" s="13">
        <f t="shared" si="6"/>
        <v>2024</v>
      </c>
    </row>
    <row r="349" spans="1:5">
      <c r="A349" s="13" t="s">
        <v>74</v>
      </c>
      <c r="B349" s="3" t="s">
        <v>156</v>
      </c>
      <c r="C349" s="3" t="s">
        <v>166</v>
      </c>
      <c r="D349" s="12">
        <v>45402</v>
      </c>
      <c r="E349" s="13">
        <f t="shared" si="6"/>
        <v>2024</v>
      </c>
    </row>
    <row r="350" spans="1:5">
      <c r="A350" s="13" t="s">
        <v>74</v>
      </c>
      <c r="B350" s="3" t="s">
        <v>195</v>
      </c>
      <c r="C350" s="3" t="s">
        <v>166</v>
      </c>
      <c r="D350" s="12">
        <v>45402</v>
      </c>
      <c r="E350" s="13">
        <f t="shared" si="6"/>
        <v>2024</v>
      </c>
    </row>
    <row r="351" spans="1:5">
      <c r="A351" s="13" t="s">
        <v>74</v>
      </c>
      <c r="B351" s="3" t="s">
        <v>690</v>
      </c>
      <c r="C351" s="3" t="s">
        <v>166</v>
      </c>
      <c r="D351" s="12">
        <v>45402</v>
      </c>
      <c r="E351" s="13">
        <f t="shared" si="6"/>
        <v>2024</v>
      </c>
    </row>
    <row r="352" spans="1:5">
      <c r="A352" s="13" t="s">
        <v>74</v>
      </c>
      <c r="B352" s="3" t="s">
        <v>347</v>
      </c>
      <c r="C352" s="3" t="s">
        <v>166</v>
      </c>
      <c r="D352" s="12">
        <v>45402</v>
      </c>
      <c r="E352" s="13">
        <f t="shared" si="6"/>
        <v>2024</v>
      </c>
    </row>
    <row r="353" spans="1:5">
      <c r="A353" s="13" t="s">
        <v>74</v>
      </c>
      <c r="B353" s="3" t="s">
        <v>243</v>
      </c>
      <c r="D353" s="22">
        <v>44927</v>
      </c>
      <c r="E353" s="13">
        <f t="shared" si="6"/>
        <v>2023</v>
      </c>
    </row>
    <row r="354" spans="1:5">
      <c r="A354" s="13" t="s">
        <v>74</v>
      </c>
      <c r="B354" s="3" t="s">
        <v>749</v>
      </c>
      <c r="D354" s="22">
        <v>44927</v>
      </c>
      <c r="E354" s="13">
        <f t="shared" si="6"/>
        <v>2023</v>
      </c>
    </row>
    <row r="355" spans="1:5">
      <c r="A355" s="13" t="s">
        <v>74</v>
      </c>
      <c r="B355" s="3" t="s">
        <v>156</v>
      </c>
      <c r="D355" s="22">
        <v>44927</v>
      </c>
      <c r="E355" s="13">
        <f t="shared" si="6"/>
        <v>2023</v>
      </c>
    </row>
    <row r="356" spans="1:5">
      <c r="A356" s="13" t="s">
        <v>74</v>
      </c>
      <c r="B356" s="3" t="s">
        <v>752</v>
      </c>
      <c r="D356" s="22">
        <v>44927</v>
      </c>
      <c r="E356" s="13">
        <f t="shared" si="6"/>
        <v>2023</v>
      </c>
    </row>
    <row r="357" spans="1:5">
      <c r="A357" s="13" t="s">
        <v>74</v>
      </c>
      <c r="B357" s="3" t="s">
        <v>291</v>
      </c>
      <c r="D357" s="22">
        <v>44927</v>
      </c>
      <c r="E357" s="13">
        <f t="shared" si="6"/>
        <v>2023</v>
      </c>
    </row>
    <row r="358" spans="1:5">
      <c r="A358" s="13" t="s">
        <v>74</v>
      </c>
      <c r="B358" s="3" t="s">
        <v>347</v>
      </c>
      <c r="D358" s="22">
        <v>44927</v>
      </c>
      <c r="E358" s="13">
        <f t="shared" si="6"/>
        <v>2023</v>
      </c>
    </row>
    <row r="359" spans="1:5">
      <c r="A359" s="13" t="s">
        <v>74</v>
      </c>
      <c r="B359" s="3" t="s">
        <v>756</v>
      </c>
      <c r="D359" s="22">
        <v>44927</v>
      </c>
      <c r="E359" s="13">
        <f t="shared" si="6"/>
        <v>2023</v>
      </c>
    </row>
    <row r="360" spans="1:5">
      <c r="A360" s="13" t="s">
        <v>74</v>
      </c>
      <c r="B360" s="3" t="s">
        <v>553</v>
      </c>
      <c r="D360" s="22">
        <v>44927</v>
      </c>
      <c r="E360" s="13">
        <f t="shared" si="6"/>
        <v>2023</v>
      </c>
    </row>
    <row r="361" spans="1:5">
      <c r="A361" s="13" t="s">
        <v>74</v>
      </c>
      <c r="B361" s="3" t="s">
        <v>347</v>
      </c>
      <c r="D361" s="22">
        <v>44927</v>
      </c>
      <c r="E361" s="13">
        <f t="shared" si="6"/>
        <v>2023</v>
      </c>
    </row>
    <row r="362" spans="1:5">
      <c r="A362" s="13" t="s">
        <v>74</v>
      </c>
      <c r="B362" s="3" t="s">
        <v>760</v>
      </c>
      <c r="D362" s="22">
        <v>44927</v>
      </c>
      <c r="E362" s="13">
        <f t="shared" si="6"/>
        <v>2023</v>
      </c>
    </row>
    <row r="363" spans="1:5">
      <c r="A363" s="13" t="s">
        <v>74</v>
      </c>
      <c r="B363" s="3" t="s">
        <v>262</v>
      </c>
      <c r="D363" s="22">
        <v>44927</v>
      </c>
      <c r="E363" s="13">
        <f t="shared" si="6"/>
        <v>2023</v>
      </c>
    </row>
    <row r="364" spans="1:5">
      <c r="A364" s="13" t="s">
        <v>74</v>
      </c>
      <c r="B364" s="3" t="s">
        <v>291</v>
      </c>
      <c r="D364" s="22">
        <v>44927</v>
      </c>
      <c r="E364" s="13">
        <f t="shared" si="6"/>
        <v>2023</v>
      </c>
    </row>
    <row r="365" spans="1:5">
      <c r="A365" s="13" t="s">
        <v>74</v>
      </c>
      <c r="B365" s="3" t="s">
        <v>764</v>
      </c>
      <c r="D365" s="22">
        <v>44927</v>
      </c>
      <c r="E365" s="13">
        <f t="shared" si="6"/>
        <v>2023</v>
      </c>
    </row>
    <row r="366" spans="1:5">
      <c r="A366" s="13" t="s">
        <v>74</v>
      </c>
      <c r="B366" s="3" t="s">
        <v>516</v>
      </c>
      <c r="D366" s="22">
        <v>44927</v>
      </c>
      <c r="E366" s="13">
        <f t="shared" si="6"/>
        <v>2023</v>
      </c>
    </row>
    <row r="367" spans="1:5">
      <c r="A367" s="13" t="s">
        <v>74</v>
      </c>
      <c r="B367" s="3" t="s">
        <v>156</v>
      </c>
      <c r="D367" s="22">
        <v>44927</v>
      </c>
      <c r="E367" s="13">
        <f t="shared" si="6"/>
        <v>2023</v>
      </c>
    </row>
    <row r="368" spans="1:5">
      <c r="A368" s="13" t="s">
        <v>74</v>
      </c>
      <c r="B368" s="3" t="s">
        <v>156</v>
      </c>
      <c r="D368" s="22">
        <v>44927</v>
      </c>
      <c r="E368" s="13">
        <f t="shared" si="6"/>
        <v>2023</v>
      </c>
    </row>
    <row r="369" spans="1:5">
      <c r="A369" s="13" t="s">
        <v>74</v>
      </c>
      <c r="B369" s="3" t="s">
        <v>195</v>
      </c>
      <c r="D369" s="22">
        <v>44927</v>
      </c>
      <c r="E369" s="13">
        <f t="shared" si="6"/>
        <v>2023</v>
      </c>
    </row>
    <row r="370" spans="1:5">
      <c r="A370" s="13" t="s">
        <v>74</v>
      </c>
      <c r="B370" s="3" t="s">
        <v>690</v>
      </c>
      <c r="D370" s="22">
        <v>44927</v>
      </c>
      <c r="E370" s="13">
        <f t="shared" si="6"/>
        <v>2023</v>
      </c>
    </row>
    <row r="371" spans="1:5">
      <c r="A371" s="13" t="s">
        <v>74</v>
      </c>
      <c r="B371" s="3" t="s">
        <v>347</v>
      </c>
      <c r="D371" s="22">
        <v>44927</v>
      </c>
      <c r="E371" s="13">
        <f t="shared" si="6"/>
        <v>2023</v>
      </c>
    </row>
    <row r="372" spans="1:5">
      <c r="A372" s="13" t="s">
        <v>74</v>
      </c>
      <c r="B372" s="3" t="s">
        <v>4283</v>
      </c>
      <c r="C372" s="3" t="s">
        <v>190</v>
      </c>
      <c r="D372" s="12">
        <v>45007</v>
      </c>
      <c r="E372" s="13">
        <f t="shared" si="6"/>
        <v>2023</v>
      </c>
    </row>
    <row r="373" spans="1:5">
      <c r="A373" s="13" t="s">
        <v>74</v>
      </c>
      <c r="B373" s="3" t="s">
        <v>4283</v>
      </c>
      <c r="C373" s="3" t="s">
        <v>166</v>
      </c>
      <c r="D373" s="12">
        <v>44993</v>
      </c>
      <c r="E373" s="13">
        <f t="shared" si="6"/>
        <v>2023</v>
      </c>
    </row>
    <row r="374" spans="1:5">
      <c r="A374" s="13" t="s">
        <v>74</v>
      </c>
      <c r="B374" s="3" t="s">
        <v>4281</v>
      </c>
      <c r="C374" s="3" t="s">
        <v>190</v>
      </c>
      <c r="D374" s="12">
        <v>45007</v>
      </c>
      <c r="E374" s="13">
        <f t="shared" si="6"/>
        <v>2023</v>
      </c>
    </row>
    <row r="375" spans="1:5">
      <c r="A375" s="13" t="s">
        <v>74</v>
      </c>
      <c r="B375" s="3" t="s">
        <v>4281</v>
      </c>
      <c r="C375" s="3" t="s">
        <v>190</v>
      </c>
      <c r="D375" s="12">
        <v>45072</v>
      </c>
      <c r="E375" s="13">
        <f t="shared" si="6"/>
        <v>2023</v>
      </c>
    </row>
    <row r="376" spans="1:5">
      <c r="A376" s="13" t="s">
        <v>74</v>
      </c>
      <c r="B376" s="3" t="s">
        <v>4281</v>
      </c>
      <c r="C376" s="3" t="s">
        <v>166</v>
      </c>
      <c r="D376" s="12">
        <v>45001</v>
      </c>
      <c r="E376" s="13">
        <f t="shared" si="6"/>
        <v>2023</v>
      </c>
    </row>
    <row r="377" spans="1:5">
      <c r="A377" s="13" t="s">
        <v>74</v>
      </c>
      <c r="B377" s="3" t="s">
        <v>4281</v>
      </c>
      <c r="C377" s="3" t="s">
        <v>153</v>
      </c>
      <c r="D377" s="12">
        <v>44988</v>
      </c>
      <c r="E377" s="13">
        <f t="shared" si="6"/>
        <v>2023</v>
      </c>
    </row>
    <row r="378" spans="1:5">
      <c r="A378" s="13" t="s">
        <v>74</v>
      </c>
      <c r="B378" s="3" t="s">
        <v>4283</v>
      </c>
      <c r="C378" s="3" t="s">
        <v>166</v>
      </c>
      <c r="D378" s="12">
        <v>44987</v>
      </c>
      <c r="E378" s="13">
        <f t="shared" si="6"/>
        <v>2023</v>
      </c>
    </row>
    <row r="379" spans="1:5">
      <c r="A379" s="13" t="s">
        <v>74</v>
      </c>
      <c r="B379" s="3" t="s">
        <v>4283</v>
      </c>
      <c r="C379" s="3" t="s">
        <v>166</v>
      </c>
      <c r="D379" s="12">
        <v>44987</v>
      </c>
      <c r="E379" s="13">
        <f t="shared" si="6"/>
        <v>2023</v>
      </c>
    </row>
    <row r="380" spans="1:5">
      <c r="A380" s="13" t="s">
        <v>74</v>
      </c>
      <c r="B380" s="3" t="s">
        <v>4281</v>
      </c>
      <c r="C380" s="3" t="s">
        <v>166</v>
      </c>
      <c r="D380" s="12">
        <v>44987</v>
      </c>
      <c r="E380" s="13">
        <f t="shared" si="6"/>
        <v>2023</v>
      </c>
    </row>
    <row r="381" spans="1:5">
      <c r="A381" s="13" t="s">
        <v>74</v>
      </c>
      <c r="B381" s="3" t="s">
        <v>4281</v>
      </c>
      <c r="C381" s="3" t="s">
        <v>153</v>
      </c>
      <c r="D381" s="12">
        <v>44987</v>
      </c>
      <c r="E381" s="13">
        <f t="shared" si="6"/>
        <v>2023</v>
      </c>
    </row>
    <row r="382" spans="1:5">
      <c r="A382" s="13" t="s">
        <v>74</v>
      </c>
      <c r="B382" s="3" t="s">
        <v>4703</v>
      </c>
      <c r="C382" s="3" t="s">
        <v>4322</v>
      </c>
      <c r="D382" s="12">
        <v>44705</v>
      </c>
      <c r="E382" s="13">
        <f t="shared" si="6"/>
        <v>2022</v>
      </c>
    </row>
    <row r="383" spans="1:5">
      <c r="A383" s="13" t="s">
        <v>74</v>
      </c>
      <c r="B383" s="3" t="s">
        <v>4794</v>
      </c>
      <c r="C383" s="3" t="s">
        <v>4322</v>
      </c>
      <c r="D383" s="12">
        <v>44705</v>
      </c>
      <c r="E383" s="13">
        <f t="shared" si="6"/>
        <v>2022</v>
      </c>
    </row>
    <row r="384" spans="1:5">
      <c r="A384" s="13" t="s">
        <v>74</v>
      </c>
      <c r="B384" s="3" t="s">
        <v>4794</v>
      </c>
      <c r="C384" s="3" t="s">
        <v>4808</v>
      </c>
      <c r="D384" s="12">
        <v>44613</v>
      </c>
      <c r="E384" s="13">
        <f t="shared" si="6"/>
        <v>2022</v>
      </c>
    </row>
    <row r="385" spans="1:5">
      <c r="A385" s="13" t="s">
        <v>74</v>
      </c>
      <c r="B385" s="3" t="s">
        <v>4794</v>
      </c>
      <c r="C385" s="3" t="s">
        <v>4713</v>
      </c>
      <c r="D385" s="12">
        <v>44623</v>
      </c>
      <c r="E385" s="13">
        <f t="shared" si="6"/>
        <v>2022</v>
      </c>
    </row>
    <row r="386" spans="1:5">
      <c r="A386" s="13" t="s">
        <v>74</v>
      </c>
      <c r="B386" s="3" t="s">
        <v>4875</v>
      </c>
      <c r="C386" s="3" t="s">
        <v>4322</v>
      </c>
      <c r="D386" s="12">
        <v>44705</v>
      </c>
      <c r="E386" s="13">
        <f t="shared" ref="E386:E449" si="7">YEAR(D386)</f>
        <v>2022</v>
      </c>
    </row>
    <row r="387" spans="1:5">
      <c r="A387" s="13" t="s">
        <v>74</v>
      </c>
      <c r="B387" s="3" t="s">
        <v>4875</v>
      </c>
      <c r="C387" s="3" t="s">
        <v>4322</v>
      </c>
      <c r="D387" s="12">
        <v>44705</v>
      </c>
      <c r="E387" s="13">
        <f t="shared" si="7"/>
        <v>2022</v>
      </c>
    </row>
    <row r="388" spans="1:5">
      <c r="A388" s="13" t="s">
        <v>74</v>
      </c>
      <c r="B388" s="3" t="s">
        <v>4875</v>
      </c>
      <c r="C388" s="3" t="s">
        <v>4322</v>
      </c>
      <c r="D388" s="12">
        <v>44705</v>
      </c>
      <c r="E388" s="13">
        <f t="shared" si="7"/>
        <v>2022</v>
      </c>
    </row>
    <row r="389" spans="1:5">
      <c r="A389" s="13" t="s">
        <v>74</v>
      </c>
      <c r="B389" s="3" t="s">
        <v>4923</v>
      </c>
      <c r="C389" s="3" t="s">
        <v>4322</v>
      </c>
      <c r="D389" s="12">
        <v>44705</v>
      </c>
      <c r="E389" s="13">
        <f t="shared" si="7"/>
        <v>2022</v>
      </c>
    </row>
    <row r="390" spans="1:5">
      <c r="A390" s="13" t="s">
        <v>74</v>
      </c>
      <c r="B390" s="3" t="s">
        <v>4923</v>
      </c>
      <c r="C390" s="3" t="s">
        <v>4322</v>
      </c>
      <c r="D390" s="12">
        <v>44705</v>
      </c>
      <c r="E390" s="13">
        <f t="shared" si="7"/>
        <v>2022</v>
      </c>
    </row>
    <row r="391" spans="1:5">
      <c r="A391" s="13" t="s">
        <v>74</v>
      </c>
      <c r="B391" s="3" t="s">
        <v>4923</v>
      </c>
      <c r="C391" s="3" t="s">
        <v>4322</v>
      </c>
      <c r="D391" s="12">
        <v>44705</v>
      </c>
      <c r="E391" s="13">
        <f t="shared" si="7"/>
        <v>2022</v>
      </c>
    </row>
    <row r="392" spans="1:5">
      <c r="A392" s="13" t="s">
        <v>74</v>
      </c>
      <c r="B392" s="3" t="s">
        <v>4929</v>
      </c>
      <c r="C392" s="3" t="s">
        <v>4322</v>
      </c>
      <c r="D392" s="12">
        <v>44705</v>
      </c>
      <c r="E392" s="13">
        <f t="shared" si="7"/>
        <v>2022</v>
      </c>
    </row>
    <row r="393" spans="1:5">
      <c r="A393" s="13" t="s">
        <v>74</v>
      </c>
      <c r="B393" s="3" t="s">
        <v>4929</v>
      </c>
      <c r="C393" s="3" t="s">
        <v>4322</v>
      </c>
      <c r="D393" s="12">
        <v>44705</v>
      </c>
      <c r="E393" s="13">
        <f t="shared" si="7"/>
        <v>2022</v>
      </c>
    </row>
    <row r="394" spans="1:5">
      <c r="A394" s="13" t="s">
        <v>74</v>
      </c>
      <c r="B394" s="3" t="s">
        <v>4940</v>
      </c>
      <c r="C394" s="3" t="s">
        <v>4322</v>
      </c>
      <c r="D394" s="12">
        <v>44705</v>
      </c>
      <c r="E394" s="13">
        <f t="shared" si="7"/>
        <v>2022</v>
      </c>
    </row>
    <row r="395" spans="1:5">
      <c r="A395" s="13" t="s">
        <v>74</v>
      </c>
      <c r="B395" s="3" t="s">
        <v>4944</v>
      </c>
      <c r="C395" s="3" t="s">
        <v>4322</v>
      </c>
      <c r="D395" s="12">
        <v>44705</v>
      </c>
      <c r="E395" s="13">
        <f t="shared" si="7"/>
        <v>2022</v>
      </c>
    </row>
    <row r="396" spans="1:5">
      <c r="A396" s="13" t="s">
        <v>74</v>
      </c>
      <c r="B396" s="3" t="s">
        <v>5041</v>
      </c>
      <c r="C396" s="3" t="s">
        <v>240</v>
      </c>
      <c r="D396" s="12">
        <v>44218</v>
      </c>
      <c r="E396" s="13">
        <f t="shared" si="7"/>
        <v>2021</v>
      </c>
    </row>
    <row r="397" spans="1:5">
      <c r="A397" s="13" t="s">
        <v>74</v>
      </c>
      <c r="B397" s="3" t="s">
        <v>5041</v>
      </c>
      <c r="C397" s="3" t="s">
        <v>240</v>
      </c>
      <c r="D397" s="12">
        <v>43868</v>
      </c>
      <c r="E397" s="13">
        <f t="shared" si="7"/>
        <v>2020</v>
      </c>
    </row>
    <row r="398" spans="1:5">
      <c r="A398" s="13" t="s">
        <v>74</v>
      </c>
      <c r="B398" s="3" t="s">
        <v>5046</v>
      </c>
      <c r="C398" s="3" t="s">
        <v>240</v>
      </c>
      <c r="D398" s="12">
        <v>43861</v>
      </c>
      <c r="E398" s="13">
        <f t="shared" si="7"/>
        <v>2020</v>
      </c>
    </row>
    <row r="399" spans="1:5">
      <c r="A399" s="13" t="s">
        <v>74</v>
      </c>
      <c r="B399" s="3" t="s">
        <v>181</v>
      </c>
      <c r="C399" s="3" t="s">
        <v>240</v>
      </c>
      <c r="D399" s="12">
        <v>43859</v>
      </c>
      <c r="E399" s="13">
        <f t="shared" si="7"/>
        <v>2020</v>
      </c>
    </row>
    <row r="400" spans="1:5">
      <c r="A400" s="13" t="s">
        <v>74</v>
      </c>
      <c r="B400" s="3" t="s">
        <v>5060</v>
      </c>
      <c r="C400" s="3" t="s">
        <v>240</v>
      </c>
      <c r="D400" s="12">
        <v>43874</v>
      </c>
      <c r="E400" s="13">
        <f t="shared" si="7"/>
        <v>2020</v>
      </c>
    </row>
    <row r="401" spans="1:5">
      <c r="A401" s="13" t="s">
        <v>74</v>
      </c>
      <c r="B401" s="3" t="s">
        <v>5064</v>
      </c>
      <c r="C401" s="3" t="s">
        <v>240</v>
      </c>
      <c r="D401" s="12">
        <v>43868</v>
      </c>
      <c r="E401" s="13">
        <f t="shared" si="7"/>
        <v>2020</v>
      </c>
    </row>
    <row r="402" spans="1:5">
      <c r="A402" s="13" t="s">
        <v>74</v>
      </c>
      <c r="B402" s="3" t="s">
        <v>5064</v>
      </c>
      <c r="C402" s="3" t="s">
        <v>240</v>
      </c>
      <c r="D402" s="12">
        <v>43872</v>
      </c>
      <c r="E402" s="13">
        <f t="shared" si="7"/>
        <v>2020</v>
      </c>
    </row>
    <row r="403" spans="1:5">
      <c r="A403" s="13" t="s">
        <v>74</v>
      </c>
      <c r="B403" s="3" t="s">
        <v>5064</v>
      </c>
      <c r="C403" s="3" t="s">
        <v>240</v>
      </c>
      <c r="D403" s="12">
        <v>43872</v>
      </c>
      <c r="E403" s="13">
        <f t="shared" si="7"/>
        <v>2020</v>
      </c>
    </row>
    <row r="404" spans="1:5">
      <c r="A404" s="13" t="s">
        <v>74</v>
      </c>
      <c r="B404" s="3" t="s">
        <v>5089</v>
      </c>
      <c r="C404" s="3" t="s">
        <v>240</v>
      </c>
      <c r="D404" s="12">
        <v>43872</v>
      </c>
      <c r="E404" s="13">
        <f t="shared" si="7"/>
        <v>2020</v>
      </c>
    </row>
    <row r="405" spans="1:5">
      <c r="A405" s="13" t="s">
        <v>74</v>
      </c>
      <c r="B405" s="3" t="s">
        <v>5089</v>
      </c>
      <c r="C405" s="3" t="s">
        <v>240</v>
      </c>
      <c r="D405" s="12">
        <v>43868</v>
      </c>
      <c r="E405" s="13">
        <f t="shared" si="7"/>
        <v>2020</v>
      </c>
    </row>
    <row r="406" spans="1:5">
      <c r="A406" s="13" t="s">
        <v>74</v>
      </c>
      <c r="B406" s="3" t="s">
        <v>5090</v>
      </c>
      <c r="C406" s="3" t="s">
        <v>240</v>
      </c>
      <c r="D406" s="12">
        <v>43872</v>
      </c>
      <c r="E406" s="13">
        <f t="shared" si="7"/>
        <v>2020</v>
      </c>
    </row>
    <row r="407" spans="1:5">
      <c r="A407" s="13" t="s">
        <v>74</v>
      </c>
      <c r="B407" s="3" t="s">
        <v>5090</v>
      </c>
      <c r="C407" s="3" t="s">
        <v>240</v>
      </c>
      <c r="D407" s="12">
        <v>43868</v>
      </c>
      <c r="E407" s="13">
        <f t="shared" si="7"/>
        <v>2020</v>
      </c>
    </row>
    <row r="408" spans="1:5">
      <c r="A408" s="13" t="s">
        <v>74</v>
      </c>
      <c r="B408" s="3" t="s">
        <v>5046</v>
      </c>
      <c r="C408" s="3" t="s">
        <v>240</v>
      </c>
      <c r="D408" s="12">
        <v>44218</v>
      </c>
      <c r="E408" s="13">
        <f t="shared" si="7"/>
        <v>2021</v>
      </c>
    </row>
    <row r="409" spans="1:5">
      <c r="A409" s="13" t="s">
        <v>74</v>
      </c>
      <c r="B409" s="3" t="s">
        <v>5058</v>
      </c>
      <c r="C409" s="3" t="s">
        <v>240</v>
      </c>
      <c r="D409" s="12">
        <v>44253</v>
      </c>
      <c r="E409" s="13">
        <f t="shared" si="7"/>
        <v>2021</v>
      </c>
    </row>
    <row r="410" spans="1:5">
      <c r="A410" s="13" t="s">
        <v>74</v>
      </c>
      <c r="B410" s="3" t="s">
        <v>5058</v>
      </c>
      <c r="C410" s="3" t="s">
        <v>240</v>
      </c>
      <c r="D410" s="12">
        <v>44223</v>
      </c>
      <c r="E410" s="13">
        <f t="shared" si="7"/>
        <v>2021</v>
      </c>
    </row>
    <row r="411" spans="1:5">
      <c r="A411" s="13" t="s">
        <v>74</v>
      </c>
      <c r="B411" s="3" t="s">
        <v>5058</v>
      </c>
      <c r="C411" s="3" t="s">
        <v>240</v>
      </c>
      <c r="D411" s="12">
        <v>44229</v>
      </c>
      <c r="E411" s="13">
        <f t="shared" si="7"/>
        <v>2021</v>
      </c>
    </row>
    <row r="412" spans="1:5">
      <c r="A412" s="13" t="s">
        <v>74</v>
      </c>
      <c r="B412" s="3" t="s">
        <v>5060</v>
      </c>
      <c r="C412" s="3" t="s">
        <v>240</v>
      </c>
      <c r="D412" s="12">
        <v>44218</v>
      </c>
      <c r="E412" s="13">
        <f t="shared" si="7"/>
        <v>2021</v>
      </c>
    </row>
    <row r="413" spans="1:5">
      <c r="A413" s="13" t="s">
        <v>74</v>
      </c>
      <c r="B413" s="3" t="s">
        <v>5060</v>
      </c>
      <c r="C413" s="3" t="s">
        <v>240</v>
      </c>
      <c r="D413" s="12">
        <v>44257</v>
      </c>
      <c r="E413" s="13">
        <f t="shared" si="7"/>
        <v>2021</v>
      </c>
    </row>
    <row r="414" spans="1:5">
      <c r="A414" s="13" t="s">
        <v>74</v>
      </c>
      <c r="B414" s="3" t="s">
        <v>5089</v>
      </c>
      <c r="C414" s="3" t="s">
        <v>240</v>
      </c>
      <c r="D414" s="12">
        <v>44218</v>
      </c>
      <c r="E414" s="13">
        <f t="shared" si="7"/>
        <v>2021</v>
      </c>
    </row>
    <row r="415" spans="1:5">
      <c r="A415" s="13" t="s">
        <v>74</v>
      </c>
      <c r="B415" s="3" t="s">
        <v>5090</v>
      </c>
      <c r="C415" s="3" t="s">
        <v>240</v>
      </c>
      <c r="D415" s="12">
        <v>44218</v>
      </c>
      <c r="E415" s="13">
        <f t="shared" si="7"/>
        <v>2021</v>
      </c>
    </row>
    <row r="416" spans="1:5">
      <c r="A416" s="13" t="s">
        <v>75</v>
      </c>
      <c r="B416" s="3" t="s">
        <v>195</v>
      </c>
      <c r="C416" s="3" t="s">
        <v>190</v>
      </c>
      <c r="D416" s="12">
        <v>45411</v>
      </c>
      <c r="E416" s="13">
        <f t="shared" si="7"/>
        <v>2024</v>
      </c>
    </row>
    <row r="417" spans="1:5">
      <c r="A417" s="13" t="s">
        <v>75</v>
      </c>
      <c r="B417" s="3" t="s">
        <v>169</v>
      </c>
      <c r="C417" s="3" t="s">
        <v>166</v>
      </c>
      <c r="D417" s="12">
        <v>45411</v>
      </c>
      <c r="E417" s="13">
        <f t="shared" si="7"/>
        <v>2024</v>
      </c>
    </row>
    <row r="418" spans="1:5">
      <c r="A418" s="13" t="s">
        <v>75</v>
      </c>
      <c r="B418" s="3" t="s">
        <v>230</v>
      </c>
      <c r="C418" s="3" t="s">
        <v>166</v>
      </c>
      <c r="D418" s="12">
        <v>45412</v>
      </c>
      <c r="E418" s="13">
        <f t="shared" si="7"/>
        <v>2024</v>
      </c>
    </row>
    <row r="419" spans="1:5">
      <c r="A419" s="13" t="s">
        <v>75</v>
      </c>
      <c r="B419" s="3" t="s">
        <v>246</v>
      </c>
      <c r="C419" s="3" t="s">
        <v>166</v>
      </c>
      <c r="D419" s="12">
        <v>45412</v>
      </c>
      <c r="E419" s="13">
        <f t="shared" si="7"/>
        <v>2024</v>
      </c>
    </row>
    <row r="420" spans="1:5">
      <c r="A420" s="13" t="s">
        <v>75</v>
      </c>
      <c r="B420" s="3" t="s">
        <v>173</v>
      </c>
      <c r="C420" s="3" t="s">
        <v>166</v>
      </c>
      <c r="D420" s="12">
        <v>45412</v>
      </c>
      <c r="E420" s="13">
        <f t="shared" si="7"/>
        <v>2024</v>
      </c>
    </row>
    <row r="421" spans="1:5">
      <c r="A421" s="13" t="s">
        <v>75</v>
      </c>
      <c r="B421" s="3" t="s">
        <v>181</v>
      </c>
      <c r="C421" s="3" t="s">
        <v>166</v>
      </c>
      <c r="D421" s="12">
        <v>45412</v>
      </c>
      <c r="E421" s="13">
        <f t="shared" si="7"/>
        <v>2024</v>
      </c>
    </row>
    <row r="422" spans="1:5">
      <c r="A422" s="13" t="s">
        <v>75</v>
      </c>
      <c r="B422" s="3" t="s">
        <v>230</v>
      </c>
      <c r="C422" s="3" t="s">
        <v>166</v>
      </c>
      <c r="D422" s="12">
        <v>45412</v>
      </c>
      <c r="E422" s="13">
        <f t="shared" si="7"/>
        <v>2024</v>
      </c>
    </row>
    <row r="423" spans="1:5">
      <c r="A423" s="13" t="s">
        <v>75</v>
      </c>
      <c r="B423" s="3" t="s">
        <v>262</v>
      </c>
      <c r="C423" s="3" t="s">
        <v>166</v>
      </c>
      <c r="D423" s="12">
        <v>45412</v>
      </c>
      <c r="E423" s="13">
        <f t="shared" si="7"/>
        <v>2024</v>
      </c>
    </row>
    <row r="424" spans="1:5">
      <c r="A424" s="13" t="s">
        <v>75</v>
      </c>
      <c r="B424" s="3" t="s">
        <v>423</v>
      </c>
      <c r="C424" s="3" t="s">
        <v>166</v>
      </c>
      <c r="D424" s="12">
        <v>45412</v>
      </c>
      <c r="E424" s="13">
        <f t="shared" si="7"/>
        <v>2024</v>
      </c>
    </row>
    <row r="425" spans="1:5">
      <c r="A425" s="13" t="s">
        <v>75</v>
      </c>
      <c r="B425" s="3" t="s">
        <v>169</v>
      </c>
      <c r="C425" s="3" t="s">
        <v>166</v>
      </c>
      <c r="D425" s="12">
        <v>45412</v>
      </c>
      <c r="E425" s="13">
        <f t="shared" si="7"/>
        <v>2024</v>
      </c>
    </row>
    <row r="426" spans="1:5">
      <c r="A426" s="13" t="s">
        <v>75</v>
      </c>
      <c r="B426" s="3" t="s">
        <v>553</v>
      </c>
      <c r="C426" s="3" t="s">
        <v>166</v>
      </c>
      <c r="D426" s="12">
        <v>45412</v>
      </c>
      <c r="E426" s="13">
        <f t="shared" si="7"/>
        <v>2024</v>
      </c>
    </row>
    <row r="427" spans="1:5">
      <c r="A427" s="13" t="s">
        <v>75</v>
      </c>
      <c r="B427" s="3" t="s">
        <v>553</v>
      </c>
      <c r="C427" s="3" t="s">
        <v>166</v>
      </c>
      <c r="D427" s="12">
        <v>45412</v>
      </c>
      <c r="E427" s="13">
        <f t="shared" si="7"/>
        <v>2024</v>
      </c>
    </row>
    <row r="428" spans="1:5">
      <c r="A428" s="13" t="s">
        <v>75</v>
      </c>
      <c r="B428" s="3" t="s">
        <v>744</v>
      </c>
      <c r="C428" s="3" t="s">
        <v>166</v>
      </c>
      <c r="D428" s="12">
        <v>45412</v>
      </c>
      <c r="E428" s="13">
        <f t="shared" si="7"/>
        <v>2024</v>
      </c>
    </row>
    <row r="429" spans="1:5">
      <c r="A429" s="13" t="s">
        <v>75</v>
      </c>
      <c r="B429" s="3" t="s">
        <v>195</v>
      </c>
      <c r="C429" s="3" t="s">
        <v>166</v>
      </c>
      <c r="D429" s="12">
        <v>45412</v>
      </c>
      <c r="E429" s="13">
        <f t="shared" si="7"/>
        <v>2024</v>
      </c>
    </row>
    <row r="430" spans="1:5">
      <c r="A430" s="13" t="s">
        <v>75</v>
      </c>
      <c r="B430" s="3" t="s">
        <v>169</v>
      </c>
      <c r="C430" s="3" t="s">
        <v>166</v>
      </c>
      <c r="D430" s="12">
        <v>45412</v>
      </c>
      <c r="E430" s="13">
        <f t="shared" si="7"/>
        <v>2024</v>
      </c>
    </row>
    <row r="431" spans="1:5">
      <c r="A431" s="13" t="s">
        <v>75</v>
      </c>
      <c r="B431" s="3" t="s">
        <v>195</v>
      </c>
      <c r="C431" s="3" t="s">
        <v>166</v>
      </c>
      <c r="D431" s="12">
        <v>45402</v>
      </c>
      <c r="E431" s="13">
        <f t="shared" si="7"/>
        <v>2024</v>
      </c>
    </row>
    <row r="432" spans="1:5">
      <c r="A432" s="13" t="s">
        <v>75</v>
      </c>
      <c r="B432" s="3" t="s">
        <v>195</v>
      </c>
      <c r="D432" s="22">
        <v>44927</v>
      </c>
      <c r="E432" s="13">
        <f t="shared" si="7"/>
        <v>2023</v>
      </c>
    </row>
    <row r="433" spans="1:5">
      <c r="A433" s="13" t="s">
        <v>75</v>
      </c>
      <c r="B433" s="3" t="s">
        <v>169</v>
      </c>
      <c r="C433" s="3" t="s">
        <v>153</v>
      </c>
      <c r="D433" s="12">
        <v>44986</v>
      </c>
      <c r="E433" s="13">
        <f t="shared" si="7"/>
        <v>2023</v>
      </c>
    </row>
    <row r="434" spans="1:5">
      <c r="A434" s="13" t="s">
        <v>75</v>
      </c>
      <c r="B434" s="3" t="s">
        <v>262</v>
      </c>
      <c r="C434" s="3" t="s">
        <v>153</v>
      </c>
      <c r="D434" s="12">
        <v>45007</v>
      </c>
      <c r="E434" s="13">
        <f t="shared" si="7"/>
        <v>2023</v>
      </c>
    </row>
    <row r="435" spans="1:5">
      <c r="A435" s="13" t="s">
        <v>75</v>
      </c>
      <c r="B435" s="3" t="s">
        <v>423</v>
      </c>
      <c r="C435" s="3" t="s">
        <v>153</v>
      </c>
      <c r="D435" s="12">
        <v>45012</v>
      </c>
      <c r="E435" s="13">
        <f t="shared" si="7"/>
        <v>2023</v>
      </c>
    </row>
    <row r="436" spans="1:5">
      <c r="A436" s="13" t="s">
        <v>75</v>
      </c>
      <c r="B436" s="3" t="s">
        <v>169</v>
      </c>
      <c r="C436" s="3" t="s">
        <v>153</v>
      </c>
      <c r="D436" s="12">
        <v>45013</v>
      </c>
      <c r="E436" s="13">
        <f t="shared" si="7"/>
        <v>2023</v>
      </c>
    </row>
    <row r="437" spans="1:5">
      <c r="A437" s="13" t="s">
        <v>75</v>
      </c>
      <c r="B437" s="3" t="s">
        <v>553</v>
      </c>
      <c r="C437" s="3" t="s">
        <v>153</v>
      </c>
      <c r="D437" s="12">
        <v>44960</v>
      </c>
      <c r="E437" s="13">
        <f t="shared" si="7"/>
        <v>2023</v>
      </c>
    </row>
    <row r="438" spans="1:5">
      <c r="A438" s="13" t="s">
        <v>75</v>
      </c>
      <c r="B438" s="3" t="s">
        <v>553</v>
      </c>
      <c r="C438" s="3" t="s">
        <v>153</v>
      </c>
      <c r="D438" s="12">
        <v>44965</v>
      </c>
      <c r="E438" s="13">
        <f t="shared" si="7"/>
        <v>2023</v>
      </c>
    </row>
    <row r="439" spans="1:5">
      <c r="A439" s="13" t="s">
        <v>75</v>
      </c>
      <c r="B439" s="3" t="s">
        <v>744</v>
      </c>
      <c r="C439" s="3" t="s">
        <v>153</v>
      </c>
      <c r="D439" s="12">
        <v>44966</v>
      </c>
      <c r="E439" s="13">
        <f t="shared" si="7"/>
        <v>2023</v>
      </c>
    </row>
    <row r="440" spans="1:5">
      <c r="A440" s="13" t="s">
        <v>75</v>
      </c>
      <c r="B440" s="3" t="s">
        <v>195</v>
      </c>
      <c r="C440" s="3" t="s">
        <v>153</v>
      </c>
      <c r="D440" s="12">
        <v>44967</v>
      </c>
      <c r="E440" s="13">
        <f t="shared" si="7"/>
        <v>2023</v>
      </c>
    </row>
    <row r="441" spans="1:5">
      <c r="A441" s="13" t="s">
        <v>75</v>
      </c>
      <c r="B441" s="3" t="s">
        <v>169</v>
      </c>
      <c r="C441" s="3" t="s">
        <v>153</v>
      </c>
      <c r="D441" s="12">
        <v>44971</v>
      </c>
      <c r="E441" s="13">
        <f t="shared" si="7"/>
        <v>2023</v>
      </c>
    </row>
    <row r="442" spans="1:5">
      <c r="A442" s="13" t="s">
        <v>75</v>
      </c>
      <c r="B442" s="3" t="s">
        <v>195</v>
      </c>
      <c r="C442" s="3" t="s">
        <v>153</v>
      </c>
      <c r="D442" s="12">
        <v>44993</v>
      </c>
      <c r="E442" s="13">
        <f t="shared" si="7"/>
        <v>2023</v>
      </c>
    </row>
    <row r="443" spans="1:5">
      <c r="A443" s="13" t="s">
        <v>75</v>
      </c>
      <c r="B443" s="3" t="s">
        <v>181</v>
      </c>
      <c r="C443" s="3" t="s">
        <v>190</v>
      </c>
      <c r="D443" s="12">
        <v>45043</v>
      </c>
      <c r="E443" s="13">
        <f t="shared" si="7"/>
        <v>2023</v>
      </c>
    </row>
    <row r="444" spans="1:5">
      <c r="A444" s="13" t="s">
        <v>75</v>
      </c>
      <c r="B444" s="3" t="s">
        <v>181</v>
      </c>
      <c r="C444" s="3" t="s">
        <v>190</v>
      </c>
      <c r="D444" s="12">
        <v>45043</v>
      </c>
      <c r="E444" s="13">
        <f t="shared" si="7"/>
        <v>2023</v>
      </c>
    </row>
    <row r="445" spans="1:5">
      <c r="A445" s="13" t="s">
        <v>75</v>
      </c>
      <c r="B445" s="3" t="s">
        <v>4281</v>
      </c>
      <c r="C445" s="3" t="s">
        <v>190</v>
      </c>
      <c r="D445" s="12">
        <v>45021</v>
      </c>
      <c r="E445" s="13">
        <f t="shared" si="7"/>
        <v>2023</v>
      </c>
    </row>
    <row r="446" spans="1:5">
      <c r="A446" s="13" t="s">
        <v>75</v>
      </c>
      <c r="B446" s="3" t="s">
        <v>4703</v>
      </c>
      <c r="C446" s="3" t="s">
        <v>4322</v>
      </c>
      <c r="D446" s="12">
        <v>44704</v>
      </c>
      <c r="E446" s="13">
        <f t="shared" si="7"/>
        <v>2022</v>
      </c>
    </row>
    <row r="447" spans="1:5">
      <c r="A447" s="13" t="s">
        <v>75</v>
      </c>
      <c r="B447" s="3" t="s">
        <v>4703</v>
      </c>
      <c r="C447" s="3" t="s">
        <v>4322</v>
      </c>
      <c r="D447" s="12">
        <v>44704</v>
      </c>
      <c r="E447" s="13">
        <f t="shared" si="7"/>
        <v>2022</v>
      </c>
    </row>
    <row r="448" spans="1:5">
      <c r="A448" s="13" t="s">
        <v>75</v>
      </c>
      <c r="B448" s="3" t="s">
        <v>4794</v>
      </c>
      <c r="C448" s="3" t="s">
        <v>267</v>
      </c>
      <c r="D448" s="12">
        <v>44704</v>
      </c>
      <c r="E448" s="13">
        <f t="shared" si="7"/>
        <v>2022</v>
      </c>
    </row>
    <row r="449" spans="1:5">
      <c r="A449" s="13" t="s">
        <v>75</v>
      </c>
      <c r="B449" s="3" t="s">
        <v>4794</v>
      </c>
      <c r="C449" s="3" t="s">
        <v>267</v>
      </c>
      <c r="D449" s="12">
        <v>44704</v>
      </c>
      <c r="E449" s="13">
        <f t="shared" si="7"/>
        <v>2022</v>
      </c>
    </row>
    <row r="450" spans="1:5">
      <c r="A450" s="13" t="s">
        <v>75</v>
      </c>
      <c r="B450" s="3" t="s">
        <v>5041</v>
      </c>
      <c r="C450" s="3" t="s">
        <v>240</v>
      </c>
      <c r="D450" s="12">
        <v>44230</v>
      </c>
      <c r="E450" s="13">
        <f t="shared" ref="E450:E513" si="8">YEAR(D450)</f>
        <v>2021</v>
      </c>
    </row>
    <row r="451" spans="1:5">
      <c r="A451" s="13" t="s">
        <v>75</v>
      </c>
      <c r="B451" s="3" t="s">
        <v>5046</v>
      </c>
      <c r="C451" s="3" t="s">
        <v>240</v>
      </c>
      <c r="D451" s="22">
        <v>44197</v>
      </c>
      <c r="E451" s="13">
        <f t="shared" si="8"/>
        <v>2021</v>
      </c>
    </row>
    <row r="452" spans="1:5">
      <c r="A452" s="13" t="s">
        <v>75</v>
      </c>
      <c r="B452" s="3" t="s">
        <v>5046</v>
      </c>
      <c r="C452" s="3" t="s">
        <v>240</v>
      </c>
      <c r="D452" s="12">
        <v>43868</v>
      </c>
      <c r="E452" s="13">
        <f t="shared" si="8"/>
        <v>2020</v>
      </c>
    </row>
    <row r="453" spans="1:5">
      <c r="A453" s="13" t="s">
        <v>76</v>
      </c>
      <c r="B453" s="3" t="s">
        <v>254</v>
      </c>
      <c r="C453" s="3" t="s">
        <v>166</v>
      </c>
      <c r="D453" s="12">
        <v>45397</v>
      </c>
      <c r="E453" s="13">
        <f t="shared" si="8"/>
        <v>2024</v>
      </c>
    </row>
    <row r="454" spans="1:5">
      <c r="A454" s="13" t="s">
        <v>76</v>
      </c>
      <c r="B454" s="3" t="s">
        <v>256</v>
      </c>
      <c r="C454" s="3" t="s">
        <v>166</v>
      </c>
      <c r="D454" s="12">
        <v>45397</v>
      </c>
      <c r="E454" s="13">
        <f t="shared" si="8"/>
        <v>2024</v>
      </c>
    </row>
    <row r="455" spans="1:5">
      <c r="A455" s="13" t="s">
        <v>76</v>
      </c>
      <c r="B455" s="3" t="s">
        <v>356</v>
      </c>
      <c r="C455" s="3" t="s">
        <v>166</v>
      </c>
      <c r="D455" s="12">
        <v>45397</v>
      </c>
      <c r="E455" s="13">
        <f t="shared" si="8"/>
        <v>2024</v>
      </c>
    </row>
    <row r="456" spans="1:5">
      <c r="A456" s="13" t="s">
        <v>76</v>
      </c>
      <c r="B456" s="3" t="s">
        <v>227</v>
      </c>
      <c r="C456" s="3" t="s">
        <v>166</v>
      </c>
      <c r="D456" s="12">
        <v>45397</v>
      </c>
      <c r="E456" s="13">
        <f t="shared" si="8"/>
        <v>2024</v>
      </c>
    </row>
    <row r="457" spans="1:5">
      <c r="A457" s="13" t="s">
        <v>76</v>
      </c>
      <c r="B457" s="3" t="s">
        <v>256</v>
      </c>
      <c r="C457" s="3" t="s">
        <v>166</v>
      </c>
      <c r="D457" s="12">
        <v>45397</v>
      </c>
      <c r="E457" s="13">
        <f t="shared" si="8"/>
        <v>2024</v>
      </c>
    </row>
    <row r="458" spans="1:5">
      <c r="A458" s="13" t="s">
        <v>76</v>
      </c>
      <c r="B458" s="3" t="s">
        <v>213</v>
      </c>
      <c r="C458" s="3" t="s">
        <v>166</v>
      </c>
      <c r="D458" s="12">
        <v>45397</v>
      </c>
      <c r="E458" s="13">
        <f t="shared" si="8"/>
        <v>2024</v>
      </c>
    </row>
    <row r="459" spans="1:5">
      <c r="A459" s="13" t="s">
        <v>76</v>
      </c>
      <c r="B459" s="3" t="s">
        <v>216</v>
      </c>
      <c r="C459" s="3" t="s">
        <v>166</v>
      </c>
      <c r="D459" s="12">
        <v>45397</v>
      </c>
      <c r="E459" s="13">
        <f t="shared" si="8"/>
        <v>2024</v>
      </c>
    </row>
    <row r="460" spans="1:5">
      <c r="A460" s="13" t="s">
        <v>76</v>
      </c>
      <c r="B460" s="3" t="s">
        <v>181</v>
      </c>
      <c r="C460" s="3" t="s">
        <v>166</v>
      </c>
      <c r="D460" s="12">
        <v>45397</v>
      </c>
      <c r="E460" s="13">
        <f t="shared" si="8"/>
        <v>2024</v>
      </c>
    </row>
    <row r="461" spans="1:5">
      <c r="A461" s="13" t="s">
        <v>76</v>
      </c>
      <c r="B461" s="3" t="s">
        <v>181</v>
      </c>
      <c r="C461" s="3" t="s">
        <v>166</v>
      </c>
      <c r="D461" s="12">
        <v>45397</v>
      </c>
      <c r="E461" s="13">
        <f t="shared" si="8"/>
        <v>2024</v>
      </c>
    </row>
    <row r="462" spans="1:5">
      <c r="A462" s="13" t="s">
        <v>76</v>
      </c>
      <c r="B462" s="3" t="s">
        <v>227</v>
      </c>
      <c r="C462" s="3" t="s">
        <v>166</v>
      </c>
      <c r="D462" s="12">
        <v>45397</v>
      </c>
      <c r="E462" s="13">
        <f t="shared" si="8"/>
        <v>2024</v>
      </c>
    </row>
    <row r="463" spans="1:5">
      <c r="A463" s="13" t="s">
        <v>76</v>
      </c>
      <c r="B463" s="3" t="s">
        <v>213</v>
      </c>
      <c r="C463" s="3" t="s">
        <v>166</v>
      </c>
      <c r="D463" s="12">
        <v>45397</v>
      </c>
      <c r="E463" s="13">
        <f t="shared" si="8"/>
        <v>2024</v>
      </c>
    </row>
    <row r="464" spans="1:5">
      <c r="A464" s="13" t="s">
        <v>76</v>
      </c>
      <c r="B464" s="3" t="s">
        <v>259</v>
      </c>
      <c r="C464" s="3" t="s">
        <v>166</v>
      </c>
      <c r="D464" s="12">
        <v>45397</v>
      </c>
      <c r="E464" s="13">
        <f t="shared" si="8"/>
        <v>2024</v>
      </c>
    </row>
    <row r="465" spans="1:5">
      <c r="A465" s="13" t="s">
        <v>76</v>
      </c>
      <c r="B465" s="3" t="s">
        <v>256</v>
      </c>
      <c r="C465" s="3" t="s">
        <v>166</v>
      </c>
      <c r="D465" s="12">
        <v>45397</v>
      </c>
      <c r="E465" s="13">
        <f t="shared" si="8"/>
        <v>2024</v>
      </c>
    </row>
    <row r="466" spans="1:5">
      <c r="A466" s="13" t="s">
        <v>76</v>
      </c>
      <c r="B466" s="3" t="s">
        <v>216</v>
      </c>
      <c r="C466" s="3" t="s">
        <v>166</v>
      </c>
      <c r="D466" s="12">
        <v>45397</v>
      </c>
      <c r="E466" s="13">
        <f t="shared" si="8"/>
        <v>2024</v>
      </c>
    </row>
    <row r="467" spans="1:5">
      <c r="A467" s="13" t="s">
        <v>76</v>
      </c>
      <c r="B467" s="3" t="s">
        <v>259</v>
      </c>
      <c r="C467" s="3" t="s">
        <v>166</v>
      </c>
      <c r="D467" s="12">
        <v>45015</v>
      </c>
      <c r="E467" s="13">
        <f t="shared" si="8"/>
        <v>2023</v>
      </c>
    </row>
    <row r="468" spans="1:5">
      <c r="A468" s="13" t="s">
        <v>76</v>
      </c>
      <c r="B468" s="3" t="s">
        <v>4449</v>
      </c>
      <c r="C468" s="3" t="s">
        <v>166</v>
      </c>
      <c r="D468" s="12">
        <v>45015</v>
      </c>
      <c r="E468" s="13">
        <f t="shared" si="8"/>
        <v>2023</v>
      </c>
    </row>
    <row r="469" spans="1:5">
      <c r="A469" s="13" t="s">
        <v>76</v>
      </c>
      <c r="B469" s="3" t="s">
        <v>4281</v>
      </c>
      <c r="C469" s="3" t="s">
        <v>190</v>
      </c>
      <c r="D469" s="12">
        <v>45009</v>
      </c>
      <c r="E469" s="13">
        <f t="shared" si="8"/>
        <v>2023</v>
      </c>
    </row>
    <row r="470" spans="1:5">
      <c r="A470" s="13" t="s">
        <v>76</v>
      </c>
      <c r="B470" s="3" t="s">
        <v>4278</v>
      </c>
      <c r="C470" s="3" t="s">
        <v>166</v>
      </c>
      <c r="D470" s="12">
        <v>45015</v>
      </c>
      <c r="E470" s="13">
        <f t="shared" si="8"/>
        <v>2023</v>
      </c>
    </row>
    <row r="471" spans="1:5">
      <c r="A471" s="13" t="s">
        <v>76</v>
      </c>
      <c r="B471" s="3" t="s">
        <v>4291</v>
      </c>
      <c r="C471" s="3" t="s">
        <v>190</v>
      </c>
      <c r="D471" s="12">
        <v>45014</v>
      </c>
      <c r="E471" s="13">
        <f t="shared" si="8"/>
        <v>2023</v>
      </c>
    </row>
    <row r="472" spans="1:5">
      <c r="A472" s="13" t="s">
        <v>76</v>
      </c>
      <c r="B472" s="3" t="s">
        <v>4281</v>
      </c>
      <c r="C472" s="3" t="s">
        <v>166</v>
      </c>
      <c r="D472" s="12">
        <v>45015</v>
      </c>
      <c r="E472" s="13">
        <f t="shared" si="8"/>
        <v>2023</v>
      </c>
    </row>
    <row r="473" spans="1:5">
      <c r="A473" s="13" t="s">
        <v>76</v>
      </c>
      <c r="B473" s="3" t="s">
        <v>4281</v>
      </c>
      <c r="C473" s="3" t="s">
        <v>166</v>
      </c>
      <c r="D473" s="12">
        <v>45015</v>
      </c>
      <c r="E473" s="13">
        <f t="shared" si="8"/>
        <v>2023</v>
      </c>
    </row>
    <row r="474" spans="1:5">
      <c r="A474" s="13" t="s">
        <v>76</v>
      </c>
      <c r="B474" s="3" t="s">
        <v>4281</v>
      </c>
      <c r="C474" s="3" t="s">
        <v>166</v>
      </c>
      <c r="D474" s="12">
        <v>44998</v>
      </c>
      <c r="E474" s="13">
        <f t="shared" si="8"/>
        <v>2023</v>
      </c>
    </row>
    <row r="475" spans="1:5">
      <c r="A475" s="13" t="s">
        <v>76</v>
      </c>
      <c r="B475" s="3" t="s">
        <v>4281</v>
      </c>
      <c r="C475" s="3" t="s">
        <v>166</v>
      </c>
      <c r="D475" s="12">
        <v>45015</v>
      </c>
      <c r="E475" s="13">
        <f t="shared" si="8"/>
        <v>2023</v>
      </c>
    </row>
    <row r="476" spans="1:5">
      <c r="A476" s="13" t="s">
        <v>76</v>
      </c>
      <c r="B476" s="3" t="s">
        <v>4274</v>
      </c>
      <c r="C476" s="3" t="s">
        <v>166</v>
      </c>
      <c r="D476" s="12">
        <v>45015</v>
      </c>
      <c r="E476" s="13">
        <f t="shared" si="8"/>
        <v>2023</v>
      </c>
    </row>
    <row r="477" spans="1:5">
      <c r="A477" s="13" t="s">
        <v>76</v>
      </c>
      <c r="B477" s="3" t="s">
        <v>4283</v>
      </c>
      <c r="C477" s="3" t="s">
        <v>166</v>
      </c>
      <c r="D477" s="12">
        <v>45015</v>
      </c>
      <c r="E477" s="13">
        <f t="shared" si="8"/>
        <v>2023</v>
      </c>
    </row>
    <row r="478" spans="1:5">
      <c r="A478" s="13" t="s">
        <v>76</v>
      </c>
      <c r="B478" s="3" t="s">
        <v>4703</v>
      </c>
      <c r="C478" s="3" t="s">
        <v>4322</v>
      </c>
      <c r="D478" s="12">
        <v>44665</v>
      </c>
      <c r="E478" s="13">
        <f t="shared" si="8"/>
        <v>2022</v>
      </c>
    </row>
    <row r="479" spans="1:5">
      <c r="A479" s="13" t="s">
        <v>76</v>
      </c>
      <c r="B479" s="3" t="s">
        <v>4703</v>
      </c>
      <c r="C479" s="3" t="s">
        <v>4322</v>
      </c>
      <c r="D479" s="12">
        <v>44665</v>
      </c>
      <c r="E479" s="13">
        <f t="shared" si="8"/>
        <v>2022</v>
      </c>
    </row>
    <row r="480" spans="1:5">
      <c r="A480" s="13" t="s">
        <v>76</v>
      </c>
      <c r="B480" s="3" t="s">
        <v>4794</v>
      </c>
      <c r="C480" s="3" t="s">
        <v>4322</v>
      </c>
      <c r="D480" s="12">
        <v>44665</v>
      </c>
      <c r="E480" s="13">
        <f t="shared" si="8"/>
        <v>2022</v>
      </c>
    </row>
    <row r="481" spans="1:5">
      <c r="A481" s="13" t="s">
        <v>76</v>
      </c>
      <c r="B481" s="3" t="s">
        <v>4794</v>
      </c>
      <c r="C481" s="3" t="s">
        <v>4322</v>
      </c>
      <c r="D481" s="12">
        <v>44665</v>
      </c>
      <c r="E481" s="13">
        <f t="shared" si="8"/>
        <v>2022</v>
      </c>
    </row>
    <row r="482" spans="1:5">
      <c r="A482" s="13" t="s">
        <v>76</v>
      </c>
      <c r="B482" s="3" t="s">
        <v>4794</v>
      </c>
      <c r="C482" s="3" t="s">
        <v>4815</v>
      </c>
      <c r="D482" s="12">
        <v>44664</v>
      </c>
      <c r="E482" s="13">
        <f t="shared" si="8"/>
        <v>2022</v>
      </c>
    </row>
    <row r="483" spans="1:5">
      <c r="A483" s="13" t="s">
        <v>76</v>
      </c>
      <c r="B483" s="3" t="s">
        <v>4875</v>
      </c>
      <c r="C483" s="3" t="s">
        <v>4322</v>
      </c>
      <c r="D483" s="12">
        <v>44665</v>
      </c>
      <c r="E483" s="13">
        <f t="shared" si="8"/>
        <v>2022</v>
      </c>
    </row>
    <row r="484" spans="1:5">
      <c r="A484" s="13" t="s">
        <v>76</v>
      </c>
      <c r="B484" s="3" t="s">
        <v>4934</v>
      </c>
      <c r="C484" s="3" t="s">
        <v>4322</v>
      </c>
      <c r="D484" s="12">
        <v>44665</v>
      </c>
      <c r="E484" s="13">
        <f t="shared" si="8"/>
        <v>2022</v>
      </c>
    </row>
    <row r="485" spans="1:5">
      <c r="A485" s="13" t="s">
        <v>76</v>
      </c>
      <c r="B485" s="3" t="s">
        <v>4940</v>
      </c>
      <c r="C485" s="3" t="s">
        <v>4707</v>
      </c>
      <c r="D485" s="12">
        <v>44650</v>
      </c>
      <c r="E485" s="13">
        <f t="shared" si="8"/>
        <v>2022</v>
      </c>
    </row>
    <row r="486" spans="1:5">
      <c r="A486" s="13" t="s">
        <v>76</v>
      </c>
      <c r="B486" s="3" t="s">
        <v>4940</v>
      </c>
      <c r="C486" s="3" t="s">
        <v>4322</v>
      </c>
      <c r="D486" s="12">
        <v>44665</v>
      </c>
      <c r="E486" s="13">
        <f t="shared" si="8"/>
        <v>2022</v>
      </c>
    </row>
    <row r="487" spans="1:5">
      <c r="A487" s="13" t="s">
        <v>76</v>
      </c>
      <c r="B487" s="3" t="s">
        <v>5005</v>
      </c>
      <c r="C487" s="3" t="s">
        <v>4322</v>
      </c>
      <c r="D487" s="12">
        <v>44665</v>
      </c>
      <c r="E487" s="13">
        <f t="shared" si="8"/>
        <v>2022</v>
      </c>
    </row>
    <row r="488" spans="1:5">
      <c r="A488" s="13" t="s">
        <v>76</v>
      </c>
      <c r="B488" s="3" t="s">
        <v>5041</v>
      </c>
      <c r="C488" s="3" t="s">
        <v>240</v>
      </c>
      <c r="D488" s="12">
        <v>43858</v>
      </c>
      <c r="E488" s="13">
        <f t="shared" si="8"/>
        <v>2020</v>
      </c>
    </row>
    <row r="489" spans="1:5">
      <c r="A489" s="13" t="s">
        <v>76</v>
      </c>
      <c r="B489" s="3" t="s">
        <v>5052</v>
      </c>
      <c r="C489" s="3" t="s">
        <v>240</v>
      </c>
      <c r="D489" s="12">
        <v>43882</v>
      </c>
      <c r="E489" s="13">
        <f t="shared" si="8"/>
        <v>2020</v>
      </c>
    </row>
    <row r="490" spans="1:5">
      <c r="A490" s="13" t="s">
        <v>76</v>
      </c>
      <c r="B490" s="3" t="s">
        <v>5046</v>
      </c>
      <c r="C490" s="3" t="s">
        <v>240</v>
      </c>
      <c r="D490" s="12">
        <v>43857</v>
      </c>
      <c r="E490" s="13">
        <f t="shared" si="8"/>
        <v>2020</v>
      </c>
    </row>
    <row r="491" spans="1:5">
      <c r="A491" s="13" t="s">
        <v>76</v>
      </c>
      <c r="B491" s="3" t="s">
        <v>5064</v>
      </c>
      <c r="C491" s="3" t="s">
        <v>240</v>
      </c>
      <c r="D491" s="12">
        <v>43907</v>
      </c>
      <c r="E491" s="13">
        <f t="shared" si="8"/>
        <v>2020</v>
      </c>
    </row>
    <row r="492" spans="1:5">
      <c r="A492" s="13" t="s">
        <v>76</v>
      </c>
      <c r="B492" s="3" t="s">
        <v>5103</v>
      </c>
      <c r="C492" s="3" t="s">
        <v>240</v>
      </c>
      <c r="D492" s="12">
        <v>43843</v>
      </c>
      <c r="E492" s="13">
        <f t="shared" si="8"/>
        <v>2020</v>
      </c>
    </row>
    <row r="493" spans="1:5">
      <c r="A493" s="13" t="s">
        <v>76</v>
      </c>
      <c r="B493" s="3" t="s">
        <v>5041</v>
      </c>
      <c r="C493" s="3" t="s">
        <v>240</v>
      </c>
      <c r="D493" s="12">
        <v>44288</v>
      </c>
      <c r="E493" s="13">
        <f t="shared" si="8"/>
        <v>2021</v>
      </c>
    </row>
    <row r="494" spans="1:5">
      <c r="A494" s="13" t="s">
        <v>76</v>
      </c>
      <c r="B494" s="3" t="s">
        <v>5041</v>
      </c>
      <c r="C494" s="3" t="s">
        <v>240</v>
      </c>
      <c r="D494" s="12">
        <v>44288</v>
      </c>
      <c r="E494" s="13">
        <f t="shared" si="8"/>
        <v>2021</v>
      </c>
    </row>
    <row r="495" spans="1:5">
      <c r="A495" s="13" t="s">
        <v>76</v>
      </c>
      <c r="B495" s="3" t="s">
        <v>5058</v>
      </c>
      <c r="C495" s="3" t="s">
        <v>240</v>
      </c>
      <c r="D495" s="12">
        <v>44288</v>
      </c>
      <c r="E495" s="13">
        <f t="shared" si="8"/>
        <v>2021</v>
      </c>
    </row>
    <row r="496" spans="1:5">
      <c r="A496" s="13" t="s">
        <v>76</v>
      </c>
      <c r="B496" s="3" t="s">
        <v>5064</v>
      </c>
      <c r="C496" s="3" t="s">
        <v>240</v>
      </c>
      <c r="D496" s="12">
        <v>44288</v>
      </c>
      <c r="E496" s="13">
        <f t="shared" si="8"/>
        <v>2021</v>
      </c>
    </row>
    <row r="497" spans="1:5">
      <c r="A497" s="13" t="s">
        <v>76</v>
      </c>
      <c r="B497" s="3" t="s">
        <v>5089</v>
      </c>
      <c r="C497" s="3" t="s">
        <v>240</v>
      </c>
      <c r="D497" s="12">
        <v>44288</v>
      </c>
      <c r="E497" s="13">
        <f t="shared" si="8"/>
        <v>2021</v>
      </c>
    </row>
    <row r="498" spans="1:5">
      <c r="A498" s="13" t="s">
        <v>76</v>
      </c>
      <c r="B498" s="3" t="s">
        <v>5046</v>
      </c>
      <c r="C498" s="3" t="s">
        <v>166</v>
      </c>
      <c r="D498" s="12">
        <v>44288</v>
      </c>
      <c r="E498" s="13">
        <f t="shared" si="8"/>
        <v>2021</v>
      </c>
    </row>
    <row r="499" spans="1:5">
      <c r="A499" s="13" t="s">
        <v>76</v>
      </c>
      <c r="B499" s="3" t="s">
        <v>5046</v>
      </c>
      <c r="C499" s="3" t="s">
        <v>166</v>
      </c>
      <c r="D499" s="12">
        <v>44288</v>
      </c>
      <c r="E499" s="13">
        <f t="shared" si="8"/>
        <v>2021</v>
      </c>
    </row>
    <row r="500" spans="1:5">
      <c r="A500" s="13" t="s">
        <v>76</v>
      </c>
      <c r="B500" s="3" t="s">
        <v>5103</v>
      </c>
      <c r="C500" s="3" t="s">
        <v>166</v>
      </c>
      <c r="D500" s="12">
        <v>44288</v>
      </c>
      <c r="E500" s="13">
        <f t="shared" si="8"/>
        <v>2021</v>
      </c>
    </row>
    <row r="501" spans="1:5">
      <c r="A501" s="13" t="s">
        <v>76</v>
      </c>
      <c r="B501" s="3" t="s">
        <v>5103</v>
      </c>
      <c r="C501" s="3" t="s">
        <v>166</v>
      </c>
      <c r="D501" s="12">
        <v>44288</v>
      </c>
      <c r="E501" s="13">
        <f t="shared" si="8"/>
        <v>2021</v>
      </c>
    </row>
    <row r="502" spans="1:5">
      <c r="A502" s="13" t="s">
        <v>79</v>
      </c>
      <c r="B502" s="3" t="s">
        <v>159</v>
      </c>
      <c r="C502" s="3" t="s">
        <v>153</v>
      </c>
      <c r="D502" s="12">
        <v>45432</v>
      </c>
      <c r="E502" s="13">
        <f t="shared" si="8"/>
        <v>2024</v>
      </c>
    </row>
    <row r="503" spans="1:5">
      <c r="A503" s="13" t="s">
        <v>79</v>
      </c>
      <c r="B503" s="3" t="s">
        <v>161</v>
      </c>
      <c r="C503" s="3" t="s">
        <v>153</v>
      </c>
      <c r="D503" s="12">
        <v>45432</v>
      </c>
      <c r="E503" s="13">
        <f t="shared" si="8"/>
        <v>2024</v>
      </c>
    </row>
    <row r="504" spans="1:5">
      <c r="A504" s="13" t="s">
        <v>79</v>
      </c>
      <c r="B504" s="3" t="s">
        <v>163</v>
      </c>
      <c r="C504" s="3" t="s">
        <v>153</v>
      </c>
      <c r="D504" s="12">
        <v>45432</v>
      </c>
      <c r="E504" s="13">
        <f t="shared" si="8"/>
        <v>2024</v>
      </c>
    </row>
    <row r="505" spans="1:5">
      <c r="A505" s="13" t="s">
        <v>79</v>
      </c>
      <c r="B505" s="3" t="s">
        <v>4283</v>
      </c>
      <c r="C505" s="3" t="s">
        <v>190</v>
      </c>
      <c r="D505" s="12">
        <v>45125</v>
      </c>
      <c r="E505" s="13">
        <f t="shared" si="8"/>
        <v>2023</v>
      </c>
    </row>
    <row r="506" spans="1:5">
      <c r="A506" s="13" t="s">
        <v>79</v>
      </c>
      <c r="B506" s="3" t="s">
        <v>4283</v>
      </c>
      <c r="C506" s="3" t="s">
        <v>153</v>
      </c>
      <c r="D506" s="12">
        <v>45050</v>
      </c>
      <c r="E506" s="13">
        <f t="shared" si="8"/>
        <v>2023</v>
      </c>
    </row>
    <row r="507" spans="1:5">
      <c r="A507" s="13" t="s">
        <v>79</v>
      </c>
      <c r="B507" s="3" t="s">
        <v>4281</v>
      </c>
      <c r="C507" s="3" t="s">
        <v>166</v>
      </c>
      <c r="D507" s="12">
        <v>45125</v>
      </c>
      <c r="E507" s="13">
        <f t="shared" si="8"/>
        <v>2023</v>
      </c>
    </row>
    <row r="508" spans="1:5">
      <c r="A508" s="13" t="s">
        <v>79</v>
      </c>
      <c r="B508" s="3" t="s">
        <v>4281</v>
      </c>
      <c r="C508" s="3" t="s">
        <v>166</v>
      </c>
      <c r="D508" s="12">
        <v>45125</v>
      </c>
      <c r="E508" s="13">
        <f t="shared" si="8"/>
        <v>2023</v>
      </c>
    </row>
    <row r="509" spans="1:5">
      <c r="A509" s="13" t="s">
        <v>79</v>
      </c>
      <c r="B509" s="3" t="s">
        <v>4703</v>
      </c>
      <c r="C509" s="3" t="s">
        <v>4322</v>
      </c>
      <c r="D509" s="12">
        <v>44718</v>
      </c>
      <c r="E509" s="13">
        <f t="shared" si="8"/>
        <v>2022</v>
      </c>
    </row>
    <row r="510" spans="1:5">
      <c r="A510" s="13" t="s">
        <v>79</v>
      </c>
      <c r="B510" s="3" t="s">
        <v>4703</v>
      </c>
      <c r="C510" s="3" t="s">
        <v>4322</v>
      </c>
      <c r="D510" s="12">
        <v>44718</v>
      </c>
      <c r="E510" s="13">
        <f t="shared" si="8"/>
        <v>2022</v>
      </c>
    </row>
    <row r="511" spans="1:5">
      <c r="A511" s="13" t="s">
        <v>79</v>
      </c>
      <c r="B511" s="3" t="s">
        <v>4794</v>
      </c>
      <c r="C511" s="3" t="s">
        <v>4817</v>
      </c>
      <c r="D511" s="12">
        <v>44718</v>
      </c>
      <c r="E511" s="13">
        <f t="shared" si="8"/>
        <v>2022</v>
      </c>
    </row>
    <row r="512" spans="1:5">
      <c r="A512" s="13" t="s">
        <v>79</v>
      </c>
      <c r="B512" s="3" t="s">
        <v>4875</v>
      </c>
      <c r="C512" s="3" t="s">
        <v>4322</v>
      </c>
      <c r="D512" s="12">
        <v>44718</v>
      </c>
      <c r="E512" s="13">
        <f t="shared" si="8"/>
        <v>2022</v>
      </c>
    </row>
    <row r="513" spans="1:5">
      <c r="A513" s="13" t="s">
        <v>79</v>
      </c>
      <c r="B513" s="3" t="s">
        <v>5041</v>
      </c>
      <c r="C513" s="3" t="s">
        <v>166</v>
      </c>
      <c r="D513" s="12">
        <v>44298</v>
      </c>
      <c r="E513" s="13">
        <f t="shared" si="8"/>
        <v>2021</v>
      </c>
    </row>
    <row r="514" spans="1:5">
      <c r="A514" s="13" t="s">
        <v>79</v>
      </c>
      <c r="B514" s="3" t="s">
        <v>5041</v>
      </c>
      <c r="C514" s="3" t="s">
        <v>240</v>
      </c>
      <c r="D514" s="12">
        <v>44298</v>
      </c>
      <c r="E514" s="13">
        <f t="shared" ref="E514:E577" si="9">YEAR(D514)</f>
        <v>2021</v>
      </c>
    </row>
    <row r="515" spans="1:5">
      <c r="A515" s="13" t="s">
        <v>79</v>
      </c>
      <c r="B515" s="3" t="s">
        <v>5046</v>
      </c>
      <c r="C515" s="3" t="s">
        <v>240</v>
      </c>
      <c r="D515" s="12">
        <v>44298</v>
      </c>
      <c r="E515" s="13">
        <f t="shared" si="9"/>
        <v>2021</v>
      </c>
    </row>
    <row r="516" spans="1:5">
      <c r="A516" s="13" t="s">
        <v>79</v>
      </c>
      <c r="B516" s="3" t="s">
        <v>5046</v>
      </c>
      <c r="C516" s="3" t="s">
        <v>240</v>
      </c>
      <c r="D516" s="12">
        <v>44398</v>
      </c>
      <c r="E516" s="13">
        <f t="shared" si="9"/>
        <v>2021</v>
      </c>
    </row>
    <row r="517" spans="1:5">
      <c r="A517" s="13" t="s">
        <v>79</v>
      </c>
      <c r="B517" s="3" t="s">
        <v>5046</v>
      </c>
      <c r="C517" s="3" t="s">
        <v>240</v>
      </c>
      <c r="D517" s="12">
        <v>43899</v>
      </c>
      <c r="E517" s="13">
        <f t="shared" si="9"/>
        <v>2020</v>
      </c>
    </row>
    <row r="518" spans="1:5">
      <c r="A518" s="13" t="s">
        <v>79</v>
      </c>
      <c r="B518" s="3" t="s">
        <v>5103</v>
      </c>
      <c r="C518" s="3" t="s">
        <v>240</v>
      </c>
      <c r="D518" s="12">
        <v>43899</v>
      </c>
      <c r="E518" s="13">
        <f t="shared" si="9"/>
        <v>2020</v>
      </c>
    </row>
    <row r="519" spans="1:5">
      <c r="A519" s="13" t="s">
        <v>80</v>
      </c>
      <c r="B519" s="3" t="s">
        <v>303</v>
      </c>
      <c r="C519" s="3" t="s">
        <v>166</v>
      </c>
      <c r="D519" s="12">
        <v>45399</v>
      </c>
      <c r="E519" s="13">
        <f t="shared" si="9"/>
        <v>2024</v>
      </c>
    </row>
    <row r="520" spans="1:5">
      <c r="A520" s="13" t="s">
        <v>80</v>
      </c>
      <c r="B520" s="3" t="s">
        <v>152</v>
      </c>
      <c r="C520" s="3" t="s">
        <v>166</v>
      </c>
      <c r="D520" s="12">
        <v>45399</v>
      </c>
      <c r="E520" s="13">
        <f t="shared" si="9"/>
        <v>2024</v>
      </c>
    </row>
    <row r="521" spans="1:5">
      <c r="A521" s="13" t="s">
        <v>80</v>
      </c>
      <c r="B521" s="3" t="s">
        <v>303</v>
      </c>
      <c r="D521" s="22">
        <v>44927</v>
      </c>
      <c r="E521" s="13">
        <f t="shared" si="9"/>
        <v>2023</v>
      </c>
    </row>
    <row r="522" spans="1:5">
      <c r="A522" s="13" t="s">
        <v>80</v>
      </c>
      <c r="B522" s="3" t="s">
        <v>152</v>
      </c>
      <c r="D522" s="22">
        <v>44927</v>
      </c>
      <c r="E522" s="13">
        <f t="shared" si="9"/>
        <v>2023</v>
      </c>
    </row>
    <row r="523" spans="1:5">
      <c r="A523" s="13" t="s">
        <v>80</v>
      </c>
      <c r="B523" s="3" t="s">
        <v>5046</v>
      </c>
      <c r="C523" s="3" t="s">
        <v>240</v>
      </c>
      <c r="D523" s="12">
        <v>44396</v>
      </c>
      <c r="E523" s="13">
        <f t="shared" si="9"/>
        <v>2021</v>
      </c>
    </row>
    <row r="524" spans="1:5">
      <c r="A524" s="13" t="s">
        <v>81</v>
      </c>
      <c r="B524" s="3" t="s">
        <v>152</v>
      </c>
      <c r="C524" s="3" t="s">
        <v>166</v>
      </c>
      <c r="D524" s="12">
        <v>45390</v>
      </c>
      <c r="E524" s="13">
        <f t="shared" si="9"/>
        <v>2024</v>
      </c>
    </row>
    <row r="525" spans="1:5">
      <c r="A525" s="13" t="s">
        <v>81</v>
      </c>
      <c r="B525" s="3" t="s">
        <v>152</v>
      </c>
      <c r="C525" s="3" t="s">
        <v>166</v>
      </c>
      <c r="D525" s="12">
        <v>45390</v>
      </c>
      <c r="E525" s="13">
        <f t="shared" si="9"/>
        <v>2024</v>
      </c>
    </row>
    <row r="526" spans="1:5">
      <c r="A526" s="13" t="s">
        <v>81</v>
      </c>
      <c r="B526" s="3" t="s">
        <v>4281</v>
      </c>
      <c r="C526" s="3" t="s">
        <v>166</v>
      </c>
      <c r="D526" s="12">
        <v>44977</v>
      </c>
      <c r="E526" s="13">
        <f t="shared" si="9"/>
        <v>2023</v>
      </c>
    </row>
    <row r="527" spans="1:5">
      <c r="A527" s="13" t="s">
        <v>81</v>
      </c>
      <c r="B527" s="3" t="s">
        <v>4794</v>
      </c>
      <c r="C527" s="3" t="s">
        <v>4322</v>
      </c>
      <c r="D527" s="12">
        <v>44662</v>
      </c>
      <c r="E527" s="13">
        <f t="shared" si="9"/>
        <v>2022</v>
      </c>
    </row>
    <row r="528" spans="1:5">
      <c r="A528" s="13" t="s">
        <v>81</v>
      </c>
      <c r="B528" s="3" t="s">
        <v>5005</v>
      </c>
      <c r="C528" s="3" t="s">
        <v>4322</v>
      </c>
      <c r="D528" s="12">
        <v>44662</v>
      </c>
      <c r="E528" s="13">
        <f t="shared" si="9"/>
        <v>2022</v>
      </c>
    </row>
    <row r="529" spans="1:5">
      <c r="A529" s="13" t="s">
        <v>81</v>
      </c>
      <c r="B529" s="3" t="s">
        <v>5005</v>
      </c>
      <c r="C529" s="3" t="s">
        <v>4322</v>
      </c>
      <c r="D529" s="12">
        <v>44662</v>
      </c>
      <c r="E529" s="13">
        <f t="shared" si="9"/>
        <v>2022</v>
      </c>
    </row>
    <row r="530" spans="1:5">
      <c r="A530" s="13" t="s">
        <v>81</v>
      </c>
      <c r="B530" s="3" t="s">
        <v>5090</v>
      </c>
      <c r="C530" s="3" t="s">
        <v>240</v>
      </c>
      <c r="D530" s="12">
        <v>44284</v>
      </c>
      <c r="E530" s="13">
        <f t="shared" si="9"/>
        <v>2021</v>
      </c>
    </row>
    <row r="531" spans="1:5">
      <c r="A531" s="13" t="s">
        <v>81</v>
      </c>
      <c r="B531" s="3" t="s">
        <v>5194</v>
      </c>
      <c r="C531" s="3" t="s">
        <v>240</v>
      </c>
      <c r="D531" s="12">
        <v>43887</v>
      </c>
      <c r="E531" s="13">
        <f t="shared" si="9"/>
        <v>2020</v>
      </c>
    </row>
    <row r="532" spans="1:5">
      <c r="A532" s="13" t="s">
        <v>86</v>
      </c>
      <c r="B532" s="3" t="s">
        <v>156</v>
      </c>
      <c r="C532" s="3" t="s">
        <v>153</v>
      </c>
      <c r="D532" s="12">
        <v>45432</v>
      </c>
      <c r="E532" s="13">
        <f t="shared" si="9"/>
        <v>2024</v>
      </c>
    </row>
    <row r="533" spans="1:5">
      <c r="A533" s="13" t="s">
        <v>86</v>
      </c>
      <c r="B533" s="3" t="s">
        <v>156</v>
      </c>
      <c r="C533" s="3" t="s">
        <v>240</v>
      </c>
      <c r="D533" s="12">
        <v>45294</v>
      </c>
      <c r="E533" s="13">
        <f t="shared" si="9"/>
        <v>2024</v>
      </c>
    </row>
    <row r="534" spans="1:5">
      <c r="A534" s="13" t="s">
        <v>86</v>
      </c>
      <c r="B534" s="3" t="s">
        <v>156</v>
      </c>
      <c r="C534" s="3" t="s">
        <v>153</v>
      </c>
      <c r="D534" s="12">
        <v>45124</v>
      </c>
      <c r="E534" s="13">
        <f t="shared" si="9"/>
        <v>2023</v>
      </c>
    </row>
    <row r="535" spans="1:5">
      <c r="A535" s="13" t="s">
        <v>86</v>
      </c>
      <c r="B535" s="3" t="s">
        <v>156</v>
      </c>
      <c r="C535" s="3" t="s">
        <v>153</v>
      </c>
      <c r="D535" s="12">
        <v>45210</v>
      </c>
      <c r="E535" s="13">
        <f t="shared" si="9"/>
        <v>2023</v>
      </c>
    </row>
    <row r="536" spans="1:5">
      <c r="A536" s="13" t="s">
        <v>86</v>
      </c>
      <c r="B536" s="3" t="s">
        <v>4944</v>
      </c>
      <c r="C536" s="3" t="s">
        <v>4322</v>
      </c>
      <c r="D536" s="12">
        <v>44774</v>
      </c>
      <c r="E536" s="13">
        <f t="shared" si="9"/>
        <v>2022</v>
      </c>
    </row>
    <row r="537" spans="1:5">
      <c r="A537" s="13" t="s">
        <v>86</v>
      </c>
      <c r="B537" s="3" t="s">
        <v>4983</v>
      </c>
      <c r="C537" s="3" t="s">
        <v>4322</v>
      </c>
      <c r="D537" s="12">
        <v>44774</v>
      </c>
      <c r="E537" s="13">
        <f t="shared" si="9"/>
        <v>2022</v>
      </c>
    </row>
    <row r="538" spans="1:5">
      <c r="A538" s="13" t="s">
        <v>86</v>
      </c>
      <c r="B538" s="3" t="s">
        <v>5076</v>
      </c>
      <c r="C538" s="3" t="s">
        <v>240</v>
      </c>
      <c r="D538" s="12">
        <v>44284</v>
      </c>
      <c r="E538" s="13">
        <f t="shared" si="9"/>
        <v>2021</v>
      </c>
    </row>
    <row r="539" spans="1:5">
      <c r="A539" s="13" t="s">
        <v>86</v>
      </c>
      <c r="B539" s="3" t="s">
        <v>5090</v>
      </c>
      <c r="C539" s="3" t="s">
        <v>240</v>
      </c>
      <c r="D539" s="12">
        <v>43989</v>
      </c>
      <c r="E539" s="13">
        <f t="shared" si="9"/>
        <v>2020</v>
      </c>
    </row>
    <row r="540" spans="1:5">
      <c r="A540" s="13" t="s">
        <v>87</v>
      </c>
      <c r="B540" s="3" t="s">
        <v>181</v>
      </c>
      <c r="C540" s="3" t="s">
        <v>240</v>
      </c>
      <c r="D540" s="12">
        <v>45301</v>
      </c>
      <c r="E540" s="13">
        <f t="shared" si="9"/>
        <v>2024</v>
      </c>
    </row>
    <row r="541" spans="1:5">
      <c r="A541" s="13" t="s">
        <v>87</v>
      </c>
      <c r="B541" s="3" t="s">
        <v>169</v>
      </c>
      <c r="C541" s="3" t="s">
        <v>240</v>
      </c>
      <c r="D541" s="12">
        <v>45301</v>
      </c>
      <c r="E541" s="13">
        <f t="shared" si="9"/>
        <v>2024</v>
      </c>
    </row>
    <row r="542" spans="1:5">
      <c r="A542" s="13" t="s">
        <v>87</v>
      </c>
      <c r="B542" s="3" t="s">
        <v>347</v>
      </c>
      <c r="C542" s="3" t="s">
        <v>240</v>
      </c>
      <c r="D542" s="12">
        <v>45301</v>
      </c>
      <c r="E542" s="13">
        <f t="shared" si="9"/>
        <v>2024</v>
      </c>
    </row>
    <row r="543" spans="1:5">
      <c r="A543" s="13" t="s">
        <v>87</v>
      </c>
      <c r="B543" s="3" t="s">
        <v>262</v>
      </c>
      <c r="C543" s="3" t="s">
        <v>240</v>
      </c>
      <c r="D543" s="12">
        <v>45301</v>
      </c>
      <c r="E543" s="13">
        <f t="shared" si="9"/>
        <v>2024</v>
      </c>
    </row>
    <row r="544" spans="1:5">
      <c r="A544" s="13" t="s">
        <v>87</v>
      </c>
      <c r="B544" s="3" t="s">
        <v>169</v>
      </c>
      <c r="C544" s="3" t="s">
        <v>240</v>
      </c>
      <c r="D544" s="12">
        <v>45301</v>
      </c>
      <c r="E544" s="13">
        <f t="shared" si="9"/>
        <v>2024</v>
      </c>
    </row>
    <row r="545" spans="1:5">
      <c r="A545" s="13" t="s">
        <v>87</v>
      </c>
      <c r="B545" s="3" t="s">
        <v>347</v>
      </c>
      <c r="C545" s="3" t="s">
        <v>240</v>
      </c>
      <c r="D545" s="12">
        <v>45301</v>
      </c>
      <c r="E545" s="13">
        <f t="shared" si="9"/>
        <v>2024</v>
      </c>
    </row>
    <row r="546" spans="1:5">
      <c r="A546" s="13" t="s">
        <v>87</v>
      </c>
      <c r="B546" s="3" t="s">
        <v>590</v>
      </c>
      <c r="C546" s="3" t="s">
        <v>240</v>
      </c>
      <c r="D546" s="12">
        <v>45301</v>
      </c>
      <c r="E546" s="13">
        <f t="shared" si="9"/>
        <v>2024</v>
      </c>
    </row>
    <row r="547" spans="1:5">
      <c r="A547" s="13" t="s">
        <v>87</v>
      </c>
      <c r="B547" s="3" t="s">
        <v>169</v>
      </c>
      <c r="C547" s="3" t="s">
        <v>240</v>
      </c>
      <c r="D547" s="12">
        <v>45301</v>
      </c>
      <c r="E547" s="13">
        <f t="shared" si="9"/>
        <v>2024</v>
      </c>
    </row>
    <row r="548" spans="1:5">
      <c r="A548" s="13" t="s">
        <v>87</v>
      </c>
      <c r="B548" s="3" t="s">
        <v>152</v>
      </c>
      <c r="C548" s="3" t="s">
        <v>240</v>
      </c>
      <c r="D548" s="12">
        <v>45301</v>
      </c>
      <c r="E548" s="13">
        <f t="shared" si="9"/>
        <v>2024</v>
      </c>
    </row>
    <row r="549" spans="1:5">
      <c r="A549" s="13" t="s">
        <v>87</v>
      </c>
      <c r="B549" s="3" t="s">
        <v>169</v>
      </c>
      <c r="C549" s="3" t="s">
        <v>153</v>
      </c>
      <c r="D549" s="12">
        <v>45055</v>
      </c>
      <c r="E549" s="13">
        <f t="shared" si="9"/>
        <v>2023</v>
      </c>
    </row>
    <row r="550" spans="1:5">
      <c r="A550" s="13" t="s">
        <v>87</v>
      </c>
      <c r="B550" s="3" t="s">
        <v>347</v>
      </c>
      <c r="C550" s="3" t="s">
        <v>153</v>
      </c>
      <c r="D550" s="12">
        <v>45000</v>
      </c>
      <c r="E550" s="13">
        <f t="shared" si="9"/>
        <v>2023</v>
      </c>
    </row>
    <row r="551" spans="1:5">
      <c r="A551" s="13" t="s">
        <v>87</v>
      </c>
      <c r="B551" s="3" t="s">
        <v>262</v>
      </c>
      <c r="C551" s="3" t="s">
        <v>153</v>
      </c>
      <c r="D551" s="12">
        <v>44992</v>
      </c>
      <c r="E551" s="13">
        <f t="shared" si="9"/>
        <v>2023</v>
      </c>
    </row>
    <row r="552" spans="1:5">
      <c r="A552" s="13" t="s">
        <v>87</v>
      </c>
      <c r="B552" s="3" t="s">
        <v>169</v>
      </c>
      <c r="C552" s="3" t="s">
        <v>153</v>
      </c>
      <c r="D552" s="12">
        <v>44994</v>
      </c>
      <c r="E552" s="13">
        <f t="shared" si="9"/>
        <v>2023</v>
      </c>
    </row>
    <row r="553" spans="1:5">
      <c r="A553" s="13" t="s">
        <v>87</v>
      </c>
      <c r="B553" s="3" t="s">
        <v>347</v>
      </c>
      <c r="C553" s="3" t="s">
        <v>153</v>
      </c>
      <c r="D553" s="12">
        <v>45027</v>
      </c>
      <c r="E553" s="13">
        <f t="shared" si="9"/>
        <v>2023</v>
      </c>
    </row>
    <row r="554" spans="1:5">
      <c r="A554" s="13" t="s">
        <v>87</v>
      </c>
      <c r="B554" s="3" t="s">
        <v>590</v>
      </c>
      <c r="C554" s="3" t="s">
        <v>153</v>
      </c>
      <c r="D554" s="12">
        <v>45050</v>
      </c>
      <c r="E554" s="13">
        <f t="shared" si="9"/>
        <v>2023</v>
      </c>
    </row>
    <row r="555" spans="1:5">
      <c r="A555" s="13" t="s">
        <v>87</v>
      </c>
      <c r="B555" s="3" t="s">
        <v>169</v>
      </c>
      <c r="C555" s="3" t="s">
        <v>153</v>
      </c>
      <c r="D555" s="12">
        <v>45055</v>
      </c>
      <c r="E555" s="13">
        <f t="shared" si="9"/>
        <v>2023</v>
      </c>
    </row>
    <row r="556" spans="1:5">
      <c r="A556" s="13" t="s">
        <v>87</v>
      </c>
      <c r="B556" s="3" t="s">
        <v>152</v>
      </c>
      <c r="C556" s="3" t="s">
        <v>153</v>
      </c>
      <c r="D556" s="12">
        <v>45057</v>
      </c>
      <c r="E556" s="13">
        <f t="shared" si="9"/>
        <v>2023</v>
      </c>
    </row>
    <row r="557" spans="1:5">
      <c r="A557" s="13" t="s">
        <v>87</v>
      </c>
      <c r="B557" s="3" t="s">
        <v>181</v>
      </c>
      <c r="C557" s="3" t="s">
        <v>153</v>
      </c>
      <c r="D557" s="12">
        <v>45091</v>
      </c>
      <c r="E557" s="13">
        <f t="shared" si="9"/>
        <v>2023</v>
      </c>
    </row>
    <row r="558" spans="1:5">
      <c r="A558" s="13" t="s">
        <v>87</v>
      </c>
      <c r="B558" s="3" t="s">
        <v>4703</v>
      </c>
      <c r="C558" s="3" t="s">
        <v>4738</v>
      </c>
      <c r="D558" s="12">
        <v>44845</v>
      </c>
      <c r="E558" s="13">
        <f t="shared" si="9"/>
        <v>2022</v>
      </c>
    </row>
    <row r="559" spans="1:5">
      <c r="A559" s="13" t="s">
        <v>87</v>
      </c>
      <c r="B559" s="3" t="s">
        <v>4794</v>
      </c>
      <c r="C559" s="3" t="s">
        <v>4603</v>
      </c>
      <c r="D559" s="12">
        <v>44573</v>
      </c>
      <c r="E559" s="13">
        <f t="shared" si="9"/>
        <v>2022</v>
      </c>
    </row>
    <row r="560" spans="1:5">
      <c r="A560" s="13" t="s">
        <v>87</v>
      </c>
      <c r="B560" s="3" t="s">
        <v>4875</v>
      </c>
      <c r="C560" s="3" t="s">
        <v>4891</v>
      </c>
      <c r="D560" s="12">
        <v>44894</v>
      </c>
      <c r="E560" s="13">
        <f t="shared" si="9"/>
        <v>2022</v>
      </c>
    </row>
    <row r="561" spans="1:5">
      <c r="A561" s="13" t="s">
        <v>87</v>
      </c>
      <c r="B561" s="3" t="s">
        <v>4875</v>
      </c>
      <c r="C561" s="3" t="s">
        <v>4891</v>
      </c>
      <c r="D561" s="12">
        <v>44742</v>
      </c>
      <c r="E561" s="13">
        <f t="shared" si="9"/>
        <v>2022</v>
      </c>
    </row>
    <row r="562" spans="1:5">
      <c r="A562" s="13" t="s">
        <v>87</v>
      </c>
      <c r="B562" s="3" t="s">
        <v>4954</v>
      </c>
      <c r="C562" s="3" t="s">
        <v>4603</v>
      </c>
      <c r="D562" s="12">
        <v>44573</v>
      </c>
      <c r="E562" s="13">
        <f t="shared" si="9"/>
        <v>2022</v>
      </c>
    </row>
    <row r="563" spans="1:5">
      <c r="A563" s="13" t="s">
        <v>87</v>
      </c>
      <c r="B563" s="3" t="s">
        <v>5046</v>
      </c>
      <c r="C563" s="3" t="s">
        <v>240</v>
      </c>
      <c r="D563" s="12">
        <v>44265</v>
      </c>
      <c r="E563" s="13">
        <f t="shared" si="9"/>
        <v>2021</v>
      </c>
    </row>
    <row r="564" spans="1:5">
      <c r="A564" s="13" t="s">
        <v>87</v>
      </c>
      <c r="B564" s="3" t="s">
        <v>5076</v>
      </c>
      <c r="C564" s="3" t="s">
        <v>240</v>
      </c>
      <c r="D564" s="12">
        <v>44468</v>
      </c>
      <c r="E564" s="13">
        <f t="shared" si="9"/>
        <v>2021</v>
      </c>
    </row>
    <row r="565" spans="1:5">
      <c r="A565" s="13" t="s">
        <v>89</v>
      </c>
      <c r="B565" s="3" t="s">
        <v>213</v>
      </c>
      <c r="C565" s="3" t="s">
        <v>153</v>
      </c>
      <c r="D565" s="12">
        <v>45406</v>
      </c>
      <c r="E565" s="13">
        <f t="shared" si="9"/>
        <v>2024</v>
      </c>
    </row>
    <row r="566" spans="1:5">
      <c r="A566" s="13" t="s">
        <v>89</v>
      </c>
      <c r="B566" s="3" t="s">
        <v>256</v>
      </c>
      <c r="C566" s="3" t="s">
        <v>153</v>
      </c>
      <c r="D566" s="12">
        <v>45411</v>
      </c>
      <c r="E566" s="13">
        <f t="shared" si="9"/>
        <v>2024</v>
      </c>
    </row>
    <row r="567" spans="1:5">
      <c r="A567" s="13" t="s">
        <v>89</v>
      </c>
      <c r="B567" s="3" t="s">
        <v>213</v>
      </c>
      <c r="C567" s="3" t="s">
        <v>153</v>
      </c>
      <c r="D567" s="12">
        <v>45372</v>
      </c>
      <c r="E567" s="13">
        <f t="shared" si="9"/>
        <v>2024</v>
      </c>
    </row>
    <row r="568" spans="1:5">
      <c r="A568" s="13" t="s">
        <v>89</v>
      </c>
      <c r="B568" s="3" t="s">
        <v>213</v>
      </c>
      <c r="C568" s="3" t="s">
        <v>153</v>
      </c>
      <c r="D568" s="12">
        <v>45372</v>
      </c>
      <c r="E568" s="13">
        <f t="shared" si="9"/>
        <v>2024</v>
      </c>
    </row>
    <row r="569" spans="1:5">
      <c r="A569" s="13" t="s">
        <v>89</v>
      </c>
      <c r="B569" s="3" t="s">
        <v>216</v>
      </c>
      <c r="C569" s="3" t="s">
        <v>153</v>
      </c>
      <c r="D569" s="12">
        <v>45355</v>
      </c>
      <c r="E569" s="13">
        <f t="shared" si="9"/>
        <v>2024</v>
      </c>
    </row>
    <row r="570" spans="1:5">
      <c r="A570" s="13" t="s">
        <v>89</v>
      </c>
      <c r="B570" s="3" t="s">
        <v>216</v>
      </c>
      <c r="C570" s="3" t="s">
        <v>153</v>
      </c>
      <c r="D570" s="12">
        <v>45358</v>
      </c>
      <c r="E570" s="13">
        <f t="shared" si="9"/>
        <v>2024</v>
      </c>
    </row>
    <row r="571" spans="1:5">
      <c r="A571" s="13" t="s">
        <v>89</v>
      </c>
      <c r="B571" s="3" t="s">
        <v>256</v>
      </c>
      <c r="C571" s="3" t="s">
        <v>153</v>
      </c>
      <c r="D571" s="12">
        <v>45341</v>
      </c>
      <c r="E571" s="13">
        <f t="shared" si="9"/>
        <v>2024</v>
      </c>
    </row>
    <row r="572" spans="1:5">
      <c r="A572" s="13" t="s">
        <v>89</v>
      </c>
      <c r="B572" s="3" t="s">
        <v>486</v>
      </c>
      <c r="C572" s="3" t="s">
        <v>153</v>
      </c>
      <c r="D572" s="12">
        <v>45342</v>
      </c>
      <c r="E572" s="13">
        <f t="shared" si="9"/>
        <v>2024</v>
      </c>
    </row>
    <row r="573" spans="1:5">
      <c r="A573" s="13" t="s">
        <v>89</v>
      </c>
      <c r="B573" s="3" t="s">
        <v>207</v>
      </c>
      <c r="C573" s="3" t="s">
        <v>240</v>
      </c>
      <c r="D573" s="12">
        <v>45334</v>
      </c>
      <c r="E573" s="13">
        <f t="shared" si="9"/>
        <v>2024</v>
      </c>
    </row>
    <row r="574" spans="1:5">
      <c r="A574" s="13" t="s">
        <v>89</v>
      </c>
      <c r="B574" s="3" t="s">
        <v>648</v>
      </c>
      <c r="C574" s="3" t="s">
        <v>240</v>
      </c>
      <c r="D574" s="12">
        <v>45334</v>
      </c>
      <c r="E574" s="13">
        <f t="shared" si="9"/>
        <v>2024</v>
      </c>
    </row>
    <row r="575" spans="1:5">
      <c r="A575" s="13" t="s">
        <v>89</v>
      </c>
      <c r="B575" s="3" t="s">
        <v>169</v>
      </c>
      <c r="C575" s="3" t="s">
        <v>240</v>
      </c>
      <c r="D575" s="12">
        <v>45334</v>
      </c>
      <c r="E575" s="13">
        <f t="shared" si="9"/>
        <v>2024</v>
      </c>
    </row>
    <row r="576" spans="1:5">
      <c r="A576" s="13" t="s">
        <v>89</v>
      </c>
      <c r="B576" s="3" t="s">
        <v>152</v>
      </c>
      <c r="C576" s="3" t="s">
        <v>240</v>
      </c>
      <c r="D576" s="12">
        <v>45334</v>
      </c>
      <c r="E576" s="13">
        <f t="shared" si="9"/>
        <v>2024</v>
      </c>
    </row>
    <row r="577" spans="1:5">
      <c r="A577" s="13" t="s">
        <v>89</v>
      </c>
      <c r="B577" s="3" t="s">
        <v>152</v>
      </c>
      <c r="C577" s="3" t="s">
        <v>240</v>
      </c>
      <c r="D577" s="12">
        <v>45334</v>
      </c>
      <c r="E577" s="13">
        <f t="shared" si="9"/>
        <v>2024</v>
      </c>
    </row>
    <row r="578" spans="1:5">
      <c r="A578" s="13" t="s">
        <v>89</v>
      </c>
      <c r="B578" s="3" t="s">
        <v>152</v>
      </c>
      <c r="C578" s="3" t="s">
        <v>240</v>
      </c>
      <c r="D578" s="12">
        <v>45334</v>
      </c>
      <c r="E578" s="13">
        <f t="shared" ref="E578:E641" si="10">YEAR(D578)</f>
        <v>2024</v>
      </c>
    </row>
    <row r="579" spans="1:5">
      <c r="A579" s="13" t="s">
        <v>89</v>
      </c>
      <c r="B579" s="3" t="s">
        <v>553</v>
      </c>
      <c r="C579" s="3" t="s">
        <v>240</v>
      </c>
      <c r="D579" s="12">
        <v>45334</v>
      </c>
      <c r="E579" s="13">
        <f t="shared" si="10"/>
        <v>2024</v>
      </c>
    </row>
    <row r="580" spans="1:5">
      <c r="A580" s="13" t="s">
        <v>89</v>
      </c>
      <c r="B580" s="3" t="s">
        <v>553</v>
      </c>
      <c r="C580" s="3" t="s">
        <v>240</v>
      </c>
      <c r="D580" s="12">
        <v>45334</v>
      </c>
      <c r="E580" s="13">
        <f t="shared" si="10"/>
        <v>2024</v>
      </c>
    </row>
    <row r="581" spans="1:5">
      <c r="A581" s="13" t="s">
        <v>89</v>
      </c>
      <c r="B581" s="3" t="s">
        <v>169</v>
      </c>
      <c r="C581" s="3" t="s">
        <v>240</v>
      </c>
      <c r="D581" s="12">
        <v>45334</v>
      </c>
      <c r="E581" s="13">
        <f t="shared" si="10"/>
        <v>2024</v>
      </c>
    </row>
    <row r="582" spans="1:5">
      <c r="A582" s="13" t="s">
        <v>89</v>
      </c>
      <c r="B582" s="3" t="s">
        <v>169</v>
      </c>
      <c r="C582" s="3" t="s">
        <v>240</v>
      </c>
      <c r="D582" s="12">
        <v>45334</v>
      </c>
      <c r="E582" s="13">
        <f t="shared" si="10"/>
        <v>2024</v>
      </c>
    </row>
    <row r="583" spans="1:5">
      <c r="A583" s="13" t="s">
        <v>89</v>
      </c>
      <c r="B583" s="3" t="s">
        <v>207</v>
      </c>
      <c r="C583" s="3" t="s">
        <v>153</v>
      </c>
      <c r="D583" s="12">
        <v>44957</v>
      </c>
      <c r="E583" s="13">
        <f t="shared" si="10"/>
        <v>2023</v>
      </c>
    </row>
    <row r="584" spans="1:5">
      <c r="A584" s="13" t="s">
        <v>89</v>
      </c>
      <c r="B584" s="3" t="s">
        <v>648</v>
      </c>
      <c r="C584" s="3" t="s">
        <v>240</v>
      </c>
      <c r="D584" s="12">
        <v>45015</v>
      </c>
      <c r="E584" s="13">
        <f t="shared" si="10"/>
        <v>2023</v>
      </c>
    </row>
    <row r="585" spans="1:5">
      <c r="A585" s="13" t="s">
        <v>89</v>
      </c>
      <c r="B585" s="3" t="s">
        <v>169</v>
      </c>
      <c r="C585" s="3" t="s">
        <v>153</v>
      </c>
      <c r="D585" s="12">
        <v>45033</v>
      </c>
      <c r="E585" s="13">
        <f t="shared" si="10"/>
        <v>2023</v>
      </c>
    </row>
    <row r="586" spans="1:5">
      <c r="A586" s="13" t="s">
        <v>89</v>
      </c>
      <c r="B586" s="3" t="s">
        <v>152</v>
      </c>
      <c r="C586" s="3" t="s">
        <v>153</v>
      </c>
      <c r="D586" s="12">
        <v>44945</v>
      </c>
      <c r="E586" s="13">
        <f t="shared" si="10"/>
        <v>2023</v>
      </c>
    </row>
    <row r="587" spans="1:5">
      <c r="A587" s="13" t="s">
        <v>89</v>
      </c>
      <c r="B587" s="3" t="s">
        <v>152</v>
      </c>
      <c r="C587" s="3" t="s">
        <v>240</v>
      </c>
      <c r="D587" s="12">
        <v>44951</v>
      </c>
      <c r="E587" s="13">
        <f t="shared" si="10"/>
        <v>2023</v>
      </c>
    </row>
    <row r="588" spans="1:5">
      <c r="A588" s="13" t="s">
        <v>89</v>
      </c>
      <c r="B588" s="3" t="s">
        <v>152</v>
      </c>
      <c r="C588" s="3" t="s">
        <v>153</v>
      </c>
      <c r="D588" s="12">
        <v>44956</v>
      </c>
      <c r="E588" s="13">
        <f t="shared" si="10"/>
        <v>2023</v>
      </c>
    </row>
    <row r="589" spans="1:5">
      <c r="A589" s="13" t="s">
        <v>89</v>
      </c>
      <c r="B589" s="3" t="s">
        <v>553</v>
      </c>
      <c r="C589" s="3" t="s">
        <v>153</v>
      </c>
      <c r="D589" s="12">
        <v>44956</v>
      </c>
      <c r="E589" s="13">
        <f t="shared" si="10"/>
        <v>2023</v>
      </c>
    </row>
    <row r="590" spans="1:5">
      <c r="A590" s="13" t="s">
        <v>89</v>
      </c>
      <c r="B590" s="3" t="s">
        <v>553</v>
      </c>
      <c r="C590" s="3" t="s">
        <v>153</v>
      </c>
      <c r="D590" s="12">
        <v>44973</v>
      </c>
      <c r="E590" s="13">
        <f t="shared" si="10"/>
        <v>2023</v>
      </c>
    </row>
    <row r="591" spans="1:5">
      <c r="A591" s="13" t="s">
        <v>89</v>
      </c>
      <c r="B591" s="3" t="s">
        <v>169</v>
      </c>
      <c r="C591" s="3" t="s">
        <v>153</v>
      </c>
      <c r="D591" s="12">
        <v>45035</v>
      </c>
      <c r="E591" s="13">
        <f t="shared" si="10"/>
        <v>2023</v>
      </c>
    </row>
    <row r="592" spans="1:5">
      <c r="A592" s="13" t="s">
        <v>89</v>
      </c>
      <c r="B592" s="3" t="s">
        <v>169</v>
      </c>
      <c r="C592" s="3" t="s">
        <v>153</v>
      </c>
      <c r="D592" s="12">
        <v>45035</v>
      </c>
      <c r="E592" s="13">
        <f t="shared" si="10"/>
        <v>2023</v>
      </c>
    </row>
    <row r="593" spans="1:5">
      <c r="A593" s="13" t="s">
        <v>89</v>
      </c>
      <c r="B593" s="3" t="s">
        <v>4777</v>
      </c>
      <c r="C593" s="3" t="s">
        <v>4322</v>
      </c>
      <c r="D593" s="12">
        <v>44704</v>
      </c>
      <c r="E593" s="13">
        <f t="shared" si="10"/>
        <v>2022</v>
      </c>
    </row>
    <row r="594" spans="1:5">
      <c r="A594" s="13" t="s">
        <v>89</v>
      </c>
      <c r="B594" s="3" t="s">
        <v>4794</v>
      </c>
      <c r="C594" s="3" t="s">
        <v>4322</v>
      </c>
      <c r="D594" s="12">
        <v>44632</v>
      </c>
      <c r="E594" s="13">
        <f t="shared" si="10"/>
        <v>2022</v>
      </c>
    </row>
    <row r="595" spans="1:5">
      <c r="A595" s="13" t="s">
        <v>89</v>
      </c>
      <c r="B595" s="3" t="s">
        <v>4794</v>
      </c>
      <c r="C595" s="3" t="s">
        <v>4322</v>
      </c>
      <c r="D595" s="12">
        <v>44632</v>
      </c>
      <c r="E595" s="13">
        <f t="shared" si="10"/>
        <v>2022</v>
      </c>
    </row>
    <row r="596" spans="1:5">
      <c r="A596" s="13" t="s">
        <v>89</v>
      </c>
      <c r="B596" s="3" t="s">
        <v>4794</v>
      </c>
      <c r="C596" s="3" t="s">
        <v>4322</v>
      </c>
      <c r="D596" s="12">
        <v>44632</v>
      </c>
      <c r="E596" s="13">
        <f t="shared" si="10"/>
        <v>2022</v>
      </c>
    </row>
    <row r="597" spans="1:5">
      <c r="A597" s="13" t="s">
        <v>89</v>
      </c>
      <c r="B597" s="3" t="s">
        <v>4794</v>
      </c>
      <c r="C597" s="3" t="s">
        <v>4322</v>
      </c>
      <c r="D597" s="12">
        <v>44632</v>
      </c>
      <c r="E597" s="13">
        <f t="shared" si="10"/>
        <v>2022</v>
      </c>
    </row>
    <row r="598" spans="1:5">
      <c r="A598" s="13" t="s">
        <v>89</v>
      </c>
      <c r="B598" s="3" t="s">
        <v>5005</v>
      </c>
      <c r="C598" s="3" t="s">
        <v>4322</v>
      </c>
      <c r="D598" s="12">
        <v>44632</v>
      </c>
      <c r="E598" s="13">
        <f t="shared" si="10"/>
        <v>2022</v>
      </c>
    </row>
    <row r="599" spans="1:5">
      <c r="A599" s="13" t="s">
        <v>89</v>
      </c>
      <c r="B599" s="3" t="s">
        <v>5046</v>
      </c>
      <c r="C599" s="3" t="s">
        <v>240</v>
      </c>
      <c r="D599" s="12">
        <v>44224</v>
      </c>
      <c r="E599" s="13">
        <f t="shared" si="10"/>
        <v>2021</v>
      </c>
    </row>
    <row r="600" spans="1:5">
      <c r="A600" s="13" t="s">
        <v>89</v>
      </c>
      <c r="B600" s="3" t="s">
        <v>5046</v>
      </c>
      <c r="C600" s="3" t="s">
        <v>240</v>
      </c>
      <c r="D600" s="12">
        <v>44224</v>
      </c>
      <c r="E600" s="13">
        <f t="shared" si="10"/>
        <v>2021</v>
      </c>
    </row>
    <row r="601" spans="1:5">
      <c r="A601" s="13" t="s">
        <v>89</v>
      </c>
      <c r="B601" s="3" t="s">
        <v>5046</v>
      </c>
      <c r="C601" s="3" t="s">
        <v>240</v>
      </c>
      <c r="D601" s="12">
        <v>44252</v>
      </c>
      <c r="E601" s="13">
        <f t="shared" si="10"/>
        <v>2021</v>
      </c>
    </row>
    <row r="602" spans="1:5">
      <c r="A602" s="13" t="s">
        <v>90</v>
      </c>
      <c r="B602" s="3" t="s">
        <v>181</v>
      </c>
      <c r="C602" s="3" t="s">
        <v>190</v>
      </c>
      <c r="D602" s="12">
        <v>45426</v>
      </c>
      <c r="E602" s="13">
        <f t="shared" si="10"/>
        <v>2024</v>
      </c>
    </row>
    <row r="603" spans="1:5">
      <c r="A603" s="13" t="s">
        <v>90</v>
      </c>
      <c r="B603" s="3" t="s">
        <v>219</v>
      </c>
      <c r="C603" s="3" t="s">
        <v>153</v>
      </c>
      <c r="D603" s="12">
        <v>45425</v>
      </c>
      <c r="E603" s="13">
        <f t="shared" si="10"/>
        <v>2024</v>
      </c>
    </row>
    <row r="604" spans="1:5">
      <c r="A604" s="13" t="s">
        <v>90</v>
      </c>
      <c r="B604" s="3" t="s">
        <v>243</v>
      </c>
      <c r="C604" s="3" t="s">
        <v>166</v>
      </c>
      <c r="D604" s="12">
        <v>45356</v>
      </c>
      <c r="E604" s="13">
        <f t="shared" si="10"/>
        <v>2024</v>
      </c>
    </row>
    <row r="605" spans="1:5">
      <c r="A605" s="13" t="s">
        <v>90</v>
      </c>
      <c r="B605" s="3" t="s">
        <v>213</v>
      </c>
      <c r="C605" s="3" t="s">
        <v>166</v>
      </c>
      <c r="D605" s="12">
        <v>45411</v>
      </c>
      <c r="E605" s="13">
        <f t="shared" si="10"/>
        <v>2024</v>
      </c>
    </row>
    <row r="606" spans="1:5">
      <c r="A606" s="13" t="s">
        <v>90</v>
      </c>
      <c r="B606" s="3" t="s">
        <v>181</v>
      </c>
      <c r="C606" s="3" t="s">
        <v>153</v>
      </c>
      <c r="D606" s="12">
        <v>45384</v>
      </c>
      <c r="E606" s="13">
        <f t="shared" si="10"/>
        <v>2024</v>
      </c>
    </row>
    <row r="607" spans="1:5">
      <c r="A607" s="13" t="s">
        <v>90</v>
      </c>
      <c r="B607" s="3" t="s">
        <v>401</v>
      </c>
      <c r="C607" s="3" t="s">
        <v>166</v>
      </c>
      <c r="D607" s="12">
        <v>45356</v>
      </c>
      <c r="E607" s="13">
        <f t="shared" si="10"/>
        <v>2024</v>
      </c>
    </row>
    <row r="608" spans="1:5">
      <c r="A608" s="13" t="s">
        <v>90</v>
      </c>
      <c r="B608" s="3" t="s">
        <v>181</v>
      </c>
      <c r="C608" s="3" t="s">
        <v>166</v>
      </c>
      <c r="D608" s="12">
        <v>45356</v>
      </c>
      <c r="E608" s="13">
        <f t="shared" si="10"/>
        <v>2024</v>
      </c>
    </row>
    <row r="609" spans="1:5">
      <c r="A609" s="13" t="s">
        <v>90</v>
      </c>
      <c r="B609" s="3" t="s">
        <v>256</v>
      </c>
      <c r="C609" s="3" t="s">
        <v>166</v>
      </c>
      <c r="D609" s="12">
        <v>45356</v>
      </c>
      <c r="E609" s="13">
        <f t="shared" si="10"/>
        <v>2024</v>
      </c>
    </row>
    <row r="610" spans="1:5">
      <c r="A610" s="13" t="s">
        <v>90</v>
      </c>
      <c r="B610" s="3" t="s">
        <v>213</v>
      </c>
      <c r="C610" s="3" t="s">
        <v>166</v>
      </c>
      <c r="D610" s="12">
        <v>45356</v>
      </c>
      <c r="E610" s="13">
        <f t="shared" si="10"/>
        <v>2024</v>
      </c>
    </row>
    <row r="611" spans="1:5">
      <c r="A611" s="13" t="s">
        <v>90</v>
      </c>
      <c r="B611" s="3" t="s">
        <v>401</v>
      </c>
      <c r="C611" s="3" t="s">
        <v>166</v>
      </c>
      <c r="D611" s="12">
        <v>45356</v>
      </c>
      <c r="E611" s="13">
        <f t="shared" si="10"/>
        <v>2024</v>
      </c>
    </row>
    <row r="612" spans="1:5">
      <c r="A612" s="13" t="s">
        <v>90</v>
      </c>
      <c r="B612" s="3" t="s">
        <v>407</v>
      </c>
      <c r="C612" s="3" t="s">
        <v>166</v>
      </c>
      <c r="D612" s="12">
        <v>45356</v>
      </c>
      <c r="E612" s="13">
        <f t="shared" si="10"/>
        <v>2024</v>
      </c>
    </row>
    <row r="613" spans="1:5">
      <c r="A613" s="13" t="s">
        <v>90</v>
      </c>
      <c r="B613" s="3" t="s">
        <v>230</v>
      </c>
      <c r="C613" s="3" t="s">
        <v>166</v>
      </c>
      <c r="D613" s="12">
        <v>45356</v>
      </c>
      <c r="E613" s="13">
        <f t="shared" si="10"/>
        <v>2024</v>
      </c>
    </row>
    <row r="614" spans="1:5">
      <c r="A614" s="13" t="s">
        <v>90</v>
      </c>
      <c r="B614" s="3" t="s">
        <v>256</v>
      </c>
      <c r="C614" s="3" t="s">
        <v>166</v>
      </c>
      <c r="D614" s="12">
        <v>45356</v>
      </c>
      <c r="E614" s="13">
        <f t="shared" si="10"/>
        <v>2024</v>
      </c>
    </row>
    <row r="615" spans="1:5">
      <c r="A615" s="13" t="s">
        <v>90</v>
      </c>
      <c r="B615" s="3" t="s">
        <v>213</v>
      </c>
      <c r="C615" s="3" t="s">
        <v>166</v>
      </c>
      <c r="D615" s="12">
        <v>45356</v>
      </c>
      <c r="E615" s="13">
        <f t="shared" si="10"/>
        <v>2024</v>
      </c>
    </row>
    <row r="616" spans="1:5">
      <c r="A616" s="13" t="s">
        <v>90</v>
      </c>
      <c r="B616" s="3" t="s">
        <v>213</v>
      </c>
      <c r="C616" s="3" t="s">
        <v>166</v>
      </c>
      <c r="D616" s="12">
        <v>45356</v>
      </c>
      <c r="E616" s="13">
        <f t="shared" si="10"/>
        <v>2024</v>
      </c>
    </row>
    <row r="617" spans="1:5">
      <c r="A617" s="13" t="s">
        <v>90</v>
      </c>
      <c r="B617" s="3" t="s">
        <v>401</v>
      </c>
      <c r="C617" s="3" t="s">
        <v>166</v>
      </c>
      <c r="D617" s="12">
        <v>45356</v>
      </c>
      <c r="E617" s="13">
        <f t="shared" si="10"/>
        <v>2024</v>
      </c>
    </row>
    <row r="618" spans="1:5">
      <c r="A618" s="13" t="s">
        <v>90</v>
      </c>
      <c r="B618" s="3" t="s">
        <v>186</v>
      </c>
      <c r="C618" s="3" t="s">
        <v>166</v>
      </c>
      <c r="D618" s="12">
        <v>45356</v>
      </c>
      <c r="E618" s="13">
        <f t="shared" si="10"/>
        <v>2024</v>
      </c>
    </row>
    <row r="619" spans="1:5">
      <c r="A619" s="13" t="s">
        <v>90</v>
      </c>
      <c r="B619" s="3" t="s">
        <v>415</v>
      </c>
      <c r="C619" s="3" t="s">
        <v>166</v>
      </c>
      <c r="D619" s="12">
        <v>45356</v>
      </c>
      <c r="E619" s="13">
        <f t="shared" si="10"/>
        <v>2024</v>
      </c>
    </row>
    <row r="620" spans="1:5">
      <c r="A620" s="13" t="s">
        <v>90</v>
      </c>
      <c r="B620" s="3" t="s">
        <v>181</v>
      </c>
      <c r="C620" s="3" t="s">
        <v>166</v>
      </c>
      <c r="D620" s="12">
        <v>45356</v>
      </c>
      <c r="E620" s="13">
        <f t="shared" si="10"/>
        <v>2024</v>
      </c>
    </row>
    <row r="621" spans="1:5">
      <c r="A621" s="13" t="s">
        <v>90</v>
      </c>
      <c r="B621" s="3" t="s">
        <v>181</v>
      </c>
      <c r="C621" s="3" t="s">
        <v>166</v>
      </c>
      <c r="D621" s="12">
        <v>45356</v>
      </c>
      <c r="E621" s="13">
        <f t="shared" si="10"/>
        <v>2024</v>
      </c>
    </row>
    <row r="622" spans="1:5">
      <c r="A622" s="13" t="s">
        <v>90</v>
      </c>
      <c r="B622" s="3" t="s">
        <v>4283</v>
      </c>
      <c r="C622" s="3" t="s">
        <v>190</v>
      </c>
      <c r="D622" s="12">
        <v>45012</v>
      </c>
      <c r="E622" s="13">
        <f t="shared" si="10"/>
        <v>2023</v>
      </c>
    </row>
    <row r="623" spans="1:5">
      <c r="A623" s="13" t="s">
        <v>90</v>
      </c>
      <c r="B623" s="3" t="s">
        <v>4283</v>
      </c>
      <c r="C623" s="3" t="s">
        <v>166</v>
      </c>
      <c r="D623" s="12">
        <v>44957</v>
      </c>
      <c r="E623" s="13">
        <f t="shared" si="10"/>
        <v>2023</v>
      </c>
    </row>
    <row r="624" spans="1:5">
      <c r="A624" s="13" t="s">
        <v>90</v>
      </c>
      <c r="B624" s="3" t="s">
        <v>4283</v>
      </c>
      <c r="C624" s="3" t="s">
        <v>166</v>
      </c>
      <c r="D624" s="12">
        <v>44957</v>
      </c>
      <c r="E624" s="13">
        <f t="shared" si="10"/>
        <v>2023</v>
      </c>
    </row>
    <row r="625" spans="1:5">
      <c r="A625" s="13" t="s">
        <v>90</v>
      </c>
      <c r="B625" s="3" t="s">
        <v>4283</v>
      </c>
      <c r="C625" s="3" t="s">
        <v>166</v>
      </c>
      <c r="D625" s="12">
        <v>44957</v>
      </c>
      <c r="E625" s="13">
        <f t="shared" si="10"/>
        <v>2023</v>
      </c>
    </row>
    <row r="626" spans="1:5">
      <c r="A626" s="13" t="s">
        <v>90</v>
      </c>
      <c r="B626" s="3" t="s">
        <v>4283</v>
      </c>
      <c r="C626" s="3" t="s">
        <v>166</v>
      </c>
      <c r="D626" s="12">
        <v>44957</v>
      </c>
      <c r="E626" s="13">
        <f t="shared" si="10"/>
        <v>2023</v>
      </c>
    </row>
    <row r="627" spans="1:5">
      <c r="A627" s="13" t="s">
        <v>90</v>
      </c>
      <c r="B627" s="3" t="s">
        <v>4283</v>
      </c>
      <c r="C627" s="3" t="s">
        <v>166</v>
      </c>
      <c r="D627" s="12">
        <v>44957</v>
      </c>
      <c r="E627" s="13">
        <f t="shared" si="10"/>
        <v>2023</v>
      </c>
    </row>
    <row r="628" spans="1:5">
      <c r="A628" s="13" t="s">
        <v>90</v>
      </c>
      <c r="B628" s="3" t="s">
        <v>4283</v>
      </c>
      <c r="C628" s="3" t="s">
        <v>166</v>
      </c>
      <c r="D628" s="12">
        <v>44957</v>
      </c>
      <c r="E628" s="13">
        <f t="shared" si="10"/>
        <v>2023</v>
      </c>
    </row>
    <row r="629" spans="1:5">
      <c r="A629" s="13" t="s">
        <v>90</v>
      </c>
      <c r="B629" s="3" t="s">
        <v>4283</v>
      </c>
      <c r="C629" s="3" t="s">
        <v>166</v>
      </c>
      <c r="D629" s="12">
        <v>44957</v>
      </c>
      <c r="E629" s="13">
        <f t="shared" si="10"/>
        <v>2023</v>
      </c>
    </row>
    <row r="630" spans="1:5">
      <c r="A630" s="13" t="s">
        <v>90</v>
      </c>
      <c r="B630" s="3" t="s">
        <v>4281</v>
      </c>
      <c r="C630" s="3" t="s">
        <v>166</v>
      </c>
      <c r="D630" s="12">
        <v>44957</v>
      </c>
      <c r="E630" s="13">
        <f t="shared" si="10"/>
        <v>2023</v>
      </c>
    </row>
    <row r="631" spans="1:5">
      <c r="A631" s="13" t="s">
        <v>90</v>
      </c>
      <c r="B631" s="3" t="s">
        <v>4281</v>
      </c>
      <c r="C631" s="3" t="s">
        <v>166</v>
      </c>
      <c r="D631" s="12">
        <v>44957</v>
      </c>
      <c r="E631" s="13">
        <f t="shared" si="10"/>
        <v>2023</v>
      </c>
    </row>
    <row r="632" spans="1:5">
      <c r="A632" s="13" t="s">
        <v>90</v>
      </c>
      <c r="B632" s="3" t="s">
        <v>4281</v>
      </c>
      <c r="C632" s="3" t="s">
        <v>166</v>
      </c>
      <c r="D632" s="12">
        <v>44957</v>
      </c>
      <c r="E632" s="13">
        <f t="shared" si="10"/>
        <v>2023</v>
      </c>
    </row>
    <row r="633" spans="1:5">
      <c r="A633" s="13" t="s">
        <v>90</v>
      </c>
      <c r="B633" s="3" t="s">
        <v>4371</v>
      </c>
      <c r="C633" s="3" t="s">
        <v>166</v>
      </c>
      <c r="D633" s="12">
        <v>44957</v>
      </c>
      <c r="E633" s="13">
        <f t="shared" si="10"/>
        <v>2023</v>
      </c>
    </row>
    <row r="634" spans="1:5">
      <c r="A634" s="13" t="s">
        <v>90</v>
      </c>
      <c r="B634" s="3" t="s">
        <v>4281</v>
      </c>
      <c r="C634" s="3" t="s">
        <v>166</v>
      </c>
      <c r="D634" s="12">
        <v>44957</v>
      </c>
      <c r="E634" s="13">
        <f t="shared" si="10"/>
        <v>2023</v>
      </c>
    </row>
    <row r="635" spans="1:5">
      <c r="A635" s="13" t="s">
        <v>90</v>
      </c>
      <c r="B635" s="3" t="s">
        <v>4281</v>
      </c>
      <c r="C635" s="3" t="s">
        <v>166</v>
      </c>
      <c r="D635" s="12">
        <v>44957</v>
      </c>
      <c r="E635" s="13">
        <f t="shared" si="10"/>
        <v>2023</v>
      </c>
    </row>
    <row r="636" spans="1:5">
      <c r="A636" s="13" t="s">
        <v>90</v>
      </c>
      <c r="B636" s="3" t="s">
        <v>4281</v>
      </c>
      <c r="C636" s="3" t="s">
        <v>166</v>
      </c>
      <c r="D636" s="12">
        <v>44957</v>
      </c>
      <c r="E636" s="13">
        <f t="shared" si="10"/>
        <v>2023</v>
      </c>
    </row>
    <row r="637" spans="1:5">
      <c r="A637" s="13" t="s">
        <v>90</v>
      </c>
      <c r="B637" s="3" t="s">
        <v>4281</v>
      </c>
      <c r="C637" s="3" t="s">
        <v>166</v>
      </c>
      <c r="D637" s="12">
        <v>44957</v>
      </c>
      <c r="E637" s="13">
        <f t="shared" si="10"/>
        <v>2023</v>
      </c>
    </row>
    <row r="638" spans="1:5">
      <c r="A638" s="13" t="s">
        <v>90</v>
      </c>
      <c r="B638" s="3" t="s">
        <v>4281</v>
      </c>
      <c r="C638" s="3" t="s">
        <v>166</v>
      </c>
      <c r="D638" s="12">
        <v>44957</v>
      </c>
      <c r="E638" s="13">
        <f t="shared" si="10"/>
        <v>2023</v>
      </c>
    </row>
    <row r="639" spans="1:5">
      <c r="A639" s="13" t="s">
        <v>90</v>
      </c>
      <c r="B639" s="3" t="s">
        <v>4281</v>
      </c>
      <c r="C639" s="3" t="s">
        <v>166</v>
      </c>
      <c r="D639" s="12">
        <v>44957</v>
      </c>
      <c r="E639" s="13">
        <f t="shared" si="10"/>
        <v>2023</v>
      </c>
    </row>
    <row r="640" spans="1:5">
      <c r="A640" s="13" t="s">
        <v>90</v>
      </c>
      <c r="B640" s="3" t="s">
        <v>4281</v>
      </c>
      <c r="C640" s="3" t="s">
        <v>166</v>
      </c>
      <c r="D640" s="12">
        <v>44957</v>
      </c>
      <c r="E640" s="13">
        <f t="shared" si="10"/>
        <v>2023</v>
      </c>
    </row>
    <row r="641" spans="1:5">
      <c r="A641" s="13" t="s">
        <v>90</v>
      </c>
      <c r="B641" s="3" t="s">
        <v>4281</v>
      </c>
      <c r="C641" s="3" t="s">
        <v>166</v>
      </c>
      <c r="D641" s="12">
        <v>44957</v>
      </c>
      <c r="E641" s="13">
        <f t="shared" si="10"/>
        <v>2023</v>
      </c>
    </row>
    <row r="642" spans="1:5">
      <c r="A642" s="13" t="s">
        <v>90</v>
      </c>
      <c r="B642" s="3" t="s">
        <v>4283</v>
      </c>
      <c r="C642" s="3" t="s">
        <v>166</v>
      </c>
      <c r="D642" s="12">
        <v>44957</v>
      </c>
      <c r="E642" s="13">
        <f t="shared" ref="E642:E705" si="11">YEAR(D642)</f>
        <v>2023</v>
      </c>
    </row>
    <row r="643" spans="1:5">
      <c r="A643" s="13" t="s">
        <v>90</v>
      </c>
      <c r="B643" s="3" t="s">
        <v>4283</v>
      </c>
      <c r="C643" s="3" t="s">
        <v>166</v>
      </c>
      <c r="D643" s="12">
        <v>44957</v>
      </c>
      <c r="E643" s="13">
        <f t="shared" si="11"/>
        <v>2023</v>
      </c>
    </row>
    <row r="644" spans="1:5">
      <c r="A644" s="13" t="s">
        <v>90</v>
      </c>
      <c r="B644" s="3" t="s">
        <v>4283</v>
      </c>
      <c r="C644" s="3" t="s">
        <v>190</v>
      </c>
      <c r="D644" s="12">
        <v>44985</v>
      </c>
      <c r="E644" s="13">
        <f t="shared" si="11"/>
        <v>2023</v>
      </c>
    </row>
    <row r="645" spans="1:5">
      <c r="A645" s="13" t="s">
        <v>90</v>
      </c>
      <c r="B645" s="3" t="s">
        <v>4283</v>
      </c>
      <c r="C645" s="3" t="s">
        <v>166</v>
      </c>
      <c r="D645" s="12">
        <v>44957</v>
      </c>
      <c r="E645" s="13">
        <f t="shared" si="11"/>
        <v>2023</v>
      </c>
    </row>
    <row r="646" spans="1:5">
      <c r="A646" s="13" t="s">
        <v>90</v>
      </c>
      <c r="B646" s="3" t="s">
        <v>4283</v>
      </c>
      <c r="C646" s="3" t="s">
        <v>166</v>
      </c>
      <c r="D646" s="12">
        <v>44957</v>
      </c>
      <c r="E646" s="13">
        <f t="shared" si="11"/>
        <v>2023</v>
      </c>
    </row>
    <row r="647" spans="1:5">
      <c r="A647" s="13" t="s">
        <v>90</v>
      </c>
      <c r="B647" s="3" t="s">
        <v>4703</v>
      </c>
      <c r="C647" s="3" t="s">
        <v>267</v>
      </c>
      <c r="D647" s="12">
        <v>44593</v>
      </c>
      <c r="E647" s="13">
        <f t="shared" si="11"/>
        <v>2022</v>
      </c>
    </row>
    <row r="648" spans="1:5">
      <c r="A648" s="13" t="s">
        <v>90</v>
      </c>
      <c r="B648" s="3" t="s">
        <v>4703</v>
      </c>
      <c r="C648" s="3" t="s">
        <v>267</v>
      </c>
      <c r="D648" s="12">
        <v>44593</v>
      </c>
      <c r="E648" s="13">
        <f t="shared" si="11"/>
        <v>2022</v>
      </c>
    </row>
    <row r="649" spans="1:5">
      <c r="A649" s="13" t="s">
        <v>90</v>
      </c>
      <c r="B649" s="3" t="s">
        <v>4777</v>
      </c>
      <c r="C649" s="3" t="s">
        <v>267</v>
      </c>
      <c r="D649" s="12">
        <v>44593</v>
      </c>
      <c r="E649" s="13">
        <f t="shared" si="11"/>
        <v>2022</v>
      </c>
    </row>
    <row r="650" spans="1:5">
      <c r="A650" s="13" t="s">
        <v>90</v>
      </c>
      <c r="B650" s="3" t="s">
        <v>4794</v>
      </c>
      <c r="C650" s="3" t="s">
        <v>267</v>
      </c>
      <c r="D650" s="12">
        <v>44593</v>
      </c>
      <c r="E650" s="13">
        <f t="shared" si="11"/>
        <v>2022</v>
      </c>
    </row>
    <row r="651" spans="1:5">
      <c r="A651" s="13" t="s">
        <v>90</v>
      </c>
      <c r="B651" s="3" t="s">
        <v>4794</v>
      </c>
      <c r="C651" s="3" t="s">
        <v>267</v>
      </c>
      <c r="D651" s="12">
        <v>44593</v>
      </c>
      <c r="E651" s="13">
        <f t="shared" si="11"/>
        <v>2022</v>
      </c>
    </row>
    <row r="652" spans="1:5">
      <c r="A652" s="13" t="s">
        <v>90</v>
      </c>
      <c r="B652" s="3" t="s">
        <v>4875</v>
      </c>
      <c r="C652" s="3" t="s">
        <v>267</v>
      </c>
      <c r="D652" s="12">
        <v>44593</v>
      </c>
      <c r="E652" s="13">
        <f t="shared" si="11"/>
        <v>2022</v>
      </c>
    </row>
    <row r="653" spans="1:5">
      <c r="A653" s="13" t="s">
        <v>90</v>
      </c>
      <c r="B653" s="3" t="s">
        <v>4875</v>
      </c>
      <c r="C653" s="3" t="s">
        <v>267</v>
      </c>
      <c r="D653" s="12">
        <v>44593</v>
      </c>
      <c r="E653" s="13">
        <f t="shared" si="11"/>
        <v>2022</v>
      </c>
    </row>
    <row r="654" spans="1:5">
      <c r="A654" s="13" t="s">
        <v>90</v>
      </c>
      <c r="B654" s="3" t="s">
        <v>4919</v>
      </c>
      <c r="C654" s="3" t="s">
        <v>4322</v>
      </c>
      <c r="D654" s="12">
        <v>44602</v>
      </c>
      <c r="E654" s="13">
        <f t="shared" si="11"/>
        <v>2022</v>
      </c>
    </row>
    <row r="655" spans="1:5">
      <c r="A655" s="13" t="s">
        <v>90</v>
      </c>
      <c r="B655" s="3" t="s">
        <v>4919</v>
      </c>
      <c r="C655" s="3" t="s">
        <v>4921</v>
      </c>
      <c r="D655" s="12">
        <v>44629</v>
      </c>
      <c r="E655" s="13">
        <f t="shared" si="11"/>
        <v>2022</v>
      </c>
    </row>
    <row r="656" spans="1:5">
      <c r="A656" s="13" t="s">
        <v>90</v>
      </c>
      <c r="B656" s="3" t="s">
        <v>4954</v>
      </c>
      <c r="C656" s="3" t="s">
        <v>267</v>
      </c>
      <c r="D656" s="12">
        <v>44593</v>
      </c>
      <c r="E656" s="13">
        <f t="shared" si="11"/>
        <v>2022</v>
      </c>
    </row>
    <row r="657" spans="1:5">
      <c r="A657" s="13" t="s">
        <v>90</v>
      </c>
      <c r="B657" s="3" t="s">
        <v>5103</v>
      </c>
      <c r="C657" s="3" t="s">
        <v>240</v>
      </c>
      <c r="D657" s="12">
        <v>44229</v>
      </c>
      <c r="E657" s="13">
        <f t="shared" si="11"/>
        <v>2021</v>
      </c>
    </row>
    <row r="658" spans="1:5">
      <c r="A658" s="13" t="s">
        <v>90</v>
      </c>
      <c r="B658" s="3" t="s">
        <v>5103</v>
      </c>
      <c r="C658" s="3" t="s">
        <v>240</v>
      </c>
      <c r="D658" s="12">
        <v>44229</v>
      </c>
      <c r="E658" s="13">
        <f t="shared" si="11"/>
        <v>2021</v>
      </c>
    </row>
    <row r="659" spans="1:5">
      <c r="A659" s="13" t="s">
        <v>90</v>
      </c>
      <c r="B659" s="3" t="s">
        <v>5046</v>
      </c>
      <c r="C659" s="3" t="s">
        <v>240</v>
      </c>
      <c r="D659" s="12">
        <v>44266</v>
      </c>
      <c r="E659" s="13">
        <f t="shared" si="11"/>
        <v>2021</v>
      </c>
    </row>
    <row r="660" spans="1:5">
      <c r="A660" s="13" t="s">
        <v>90</v>
      </c>
      <c r="B660" s="3" t="s">
        <v>5041</v>
      </c>
      <c r="C660" s="3" t="s">
        <v>166</v>
      </c>
      <c r="D660" s="12">
        <v>43893</v>
      </c>
      <c r="E660" s="13">
        <f t="shared" si="11"/>
        <v>2020</v>
      </c>
    </row>
    <row r="661" spans="1:5">
      <c r="A661" s="13" t="s">
        <v>90</v>
      </c>
      <c r="B661" s="3" t="s">
        <v>5052</v>
      </c>
      <c r="C661" s="3" t="s">
        <v>166</v>
      </c>
      <c r="D661" s="12">
        <v>43893</v>
      </c>
      <c r="E661" s="13">
        <f t="shared" si="11"/>
        <v>2020</v>
      </c>
    </row>
    <row r="662" spans="1:5">
      <c r="A662" s="13" t="s">
        <v>90</v>
      </c>
      <c r="B662" s="3" t="s">
        <v>5046</v>
      </c>
      <c r="C662" s="3" t="s">
        <v>166</v>
      </c>
      <c r="D662" s="12">
        <v>43893</v>
      </c>
      <c r="E662" s="13">
        <f t="shared" si="11"/>
        <v>2020</v>
      </c>
    </row>
    <row r="663" spans="1:5">
      <c r="A663" s="13" t="s">
        <v>90</v>
      </c>
      <c r="B663" s="3" t="s">
        <v>5103</v>
      </c>
      <c r="C663" s="3" t="s">
        <v>166</v>
      </c>
      <c r="D663" s="12">
        <v>43893</v>
      </c>
      <c r="E663" s="13">
        <f t="shared" si="11"/>
        <v>2020</v>
      </c>
    </row>
    <row r="664" spans="1:5">
      <c r="A664" s="13" t="s">
        <v>90</v>
      </c>
      <c r="B664" s="3" t="s">
        <v>5103</v>
      </c>
      <c r="C664" s="3" t="s">
        <v>166</v>
      </c>
      <c r="D664" s="12">
        <v>43893</v>
      </c>
      <c r="E664" s="13">
        <f t="shared" si="11"/>
        <v>2020</v>
      </c>
    </row>
    <row r="665" spans="1:5">
      <c r="A665" s="13" t="s">
        <v>90</v>
      </c>
      <c r="B665" s="3" t="s">
        <v>5041</v>
      </c>
      <c r="C665" s="3" t="s">
        <v>240</v>
      </c>
      <c r="D665" s="12">
        <v>44229</v>
      </c>
      <c r="E665" s="13">
        <f t="shared" si="11"/>
        <v>2021</v>
      </c>
    </row>
    <row r="666" spans="1:5">
      <c r="A666" s="13" t="s">
        <v>90</v>
      </c>
      <c r="B666" s="3" t="s">
        <v>5103</v>
      </c>
      <c r="C666" s="3" t="s">
        <v>240</v>
      </c>
      <c r="D666" s="12">
        <v>44229</v>
      </c>
      <c r="E666" s="13">
        <f t="shared" si="11"/>
        <v>2021</v>
      </c>
    </row>
    <row r="667" spans="1:5">
      <c r="A667" s="13" t="s">
        <v>93</v>
      </c>
      <c r="B667" s="3" t="s">
        <v>152</v>
      </c>
      <c r="C667" s="3" t="s">
        <v>153</v>
      </c>
      <c r="D667" s="12">
        <v>45429</v>
      </c>
      <c r="E667" s="13">
        <f t="shared" si="11"/>
        <v>2024</v>
      </c>
    </row>
    <row r="668" spans="1:5">
      <c r="A668" s="13" t="s">
        <v>93</v>
      </c>
      <c r="B668" s="3" t="s">
        <v>181</v>
      </c>
      <c r="C668" s="3" t="s">
        <v>153</v>
      </c>
      <c r="D668" s="12">
        <v>45420</v>
      </c>
      <c r="E668" s="13">
        <f t="shared" si="11"/>
        <v>2024</v>
      </c>
    </row>
    <row r="669" spans="1:5">
      <c r="A669" s="13" t="s">
        <v>93</v>
      </c>
      <c r="B669" s="3" t="s">
        <v>246</v>
      </c>
      <c r="C669" s="3" t="s">
        <v>153</v>
      </c>
      <c r="D669" s="12">
        <v>45379</v>
      </c>
      <c r="E669" s="13">
        <f t="shared" si="11"/>
        <v>2024</v>
      </c>
    </row>
    <row r="670" spans="1:5">
      <c r="A670" s="13" t="s">
        <v>93</v>
      </c>
      <c r="B670" s="3" t="s">
        <v>227</v>
      </c>
      <c r="C670" s="3" t="s">
        <v>153</v>
      </c>
      <c r="D670" s="12">
        <v>45295</v>
      </c>
      <c r="E670" s="13">
        <f t="shared" si="11"/>
        <v>2024</v>
      </c>
    </row>
    <row r="671" spans="1:5">
      <c r="A671" s="13" t="s">
        <v>93</v>
      </c>
      <c r="B671" s="3" t="s">
        <v>227</v>
      </c>
      <c r="C671" s="3" t="s">
        <v>240</v>
      </c>
      <c r="D671" s="12">
        <v>45296</v>
      </c>
      <c r="E671" s="13">
        <f t="shared" si="11"/>
        <v>2024</v>
      </c>
    </row>
    <row r="672" spans="1:5">
      <c r="A672" s="13" t="s">
        <v>93</v>
      </c>
      <c r="B672" s="3" t="s">
        <v>227</v>
      </c>
      <c r="C672" s="3" t="s">
        <v>153</v>
      </c>
      <c r="D672" s="12">
        <v>45385</v>
      </c>
      <c r="E672" s="13">
        <f t="shared" si="11"/>
        <v>2024</v>
      </c>
    </row>
    <row r="673" spans="1:5">
      <c r="A673" s="13" t="s">
        <v>93</v>
      </c>
      <c r="B673" s="3" t="s">
        <v>230</v>
      </c>
      <c r="C673" s="3" t="s">
        <v>153</v>
      </c>
      <c r="D673" s="12">
        <v>45414</v>
      </c>
      <c r="E673" s="13">
        <f t="shared" si="11"/>
        <v>2024</v>
      </c>
    </row>
    <row r="674" spans="1:5">
      <c r="A674" s="13" t="s">
        <v>93</v>
      </c>
      <c r="B674" s="3" t="s">
        <v>216</v>
      </c>
      <c r="C674" s="3" t="s">
        <v>153</v>
      </c>
      <c r="D674" s="12">
        <v>45352</v>
      </c>
      <c r="E674" s="13">
        <f t="shared" si="11"/>
        <v>2024</v>
      </c>
    </row>
    <row r="675" spans="1:5">
      <c r="A675" s="13" t="s">
        <v>93</v>
      </c>
      <c r="B675" s="3" t="s">
        <v>181</v>
      </c>
      <c r="C675" s="3" t="s">
        <v>153</v>
      </c>
      <c r="D675" s="12">
        <v>45350</v>
      </c>
      <c r="E675" s="13">
        <f t="shared" si="11"/>
        <v>2024</v>
      </c>
    </row>
    <row r="676" spans="1:5">
      <c r="A676" s="13" t="s">
        <v>93</v>
      </c>
      <c r="B676" s="3" t="s">
        <v>181</v>
      </c>
      <c r="C676" s="3" t="s">
        <v>153</v>
      </c>
      <c r="D676" s="12">
        <v>45351</v>
      </c>
      <c r="E676" s="13">
        <f t="shared" si="11"/>
        <v>2024</v>
      </c>
    </row>
    <row r="677" spans="1:5">
      <c r="A677" s="13" t="s">
        <v>93</v>
      </c>
      <c r="B677" s="3" t="s">
        <v>181</v>
      </c>
      <c r="C677" s="3" t="s">
        <v>153</v>
      </c>
      <c r="D677" s="12">
        <v>45343</v>
      </c>
      <c r="E677" s="13">
        <f t="shared" si="11"/>
        <v>2024</v>
      </c>
    </row>
    <row r="678" spans="1:5">
      <c r="A678" s="13" t="s">
        <v>93</v>
      </c>
      <c r="B678" s="3" t="s">
        <v>181</v>
      </c>
      <c r="C678" s="3" t="s">
        <v>153</v>
      </c>
      <c r="D678" s="12">
        <v>45335</v>
      </c>
      <c r="E678" s="13">
        <f t="shared" si="11"/>
        <v>2024</v>
      </c>
    </row>
    <row r="679" spans="1:5">
      <c r="A679" s="13" t="s">
        <v>93</v>
      </c>
      <c r="B679" s="3" t="s">
        <v>181</v>
      </c>
      <c r="C679" s="3" t="s">
        <v>153</v>
      </c>
      <c r="D679" s="12">
        <v>45343</v>
      </c>
      <c r="E679" s="13">
        <f t="shared" si="11"/>
        <v>2024</v>
      </c>
    </row>
    <row r="680" spans="1:5">
      <c r="A680" s="13" t="s">
        <v>93</v>
      </c>
      <c r="B680" s="3" t="s">
        <v>181</v>
      </c>
      <c r="C680" s="3" t="s">
        <v>153</v>
      </c>
      <c r="D680" s="12">
        <v>45343</v>
      </c>
      <c r="E680" s="13">
        <f t="shared" si="11"/>
        <v>2024</v>
      </c>
    </row>
    <row r="681" spans="1:5">
      <c r="A681" s="13" t="s">
        <v>93</v>
      </c>
      <c r="B681" s="3" t="s">
        <v>181</v>
      </c>
      <c r="C681" s="3" t="s">
        <v>153</v>
      </c>
      <c r="D681" s="12">
        <v>45335</v>
      </c>
      <c r="E681" s="13">
        <f t="shared" si="11"/>
        <v>2024</v>
      </c>
    </row>
    <row r="682" spans="1:5">
      <c r="A682" s="13" t="s">
        <v>93</v>
      </c>
      <c r="B682" s="3" t="s">
        <v>496</v>
      </c>
      <c r="C682" s="3" t="s">
        <v>153</v>
      </c>
      <c r="D682" s="12">
        <v>45322</v>
      </c>
      <c r="E682" s="13">
        <f t="shared" si="11"/>
        <v>2024</v>
      </c>
    </row>
    <row r="683" spans="1:5">
      <c r="A683" s="13" t="s">
        <v>93</v>
      </c>
      <c r="B683" s="3" t="s">
        <v>287</v>
      </c>
      <c r="C683" s="3" t="s">
        <v>153</v>
      </c>
      <c r="D683" s="12">
        <v>45322</v>
      </c>
      <c r="E683" s="13">
        <f t="shared" si="11"/>
        <v>2024</v>
      </c>
    </row>
    <row r="684" spans="1:5">
      <c r="A684" s="13" t="s">
        <v>93</v>
      </c>
      <c r="B684" s="3" t="s">
        <v>287</v>
      </c>
      <c r="C684" s="3" t="s">
        <v>153</v>
      </c>
      <c r="D684" s="12">
        <v>45322</v>
      </c>
      <c r="E684" s="13">
        <f t="shared" si="11"/>
        <v>2024</v>
      </c>
    </row>
    <row r="685" spans="1:5">
      <c r="A685" s="13" t="s">
        <v>93</v>
      </c>
      <c r="B685" s="3" t="s">
        <v>385</v>
      </c>
      <c r="C685" s="3" t="s">
        <v>153</v>
      </c>
      <c r="D685" s="12">
        <v>45316</v>
      </c>
      <c r="E685" s="13">
        <f t="shared" si="11"/>
        <v>2024</v>
      </c>
    </row>
    <row r="686" spans="1:5">
      <c r="A686" s="13" t="s">
        <v>93</v>
      </c>
      <c r="B686" s="3" t="s">
        <v>181</v>
      </c>
      <c r="C686" s="3" t="s">
        <v>153</v>
      </c>
      <c r="D686" s="12">
        <v>45316</v>
      </c>
      <c r="E686" s="13">
        <f t="shared" si="11"/>
        <v>2024</v>
      </c>
    </row>
    <row r="687" spans="1:5">
      <c r="A687" s="13" t="s">
        <v>93</v>
      </c>
      <c r="B687" s="3" t="s">
        <v>262</v>
      </c>
      <c r="C687" s="3" t="s">
        <v>153</v>
      </c>
      <c r="D687" s="12">
        <v>45316</v>
      </c>
      <c r="E687" s="13">
        <f t="shared" si="11"/>
        <v>2024</v>
      </c>
    </row>
    <row r="688" spans="1:5">
      <c r="A688" s="13" t="s">
        <v>93</v>
      </c>
      <c r="B688" s="3" t="s">
        <v>227</v>
      </c>
      <c r="C688" s="3" t="s">
        <v>153</v>
      </c>
      <c r="D688" s="12">
        <v>45316</v>
      </c>
      <c r="E688" s="13">
        <f t="shared" si="11"/>
        <v>2024</v>
      </c>
    </row>
    <row r="689" spans="1:5">
      <c r="A689" s="13" t="s">
        <v>93</v>
      </c>
      <c r="B689" s="3" t="s">
        <v>230</v>
      </c>
      <c r="C689" s="3" t="s">
        <v>153</v>
      </c>
      <c r="D689" s="12">
        <v>45316</v>
      </c>
      <c r="E689" s="13">
        <f t="shared" si="11"/>
        <v>2024</v>
      </c>
    </row>
    <row r="690" spans="1:5">
      <c r="A690" s="13" t="s">
        <v>93</v>
      </c>
      <c r="B690" s="3" t="s">
        <v>181</v>
      </c>
      <c r="C690" s="3" t="s">
        <v>153</v>
      </c>
      <c r="D690" s="12">
        <v>45316</v>
      </c>
      <c r="E690" s="13">
        <f t="shared" si="11"/>
        <v>2024</v>
      </c>
    </row>
    <row r="691" spans="1:5">
      <c r="A691" s="13" t="s">
        <v>93</v>
      </c>
      <c r="B691" s="3" t="s">
        <v>152</v>
      </c>
      <c r="C691" s="3" t="s">
        <v>153</v>
      </c>
      <c r="D691" s="12">
        <v>45316</v>
      </c>
      <c r="E691" s="13">
        <f t="shared" si="11"/>
        <v>2024</v>
      </c>
    </row>
    <row r="692" spans="1:5">
      <c r="A692" s="13" t="s">
        <v>93</v>
      </c>
      <c r="B692" s="3" t="s">
        <v>262</v>
      </c>
      <c r="C692" s="3" t="s">
        <v>153</v>
      </c>
      <c r="D692" s="12">
        <v>45316</v>
      </c>
      <c r="E692" s="13">
        <f t="shared" si="11"/>
        <v>2024</v>
      </c>
    </row>
    <row r="693" spans="1:5">
      <c r="A693" s="13" t="s">
        <v>93</v>
      </c>
      <c r="B693" s="3" t="s">
        <v>236</v>
      </c>
      <c r="C693" s="3" t="s">
        <v>153</v>
      </c>
      <c r="D693" s="12">
        <v>45316</v>
      </c>
      <c r="E693" s="13">
        <f t="shared" si="11"/>
        <v>2024</v>
      </c>
    </row>
    <row r="694" spans="1:5">
      <c r="A694" s="13" t="s">
        <v>93</v>
      </c>
      <c r="B694" s="3" t="s">
        <v>181</v>
      </c>
      <c r="C694" s="3" t="s">
        <v>153</v>
      </c>
      <c r="D694" s="12">
        <v>45315</v>
      </c>
      <c r="E694" s="13">
        <f t="shared" si="11"/>
        <v>2024</v>
      </c>
    </row>
    <row r="695" spans="1:5">
      <c r="A695" s="13" t="s">
        <v>93</v>
      </c>
      <c r="B695" s="3" t="s">
        <v>590</v>
      </c>
      <c r="C695" s="3" t="s">
        <v>153</v>
      </c>
      <c r="D695" s="12">
        <v>45315</v>
      </c>
      <c r="E695" s="13">
        <f t="shared" si="11"/>
        <v>2024</v>
      </c>
    </row>
    <row r="696" spans="1:5">
      <c r="A696" s="13" t="s">
        <v>93</v>
      </c>
      <c r="B696" s="3" t="s">
        <v>401</v>
      </c>
      <c r="C696" s="3" t="s">
        <v>153</v>
      </c>
      <c r="D696" s="12">
        <v>45314</v>
      </c>
      <c r="E696" s="13">
        <f t="shared" si="11"/>
        <v>2024</v>
      </c>
    </row>
    <row r="697" spans="1:5">
      <c r="A697" s="13" t="s">
        <v>93</v>
      </c>
      <c r="B697" s="3" t="s">
        <v>385</v>
      </c>
      <c r="C697" s="3" t="s">
        <v>153</v>
      </c>
      <c r="D697" s="12">
        <v>45302</v>
      </c>
      <c r="E697" s="13">
        <f t="shared" si="11"/>
        <v>2024</v>
      </c>
    </row>
    <row r="698" spans="1:5">
      <c r="A698" s="13" t="s">
        <v>93</v>
      </c>
      <c r="B698" s="3" t="s">
        <v>152</v>
      </c>
      <c r="C698" s="3" t="s">
        <v>153</v>
      </c>
      <c r="D698" s="12">
        <v>45295</v>
      </c>
      <c r="E698" s="13">
        <f t="shared" si="11"/>
        <v>2024</v>
      </c>
    </row>
    <row r="699" spans="1:5">
      <c r="A699" s="13" t="s">
        <v>93</v>
      </c>
      <c r="B699" s="3" t="s">
        <v>181</v>
      </c>
      <c r="C699" s="3" t="s">
        <v>153</v>
      </c>
      <c r="D699" s="12">
        <v>45295</v>
      </c>
      <c r="E699" s="13">
        <f t="shared" si="11"/>
        <v>2024</v>
      </c>
    </row>
    <row r="700" spans="1:5">
      <c r="A700" s="13" t="s">
        <v>93</v>
      </c>
      <c r="B700" s="3" t="s">
        <v>401</v>
      </c>
      <c r="C700" s="3" t="s">
        <v>153</v>
      </c>
      <c r="D700" s="12">
        <v>45295</v>
      </c>
      <c r="E700" s="13">
        <f t="shared" si="11"/>
        <v>2024</v>
      </c>
    </row>
    <row r="701" spans="1:5">
      <c r="A701" s="13" t="s">
        <v>93</v>
      </c>
      <c r="B701" s="3" t="s">
        <v>475</v>
      </c>
      <c r="C701" s="3" t="s">
        <v>153</v>
      </c>
      <c r="D701" s="12">
        <v>45295</v>
      </c>
      <c r="E701" s="13">
        <f t="shared" si="11"/>
        <v>2024</v>
      </c>
    </row>
    <row r="702" spans="1:5">
      <c r="A702" s="13" t="s">
        <v>93</v>
      </c>
      <c r="B702" s="3" t="s">
        <v>385</v>
      </c>
      <c r="C702" s="3" t="s">
        <v>153</v>
      </c>
      <c r="D702" s="12">
        <v>45295</v>
      </c>
      <c r="E702" s="13">
        <f t="shared" si="11"/>
        <v>2024</v>
      </c>
    </row>
    <row r="703" spans="1:5">
      <c r="A703" s="13" t="s">
        <v>93</v>
      </c>
      <c r="B703" s="3" t="s">
        <v>230</v>
      </c>
      <c r="C703" s="3" t="s">
        <v>153</v>
      </c>
      <c r="D703" s="12">
        <v>45299</v>
      </c>
      <c r="E703" s="13">
        <f t="shared" si="11"/>
        <v>2024</v>
      </c>
    </row>
    <row r="704" spans="1:5">
      <c r="A704" s="13" t="s">
        <v>93</v>
      </c>
      <c r="B704" s="3" t="s">
        <v>230</v>
      </c>
      <c r="C704" s="3" t="s">
        <v>153</v>
      </c>
      <c r="D704" s="12">
        <v>45300</v>
      </c>
      <c r="E704" s="13">
        <f t="shared" si="11"/>
        <v>2024</v>
      </c>
    </row>
    <row r="705" spans="1:5">
      <c r="A705" s="13" t="s">
        <v>93</v>
      </c>
      <c r="B705" s="3" t="s">
        <v>666</v>
      </c>
      <c r="C705" s="3" t="s">
        <v>153</v>
      </c>
      <c r="D705" s="12">
        <v>45308</v>
      </c>
      <c r="E705" s="13">
        <f t="shared" si="11"/>
        <v>2024</v>
      </c>
    </row>
    <row r="706" spans="1:5">
      <c r="A706" s="13" t="s">
        <v>93</v>
      </c>
      <c r="B706" s="3" t="s">
        <v>181</v>
      </c>
      <c r="C706" s="3" t="s">
        <v>153</v>
      </c>
      <c r="D706" s="12">
        <v>45061</v>
      </c>
      <c r="E706" s="13">
        <f t="shared" ref="E706:E769" si="12">YEAR(D706)</f>
        <v>2023</v>
      </c>
    </row>
    <row r="707" spans="1:5">
      <c r="A707" s="13" t="s">
        <v>93</v>
      </c>
      <c r="B707" s="3" t="s">
        <v>181</v>
      </c>
      <c r="C707" s="3" t="s">
        <v>166</v>
      </c>
      <c r="D707" s="12">
        <v>45058</v>
      </c>
      <c r="E707" s="13">
        <f t="shared" si="12"/>
        <v>2023</v>
      </c>
    </row>
    <row r="708" spans="1:5">
      <c r="A708" s="13" t="s">
        <v>93</v>
      </c>
      <c r="B708" s="3" t="s">
        <v>181</v>
      </c>
      <c r="C708" s="3" t="s">
        <v>153</v>
      </c>
      <c r="D708" s="12">
        <v>45051</v>
      </c>
      <c r="E708" s="13">
        <f t="shared" si="12"/>
        <v>2023</v>
      </c>
    </row>
    <row r="709" spans="1:5">
      <c r="A709" s="13" t="s">
        <v>93</v>
      </c>
      <c r="B709" s="3" t="s">
        <v>181</v>
      </c>
      <c r="C709" s="3" t="s">
        <v>153</v>
      </c>
      <c r="D709" s="12">
        <v>45051</v>
      </c>
      <c r="E709" s="13">
        <f t="shared" si="12"/>
        <v>2023</v>
      </c>
    </row>
    <row r="710" spans="1:5">
      <c r="A710" s="13" t="s">
        <v>93</v>
      </c>
      <c r="B710" s="3" t="s">
        <v>181</v>
      </c>
      <c r="C710" s="3" t="s">
        <v>166</v>
      </c>
      <c r="D710" s="12">
        <v>45058</v>
      </c>
      <c r="E710" s="13">
        <f t="shared" si="12"/>
        <v>2023</v>
      </c>
    </row>
    <row r="711" spans="1:5">
      <c r="A711" s="13" t="s">
        <v>93</v>
      </c>
      <c r="B711" s="3" t="s">
        <v>181</v>
      </c>
      <c r="C711" s="3" t="s">
        <v>166</v>
      </c>
      <c r="D711" s="12">
        <v>45058</v>
      </c>
      <c r="E711" s="13">
        <f t="shared" si="12"/>
        <v>2023</v>
      </c>
    </row>
    <row r="712" spans="1:5">
      <c r="A712" s="13" t="s">
        <v>93</v>
      </c>
      <c r="B712" s="3" t="s">
        <v>181</v>
      </c>
      <c r="C712" s="3" t="s">
        <v>166</v>
      </c>
      <c r="D712" s="12">
        <v>45058</v>
      </c>
      <c r="E712" s="13">
        <f t="shared" si="12"/>
        <v>2023</v>
      </c>
    </row>
    <row r="713" spans="1:5">
      <c r="A713" s="13" t="s">
        <v>93</v>
      </c>
      <c r="B713" s="3" t="s">
        <v>181</v>
      </c>
      <c r="C713" s="3" t="s">
        <v>166</v>
      </c>
      <c r="D713" s="12">
        <v>45058</v>
      </c>
      <c r="E713" s="13">
        <f t="shared" si="12"/>
        <v>2023</v>
      </c>
    </row>
    <row r="714" spans="1:5">
      <c r="A714" s="13" t="s">
        <v>93</v>
      </c>
      <c r="B714" s="3" t="s">
        <v>181</v>
      </c>
      <c r="C714" s="3" t="s">
        <v>166</v>
      </c>
      <c r="D714" s="12">
        <v>45058</v>
      </c>
      <c r="E714" s="13">
        <f t="shared" si="12"/>
        <v>2023</v>
      </c>
    </row>
    <row r="715" spans="1:5">
      <c r="A715" s="13" t="s">
        <v>93</v>
      </c>
      <c r="B715" s="3" t="s">
        <v>181</v>
      </c>
      <c r="C715" s="3" t="s">
        <v>166</v>
      </c>
      <c r="D715" s="12">
        <v>45058</v>
      </c>
      <c r="E715" s="13">
        <f t="shared" si="12"/>
        <v>2023</v>
      </c>
    </row>
    <row r="716" spans="1:5">
      <c r="A716" s="13" t="s">
        <v>93</v>
      </c>
      <c r="B716" s="3" t="s">
        <v>181</v>
      </c>
      <c r="C716" s="3" t="s">
        <v>166</v>
      </c>
      <c r="D716" s="12">
        <v>45058</v>
      </c>
      <c r="E716" s="13">
        <f t="shared" si="12"/>
        <v>2023</v>
      </c>
    </row>
    <row r="717" spans="1:5">
      <c r="A717" s="13" t="s">
        <v>93</v>
      </c>
      <c r="B717" s="3" t="s">
        <v>181</v>
      </c>
      <c r="C717" s="3" t="s">
        <v>166</v>
      </c>
      <c r="D717" s="12">
        <v>45058</v>
      </c>
      <c r="E717" s="13">
        <f t="shared" si="12"/>
        <v>2023</v>
      </c>
    </row>
    <row r="718" spans="1:5">
      <c r="A718" s="13" t="s">
        <v>93</v>
      </c>
      <c r="B718" s="3" t="s">
        <v>181</v>
      </c>
      <c r="C718" s="3" t="s">
        <v>166</v>
      </c>
      <c r="D718" s="12">
        <v>45058</v>
      </c>
      <c r="E718" s="13">
        <f t="shared" si="12"/>
        <v>2023</v>
      </c>
    </row>
    <row r="719" spans="1:5">
      <c r="A719" s="13" t="s">
        <v>93</v>
      </c>
      <c r="B719" s="3" t="s">
        <v>181</v>
      </c>
      <c r="C719" s="3" t="s">
        <v>166</v>
      </c>
      <c r="D719" s="12">
        <v>45058</v>
      </c>
      <c r="E719" s="13">
        <f t="shared" si="12"/>
        <v>2023</v>
      </c>
    </row>
    <row r="720" spans="1:5">
      <c r="A720" s="13" t="s">
        <v>93</v>
      </c>
      <c r="B720" s="3" t="s">
        <v>4363</v>
      </c>
      <c r="C720" s="3" t="s">
        <v>166</v>
      </c>
      <c r="D720" s="12">
        <v>45058</v>
      </c>
      <c r="E720" s="13">
        <f t="shared" si="12"/>
        <v>2023</v>
      </c>
    </row>
    <row r="721" spans="1:5">
      <c r="A721" s="13" t="s">
        <v>93</v>
      </c>
      <c r="B721" s="3" t="s">
        <v>4283</v>
      </c>
      <c r="C721" s="3" t="s">
        <v>166</v>
      </c>
      <c r="D721" s="12">
        <v>45058</v>
      </c>
      <c r="E721" s="13">
        <f t="shared" si="12"/>
        <v>2023</v>
      </c>
    </row>
    <row r="722" spans="1:5">
      <c r="A722" s="13" t="s">
        <v>93</v>
      </c>
      <c r="B722" s="3" t="s">
        <v>4278</v>
      </c>
      <c r="C722" s="3" t="s">
        <v>166</v>
      </c>
      <c r="D722" s="12">
        <v>45058</v>
      </c>
      <c r="E722" s="13">
        <f t="shared" si="12"/>
        <v>2023</v>
      </c>
    </row>
    <row r="723" spans="1:5">
      <c r="A723" s="13" t="s">
        <v>93</v>
      </c>
      <c r="B723" s="3" t="s">
        <v>4274</v>
      </c>
      <c r="C723" s="3" t="s">
        <v>166</v>
      </c>
      <c r="D723" s="12">
        <v>45058</v>
      </c>
      <c r="E723" s="13">
        <f t="shared" si="12"/>
        <v>2023</v>
      </c>
    </row>
    <row r="724" spans="1:5">
      <c r="A724" s="13" t="s">
        <v>93</v>
      </c>
      <c r="B724" s="3" t="s">
        <v>4281</v>
      </c>
      <c r="C724" s="3" t="s">
        <v>166</v>
      </c>
      <c r="D724" s="12">
        <v>45058</v>
      </c>
      <c r="E724" s="13">
        <f t="shared" si="12"/>
        <v>2023</v>
      </c>
    </row>
    <row r="725" spans="1:5">
      <c r="A725" s="13" t="s">
        <v>93</v>
      </c>
      <c r="B725" s="3" t="s">
        <v>4281</v>
      </c>
      <c r="C725" s="3" t="s">
        <v>153</v>
      </c>
      <c r="D725" s="12">
        <v>44987</v>
      </c>
      <c r="E725" s="13">
        <f t="shared" si="12"/>
        <v>2023</v>
      </c>
    </row>
    <row r="726" spans="1:5">
      <c r="A726" s="13" t="s">
        <v>93</v>
      </c>
      <c r="B726" s="3" t="s">
        <v>4283</v>
      </c>
      <c r="C726" s="3" t="s">
        <v>166</v>
      </c>
      <c r="D726" s="12">
        <v>45058</v>
      </c>
      <c r="E726" s="13">
        <f t="shared" si="12"/>
        <v>2023</v>
      </c>
    </row>
    <row r="727" spans="1:5">
      <c r="A727" s="13" t="s">
        <v>93</v>
      </c>
      <c r="B727" s="3" t="s">
        <v>4281</v>
      </c>
      <c r="C727" s="3" t="s">
        <v>166</v>
      </c>
      <c r="D727" s="12">
        <v>45058</v>
      </c>
      <c r="E727" s="13">
        <f t="shared" si="12"/>
        <v>2023</v>
      </c>
    </row>
    <row r="728" spans="1:5">
      <c r="A728" s="13" t="s">
        <v>93</v>
      </c>
      <c r="B728" s="3" t="s">
        <v>4281</v>
      </c>
      <c r="C728" s="3" t="s">
        <v>166</v>
      </c>
      <c r="D728" s="12">
        <v>45058</v>
      </c>
      <c r="E728" s="13">
        <f t="shared" si="12"/>
        <v>2023</v>
      </c>
    </row>
    <row r="729" spans="1:5">
      <c r="A729" s="13" t="s">
        <v>93</v>
      </c>
      <c r="B729" s="3" t="s">
        <v>4281</v>
      </c>
      <c r="C729" s="3" t="s">
        <v>166</v>
      </c>
      <c r="D729" s="12">
        <v>45058</v>
      </c>
      <c r="E729" s="13">
        <f t="shared" si="12"/>
        <v>2023</v>
      </c>
    </row>
    <row r="730" spans="1:5">
      <c r="A730" s="13" t="s">
        <v>93</v>
      </c>
      <c r="B730" s="3" t="s">
        <v>4281</v>
      </c>
      <c r="C730" s="3" t="s">
        <v>166</v>
      </c>
      <c r="D730" s="12">
        <v>45058</v>
      </c>
      <c r="E730" s="13">
        <f t="shared" si="12"/>
        <v>2023</v>
      </c>
    </row>
    <row r="731" spans="1:5">
      <c r="A731" s="13" t="s">
        <v>93</v>
      </c>
      <c r="B731" s="3" t="s">
        <v>4281</v>
      </c>
      <c r="C731" s="3" t="s">
        <v>166</v>
      </c>
      <c r="D731" s="12">
        <v>45058</v>
      </c>
      <c r="E731" s="13">
        <f t="shared" si="12"/>
        <v>2023</v>
      </c>
    </row>
    <row r="732" spans="1:5">
      <c r="A732" s="13" t="s">
        <v>93</v>
      </c>
      <c r="B732" s="3" t="s">
        <v>4281</v>
      </c>
      <c r="C732" s="3" t="s">
        <v>166</v>
      </c>
      <c r="D732" s="12">
        <v>45058</v>
      </c>
      <c r="E732" s="13">
        <f t="shared" si="12"/>
        <v>2023</v>
      </c>
    </row>
    <row r="733" spans="1:5">
      <c r="A733" s="13" t="s">
        <v>93</v>
      </c>
      <c r="B733" s="3" t="s">
        <v>4281</v>
      </c>
      <c r="C733" s="3" t="s">
        <v>166</v>
      </c>
      <c r="D733" s="12">
        <v>45058</v>
      </c>
      <c r="E733" s="13">
        <f t="shared" si="12"/>
        <v>2023</v>
      </c>
    </row>
    <row r="734" spans="1:5">
      <c r="A734" s="13" t="s">
        <v>93</v>
      </c>
      <c r="B734" s="3" t="s">
        <v>4281</v>
      </c>
      <c r="C734" s="3" t="s">
        <v>190</v>
      </c>
      <c r="D734" s="12">
        <v>45084</v>
      </c>
      <c r="E734" s="13">
        <f t="shared" si="12"/>
        <v>2023</v>
      </c>
    </row>
    <row r="735" spans="1:5">
      <c r="A735" s="13" t="s">
        <v>93</v>
      </c>
      <c r="B735" s="3" t="s">
        <v>4281</v>
      </c>
      <c r="C735" s="3" t="s">
        <v>166</v>
      </c>
      <c r="D735" s="12">
        <v>45058</v>
      </c>
      <c r="E735" s="13">
        <f t="shared" si="12"/>
        <v>2023</v>
      </c>
    </row>
    <row r="736" spans="1:5">
      <c r="A736" s="13" t="s">
        <v>93</v>
      </c>
      <c r="B736" s="3" t="s">
        <v>4281</v>
      </c>
      <c r="C736" s="3" t="s">
        <v>166</v>
      </c>
      <c r="D736" s="12">
        <v>45058</v>
      </c>
      <c r="E736" s="13">
        <f t="shared" si="12"/>
        <v>2023</v>
      </c>
    </row>
    <row r="737" spans="1:5">
      <c r="A737" s="13" t="s">
        <v>93</v>
      </c>
      <c r="B737" s="3" t="s">
        <v>4283</v>
      </c>
      <c r="C737" s="3" t="s">
        <v>166</v>
      </c>
      <c r="D737" s="12">
        <v>45058</v>
      </c>
      <c r="E737" s="13">
        <f t="shared" si="12"/>
        <v>2023</v>
      </c>
    </row>
    <row r="738" spans="1:5">
      <c r="A738" s="13" t="s">
        <v>93</v>
      </c>
      <c r="B738" s="3" t="s">
        <v>4278</v>
      </c>
      <c r="C738" s="3" t="s">
        <v>166</v>
      </c>
      <c r="D738" s="12">
        <v>45058</v>
      </c>
      <c r="E738" s="13">
        <f t="shared" si="12"/>
        <v>2023</v>
      </c>
    </row>
    <row r="739" spans="1:5">
      <c r="A739" s="13" t="s">
        <v>93</v>
      </c>
      <c r="B739" s="3" t="s">
        <v>4278</v>
      </c>
      <c r="C739" s="3" t="s">
        <v>166</v>
      </c>
      <c r="D739" s="12">
        <v>45058</v>
      </c>
      <c r="E739" s="13">
        <f t="shared" si="12"/>
        <v>2023</v>
      </c>
    </row>
    <row r="740" spans="1:5">
      <c r="A740" s="13" t="s">
        <v>93</v>
      </c>
      <c r="B740" s="3" t="s">
        <v>4278</v>
      </c>
      <c r="C740" s="3" t="s">
        <v>166</v>
      </c>
      <c r="D740" s="12">
        <v>45058</v>
      </c>
      <c r="E740" s="13">
        <f t="shared" si="12"/>
        <v>2023</v>
      </c>
    </row>
    <row r="741" spans="1:5">
      <c r="A741" s="13" t="s">
        <v>93</v>
      </c>
      <c r="B741" s="3" t="s">
        <v>4281</v>
      </c>
      <c r="C741" s="3" t="s">
        <v>166</v>
      </c>
      <c r="D741" s="12">
        <v>45058</v>
      </c>
      <c r="E741" s="13">
        <f t="shared" si="12"/>
        <v>2023</v>
      </c>
    </row>
    <row r="742" spans="1:5">
      <c r="A742" s="13" t="s">
        <v>93</v>
      </c>
      <c r="B742" s="3" t="s">
        <v>4281</v>
      </c>
      <c r="C742" s="3" t="s">
        <v>166</v>
      </c>
      <c r="D742" s="12">
        <v>45058</v>
      </c>
      <c r="E742" s="13">
        <f t="shared" si="12"/>
        <v>2023</v>
      </c>
    </row>
    <row r="743" spans="1:5">
      <c r="A743" s="13" t="s">
        <v>93</v>
      </c>
      <c r="B743" s="3" t="s">
        <v>181</v>
      </c>
      <c r="C743" s="3" t="s">
        <v>166</v>
      </c>
      <c r="D743" s="12">
        <v>45058</v>
      </c>
      <c r="E743" s="13">
        <f t="shared" si="12"/>
        <v>2023</v>
      </c>
    </row>
    <row r="744" spans="1:5">
      <c r="A744" s="13" t="s">
        <v>93</v>
      </c>
      <c r="B744" s="3" t="s">
        <v>181</v>
      </c>
      <c r="C744" s="3" t="s">
        <v>166</v>
      </c>
      <c r="D744" s="12">
        <v>45058</v>
      </c>
      <c r="E744" s="13">
        <f t="shared" si="12"/>
        <v>2023</v>
      </c>
    </row>
    <row r="745" spans="1:5">
      <c r="A745" s="13" t="s">
        <v>93</v>
      </c>
      <c r="B745" s="3" t="s">
        <v>4281</v>
      </c>
      <c r="C745" s="3" t="s">
        <v>166</v>
      </c>
      <c r="D745" s="12">
        <v>45058</v>
      </c>
      <c r="E745" s="13">
        <f t="shared" si="12"/>
        <v>2023</v>
      </c>
    </row>
    <row r="746" spans="1:5">
      <c r="A746" s="13" t="s">
        <v>93</v>
      </c>
      <c r="B746" s="3" t="s">
        <v>181</v>
      </c>
      <c r="C746" s="3" t="s">
        <v>166</v>
      </c>
      <c r="D746" s="12">
        <v>45058</v>
      </c>
      <c r="E746" s="13">
        <f t="shared" si="12"/>
        <v>2023</v>
      </c>
    </row>
    <row r="747" spans="1:5">
      <c r="A747" s="13" t="s">
        <v>93</v>
      </c>
      <c r="B747" s="3" t="s">
        <v>4363</v>
      </c>
      <c r="C747" s="3" t="s">
        <v>166</v>
      </c>
      <c r="D747" s="12">
        <v>45058</v>
      </c>
      <c r="E747" s="13">
        <f t="shared" si="12"/>
        <v>2023</v>
      </c>
    </row>
    <row r="748" spans="1:5">
      <c r="A748" s="13" t="s">
        <v>93</v>
      </c>
      <c r="B748" s="3" t="s">
        <v>4283</v>
      </c>
      <c r="C748" s="3" t="s">
        <v>190</v>
      </c>
      <c r="D748" s="12">
        <v>45084</v>
      </c>
      <c r="E748" s="13">
        <f t="shared" si="12"/>
        <v>2023</v>
      </c>
    </row>
    <row r="749" spans="1:5">
      <c r="A749" s="13" t="s">
        <v>93</v>
      </c>
      <c r="B749" s="3" t="s">
        <v>4283</v>
      </c>
      <c r="C749" s="3" t="s">
        <v>166</v>
      </c>
      <c r="D749" s="12">
        <v>45058</v>
      </c>
      <c r="E749" s="13">
        <f t="shared" si="12"/>
        <v>2023</v>
      </c>
    </row>
    <row r="750" spans="1:5">
      <c r="A750" s="13" t="s">
        <v>93</v>
      </c>
      <c r="B750" s="3" t="s">
        <v>4283</v>
      </c>
      <c r="C750" s="3" t="s">
        <v>166</v>
      </c>
      <c r="D750" s="12">
        <v>45058</v>
      </c>
      <c r="E750" s="13">
        <f t="shared" si="12"/>
        <v>2023</v>
      </c>
    </row>
    <row r="751" spans="1:5">
      <c r="A751" s="13" t="s">
        <v>93</v>
      </c>
      <c r="B751" s="3" t="s">
        <v>4283</v>
      </c>
      <c r="C751" s="3" t="s">
        <v>166</v>
      </c>
      <c r="D751" s="12">
        <v>45058</v>
      </c>
      <c r="E751" s="13">
        <f t="shared" si="12"/>
        <v>2023</v>
      </c>
    </row>
    <row r="752" spans="1:5">
      <c r="A752" s="13" t="s">
        <v>93</v>
      </c>
      <c r="B752" s="3" t="s">
        <v>4283</v>
      </c>
      <c r="C752" s="3" t="s">
        <v>166</v>
      </c>
      <c r="D752" s="12">
        <v>45058</v>
      </c>
      <c r="E752" s="13">
        <f t="shared" si="12"/>
        <v>2023</v>
      </c>
    </row>
    <row r="753" spans="1:5">
      <c r="A753" s="13" t="s">
        <v>93</v>
      </c>
      <c r="B753" s="3" t="s">
        <v>4283</v>
      </c>
      <c r="C753" s="3" t="s">
        <v>166</v>
      </c>
      <c r="D753" s="12">
        <v>45058</v>
      </c>
      <c r="E753" s="13">
        <f t="shared" si="12"/>
        <v>2023</v>
      </c>
    </row>
    <row r="754" spans="1:5">
      <c r="A754" s="13" t="s">
        <v>93</v>
      </c>
      <c r="B754" s="3" t="s">
        <v>4703</v>
      </c>
      <c r="C754" s="3" t="s">
        <v>4322</v>
      </c>
      <c r="D754" s="12">
        <v>44694</v>
      </c>
      <c r="E754" s="13">
        <f t="shared" si="12"/>
        <v>2022</v>
      </c>
    </row>
    <row r="755" spans="1:5">
      <c r="A755" s="13" t="s">
        <v>93</v>
      </c>
      <c r="B755" s="3" t="s">
        <v>4703</v>
      </c>
      <c r="C755" s="3" t="s">
        <v>4322</v>
      </c>
      <c r="D755" s="12">
        <v>44838</v>
      </c>
      <c r="E755" s="13">
        <f t="shared" si="12"/>
        <v>2022</v>
      </c>
    </row>
    <row r="756" spans="1:5">
      <c r="A756" s="13" t="s">
        <v>93</v>
      </c>
      <c r="B756" s="3" t="s">
        <v>4703</v>
      </c>
      <c r="C756" s="3" t="s">
        <v>4322</v>
      </c>
      <c r="D756" s="12">
        <v>44694</v>
      </c>
      <c r="E756" s="13">
        <f t="shared" si="12"/>
        <v>2022</v>
      </c>
    </row>
    <row r="757" spans="1:5">
      <c r="A757" s="13" t="s">
        <v>93</v>
      </c>
      <c r="B757" s="3" t="s">
        <v>4794</v>
      </c>
      <c r="C757" s="3" t="s">
        <v>4322</v>
      </c>
      <c r="D757" s="12">
        <v>44694</v>
      </c>
      <c r="E757" s="13">
        <f t="shared" si="12"/>
        <v>2022</v>
      </c>
    </row>
    <row r="758" spans="1:5">
      <c r="A758" s="13" t="s">
        <v>93</v>
      </c>
      <c r="B758" s="3" t="s">
        <v>4794</v>
      </c>
      <c r="C758" s="3" t="s">
        <v>4322</v>
      </c>
      <c r="D758" s="12">
        <v>44694</v>
      </c>
      <c r="E758" s="13">
        <f t="shared" si="12"/>
        <v>2022</v>
      </c>
    </row>
    <row r="759" spans="1:5">
      <c r="A759" s="13" t="s">
        <v>93</v>
      </c>
      <c r="B759" s="3" t="s">
        <v>4794</v>
      </c>
      <c r="C759" s="3" t="s">
        <v>4322</v>
      </c>
      <c r="D759" s="12">
        <v>44694</v>
      </c>
      <c r="E759" s="13">
        <f t="shared" si="12"/>
        <v>2022</v>
      </c>
    </row>
    <row r="760" spans="1:5">
      <c r="A760" s="13" t="s">
        <v>93</v>
      </c>
      <c r="B760" s="3" t="s">
        <v>4794</v>
      </c>
      <c r="C760" s="3" t="s">
        <v>4322</v>
      </c>
      <c r="D760" s="12">
        <v>44694</v>
      </c>
      <c r="E760" s="13">
        <f t="shared" si="12"/>
        <v>2022</v>
      </c>
    </row>
    <row r="761" spans="1:5">
      <c r="A761" s="13" t="s">
        <v>93</v>
      </c>
      <c r="B761" s="3" t="s">
        <v>4794</v>
      </c>
      <c r="C761" s="3" t="s">
        <v>4322</v>
      </c>
      <c r="D761" s="12">
        <v>44694</v>
      </c>
      <c r="E761" s="13">
        <f t="shared" si="12"/>
        <v>2022</v>
      </c>
    </row>
    <row r="762" spans="1:5">
      <c r="A762" s="13" t="s">
        <v>93</v>
      </c>
      <c r="B762" s="3" t="s">
        <v>4794</v>
      </c>
      <c r="C762" s="3" t="s">
        <v>4322</v>
      </c>
      <c r="D762" s="12">
        <v>44694</v>
      </c>
      <c r="E762" s="13">
        <f t="shared" si="12"/>
        <v>2022</v>
      </c>
    </row>
    <row r="763" spans="1:5">
      <c r="A763" s="13" t="s">
        <v>93</v>
      </c>
      <c r="B763" s="3" t="s">
        <v>4794</v>
      </c>
      <c r="C763" s="3" t="s">
        <v>4322</v>
      </c>
      <c r="D763" s="12">
        <v>44838</v>
      </c>
      <c r="E763" s="13">
        <f t="shared" si="12"/>
        <v>2022</v>
      </c>
    </row>
    <row r="764" spans="1:5">
      <c r="A764" s="13" t="s">
        <v>93</v>
      </c>
      <c r="B764" s="3" t="s">
        <v>4794</v>
      </c>
      <c r="C764" s="3" t="s">
        <v>4322</v>
      </c>
      <c r="D764" s="12">
        <v>44694</v>
      </c>
      <c r="E764" s="13">
        <f t="shared" si="12"/>
        <v>2022</v>
      </c>
    </row>
    <row r="765" spans="1:5">
      <c r="A765" s="13" t="s">
        <v>93</v>
      </c>
      <c r="B765" s="3" t="s">
        <v>4875</v>
      </c>
      <c r="C765" s="3" t="s">
        <v>4322</v>
      </c>
      <c r="D765" s="12">
        <v>44694</v>
      </c>
      <c r="E765" s="13">
        <f t="shared" si="12"/>
        <v>2022</v>
      </c>
    </row>
    <row r="766" spans="1:5">
      <c r="A766" s="13" t="s">
        <v>93</v>
      </c>
      <c r="B766" s="3" t="s">
        <v>4875</v>
      </c>
      <c r="C766" s="3" t="s">
        <v>4322</v>
      </c>
      <c r="D766" s="12">
        <v>44694</v>
      </c>
      <c r="E766" s="13">
        <f t="shared" si="12"/>
        <v>2022</v>
      </c>
    </row>
    <row r="767" spans="1:5">
      <c r="A767" s="13" t="s">
        <v>93</v>
      </c>
      <c r="B767" s="3" t="s">
        <v>4875</v>
      </c>
      <c r="C767" s="3" t="s">
        <v>4322</v>
      </c>
      <c r="D767" s="12">
        <v>44694</v>
      </c>
      <c r="E767" s="13">
        <f t="shared" si="12"/>
        <v>2022</v>
      </c>
    </row>
    <row r="768" spans="1:5">
      <c r="A768" s="13" t="s">
        <v>93</v>
      </c>
      <c r="B768" s="3" t="s">
        <v>4875</v>
      </c>
      <c r="C768" s="3" t="s">
        <v>4322</v>
      </c>
      <c r="D768" s="12">
        <v>44838</v>
      </c>
      <c r="E768" s="13">
        <f t="shared" si="12"/>
        <v>2022</v>
      </c>
    </row>
    <row r="769" spans="1:5">
      <c r="A769" s="13" t="s">
        <v>93</v>
      </c>
      <c r="B769" s="3" t="s">
        <v>4954</v>
      </c>
      <c r="C769" s="3" t="s">
        <v>4322</v>
      </c>
      <c r="D769" s="12">
        <v>44694</v>
      </c>
      <c r="E769" s="13">
        <f t="shared" si="12"/>
        <v>2022</v>
      </c>
    </row>
    <row r="770" spans="1:5">
      <c r="A770" s="13" t="s">
        <v>93</v>
      </c>
      <c r="B770" s="3" t="s">
        <v>4954</v>
      </c>
      <c r="C770" s="3" t="s">
        <v>4322</v>
      </c>
      <c r="D770" s="12">
        <v>44694</v>
      </c>
      <c r="E770" s="13">
        <f t="shared" ref="E770:E833" si="13">YEAR(D770)</f>
        <v>2022</v>
      </c>
    </row>
    <row r="771" spans="1:5">
      <c r="A771" s="13" t="s">
        <v>93</v>
      </c>
      <c r="B771" s="3" t="s">
        <v>4993</v>
      </c>
      <c r="C771" s="3" t="s">
        <v>4322</v>
      </c>
      <c r="D771" s="12">
        <v>44694</v>
      </c>
      <c r="E771" s="13">
        <f t="shared" si="13"/>
        <v>2022</v>
      </c>
    </row>
    <row r="772" spans="1:5">
      <c r="A772" s="13" t="s">
        <v>93</v>
      </c>
      <c r="B772" s="3" t="s">
        <v>5041</v>
      </c>
      <c r="C772" s="3" t="s">
        <v>240</v>
      </c>
      <c r="D772" s="12">
        <v>43892</v>
      </c>
      <c r="E772" s="13">
        <f t="shared" si="13"/>
        <v>2020</v>
      </c>
    </row>
    <row r="773" spans="1:5">
      <c r="A773" s="13" t="s">
        <v>93</v>
      </c>
      <c r="B773" s="3" t="s">
        <v>5046</v>
      </c>
      <c r="C773" s="3" t="s">
        <v>240</v>
      </c>
      <c r="D773" s="12">
        <v>43880</v>
      </c>
      <c r="E773" s="13">
        <f t="shared" si="13"/>
        <v>2020</v>
      </c>
    </row>
    <row r="774" spans="1:5">
      <c r="A774" s="13" t="s">
        <v>93</v>
      </c>
      <c r="B774" s="3" t="s">
        <v>5046</v>
      </c>
      <c r="C774" s="3" t="s">
        <v>240</v>
      </c>
      <c r="D774" s="12">
        <v>43886</v>
      </c>
      <c r="E774" s="13">
        <f t="shared" si="13"/>
        <v>2020</v>
      </c>
    </row>
    <row r="775" spans="1:5">
      <c r="A775" s="13" t="s">
        <v>93</v>
      </c>
      <c r="B775" s="3" t="s">
        <v>181</v>
      </c>
      <c r="C775" s="3" t="s">
        <v>240</v>
      </c>
      <c r="D775" s="12">
        <v>43895</v>
      </c>
      <c r="E775" s="13">
        <f t="shared" si="13"/>
        <v>2020</v>
      </c>
    </row>
    <row r="776" spans="1:5">
      <c r="A776" s="13" t="s">
        <v>93</v>
      </c>
      <c r="B776" s="3" t="s">
        <v>5089</v>
      </c>
      <c r="C776" s="3" t="s">
        <v>240</v>
      </c>
      <c r="D776" s="12">
        <v>43839</v>
      </c>
      <c r="E776" s="13">
        <f t="shared" si="13"/>
        <v>2020</v>
      </c>
    </row>
    <row r="777" spans="1:5">
      <c r="A777" s="13" t="s">
        <v>93</v>
      </c>
      <c r="B777" s="3" t="s">
        <v>5297</v>
      </c>
      <c r="C777" s="3" t="s">
        <v>240</v>
      </c>
      <c r="D777" s="12">
        <v>43874</v>
      </c>
      <c r="E777" s="13">
        <f t="shared" si="13"/>
        <v>2020</v>
      </c>
    </row>
    <row r="778" spans="1:5">
      <c r="A778" s="13" t="s">
        <v>93</v>
      </c>
      <c r="B778" s="3" t="s">
        <v>5090</v>
      </c>
      <c r="C778" s="3" t="s">
        <v>240</v>
      </c>
      <c r="D778" s="12">
        <v>43891</v>
      </c>
      <c r="E778" s="13">
        <f t="shared" si="13"/>
        <v>2020</v>
      </c>
    </row>
    <row r="779" spans="1:5">
      <c r="A779" s="13" t="s">
        <v>93</v>
      </c>
      <c r="B779" s="3" t="s">
        <v>5103</v>
      </c>
      <c r="C779" s="3" t="s">
        <v>240</v>
      </c>
      <c r="D779" s="12">
        <v>43848</v>
      </c>
      <c r="E779" s="13">
        <f t="shared" si="13"/>
        <v>2020</v>
      </c>
    </row>
    <row r="780" spans="1:5">
      <c r="A780" s="13" t="s">
        <v>93</v>
      </c>
      <c r="B780" s="3" t="s">
        <v>5078</v>
      </c>
      <c r="C780" s="3" t="s">
        <v>240</v>
      </c>
      <c r="D780" s="12">
        <v>43839</v>
      </c>
      <c r="E780" s="13">
        <f t="shared" si="13"/>
        <v>2020</v>
      </c>
    </row>
    <row r="781" spans="1:5">
      <c r="A781" s="13" t="s">
        <v>93</v>
      </c>
      <c r="B781" s="3" t="s">
        <v>5041</v>
      </c>
      <c r="C781" s="3" t="s">
        <v>240</v>
      </c>
      <c r="D781" s="12">
        <v>44328</v>
      </c>
      <c r="E781" s="13">
        <f t="shared" si="13"/>
        <v>2021</v>
      </c>
    </row>
    <row r="782" spans="1:5">
      <c r="A782" s="13" t="s">
        <v>93</v>
      </c>
      <c r="B782" s="3" t="s">
        <v>5046</v>
      </c>
      <c r="C782" s="3" t="s">
        <v>240</v>
      </c>
      <c r="D782" s="12">
        <v>44245</v>
      </c>
      <c r="E782" s="13">
        <f t="shared" si="13"/>
        <v>2021</v>
      </c>
    </row>
    <row r="783" spans="1:5">
      <c r="A783" s="13" t="s">
        <v>93</v>
      </c>
      <c r="B783" s="3" t="s">
        <v>5046</v>
      </c>
      <c r="C783" s="3" t="s">
        <v>240</v>
      </c>
      <c r="D783" s="12">
        <v>44245</v>
      </c>
      <c r="E783" s="13">
        <f t="shared" si="13"/>
        <v>2021</v>
      </c>
    </row>
    <row r="784" spans="1:5">
      <c r="A784" s="13" t="s">
        <v>93</v>
      </c>
      <c r="B784" s="3" t="s">
        <v>5046</v>
      </c>
      <c r="C784" s="3" t="s">
        <v>240</v>
      </c>
      <c r="D784" s="12">
        <v>44259</v>
      </c>
      <c r="E784" s="13">
        <f t="shared" si="13"/>
        <v>2021</v>
      </c>
    </row>
    <row r="785" spans="1:5">
      <c r="A785" s="13" t="s">
        <v>93</v>
      </c>
      <c r="B785" s="3" t="s">
        <v>5046</v>
      </c>
      <c r="C785" s="3" t="s">
        <v>240</v>
      </c>
      <c r="D785" s="12">
        <v>44373</v>
      </c>
      <c r="E785" s="13">
        <f t="shared" si="13"/>
        <v>2021</v>
      </c>
    </row>
    <row r="786" spans="1:5">
      <c r="A786" s="13" t="s">
        <v>93</v>
      </c>
      <c r="B786" s="3" t="s">
        <v>5046</v>
      </c>
      <c r="C786" s="3" t="s">
        <v>240</v>
      </c>
      <c r="D786" s="12">
        <v>44531</v>
      </c>
      <c r="E786" s="13">
        <f t="shared" si="13"/>
        <v>2021</v>
      </c>
    </row>
    <row r="787" spans="1:5">
      <c r="A787" s="13" t="s">
        <v>93</v>
      </c>
      <c r="B787" s="3" t="s">
        <v>5072</v>
      </c>
      <c r="C787" s="3" t="s">
        <v>240</v>
      </c>
      <c r="D787" s="12">
        <v>44531</v>
      </c>
      <c r="E787" s="13">
        <f t="shared" si="13"/>
        <v>2021</v>
      </c>
    </row>
    <row r="788" spans="1:5">
      <c r="A788" s="13" t="s">
        <v>93</v>
      </c>
      <c r="B788" s="3" t="s">
        <v>5072</v>
      </c>
      <c r="C788" s="3" t="s">
        <v>240</v>
      </c>
      <c r="D788" s="12">
        <v>44531</v>
      </c>
      <c r="E788" s="13">
        <f t="shared" si="13"/>
        <v>2021</v>
      </c>
    </row>
    <row r="789" spans="1:5">
      <c r="A789" s="13" t="s">
        <v>93</v>
      </c>
      <c r="B789" s="3" t="s">
        <v>5119</v>
      </c>
      <c r="C789" s="3" t="s">
        <v>240</v>
      </c>
      <c r="D789" s="12">
        <v>44231</v>
      </c>
      <c r="E789" s="13">
        <f t="shared" si="13"/>
        <v>2021</v>
      </c>
    </row>
    <row r="790" spans="1:5">
      <c r="A790" s="13" t="s">
        <v>93</v>
      </c>
      <c r="B790" s="3" t="s">
        <v>181</v>
      </c>
      <c r="C790" s="3" t="s">
        <v>240</v>
      </c>
      <c r="D790" s="12">
        <v>44259</v>
      </c>
      <c r="E790" s="13">
        <f t="shared" si="13"/>
        <v>2021</v>
      </c>
    </row>
    <row r="791" spans="1:5">
      <c r="A791" s="13" t="s">
        <v>93</v>
      </c>
      <c r="B791" s="3" t="s">
        <v>181</v>
      </c>
      <c r="C791" s="3" t="s">
        <v>240</v>
      </c>
      <c r="D791" s="12">
        <v>44531</v>
      </c>
      <c r="E791" s="13">
        <f t="shared" si="13"/>
        <v>2021</v>
      </c>
    </row>
    <row r="792" spans="1:5">
      <c r="A792" s="13" t="s">
        <v>93</v>
      </c>
      <c r="B792" s="3" t="s">
        <v>5103</v>
      </c>
      <c r="C792" s="3" t="s">
        <v>240</v>
      </c>
      <c r="D792" s="12">
        <v>44531</v>
      </c>
      <c r="E792" s="13">
        <f t="shared" si="13"/>
        <v>2021</v>
      </c>
    </row>
    <row r="793" spans="1:5">
      <c r="A793" s="13" t="s">
        <v>93</v>
      </c>
      <c r="B793" s="3" t="s">
        <v>5103</v>
      </c>
      <c r="C793" s="3" t="s">
        <v>240</v>
      </c>
      <c r="D793" s="12">
        <v>44531</v>
      </c>
      <c r="E793" s="13">
        <f t="shared" si="13"/>
        <v>2021</v>
      </c>
    </row>
    <row r="794" spans="1:5">
      <c r="A794" s="13" t="s">
        <v>96</v>
      </c>
      <c r="B794" s="3" t="s">
        <v>4281</v>
      </c>
      <c r="C794" s="3" t="s">
        <v>190</v>
      </c>
      <c r="D794" s="12">
        <v>45065</v>
      </c>
      <c r="E794" s="13">
        <f t="shared" si="13"/>
        <v>2023</v>
      </c>
    </row>
    <row r="795" spans="1:5">
      <c r="A795" s="13" t="s">
        <v>96</v>
      </c>
      <c r="B795" s="3" t="s">
        <v>4281</v>
      </c>
      <c r="C795" s="3" t="s">
        <v>166</v>
      </c>
      <c r="D795" s="12">
        <v>45022</v>
      </c>
      <c r="E795" s="13">
        <f t="shared" si="13"/>
        <v>2023</v>
      </c>
    </row>
    <row r="796" spans="1:5">
      <c r="A796" s="13" t="s">
        <v>96</v>
      </c>
      <c r="B796" s="3" t="s">
        <v>181</v>
      </c>
      <c r="C796" s="3" t="s">
        <v>190</v>
      </c>
      <c r="D796" s="12">
        <v>45065</v>
      </c>
      <c r="E796" s="13">
        <f t="shared" si="13"/>
        <v>2023</v>
      </c>
    </row>
    <row r="797" spans="1:5">
      <c r="A797" s="13" t="s">
        <v>96</v>
      </c>
      <c r="B797" s="3" t="s">
        <v>4281</v>
      </c>
      <c r="C797" s="3" t="s">
        <v>166</v>
      </c>
      <c r="D797" s="12">
        <v>44998</v>
      </c>
      <c r="E797" s="13">
        <f t="shared" si="13"/>
        <v>2023</v>
      </c>
    </row>
    <row r="798" spans="1:5">
      <c r="A798" s="13" t="s">
        <v>96</v>
      </c>
      <c r="B798" s="3" t="s">
        <v>4281</v>
      </c>
      <c r="C798" s="3" t="s">
        <v>166</v>
      </c>
      <c r="D798" s="12">
        <v>44998</v>
      </c>
      <c r="E798" s="13">
        <f t="shared" si="13"/>
        <v>2023</v>
      </c>
    </row>
    <row r="799" spans="1:5">
      <c r="A799" s="13" t="s">
        <v>96</v>
      </c>
      <c r="B799" s="3" t="s">
        <v>4274</v>
      </c>
      <c r="C799" s="3" t="s">
        <v>190</v>
      </c>
      <c r="D799" s="12">
        <v>45049</v>
      </c>
      <c r="E799" s="13">
        <f t="shared" si="13"/>
        <v>2023</v>
      </c>
    </row>
    <row r="800" spans="1:5">
      <c r="A800" s="13" t="s">
        <v>96</v>
      </c>
      <c r="B800" s="3" t="s">
        <v>4283</v>
      </c>
      <c r="C800" s="3" t="s">
        <v>190</v>
      </c>
      <c r="D800" s="12">
        <v>45044</v>
      </c>
      <c r="E800" s="13">
        <f t="shared" si="13"/>
        <v>2023</v>
      </c>
    </row>
    <row r="801" spans="1:5">
      <c r="A801" s="13" t="s">
        <v>96</v>
      </c>
      <c r="B801" s="3" t="s">
        <v>4278</v>
      </c>
      <c r="C801" s="3" t="s">
        <v>190</v>
      </c>
      <c r="D801" s="12">
        <v>45068</v>
      </c>
      <c r="E801" s="13">
        <f t="shared" si="13"/>
        <v>2023</v>
      </c>
    </row>
    <row r="802" spans="1:5">
      <c r="A802" s="13" t="s">
        <v>96</v>
      </c>
      <c r="B802" s="3" t="s">
        <v>5131</v>
      </c>
      <c r="C802" s="3" t="s">
        <v>240</v>
      </c>
      <c r="D802" s="12">
        <v>44316</v>
      </c>
      <c r="E802" s="13">
        <f t="shared" si="13"/>
        <v>2021</v>
      </c>
    </row>
    <row r="803" spans="1:5">
      <c r="A803" s="13" t="s">
        <v>96</v>
      </c>
      <c r="B803" s="3" t="s">
        <v>5060</v>
      </c>
      <c r="C803" s="3" t="s">
        <v>240</v>
      </c>
      <c r="D803" s="12">
        <v>44308</v>
      </c>
      <c r="E803" s="13">
        <f t="shared" si="13"/>
        <v>2021</v>
      </c>
    </row>
    <row r="804" spans="1:5">
      <c r="A804" s="13" t="s">
        <v>96</v>
      </c>
      <c r="B804" s="3" t="s">
        <v>5041</v>
      </c>
      <c r="C804" s="3" t="s">
        <v>240</v>
      </c>
      <c r="D804" s="12">
        <v>44315</v>
      </c>
      <c r="E804" s="13">
        <f t="shared" si="13"/>
        <v>2021</v>
      </c>
    </row>
    <row r="805" spans="1:5">
      <c r="A805" s="13" t="s">
        <v>96</v>
      </c>
      <c r="B805" s="3" t="s">
        <v>5046</v>
      </c>
      <c r="C805" s="3" t="s">
        <v>240</v>
      </c>
      <c r="D805" s="12">
        <v>44323</v>
      </c>
      <c r="E805" s="13">
        <f t="shared" si="13"/>
        <v>2021</v>
      </c>
    </row>
    <row r="806" spans="1:5">
      <c r="A806" s="13" t="s">
        <v>96</v>
      </c>
      <c r="B806" s="3" t="s">
        <v>5041</v>
      </c>
      <c r="C806" s="3" t="s">
        <v>240</v>
      </c>
      <c r="D806" s="12">
        <v>44315</v>
      </c>
      <c r="E806" s="13">
        <f t="shared" si="13"/>
        <v>2021</v>
      </c>
    </row>
    <row r="807" spans="1:5">
      <c r="A807" s="13" t="s">
        <v>96</v>
      </c>
      <c r="B807" s="3" t="s">
        <v>5064</v>
      </c>
      <c r="C807" s="3" t="s">
        <v>240</v>
      </c>
      <c r="D807" s="12">
        <v>44315</v>
      </c>
      <c r="E807" s="13">
        <f t="shared" si="13"/>
        <v>2021</v>
      </c>
    </row>
    <row r="808" spans="1:5">
      <c r="A808" s="13" t="s">
        <v>98</v>
      </c>
      <c r="B808" s="3" t="s">
        <v>207</v>
      </c>
      <c r="C808" s="3" t="s">
        <v>166</v>
      </c>
      <c r="D808" s="12">
        <v>45400</v>
      </c>
      <c r="E808" s="13">
        <f t="shared" si="13"/>
        <v>2024</v>
      </c>
    </row>
    <row r="809" spans="1:5">
      <c r="A809" s="13" t="s">
        <v>98</v>
      </c>
      <c r="B809" s="3" t="s">
        <v>181</v>
      </c>
      <c r="C809" s="3" t="s">
        <v>166</v>
      </c>
      <c r="D809" s="12">
        <v>45400</v>
      </c>
      <c r="E809" s="13">
        <f t="shared" si="13"/>
        <v>2024</v>
      </c>
    </row>
    <row r="810" spans="1:5">
      <c r="A810" s="13" t="s">
        <v>98</v>
      </c>
      <c r="B810" s="3" t="s">
        <v>553</v>
      </c>
      <c r="C810" s="3" t="s">
        <v>166</v>
      </c>
      <c r="D810" s="12">
        <v>45400</v>
      </c>
      <c r="E810" s="13">
        <f t="shared" si="13"/>
        <v>2024</v>
      </c>
    </row>
    <row r="811" spans="1:5">
      <c r="A811" s="13" t="s">
        <v>98</v>
      </c>
      <c r="B811" s="3" t="s">
        <v>347</v>
      </c>
      <c r="C811" s="3" t="s">
        <v>166</v>
      </c>
      <c r="D811" s="12">
        <v>45400</v>
      </c>
      <c r="E811" s="13">
        <f t="shared" si="13"/>
        <v>2024</v>
      </c>
    </row>
    <row r="812" spans="1:5">
      <c r="A812" s="13" t="s">
        <v>98</v>
      </c>
      <c r="B812" s="3" t="s">
        <v>207</v>
      </c>
      <c r="D812" s="22">
        <v>44927</v>
      </c>
      <c r="E812" s="13">
        <f t="shared" si="13"/>
        <v>2023</v>
      </c>
    </row>
    <row r="813" spans="1:5">
      <c r="A813" s="13" t="s">
        <v>98</v>
      </c>
      <c r="B813" s="3" t="s">
        <v>553</v>
      </c>
      <c r="D813" s="22">
        <v>44927</v>
      </c>
      <c r="E813" s="13">
        <f t="shared" si="13"/>
        <v>2023</v>
      </c>
    </row>
    <row r="814" spans="1:5">
      <c r="A814" s="13" t="s">
        <v>98</v>
      </c>
      <c r="B814" s="3" t="s">
        <v>347</v>
      </c>
      <c r="D814" s="22">
        <v>44927</v>
      </c>
      <c r="E814" s="13">
        <f t="shared" si="13"/>
        <v>2023</v>
      </c>
    </row>
    <row r="815" spans="1:5">
      <c r="A815" s="13" t="s">
        <v>98</v>
      </c>
      <c r="B815" s="3" t="s">
        <v>4283</v>
      </c>
      <c r="C815" s="3" t="s">
        <v>190</v>
      </c>
      <c r="D815" s="12">
        <v>45068</v>
      </c>
      <c r="E815" s="13">
        <f t="shared" si="13"/>
        <v>2023</v>
      </c>
    </row>
    <row r="816" spans="1:5">
      <c r="A816" s="13" t="s">
        <v>98</v>
      </c>
      <c r="B816" s="3" t="s">
        <v>4954</v>
      </c>
      <c r="C816" s="3" t="s">
        <v>4322</v>
      </c>
      <c r="D816" s="12">
        <v>44671</v>
      </c>
      <c r="E816" s="13">
        <f t="shared" si="13"/>
        <v>2022</v>
      </c>
    </row>
    <row r="817" spans="1:5">
      <c r="A817" s="13" t="s">
        <v>98</v>
      </c>
      <c r="B817" s="3" t="s">
        <v>4954</v>
      </c>
      <c r="C817" s="3" t="s">
        <v>4322</v>
      </c>
      <c r="D817" s="12">
        <v>44671</v>
      </c>
      <c r="E817" s="13">
        <f t="shared" si="13"/>
        <v>2022</v>
      </c>
    </row>
    <row r="818" spans="1:5">
      <c r="A818" s="13" t="s">
        <v>98</v>
      </c>
      <c r="B818" s="3" t="s">
        <v>4954</v>
      </c>
      <c r="C818" s="3" t="s">
        <v>4322</v>
      </c>
      <c r="D818" s="12">
        <v>44671</v>
      </c>
      <c r="E818" s="13">
        <f t="shared" si="13"/>
        <v>2022</v>
      </c>
    </row>
    <row r="819" spans="1:5">
      <c r="A819" s="13" t="s">
        <v>98</v>
      </c>
      <c r="B819" s="3" t="s">
        <v>5103</v>
      </c>
      <c r="C819" s="3" t="s">
        <v>240</v>
      </c>
      <c r="D819" s="12">
        <v>43880</v>
      </c>
      <c r="E819" s="13">
        <f t="shared" si="13"/>
        <v>2020</v>
      </c>
    </row>
    <row r="820" spans="1:5">
      <c r="A820" s="13" t="s">
        <v>99</v>
      </c>
      <c r="B820" s="3" t="s">
        <v>4281</v>
      </c>
      <c r="C820" s="3" t="s">
        <v>166</v>
      </c>
      <c r="D820" s="12">
        <v>45031</v>
      </c>
      <c r="E820" s="13">
        <f t="shared" si="13"/>
        <v>2023</v>
      </c>
    </row>
    <row r="821" spans="1:5">
      <c r="A821" s="13" t="s">
        <v>99</v>
      </c>
      <c r="B821" s="3" t="s">
        <v>181</v>
      </c>
      <c r="C821" s="3" t="s">
        <v>166</v>
      </c>
      <c r="D821" s="12">
        <v>45031</v>
      </c>
      <c r="E821" s="13">
        <f t="shared" si="13"/>
        <v>2023</v>
      </c>
    </row>
    <row r="822" spans="1:5">
      <c r="A822" s="13" t="s">
        <v>100</v>
      </c>
      <c r="B822" s="3" t="s">
        <v>179</v>
      </c>
      <c r="C822" s="3" t="s">
        <v>153</v>
      </c>
      <c r="D822" s="12">
        <v>45427</v>
      </c>
      <c r="E822" s="13">
        <f t="shared" si="13"/>
        <v>2024</v>
      </c>
    </row>
    <row r="823" spans="1:5">
      <c r="A823" s="13" t="s">
        <v>100</v>
      </c>
      <c r="B823" s="3" t="s">
        <v>181</v>
      </c>
      <c r="C823" s="3" t="s">
        <v>153</v>
      </c>
      <c r="D823" s="12">
        <v>45428</v>
      </c>
      <c r="E823" s="13">
        <f t="shared" si="13"/>
        <v>2024</v>
      </c>
    </row>
    <row r="824" spans="1:5">
      <c r="A824" s="13" t="s">
        <v>100</v>
      </c>
      <c r="B824" s="3" t="s">
        <v>152</v>
      </c>
      <c r="C824" s="3" t="s">
        <v>153</v>
      </c>
      <c r="D824" s="12">
        <v>45428</v>
      </c>
      <c r="E824" s="13">
        <f t="shared" si="13"/>
        <v>2024</v>
      </c>
    </row>
    <row r="825" spans="1:5">
      <c r="A825" s="13" t="s">
        <v>100</v>
      </c>
      <c r="B825" s="3" t="s">
        <v>184</v>
      </c>
      <c r="C825" s="3" t="s">
        <v>153</v>
      </c>
      <c r="D825" s="12">
        <v>45428</v>
      </c>
      <c r="E825" s="13">
        <f t="shared" si="13"/>
        <v>2024</v>
      </c>
    </row>
    <row r="826" spans="1:5">
      <c r="A826" s="13" t="s">
        <v>100</v>
      </c>
      <c r="B826" s="3" t="s">
        <v>186</v>
      </c>
      <c r="C826" s="3" t="s">
        <v>153</v>
      </c>
      <c r="D826" s="12">
        <v>45428</v>
      </c>
      <c r="E826" s="13">
        <f t="shared" si="13"/>
        <v>2024</v>
      </c>
    </row>
    <row r="827" spans="1:5">
      <c r="A827" s="13" t="s">
        <v>100</v>
      </c>
      <c r="B827" s="3" t="s">
        <v>152</v>
      </c>
      <c r="C827" s="3" t="s">
        <v>153</v>
      </c>
      <c r="D827" s="12">
        <v>45387</v>
      </c>
      <c r="E827" s="13">
        <f t="shared" si="13"/>
        <v>2024</v>
      </c>
    </row>
    <row r="828" spans="1:5">
      <c r="A828" s="13" t="s">
        <v>100</v>
      </c>
      <c r="B828" s="3" t="s">
        <v>198</v>
      </c>
      <c r="C828" s="3" t="s">
        <v>153</v>
      </c>
      <c r="D828" s="12">
        <v>45414</v>
      </c>
      <c r="E828" s="13">
        <f t="shared" si="13"/>
        <v>2024</v>
      </c>
    </row>
    <row r="829" spans="1:5">
      <c r="A829" s="13" t="s">
        <v>100</v>
      </c>
      <c r="B829" s="3" t="s">
        <v>207</v>
      </c>
      <c r="C829" s="3" t="s">
        <v>153</v>
      </c>
      <c r="D829" s="12">
        <v>45415</v>
      </c>
      <c r="E829" s="13">
        <f t="shared" si="13"/>
        <v>2024</v>
      </c>
    </row>
    <row r="830" spans="1:5">
      <c r="A830" s="13" t="s">
        <v>100</v>
      </c>
      <c r="B830" s="3" t="s">
        <v>230</v>
      </c>
      <c r="C830" s="3" t="s">
        <v>240</v>
      </c>
      <c r="D830" s="12">
        <v>45212</v>
      </c>
      <c r="E830" s="13">
        <f t="shared" si="13"/>
        <v>2023</v>
      </c>
    </row>
    <row r="831" spans="1:5">
      <c r="A831" s="13" t="s">
        <v>100</v>
      </c>
      <c r="B831" s="3" t="s">
        <v>246</v>
      </c>
      <c r="C831" s="3" t="s">
        <v>153</v>
      </c>
      <c r="D831" s="12">
        <v>45393</v>
      </c>
      <c r="E831" s="13">
        <f t="shared" si="13"/>
        <v>2024</v>
      </c>
    </row>
    <row r="832" spans="1:5">
      <c r="A832" s="13" t="s">
        <v>100</v>
      </c>
      <c r="B832" s="3" t="s">
        <v>254</v>
      </c>
      <c r="C832" s="3" t="s">
        <v>153</v>
      </c>
      <c r="D832" s="12">
        <v>45387</v>
      </c>
      <c r="E832" s="13">
        <f t="shared" si="13"/>
        <v>2024</v>
      </c>
    </row>
    <row r="833" spans="1:5">
      <c r="A833" s="13" t="s">
        <v>100</v>
      </c>
      <c r="B833" s="3" t="s">
        <v>254</v>
      </c>
      <c r="C833" s="3" t="s">
        <v>153</v>
      </c>
      <c r="D833" s="12">
        <v>45372</v>
      </c>
      <c r="E833" s="13">
        <f t="shared" si="13"/>
        <v>2024</v>
      </c>
    </row>
    <row r="834" spans="1:5">
      <c r="A834" s="13" t="s">
        <v>100</v>
      </c>
      <c r="B834" s="3" t="s">
        <v>385</v>
      </c>
      <c r="C834" s="3" t="s">
        <v>166</v>
      </c>
      <c r="D834" s="12">
        <v>45358</v>
      </c>
      <c r="E834" s="13">
        <f t="shared" ref="E834:E897" si="14">YEAR(D834)</f>
        <v>2024</v>
      </c>
    </row>
    <row r="835" spans="1:5">
      <c r="A835" s="13" t="s">
        <v>100</v>
      </c>
      <c r="B835" s="3" t="s">
        <v>236</v>
      </c>
      <c r="C835" s="3" t="s">
        <v>153</v>
      </c>
      <c r="D835" s="12">
        <v>45358</v>
      </c>
      <c r="E835" s="13">
        <f t="shared" si="14"/>
        <v>2024</v>
      </c>
    </row>
    <row r="836" spans="1:5">
      <c r="A836" s="13" t="s">
        <v>100</v>
      </c>
      <c r="B836" s="3" t="s">
        <v>216</v>
      </c>
      <c r="C836" s="3" t="s">
        <v>153</v>
      </c>
      <c r="D836" s="12">
        <v>45337</v>
      </c>
      <c r="E836" s="13">
        <f t="shared" si="14"/>
        <v>2024</v>
      </c>
    </row>
    <row r="837" spans="1:5">
      <c r="A837" s="13" t="s">
        <v>100</v>
      </c>
      <c r="B837" s="3" t="s">
        <v>230</v>
      </c>
      <c r="C837" s="3" t="s">
        <v>240</v>
      </c>
      <c r="D837" s="12">
        <v>45323</v>
      </c>
      <c r="E837" s="13">
        <f t="shared" si="14"/>
        <v>2024</v>
      </c>
    </row>
    <row r="838" spans="1:5">
      <c r="A838" s="13" t="s">
        <v>100</v>
      </c>
      <c r="B838" s="3" t="s">
        <v>184</v>
      </c>
      <c r="D838" s="22">
        <v>44927</v>
      </c>
      <c r="E838" s="13">
        <f t="shared" si="14"/>
        <v>2023</v>
      </c>
    </row>
    <row r="839" spans="1:5">
      <c r="A839" s="13" t="s">
        <v>100</v>
      </c>
      <c r="B839" s="3" t="s">
        <v>179</v>
      </c>
      <c r="D839" s="22">
        <v>44927</v>
      </c>
      <c r="E839" s="13">
        <f t="shared" si="14"/>
        <v>2023</v>
      </c>
    </row>
    <row r="840" spans="1:5">
      <c r="A840" s="13" t="s">
        <v>100</v>
      </c>
      <c r="B840" s="3" t="s">
        <v>4283</v>
      </c>
      <c r="C840" s="3" t="s">
        <v>153</v>
      </c>
      <c r="D840" s="12">
        <v>45007</v>
      </c>
      <c r="E840" s="13">
        <f t="shared" si="14"/>
        <v>2023</v>
      </c>
    </row>
    <row r="841" spans="1:5">
      <c r="A841" s="13" t="s">
        <v>100</v>
      </c>
      <c r="B841" s="3" t="s">
        <v>4281</v>
      </c>
      <c r="C841" s="3" t="s">
        <v>153</v>
      </c>
      <c r="D841" s="12">
        <v>45064</v>
      </c>
      <c r="E841" s="13">
        <f t="shared" si="14"/>
        <v>2023</v>
      </c>
    </row>
    <row r="842" spans="1:5">
      <c r="A842" s="13" t="s">
        <v>100</v>
      </c>
      <c r="B842" s="3" t="s">
        <v>4703</v>
      </c>
      <c r="C842" s="3" t="s">
        <v>4322</v>
      </c>
      <c r="D842" s="12">
        <v>44707</v>
      </c>
      <c r="E842" s="13">
        <f t="shared" si="14"/>
        <v>2022</v>
      </c>
    </row>
    <row r="843" spans="1:5">
      <c r="A843" s="13" t="s">
        <v>100</v>
      </c>
      <c r="B843" s="3" t="s">
        <v>4794</v>
      </c>
      <c r="C843" s="3" t="s">
        <v>4322</v>
      </c>
      <c r="D843" s="12">
        <v>44707</v>
      </c>
      <c r="E843" s="13">
        <f t="shared" si="14"/>
        <v>2022</v>
      </c>
    </row>
    <row r="844" spans="1:5">
      <c r="A844" s="13" t="s">
        <v>100</v>
      </c>
      <c r="B844" s="3" t="s">
        <v>4923</v>
      </c>
      <c r="C844" s="3" t="s">
        <v>4322</v>
      </c>
      <c r="D844" s="12">
        <v>44707</v>
      </c>
      <c r="E844" s="13">
        <f t="shared" si="14"/>
        <v>2022</v>
      </c>
    </row>
    <row r="845" spans="1:5">
      <c r="A845" s="13" t="s">
        <v>100</v>
      </c>
      <c r="B845" s="3" t="s">
        <v>4993</v>
      </c>
      <c r="C845" s="3" t="s">
        <v>4322</v>
      </c>
      <c r="D845" s="12">
        <v>44707</v>
      </c>
      <c r="E845" s="13">
        <f t="shared" si="14"/>
        <v>2022</v>
      </c>
    </row>
    <row r="846" spans="1:5">
      <c r="A846" s="13" t="s">
        <v>100</v>
      </c>
      <c r="B846" s="3" t="s">
        <v>5046</v>
      </c>
      <c r="C846" s="3" t="s">
        <v>240</v>
      </c>
      <c r="D846" s="12">
        <v>44483</v>
      </c>
      <c r="E846" s="13">
        <f t="shared" si="14"/>
        <v>2021</v>
      </c>
    </row>
    <row r="847" spans="1:5">
      <c r="A847" s="13" t="s">
        <v>100</v>
      </c>
      <c r="B847" s="3" t="s">
        <v>5060</v>
      </c>
      <c r="C847" s="3" t="s">
        <v>240</v>
      </c>
      <c r="D847" s="12">
        <v>44341</v>
      </c>
      <c r="E847" s="13">
        <f t="shared" si="14"/>
        <v>2021</v>
      </c>
    </row>
    <row r="848" spans="1:5">
      <c r="A848" s="13" t="s">
        <v>100</v>
      </c>
      <c r="B848" s="3" t="s">
        <v>5076</v>
      </c>
      <c r="C848" s="3" t="s">
        <v>240</v>
      </c>
      <c r="D848" s="12">
        <v>44293</v>
      </c>
      <c r="E848" s="13">
        <f t="shared" si="14"/>
        <v>2021</v>
      </c>
    </row>
    <row r="849" spans="1:5">
      <c r="A849" s="13" t="s">
        <v>100</v>
      </c>
      <c r="B849" s="3" t="s">
        <v>5046</v>
      </c>
      <c r="C849" s="3" t="s">
        <v>240</v>
      </c>
      <c r="D849" s="12">
        <v>43900</v>
      </c>
      <c r="E849" s="13">
        <f t="shared" si="14"/>
        <v>2020</v>
      </c>
    </row>
    <row r="850" spans="1:5">
      <c r="A850" s="13" t="s">
        <v>100</v>
      </c>
      <c r="B850" s="3" t="s">
        <v>5046</v>
      </c>
      <c r="C850" s="3" t="s">
        <v>240</v>
      </c>
      <c r="D850" s="12">
        <v>43902</v>
      </c>
      <c r="E850" s="13">
        <f t="shared" si="14"/>
        <v>2020</v>
      </c>
    </row>
    <row r="851" spans="1:5">
      <c r="A851" s="13" t="s">
        <v>102</v>
      </c>
      <c r="B851" s="3" t="s">
        <v>236</v>
      </c>
      <c r="C851" s="3" t="s">
        <v>153</v>
      </c>
      <c r="D851" s="12">
        <v>45300</v>
      </c>
      <c r="E851" s="13">
        <f t="shared" si="14"/>
        <v>2024</v>
      </c>
    </row>
    <row r="852" spans="1:5">
      <c r="A852" s="13" t="s">
        <v>102</v>
      </c>
      <c r="B852" s="3" t="s">
        <v>216</v>
      </c>
      <c r="C852" s="3" t="s">
        <v>240</v>
      </c>
      <c r="D852" s="12">
        <v>45300</v>
      </c>
      <c r="E852" s="13">
        <f t="shared" si="14"/>
        <v>2024</v>
      </c>
    </row>
    <row r="853" spans="1:5">
      <c r="A853" s="13" t="s">
        <v>102</v>
      </c>
      <c r="B853" s="3" t="s">
        <v>216</v>
      </c>
      <c r="C853" s="3" t="s">
        <v>240</v>
      </c>
      <c r="D853" s="12">
        <v>45300</v>
      </c>
      <c r="E853" s="13">
        <f t="shared" si="14"/>
        <v>2024</v>
      </c>
    </row>
    <row r="854" spans="1:5">
      <c r="A854" s="13" t="s">
        <v>102</v>
      </c>
      <c r="B854" s="3" t="s">
        <v>216</v>
      </c>
      <c r="C854" s="3" t="s">
        <v>240</v>
      </c>
      <c r="D854" s="12">
        <v>45300</v>
      </c>
      <c r="E854" s="13">
        <f t="shared" si="14"/>
        <v>2024</v>
      </c>
    </row>
    <row r="855" spans="1:5">
      <c r="A855" s="13" t="s">
        <v>102</v>
      </c>
      <c r="B855" s="3" t="s">
        <v>236</v>
      </c>
      <c r="C855" s="3" t="s">
        <v>240</v>
      </c>
      <c r="D855" s="12">
        <v>45301</v>
      </c>
      <c r="E855" s="13">
        <f t="shared" si="14"/>
        <v>2024</v>
      </c>
    </row>
    <row r="856" spans="1:5">
      <c r="A856" s="13" t="s">
        <v>102</v>
      </c>
      <c r="B856" s="3" t="s">
        <v>152</v>
      </c>
      <c r="C856" s="3" t="s">
        <v>240</v>
      </c>
      <c r="D856" s="12">
        <v>45300</v>
      </c>
      <c r="E856" s="13">
        <f t="shared" si="14"/>
        <v>2024</v>
      </c>
    </row>
    <row r="857" spans="1:5">
      <c r="A857" s="13" t="s">
        <v>102</v>
      </c>
      <c r="B857" s="3" t="s">
        <v>236</v>
      </c>
      <c r="C857" s="3" t="s">
        <v>240</v>
      </c>
      <c r="D857" s="12">
        <v>45301</v>
      </c>
      <c r="E857" s="13">
        <f t="shared" si="14"/>
        <v>2024</v>
      </c>
    </row>
    <row r="858" spans="1:5">
      <c r="A858" s="13" t="s">
        <v>102</v>
      </c>
      <c r="B858" s="3" t="s">
        <v>152</v>
      </c>
      <c r="C858" s="3" t="s">
        <v>240</v>
      </c>
      <c r="D858" s="12">
        <v>45300</v>
      </c>
      <c r="E858" s="13">
        <f t="shared" si="14"/>
        <v>2024</v>
      </c>
    </row>
    <row r="859" spans="1:5">
      <c r="A859" s="13" t="s">
        <v>102</v>
      </c>
      <c r="B859" s="3" t="s">
        <v>4274</v>
      </c>
      <c r="C859" s="3" t="s">
        <v>240</v>
      </c>
      <c r="D859" s="12">
        <v>44936</v>
      </c>
      <c r="E859" s="13">
        <f t="shared" si="14"/>
        <v>2023</v>
      </c>
    </row>
    <row r="860" spans="1:5">
      <c r="A860" s="13" t="s">
        <v>102</v>
      </c>
      <c r="B860" s="3" t="s">
        <v>4281</v>
      </c>
      <c r="C860" s="3" t="s">
        <v>153</v>
      </c>
      <c r="D860" s="12">
        <v>44937</v>
      </c>
      <c r="E860" s="13">
        <f t="shared" si="14"/>
        <v>2023</v>
      </c>
    </row>
    <row r="861" spans="1:5">
      <c r="A861" s="13" t="s">
        <v>102</v>
      </c>
      <c r="B861" s="3" t="s">
        <v>4281</v>
      </c>
      <c r="C861" s="3" t="s">
        <v>153</v>
      </c>
      <c r="D861" s="12">
        <v>44937</v>
      </c>
      <c r="E861" s="13">
        <f t="shared" si="14"/>
        <v>2023</v>
      </c>
    </row>
    <row r="862" spans="1:5">
      <c r="A862" s="13" t="s">
        <v>102</v>
      </c>
      <c r="B862" s="3" t="s">
        <v>4281</v>
      </c>
      <c r="C862" s="3" t="s">
        <v>153</v>
      </c>
      <c r="D862" s="12">
        <v>44937</v>
      </c>
      <c r="E862" s="13">
        <f t="shared" si="14"/>
        <v>2023</v>
      </c>
    </row>
    <row r="863" spans="1:5">
      <c r="A863" s="13" t="s">
        <v>102</v>
      </c>
      <c r="B863" s="3" t="s">
        <v>4281</v>
      </c>
      <c r="C863" s="3" t="s">
        <v>153</v>
      </c>
      <c r="D863" s="12">
        <v>44937</v>
      </c>
      <c r="E863" s="13">
        <f t="shared" si="14"/>
        <v>2023</v>
      </c>
    </row>
    <row r="864" spans="1:5">
      <c r="A864" s="13" t="s">
        <v>102</v>
      </c>
      <c r="B864" s="3" t="s">
        <v>4283</v>
      </c>
      <c r="C864" s="3" t="s">
        <v>240</v>
      </c>
      <c r="D864" s="12">
        <v>44936</v>
      </c>
      <c r="E864" s="13">
        <f t="shared" si="14"/>
        <v>2023</v>
      </c>
    </row>
    <row r="865" spans="1:5">
      <c r="A865" s="13" t="s">
        <v>102</v>
      </c>
      <c r="B865" s="3" t="s">
        <v>4703</v>
      </c>
      <c r="C865" s="3" t="s">
        <v>4738</v>
      </c>
      <c r="D865" s="12">
        <v>44833</v>
      </c>
      <c r="E865" s="13">
        <f t="shared" si="14"/>
        <v>2022</v>
      </c>
    </row>
    <row r="866" spans="1:5">
      <c r="A866" s="13" t="s">
        <v>102</v>
      </c>
      <c r="B866" s="3" t="s">
        <v>4794</v>
      </c>
      <c r="C866" s="3" t="s">
        <v>4738</v>
      </c>
      <c r="D866" s="12">
        <v>44572</v>
      </c>
      <c r="E866" s="13">
        <f t="shared" si="14"/>
        <v>2022</v>
      </c>
    </row>
    <row r="867" spans="1:5">
      <c r="A867" s="13" t="s">
        <v>102</v>
      </c>
      <c r="B867" s="3" t="s">
        <v>4794</v>
      </c>
      <c r="C867" s="3" t="s">
        <v>4738</v>
      </c>
      <c r="D867" s="12">
        <v>44572</v>
      </c>
      <c r="E867" s="13">
        <f t="shared" si="14"/>
        <v>2022</v>
      </c>
    </row>
    <row r="868" spans="1:5">
      <c r="A868" s="13" t="s">
        <v>102</v>
      </c>
      <c r="B868" s="3" t="s">
        <v>4875</v>
      </c>
      <c r="C868" s="3" t="s">
        <v>4738</v>
      </c>
      <c r="D868" s="12">
        <v>44572</v>
      </c>
      <c r="E868" s="13">
        <f t="shared" si="14"/>
        <v>2022</v>
      </c>
    </row>
    <row r="869" spans="1:5">
      <c r="A869" s="13" t="s">
        <v>102</v>
      </c>
      <c r="B869" s="3" t="s">
        <v>4875</v>
      </c>
      <c r="C869" s="3" t="s">
        <v>4738</v>
      </c>
      <c r="D869" s="12">
        <v>44572</v>
      </c>
      <c r="E869" s="13">
        <f t="shared" si="14"/>
        <v>2022</v>
      </c>
    </row>
    <row r="870" spans="1:5">
      <c r="A870" s="13" t="s">
        <v>102</v>
      </c>
      <c r="B870" s="3" t="s">
        <v>4929</v>
      </c>
      <c r="C870" s="3" t="s">
        <v>4738</v>
      </c>
      <c r="D870" s="12">
        <v>44572</v>
      </c>
      <c r="E870" s="13">
        <f t="shared" si="14"/>
        <v>2022</v>
      </c>
    </row>
    <row r="871" spans="1:5">
      <c r="A871" s="13" t="s">
        <v>102</v>
      </c>
      <c r="B871" s="3" t="s">
        <v>4954</v>
      </c>
      <c r="C871" s="3" t="s">
        <v>4738</v>
      </c>
      <c r="D871" s="12">
        <v>44572</v>
      </c>
      <c r="E871" s="13">
        <f t="shared" si="14"/>
        <v>2022</v>
      </c>
    </row>
    <row r="872" spans="1:5">
      <c r="A872" s="13" t="s">
        <v>102</v>
      </c>
      <c r="B872" s="3" t="s">
        <v>4983</v>
      </c>
      <c r="C872" s="3" t="s">
        <v>4738</v>
      </c>
      <c r="D872" s="12">
        <v>44572</v>
      </c>
      <c r="E872" s="13">
        <f t="shared" si="14"/>
        <v>2022</v>
      </c>
    </row>
    <row r="873" spans="1:5">
      <c r="A873" s="13" t="s">
        <v>102</v>
      </c>
      <c r="B873" s="3" t="s">
        <v>5005</v>
      </c>
      <c r="C873" s="3" t="s">
        <v>4738</v>
      </c>
      <c r="D873" s="12">
        <v>44572</v>
      </c>
      <c r="E873" s="13">
        <f t="shared" si="14"/>
        <v>2022</v>
      </c>
    </row>
    <row r="874" spans="1:5">
      <c r="A874" s="13" t="s">
        <v>102</v>
      </c>
      <c r="B874" s="3" t="s">
        <v>5046</v>
      </c>
      <c r="C874" s="3" t="s">
        <v>240</v>
      </c>
      <c r="D874" s="12">
        <v>44266</v>
      </c>
      <c r="E874" s="13">
        <f t="shared" si="14"/>
        <v>2021</v>
      </c>
    </row>
    <row r="875" spans="1:5">
      <c r="A875" s="13" t="s">
        <v>104</v>
      </c>
      <c r="B875" s="3" t="s">
        <v>401</v>
      </c>
      <c r="C875" s="3" t="s">
        <v>240</v>
      </c>
      <c r="D875" s="12">
        <v>45321</v>
      </c>
      <c r="E875" s="13">
        <f t="shared" si="14"/>
        <v>2024</v>
      </c>
    </row>
    <row r="876" spans="1:5">
      <c r="A876" s="13" t="s">
        <v>104</v>
      </c>
      <c r="B876" s="3" t="s">
        <v>246</v>
      </c>
      <c r="C876" s="3" t="s">
        <v>240</v>
      </c>
      <c r="D876" s="12">
        <v>45314</v>
      </c>
      <c r="E876" s="13">
        <f t="shared" si="14"/>
        <v>2024</v>
      </c>
    </row>
    <row r="877" spans="1:5">
      <c r="A877" s="13" t="s">
        <v>104</v>
      </c>
      <c r="B877" s="3" t="s">
        <v>4281</v>
      </c>
      <c r="C877" s="3" t="s">
        <v>166</v>
      </c>
      <c r="D877" s="12">
        <v>45003</v>
      </c>
      <c r="E877" s="13">
        <f t="shared" si="14"/>
        <v>2023</v>
      </c>
    </row>
    <row r="878" spans="1:5">
      <c r="A878" s="13" t="s">
        <v>104</v>
      </c>
      <c r="B878" s="3" t="s">
        <v>5046</v>
      </c>
      <c r="C878" s="3" t="s">
        <v>240</v>
      </c>
      <c r="D878" s="12">
        <v>44245</v>
      </c>
      <c r="E878" s="13">
        <f t="shared" si="14"/>
        <v>2021</v>
      </c>
    </row>
    <row r="879" spans="1:5">
      <c r="A879" s="13" t="s">
        <v>104</v>
      </c>
      <c r="B879" s="3" t="s">
        <v>5064</v>
      </c>
      <c r="C879" s="3" t="s">
        <v>240</v>
      </c>
      <c r="D879" s="12">
        <v>44228</v>
      </c>
      <c r="E879" s="13">
        <f t="shared" si="14"/>
        <v>2021</v>
      </c>
    </row>
    <row r="880" spans="1:5">
      <c r="A880" s="13" t="s">
        <v>105</v>
      </c>
      <c r="B880" s="3" t="s">
        <v>4983</v>
      </c>
      <c r="C880" s="3" t="s">
        <v>4322</v>
      </c>
      <c r="D880" s="12">
        <v>44716</v>
      </c>
      <c r="E880" s="13">
        <f t="shared" si="14"/>
        <v>2022</v>
      </c>
    </row>
    <row r="881" spans="1:5">
      <c r="A881" s="13" t="s">
        <v>105</v>
      </c>
      <c r="B881" s="3" t="s">
        <v>4993</v>
      </c>
      <c r="C881" s="3" t="s">
        <v>4322</v>
      </c>
      <c r="D881" s="12">
        <v>44716</v>
      </c>
      <c r="E881" s="13">
        <f t="shared" si="14"/>
        <v>2022</v>
      </c>
    </row>
    <row r="882" spans="1:5">
      <c r="A882" s="13" t="s">
        <v>105</v>
      </c>
      <c r="B882" s="3" t="s">
        <v>4993</v>
      </c>
      <c r="C882" s="3" t="s">
        <v>4322</v>
      </c>
      <c r="D882" s="12">
        <v>44716</v>
      </c>
      <c r="E882" s="13">
        <f t="shared" si="14"/>
        <v>2022</v>
      </c>
    </row>
    <row r="883" spans="1:5">
      <c r="A883" s="13" t="s">
        <v>105</v>
      </c>
      <c r="B883" s="3" t="s">
        <v>4993</v>
      </c>
      <c r="C883" s="3" t="s">
        <v>4322</v>
      </c>
      <c r="D883" s="12">
        <v>44716</v>
      </c>
      <c r="E883" s="13">
        <f t="shared" si="14"/>
        <v>2022</v>
      </c>
    </row>
    <row r="884" spans="1:5">
      <c r="A884" s="13" t="s">
        <v>105</v>
      </c>
      <c r="B884" s="3" t="s">
        <v>5005</v>
      </c>
      <c r="C884" s="3" t="s">
        <v>4322</v>
      </c>
      <c r="D884" s="12">
        <v>44716</v>
      </c>
      <c r="E884" s="13">
        <f t="shared" si="14"/>
        <v>2022</v>
      </c>
    </row>
    <row r="885" spans="1:5">
      <c r="A885" s="13" t="s">
        <v>105</v>
      </c>
      <c r="B885" s="3" t="s">
        <v>5078</v>
      </c>
      <c r="C885" s="3" t="s">
        <v>240</v>
      </c>
      <c r="D885" s="12">
        <v>44202</v>
      </c>
      <c r="E885" s="13">
        <f t="shared" si="14"/>
        <v>2021</v>
      </c>
    </row>
    <row r="886" spans="1:5">
      <c r="A886" s="13" t="s">
        <v>105</v>
      </c>
      <c r="B886" s="3" t="s">
        <v>5192</v>
      </c>
      <c r="C886" s="3" t="s">
        <v>240</v>
      </c>
      <c r="D886" s="12">
        <v>44202</v>
      </c>
      <c r="E886" s="13">
        <f t="shared" si="14"/>
        <v>2021</v>
      </c>
    </row>
    <row r="887" spans="1:5">
      <c r="A887" s="13" t="s">
        <v>105</v>
      </c>
      <c r="B887" s="3" t="s">
        <v>5192</v>
      </c>
      <c r="C887" s="3" t="s">
        <v>240</v>
      </c>
      <c r="D887" s="12">
        <v>44223</v>
      </c>
      <c r="E887" s="13">
        <f t="shared" si="14"/>
        <v>2021</v>
      </c>
    </row>
    <row r="888" spans="1:5">
      <c r="A888" s="13" t="s">
        <v>105</v>
      </c>
      <c r="B888" s="3" t="s">
        <v>5192</v>
      </c>
      <c r="C888" s="3" t="s">
        <v>240</v>
      </c>
      <c r="D888" s="12">
        <v>44222</v>
      </c>
      <c r="E888" s="13">
        <f t="shared" si="14"/>
        <v>2021</v>
      </c>
    </row>
    <row r="889" spans="1:5">
      <c r="A889" s="13" t="s">
        <v>105</v>
      </c>
      <c r="B889" s="3" t="s">
        <v>5076</v>
      </c>
      <c r="C889" s="3" t="s">
        <v>240</v>
      </c>
      <c r="D889" s="12">
        <v>44372</v>
      </c>
      <c r="E889" s="13">
        <f t="shared" si="14"/>
        <v>2021</v>
      </c>
    </row>
    <row r="890" spans="1:5">
      <c r="A890" s="13" t="s">
        <v>106</v>
      </c>
      <c r="B890" s="3" t="s">
        <v>169</v>
      </c>
      <c r="D890" s="12">
        <v>45292</v>
      </c>
      <c r="E890" s="13">
        <f t="shared" si="14"/>
        <v>2024</v>
      </c>
    </row>
    <row r="891" spans="1:5">
      <c r="A891" s="13" t="s">
        <v>106</v>
      </c>
      <c r="B891" s="3" t="s">
        <v>169</v>
      </c>
      <c r="C891" s="3" t="s">
        <v>240</v>
      </c>
      <c r="D891" s="12">
        <v>45406</v>
      </c>
      <c r="E891" s="13">
        <f t="shared" si="14"/>
        <v>2024</v>
      </c>
    </row>
    <row r="892" spans="1:5">
      <c r="A892" s="13" t="s">
        <v>106</v>
      </c>
      <c r="B892" s="3" t="s">
        <v>347</v>
      </c>
      <c r="C892" s="3" t="s">
        <v>240</v>
      </c>
      <c r="D892" s="12">
        <v>45406</v>
      </c>
      <c r="E892" s="13">
        <f t="shared" si="14"/>
        <v>2024</v>
      </c>
    </row>
    <row r="893" spans="1:5">
      <c r="A893" s="13" t="s">
        <v>106</v>
      </c>
      <c r="B893" s="3" t="s">
        <v>830</v>
      </c>
      <c r="C893" s="3" t="s">
        <v>240</v>
      </c>
      <c r="D893" s="12">
        <v>45406</v>
      </c>
      <c r="E893" s="13">
        <f t="shared" si="14"/>
        <v>2024</v>
      </c>
    </row>
    <row r="894" spans="1:5">
      <c r="A894" s="13" t="s">
        <v>106</v>
      </c>
      <c r="B894" s="3" t="s">
        <v>347</v>
      </c>
      <c r="C894" s="3" t="s">
        <v>240</v>
      </c>
      <c r="D894" s="12">
        <v>45406</v>
      </c>
      <c r="E894" s="13">
        <f t="shared" si="14"/>
        <v>2024</v>
      </c>
    </row>
    <row r="895" spans="1:5">
      <c r="A895" s="13" t="s">
        <v>106</v>
      </c>
      <c r="B895" s="3" t="s">
        <v>152</v>
      </c>
      <c r="C895" s="3" t="s">
        <v>240</v>
      </c>
      <c r="D895" s="12">
        <v>45406</v>
      </c>
      <c r="E895" s="13">
        <f t="shared" si="14"/>
        <v>2024</v>
      </c>
    </row>
    <row r="896" spans="1:5">
      <c r="A896" s="13" t="s">
        <v>106</v>
      </c>
      <c r="B896" s="3" t="s">
        <v>169</v>
      </c>
      <c r="C896" s="3" t="s">
        <v>153</v>
      </c>
      <c r="D896" s="12">
        <v>44963</v>
      </c>
      <c r="E896" s="13">
        <f t="shared" si="14"/>
        <v>2023</v>
      </c>
    </row>
    <row r="897" spans="1:5">
      <c r="A897" s="13" t="s">
        <v>106</v>
      </c>
      <c r="B897" s="3" t="s">
        <v>169</v>
      </c>
      <c r="C897" s="3" t="s">
        <v>153</v>
      </c>
      <c r="D897" s="12">
        <v>45021</v>
      </c>
      <c r="E897" s="13">
        <f t="shared" si="14"/>
        <v>2023</v>
      </c>
    </row>
    <row r="898" spans="1:5">
      <c r="A898" s="13" t="s">
        <v>106</v>
      </c>
      <c r="B898" s="3" t="s">
        <v>347</v>
      </c>
      <c r="C898" s="3" t="s">
        <v>153</v>
      </c>
      <c r="D898" s="12">
        <v>45022</v>
      </c>
      <c r="E898" s="13">
        <f t="shared" ref="E898:E961" si="15">YEAR(D898)</f>
        <v>2023</v>
      </c>
    </row>
    <row r="899" spans="1:5">
      <c r="A899" s="13" t="s">
        <v>106</v>
      </c>
      <c r="B899" s="3" t="s">
        <v>830</v>
      </c>
      <c r="C899" s="3" t="s">
        <v>153</v>
      </c>
      <c r="D899" s="12">
        <v>45035</v>
      </c>
      <c r="E899" s="13">
        <f t="shared" si="15"/>
        <v>2023</v>
      </c>
    </row>
    <row r="900" spans="1:5">
      <c r="A900" s="13" t="s">
        <v>106</v>
      </c>
      <c r="B900" s="3" t="s">
        <v>347</v>
      </c>
      <c r="C900" s="3" t="s">
        <v>153</v>
      </c>
      <c r="D900" s="12">
        <v>45043</v>
      </c>
      <c r="E900" s="13">
        <f t="shared" si="15"/>
        <v>2023</v>
      </c>
    </row>
    <row r="901" spans="1:5">
      <c r="A901" s="13" t="s">
        <v>106</v>
      </c>
      <c r="B901" s="3" t="s">
        <v>152</v>
      </c>
      <c r="C901" s="3" t="s">
        <v>153</v>
      </c>
      <c r="D901" s="12">
        <v>45180</v>
      </c>
      <c r="E901" s="13">
        <f t="shared" si="15"/>
        <v>2023</v>
      </c>
    </row>
    <row r="902" spans="1:5">
      <c r="A902" s="13" t="s">
        <v>106</v>
      </c>
      <c r="B902" s="3" t="s">
        <v>4291</v>
      </c>
      <c r="C902" s="3" t="s">
        <v>190</v>
      </c>
      <c r="D902" s="12">
        <v>45154</v>
      </c>
      <c r="E902" s="13">
        <f t="shared" si="15"/>
        <v>2023</v>
      </c>
    </row>
    <row r="903" spans="1:5">
      <c r="A903" s="13" t="s">
        <v>106</v>
      </c>
      <c r="B903" s="3" t="s">
        <v>4281</v>
      </c>
      <c r="C903" s="3" t="s">
        <v>190</v>
      </c>
      <c r="D903" s="12">
        <v>45154</v>
      </c>
      <c r="E903" s="13">
        <f t="shared" si="15"/>
        <v>2023</v>
      </c>
    </row>
    <row r="904" spans="1:5">
      <c r="A904" s="13" t="s">
        <v>106</v>
      </c>
      <c r="B904" s="3" t="s">
        <v>4281</v>
      </c>
      <c r="C904" s="3" t="s">
        <v>190</v>
      </c>
      <c r="D904" s="12">
        <v>45154</v>
      </c>
      <c r="E904" s="13">
        <f t="shared" si="15"/>
        <v>2023</v>
      </c>
    </row>
    <row r="905" spans="1:5">
      <c r="A905" s="13" t="s">
        <v>106</v>
      </c>
      <c r="B905" s="3" t="s">
        <v>4291</v>
      </c>
      <c r="C905" s="3" t="s">
        <v>190</v>
      </c>
      <c r="D905" s="12">
        <v>45154</v>
      </c>
      <c r="E905" s="13">
        <f t="shared" si="15"/>
        <v>2023</v>
      </c>
    </row>
    <row r="906" spans="1:5">
      <c r="A906" s="13" t="s">
        <v>106</v>
      </c>
      <c r="B906" s="3" t="s">
        <v>4281</v>
      </c>
      <c r="C906" s="3" t="s">
        <v>190</v>
      </c>
      <c r="D906" s="12">
        <v>45154</v>
      </c>
      <c r="E906" s="13">
        <f t="shared" si="15"/>
        <v>2023</v>
      </c>
    </row>
    <row r="907" spans="1:5">
      <c r="A907" s="13" t="s">
        <v>106</v>
      </c>
      <c r="B907" s="3" t="s">
        <v>4703</v>
      </c>
      <c r="C907" s="3" t="s">
        <v>4322</v>
      </c>
      <c r="D907" s="12">
        <v>44743</v>
      </c>
      <c r="E907" s="13">
        <f t="shared" si="15"/>
        <v>2022</v>
      </c>
    </row>
    <row r="908" spans="1:5">
      <c r="A908" s="13" t="s">
        <v>106</v>
      </c>
      <c r="B908" s="3" t="s">
        <v>4875</v>
      </c>
      <c r="C908" s="3" t="s">
        <v>4322</v>
      </c>
      <c r="D908" s="12">
        <v>44743</v>
      </c>
      <c r="E908" s="13">
        <f t="shared" si="15"/>
        <v>2022</v>
      </c>
    </row>
    <row r="909" spans="1:5">
      <c r="A909" s="13" t="s">
        <v>106</v>
      </c>
      <c r="B909" s="3" t="s">
        <v>5041</v>
      </c>
      <c r="C909" s="3" t="s">
        <v>240</v>
      </c>
      <c r="D909" s="12">
        <v>44292</v>
      </c>
      <c r="E909" s="13">
        <f t="shared" si="15"/>
        <v>2021</v>
      </c>
    </row>
    <row r="910" spans="1:5">
      <c r="A910" s="13" t="s">
        <v>106</v>
      </c>
      <c r="B910" s="3" t="s">
        <v>5064</v>
      </c>
      <c r="C910" s="3" t="s">
        <v>240</v>
      </c>
      <c r="D910" s="12">
        <v>44292</v>
      </c>
      <c r="E910" s="13">
        <f t="shared" si="15"/>
        <v>2021</v>
      </c>
    </row>
    <row r="911" spans="1:5">
      <c r="A911" s="13" t="s">
        <v>109</v>
      </c>
      <c r="B911" s="3" t="s">
        <v>4281</v>
      </c>
      <c r="C911" s="3" t="s">
        <v>166</v>
      </c>
      <c r="D911" s="12">
        <v>44972</v>
      </c>
      <c r="E911" s="13">
        <f t="shared" si="15"/>
        <v>2023</v>
      </c>
    </row>
    <row r="912" spans="1:5">
      <c r="A912" s="13" t="s">
        <v>109</v>
      </c>
      <c r="B912" s="3" t="s">
        <v>181</v>
      </c>
      <c r="C912" s="3" t="s">
        <v>190</v>
      </c>
      <c r="D912" s="12">
        <v>45022</v>
      </c>
      <c r="E912" s="13">
        <f t="shared" si="15"/>
        <v>2023</v>
      </c>
    </row>
    <row r="913" spans="1:5">
      <c r="A913" s="13" t="s">
        <v>109</v>
      </c>
      <c r="B913" s="3" t="s">
        <v>181</v>
      </c>
      <c r="C913" s="3" t="s">
        <v>190</v>
      </c>
      <c r="D913" s="12">
        <v>45054</v>
      </c>
      <c r="E913" s="13">
        <f t="shared" si="15"/>
        <v>2023</v>
      </c>
    </row>
    <row r="914" spans="1:5">
      <c r="A914" s="13" t="s">
        <v>109</v>
      </c>
      <c r="B914" s="3" t="s">
        <v>259</v>
      </c>
      <c r="C914" s="3" t="s">
        <v>190</v>
      </c>
      <c r="D914" s="12">
        <v>45054</v>
      </c>
      <c r="E914" s="13">
        <f t="shared" si="15"/>
        <v>2023</v>
      </c>
    </row>
    <row r="915" spans="1:5">
      <c r="A915" s="13" t="s">
        <v>109</v>
      </c>
      <c r="B915" s="3" t="s">
        <v>4281</v>
      </c>
      <c r="C915" s="3" t="s">
        <v>166</v>
      </c>
      <c r="D915" s="12">
        <v>44965</v>
      </c>
      <c r="E915" s="13">
        <f t="shared" si="15"/>
        <v>2023</v>
      </c>
    </row>
    <row r="916" spans="1:5">
      <c r="A916" s="13" t="s">
        <v>109</v>
      </c>
      <c r="B916" s="3" t="s">
        <v>4281</v>
      </c>
      <c r="C916" s="3" t="s">
        <v>166</v>
      </c>
      <c r="D916" s="12">
        <v>45045</v>
      </c>
      <c r="E916" s="13">
        <f t="shared" si="15"/>
        <v>2023</v>
      </c>
    </row>
    <row r="917" spans="1:5">
      <c r="A917" s="13" t="s">
        <v>109</v>
      </c>
      <c r="B917" s="3" t="s">
        <v>4281</v>
      </c>
      <c r="C917" s="3" t="s">
        <v>190</v>
      </c>
      <c r="D917" s="12">
        <v>45027</v>
      </c>
      <c r="E917" s="13">
        <f t="shared" si="15"/>
        <v>2023</v>
      </c>
    </row>
    <row r="918" spans="1:5">
      <c r="A918" s="13" t="s">
        <v>109</v>
      </c>
      <c r="B918" s="3" t="s">
        <v>4281</v>
      </c>
      <c r="C918" s="3" t="s">
        <v>190</v>
      </c>
      <c r="D918" s="12">
        <v>45054</v>
      </c>
      <c r="E918" s="13">
        <f t="shared" si="15"/>
        <v>2023</v>
      </c>
    </row>
    <row r="919" spans="1:5">
      <c r="A919" s="13" t="s">
        <v>109</v>
      </c>
      <c r="B919" s="3" t="s">
        <v>4283</v>
      </c>
      <c r="C919" s="3" t="s">
        <v>166</v>
      </c>
      <c r="D919" s="12">
        <v>44974</v>
      </c>
      <c r="E919" s="13">
        <f t="shared" si="15"/>
        <v>2023</v>
      </c>
    </row>
    <row r="920" spans="1:5">
      <c r="A920" s="13" t="s">
        <v>109</v>
      </c>
      <c r="B920" s="3" t="s">
        <v>4278</v>
      </c>
      <c r="C920" s="3" t="s">
        <v>153</v>
      </c>
      <c r="D920" s="12">
        <v>45040</v>
      </c>
      <c r="E920" s="13">
        <f t="shared" si="15"/>
        <v>2023</v>
      </c>
    </row>
    <row r="921" spans="1:5">
      <c r="A921" s="13" t="s">
        <v>109</v>
      </c>
      <c r="B921" s="3" t="s">
        <v>4281</v>
      </c>
      <c r="C921" s="3" t="s">
        <v>190</v>
      </c>
      <c r="D921" s="12">
        <v>45027</v>
      </c>
      <c r="E921" s="13">
        <f t="shared" si="15"/>
        <v>2023</v>
      </c>
    </row>
    <row r="922" spans="1:5">
      <c r="A922" s="13" t="s">
        <v>109</v>
      </c>
      <c r="B922" s="3" t="s">
        <v>4371</v>
      </c>
      <c r="C922" s="3" t="s">
        <v>166</v>
      </c>
      <c r="D922" s="12">
        <v>45045</v>
      </c>
      <c r="E922" s="13">
        <f t="shared" si="15"/>
        <v>2023</v>
      </c>
    </row>
    <row r="923" spans="1:5">
      <c r="A923" s="13" t="s">
        <v>109</v>
      </c>
      <c r="B923" s="3" t="s">
        <v>4281</v>
      </c>
      <c r="C923" s="3" t="s">
        <v>166</v>
      </c>
      <c r="D923" s="12">
        <v>45045</v>
      </c>
      <c r="E923" s="13">
        <f t="shared" si="15"/>
        <v>2023</v>
      </c>
    </row>
    <row r="924" spans="1:5">
      <c r="A924" s="13" t="s">
        <v>109</v>
      </c>
      <c r="B924" s="3" t="s">
        <v>4283</v>
      </c>
      <c r="C924" s="3" t="s">
        <v>190</v>
      </c>
      <c r="D924" s="12">
        <v>45035</v>
      </c>
      <c r="E924" s="13">
        <f t="shared" si="15"/>
        <v>2023</v>
      </c>
    </row>
    <row r="925" spans="1:5">
      <c r="A925" s="13" t="s">
        <v>109</v>
      </c>
      <c r="B925" s="3" t="s">
        <v>259</v>
      </c>
      <c r="C925" s="3" t="s">
        <v>190</v>
      </c>
      <c r="D925" s="12">
        <v>45026</v>
      </c>
      <c r="E925" s="13">
        <f t="shared" si="15"/>
        <v>2023</v>
      </c>
    </row>
    <row r="926" spans="1:5">
      <c r="A926" s="13" t="s">
        <v>109</v>
      </c>
      <c r="B926" s="3" t="s">
        <v>4278</v>
      </c>
      <c r="C926" s="3" t="s">
        <v>190</v>
      </c>
      <c r="D926" s="12">
        <v>45041</v>
      </c>
      <c r="E926" s="13">
        <f t="shared" si="15"/>
        <v>2023</v>
      </c>
    </row>
    <row r="927" spans="1:5">
      <c r="A927" s="13" t="s">
        <v>109</v>
      </c>
      <c r="B927" s="3" t="s">
        <v>4621</v>
      </c>
      <c r="C927" s="3" t="s">
        <v>190</v>
      </c>
      <c r="D927" s="12">
        <v>45041</v>
      </c>
      <c r="E927" s="13">
        <f t="shared" si="15"/>
        <v>2023</v>
      </c>
    </row>
    <row r="928" spans="1:5">
      <c r="A928" s="13" t="s">
        <v>109</v>
      </c>
      <c r="B928" s="3" t="s">
        <v>5046</v>
      </c>
      <c r="C928" s="3" t="s">
        <v>240</v>
      </c>
      <c r="D928" s="12">
        <v>44313</v>
      </c>
      <c r="E928" s="13">
        <f t="shared" si="15"/>
        <v>2021</v>
      </c>
    </row>
    <row r="929" spans="1:5">
      <c r="A929" s="13" t="s">
        <v>109</v>
      </c>
      <c r="B929" s="3" t="s">
        <v>5058</v>
      </c>
      <c r="C929" s="3" t="s">
        <v>240</v>
      </c>
      <c r="D929" s="12">
        <v>44217</v>
      </c>
      <c r="E929" s="13">
        <f t="shared" si="15"/>
        <v>2021</v>
      </c>
    </row>
    <row r="930" spans="1:5">
      <c r="A930" s="13" t="s">
        <v>109</v>
      </c>
      <c r="B930" s="3" t="s">
        <v>5090</v>
      </c>
      <c r="C930" s="3" t="s">
        <v>240</v>
      </c>
      <c r="D930" s="12">
        <v>44217</v>
      </c>
      <c r="E930" s="13">
        <f t="shared" si="15"/>
        <v>2021</v>
      </c>
    </row>
    <row r="931" spans="1:5">
      <c r="A931" s="13" t="s">
        <v>112</v>
      </c>
      <c r="B931" s="3" t="s">
        <v>291</v>
      </c>
      <c r="C931" s="3" t="s">
        <v>153</v>
      </c>
      <c r="D931" s="12">
        <v>45405</v>
      </c>
      <c r="E931" s="13">
        <f t="shared" si="15"/>
        <v>2024</v>
      </c>
    </row>
    <row r="932" spans="1:5">
      <c r="A932" s="13" t="s">
        <v>112</v>
      </c>
      <c r="B932" s="3" t="s">
        <v>262</v>
      </c>
      <c r="C932" s="3" t="s">
        <v>153</v>
      </c>
      <c r="D932" s="12">
        <v>45392</v>
      </c>
      <c r="E932" s="13">
        <f t="shared" si="15"/>
        <v>2024</v>
      </c>
    </row>
    <row r="933" spans="1:5">
      <c r="A933" s="13" t="s">
        <v>112</v>
      </c>
      <c r="B933" s="3" t="s">
        <v>169</v>
      </c>
      <c r="C933" s="3" t="s">
        <v>190</v>
      </c>
      <c r="D933" s="12">
        <v>45315</v>
      </c>
      <c r="E933" s="13">
        <f t="shared" si="15"/>
        <v>2024</v>
      </c>
    </row>
    <row r="934" spans="1:5">
      <c r="A934" s="13" t="s">
        <v>112</v>
      </c>
      <c r="B934" s="3" t="s">
        <v>152</v>
      </c>
      <c r="C934" s="3" t="s">
        <v>240</v>
      </c>
      <c r="D934" s="12">
        <v>45293</v>
      </c>
      <c r="E934" s="13">
        <f t="shared" si="15"/>
        <v>2024</v>
      </c>
    </row>
    <row r="935" spans="1:5">
      <c r="A935" s="13" t="s">
        <v>112</v>
      </c>
      <c r="B935" s="3" t="s">
        <v>195</v>
      </c>
      <c r="C935" s="3" t="s">
        <v>240</v>
      </c>
      <c r="D935" s="12">
        <v>45293</v>
      </c>
      <c r="E935" s="13">
        <f t="shared" si="15"/>
        <v>2024</v>
      </c>
    </row>
    <row r="936" spans="1:5">
      <c r="A936" s="13" t="s">
        <v>112</v>
      </c>
      <c r="B936" s="3" t="s">
        <v>553</v>
      </c>
      <c r="C936" s="3" t="s">
        <v>240</v>
      </c>
      <c r="D936" s="12">
        <v>45293</v>
      </c>
      <c r="E936" s="13">
        <f t="shared" si="15"/>
        <v>2024</v>
      </c>
    </row>
    <row r="937" spans="1:5">
      <c r="A937" s="13" t="s">
        <v>112</v>
      </c>
      <c r="B937" s="3" t="s">
        <v>195</v>
      </c>
      <c r="C937" s="3" t="s">
        <v>153</v>
      </c>
      <c r="D937" s="12">
        <v>45294</v>
      </c>
      <c r="E937" s="13">
        <f t="shared" si="15"/>
        <v>2024</v>
      </c>
    </row>
    <row r="938" spans="1:5">
      <c r="A938" s="13" t="s">
        <v>112</v>
      </c>
      <c r="B938" s="3" t="s">
        <v>291</v>
      </c>
      <c r="D938" s="22">
        <v>44927</v>
      </c>
      <c r="E938" s="13">
        <f t="shared" si="15"/>
        <v>2023</v>
      </c>
    </row>
    <row r="939" spans="1:5">
      <c r="A939" s="13" t="s">
        <v>112</v>
      </c>
      <c r="B939" s="3" t="s">
        <v>553</v>
      </c>
      <c r="D939" s="22">
        <v>44927</v>
      </c>
      <c r="E939" s="13">
        <f t="shared" si="15"/>
        <v>2023</v>
      </c>
    </row>
    <row r="940" spans="1:5">
      <c r="A940" s="13" t="s">
        <v>112</v>
      </c>
      <c r="B940" s="3" t="s">
        <v>262</v>
      </c>
      <c r="D940" s="22">
        <v>44927</v>
      </c>
      <c r="E940" s="13">
        <f t="shared" si="15"/>
        <v>2023</v>
      </c>
    </row>
    <row r="941" spans="1:5">
      <c r="A941" s="13" t="s">
        <v>112</v>
      </c>
      <c r="B941" s="3" t="s">
        <v>169</v>
      </c>
      <c r="D941" s="22">
        <v>44927</v>
      </c>
      <c r="E941" s="13">
        <f t="shared" si="15"/>
        <v>2023</v>
      </c>
    </row>
    <row r="942" spans="1:5">
      <c r="A942" s="13" t="s">
        <v>112</v>
      </c>
      <c r="B942" s="3" t="s">
        <v>152</v>
      </c>
      <c r="C942" s="3" t="s">
        <v>153</v>
      </c>
      <c r="D942" s="12">
        <v>45056</v>
      </c>
      <c r="E942" s="13">
        <f t="shared" si="15"/>
        <v>2023</v>
      </c>
    </row>
    <row r="943" spans="1:5">
      <c r="A943" s="13" t="s">
        <v>112</v>
      </c>
      <c r="B943" s="3" t="s">
        <v>195</v>
      </c>
      <c r="D943" s="22">
        <v>44927</v>
      </c>
      <c r="E943" s="13">
        <f t="shared" si="15"/>
        <v>2023</v>
      </c>
    </row>
    <row r="944" spans="1:5">
      <c r="A944" s="13" t="s">
        <v>112</v>
      </c>
      <c r="B944" s="3" t="s">
        <v>195</v>
      </c>
      <c r="D944" s="22">
        <v>44927</v>
      </c>
      <c r="E944" s="13">
        <f t="shared" si="15"/>
        <v>2023</v>
      </c>
    </row>
    <row r="945" spans="1:5">
      <c r="A945" s="13" t="s">
        <v>112</v>
      </c>
      <c r="B945" s="3" t="s">
        <v>4703</v>
      </c>
      <c r="C945" s="3" t="s">
        <v>4603</v>
      </c>
      <c r="D945" s="12">
        <v>44564</v>
      </c>
      <c r="E945" s="13">
        <f t="shared" si="15"/>
        <v>2022</v>
      </c>
    </row>
    <row r="946" spans="1:5">
      <c r="A946" s="13" t="s">
        <v>112</v>
      </c>
      <c r="B946" s="3" t="s">
        <v>4703</v>
      </c>
      <c r="C946" s="3" t="s">
        <v>154</v>
      </c>
      <c r="D946" s="12">
        <v>44698</v>
      </c>
      <c r="E946" s="13">
        <f t="shared" si="15"/>
        <v>2022</v>
      </c>
    </row>
    <row r="947" spans="1:5">
      <c r="A947" s="13" t="s">
        <v>112</v>
      </c>
      <c r="B947" s="3" t="s">
        <v>4794</v>
      </c>
      <c r="C947" s="3" t="s">
        <v>4603</v>
      </c>
      <c r="D947" s="12">
        <v>44564</v>
      </c>
      <c r="E947" s="13">
        <f t="shared" si="15"/>
        <v>2022</v>
      </c>
    </row>
    <row r="948" spans="1:5">
      <c r="A948" s="13" t="s">
        <v>112</v>
      </c>
      <c r="B948" s="3" t="s">
        <v>4794</v>
      </c>
      <c r="C948" s="3" t="s">
        <v>4603</v>
      </c>
      <c r="D948" s="12">
        <v>44564</v>
      </c>
      <c r="E948" s="13">
        <f t="shared" si="15"/>
        <v>2022</v>
      </c>
    </row>
    <row r="949" spans="1:5">
      <c r="A949" s="13" t="s">
        <v>112</v>
      </c>
      <c r="B949" s="3" t="s">
        <v>4794</v>
      </c>
      <c r="C949" s="3" t="s">
        <v>4603</v>
      </c>
      <c r="D949" s="12">
        <v>44564</v>
      </c>
      <c r="E949" s="13">
        <f t="shared" si="15"/>
        <v>2022</v>
      </c>
    </row>
    <row r="950" spans="1:5">
      <c r="A950" s="13" t="s">
        <v>112</v>
      </c>
      <c r="B950" s="3" t="s">
        <v>5041</v>
      </c>
      <c r="C950" s="3" t="s">
        <v>240</v>
      </c>
      <c r="D950" s="12">
        <v>44488</v>
      </c>
      <c r="E950" s="13">
        <f t="shared" si="15"/>
        <v>2021</v>
      </c>
    </row>
    <row r="951" spans="1:5">
      <c r="A951" s="13" t="s">
        <v>112</v>
      </c>
      <c r="B951" s="3" t="s">
        <v>5046</v>
      </c>
      <c r="C951" s="3" t="s">
        <v>240</v>
      </c>
      <c r="D951" s="12">
        <v>44272</v>
      </c>
      <c r="E951" s="13">
        <f t="shared" si="15"/>
        <v>2021</v>
      </c>
    </row>
    <row r="952" spans="1:5">
      <c r="A952" s="13" t="s">
        <v>112</v>
      </c>
      <c r="B952" s="3" t="s">
        <v>5046</v>
      </c>
      <c r="C952" s="3" t="s">
        <v>240</v>
      </c>
      <c r="D952" s="12">
        <v>44371</v>
      </c>
      <c r="E952" s="13">
        <f t="shared" si="15"/>
        <v>2021</v>
      </c>
    </row>
    <row r="953" spans="1:5">
      <c r="A953" s="13" t="s">
        <v>112</v>
      </c>
      <c r="B953" s="3" t="s">
        <v>5041</v>
      </c>
      <c r="C953" s="3" t="s">
        <v>153</v>
      </c>
      <c r="D953" s="12">
        <v>43900</v>
      </c>
      <c r="E953" s="13">
        <f t="shared" si="15"/>
        <v>2020</v>
      </c>
    </row>
    <row r="954" spans="1:5">
      <c r="A954" s="13" t="s">
        <v>112</v>
      </c>
      <c r="B954" s="3" t="s">
        <v>5103</v>
      </c>
      <c r="C954" s="3" t="s">
        <v>240</v>
      </c>
      <c r="D954" s="12">
        <v>43515</v>
      </c>
      <c r="E954" s="13">
        <f t="shared" si="15"/>
        <v>2019</v>
      </c>
    </row>
    <row r="955" spans="1:5">
      <c r="A955" s="13" t="s">
        <v>112</v>
      </c>
      <c r="B955" s="3" t="s">
        <v>5046</v>
      </c>
      <c r="C955" s="3" t="s">
        <v>240</v>
      </c>
      <c r="D955" s="12">
        <v>44231</v>
      </c>
      <c r="E955" s="13">
        <f t="shared" si="15"/>
        <v>2021</v>
      </c>
    </row>
    <row r="956" spans="1:5">
      <c r="A956" s="13" t="s">
        <v>112</v>
      </c>
      <c r="B956" s="3" t="s">
        <v>5103</v>
      </c>
      <c r="C956" s="3" t="s">
        <v>240</v>
      </c>
      <c r="D956" s="12">
        <v>43760</v>
      </c>
      <c r="E956" s="13">
        <f t="shared" si="15"/>
        <v>2019</v>
      </c>
    </row>
    <row r="957" spans="1:5">
      <c r="A957" s="13" t="s">
        <v>113</v>
      </c>
      <c r="B957" s="3" t="s">
        <v>236</v>
      </c>
      <c r="C957" s="3" t="s">
        <v>153</v>
      </c>
      <c r="D957" s="12">
        <v>45351</v>
      </c>
      <c r="E957" s="13">
        <f t="shared" si="15"/>
        <v>2024</v>
      </c>
    </row>
    <row r="958" spans="1:5">
      <c r="A958" s="13" t="s">
        <v>113</v>
      </c>
      <c r="B958" s="3" t="s">
        <v>256</v>
      </c>
      <c r="C958" s="3" t="s">
        <v>153</v>
      </c>
      <c r="D958" s="12">
        <v>45413</v>
      </c>
      <c r="E958" s="13">
        <f t="shared" si="15"/>
        <v>2024</v>
      </c>
    </row>
    <row r="959" spans="1:5">
      <c r="A959" s="13" t="s">
        <v>113</v>
      </c>
      <c r="B959" s="3" t="s">
        <v>195</v>
      </c>
      <c r="C959" s="3" t="s">
        <v>153</v>
      </c>
      <c r="D959" s="12">
        <v>45406</v>
      </c>
      <c r="E959" s="13">
        <f t="shared" si="15"/>
        <v>2024</v>
      </c>
    </row>
    <row r="960" spans="1:5">
      <c r="A960" s="13" t="s">
        <v>113</v>
      </c>
      <c r="B960" s="3" t="s">
        <v>256</v>
      </c>
      <c r="C960" s="3" t="s">
        <v>153</v>
      </c>
      <c r="D960" s="12">
        <v>45386</v>
      </c>
      <c r="E960" s="13">
        <f t="shared" si="15"/>
        <v>2024</v>
      </c>
    </row>
    <row r="961" spans="1:5">
      <c r="A961" s="13" t="s">
        <v>113</v>
      </c>
      <c r="B961" s="3" t="s">
        <v>181</v>
      </c>
      <c r="C961" s="3" t="s">
        <v>153</v>
      </c>
      <c r="D961" s="12">
        <v>45370</v>
      </c>
      <c r="E961" s="13">
        <f t="shared" si="15"/>
        <v>2024</v>
      </c>
    </row>
    <row r="962" spans="1:5">
      <c r="A962" s="13" t="s">
        <v>113</v>
      </c>
      <c r="B962" s="3" t="s">
        <v>213</v>
      </c>
      <c r="C962" s="3" t="s">
        <v>153</v>
      </c>
      <c r="D962" s="12">
        <v>45351</v>
      </c>
      <c r="E962" s="13">
        <f t="shared" ref="E962:E1025" si="16">YEAR(D962)</f>
        <v>2024</v>
      </c>
    </row>
    <row r="963" spans="1:5">
      <c r="A963" s="13" t="s">
        <v>113</v>
      </c>
      <c r="B963" s="3" t="s">
        <v>356</v>
      </c>
      <c r="C963" s="3" t="s">
        <v>153</v>
      </c>
      <c r="D963" s="12">
        <v>45344</v>
      </c>
      <c r="E963" s="13">
        <f t="shared" si="16"/>
        <v>2024</v>
      </c>
    </row>
    <row r="964" spans="1:5">
      <c r="A964" s="13" t="s">
        <v>113</v>
      </c>
      <c r="B964" s="3" t="s">
        <v>259</v>
      </c>
      <c r="C964" s="3" t="s">
        <v>153</v>
      </c>
      <c r="D964" s="12">
        <v>45328</v>
      </c>
      <c r="E964" s="13">
        <f t="shared" si="16"/>
        <v>2024</v>
      </c>
    </row>
    <row r="965" spans="1:5">
      <c r="A965" s="13" t="s">
        <v>113</v>
      </c>
      <c r="B965" s="3" t="s">
        <v>530</v>
      </c>
      <c r="C965" s="3" t="s">
        <v>166</v>
      </c>
      <c r="D965" s="12">
        <v>45351</v>
      </c>
      <c r="E965" s="13">
        <f t="shared" si="16"/>
        <v>2024</v>
      </c>
    </row>
    <row r="966" spans="1:5">
      <c r="A966" s="13" t="s">
        <v>113</v>
      </c>
      <c r="B966" s="3" t="s">
        <v>532</v>
      </c>
      <c r="C966" s="3" t="s">
        <v>153</v>
      </c>
      <c r="D966" s="12">
        <v>45328</v>
      </c>
      <c r="E966" s="13">
        <f t="shared" si="16"/>
        <v>2024</v>
      </c>
    </row>
    <row r="967" spans="1:5">
      <c r="A967" s="13" t="s">
        <v>113</v>
      </c>
      <c r="B967" s="3" t="s">
        <v>256</v>
      </c>
      <c r="C967" s="3" t="s">
        <v>166</v>
      </c>
      <c r="D967" s="12">
        <v>45351</v>
      </c>
      <c r="E967" s="13">
        <f t="shared" si="16"/>
        <v>2024</v>
      </c>
    </row>
    <row r="968" spans="1:5">
      <c r="A968" s="13" t="s">
        <v>113</v>
      </c>
      <c r="B968" s="3" t="s">
        <v>173</v>
      </c>
      <c r="C968" s="3" t="s">
        <v>166</v>
      </c>
      <c r="D968" s="12">
        <v>45351</v>
      </c>
      <c r="E968" s="13">
        <f t="shared" si="16"/>
        <v>2024</v>
      </c>
    </row>
    <row r="969" spans="1:5">
      <c r="A969" s="13" t="s">
        <v>113</v>
      </c>
      <c r="B969" s="3" t="s">
        <v>256</v>
      </c>
      <c r="C969" s="3" t="s">
        <v>166</v>
      </c>
      <c r="D969" s="12">
        <v>45351</v>
      </c>
      <c r="E969" s="13">
        <f t="shared" si="16"/>
        <v>2024</v>
      </c>
    </row>
    <row r="970" spans="1:5">
      <c r="A970" s="13" t="s">
        <v>113</v>
      </c>
      <c r="B970" s="3" t="s">
        <v>216</v>
      </c>
      <c r="C970" s="3" t="s">
        <v>166</v>
      </c>
      <c r="D970" s="12">
        <v>45351</v>
      </c>
      <c r="E970" s="13">
        <f t="shared" si="16"/>
        <v>2024</v>
      </c>
    </row>
    <row r="971" spans="1:5">
      <c r="A971" s="13" t="s">
        <v>113</v>
      </c>
      <c r="B971" s="3" t="s">
        <v>213</v>
      </c>
      <c r="C971" s="3" t="s">
        <v>166</v>
      </c>
      <c r="D971" s="12">
        <v>45351</v>
      </c>
      <c r="E971" s="13">
        <f t="shared" si="16"/>
        <v>2024</v>
      </c>
    </row>
    <row r="972" spans="1:5">
      <c r="A972" s="13" t="s">
        <v>113</v>
      </c>
      <c r="B972" s="3" t="s">
        <v>259</v>
      </c>
      <c r="C972" s="3" t="s">
        <v>166</v>
      </c>
      <c r="D972" s="12">
        <v>45351</v>
      </c>
      <c r="E972" s="13">
        <f t="shared" si="16"/>
        <v>2024</v>
      </c>
    </row>
    <row r="973" spans="1:5">
      <c r="A973" s="13" t="s">
        <v>113</v>
      </c>
      <c r="B973" s="3" t="s">
        <v>356</v>
      </c>
      <c r="C973" s="3" t="s">
        <v>166</v>
      </c>
      <c r="D973" s="12">
        <v>45351</v>
      </c>
      <c r="E973" s="13">
        <f t="shared" si="16"/>
        <v>2024</v>
      </c>
    </row>
    <row r="974" spans="1:5">
      <c r="A974" s="13" t="s">
        <v>113</v>
      </c>
      <c r="B974" s="3" t="s">
        <v>186</v>
      </c>
      <c r="C974" s="3" t="s">
        <v>166</v>
      </c>
      <c r="D974" s="12">
        <v>45351</v>
      </c>
      <c r="E974" s="13">
        <f t="shared" si="16"/>
        <v>2024</v>
      </c>
    </row>
    <row r="975" spans="1:5">
      <c r="A975" s="13" t="s">
        <v>113</v>
      </c>
      <c r="B975" s="3" t="s">
        <v>236</v>
      </c>
      <c r="C975" s="3" t="s">
        <v>166</v>
      </c>
      <c r="D975" s="12">
        <v>45351</v>
      </c>
      <c r="E975" s="13">
        <f t="shared" si="16"/>
        <v>2024</v>
      </c>
    </row>
    <row r="976" spans="1:5">
      <c r="A976" s="13" t="s">
        <v>113</v>
      </c>
      <c r="B976" s="3" t="s">
        <v>254</v>
      </c>
      <c r="C976" s="3" t="s">
        <v>166</v>
      </c>
      <c r="D976" s="12">
        <v>45351</v>
      </c>
      <c r="E976" s="13">
        <f t="shared" si="16"/>
        <v>2024</v>
      </c>
    </row>
    <row r="977" spans="1:5">
      <c r="A977" s="13" t="s">
        <v>113</v>
      </c>
      <c r="B977" s="3" t="s">
        <v>181</v>
      </c>
      <c r="C977" s="3" t="s">
        <v>166</v>
      </c>
      <c r="D977" s="12">
        <v>45351</v>
      </c>
      <c r="E977" s="13">
        <f t="shared" si="16"/>
        <v>2024</v>
      </c>
    </row>
    <row r="978" spans="1:5">
      <c r="A978" s="13" t="s">
        <v>113</v>
      </c>
      <c r="B978" s="3" t="s">
        <v>607</v>
      </c>
      <c r="C978" s="3" t="s">
        <v>166</v>
      </c>
      <c r="D978" s="12">
        <v>45351</v>
      </c>
      <c r="E978" s="13">
        <f t="shared" si="16"/>
        <v>2024</v>
      </c>
    </row>
    <row r="979" spans="1:5">
      <c r="A979" s="13" t="s">
        <v>113</v>
      </c>
      <c r="B979" s="3" t="s">
        <v>213</v>
      </c>
      <c r="C979" s="3" t="s">
        <v>166</v>
      </c>
      <c r="D979" s="12">
        <v>45351</v>
      </c>
      <c r="E979" s="13">
        <f t="shared" si="16"/>
        <v>2024</v>
      </c>
    </row>
    <row r="980" spans="1:5">
      <c r="A980" s="13" t="s">
        <v>113</v>
      </c>
      <c r="B980" s="3" t="s">
        <v>213</v>
      </c>
      <c r="C980" s="3" t="s">
        <v>166</v>
      </c>
      <c r="D980" s="12">
        <v>45351</v>
      </c>
      <c r="E980" s="13">
        <f t="shared" si="16"/>
        <v>2024</v>
      </c>
    </row>
    <row r="981" spans="1:5">
      <c r="A981" s="13" t="s">
        <v>113</v>
      </c>
      <c r="B981" s="3" t="s">
        <v>181</v>
      </c>
      <c r="C981" s="3" t="s">
        <v>166</v>
      </c>
      <c r="D981" s="12">
        <v>45351</v>
      </c>
      <c r="E981" s="13">
        <f t="shared" si="16"/>
        <v>2024</v>
      </c>
    </row>
    <row r="982" spans="1:5">
      <c r="A982" s="13" t="s">
        <v>113</v>
      </c>
      <c r="B982" s="3" t="s">
        <v>156</v>
      </c>
      <c r="C982" s="3" t="s">
        <v>166</v>
      </c>
      <c r="D982" s="12">
        <v>45351</v>
      </c>
      <c r="E982" s="13">
        <f t="shared" si="16"/>
        <v>2024</v>
      </c>
    </row>
    <row r="983" spans="1:5">
      <c r="A983" s="13" t="s">
        <v>113</v>
      </c>
      <c r="B983" s="3" t="s">
        <v>303</v>
      </c>
      <c r="C983" s="3" t="s">
        <v>166</v>
      </c>
      <c r="D983" s="12">
        <v>45351</v>
      </c>
      <c r="E983" s="13">
        <f t="shared" si="16"/>
        <v>2024</v>
      </c>
    </row>
    <row r="984" spans="1:5">
      <c r="A984" s="13" t="s">
        <v>113</v>
      </c>
      <c r="B984" s="3" t="s">
        <v>652</v>
      </c>
      <c r="C984" s="3" t="s">
        <v>166</v>
      </c>
      <c r="D984" s="12">
        <v>45351</v>
      </c>
      <c r="E984" s="13">
        <f t="shared" si="16"/>
        <v>2024</v>
      </c>
    </row>
    <row r="985" spans="1:5">
      <c r="A985" s="13" t="s">
        <v>113</v>
      </c>
      <c r="B985" s="3" t="s">
        <v>169</v>
      </c>
      <c r="C985" s="3" t="s">
        <v>166</v>
      </c>
      <c r="D985" s="12">
        <v>45351</v>
      </c>
      <c r="E985" s="13">
        <f t="shared" si="16"/>
        <v>2024</v>
      </c>
    </row>
    <row r="986" spans="1:5">
      <c r="A986" s="13" t="s">
        <v>113</v>
      </c>
      <c r="B986" s="3" t="s">
        <v>169</v>
      </c>
      <c r="C986" s="3" t="s">
        <v>166</v>
      </c>
      <c r="D986" s="12">
        <v>45351</v>
      </c>
      <c r="E986" s="13">
        <f t="shared" si="16"/>
        <v>2024</v>
      </c>
    </row>
    <row r="987" spans="1:5">
      <c r="A987" s="13" t="s">
        <v>113</v>
      </c>
      <c r="B987" s="3" t="s">
        <v>169</v>
      </c>
      <c r="C987" s="3" t="s">
        <v>166</v>
      </c>
      <c r="D987" s="12">
        <v>45351</v>
      </c>
      <c r="E987" s="13">
        <f t="shared" si="16"/>
        <v>2024</v>
      </c>
    </row>
    <row r="988" spans="1:5">
      <c r="A988" s="13" t="s">
        <v>113</v>
      </c>
      <c r="B988" s="3" t="s">
        <v>553</v>
      </c>
      <c r="C988" s="3" t="s">
        <v>166</v>
      </c>
      <c r="D988" s="12">
        <v>45351</v>
      </c>
      <c r="E988" s="13">
        <f t="shared" si="16"/>
        <v>2024</v>
      </c>
    </row>
    <row r="989" spans="1:5">
      <c r="A989" s="13" t="s">
        <v>113</v>
      </c>
      <c r="B989" s="3" t="s">
        <v>169</v>
      </c>
      <c r="C989" s="3" t="s">
        <v>166</v>
      </c>
      <c r="D989" s="12">
        <v>45351</v>
      </c>
      <c r="E989" s="13">
        <f t="shared" si="16"/>
        <v>2024</v>
      </c>
    </row>
    <row r="990" spans="1:5">
      <c r="A990" s="13" t="s">
        <v>113</v>
      </c>
      <c r="B990" s="3" t="s">
        <v>152</v>
      </c>
      <c r="C990" s="3" t="s">
        <v>166</v>
      </c>
      <c r="D990" s="12">
        <v>45351</v>
      </c>
      <c r="E990" s="13">
        <f t="shared" si="16"/>
        <v>2024</v>
      </c>
    </row>
    <row r="991" spans="1:5">
      <c r="A991" s="13" t="s">
        <v>113</v>
      </c>
      <c r="B991" s="3" t="s">
        <v>195</v>
      </c>
      <c r="C991" s="3" t="s">
        <v>166</v>
      </c>
      <c r="D991" s="12">
        <v>45351</v>
      </c>
      <c r="E991" s="13">
        <f t="shared" si="16"/>
        <v>2024</v>
      </c>
    </row>
    <row r="992" spans="1:5">
      <c r="A992" s="13" t="s">
        <v>113</v>
      </c>
      <c r="B992" s="3" t="s">
        <v>156</v>
      </c>
      <c r="C992" s="3" t="s">
        <v>166</v>
      </c>
      <c r="D992" s="12">
        <v>45351</v>
      </c>
      <c r="E992" s="13">
        <f t="shared" si="16"/>
        <v>2024</v>
      </c>
    </row>
    <row r="993" spans="1:5">
      <c r="A993" s="13" t="s">
        <v>113</v>
      </c>
      <c r="B993" s="3" t="s">
        <v>169</v>
      </c>
      <c r="C993" s="3" t="s">
        <v>166</v>
      </c>
      <c r="D993" s="12">
        <v>45351</v>
      </c>
      <c r="E993" s="13">
        <f t="shared" si="16"/>
        <v>2024</v>
      </c>
    </row>
    <row r="994" spans="1:5">
      <c r="A994" s="13" t="s">
        <v>113</v>
      </c>
      <c r="B994" s="3" t="s">
        <v>169</v>
      </c>
      <c r="C994" s="3" t="s">
        <v>166</v>
      </c>
      <c r="D994" s="12">
        <v>45351</v>
      </c>
      <c r="E994" s="13">
        <f t="shared" si="16"/>
        <v>2024</v>
      </c>
    </row>
    <row r="995" spans="1:5">
      <c r="A995" s="13" t="s">
        <v>113</v>
      </c>
      <c r="B995" s="3" t="s">
        <v>806</v>
      </c>
      <c r="C995" s="3" t="s">
        <v>166</v>
      </c>
      <c r="D995" s="12">
        <v>45351</v>
      </c>
      <c r="E995" s="13">
        <f t="shared" si="16"/>
        <v>2024</v>
      </c>
    </row>
    <row r="996" spans="1:5">
      <c r="A996" s="13" t="s">
        <v>113</v>
      </c>
      <c r="B996" s="3" t="s">
        <v>303</v>
      </c>
      <c r="C996" s="3" t="s">
        <v>166</v>
      </c>
      <c r="D996" s="12">
        <v>45351</v>
      </c>
      <c r="E996" s="13">
        <f t="shared" si="16"/>
        <v>2024</v>
      </c>
    </row>
    <row r="997" spans="1:5">
      <c r="A997" s="13" t="s">
        <v>113</v>
      </c>
      <c r="B997" s="3" t="s">
        <v>516</v>
      </c>
      <c r="C997" s="3" t="s">
        <v>166</v>
      </c>
      <c r="D997" s="12">
        <v>45351</v>
      </c>
      <c r="E997" s="13">
        <f t="shared" si="16"/>
        <v>2024</v>
      </c>
    </row>
    <row r="998" spans="1:5">
      <c r="A998" s="13" t="s">
        <v>113</v>
      </c>
      <c r="B998" s="3" t="s">
        <v>303</v>
      </c>
      <c r="C998" s="3" t="s">
        <v>166</v>
      </c>
      <c r="D998" s="12">
        <v>45351</v>
      </c>
      <c r="E998" s="13">
        <f t="shared" si="16"/>
        <v>2024</v>
      </c>
    </row>
    <row r="999" spans="1:5">
      <c r="A999" s="13" t="s">
        <v>113</v>
      </c>
      <c r="B999" s="3" t="s">
        <v>169</v>
      </c>
      <c r="C999" s="3" t="s">
        <v>166</v>
      </c>
      <c r="D999" s="12">
        <v>45351</v>
      </c>
      <c r="E999" s="13">
        <f t="shared" si="16"/>
        <v>2024</v>
      </c>
    </row>
    <row r="1000" spans="1:5">
      <c r="A1000" s="13" t="s">
        <v>113</v>
      </c>
      <c r="B1000" s="3" t="s">
        <v>156</v>
      </c>
      <c r="C1000" s="3" t="s">
        <v>166</v>
      </c>
      <c r="D1000" s="12">
        <v>45351</v>
      </c>
      <c r="E1000" s="13">
        <f t="shared" si="16"/>
        <v>2024</v>
      </c>
    </row>
    <row r="1001" spans="1:5">
      <c r="A1001" s="13" t="s">
        <v>113</v>
      </c>
      <c r="B1001" s="3" t="s">
        <v>173</v>
      </c>
      <c r="C1001" s="3" t="s">
        <v>166</v>
      </c>
      <c r="D1001" s="12">
        <v>45351</v>
      </c>
      <c r="E1001" s="13">
        <f t="shared" si="16"/>
        <v>2024</v>
      </c>
    </row>
    <row r="1002" spans="1:5">
      <c r="A1002" s="13" t="s">
        <v>113</v>
      </c>
      <c r="B1002" s="3" t="s">
        <v>814</v>
      </c>
      <c r="C1002" s="3" t="s">
        <v>166</v>
      </c>
      <c r="D1002" s="12">
        <v>45351</v>
      </c>
      <c r="E1002" s="13">
        <f t="shared" si="16"/>
        <v>2024</v>
      </c>
    </row>
    <row r="1003" spans="1:5">
      <c r="A1003" s="13" t="s">
        <v>113</v>
      </c>
      <c r="B1003" s="3" t="s">
        <v>169</v>
      </c>
      <c r="D1003" s="12">
        <v>45292</v>
      </c>
      <c r="E1003" s="13">
        <f t="shared" si="16"/>
        <v>2024</v>
      </c>
    </row>
    <row r="1004" spans="1:5">
      <c r="A1004" s="13" t="s">
        <v>113</v>
      </c>
      <c r="B1004" s="3" t="s">
        <v>303</v>
      </c>
      <c r="C1004" s="3" t="s">
        <v>166</v>
      </c>
      <c r="D1004" s="12">
        <v>45351</v>
      </c>
      <c r="E1004" s="13">
        <f t="shared" si="16"/>
        <v>2024</v>
      </c>
    </row>
    <row r="1005" spans="1:5">
      <c r="A1005" s="13" t="s">
        <v>113</v>
      </c>
      <c r="B1005" s="3" t="s">
        <v>169</v>
      </c>
      <c r="C1005" s="3" t="s">
        <v>166</v>
      </c>
      <c r="D1005" s="12">
        <v>45351</v>
      </c>
      <c r="E1005" s="13">
        <f t="shared" si="16"/>
        <v>2024</v>
      </c>
    </row>
    <row r="1006" spans="1:5">
      <c r="A1006" s="13" t="s">
        <v>113</v>
      </c>
      <c r="B1006" s="3" t="s">
        <v>819</v>
      </c>
      <c r="C1006" s="3" t="s">
        <v>166</v>
      </c>
      <c r="D1006" s="12">
        <v>45351</v>
      </c>
      <c r="E1006" s="13">
        <f t="shared" si="16"/>
        <v>2024</v>
      </c>
    </row>
    <row r="1007" spans="1:5">
      <c r="A1007" s="13" t="s">
        <v>113</v>
      </c>
      <c r="B1007" s="3" t="s">
        <v>156</v>
      </c>
      <c r="C1007" s="3" t="s">
        <v>166</v>
      </c>
      <c r="D1007" s="12">
        <v>45351</v>
      </c>
      <c r="E1007" s="13">
        <f t="shared" si="16"/>
        <v>2024</v>
      </c>
    </row>
    <row r="1008" spans="1:5">
      <c r="A1008" s="13" t="s">
        <v>113</v>
      </c>
      <c r="B1008" s="3" t="s">
        <v>822</v>
      </c>
      <c r="C1008" s="3" t="s">
        <v>166</v>
      </c>
      <c r="D1008" s="12">
        <v>45351</v>
      </c>
      <c r="E1008" s="13">
        <f t="shared" si="16"/>
        <v>2024</v>
      </c>
    </row>
    <row r="1009" spans="1:5">
      <c r="A1009" s="13" t="s">
        <v>113</v>
      </c>
      <c r="B1009" s="3" t="s">
        <v>173</v>
      </c>
      <c r="C1009" s="3" t="s">
        <v>166</v>
      </c>
      <c r="D1009" s="12">
        <v>45351</v>
      </c>
      <c r="E1009" s="13">
        <f t="shared" si="16"/>
        <v>2024</v>
      </c>
    </row>
    <row r="1010" spans="1:5">
      <c r="A1010" s="13" t="s">
        <v>113</v>
      </c>
      <c r="B1010" s="3" t="s">
        <v>173</v>
      </c>
      <c r="C1010" s="3" t="s">
        <v>166</v>
      </c>
      <c r="D1010" s="12">
        <v>45351</v>
      </c>
      <c r="E1010" s="13">
        <f t="shared" si="16"/>
        <v>2024</v>
      </c>
    </row>
    <row r="1011" spans="1:5">
      <c r="A1011" s="13" t="s">
        <v>113</v>
      </c>
      <c r="B1011" s="3" t="s">
        <v>195</v>
      </c>
      <c r="C1011" s="3" t="s">
        <v>166</v>
      </c>
      <c r="D1011" s="12">
        <v>45351</v>
      </c>
      <c r="E1011" s="13">
        <f t="shared" si="16"/>
        <v>2024</v>
      </c>
    </row>
    <row r="1012" spans="1:5">
      <c r="A1012" s="13" t="s">
        <v>113</v>
      </c>
      <c r="B1012" s="3" t="s">
        <v>195</v>
      </c>
      <c r="C1012" s="3" t="s">
        <v>153</v>
      </c>
      <c r="D1012" s="12">
        <v>45029</v>
      </c>
      <c r="E1012" s="13">
        <f t="shared" si="16"/>
        <v>2023</v>
      </c>
    </row>
    <row r="1013" spans="1:5">
      <c r="A1013" s="13" t="s">
        <v>113</v>
      </c>
      <c r="B1013" s="3" t="s">
        <v>173</v>
      </c>
      <c r="C1013" s="3" t="s">
        <v>153</v>
      </c>
      <c r="D1013" s="12">
        <v>44964</v>
      </c>
      <c r="E1013" s="13">
        <f t="shared" si="16"/>
        <v>2023</v>
      </c>
    </row>
    <row r="1014" spans="1:5">
      <c r="A1014" s="13" t="s">
        <v>113</v>
      </c>
      <c r="B1014" s="3" t="s">
        <v>156</v>
      </c>
      <c r="C1014" s="3" t="s">
        <v>153</v>
      </c>
      <c r="D1014" s="12">
        <v>44964</v>
      </c>
      <c r="E1014" s="13">
        <f t="shared" si="16"/>
        <v>2023</v>
      </c>
    </row>
    <row r="1015" spans="1:5">
      <c r="A1015" s="13" t="s">
        <v>113</v>
      </c>
      <c r="B1015" s="3" t="s">
        <v>303</v>
      </c>
      <c r="C1015" s="3" t="s">
        <v>153</v>
      </c>
      <c r="D1015" s="12">
        <v>44964</v>
      </c>
      <c r="E1015" s="13">
        <f t="shared" si="16"/>
        <v>2023</v>
      </c>
    </row>
    <row r="1016" spans="1:5">
      <c r="A1016" s="13" t="s">
        <v>113</v>
      </c>
      <c r="B1016" s="3" t="s">
        <v>652</v>
      </c>
      <c r="C1016" s="3" t="s">
        <v>153</v>
      </c>
      <c r="D1016" s="12">
        <v>44964</v>
      </c>
      <c r="E1016" s="13">
        <f t="shared" si="16"/>
        <v>2023</v>
      </c>
    </row>
    <row r="1017" spans="1:5">
      <c r="A1017" s="13" t="s">
        <v>113</v>
      </c>
      <c r="B1017" s="3" t="s">
        <v>169</v>
      </c>
      <c r="C1017" s="3" t="s">
        <v>153</v>
      </c>
      <c r="D1017" s="12">
        <v>44964</v>
      </c>
      <c r="E1017" s="13">
        <f t="shared" si="16"/>
        <v>2023</v>
      </c>
    </row>
    <row r="1018" spans="1:5">
      <c r="A1018" s="13" t="s">
        <v>113</v>
      </c>
      <c r="B1018" s="3" t="s">
        <v>169</v>
      </c>
      <c r="C1018" s="3" t="s">
        <v>153</v>
      </c>
      <c r="D1018" s="12">
        <v>44964</v>
      </c>
      <c r="E1018" s="13">
        <f t="shared" si="16"/>
        <v>2023</v>
      </c>
    </row>
    <row r="1019" spans="1:5">
      <c r="A1019" s="13" t="s">
        <v>113</v>
      </c>
      <c r="B1019" s="3" t="s">
        <v>169</v>
      </c>
      <c r="C1019" s="3" t="s">
        <v>153</v>
      </c>
      <c r="D1019" s="12">
        <v>44964</v>
      </c>
      <c r="E1019" s="13">
        <f t="shared" si="16"/>
        <v>2023</v>
      </c>
    </row>
    <row r="1020" spans="1:5">
      <c r="A1020" s="13" t="s">
        <v>113</v>
      </c>
      <c r="B1020" s="3" t="s">
        <v>553</v>
      </c>
      <c r="C1020" s="3" t="s">
        <v>153</v>
      </c>
      <c r="D1020" s="12">
        <v>44964</v>
      </c>
      <c r="E1020" s="13">
        <f t="shared" si="16"/>
        <v>2023</v>
      </c>
    </row>
    <row r="1021" spans="1:5">
      <c r="A1021" s="13" t="s">
        <v>113</v>
      </c>
      <c r="B1021" s="3" t="s">
        <v>169</v>
      </c>
      <c r="C1021" s="3" t="s">
        <v>153</v>
      </c>
      <c r="D1021" s="12">
        <v>44964</v>
      </c>
      <c r="E1021" s="13">
        <f t="shared" si="16"/>
        <v>2023</v>
      </c>
    </row>
    <row r="1022" spans="1:5">
      <c r="A1022" s="13" t="s">
        <v>113</v>
      </c>
      <c r="B1022" s="3" t="s">
        <v>152</v>
      </c>
      <c r="C1022" s="3" t="s">
        <v>153</v>
      </c>
      <c r="D1022" s="12">
        <v>44964</v>
      </c>
      <c r="E1022" s="13">
        <f t="shared" si="16"/>
        <v>2023</v>
      </c>
    </row>
    <row r="1023" spans="1:5">
      <c r="A1023" s="13" t="s">
        <v>113</v>
      </c>
      <c r="B1023" s="3" t="s">
        <v>195</v>
      </c>
      <c r="C1023" s="3" t="s">
        <v>153</v>
      </c>
      <c r="D1023" s="12">
        <v>44964</v>
      </c>
      <c r="E1023" s="13">
        <f t="shared" si="16"/>
        <v>2023</v>
      </c>
    </row>
    <row r="1024" spans="1:5">
      <c r="A1024" s="13" t="s">
        <v>113</v>
      </c>
      <c r="B1024" s="3" t="s">
        <v>156</v>
      </c>
      <c r="C1024" s="3" t="s">
        <v>153</v>
      </c>
      <c r="D1024" s="12">
        <v>44964</v>
      </c>
      <c r="E1024" s="13">
        <f t="shared" si="16"/>
        <v>2023</v>
      </c>
    </row>
    <row r="1025" spans="1:5">
      <c r="A1025" s="13" t="s">
        <v>113</v>
      </c>
      <c r="B1025" s="3" t="s">
        <v>169</v>
      </c>
      <c r="C1025" s="3" t="s">
        <v>153</v>
      </c>
      <c r="D1025" s="12">
        <v>44964</v>
      </c>
      <c r="E1025" s="13">
        <f t="shared" si="16"/>
        <v>2023</v>
      </c>
    </row>
    <row r="1026" spans="1:5">
      <c r="A1026" s="13" t="s">
        <v>113</v>
      </c>
      <c r="B1026" s="3" t="s">
        <v>169</v>
      </c>
      <c r="C1026" s="3" t="s">
        <v>153</v>
      </c>
      <c r="D1026" s="12">
        <v>44964</v>
      </c>
      <c r="E1026" s="13">
        <f t="shared" ref="E1026:E1089" si="17">YEAR(D1026)</f>
        <v>2023</v>
      </c>
    </row>
    <row r="1027" spans="1:5">
      <c r="A1027" s="13" t="s">
        <v>113</v>
      </c>
      <c r="B1027" s="3" t="s">
        <v>806</v>
      </c>
      <c r="C1027" s="3" t="s">
        <v>153</v>
      </c>
      <c r="D1027" s="12">
        <v>44964</v>
      </c>
      <c r="E1027" s="13">
        <f t="shared" si="17"/>
        <v>2023</v>
      </c>
    </row>
    <row r="1028" spans="1:5">
      <c r="A1028" s="13" t="s">
        <v>113</v>
      </c>
      <c r="B1028" s="3" t="s">
        <v>303</v>
      </c>
      <c r="C1028" s="3" t="s">
        <v>153</v>
      </c>
      <c r="D1028" s="12">
        <v>44964</v>
      </c>
      <c r="E1028" s="13">
        <f t="shared" si="17"/>
        <v>2023</v>
      </c>
    </row>
    <row r="1029" spans="1:5">
      <c r="A1029" s="13" t="s">
        <v>113</v>
      </c>
      <c r="B1029" s="3" t="s">
        <v>516</v>
      </c>
      <c r="C1029" s="3" t="s">
        <v>153</v>
      </c>
      <c r="D1029" s="12">
        <v>44964</v>
      </c>
      <c r="E1029" s="13">
        <f t="shared" si="17"/>
        <v>2023</v>
      </c>
    </row>
    <row r="1030" spans="1:5">
      <c r="A1030" s="13" t="s">
        <v>113</v>
      </c>
      <c r="B1030" s="3" t="s">
        <v>303</v>
      </c>
      <c r="C1030" s="3" t="s">
        <v>153</v>
      </c>
      <c r="D1030" s="12">
        <v>44964</v>
      </c>
      <c r="E1030" s="13">
        <f t="shared" si="17"/>
        <v>2023</v>
      </c>
    </row>
    <row r="1031" spans="1:5">
      <c r="A1031" s="13" t="s">
        <v>113</v>
      </c>
      <c r="B1031" s="3" t="s">
        <v>169</v>
      </c>
      <c r="C1031" s="3" t="s">
        <v>153</v>
      </c>
      <c r="D1031" s="12">
        <v>44964</v>
      </c>
      <c r="E1031" s="13">
        <f t="shared" si="17"/>
        <v>2023</v>
      </c>
    </row>
    <row r="1032" spans="1:5">
      <c r="A1032" s="13" t="s">
        <v>113</v>
      </c>
      <c r="B1032" s="3" t="s">
        <v>156</v>
      </c>
      <c r="C1032" s="3" t="s">
        <v>153</v>
      </c>
      <c r="D1032" s="12">
        <v>44964</v>
      </c>
      <c r="E1032" s="13">
        <f t="shared" si="17"/>
        <v>2023</v>
      </c>
    </row>
    <row r="1033" spans="1:5">
      <c r="A1033" s="13" t="s">
        <v>113</v>
      </c>
      <c r="B1033" s="3" t="s">
        <v>173</v>
      </c>
      <c r="C1033" s="3" t="s">
        <v>153</v>
      </c>
      <c r="D1033" s="12">
        <v>44964</v>
      </c>
      <c r="E1033" s="13">
        <f t="shared" si="17"/>
        <v>2023</v>
      </c>
    </row>
    <row r="1034" spans="1:5">
      <c r="A1034" s="13" t="s">
        <v>113</v>
      </c>
      <c r="B1034" s="3" t="s">
        <v>814</v>
      </c>
      <c r="C1034" s="3" t="s">
        <v>153</v>
      </c>
      <c r="D1034" s="12">
        <v>44964</v>
      </c>
      <c r="E1034" s="13">
        <f t="shared" si="17"/>
        <v>2023</v>
      </c>
    </row>
    <row r="1035" spans="1:5">
      <c r="A1035" s="13" t="s">
        <v>113</v>
      </c>
      <c r="B1035" s="3" t="s">
        <v>169</v>
      </c>
      <c r="C1035" s="3" t="s">
        <v>153</v>
      </c>
      <c r="D1035" s="12">
        <v>44964</v>
      </c>
      <c r="E1035" s="13">
        <f t="shared" si="17"/>
        <v>2023</v>
      </c>
    </row>
    <row r="1036" spans="1:5">
      <c r="A1036" s="13" t="s">
        <v>113</v>
      </c>
      <c r="B1036" s="3" t="s">
        <v>303</v>
      </c>
      <c r="C1036" s="3" t="s">
        <v>153</v>
      </c>
      <c r="D1036" s="12">
        <v>44964</v>
      </c>
      <c r="E1036" s="13">
        <f t="shared" si="17"/>
        <v>2023</v>
      </c>
    </row>
    <row r="1037" spans="1:5">
      <c r="A1037" s="13" t="s">
        <v>113</v>
      </c>
      <c r="B1037" s="3" t="s">
        <v>169</v>
      </c>
      <c r="C1037" s="3" t="s">
        <v>153</v>
      </c>
      <c r="D1037" s="12">
        <v>44964</v>
      </c>
      <c r="E1037" s="13">
        <f t="shared" si="17"/>
        <v>2023</v>
      </c>
    </row>
    <row r="1038" spans="1:5">
      <c r="A1038" s="13" t="s">
        <v>113</v>
      </c>
      <c r="B1038" s="3" t="s">
        <v>819</v>
      </c>
      <c r="C1038" s="3" t="s">
        <v>153</v>
      </c>
      <c r="D1038" s="12">
        <v>44964</v>
      </c>
      <c r="E1038" s="13">
        <f t="shared" si="17"/>
        <v>2023</v>
      </c>
    </row>
    <row r="1039" spans="1:5">
      <c r="A1039" s="13" t="s">
        <v>113</v>
      </c>
      <c r="B1039" s="3" t="s">
        <v>156</v>
      </c>
      <c r="C1039" s="3" t="s">
        <v>153</v>
      </c>
      <c r="D1039" s="12">
        <v>44973</v>
      </c>
      <c r="E1039" s="13">
        <f t="shared" si="17"/>
        <v>2023</v>
      </c>
    </row>
    <row r="1040" spans="1:5">
      <c r="A1040" s="13" t="s">
        <v>113</v>
      </c>
      <c r="B1040" s="3" t="s">
        <v>822</v>
      </c>
      <c r="C1040" s="3" t="s">
        <v>153</v>
      </c>
      <c r="D1040" s="12">
        <v>44980</v>
      </c>
      <c r="E1040" s="13">
        <f t="shared" si="17"/>
        <v>2023</v>
      </c>
    </row>
    <row r="1041" spans="1:5">
      <c r="A1041" s="13" t="s">
        <v>113</v>
      </c>
      <c r="B1041" s="3" t="s">
        <v>173</v>
      </c>
      <c r="C1041" s="3" t="s">
        <v>153</v>
      </c>
      <c r="D1041" s="12">
        <v>44986</v>
      </c>
      <c r="E1041" s="13">
        <f t="shared" si="17"/>
        <v>2023</v>
      </c>
    </row>
    <row r="1042" spans="1:5">
      <c r="A1042" s="13" t="s">
        <v>113</v>
      </c>
      <c r="B1042" s="3" t="s">
        <v>173</v>
      </c>
      <c r="C1042" s="3" t="s">
        <v>153</v>
      </c>
      <c r="D1042" s="12">
        <v>45008</v>
      </c>
      <c r="E1042" s="13">
        <f t="shared" si="17"/>
        <v>2023</v>
      </c>
    </row>
    <row r="1043" spans="1:5">
      <c r="A1043" s="13" t="s">
        <v>113</v>
      </c>
      <c r="B1043" s="3" t="s">
        <v>195</v>
      </c>
      <c r="C1043" s="3" t="s">
        <v>153</v>
      </c>
      <c r="D1043" s="12">
        <v>45028</v>
      </c>
      <c r="E1043" s="13">
        <f t="shared" si="17"/>
        <v>2023</v>
      </c>
    </row>
    <row r="1044" spans="1:5">
      <c r="A1044" s="13" t="s">
        <v>113</v>
      </c>
      <c r="B1044" s="3" t="s">
        <v>4281</v>
      </c>
      <c r="C1044" s="3" t="s">
        <v>190</v>
      </c>
      <c r="D1044" s="12">
        <v>45071</v>
      </c>
      <c r="E1044" s="13">
        <f t="shared" si="17"/>
        <v>2023</v>
      </c>
    </row>
    <row r="1045" spans="1:5">
      <c r="A1045" s="13" t="s">
        <v>113</v>
      </c>
      <c r="B1045" s="3" t="s">
        <v>4283</v>
      </c>
      <c r="C1045" s="3" t="s">
        <v>190</v>
      </c>
      <c r="D1045" s="12">
        <v>45047</v>
      </c>
      <c r="E1045" s="13">
        <f t="shared" si="17"/>
        <v>2023</v>
      </c>
    </row>
    <row r="1046" spans="1:5">
      <c r="A1046" s="13" t="s">
        <v>113</v>
      </c>
      <c r="B1046" s="3" t="s">
        <v>4274</v>
      </c>
      <c r="C1046" s="3" t="s">
        <v>190</v>
      </c>
      <c r="D1046" s="12">
        <v>45048</v>
      </c>
      <c r="E1046" s="13">
        <f t="shared" si="17"/>
        <v>2023</v>
      </c>
    </row>
    <row r="1047" spans="1:5">
      <c r="A1047" s="13" t="s">
        <v>113</v>
      </c>
      <c r="B1047" s="3" t="s">
        <v>4703</v>
      </c>
      <c r="C1047" s="3" t="s">
        <v>4322</v>
      </c>
      <c r="D1047" s="12">
        <v>44708</v>
      </c>
      <c r="E1047" s="13">
        <f t="shared" si="17"/>
        <v>2022</v>
      </c>
    </row>
    <row r="1048" spans="1:5">
      <c r="A1048" s="13" t="s">
        <v>113</v>
      </c>
      <c r="B1048" s="3" t="s">
        <v>4703</v>
      </c>
      <c r="C1048" s="3" t="s">
        <v>4322</v>
      </c>
      <c r="D1048" s="12">
        <v>44708</v>
      </c>
      <c r="E1048" s="13">
        <f t="shared" si="17"/>
        <v>2022</v>
      </c>
    </row>
    <row r="1049" spans="1:5">
      <c r="A1049" s="13" t="s">
        <v>113</v>
      </c>
      <c r="B1049" s="3" t="s">
        <v>4703</v>
      </c>
      <c r="C1049" s="3" t="s">
        <v>4322</v>
      </c>
      <c r="D1049" s="12">
        <v>44708</v>
      </c>
      <c r="E1049" s="13">
        <f t="shared" si="17"/>
        <v>2022</v>
      </c>
    </row>
    <row r="1050" spans="1:5">
      <c r="A1050" s="13" t="s">
        <v>113</v>
      </c>
      <c r="B1050" s="3" t="s">
        <v>4777</v>
      </c>
      <c r="C1050" s="3" t="s">
        <v>4322</v>
      </c>
      <c r="D1050" s="12">
        <v>44708</v>
      </c>
      <c r="E1050" s="13">
        <f t="shared" si="17"/>
        <v>2022</v>
      </c>
    </row>
    <row r="1051" spans="1:5">
      <c r="A1051" s="13" t="s">
        <v>113</v>
      </c>
      <c r="B1051" s="3" t="s">
        <v>4777</v>
      </c>
      <c r="C1051" s="3" t="s">
        <v>4322</v>
      </c>
      <c r="D1051" s="12">
        <v>44708</v>
      </c>
      <c r="E1051" s="13">
        <f t="shared" si="17"/>
        <v>2022</v>
      </c>
    </row>
    <row r="1052" spans="1:5">
      <c r="A1052" s="13" t="s">
        <v>113</v>
      </c>
      <c r="B1052" s="3" t="s">
        <v>4777</v>
      </c>
      <c r="C1052" s="3" t="s">
        <v>4788</v>
      </c>
      <c r="D1052" s="12">
        <v>44706</v>
      </c>
      <c r="E1052" s="13">
        <f t="shared" si="17"/>
        <v>2022</v>
      </c>
    </row>
    <row r="1053" spans="1:5">
      <c r="A1053" s="13" t="s">
        <v>113</v>
      </c>
      <c r="B1053" s="3" t="s">
        <v>4794</v>
      </c>
      <c r="C1053" s="3" t="s">
        <v>4322</v>
      </c>
      <c r="D1053" s="12">
        <v>44708</v>
      </c>
      <c r="E1053" s="13">
        <f t="shared" si="17"/>
        <v>2022</v>
      </c>
    </row>
    <row r="1054" spans="1:5">
      <c r="A1054" s="13" t="s">
        <v>113</v>
      </c>
      <c r="B1054" s="3" t="s">
        <v>4794</v>
      </c>
      <c r="C1054" s="3" t="s">
        <v>4713</v>
      </c>
      <c r="D1054" s="12">
        <v>44650</v>
      </c>
      <c r="E1054" s="13">
        <f t="shared" si="17"/>
        <v>2022</v>
      </c>
    </row>
    <row r="1055" spans="1:5">
      <c r="A1055" s="13" t="s">
        <v>113</v>
      </c>
      <c r="B1055" s="3" t="s">
        <v>4794</v>
      </c>
      <c r="C1055" s="3" t="s">
        <v>4322</v>
      </c>
      <c r="D1055" s="12">
        <v>44708</v>
      </c>
      <c r="E1055" s="13">
        <f t="shared" si="17"/>
        <v>2022</v>
      </c>
    </row>
    <row r="1056" spans="1:5">
      <c r="A1056" s="13" t="s">
        <v>113</v>
      </c>
      <c r="B1056" s="3" t="s">
        <v>4875</v>
      </c>
      <c r="C1056" s="3" t="s">
        <v>4322</v>
      </c>
      <c r="D1056" s="12">
        <v>44708</v>
      </c>
      <c r="E1056" s="13">
        <f t="shared" si="17"/>
        <v>2022</v>
      </c>
    </row>
    <row r="1057" spans="1:5">
      <c r="A1057" s="13" t="s">
        <v>113</v>
      </c>
      <c r="B1057" s="3" t="s">
        <v>4875</v>
      </c>
      <c r="C1057" s="3" t="s">
        <v>4322</v>
      </c>
      <c r="D1057" s="12">
        <v>44708</v>
      </c>
      <c r="E1057" s="13">
        <f t="shared" si="17"/>
        <v>2022</v>
      </c>
    </row>
    <row r="1058" spans="1:5">
      <c r="A1058" s="13" t="s">
        <v>113</v>
      </c>
      <c r="B1058" s="3" t="s">
        <v>4875</v>
      </c>
      <c r="C1058" s="3" t="s">
        <v>4322</v>
      </c>
      <c r="D1058" s="12">
        <v>44708</v>
      </c>
      <c r="E1058" s="13">
        <f t="shared" si="17"/>
        <v>2022</v>
      </c>
    </row>
    <row r="1059" spans="1:5">
      <c r="A1059" s="13" t="s">
        <v>113</v>
      </c>
      <c r="B1059" s="3" t="s">
        <v>4875</v>
      </c>
      <c r="C1059" s="3" t="s">
        <v>4322</v>
      </c>
      <c r="D1059" s="12">
        <v>44708</v>
      </c>
      <c r="E1059" s="13">
        <f t="shared" si="17"/>
        <v>2022</v>
      </c>
    </row>
    <row r="1060" spans="1:5">
      <c r="A1060" s="13" t="s">
        <v>113</v>
      </c>
      <c r="B1060" s="3" t="s">
        <v>4919</v>
      </c>
      <c r="C1060" s="3" t="s">
        <v>4713</v>
      </c>
      <c r="D1060" s="12">
        <v>44677</v>
      </c>
      <c r="E1060" s="13">
        <f t="shared" si="17"/>
        <v>2022</v>
      </c>
    </row>
    <row r="1061" spans="1:5">
      <c r="A1061" s="13" t="s">
        <v>113</v>
      </c>
      <c r="B1061" s="3" t="s">
        <v>4954</v>
      </c>
      <c r="C1061" s="3" t="s">
        <v>4322</v>
      </c>
      <c r="D1061" s="12">
        <v>44708</v>
      </c>
      <c r="E1061" s="13">
        <f t="shared" si="17"/>
        <v>2022</v>
      </c>
    </row>
    <row r="1062" spans="1:5">
      <c r="A1062" s="13" t="s">
        <v>113</v>
      </c>
      <c r="B1062" s="3" t="s">
        <v>5064</v>
      </c>
      <c r="C1062" s="3" t="s">
        <v>240</v>
      </c>
      <c r="D1062" s="12">
        <v>43867</v>
      </c>
      <c r="E1062" s="13">
        <f t="shared" si="17"/>
        <v>2020</v>
      </c>
    </row>
    <row r="1063" spans="1:5">
      <c r="A1063" s="13" t="s">
        <v>113</v>
      </c>
      <c r="B1063" s="3" t="s">
        <v>5041</v>
      </c>
      <c r="C1063" s="3" t="s">
        <v>240</v>
      </c>
      <c r="D1063" s="12">
        <v>43871</v>
      </c>
      <c r="E1063" s="13">
        <f t="shared" si="17"/>
        <v>2020</v>
      </c>
    </row>
    <row r="1064" spans="1:5">
      <c r="A1064" s="13" t="s">
        <v>113</v>
      </c>
      <c r="B1064" s="3" t="s">
        <v>5041</v>
      </c>
      <c r="C1064" s="3" t="s">
        <v>240</v>
      </c>
      <c r="D1064" s="12">
        <v>44229</v>
      </c>
      <c r="E1064" s="13">
        <f t="shared" si="17"/>
        <v>2021</v>
      </c>
    </row>
    <row r="1065" spans="1:5">
      <c r="A1065" s="13" t="s">
        <v>113</v>
      </c>
      <c r="B1065" s="3" t="s">
        <v>5041</v>
      </c>
      <c r="C1065" s="3" t="s">
        <v>240</v>
      </c>
      <c r="D1065" s="12">
        <v>44229</v>
      </c>
      <c r="E1065" s="13">
        <f t="shared" si="17"/>
        <v>2021</v>
      </c>
    </row>
    <row r="1066" spans="1:5">
      <c r="A1066" s="13" t="s">
        <v>113</v>
      </c>
      <c r="B1066" s="3" t="s">
        <v>5046</v>
      </c>
      <c r="C1066" s="3" t="s">
        <v>240</v>
      </c>
      <c r="D1066" s="12">
        <v>44229</v>
      </c>
      <c r="E1066" s="13">
        <f t="shared" si="17"/>
        <v>2021</v>
      </c>
    </row>
    <row r="1067" spans="1:5">
      <c r="A1067" s="13" t="s">
        <v>113</v>
      </c>
      <c r="B1067" s="3" t="s">
        <v>5046</v>
      </c>
      <c r="C1067" s="3" t="s">
        <v>240</v>
      </c>
      <c r="D1067" s="12">
        <v>44306</v>
      </c>
      <c r="E1067" s="13">
        <f t="shared" si="17"/>
        <v>2021</v>
      </c>
    </row>
    <row r="1068" spans="1:5">
      <c r="A1068" s="13" t="s">
        <v>113</v>
      </c>
      <c r="B1068" s="3" t="s">
        <v>5072</v>
      </c>
      <c r="C1068" s="3" t="s">
        <v>240</v>
      </c>
      <c r="D1068" s="12">
        <v>44599</v>
      </c>
      <c r="E1068" s="13">
        <f t="shared" si="17"/>
        <v>2022</v>
      </c>
    </row>
    <row r="1069" spans="1:5">
      <c r="A1069" s="13" t="s">
        <v>113</v>
      </c>
      <c r="B1069" s="3" t="s">
        <v>4949</v>
      </c>
      <c r="C1069" s="3" t="s">
        <v>240</v>
      </c>
      <c r="D1069" s="12">
        <v>44229</v>
      </c>
      <c r="E1069" s="13">
        <f t="shared" si="17"/>
        <v>2021</v>
      </c>
    </row>
    <row r="1070" spans="1:5">
      <c r="A1070" s="13" t="s">
        <v>113</v>
      </c>
      <c r="B1070" s="3" t="s">
        <v>181</v>
      </c>
      <c r="C1070" s="3" t="s">
        <v>240</v>
      </c>
      <c r="D1070" s="12">
        <v>44240</v>
      </c>
      <c r="E1070" s="13">
        <f t="shared" si="17"/>
        <v>2021</v>
      </c>
    </row>
    <row r="1071" spans="1:5">
      <c r="A1071" s="13" t="s">
        <v>113</v>
      </c>
      <c r="B1071" s="3" t="s">
        <v>5076</v>
      </c>
      <c r="C1071" s="3" t="s">
        <v>240</v>
      </c>
      <c r="D1071" s="12">
        <v>44229</v>
      </c>
      <c r="E1071" s="13">
        <f t="shared" si="17"/>
        <v>2021</v>
      </c>
    </row>
    <row r="1072" spans="1:5">
      <c r="A1072" s="13" t="s">
        <v>114</v>
      </c>
      <c r="B1072" s="3" t="s">
        <v>152</v>
      </c>
      <c r="C1072" s="3" t="s">
        <v>166</v>
      </c>
      <c r="D1072" s="12">
        <v>45358</v>
      </c>
      <c r="E1072" s="13">
        <f t="shared" si="17"/>
        <v>2024</v>
      </c>
    </row>
    <row r="1073" spans="1:5">
      <c r="A1073" s="13" t="s">
        <v>114</v>
      </c>
      <c r="B1073" s="3" t="s">
        <v>381</v>
      </c>
      <c r="C1073" s="3" t="s">
        <v>166</v>
      </c>
      <c r="D1073" s="12">
        <v>45358</v>
      </c>
      <c r="E1073" s="13">
        <f t="shared" si="17"/>
        <v>2024</v>
      </c>
    </row>
    <row r="1074" spans="1:5">
      <c r="A1074" s="13" t="s">
        <v>114</v>
      </c>
      <c r="B1074" s="3" t="s">
        <v>383</v>
      </c>
      <c r="C1074" s="3" t="s">
        <v>166</v>
      </c>
      <c r="D1074" s="12">
        <v>45358</v>
      </c>
      <c r="E1074" s="13">
        <f t="shared" si="17"/>
        <v>2024</v>
      </c>
    </row>
    <row r="1075" spans="1:5">
      <c r="A1075" s="13" t="s">
        <v>114</v>
      </c>
      <c r="B1075" s="3" t="s">
        <v>4283</v>
      </c>
      <c r="C1075" s="3" t="s">
        <v>166</v>
      </c>
      <c r="D1075" s="12">
        <v>45102</v>
      </c>
      <c r="E1075" s="13">
        <f t="shared" si="17"/>
        <v>2023</v>
      </c>
    </row>
    <row r="1076" spans="1:5">
      <c r="A1076" s="13" t="s">
        <v>114</v>
      </c>
      <c r="B1076" s="3" t="s">
        <v>4281</v>
      </c>
      <c r="C1076" s="3" t="s">
        <v>166</v>
      </c>
      <c r="D1076" s="12">
        <v>45102</v>
      </c>
      <c r="E1076" s="13">
        <f t="shared" si="17"/>
        <v>2023</v>
      </c>
    </row>
    <row r="1077" spans="1:5">
      <c r="A1077" s="13" t="s">
        <v>114</v>
      </c>
      <c r="B1077" s="3" t="s">
        <v>4283</v>
      </c>
      <c r="C1077" s="3" t="s">
        <v>166</v>
      </c>
      <c r="D1077" s="12">
        <v>45102</v>
      </c>
      <c r="E1077" s="13">
        <f t="shared" si="17"/>
        <v>2023</v>
      </c>
    </row>
    <row r="1078" spans="1:5">
      <c r="A1078" s="13" t="s">
        <v>114</v>
      </c>
      <c r="B1078" s="3" t="s">
        <v>4281</v>
      </c>
      <c r="C1078" s="3" t="s">
        <v>166</v>
      </c>
      <c r="D1078" s="12">
        <v>45102</v>
      </c>
      <c r="E1078" s="13">
        <f t="shared" si="17"/>
        <v>2023</v>
      </c>
    </row>
    <row r="1079" spans="1:5">
      <c r="A1079" s="13" t="s">
        <v>114</v>
      </c>
      <c r="B1079" s="3" t="s">
        <v>4281</v>
      </c>
      <c r="C1079" s="3" t="s">
        <v>166</v>
      </c>
      <c r="D1079" s="12">
        <v>45102</v>
      </c>
      <c r="E1079" s="13">
        <f t="shared" si="17"/>
        <v>2023</v>
      </c>
    </row>
    <row r="1080" spans="1:5">
      <c r="A1080" s="13" t="s">
        <v>114</v>
      </c>
      <c r="B1080" s="3" t="s">
        <v>4281</v>
      </c>
      <c r="C1080" s="3" t="s">
        <v>166</v>
      </c>
      <c r="D1080" s="12">
        <v>45102</v>
      </c>
      <c r="E1080" s="13">
        <f t="shared" si="17"/>
        <v>2023</v>
      </c>
    </row>
    <row r="1081" spans="1:5">
      <c r="A1081" s="13" t="s">
        <v>114</v>
      </c>
      <c r="B1081" s="3" t="s">
        <v>4281</v>
      </c>
      <c r="C1081" s="3" t="s">
        <v>166</v>
      </c>
      <c r="D1081" s="12">
        <v>45102</v>
      </c>
      <c r="E1081" s="13">
        <f t="shared" si="17"/>
        <v>2023</v>
      </c>
    </row>
    <row r="1082" spans="1:5">
      <c r="A1082" s="13" t="s">
        <v>114</v>
      </c>
      <c r="B1082" s="3" t="s">
        <v>5005</v>
      </c>
      <c r="C1082" s="3" t="s">
        <v>4322</v>
      </c>
      <c r="D1082" s="12">
        <v>44624</v>
      </c>
      <c r="E1082" s="13">
        <f t="shared" si="17"/>
        <v>2022</v>
      </c>
    </row>
    <row r="1083" spans="1:5">
      <c r="A1083" s="13" t="s">
        <v>114</v>
      </c>
      <c r="B1083" s="3" t="s">
        <v>5005</v>
      </c>
      <c r="C1083" s="3" t="s">
        <v>4322</v>
      </c>
      <c r="D1083" s="12">
        <v>44624</v>
      </c>
      <c r="E1083" s="13">
        <f t="shared" si="17"/>
        <v>2022</v>
      </c>
    </row>
    <row r="1084" spans="1:5">
      <c r="A1084" s="13" t="s">
        <v>115</v>
      </c>
      <c r="B1084" s="3" t="s">
        <v>254</v>
      </c>
      <c r="C1084" s="3" t="s">
        <v>153</v>
      </c>
      <c r="D1084" s="12">
        <v>45376</v>
      </c>
      <c r="E1084" s="13">
        <f t="shared" si="17"/>
        <v>2024</v>
      </c>
    </row>
    <row r="1085" spans="1:5">
      <c r="A1085" s="13" t="s">
        <v>115</v>
      </c>
      <c r="B1085" s="3" t="s">
        <v>254</v>
      </c>
      <c r="D1085" s="12">
        <v>45292</v>
      </c>
      <c r="E1085" s="13">
        <f t="shared" si="17"/>
        <v>2024</v>
      </c>
    </row>
    <row r="1086" spans="1:5">
      <c r="A1086" s="13" t="s">
        <v>115</v>
      </c>
      <c r="B1086" s="3" t="s">
        <v>152</v>
      </c>
      <c r="C1086" s="3" t="s">
        <v>240</v>
      </c>
      <c r="D1086" s="12">
        <v>45293</v>
      </c>
      <c r="E1086" s="13">
        <f t="shared" si="17"/>
        <v>2024</v>
      </c>
    </row>
    <row r="1087" spans="1:5">
      <c r="A1087" s="13" t="s">
        <v>115</v>
      </c>
      <c r="B1087" s="3" t="s">
        <v>156</v>
      </c>
      <c r="C1087" s="3" t="s">
        <v>240</v>
      </c>
      <c r="D1087" s="12">
        <v>45293</v>
      </c>
      <c r="E1087" s="13">
        <f t="shared" si="17"/>
        <v>2024</v>
      </c>
    </row>
    <row r="1088" spans="1:5">
      <c r="A1088" s="13" t="s">
        <v>115</v>
      </c>
      <c r="B1088" s="3" t="s">
        <v>254</v>
      </c>
      <c r="C1088" s="3" t="s">
        <v>153</v>
      </c>
      <c r="D1088" s="12">
        <v>44993</v>
      </c>
      <c r="E1088" s="13">
        <f t="shared" si="17"/>
        <v>2023</v>
      </c>
    </row>
    <row r="1089" spans="1:5">
      <c r="A1089" s="13" t="s">
        <v>115</v>
      </c>
      <c r="B1089" s="3" t="s">
        <v>152</v>
      </c>
      <c r="C1089" s="3" t="s">
        <v>153</v>
      </c>
      <c r="D1089" s="12">
        <v>44993</v>
      </c>
      <c r="E1089" s="13">
        <f t="shared" si="17"/>
        <v>2023</v>
      </c>
    </row>
    <row r="1090" spans="1:5">
      <c r="A1090" s="13" t="s">
        <v>115</v>
      </c>
      <c r="B1090" s="3" t="s">
        <v>156</v>
      </c>
      <c r="C1090" s="3" t="s">
        <v>153</v>
      </c>
      <c r="D1090" s="12">
        <v>44998</v>
      </c>
      <c r="E1090" s="13">
        <f t="shared" ref="E1090:E1153" si="18">YEAR(D1090)</f>
        <v>2023</v>
      </c>
    </row>
    <row r="1091" spans="1:5">
      <c r="A1091" s="13" t="s">
        <v>115</v>
      </c>
      <c r="B1091" s="3" t="s">
        <v>4794</v>
      </c>
      <c r="C1091" s="3" t="s">
        <v>294</v>
      </c>
      <c r="D1091" s="12">
        <v>44750</v>
      </c>
      <c r="E1091" s="13">
        <f t="shared" si="18"/>
        <v>2022</v>
      </c>
    </row>
    <row r="1092" spans="1:5">
      <c r="A1092" s="13" t="s">
        <v>115</v>
      </c>
      <c r="B1092" s="3" t="s">
        <v>4875</v>
      </c>
      <c r="C1092" s="3" t="s">
        <v>4322</v>
      </c>
      <c r="D1092" s="12">
        <v>44895</v>
      </c>
      <c r="E1092" s="13">
        <f t="shared" si="18"/>
        <v>2022</v>
      </c>
    </row>
    <row r="1093" spans="1:5">
      <c r="A1093" s="13" t="s">
        <v>115</v>
      </c>
      <c r="B1093" s="3" t="s">
        <v>4875</v>
      </c>
      <c r="C1093" s="3" t="s">
        <v>4322</v>
      </c>
      <c r="D1093" s="12">
        <v>44895</v>
      </c>
      <c r="E1093" s="13">
        <f t="shared" si="18"/>
        <v>2022</v>
      </c>
    </row>
    <row r="1094" spans="1:5">
      <c r="A1094" s="13" t="s">
        <v>115</v>
      </c>
      <c r="B1094" s="3" t="s">
        <v>4954</v>
      </c>
      <c r="C1094" s="3" t="s">
        <v>4322</v>
      </c>
      <c r="D1094" s="12">
        <v>44895</v>
      </c>
      <c r="E1094" s="13">
        <f t="shared" si="18"/>
        <v>2022</v>
      </c>
    </row>
    <row r="1095" spans="1:5">
      <c r="A1095" s="13" t="s">
        <v>115</v>
      </c>
      <c r="B1095" s="3" t="s">
        <v>5046</v>
      </c>
      <c r="C1095" s="3" t="s">
        <v>240</v>
      </c>
      <c r="D1095" s="12">
        <v>44291</v>
      </c>
      <c r="E1095" s="13">
        <f t="shared" si="18"/>
        <v>2021</v>
      </c>
    </row>
    <row r="1096" spans="1:5">
      <c r="A1096" s="13" t="s">
        <v>115</v>
      </c>
      <c r="B1096" s="3" t="s">
        <v>4949</v>
      </c>
      <c r="C1096" s="3" t="s">
        <v>240</v>
      </c>
      <c r="D1096" s="12">
        <v>43817</v>
      </c>
      <c r="E1096" s="13">
        <f t="shared" si="18"/>
        <v>2019</v>
      </c>
    </row>
    <row r="1097" spans="1:5">
      <c r="A1097" s="13" t="s">
        <v>115</v>
      </c>
      <c r="B1097" s="3" t="s">
        <v>5103</v>
      </c>
      <c r="C1097" s="3" t="s">
        <v>240</v>
      </c>
      <c r="D1097" s="12">
        <v>43607</v>
      </c>
      <c r="E1097" s="13">
        <f t="shared" si="18"/>
        <v>2019</v>
      </c>
    </row>
    <row r="1098" spans="1:5">
      <c r="A1098" s="13" t="s">
        <v>115</v>
      </c>
      <c r="B1098" s="3" t="s">
        <v>5103</v>
      </c>
      <c r="C1098" s="3" t="s">
        <v>240</v>
      </c>
      <c r="D1098" s="12">
        <v>43866</v>
      </c>
      <c r="E1098" s="13">
        <f t="shared" si="18"/>
        <v>2020</v>
      </c>
    </row>
    <row r="1099" spans="1:5">
      <c r="A1099" s="13" t="s">
        <v>118</v>
      </c>
      <c r="B1099" s="3" t="s">
        <v>327</v>
      </c>
      <c r="C1099" s="3" t="s">
        <v>153</v>
      </c>
      <c r="D1099" s="12">
        <v>45391</v>
      </c>
      <c r="E1099" s="13">
        <f t="shared" si="18"/>
        <v>2024</v>
      </c>
    </row>
    <row r="1100" spans="1:5">
      <c r="A1100" s="13" t="s">
        <v>118</v>
      </c>
      <c r="B1100" s="3" t="s">
        <v>152</v>
      </c>
      <c r="C1100" s="3" t="s">
        <v>153</v>
      </c>
      <c r="D1100" s="12">
        <v>45392</v>
      </c>
      <c r="E1100" s="13">
        <f t="shared" si="18"/>
        <v>2024</v>
      </c>
    </row>
    <row r="1101" spans="1:5">
      <c r="A1101" s="13" t="s">
        <v>118</v>
      </c>
      <c r="B1101" s="3" t="s">
        <v>256</v>
      </c>
      <c r="C1101" s="3" t="s">
        <v>153</v>
      </c>
      <c r="D1101" s="12">
        <v>45356</v>
      </c>
      <c r="E1101" s="13">
        <f t="shared" si="18"/>
        <v>2024</v>
      </c>
    </row>
    <row r="1102" spans="1:5">
      <c r="A1102" s="13" t="s">
        <v>118</v>
      </c>
      <c r="B1102" s="3" t="s">
        <v>327</v>
      </c>
      <c r="C1102" s="3" t="s">
        <v>153</v>
      </c>
      <c r="D1102" s="12">
        <v>45352</v>
      </c>
      <c r="E1102" s="13">
        <f t="shared" si="18"/>
        <v>2024</v>
      </c>
    </row>
    <row r="1103" spans="1:5">
      <c r="A1103" s="13" t="s">
        <v>118</v>
      </c>
      <c r="B1103" s="3" t="s">
        <v>152</v>
      </c>
      <c r="C1103" s="3" t="s">
        <v>153</v>
      </c>
      <c r="D1103" s="12">
        <v>45352</v>
      </c>
      <c r="E1103" s="13">
        <f t="shared" si="18"/>
        <v>2024</v>
      </c>
    </row>
    <row r="1104" spans="1:5">
      <c r="A1104" s="13" t="s">
        <v>118</v>
      </c>
      <c r="B1104" s="3" t="s">
        <v>256</v>
      </c>
      <c r="C1104" s="3" t="s">
        <v>153</v>
      </c>
      <c r="D1104" s="12">
        <v>45303</v>
      </c>
      <c r="E1104" s="13">
        <f t="shared" si="18"/>
        <v>2024</v>
      </c>
    </row>
    <row r="1105" spans="1:5">
      <c r="A1105" s="13" t="s">
        <v>118</v>
      </c>
      <c r="B1105" s="3" t="s">
        <v>4274</v>
      </c>
      <c r="C1105" s="3" t="s">
        <v>166</v>
      </c>
      <c r="D1105" s="12">
        <v>45093</v>
      </c>
      <c r="E1105" s="13">
        <f t="shared" si="18"/>
        <v>2023</v>
      </c>
    </row>
    <row r="1106" spans="1:5">
      <c r="A1106" s="13" t="s">
        <v>118</v>
      </c>
      <c r="B1106" s="3" t="s">
        <v>259</v>
      </c>
      <c r="C1106" s="3" t="s">
        <v>166</v>
      </c>
      <c r="D1106" s="12">
        <v>45093</v>
      </c>
      <c r="E1106" s="13">
        <f t="shared" si="18"/>
        <v>2023</v>
      </c>
    </row>
    <row r="1107" spans="1:5">
      <c r="A1107" s="13" t="s">
        <v>118</v>
      </c>
      <c r="B1107" s="3" t="s">
        <v>4283</v>
      </c>
      <c r="C1107" s="3" t="s">
        <v>166</v>
      </c>
      <c r="D1107" s="12">
        <v>45093</v>
      </c>
      <c r="E1107" s="13">
        <f t="shared" si="18"/>
        <v>2023</v>
      </c>
    </row>
    <row r="1108" spans="1:5">
      <c r="A1108" s="13" t="s">
        <v>118</v>
      </c>
      <c r="B1108" s="3" t="s">
        <v>4281</v>
      </c>
      <c r="C1108" s="3" t="s">
        <v>166</v>
      </c>
      <c r="D1108" s="12">
        <v>45093</v>
      </c>
      <c r="E1108" s="13">
        <f t="shared" si="18"/>
        <v>2023</v>
      </c>
    </row>
    <row r="1109" spans="1:5">
      <c r="A1109" s="13" t="s">
        <v>118</v>
      </c>
      <c r="B1109" s="3" t="s">
        <v>4281</v>
      </c>
      <c r="C1109" s="3" t="s">
        <v>166</v>
      </c>
      <c r="D1109" s="12">
        <v>45093</v>
      </c>
      <c r="E1109" s="13">
        <f t="shared" si="18"/>
        <v>2023</v>
      </c>
    </row>
    <row r="1110" spans="1:5">
      <c r="A1110" s="13" t="s">
        <v>118</v>
      </c>
      <c r="B1110" s="3" t="s">
        <v>4794</v>
      </c>
      <c r="C1110" s="3" t="s">
        <v>4322</v>
      </c>
      <c r="D1110" s="12">
        <v>44735</v>
      </c>
      <c r="E1110" s="13">
        <f t="shared" si="18"/>
        <v>2022</v>
      </c>
    </row>
    <row r="1111" spans="1:5">
      <c r="A1111" s="13" t="s">
        <v>118</v>
      </c>
      <c r="B1111" s="3" t="s">
        <v>4875</v>
      </c>
      <c r="C1111" s="3" t="s">
        <v>4322</v>
      </c>
      <c r="D1111" s="12">
        <v>44735</v>
      </c>
      <c r="E1111" s="13">
        <f t="shared" si="18"/>
        <v>2022</v>
      </c>
    </row>
    <row r="1112" spans="1:5">
      <c r="A1112" s="13" t="s">
        <v>118</v>
      </c>
      <c r="B1112" s="3" t="s">
        <v>4875</v>
      </c>
      <c r="C1112" s="3" t="s">
        <v>4322</v>
      </c>
      <c r="D1112" s="12">
        <v>44735</v>
      </c>
      <c r="E1112" s="13">
        <f t="shared" si="18"/>
        <v>2022</v>
      </c>
    </row>
    <row r="1113" spans="1:5">
      <c r="A1113" s="13" t="s">
        <v>118</v>
      </c>
      <c r="B1113" s="3" t="s">
        <v>4875</v>
      </c>
      <c r="C1113" s="3" t="s">
        <v>4322</v>
      </c>
      <c r="D1113" s="12">
        <v>44735</v>
      </c>
      <c r="E1113" s="13">
        <f t="shared" si="18"/>
        <v>2022</v>
      </c>
    </row>
    <row r="1114" spans="1:5">
      <c r="A1114" s="13" t="s">
        <v>118</v>
      </c>
      <c r="B1114" s="3" t="s">
        <v>4954</v>
      </c>
      <c r="C1114" s="3" t="s">
        <v>4322</v>
      </c>
      <c r="D1114" s="12">
        <v>44735</v>
      </c>
      <c r="E1114" s="13">
        <f t="shared" si="18"/>
        <v>2022</v>
      </c>
    </row>
    <row r="1115" spans="1:5">
      <c r="A1115" s="13" t="s">
        <v>118</v>
      </c>
      <c r="B1115" s="3" t="s">
        <v>4954</v>
      </c>
      <c r="C1115" s="3" t="s">
        <v>4322</v>
      </c>
      <c r="D1115" s="12">
        <v>44735</v>
      </c>
      <c r="E1115" s="13">
        <f t="shared" si="18"/>
        <v>2022</v>
      </c>
    </row>
    <row r="1116" spans="1:5">
      <c r="A1116" s="13" t="s">
        <v>121</v>
      </c>
      <c r="B1116" s="3" t="s">
        <v>177</v>
      </c>
      <c r="C1116" s="3" t="s">
        <v>153</v>
      </c>
      <c r="D1116" s="12">
        <v>45427</v>
      </c>
      <c r="E1116" s="13">
        <f t="shared" si="18"/>
        <v>2024</v>
      </c>
    </row>
    <row r="1117" spans="1:5">
      <c r="A1117" s="13" t="s">
        <v>121</v>
      </c>
      <c r="B1117" s="3" t="s">
        <v>175</v>
      </c>
      <c r="C1117" s="3" t="s">
        <v>153</v>
      </c>
      <c r="D1117" s="12">
        <v>45300</v>
      </c>
      <c r="E1117" s="13">
        <f t="shared" si="18"/>
        <v>2024</v>
      </c>
    </row>
    <row r="1118" spans="1:5">
      <c r="A1118" s="13" t="s">
        <v>121</v>
      </c>
      <c r="B1118" s="3" t="s">
        <v>262</v>
      </c>
      <c r="C1118" s="3" t="s">
        <v>153</v>
      </c>
      <c r="D1118" s="12">
        <v>45398</v>
      </c>
      <c r="E1118" s="13">
        <f t="shared" si="18"/>
        <v>2024</v>
      </c>
    </row>
    <row r="1119" spans="1:5">
      <c r="A1119" s="13" t="s">
        <v>121</v>
      </c>
      <c r="B1119" s="3" t="s">
        <v>262</v>
      </c>
      <c r="C1119" s="3" t="s">
        <v>153</v>
      </c>
      <c r="D1119" s="12">
        <v>45378</v>
      </c>
      <c r="E1119" s="13">
        <f t="shared" si="18"/>
        <v>2024</v>
      </c>
    </row>
    <row r="1120" spans="1:5">
      <c r="A1120" s="13" t="s">
        <v>121</v>
      </c>
      <c r="B1120" s="3" t="s">
        <v>181</v>
      </c>
      <c r="C1120" s="3" t="s">
        <v>240</v>
      </c>
      <c r="D1120" s="12">
        <v>45300</v>
      </c>
      <c r="E1120" s="13">
        <f t="shared" si="18"/>
        <v>2024</v>
      </c>
    </row>
    <row r="1121" spans="1:5">
      <c r="A1121" s="13" t="s">
        <v>121</v>
      </c>
      <c r="B1121" s="3" t="s">
        <v>256</v>
      </c>
      <c r="C1121" s="3" t="s">
        <v>153</v>
      </c>
      <c r="D1121" s="12">
        <v>45309</v>
      </c>
      <c r="E1121" s="13">
        <f t="shared" si="18"/>
        <v>2024</v>
      </c>
    </row>
    <row r="1122" spans="1:5">
      <c r="A1122" s="13" t="s">
        <v>121</v>
      </c>
      <c r="B1122" s="3" t="s">
        <v>181</v>
      </c>
      <c r="C1122" s="3" t="s">
        <v>153</v>
      </c>
      <c r="D1122" s="12">
        <v>45300</v>
      </c>
      <c r="E1122" s="13">
        <f t="shared" si="18"/>
        <v>2024</v>
      </c>
    </row>
    <row r="1123" spans="1:5">
      <c r="A1123" s="13" t="s">
        <v>121</v>
      </c>
      <c r="B1123" s="3" t="s">
        <v>356</v>
      </c>
      <c r="C1123" s="3" t="s">
        <v>240</v>
      </c>
      <c r="D1123" s="12">
        <v>45299</v>
      </c>
      <c r="E1123" s="13">
        <f t="shared" si="18"/>
        <v>2024</v>
      </c>
    </row>
    <row r="1124" spans="1:5">
      <c r="A1124" s="13" t="s">
        <v>121</v>
      </c>
      <c r="B1124" s="3" t="s">
        <v>690</v>
      </c>
      <c r="C1124" s="3" t="s">
        <v>240</v>
      </c>
      <c r="D1124" s="12">
        <v>45300</v>
      </c>
      <c r="E1124" s="13">
        <f t="shared" si="18"/>
        <v>2024</v>
      </c>
    </row>
    <row r="1125" spans="1:5">
      <c r="A1125" s="13" t="s">
        <v>121</v>
      </c>
      <c r="B1125" s="3" t="s">
        <v>692</v>
      </c>
      <c r="C1125" s="3" t="s">
        <v>240</v>
      </c>
      <c r="D1125" s="12">
        <v>45300</v>
      </c>
      <c r="E1125" s="13">
        <f t="shared" si="18"/>
        <v>2024</v>
      </c>
    </row>
    <row r="1126" spans="1:5">
      <c r="A1126" s="13" t="s">
        <v>121</v>
      </c>
      <c r="B1126" s="3" t="s">
        <v>694</v>
      </c>
      <c r="C1126" s="3" t="s">
        <v>240</v>
      </c>
      <c r="D1126" s="12">
        <v>45300</v>
      </c>
      <c r="E1126" s="13">
        <f t="shared" si="18"/>
        <v>2024</v>
      </c>
    </row>
    <row r="1127" spans="1:5">
      <c r="A1127" s="13" t="s">
        <v>121</v>
      </c>
      <c r="B1127" s="3" t="s">
        <v>696</v>
      </c>
      <c r="C1127" s="3" t="s">
        <v>240</v>
      </c>
      <c r="D1127" s="12">
        <v>45300</v>
      </c>
      <c r="E1127" s="13">
        <f t="shared" si="18"/>
        <v>2024</v>
      </c>
    </row>
    <row r="1128" spans="1:5">
      <c r="A1128" s="13" t="s">
        <v>121</v>
      </c>
      <c r="B1128" s="3" t="s">
        <v>169</v>
      </c>
      <c r="C1128" s="3" t="s">
        <v>240</v>
      </c>
      <c r="D1128" s="12">
        <v>45300</v>
      </c>
      <c r="E1128" s="13">
        <f t="shared" si="18"/>
        <v>2024</v>
      </c>
    </row>
    <row r="1129" spans="1:5">
      <c r="A1129" s="13" t="s">
        <v>121</v>
      </c>
      <c r="B1129" s="3" t="s">
        <v>303</v>
      </c>
      <c r="C1129" s="3" t="s">
        <v>240</v>
      </c>
      <c r="D1129" s="12">
        <v>45300</v>
      </c>
      <c r="E1129" s="13">
        <f t="shared" si="18"/>
        <v>2024</v>
      </c>
    </row>
    <row r="1130" spans="1:5">
      <c r="A1130" s="13" t="s">
        <v>121</v>
      </c>
      <c r="B1130" s="3" t="s">
        <v>303</v>
      </c>
      <c r="C1130" s="3" t="s">
        <v>240</v>
      </c>
      <c r="D1130" s="12">
        <v>45300</v>
      </c>
      <c r="E1130" s="13">
        <f t="shared" si="18"/>
        <v>2024</v>
      </c>
    </row>
    <row r="1131" spans="1:5">
      <c r="A1131" s="13" t="s">
        <v>121</v>
      </c>
      <c r="B1131" s="3" t="s">
        <v>213</v>
      </c>
      <c r="C1131" s="3" t="s">
        <v>240</v>
      </c>
      <c r="D1131" s="12">
        <v>45300</v>
      </c>
      <c r="E1131" s="13">
        <f t="shared" si="18"/>
        <v>2024</v>
      </c>
    </row>
    <row r="1132" spans="1:5">
      <c r="A1132" s="13" t="s">
        <v>121</v>
      </c>
      <c r="B1132" s="3" t="s">
        <v>553</v>
      </c>
      <c r="C1132" s="3" t="s">
        <v>240</v>
      </c>
      <c r="D1132" s="12">
        <v>45300</v>
      </c>
      <c r="E1132" s="13">
        <f t="shared" si="18"/>
        <v>2024</v>
      </c>
    </row>
    <row r="1133" spans="1:5">
      <c r="A1133" s="13" t="s">
        <v>121</v>
      </c>
      <c r="B1133" s="3" t="s">
        <v>347</v>
      </c>
      <c r="C1133" s="3" t="s">
        <v>240</v>
      </c>
      <c r="D1133" s="12">
        <v>45300</v>
      </c>
      <c r="E1133" s="13">
        <f t="shared" si="18"/>
        <v>2024</v>
      </c>
    </row>
    <row r="1134" spans="1:5">
      <c r="A1134" s="13" t="s">
        <v>121</v>
      </c>
      <c r="B1134" s="3" t="s">
        <v>704</v>
      </c>
      <c r="C1134" s="3" t="s">
        <v>240</v>
      </c>
      <c r="D1134" s="12">
        <v>45300</v>
      </c>
      <c r="E1134" s="13">
        <f t="shared" si="18"/>
        <v>2024</v>
      </c>
    </row>
    <row r="1135" spans="1:5">
      <c r="A1135" s="13" t="s">
        <v>121</v>
      </c>
      <c r="B1135" s="3" t="s">
        <v>423</v>
      </c>
      <c r="C1135" s="3" t="s">
        <v>240</v>
      </c>
      <c r="D1135" s="12">
        <v>45300</v>
      </c>
      <c r="E1135" s="13">
        <f t="shared" si="18"/>
        <v>2024</v>
      </c>
    </row>
    <row r="1136" spans="1:5">
      <c r="A1136" s="13" t="s">
        <v>121</v>
      </c>
      <c r="B1136" s="3" t="s">
        <v>690</v>
      </c>
      <c r="C1136" s="3" t="s">
        <v>240</v>
      </c>
      <c r="D1136" s="12">
        <v>45300</v>
      </c>
      <c r="E1136" s="13">
        <f t="shared" si="18"/>
        <v>2024</v>
      </c>
    </row>
    <row r="1137" spans="1:5">
      <c r="A1137" s="13" t="s">
        <v>121</v>
      </c>
      <c r="B1137" s="3" t="s">
        <v>291</v>
      </c>
      <c r="C1137" s="3" t="s">
        <v>240</v>
      </c>
      <c r="D1137" s="12">
        <v>45300</v>
      </c>
      <c r="E1137" s="13">
        <f t="shared" si="18"/>
        <v>2024</v>
      </c>
    </row>
    <row r="1138" spans="1:5">
      <c r="A1138" s="13" t="s">
        <v>121</v>
      </c>
      <c r="B1138" s="3" t="s">
        <v>347</v>
      </c>
      <c r="C1138" s="3" t="s">
        <v>240</v>
      </c>
      <c r="D1138" s="12">
        <v>45300</v>
      </c>
      <c r="E1138" s="13">
        <f t="shared" si="18"/>
        <v>2024</v>
      </c>
    </row>
    <row r="1139" spans="1:5">
      <c r="A1139" s="13" t="s">
        <v>121</v>
      </c>
      <c r="B1139" s="3" t="s">
        <v>516</v>
      </c>
      <c r="C1139" s="3" t="s">
        <v>240</v>
      </c>
      <c r="D1139" s="12">
        <v>45300</v>
      </c>
      <c r="E1139" s="13">
        <f t="shared" si="18"/>
        <v>2024</v>
      </c>
    </row>
    <row r="1140" spans="1:5">
      <c r="A1140" s="13" t="s">
        <v>121</v>
      </c>
      <c r="B1140" s="3" t="s">
        <v>553</v>
      </c>
      <c r="C1140" s="3" t="s">
        <v>240</v>
      </c>
      <c r="D1140" s="12">
        <v>45300</v>
      </c>
      <c r="E1140" s="13">
        <f t="shared" si="18"/>
        <v>2024</v>
      </c>
    </row>
    <row r="1141" spans="1:5">
      <c r="A1141" s="13" t="s">
        <v>121</v>
      </c>
      <c r="B1141" s="3" t="s">
        <v>712</v>
      </c>
      <c r="C1141" s="3" t="s">
        <v>240</v>
      </c>
      <c r="D1141" s="12">
        <v>45300</v>
      </c>
      <c r="E1141" s="13">
        <f t="shared" si="18"/>
        <v>2024</v>
      </c>
    </row>
    <row r="1142" spans="1:5">
      <c r="A1142" s="13" t="s">
        <v>121</v>
      </c>
      <c r="B1142" s="3" t="s">
        <v>692</v>
      </c>
      <c r="C1142" s="3" t="s">
        <v>240</v>
      </c>
      <c r="D1142" s="12">
        <v>45300</v>
      </c>
      <c r="E1142" s="13">
        <f t="shared" si="18"/>
        <v>2024</v>
      </c>
    </row>
    <row r="1143" spans="1:5">
      <c r="A1143" s="13" t="s">
        <v>121</v>
      </c>
      <c r="B1143" s="3" t="s">
        <v>213</v>
      </c>
      <c r="C1143" s="3" t="s">
        <v>240</v>
      </c>
      <c r="D1143" s="12">
        <v>45300</v>
      </c>
      <c r="E1143" s="13">
        <f t="shared" si="18"/>
        <v>2024</v>
      </c>
    </row>
    <row r="1144" spans="1:5">
      <c r="A1144" s="13" t="s">
        <v>121</v>
      </c>
      <c r="B1144" s="3" t="s">
        <v>171</v>
      </c>
      <c r="C1144" s="3" t="s">
        <v>240</v>
      </c>
      <c r="D1144" s="12">
        <v>45300</v>
      </c>
      <c r="E1144" s="13">
        <f t="shared" si="18"/>
        <v>2024</v>
      </c>
    </row>
    <row r="1145" spans="1:5">
      <c r="A1145" s="13" t="s">
        <v>121</v>
      </c>
      <c r="B1145" s="3" t="s">
        <v>327</v>
      </c>
      <c r="C1145" s="3" t="s">
        <v>240</v>
      </c>
      <c r="D1145" s="12">
        <v>45300</v>
      </c>
      <c r="E1145" s="13">
        <f t="shared" si="18"/>
        <v>2024</v>
      </c>
    </row>
    <row r="1146" spans="1:5">
      <c r="A1146" s="13" t="s">
        <v>121</v>
      </c>
      <c r="B1146" s="3" t="s">
        <v>161</v>
      </c>
      <c r="C1146" s="3" t="s">
        <v>153</v>
      </c>
      <c r="D1146" s="12">
        <v>45300</v>
      </c>
      <c r="E1146" s="13">
        <f t="shared" si="18"/>
        <v>2024</v>
      </c>
    </row>
    <row r="1147" spans="1:5">
      <c r="A1147" s="13" t="s">
        <v>121</v>
      </c>
      <c r="B1147" s="3" t="s">
        <v>262</v>
      </c>
      <c r="C1147" s="3" t="s">
        <v>240</v>
      </c>
      <c r="D1147" s="12">
        <v>45300</v>
      </c>
      <c r="E1147" s="13">
        <f t="shared" si="18"/>
        <v>2024</v>
      </c>
    </row>
    <row r="1148" spans="1:5">
      <c r="A1148" s="13" t="s">
        <v>121</v>
      </c>
      <c r="B1148" s="3" t="s">
        <v>171</v>
      </c>
      <c r="D1148" s="22">
        <v>44927</v>
      </c>
      <c r="E1148" s="13">
        <f t="shared" si="18"/>
        <v>2023</v>
      </c>
    </row>
    <row r="1149" spans="1:5">
      <c r="A1149" s="13" t="s">
        <v>121</v>
      </c>
      <c r="B1149" s="3" t="s">
        <v>690</v>
      </c>
      <c r="C1149" s="3" t="s">
        <v>153</v>
      </c>
      <c r="D1149" s="12">
        <v>44936</v>
      </c>
      <c r="E1149" s="13">
        <f t="shared" si="18"/>
        <v>2023</v>
      </c>
    </row>
    <row r="1150" spans="1:5">
      <c r="A1150" s="13" t="s">
        <v>121</v>
      </c>
      <c r="B1150" s="3" t="s">
        <v>692</v>
      </c>
      <c r="C1150" s="3" t="s">
        <v>153</v>
      </c>
      <c r="D1150" s="12">
        <v>44936</v>
      </c>
      <c r="E1150" s="13">
        <f t="shared" si="18"/>
        <v>2023</v>
      </c>
    </row>
    <row r="1151" spans="1:5">
      <c r="A1151" s="13" t="s">
        <v>121</v>
      </c>
      <c r="B1151" s="3" t="s">
        <v>694</v>
      </c>
      <c r="C1151" s="3" t="s">
        <v>153</v>
      </c>
      <c r="D1151" s="12">
        <v>44936</v>
      </c>
      <c r="E1151" s="13">
        <f t="shared" si="18"/>
        <v>2023</v>
      </c>
    </row>
    <row r="1152" spans="1:5">
      <c r="A1152" s="13" t="s">
        <v>121</v>
      </c>
      <c r="B1152" s="3" t="s">
        <v>696</v>
      </c>
      <c r="D1152" s="22">
        <v>44927</v>
      </c>
      <c r="E1152" s="13">
        <f t="shared" si="18"/>
        <v>2023</v>
      </c>
    </row>
    <row r="1153" spans="1:5">
      <c r="A1153" s="13" t="s">
        <v>121</v>
      </c>
      <c r="B1153" s="3" t="s">
        <v>169</v>
      </c>
      <c r="C1153" s="3" t="s">
        <v>153</v>
      </c>
      <c r="D1153" s="12">
        <v>44936</v>
      </c>
      <c r="E1153" s="13">
        <f t="shared" si="18"/>
        <v>2023</v>
      </c>
    </row>
    <row r="1154" spans="1:5">
      <c r="A1154" s="13" t="s">
        <v>121</v>
      </c>
      <c r="B1154" s="3" t="s">
        <v>303</v>
      </c>
      <c r="D1154" s="22">
        <v>44927</v>
      </c>
      <c r="E1154" s="13">
        <f t="shared" ref="E1154:E1217" si="19">YEAR(D1154)</f>
        <v>2023</v>
      </c>
    </row>
    <row r="1155" spans="1:5">
      <c r="A1155" s="13" t="s">
        <v>121</v>
      </c>
      <c r="B1155" s="3" t="s">
        <v>303</v>
      </c>
      <c r="C1155" s="3" t="s">
        <v>153</v>
      </c>
      <c r="D1155" s="12">
        <v>44936</v>
      </c>
      <c r="E1155" s="13">
        <f t="shared" si="19"/>
        <v>2023</v>
      </c>
    </row>
    <row r="1156" spans="1:5">
      <c r="A1156" s="13" t="s">
        <v>121</v>
      </c>
      <c r="B1156" s="3" t="s">
        <v>553</v>
      </c>
      <c r="C1156" s="3" t="s">
        <v>153</v>
      </c>
      <c r="D1156" s="12">
        <v>44937</v>
      </c>
      <c r="E1156" s="13">
        <f t="shared" si="19"/>
        <v>2023</v>
      </c>
    </row>
    <row r="1157" spans="1:5">
      <c r="A1157" s="13" t="s">
        <v>121</v>
      </c>
      <c r="B1157" s="3" t="s">
        <v>347</v>
      </c>
      <c r="C1157" s="3" t="s">
        <v>153</v>
      </c>
      <c r="D1157" s="12">
        <v>44937</v>
      </c>
      <c r="E1157" s="13">
        <f t="shared" si="19"/>
        <v>2023</v>
      </c>
    </row>
    <row r="1158" spans="1:5">
      <c r="A1158" s="13" t="s">
        <v>121</v>
      </c>
      <c r="B1158" s="3" t="s">
        <v>704</v>
      </c>
      <c r="C1158" s="3" t="s">
        <v>153</v>
      </c>
      <c r="D1158" s="12">
        <v>44945</v>
      </c>
      <c r="E1158" s="13">
        <f t="shared" si="19"/>
        <v>2023</v>
      </c>
    </row>
    <row r="1159" spans="1:5">
      <c r="A1159" s="13" t="s">
        <v>121</v>
      </c>
      <c r="B1159" s="3" t="s">
        <v>690</v>
      </c>
      <c r="C1159" s="3" t="s">
        <v>153</v>
      </c>
      <c r="D1159" s="12">
        <v>44936</v>
      </c>
      <c r="E1159" s="13">
        <f t="shared" si="19"/>
        <v>2023</v>
      </c>
    </row>
    <row r="1160" spans="1:5">
      <c r="A1160" s="13" t="s">
        <v>121</v>
      </c>
      <c r="B1160" s="3" t="s">
        <v>291</v>
      </c>
      <c r="D1160" s="22">
        <v>44927</v>
      </c>
      <c r="E1160" s="13">
        <f t="shared" si="19"/>
        <v>2023</v>
      </c>
    </row>
    <row r="1161" spans="1:5">
      <c r="A1161" s="13" t="s">
        <v>121</v>
      </c>
      <c r="B1161" s="3" t="s">
        <v>347</v>
      </c>
      <c r="C1161" s="3" t="s">
        <v>153</v>
      </c>
      <c r="D1161" s="12">
        <v>44951</v>
      </c>
      <c r="E1161" s="13">
        <f t="shared" si="19"/>
        <v>2023</v>
      </c>
    </row>
    <row r="1162" spans="1:5">
      <c r="A1162" s="13" t="s">
        <v>121</v>
      </c>
      <c r="B1162" s="3" t="s">
        <v>516</v>
      </c>
      <c r="C1162" s="3" t="s">
        <v>153</v>
      </c>
      <c r="D1162" s="12">
        <v>44952</v>
      </c>
      <c r="E1162" s="13">
        <f t="shared" si="19"/>
        <v>2023</v>
      </c>
    </row>
    <row r="1163" spans="1:5">
      <c r="A1163" s="13" t="s">
        <v>121</v>
      </c>
      <c r="B1163" s="3" t="s">
        <v>553</v>
      </c>
      <c r="C1163" s="3" t="s">
        <v>153</v>
      </c>
      <c r="D1163" s="12">
        <v>44987</v>
      </c>
      <c r="E1163" s="13">
        <f t="shared" si="19"/>
        <v>2023</v>
      </c>
    </row>
    <row r="1164" spans="1:5">
      <c r="A1164" s="13" t="s">
        <v>121</v>
      </c>
      <c r="B1164" s="3" t="s">
        <v>712</v>
      </c>
      <c r="C1164" s="3" t="s">
        <v>153</v>
      </c>
      <c r="D1164" s="12">
        <v>44999</v>
      </c>
      <c r="E1164" s="13">
        <f t="shared" si="19"/>
        <v>2023</v>
      </c>
    </row>
    <row r="1165" spans="1:5">
      <c r="A1165" s="13" t="s">
        <v>121</v>
      </c>
      <c r="B1165" s="3" t="s">
        <v>692</v>
      </c>
      <c r="C1165" s="3" t="s">
        <v>153</v>
      </c>
      <c r="D1165" s="12">
        <v>44999</v>
      </c>
      <c r="E1165" s="13">
        <f t="shared" si="19"/>
        <v>2023</v>
      </c>
    </row>
    <row r="1166" spans="1:5">
      <c r="A1166" s="13" t="s">
        <v>121</v>
      </c>
      <c r="B1166" s="3" t="s">
        <v>181</v>
      </c>
      <c r="C1166" s="3" t="s">
        <v>153</v>
      </c>
      <c r="D1166" s="12">
        <v>44999</v>
      </c>
      <c r="E1166" s="13">
        <f t="shared" si="19"/>
        <v>2023</v>
      </c>
    </row>
    <row r="1167" spans="1:5">
      <c r="A1167" s="13" t="s">
        <v>121</v>
      </c>
      <c r="B1167" s="3" t="s">
        <v>181</v>
      </c>
      <c r="C1167" s="3" t="s">
        <v>153</v>
      </c>
      <c r="D1167" s="12">
        <v>44936</v>
      </c>
      <c r="E1167" s="13">
        <f t="shared" si="19"/>
        <v>2023</v>
      </c>
    </row>
    <row r="1168" spans="1:5">
      <c r="A1168" s="13" t="s">
        <v>121</v>
      </c>
      <c r="B1168" s="3" t="s">
        <v>4703</v>
      </c>
      <c r="C1168" s="3" t="s">
        <v>4322</v>
      </c>
      <c r="D1168" s="12">
        <v>44693</v>
      </c>
      <c r="E1168" s="13">
        <f t="shared" si="19"/>
        <v>2022</v>
      </c>
    </row>
    <row r="1169" spans="1:5">
      <c r="A1169" s="13" t="s">
        <v>121</v>
      </c>
      <c r="B1169" s="3" t="s">
        <v>4794</v>
      </c>
      <c r="C1169" s="3" t="s">
        <v>4322</v>
      </c>
      <c r="D1169" s="12">
        <v>44693</v>
      </c>
      <c r="E1169" s="13">
        <f t="shared" si="19"/>
        <v>2022</v>
      </c>
    </row>
    <row r="1170" spans="1:5">
      <c r="A1170" s="13" t="s">
        <v>121</v>
      </c>
      <c r="B1170" s="3" t="s">
        <v>4794</v>
      </c>
      <c r="C1170" s="3" t="s">
        <v>4713</v>
      </c>
      <c r="D1170" s="12">
        <v>44697</v>
      </c>
      <c r="E1170" s="13">
        <f t="shared" si="19"/>
        <v>2022</v>
      </c>
    </row>
    <row r="1171" spans="1:5">
      <c r="A1171" s="13" t="s">
        <v>121</v>
      </c>
      <c r="B1171" s="3" t="s">
        <v>4794</v>
      </c>
      <c r="C1171" s="3" t="s">
        <v>4322</v>
      </c>
      <c r="D1171" s="12">
        <v>44693</v>
      </c>
      <c r="E1171" s="13">
        <f t="shared" si="19"/>
        <v>2022</v>
      </c>
    </row>
    <row r="1172" spans="1:5">
      <c r="A1172" s="13" t="s">
        <v>121</v>
      </c>
      <c r="B1172" s="3" t="s">
        <v>4875</v>
      </c>
      <c r="C1172" s="3" t="s">
        <v>4322</v>
      </c>
      <c r="D1172" s="12">
        <v>44693</v>
      </c>
      <c r="E1172" s="13">
        <f t="shared" si="19"/>
        <v>2022</v>
      </c>
    </row>
    <row r="1173" spans="1:5">
      <c r="A1173" s="13" t="s">
        <v>121</v>
      </c>
      <c r="B1173" s="3" t="s">
        <v>4875</v>
      </c>
      <c r="C1173" s="3" t="s">
        <v>4322</v>
      </c>
      <c r="D1173" s="12">
        <v>44693</v>
      </c>
      <c r="E1173" s="13">
        <f t="shared" si="19"/>
        <v>2022</v>
      </c>
    </row>
    <row r="1174" spans="1:5">
      <c r="A1174" s="13" t="s">
        <v>121</v>
      </c>
      <c r="B1174" s="3" t="s">
        <v>4934</v>
      </c>
      <c r="C1174" s="3" t="s">
        <v>4322</v>
      </c>
      <c r="D1174" s="12">
        <v>44693</v>
      </c>
      <c r="E1174" s="13">
        <f t="shared" si="19"/>
        <v>2022</v>
      </c>
    </row>
    <row r="1175" spans="1:5">
      <c r="A1175" s="13" t="s">
        <v>121</v>
      </c>
      <c r="B1175" s="3" t="s">
        <v>4934</v>
      </c>
      <c r="C1175" s="3" t="s">
        <v>4322</v>
      </c>
      <c r="D1175" s="12">
        <v>44693</v>
      </c>
      <c r="E1175" s="13">
        <f t="shared" si="19"/>
        <v>2022</v>
      </c>
    </row>
    <row r="1176" spans="1:5">
      <c r="A1176" s="13" t="s">
        <v>121</v>
      </c>
      <c r="B1176" s="3" t="s">
        <v>4934</v>
      </c>
      <c r="C1176" s="3" t="s">
        <v>4713</v>
      </c>
      <c r="D1176" s="12">
        <v>44729</v>
      </c>
      <c r="E1176" s="13">
        <f t="shared" si="19"/>
        <v>2022</v>
      </c>
    </row>
    <row r="1177" spans="1:5">
      <c r="A1177" s="13" t="s">
        <v>121</v>
      </c>
      <c r="B1177" s="3" t="s">
        <v>4940</v>
      </c>
      <c r="C1177" s="3" t="s">
        <v>4322</v>
      </c>
      <c r="D1177" s="12">
        <v>44693</v>
      </c>
      <c r="E1177" s="13">
        <f t="shared" si="19"/>
        <v>2022</v>
      </c>
    </row>
    <row r="1178" spans="1:5">
      <c r="A1178" s="13" t="s">
        <v>121</v>
      </c>
      <c r="B1178" s="3" t="s">
        <v>4949</v>
      </c>
      <c r="D1178" s="22">
        <v>44562</v>
      </c>
      <c r="E1178" s="13">
        <f t="shared" si="19"/>
        <v>2022</v>
      </c>
    </row>
    <row r="1179" spans="1:5">
      <c r="A1179" s="13" t="s">
        <v>121</v>
      </c>
      <c r="B1179" s="3" t="s">
        <v>4954</v>
      </c>
      <c r="C1179" s="3" t="s">
        <v>4322</v>
      </c>
      <c r="D1179" s="12">
        <v>44693</v>
      </c>
      <c r="E1179" s="13">
        <f t="shared" si="19"/>
        <v>2022</v>
      </c>
    </row>
    <row r="1180" spans="1:5">
      <c r="A1180" s="13" t="s">
        <v>121</v>
      </c>
      <c r="B1180" s="3" t="s">
        <v>4974</v>
      </c>
      <c r="C1180" s="3" t="s">
        <v>4322</v>
      </c>
      <c r="D1180" s="12">
        <v>44693</v>
      </c>
      <c r="E1180" s="13">
        <f t="shared" si="19"/>
        <v>2022</v>
      </c>
    </row>
    <row r="1181" spans="1:5">
      <c r="A1181" s="13" t="s">
        <v>121</v>
      </c>
      <c r="B1181" s="3" t="s">
        <v>256</v>
      </c>
      <c r="C1181" s="3" t="s">
        <v>240</v>
      </c>
      <c r="D1181" s="12">
        <v>43844</v>
      </c>
      <c r="E1181" s="13">
        <f t="shared" si="19"/>
        <v>2020</v>
      </c>
    </row>
    <row r="1182" spans="1:5">
      <c r="A1182" s="13" t="s">
        <v>121</v>
      </c>
      <c r="B1182" s="3" t="s">
        <v>5046</v>
      </c>
      <c r="C1182" s="3" t="s">
        <v>240</v>
      </c>
      <c r="D1182" s="12">
        <v>43867</v>
      </c>
      <c r="E1182" s="13">
        <f t="shared" si="19"/>
        <v>2020</v>
      </c>
    </row>
    <row r="1183" spans="1:5">
      <c r="A1183" s="13" t="s">
        <v>121</v>
      </c>
      <c r="B1183" s="3" t="s">
        <v>5103</v>
      </c>
      <c r="C1183" s="3" t="s">
        <v>4603</v>
      </c>
      <c r="D1183" s="12">
        <v>43473</v>
      </c>
      <c r="E1183" s="13">
        <f t="shared" si="19"/>
        <v>2019</v>
      </c>
    </row>
    <row r="1184" spans="1:5">
      <c r="A1184" s="13" t="s">
        <v>121</v>
      </c>
      <c r="B1184" s="3" t="s">
        <v>5041</v>
      </c>
      <c r="C1184" s="3" t="s">
        <v>240</v>
      </c>
      <c r="D1184" s="12">
        <v>44208</v>
      </c>
      <c r="E1184" s="13">
        <f t="shared" si="19"/>
        <v>2021</v>
      </c>
    </row>
    <row r="1185" spans="1:5">
      <c r="A1185" s="13" t="s">
        <v>121</v>
      </c>
      <c r="B1185" s="3" t="s">
        <v>5041</v>
      </c>
      <c r="C1185" s="3" t="s">
        <v>240</v>
      </c>
      <c r="D1185" s="12">
        <v>44264</v>
      </c>
      <c r="E1185" s="13">
        <f t="shared" si="19"/>
        <v>2021</v>
      </c>
    </row>
    <row r="1186" spans="1:5">
      <c r="A1186" s="13" t="s">
        <v>121</v>
      </c>
      <c r="B1186" s="3" t="s">
        <v>5046</v>
      </c>
      <c r="C1186" s="3" t="s">
        <v>240</v>
      </c>
      <c r="D1186" s="12">
        <v>44236</v>
      </c>
      <c r="E1186" s="13">
        <f t="shared" si="19"/>
        <v>2021</v>
      </c>
    </row>
    <row r="1187" spans="1:5">
      <c r="A1187" s="13" t="s">
        <v>121</v>
      </c>
      <c r="B1187" s="3" t="s">
        <v>5046</v>
      </c>
      <c r="C1187" s="3" t="s">
        <v>240</v>
      </c>
      <c r="D1187" s="12">
        <v>44517</v>
      </c>
      <c r="E1187" s="13">
        <f t="shared" si="19"/>
        <v>2021</v>
      </c>
    </row>
    <row r="1188" spans="1:5">
      <c r="A1188" s="13" t="s">
        <v>121</v>
      </c>
      <c r="B1188" s="3" t="s">
        <v>5072</v>
      </c>
      <c r="C1188" s="3" t="s">
        <v>240</v>
      </c>
      <c r="D1188" s="12">
        <v>44536</v>
      </c>
      <c r="E1188" s="13">
        <f t="shared" si="19"/>
        <v>2021</v>
      </c>
    </row>
    <row r="1189" spans="1:5">
      <c r="A1189" s="13" t="s">
        <v>121</v>
      </c>
      <c r="B1189" s="3" t="s">
        <v>5058</v>
      </c>
      <c r="C1189" s="3" t="s">
        <v>240</v>
      </c>
      <c r="D1189" s="12">
        <v>44517</v>
      </c>
      <c r="E1189" s="13">
        <f t="shared" si="19"/>
        <v>2021</v>
      </c>
    </row>
    <row r="1190" spans="1:5">
      <c r="A1190" s="13" t="s">
        <v>121</v>
      </c>
      <c r="B1190" s="3" t="s">
        <v>5064</v>
      </c>
      <c r="C1190" s="3" t="s">
        <v>240</v>
      </c>
      <c r="D1190" s="12">
        <v>44208</v>
      </c>
      <c r="E1190" s="13">
        <f t="shared" si="19"/>
        <v>2021</v>
      </c>
    </row>
    <row r="1191" spans="1:5">
      <c r="A1191" s="13" t="s">
        <v>121</v>
      </c>
      <c r="B1191" s="3" t="s">
        <v>5089</v>
      </c>
      <c r="C1191" s="3" t="s">
        <v>240</v>
      </c>
      <c r="D1191" s="12">
        <v>44238</v>
      </c>
      <c r="E1191" s="13">
        <f t="shared" si="19"/>
        <v>2021</v>
      </c>
    </row>
    <row r="1192" spans="1:5">
      <c r="A1192" s="13" t="s">
        <v>121</v>
      </c>
      <c r="B1192" s="3" t="s">
        <v>5103</v>
      </c>
      <c r="C1192" s="3" t="s">
        <v>240</v>
      </c>
      <c r="D1192" s="12">
        <v>44208</v>
      </c>
      <c r="E1192" s="13">
        <f t="shared" si="19"/>
        <v>2021</v>
      </c>
    </row>
    <row r="1193" spans="1:5">
      <c r="A1193" s="13" t="s">
        <v>122</v>
      </c>
      <c r="B1193" s="3" t="s">
        <v>227</v>
      </c>
      <c r="C1193" s="3" t="s">
        <v>166</v>
      </c>
      <c r="D1193" s="12">
        <v>45377</v>
      </c>
      <c r="E1193" s="13">
        <f t="shared" si="19"/>
        <v>2024</v>
      </c>
    </row>
    <row r="1194" spans="1:5">
      <c r="A1194" s="13" t="s">
        <v>122</v>
      </c>
      <c r="B1194" s="3" t="s">
        <v>4278</v>
      </c>
      <c r="C1194" s="3" t="s">
        <v>166</v>
      </c>
      <c r="D1194" s="12">
        <v>44970</v>
      </c>
      <c r="E1194" s="13">
        <f t="shared" si="19"/>
        <v>2023</v>
      </c>
    </row>
    <row r="1195" spans="1:5">
      <c r="A1195" s="13" t="s">
        <v>122</v>
      </c>
      <c r="B1195" s="3" t="s">
        <v>4287</v>
      </c>
      <c r="C1195" s="3" t="s">
        <v>153</v>
      </c>
      <c r="D1195" s="12">
        <v>44987</v>
      </c>
      <c r="E1195" s="13">
        <f t="shared" si="19"/>
        <v>2023</v>
      </c>
    </row>
    <row r="1196" spans="1:5">
      <c r="A1196" s="13" t="s">
        <v>122</v>
      </c>
      <c r="B1196" s="3" t="s">
        <v>4283</v>
      </c>
      <c r="C1196" s="3" t="s">
        <v>190</v>
      </c>
      <c r="D1196" s="12">
        <v>44970</v>
      </c>
      <c r="E1196" s="13">
        <f t="shared" si="19"/>
        <v>2023</v>
      </c>
    </row>
    <row r="1197" spans="1:5">
      <c r="A1197" s="13" t="s">
        <v>122</v>
      </c>
      <c r="B1197" s="3" t="s">
        <v>4777</v>
      </c>
      <c r="C1197" s="3" t="s">
        <v>4322</v>
      </c>
      <c r="D1197" s="12">
        <v>44648</v>
      </c>
      <c r="E1197" s="13">
        <f t="shared" si="19"/>
        <v>2022</v>
      </c>
    </row>
    <row r="1198" spans="1:5">
      <c r="A1198" s="13" t="s">
        <v>122</v>
      </c>
      <c r="B1198" s="3" t="s">
        <v>4794</v>
      </c>
      <c r="C1198" s="3" t="s">
        <v>4808</v>
      </c>
      <c r="D1198" s="12">
        <v>44599</v>
      </c>
      <c r="E1198" s="13">
        <f t="shared" si="19"/>
        <v>2022</v>
      </c>
    </row>
    <row r="1199" spans="1:5">
      <c r="A1199" s="13" t="s">
        <v>122</v>
      </c>
      <c r="B1199" s="3" t="s">
        <v>4794</v>
      </c>
      <c r="C1199" s="3" t="s">
        <v>4713</v>
      </c>
      <c r="D1199" s="12">
        <v>44595</v>
      </c>
      <c r="E1199" s="13">
        <f t="shared" si="19"/>
        <v>2022</v>
      </c>
    </row>
    <row r="1200" spans="1:5">
      <c r="A1200" s="13" t="s">
        <v>122</v>
      </c>
      <c r="B1200" s="3" t="s">
        <v>5041</v>
      </c>
      <c r="C1200" s="3" t="s">
        <v>240</v>
      </c>
      <c r="D1200" s="12">
        <v>43871</v>
      </c>
      <c r="E1200" s="13">
        <f t="shared" si="19"/>
        <v>2020</v>
      </c>
    </row>
    <row r="1201" spans="1:5">
      <c r="A1201" s="13" t="s">
        <v>122</v>
      </c>
      <c r="B1201" s="3" t="s">
        <v>5041</v>
      </c>
      <c r="C1201" s="3" t="s">
        <v>240</v>
      </c>
      <c r="D1201" s="12">
        <v>43865</v>
      </c>
      <c r="E1201" s="13">
        <f t="shared" si="19"/>
        <v>2020</v>
      </c>
    </row>
    <row r="1202" spans="1:5">
      <c r="A1202" s="13" t="s">
        <v>122</v>
      </c>
      <c r="B1202" s="3" t="s">
        <v>4949</v>
      </c>
      <c r="C1202" s="3" t="s">
        <v>240</v>
      </c>
      <c r="D1202" s="12">
        <v>43885</v>
      </c>
      <c r="E1202" s="13">
        <f t="shared" si="19"/>
        <v>2020</v>
      </c>
    </row>
    <row r="1203" spans="1:5">
      <c r="A1203" s="13" t="s">
        <v>122</v>
      </c>
      <c r="B1203" s="3" t="s">
        <v>5064</v>
      </c>
      <c r="C1203" s="3" t="s">
        <v>240</v>
      </c>
      <c r="D1203" s="12">
        <v>43885</v>
      </c>
      <c r="E1203" s="13">
        <f t="shared" si="19"/>
        <v>2020</v>
      </c>
    </row>
    <row r="1204" spans="1:5">
      <c r="A1204" s="13" t="s">
        <v>122</v>
      </c>
      <c r="B1204" s="3" t="s">
        <v>181</v>
      </c>
      <c r="C1204" s="3" t="s">
        <v>240</v>
      </c>
      <c r="D1204" s="12">
        <v>43885</v>
      </c>
      <c r="E1204" s="13">
        <f t="shared" si="19"/>
        <v>2020</v>
      </c>
    </row>
    <row r="1205" spans="1:5">
      <c r="A1205" s="13" t="s">
        <v>122</v>
      </c>
      <c r="B1205" s="3" t="s">
        <v>5046</v>
      </c>
      <c r="C1205" s="3" t="s">
        <v>240</v>
      </c>
      <c r="D1205" s="12">
        <v>44284</v>
      </c>
      <c r="E1205" s="13">
        <f t="shared" si="19"/>
        <v>2021</v>
      </c>
    </row>
    <row r="1206" spans="1:5">
      <c r="A1206" s="13" t="s">
        <v>122</v>
      </c>
      <c r="B1206" s="3" t="s">
        <v>5131</v>
      </c>
      <c r="C1206" s="3" t="s">
        <v>240</v>
      </c>
      <c r="D1206" s="12">
        <v>44232</v>
      </c>
      <c r="E1206" s="13">
        <f t="shared" si="19"/>
        <v>2021</v>
      </c>
    </row>
    <row r="1207" spans="1:5">
      <c r="A1207" s="13" t="s">
        <v>122</v>
      </c>
      <c r="B1207" s="3" t="s">
        <v>5064</v>
      </c>
      <c r="C1207" s="3" t="s">
        <v>240</v>
      </c>
      <c r="D1207" s="12">
        <v>44251</v>
      </c>
      <c r="E1207" s="13">
        <f t="shared" si="19"/>
        <v>2021</v>
      </c>
    </row>
    <row r="1208" spans="1:5">
      <c r="A1208" s="13" t="s">
        <v>122</v>
      </c>
      <c r="B1208" s="3" t="s">
        <v>5060</v>
      </c>
      <c r="C1208" s="3" t="s">
        <v>240</v>
      </c>
      <c r="D1208" s="12">
        <v>44265</v>
      </c>
      <c r="E1208" s="13">
        <f t="shared" si="19"/>
        <v>2021</v>
      </c>
    </row>
    <row r="1209" spans="1:5">
      <c r="A1209" s="13" t="s">
        <v>123</v>
      </c>
      <c r="B1209" s="3" t="s">
        <v>173</v>
      </c>
      <c r="C1209" s="3" t="s">
        <v>153</v>
      </c>
      <c r="D1209" s="12">
        <v>45428</v>
      </c>
      <c r="E1209" s="13">
        <f t="shared" si="19"/>
        <v>2024</v>
      </c>
    </row>
    <row r="1210" spans="1:5">
      <c r="A1210" s="13" t="s">
        <v>123</v>
      </c>
      <c r="B1210" s="3" t="s">
        <v>175</v>
      </c>
      <c r="C1210" s="3" t="s">
        <v>153</v>
      </c>
      <c r="D1210" s="12">
        <v>45428</v>
      </c>
      <c r="E1210" s="13">
        <f t="shared" si="19"/>
        <v>2024</v>
      </c>
    </row>
    <row r="1211" spans="1:5">
      <c r="A1211" s="13" t="s">
        <v>123</v>
      </c>
      <c r="B1211" s="3" t="s">
        <v>189</v>
      </c>
      <c r="C1211" s="3" t="s">
        <v>190</v>
      </c>
      <c r="D1211" s="12">
        <v>45411</v>
      </c>
      <c r="E1211" s="13">
        <f t="shared" si="19"/>
        <v>2024</v>
      </c>
    </row>
    <row r="1212" spans="1:5">
      <c r="A1212" s="13" t="s">
        <v>123</v>
      </c>
      <c r="B1212" s="3" t="s">
        <v>198</v>
      </c>
      <c r="C1212" s="3" t="s">
        <v>190</v>
      </c>
      <c r="D1212" s="12">
        <v>45421</v>
      </c>
      <c r="E1212" s="13">
        <f t="shared" si="19"/>
        <v>2024</v>
      </c>
    </row>
    <row r="1213" spans="1:5">
      <c r="A1213" s="13" t="s">
        <v>123</v>
      </c>
      <c r="B1213" s="3" t="s">
        <v>189</v>
      </c>
      <c r="C1213" s="3" t="s">
        <v>190</v>
      </c>
      <c r="D1213" s="12">
        <v>45411</v>
      </c>
      <c r="E1213" s="13">
        <f t="shared" si="19"/>
        <v>2024</v>
      </c>
    </row>
    <row r="1214" spans="1:5">
      <c r="A1214" s="13" t="s">
        <v>123</v>
      </c>
      <c r="B1214" s="3" t="s">
        <v>198</v>
      </c>
      <c r="C1214" s="3" t="s">
        <v>190</v>
      </c>
      <c r="D1214" s="12">
        <v>45413</v>
      </c>
      <c r="E1214" s="13">
        <f t="shared" si="19"/>
        <v>2024</v>
      </c>
    </row>
    <row r="1215" spans="1:5">
      <c r="A1215" s="13" t="s">
        <v>123</v>
      </c>
      <c r="B1215" s="3" t="s">
        <v>216</v>
      </c>
      <c r="C1215" s="3" t="s">
        <v>190</v>
      </c>
      <c r="D1215" s="12">
        <v>45405</v>
      </c>
      <c r="E1215" s="13">
        <f t="shared" si="19"/>
        <v>2024</v>
      </c>
    </row>
    <row r="1216" spans="1:5">
      <c r="A1216" s="13" t="s">
        <v>123</v>
      </c>
      <c r="B1216" s="3" t="s">
        <v>216</v>
      </c>
      <c r="C1216" s="3" t="s">
        <v>190</v>
      </c>
      <c r="D1216" s="12">
        <v>45405</v>
      </c>
      <c r="E1216" s="13">
        <f t="shared" si="19"/>
        <v>2024</v>
      </c>
    </row>
    <row r="1217" spans="1:5">
      <c r="A1217" s="13" t="s">
        <v>123</v>
      </c>
      <c r="B1217" s="3" t="s">
        <v>181</v>
      </c>
      <c r="C1217" s="3" t="s">
        <v>153</v>
      </c>
      <c r="D1217" s="12">
        <v>45356</v>
      </c>
      <c r="E1217" s="13">
        <f t="shared" si="19"/>
        <v>2024</v>
      </c>
    </row>
    <row r="1218" spans="1:5">
      <c r="A1218" s="13" t="s">
        <v>123</v>
      </c>
      <c r="B1218" s="3" t="s">
        <v>181</v>
      </c>
      <c r="C1218" s="3" t="s">
        <v>166</v>
      </c>
      <c r="D1218" s="12">
        <v>45407</v>
      </c>
      <c r="E1218" s="13">
        <f t="shared" ref="E1218:E1281" si="20">YEAR(D1218)</f>
        <v>2024</v>
      </c>
    </row>
    <row r="1219" spans="1:5">
      <c r="A1219" s="13" t="s">
        <v>123</v>
      </c>
      <c r="B1219" s="3" t="s">
        <v>232</v>
      </c>
      <c r="C1219" s="3" t="s">
        <v>166</v>
      </c>
      <c r="D1219" s="12">
        <v>45407</v>
      </c>
      <c r="E1219" s="13">
        <f t="shared" si="20"/>
        <v>2024</v>
      </c>
    </row>
    <row r="1220" spans="1:5">
      <c r="A1220" s="13" t="s">
        <v>123</v>
      </c>
      <c r="B1220" s="3" t="s">
        <v>232</v>
      </c>
      <c r="C1220" s="3" t="s">
        <v>166</v>
      </c>
      <c r="D1220" s="12">
        <v>45407</v>
      </c>
      <c r="E1220" s="13">
        <f t="shared" si="20"/>
        <v>2024</v>
      </c>
    </row>
    <row r="1221" spans="1:5">
      <c r="A1221" s="13" t="s">
        <v>123</v>
      </c>
      <c r="B1221" s="3" t="s">
        <v>256</v>
      </c>
      <c r="C1221" s="3" t="s">
        <v>153</v>
      </c>
      <c r="D1221" s="12">
        <v>45393</v>
      </c>
      <c r="E1221" s="13">
        <f t="shared" si="20"/>
        <v>2024</v>
      </c>
    </row>
    <row r="1222" spans="1:5">
      <c r="A1222" s="13" t="s">
        <v>123</v>
      </c>
      <c r="B1222" s="3" t="s">
        <v>175</v>
      </c>
      <c r="C1222" s="3" t="s">
        <v>153</v>
      </c>
      <c r="D1222" s="12">
        <v>45405</v>
      </c>
      <c r="E1222" s="13">
        <f t="shared" si="20"/>
        <v>2024</v>
      </c>
    </row>
    <row r="1223" spans="1:5">
      <c r="A1223" s="13" t="s">
        <v>123</v>
      </c>
      <c r="B1223" s="3" t="s">
        <v>173</v>
      </c>
      <c r="C1223" s="3" t="s">
        <v>153</v>
      </c>
      <c r="D1223" s="12">
        <v>45406</v>
      </c>
      <c r="E1223" s="13">
        <f t="shared" si="20"/>
        <v>2024</v>
      </c>
    </row>
    <row r="1224" spans="1:5">
      <c r="A1224" s="13" t="s">
        <v>123</v>
      </c>
      <c r="B1224" s="3" t="s">
        <v>256</v>
      </c>
      <c r="C1224" s="3" t="s">
        <v>190</v>
      </c>
      <c r="D1224" s="12">
        <v>45393</v>
      </c>
      <c r="E1224" s="13">
        <f t="shared" si="20"/>
        <v>2024</v>
      </c>
    </row>
    <row r="1225" spans="1:5">
      <c r="A1225" s="13" t="s">
        <v>123</v>
      </c>
      <c r="B1225" s="3" t="s">
        <v>181</v>
      </c>
      <c r="C1225" s="3" t="s">
        <v>166</v>
      </c>
      <c r="D1225" s="12">
        <v>45407</v>
      </c>
      <c r="E1225" s="13">
        <f t="shared" si="20"/>
        <v>2024</v>
      </c>
    </row>
    <row r="1226" spans="1:5">
      <c r="A1226" s="13" t="s">
        <v>123</v>
      </c>
      <c r="B1226" s="3" t="s">
        <v>181</v>
      </c>
      <c r="C1226" s="3" t="s">
        <v>166</v>
      </c>
      <c r="D1226" s="12">
        <v>45407</v>
      </c>
      <c r="E1226" s="13">
        <f t="shared" si="20"/>
        <v>2024</v>
      </c>
    </row>
    <row r="1227" spans="1:5">
      <c r="A1227" s="13" t="s">
        <v>123</v>
      </c>
      <c r="B1227" s="3" t="s">
        <v>195</v>
      </c>
      <c r="C1227" s="3" t="s">
        <v>166</v>
      </c>
      <c r="D1227" s="12">
        <v>45407</v>
      </c>
      <c r="E1227" s="13">
        <f t="shared" si="20"/>
        <v>2024</v>
      </c>
    </row>
    <row r="1228" spans="1:5">
      <c r="A1228" s="13" t="s">
        <v>123</v>
      </c>
      <c r="B1228" s="3" t="s">
        <v>347</v>
      </c>
      <c r="C1228" s="3" t="s">
        <v>153</v>
      </c>
      <c r="D1228" s="12">
        <v>45366</v>
      </c>
      <c r="E1228" s="13">
        <f t="shared" si="20"/>
        <v>2024</v>
      </c>
    </row>
    <row r="1229" spans="1:5">
      <c r="A1229" s="13" t="s">
        <v>123</v>
      </c>
      <c r="B1229" s="3" t="s">
        <v>347</v>
      </c>
      <c r="C1229" s="3" t="s">
        <v>190</v>
      </c>
      <c r="D1229" s="12">
        <v>45343</v>
      </c>
      <c r="E1229" s="13">
        <f t="shared" si="20"/>
        <v>2024</v>
      </c>
    </row>
    <row r="1230" spans="1:5">
      <c r="A1230" s="13" t="s">
        <v>123</v>
      </c>
      <c r="B1230" s="3" t="s">
        <v>195</v>
      </c>
      <c r="C1230" s="3" t="s">
        <v>166</v>
      </c>
      <c r="D1230" s="12">
        <v>45407</v>
      </c>
      <c r="E1230" s="13">
        <f t="shared" si="20"/>
        <v>2024</v>
      </c>
    </row>
    <row r="1231" spans="1:5">
      <c r="A1231" s="13" t="s">
        <v>123</v>
      </c>
      <c r="B1231" s="3" t="s">
        <v>254</v>
      </c>
      <c r="C1231" s="3" t="s">
        <v>166</v>
      </c>
      <c r="D1231" s="12">
        <v>45407</v>
      </c>
      <c r="E1231" s="13">
        <f t="shared" si="20"/>
        <v>2024</v>
      </c>
    </row>
    <row r="1232" spans="1:5">
      <c r="A1232" s="13" t="s">
        <v>123</v>
      </c>
      <c r="B1232" s="3" t="s">
        <v>254</v>
      </c>
      <c r="C1232" s="3" t="s">
        <v>166</v>
      </c>
      <c r="D1232" s="12">
        <v>45407</v>
      </c>
      <c r="E1232" s="13">
        <f t="shared" si="20"/>
        <v>2024</v>
      </c>
    </row>
    <row r="1233" spans="1:5">
      <c r="A1233" s="13" t="s">
        <v>123</v>
      </c>
      <c r="B1233" s="3" t="s">
        <v>256</v>
      </c>
      <c r="C1233" s="3" t="s">
        <v>166</v>
      </c>
      <c r="D1233" s="12">
        <v>45407</v>
      </c>
      <c r="E1233" s="13">
        <f t="shared" si="20"/>
        <v>2024</v>
      </c>
    </row>
    <row r="1234" spans="1:5">
      <c r="A1234" s="13" t="s">
        <v>123</v>
      </c>
      <c r="B1234" s="3" t="s">
        <v>516</v>
      </c>
      <c r="C1234" s="3" t="s">
        <v>166</v>
      </c>
      <c r="D1234" s="12">
        <v>45407</v>
      </c>
      <c r="E1234" s="13">
        <f t="shared" si="20"/>
        <v>2024</v>
      </c>
    </row>
    <row r="1235" spans="1:5">
      <c r="A1235" s="13" t="s">
        <v>123</v>
      </c>
      <c r="B1235" s="3" t="s">
        <v>181</v>
      </c>
      <c r="C1235" s="3" t="s">
        <v>166</v>
      </c>
      <c r="D1235" s="12">
        <v>45407</v>
      </c>
      <c r="E1235" s="13">
        <f t="shared" si="20"/>
        <v>2024</v>
      </c>
    </row>
    <row r="1236" spans="1:5">
      <c r="A1236" s="13" t="s">
        <v>123</v>
      </c>
      <c r="B1236" s="3" t="s">
        <v>256</v>
      </c>
      <c r="C1236" s="3" t="s">
        <v>166</v>
      </c>
      <c r="D1236" s="12">
        <v>45407</v>
      </c>
      <c r="E1236" s="13">
        <f t="shared" si="20"/>
        <v>2024</v>
      </c>
    </row>
    <row r="1237" spans="1:5">
      <c r="A1237" s="13" t="s">
        <v>123</v>
      </c>
      <c r="B1237" s="3" t="s">
        <v>181</v>
      </c>
      <c r="C1237" s="3" t="s">
        <v>166</v>
      </c>
      <c r="D1237" s="12">
        <v>45407</v>
      </c>
      <c r="E1237" s="13">
        <f t="shared" si="20"/>
        <v>2024</v>
      </c>
    </row>
    <row r="1238" spans="1:5">
      <c r="A1238" s="13" t="s">
        <v>123</v>
      </c>
      <c r="B1238" s="3" t="s">
        <v>553</v>
      </c>
      <c r="C1238" s="3" t="s">
        <v>166</v>
      </c>
      <c r="D1238" s="12">
        <v>45407</v>
      </c>
      <c r="E1238" s="13">
        <f t="shared" si="20"/>
        <v>2024</v>
      </c>
    </row>
    <row r="1239" spans="1:5">
      <c r="A1239" s="13" t="s">
        <v>123</v>
      </c>
      <c r="B1239" s="3" t="s">
        <v>303</v>
      </c>
      <c r="C1239" s="3" t="s">
        <v>166</v>
      </c>
      <c r="D1239" s="12">
        <v>45407</v>
      </c>
      <c r="E1239" s="13">
        <f t="shared" si="20"/>
        <v>2024</v>
      </c>
    </row>
    <row r="1240" spans="1:5">
      <c r="A1240" s="13" t="s">
        <v>123</v>
      </c>
      <c r="B1240" s="3" t="s">
        <v>169</v>
      </c>
      <c r="C1240" s="3" t="s">
        <v>166</v>
      </c>
      <c r="D1240" s="12">
        <v>45407</v>
      </c>
      <c r="E1240" s="13">
        <f t="shared" si="20"/>
        <v>2024</v>
      </c>
    </row>
    <row r="1241" spans="1:5">
      <c r="A1241" s="13" t="s">
        <v>123</v>
      </c>
      <c r="B1241" s="3" t="s">
        <v>195</v>
      </c>
      <c r="C1241" s="3" t="s">
        <v>166</v>
      </c>
      <c r="D1241" s="12">
        <v>45407</v>
      </c>
      <c r="E1241" s="13">
        <f t="shared" si="20"/>
        <v>2024</v>
      </c>
    </row>
    <row r="1242" spans="1:5">
      <c r="A1242" s="13" t="s">
        <v>123</v>
      </c>
      <c r="B1242" s="3" t="s">
        <v>169</v>
      </c>
      <c r="C1242" s="3" t="s">
        <v>166</v>
      </c>
      <c r="D1242" s="12">
        <v>45407</v>
      </c>
      <c r="E1242" s="13">
        <f t="shared" si="20"/>
        <v>2024</v>
      </c>
    </row>
    <row r="1243" spans="1:5">
      <c r="A1243" s="13" t="s">
        <v>123</v>
      </c>
      <c r="B1243" s="3" t="s">
        <v>516</v>
      </c>
      <c r="C1243" s="3" t="s">
        <v>166</v>
      </c>
      <c r="D1243" s="12">
        <v>45407</v>
      </c>
      <c r="E1243" s="13">
        <f t="shared" si="20"/>
        <v>2024</v>
      </c>
    </row>
    <row r="1244" spans="1:5">
      <c r="A1244" s="13" t="s">
        <v>123</v>
      </c>
      <c r="B1244" s="3" t="s">
        <v>169</v>
      </c>
      <c r="C1244" s="3" t="s">
        <v>166</v>
      </c>
      <c r="D1244" s="12">
        <v>45407</v>
      </c>
      <c r="E1244" s="13">
        <f t="shared" si="20"/>
        <v>2024</v>
      </c>
    </row>
    <row r="1245" spans="1:5">
      <c r="A1245" s="13" t="s">
        <v>123</v>
      </c>
      <c r="B1245" s="3" t="s">
        <v>169</v>
      </c>
      <c r="C1245" s="3" t="s">
        <v>166</v>
      </c>
      <c r="D1245" s="12">
        <v>45407</v>
      </c>
      <c r="E1245" s="13">
        <f t="shared" si="20"/>
        <v>2024</v>
      </c>
    </row>
    <row r="1246" spans="1:5">
      <c r="A1246" s="13" t="s">
        <v>123</v>
      </c>
      <c r="B1246" s="3" t="s">
        <v>553</v>
      </c>
      <c r="C1246" s="3" t="s">
        <v>166</v>
      </c>
      <c r="D1246" s="12">
        <v>45407</v>
      </c>
      <c r="E1246" s="13">
        <f t="shared" si="20"/>
        <v>2024</v>
      </c>
    </row>
    <row r="1247" spans="1:5">
      <c r="A1247" s="13" t="s">
        <v>123</v>
      </c>
      <c r="B1247" s="3" t="s">
        <v>195</v>
      </c>
      <c r="C1247" s="3" t="s">
        <v>166</v>
      </c>
      <c r="D1247" s="12">
        <v>45407</v>
      </c>
      <c r="E1247" s="13">
        <f t="shared" si="20"/>
        <v>2024</v>
      </c>
    </row>
    <row r="1248" spans="1:5">
      <c r="A1248" s="13" t="s">
        <v>123</v>
      </c>
      <c r="B1248" s="3" t="s">
        <v>303</v>
      </c>
      <c r="C1248" s="3" t="s">
        <v>166</v>
      </c>
      <c r="D1248" s="12">
        <v>45407</v>
      </c>
      <c r="E1248" s="13">
        <f t="shared" si="20"/>
        <v>2024</v>
      </c>
    </row>
    <row r="1249" spans="1:5">
      <c r="A1249" s="13" t="s">
        <v>123</v>
      </c>
      <c r="B1249" s="3" t="s">
        <v>195</v>
      </c>
      <c r="C1249" s="3" t="s">
        <v>153</v>
      </c>
      <c r="D1249" s="12">
        <v>44964</v>
      </c>
      <c r="E1249" s="13">
        <f t="shared" si="20"/>
        <v>2023</v>
      </c>
    </row>
    <row r="1250" spans="1:5">
      <c r="A1250" s="13" t="s">
        <v>123</v>
      </c>
      <c r="B1250" s="3" t="s">
        <v>347</v>
      </c>
      <c r="C1250" s="3" t="s">
        <v>153</v>
      </c>
      <c r="D1250" s="12">
        <v>45314</v>
      </c>
      <c r="E1250" s="13">
        <f t="shared" si="20"/>
        <v>2024</v>
      </c>
    </row>
    <row r="1251" spans="1:5">
      <c r="A1251" s="13" t="s">
        <v>123</v>
      </c>
      <c r="B1251" s="3" t="s">
        <v>347</v>
      </c>
      <c r="C1251" s="3" t="s">
        <v>153</v>
      </c>
      <c r="D1251" s="12">
        <v>44994</v>
      </c>
      <c r="E1251" s="13">
        <f t="shared" si="20"/>
        <v>2023</v>
      </c>
    </row>
    <row r="1252" spans="1:5">
      <c r="A1252" s="13" t="s">
        <v>123</v>
      </c>
      <c r="B1252" s="3" t="s">
        <v>195</v>
      </c>
      <c r="C1252" s="3" t="s">
        <v>153</v>
      </c>
      <c r="D1252" s="12">
        <v>44963</v>
      </c>
      <c r="E1252" s="13">
        <f t="shared" si="20"/>
        <v>2023</v>
      </c>
    </row>
    <row r="1253" spans="1:5">
      <c r="A1253" s="13" t="s">
        <v>123</v>
      </c>
      <c r="B1253" s="3" t="s">
        <v>516</v>
      </c>
      <c r="D1253" s="22">
        <v>44927</v>
      </c>
      <c r="E1253" s="13">
        <f t="shared" si="20"/>
        <v>2023</v>
      </c>
    </row>
    <row r="1254" spans="1:5">
      <c r="A1254" s="13" t="s">
        <v>123</v>
      </c>
      <c r="B1254" s="3" t="s">
        <v>553</v>
      </c>
      <c r="D1254" s="22">
        <v>44927</v>
      </c>
      <c r="E1254" s="13">
        <f t="shared" si="20"/>
        <v>2023</v>
      </c>
    </row>
    <row r="1255" spans="1:5">
      <c r="A1255" s="13" t="s">
        <v>123</v>
      </c>
      <c r="B1255" s="3" t="s">
        <v>303</v>
      </c>
      <c r="C1255" s="3" t="s">
        <v>153</v>
      </c>
      <c r="D1255" s="12">
        <v>45021</v>
      </c>
      <c r="E1255" s="13">
        <f t="shared" si="20"/>
        <v>2023</v>
      </c>
    </row>
    <row r="1256" spans="1:5">
      <c r="A1256" s="13" t="s">
        <v>123</v>
      </c>
      <c r="B1256" s="3" t="s">
        <v>169</v>
      </c>
      <c r="C1256" s="3" t="s">
        <v>153</v>
      </c>
      <c r="D1256" s="12">
        <v>44946</v>
      </c>
      <c r="E1256" s="13">
        <f t="shared" si="20"/>
        <v>2023</v>
      </c>
    </row>
    <row r="1257" spans="1:5">
      <c r="A1257" s="13" t="s">
        <v>123</v>
      </c>
      <c r="B1257" s="3" t="s">
        <v>195</v>
      </c>
      <c r="C1257" s="3" t="s">
        <v>153</v>
      </c>
      <c r="D1257" s="12">
        <v>44998</v>
      </c>
      <c r="E1257" s="13">
        <f t="shared" si="20"/>
        <v>2023</v>
      </c>
    </row>
    <row r="1258" spans="1:5">
      <c r="A1258" s="13" t="s">
        <v>123</v>
      </c>
      <c r="B1258" s="3" t="s">
        <v>169</v>
      </c>
      <c r="C1258" s="3" t="s">
        <v>153</v>
      </c>
      <c r="D1258" s="12">
        <v>44964</v>
      </c>
      <c r="E1258" s="13">
        <f t="shared" si="20"/>
        <v>2023</v>
      </c>
    </row>
    <row r="1259" spans="1:5">
      <c r="A1259" s="13" t="s">
        <v>123</v>
      </c>
      <c r="B1259" s="3" t="s">
        <v>516</v>
      </c>
      <c r="C1259" s="3" t="s">
        <v>153</v>
      </c>
      <c r="D1259" s="12">
        <v>44964</v>
      </c>
      <c r="E1259" s="13">
        <f t="shared" si="20"/>
        <v>2023</v>
      </c>
    </row>
    <row r="1260" spans="1:5">
      <c r="A1260" s="13" t="s">
        <v>123</v>
      </c>
      <c r="B1260" s="3" t="s">
        <v>169</v>
      </c>
      <c r="D1260" s="22">
        <v>44927</v>
      </c>
      <c r="E1260" s="13">
        <f t="shared" si="20"/>
        <v>2023</v>
      </c>
    </row>
    <row r="1261" spans="1:5">
      <c r="A1261" s="13" t="s">
        <v>123</v>
      </c>
      <c r="B1261" s="3" t="s">
        <v>169</v>
      </c>
      <c r="C1261" s="3" t="s">
        <v>153</v>
      </c>
      <c r="D1261" s="12">
        <v>44992</v>
      </c>
      <c r="E1261" s="13">
        <f t="shared" si="20"/>
        <v>2023</v>
      </c>
    </row>
    <row r="1262" spans="1:5">
      <c r="A1262" s="13" t="s">
        <v>123</v>
      </c>
      <c r="B1262" s="3" t="s">
        <v>553</v>
      </c>
      <c r="C1262" s="3" t="s">
        <v>166</v>
      </c>
      <c r="D1262" s="12">
        <v>45006</v>
      </c>
      <c r="E1262" s="13">
        <f t="shared" si="20"/>
        <v>2023</v>
      </c>
    </row>
    <row r="1263" spans="1:5">
      <c r="A1263" s="13" t="s">
        <v>123</v>
      </c>
      <c r="B1263" s="3" t="s">
        <v>195</v>
      </c>
      <c r="C1263" s="3" t="s">
        <v>153</v>
      </c>
      <c r="D1263" s="12">
        <v>45007</v>
      </c>
      <c r="E1263" s="13">
        <f t="shared" si="20"/>
        <v>2023</v>
      </c>
    </row>
    <row r="1264" spans="1:5">
      <c r="A1264" s="13" t="s">
        <v>123</v>
      </c>
      <c r="B1264" s="3" t="s">
        <v>303</v>
      </c>
      <c r="C1264" s="3" t="s">
        <v>153</v>
      </c>
      <c r="D1264" s="12">
        <v>45033</v>
      </c>
      <c r="E1264" s="13">
        <f t="shared" si="20"/>
        <v>2023</v>
      </c>
    </row>
    <row r="1265" spans="1:5">
      <c r="A1265" s="13" t="s">
        <v>123</v>
      </c>
      <c r="B1265" s="3" t="s">
        <v>181</v>
      </c>
      <c r="C1265" s="3" t="s">
        <v>190</v>
      </c>
      <c r="D1265" s="12">
        <v>45063</v>
      </c>
      <c r="E1265" s="13">
        <f t="shared" si="20"/>
        <v>2023</v>
      </c>
    </row>
    <row r="1266" spans="1:5">
      <c r="A1266" s="13" t="s">
        <v>123</v>
      </c>
      <c r="B1266" s="3" t="s">
        <v>4281</v>
      </c>
      <c r="C1266" s="3" t="s">
        <v>190</v>
      </c>
      <c r="D1266" s="12">
        <v>45063</v>
      </c>
      <c r="E1266" s="13">
        <f t="shared" si="20"/>
        <v>2023</v>
      </c>
    </row>
    <row r="1267" spans="1:5">
      <c r="A1267" s="13" t="s">
        <v>123</v>
      </c>
      <c r="B1267" s="3" t="s">
        <v>4281</v>
      </c>
      <c r="C1267" s="3" t="s">
        <v>190</v>
      </c>
      <c r="D1267" s="12">
        <v>45044</v>
      </c>
      <c r="E1267" s="13">
        <f t="shared" si="20"/>
        <v>2023</v>
      </c>
    </row>
    <row r="1268" spans="1:5">
      <c r="A1268" s="13" t="s">
        <v>123</v>
      </c>
      <c r="B1268" s="3" t="s">
        <v>4283</v>
      </c>
      <c r="C1268" s="3" t="s">
        <v>190</v>
      </c>
      <c r="D1268" s="12">
        <v>44987</v>
      </c>
      <c r="E1268" s="13">
        <f t="shared" si="20"/>
        <v>2023</v>
      </c>
    </row>
    <row r="1269" spans="1:5">
      <c r="A1269" s="13" t="s">
        <v>123</v>
      </c>
      <c r="B1269" s="3" t="s">
        <v>4281</v>
      </c>
      <c r="C1269" s="3" t="s">
        <v>190</v>
      </c>
      <c r="D1269" s="12">
        <v>45063</v>
      </c>
      <c r="E1269" s="13">
        <f t="shared" si="20"/>
        <v>2023</v>
      </c>
    </row>
    <row r="1270" spans="1:5">
      <c r="A1270" s="13" t="s">
        <v>123</v>
      </c>
      <c r="B1270" s="3" t="s">
        <v>4283</v>
      </c>
      <c r="C1270" s="3" t="s">
        <v>190</v>
      </c>
      <c r="D1270" s="12">
        <v>44987</v>
      </c>
      <c r="E1270" s="13">
        <f t="shared" si="20"/>
        <v>2023</v>
      </c>
    </row>
    <row r="1271" spans="1:5">
      <c r="A1271" s="13" t="s">
        <v>123</v>
      </c>
      <c r="B1271" s="3" t="s">
        <v>4281</v>
      </c>
      <c r="C1271" s="3" t="s">
        <v>190</v>
      </c>
      <c r="D1271" s="12">
        <v>45044</v>
      </c>
      <c r="E1271" s="13">
        <f t="shared" si="20"/>
        <v>2023</v>
      </c>
    </row>
    <row r="1272" spans="1:5">
      <c r="A1272" s="13" t="s">
        <v>123</v>
      </c>
      <c r="B1272" s="3" t="s">
        <v>4278</v>
      </c>
      <c r="C1272" s="3" t="s">
        <v>190</v>
      </c>
      <c r="D1272" s="12">
        <v>44987</v>
      </c>
      <c r="E1272" s="13">
        <f t="shared" si="20"/>
        <v>2023</v>
      </c>
    </row>
    <row r="1273" spans="1:5">
      <c r="A1273" s="13" t="s">
        <v>123</v>
      </c>
      <c r="B1273" s="3" t="s">
        <v>4278</v>
      </c>
      <c r="C1273" s="3" t="s">
        <v>190</v>
      </c>
      <c r="D1273" s="12">
        <v>44987</v>
      </c>
      <c r="E1273" s="13">
        <f t="shared" si="20"/>
        <v>2023</v>
      </c>
    </row>
    <row r="1274" spans="1:5">
      <c r="A1274" s="13" t="s">
        <v>123</v>
      </c>
      <c r="B1274" s="3" t="s">
        <v>181</v>
      </c>
      <c r="C1274" s="3" t="s">
        <v>190</v>
      </c>
      <c r="D1274" s="12">
        <v>45063</v>
      </c>
      <c r="E1274" s="13">
        <f t="shared" si="20"/>
        <v>2023</v>
      </c>
    </row>
    <row r="1275" spans="1:5">
      <c r="A1275" s="13" t="s">
        <v>123</v>
      </c>
      <c r="B1275" s="3" t="s">
        <v>4703</v>
      </c>
      <c r="C1275" s="3" t="s">
        <v>4322</v>
      </c>
      <c r="D1275" s="12">
        <v>44679</v>
      </c>
      <c r="E1275" s="13">
        <f t="shared" si="20"/>
        <v>2022</v>
      </c>
    </row>
    <row r="1276" spans="1:5">
      <c r="A1276" s="13" t="s">
        <v>123</v>
      </c>
      <c r="B1276" s="3" t="s">
        <v>4703</v>
      </c>
      <c r="C1276" s="3" t="s">
        <v>4322</v>
      </c>
      <c r="D1276" s="12">
        <v>44679</v>
      </c>
      <c r="E1276" s="13">
        <f t="shared" si="20"/>
        <v>2022</v>
      </c>
    </row>
    <row r="1277" spans="1:5">
      <c r="A1277" s="13" t="s">
        <v>123</v>
      </c>
      <c r="B1277" s="3" t="s">
        <v>4703</v>
      </c>
      <c r="C1277" s="3" t="s">
        <v>4322</v>
      </c>
      <c r="D1277" s="12">
        <v>44679</v>
      </c>
      <c r="E1277" s="13">
        <f t="shared" si="20"/>
        <v>2022</v>
      </c>
    </row>
    <row r="1278" spans="1:5">
      <c r="A1278" s="13" t="s">
        <v>123</v>
      </c>
      <c r="B1278" s="3" t="s">
        <v>4703</v>
      </c>
      <c r="C1278" s="3" t="s">
        <v>4322</v>
      </c>
      <c r="D1278" s="12">
        <v>44679</v>
      </c>
      <c r="E1278" s="13">
        <f t="shared" si="20"/>
        <v>2022</v>
      </c>
    </row>
    <row r="1279" spans="1:5">
      <c r="A1279" s="13" t="s">
        <v>123</v>
      </c>
      <c r="B1279" s="3" t="s">
        <v>4794</v>
      </c>
      <c r="C1279" s="3" t="s">
        <v>4852</v>
      </c>
      <c r="D1279" s="12">
        <v>44592</v>
      </c>
      <c r="E1279" s="13">
        <f t="shared" si="20"/>
        <v>2022</v>
      </c>
    </row>
    <row r="1280" spans="1:5">
      <c r="A1280" s="13" t="s">
        <v>123</v>
      </c>
      <c r="B1280" s="3" t="s">
        <v>4794</v>
      </c>
      <c r="C1280" s="3" t="s">
        <v>4322</v>
      </c>
      <c r="D1280" s="12">
        <v>44679</v>
      </c>
      <c r="E1280" s="13">
        <f t="shared" si="20"/>
        <v>2022</v>
      </c>
    </row>
    <row r="1281" spans="1:5">
      <c r="A1281" s="13" t="s">
        <v>123</v>
      </c>
      <c r="B1281" s="3" t="s">
        <v>4794</v>
      </c>
      <c r="C1281" s="3" t="s">
        <v>4713</v>
      </c>
      <c r="D1281" s="12">
        <v>44687</v>
      </c>
      <c r="E1281" s="13">
        <f t="shared" si="20"/>
        <v>2022</v>
      </c>
    </row>
    <row r="1282" spans="1:5">
      <c r="A1282" s="13" t="s">
        <v>123</v>
      </c>
      <c r="B1282" s="3" t="s">
        <v>4794</v>
      </c>
      <c r="C1282" s="3" t="s">
        <v>4856</v>
      </c>
      <c r="D1282" s="12">
        <v>44676</v>
      </c>
      <c r="E1282" s="13">
        <f t="shared" ref="E1282:E1345" si="21">YEAR(D1282)</f>
        <v>2022</v>
      </c>
    </row>
    <row r="1283" spans="1:5">
      <c r="A1283" s="13" t="s">
        <v>123</v>
      </c>
      <c r="B1283" s="3" t="s">
        <v>4794</v>
      </c>
      <c r="C1283" s="3" t="s">
        <v>4713</v>
      </c>
      <c r="D1283" s="12">
        <v>44673</v>
      </c>
      <c r="E1283" s="13">
        <f t="shared" si="21"/>
        <v>2022</v>
      </c>
    </row>
    <row r="1284" spans="1:5">
      <c r="A1284" s="13" t="s">
        <v>123</v>
      </c>
      <c r="B1284" s="3" t="s">
        <v>4794</v>
      </c>
      <c r="C1284" s="3" t="s">
        <v>4859</v>
      </c>
      <c r="D1284" s="12">
        <v>44662</v>
      </c>
      <c r="E1284" s="13">
        <f t="shared" si="21"/>
        <v>2022</v>
      </c>
    </row>
    <row r="1285" spans="1:5">
      <c r="A1285" s="13" t="s">
        <v>123</v>
      </c>
      <c r="B1285" s="3" t="s">
        <v>4875</v>
      </c>
      <c r="C1285" s="3" t="s">
        <v>4322</v>
      </c>
      <c r="D1285" s="12">
        <v>44679</v>
      </c>
      <c r="E1285" s="13">
        <f t="shared" si="21"/>
        <v>2022</v>
      </c>
    </row>
    <row r="1286" spans="1:5">
      <c r="A1286" s="13" t="s">
        <v>123</v>
      </c>
      <c r="B1286" s="3" t="s">
        <v>4875</v>
      </c>
      <c r="C1286" s="3" t="s">
        <v>4322</v>
      </c>
      <c r="D1286" s="12">
        <v>44679</v>
      </c>
      <c r="E1286" s="13">
        <f t="shared" si="21"/>
        <v>2022</v>
      </c>
    </row>
    <row r="1287" spans="1:5">
      <c r="A1287" s="13" t="s">
        <v>123</v>
      </c>
      <c r="B1287" s="3" t="s">
        <v>4875</v>
      </c>
      <c r="C1287" s="3" t="s">
        <v>4322</v>
      </c>
      <c r="D1287" s="12">
        <v>44679</v>
      </c>
      <c r="E1287" s="13">
        <f t="shared" si="21"/>
        <v>2022</v>
      </c>
    </row>
    <row r="1288" spans="1:5">
      <c r="A1288" s="13" t="s">
        <v>123</v>
      </c>
      <c r="B1288" s="3" t="s">
        <v>4875</v>
      </c>
      <c r="C1288" s="3" t="s">
        <v>4322</v>
      </c>
      <c r="D1288" s="12">
        <v>44679</v>
      </c>
      <c r="E1288" s="13">
        <f t="shared" si="21"/>
        <v>2022</v>
      </c>
    </row>
    <row r="1289" spans="1:5">
      <c r="A1289" s="13" t="s">
        <v>123</v>
      </c>
      <c r="B1289" s="3" t="s">
        <v>4949</v>
      </c>
      <c r="C1289" s="3" t="s">
        <v>4322</v>
      </c>
      <c r="D1289" s="12">
        <v>44679</v>
      </c>
      <c r="E1289" s="13">
        <f t="shared" si="21"/>
        <v>2022</v>
      </c>
    </row>
    <row r="1290" spans="1:5">
      <c r="A1290" s="13" t="s">
        <v>123</v>
      </c>
      <c r="B1290" s="3" t="s">
        <v>5041</v>
      </c>
      <c r="C1290" s="3" t="s">
        <v>240</v>
      </c>
      <c r="D1290" s="12">
        <v>43907</v>
      </c>
      <c r="E1290" s="13">
        <f t="shared" si="21"/>
        <v>2020</v>
      </c>
    </row>
    <row r="1291" spans="1:5">
      <c r="A1291" s="13" t="s">
        <v>123</v>
      </c>
      <c r="B1291" s="3" t="s">
        <v>5041</v>
      </c>
      <c r="C1291" s="3" t="s">
        <v>240</v>
      </c>
      <c r="D1291" s="12">
        <v>43871</v>
      </c>
      <c r="E1291" s="13">
        <f t="shared" si="21"/>
        <v>2020</v>
      </c>
    </row>
    <row r="1292" spans="1:5">
      <c r="A1292" s="13" t="s">
        <v>123</v>
      </c>
      <c r="B1292" s="3" t="s">
        <v>5052</v>
      </c>
      <c r="C1292" s="3" t="s">
        <v>240</v>
      </c>
      <c r="D1292" s="12">
        <v>43586</v>
      </c>
      <c r="E1292" s="13">
        <f t="shared" si="21"/>
        <v>2019</v>
      </c>
    </row>
    <row r="1293" spans="1:5">
      <c r="A1293" s="13" t="s">
        <v>123</v>
      </c>
      <c r="B1293" s="3" t="s">
        <v>5052</v>
      </c>
      <c r="C1293" s="3" t="s">
        <v>240</v>
      </c>
      <c r="D1293" s="12">
        <v>43586</v>
      </c>
      <c r="E1293" s="13">
        <f t="shared" si="21"/>
        <v>2019</v>
      </c>
    </row>
    <row r="1294" spans="1:5">
      <c r="A1294" s="13" t="s">
        <v>123</v>
      </c>
      <c r="B1294" s="3" t="s">
        <v>5046</v>
      </c>
      <c r="C1294" s="3" t="s">
        <v>240</v>
      </c>
      <c r="D1294" s="12">
        <v>43907</v>
      </c>
      <c r="E1294" s="13">
        <f t="shared" si="21"/>
        <v>2020</v>
      </c>
    </row>
    <row r="1295" spans="1:5">
      <c r="A1295" s="13" t="s">
        <v>123</v>
      </c>
      <c r="B1295" s="3" t="s">
        <v>5089</v>
      </c>
      <c r="C1295" s="3" t="s">
        <v>240</v>
      </c>
      <c r="D1295" s="12">
        <v>43853</v>
      </c>
      <c r="E1295" s="13">
        <f t="shared" si="21"/>
        <v>2020</v>
      </c>
    </row>
    <row r="1296" spans="1:5">
      <c r="A1296" s="13" t="s">
        <v>123</v>
      </c>
      <c r="B1296" s="3" t="s">
        <v>5089</v>
      </c>
      <c r="C1296" s="3" t="s">
        <v>240</v>
      </c>
      <c r="D1296" s="12">
        <v>43879</v>
      </c>
      <c r="E1296" s="13">
        <f t="shared" si="21"/>
        <v>2020</v>
      </c>
    </row>
    <row r="1297" spans="1:5">
      <c r="A1297" s="13" t="s">
        <v>123</v>
      </c>
      <c r="B1297" s="3" t="s">
        <v>5325</v>
      </c>
      <c r="C1297" s="3" t="s">
        <v>240</v>
      </c>
      <c r="D1297" s="12">
        <v>43880</v>
      </c>
      <c r="E1297" s="13">
        <f t="shared" si="21"/>
        <v>2020</v>
      </c>
    </row>
    <row r="1298" spans="1:5">
      <c r="A1298" s="13" t="s">
        <v>123</v>
      </c>
      <c r="B1298" s="3" t="s">
        <v>5325</v>
      </c>
      <c r="C1298" s="3" t="s">
        <v>240</v>
      </c>
      <c r="D1298" s="12">
        <v>43908</v>
      </c>
      <c r="E1298" s="13">
        <f t="shared" si="21"/>
        <v>2020</v>
      </c>
    </row>
    <row r="1299" spans="1:5">
      <c r="A1299" s="13" t="s">
        <v>123</v>
      </c>
      <c r="B1299" s="3" t="s">
        <v>4949</v>
      </c>
      <c r="C1299" s="3" t="s">
        <v>240</v>
      </c>
      <c r="D1299" s="12">
        <v>43901</v>
      </c>
      <c r="E1299" s="13">
        <f t="shared" si="21"/>
        <v>2020</v>
      </c>
    </row>
    <row r="1300" spans="1:5">
      <c r="A1300" s="13" t="s">
        <v>123</v>
      </c>
      <c r="B1300" s="3" t="s">
        <v>5041</v>
      </c>
      <c r="C1300" s="3" t="s">
        <v>240</v>
      </c>
      <c r="D1300" s="12">
        <v>44238</v>
      </c>
      <c r="E1300" s="13">
        <f t="shared" si="21"/>
        <v>2021</v>
      </c>
    </row>
    <row r="1301" spans="1:5">
      <c r="A1301" s="13" t="s">
        <v>123</v>
      </c>
      <c r="B1301" s="3" t="s">
        <v>5041</v>
      </c>
      <c r="C1301" s="3" t="s">
        <v>240</v>
      </c>
      <c r="D1301" s="22">
        <v>44197</v>
      </c>
      <c r="E1301" s="13">
        <f t="shared" si="21"/>
        <v>2021</v>
      </c>
    </row>
    <row r="1302" spans="1:5">
      <c r="A1302" s="13" t="s">
        <v>123</v>
      </c>
      <c r="B1302" s="3" t="s">
        <v>5041</v>
      </c>
      <c r="C1302" s="3" t="s">
        <v>240</v>
      </c>
      <c r="D1302" s="12">
        <v>44281</v>
      </c>
      <c r="E1302" s="13">
        <f t="shared" si="21"/>
        <v>2021</v>
      </c>
    </row>
    <row r="1303" spans="1:5">
      <c r="A1303" s="13" t="s">
        <v>123</v>
      </c>
      <c r="B1303" s="3" t="s">
        <v>5041</v>
      </c>
      <c r="C1303" s="3" t="s">
        <v>240</v>
      </c>
      <c r="D1303" s="12">
        <v>44281</v>
      </c>
      <c r="E1303" s="13">
        <f t="shared" si="21"/>
        <v>2021</v>
      </c>
    </row>
    <row r="1304" spans="1:5">
      <c r="A1304" s="13" t="s">
        <v>123</v>
      </c>
      <c r="B1304" s="3" t="s">
        <v>5052</v>
      </c>
      <c r="C1304" s="3" t="s">
        <v>240</v>
      </c>
      <c r="D1304" s="12">
        <v>44330</v>
      </c>
      <c r="E1304" s="13">
        <f t="shared" si="21"/>
        <v>2021</v>
      </c>
    </row>
    <row r="1305" spans="1:5">
      <c r="A1305" s="13" t="s">
        <v>123</v>
      </c>
      <c r="B1305" s="3" t="s">
        <v>5052</v>
      </c>
      <c r="C1305" s="3" t="s">
        <v>240</v>
      </c>
      <c r="D1305" s="12">
        <v>44315</v>
      </c>
      <c r="E1305" s="13">
        <f t="shared" si="21"/>
        <v>2021</v>
      </c>
    </row>
    <row r="1306" spans="1:5">
      <c r="A1306" s="13" t="s">
        <v>123</v>
      </c>
      <c r="B1306" s="3" t="s">
        <v>5052</v>
      </c>
      <c r="C1306" s="3" t="s">
        <v>240</v>
      </c>
      <c r="D1306" s="12">
        <v>44333</v>
      </c>
      <c r="E1306" s="13">
        <f t="shared" si="21"/>
        <v>2021</v>
      </c>
    </row>
    <row r="1307" spans="1:5">
      <c r="A1307" s="13" t="s">
        <v>123</v>
      </c>
      <c r="B1307" s="3" t="s">
        <v>5052</v>
      </c>
      <c r="C1307" s="3" t="s">
        <v>240</v>
      </c>
      <c r="D1307" s="12">
        <v>44315</v>
      </c>
      <c r="E1307" s="13">
        <f t="shared" si="21"/>
        <v>2021</v>
      </c>
    </row>
    <row r="1308" spans="1:5">
      <c r="A1308" s="13" t="s">
        <v>123</v>
      </c>
      <c r="B1308" s="3" t="s">
        <v>5046</v>
      </c>
      <c r="C1308" s="3" t="s">
        <v>240</v>
      </c>
      <c r="D1308" s="12">
        <v>44281</v>
      </c>
      <c r="E1308" s="13">
        <f t="shared" si="21"/>
        <v>2021</v>
      </c>
    </row>
    <row r="1309" spans="1:5">
      <c r="A1309" s="13" t="s">
        <v>123</v>
      </c>
      <c r="B1309" s="3" t="s">
        <v>5046</v>
      </c>
      <c r="C1309" s="3" t="s">
        <v>240</v>
      </c>
      <c r="D1309" s="12">
        <v>44261</v>
      </c>
      <c r="E1309" s="13">
        <f t="shared" si="21"/>
        <v>2021</v>
      </c>
    </row>
    <row r="1310" spans="1:5">
      <c r="A1310" s="13" t="s">
        <v>123</v>
      </c>
      <c r="B1310" s="3" t="s">
        <v>4949</v>
      </c>
      <c r="C1310" s="3" t="s">
        <v>240</v>
      </c>
      <c r="D1310" s="12">
        <v>44229</v>
      </c>
      <c r="E1310" s="13">
        <f t="shared" si="21"/>
        <v>2021</v>
      </c>
    </row>
    <row r="1311" spans="1:5">
      <c r="A1311" s="13" t="s">
        <v>123</v>
      </c>
      <c r="B1311" s="3" t="s">
        <v>4949</v>
      </c>
      <c r="C1311" s="3" t="s">
        <v>240</v>
      </c>
      <c r="D1311" s="12">
        <v>44319</v>
      </c>
      <c r="E1311" s="13">
        <f t="shared" si="21"/>
        <v>2021</v>
      </c>
    </row>
    <row r="1312" spans="1:5">
      <c r="A1312" s="13" t="s">
        <v>123</v>
      </c>
      <c r="B1312" s="3" t="s">
        <v>4949</v>
      </c>
      <c r="C1312" s="3" t="s">
        <v>240</v>
      </c>
      <c r="D1312" s="12">
        <v>44300</v>
      </c>
      <c r="E1312" s="13">
        <f t="shared" si="21"/>
        <v>2021</v>
      </c>
    </row>
    <row r="1313" spans="1:5">
      <c r="A1313" s="13" t="s">
        <v>124</v>
      </c>
      <c r="B1313" s="3" t="s">
        <v>4281</v>
      </c>
      <c r="C1313" s="3" t="s">
        <v>240</v>
      </c>
      <c r="D1313" s="12">
        <v>45226</v>
      </c>
      <c r="E1313" s="13">
        <f t="shared" si="21"/>
        <v>2023</v>
      </c>
    </row>
    <row r="1314" spans="1:5">
      <c r="A1314" s="13" t="s">
        <v>124</v>
      </c>
      <c r="B1314" s="3" t="s">
        <v>4278</v>
      </c>
      <c r="C1314" s="3" t="s">
        <v>190</v>
      </c>
      <c r="D1314" s="12">
        <v>45095</v>
      </c>
      <c r="E1314" s="13">
        <f t="shared" si="21"/>
        <v>2023</v>
      </c>
    </row>
    <row r="1315" spans="1:5">
      <c r="A1315" s="13" t="s">
        <v>124</v>
      </c>
      <c r="B1315" s="3" t="s">
        <v>4278</v>
      </c>
      <c r="C1315" s="3" t="s">
        <v>166</v>
      </c>
      <c r="D1315" s="12">
        <v>45075</v>
      </c>
      <c r="E1315" s="13">
        <f t="shared" si="21"/>
        <v>2023</v>
      </c>
    </row>
    <row r="1316" spans="1:5">
      <c r="A1316" s="13" t="s">
        <v>124</v>
      </c>
      <c r="B1316" s="3" t="s">
        <v>4274</v>
      </c>
      <c r="C1316" s="3" t="s">
        <v>166</v>
      </c>
      <c r="D1316" s="12">
        <v>45075</v>
      </c>
      <c r="E1316" s="13">
        <f t="shared" si="21"/>
        <v>2023</v>
      </c>
    </row>
    <row r="1317" spans="1:5">
      <c r="A1317" s="13" t="s">
        <v>124</v>
      </c>
      <c r="B1317" s="3" t="s">
        <v>4363</v>
      </c>
      <c r="C1317" s="3" t="s">
        <v>166</v>
      </c>
      <c r="D1317" s="12">
        <v>45075</v>
      </c>
      <c r="E1317" s="13">
        <f t="shared" si="21"/>
        <v>2023</v>
      </c>
    </row>
    <row r="1318" spans="1:5">
      <c r="A1318" s="13" t="s">
        <v>124</v>
      </c>
      <c r="B1318" s="3" t="s">
        <v>4281</v>
      </c>
      <c r="C1318" s="3" t="s">
        <v>166</v>
      </c>
      <c r="D1318" s="12">
        <v>45075</v>
      </c>
      <c r="E1318" s="13">
        <f t="shared" si="21"/>
        <v>2023</v>
      </c>
    </row>
    <row r="1319" spans="1:5">
      <c r="A1319" s="13" t="s">
        <v>124</v>
      </c>
      <c r="B1319" s="3" t="s">
        <v>4371</v>
      </c>
      <c r="C1319" s="3" t="s">
        <v>166</v>
      </c>
      <c r="D1319" s="12">
        <v>45075</v>
      </c>
      <c r="E1319" s="13">
        <f t="shared" si="21"/>
        <v>2023</v>
      </c>
    </row>
    <row r="1320" spans="1:5">
      <c r="A1320" s="13" t="s">
        <v>124</v>
      </c>
      <c r="B1320" s="3" t="s">
        <v>181</v>
      </c>
      <c r="C1320" s="3" t="s">
        <v>166</v>
      </c>
      <c r="D1320" s="12">
        <v>45075</v>
      </c>
      <c r="E1320" s="13">
        <f t="shared" si="21"/>
        <v>2023</v>
      </c>
    </row>
    <row r="1321" spans="1:5">
      <c r="A1321" s="13" t="s">
        <v>124</v>
      </c>
      <c r="B1321" s="3" t="s">
        <v>4281</v>
      </c>
      <c r="C1321" s="3" t="s">
        <v>166</v>
      </c>
      <c r="D1321" s="12">
        <v>45075</v>
      </c>
      <c r="E1321" s="13">
        <f t="shared" si="21"/>
        <v>2023</v>
      </c>
    </row>
    <row r="1322" spans="1:5">
      <c r="A1322" s="13" t="s">
        <v>124</v>
      </c>
      <c r="B1322" s="3" t="s">
        <v>4281</v>
      </c>
      <c r="C1322" s="3" t="s">
        <v>166</v>
      </c>
      <c r="D1322" s="12">
        <v>45075</v>
      </c>
      <c r="E1322" s="13">
        <f t="shared" si="21"/>
        <v>2023</v>
      </c>
    </row>
    <row r="1323" spans="1:5">
      <c r="A1323" s="13" t="s">
        <v>124</v>
      </c>
      <c r="B1323" s="3" t="s">
        <v>4281</v>
      </c>
      <c r="C1323" s="3" t="s">
        <v>166</v>
      </c>
      <c r="D1323" s="12">
        <v>45075</v>
      </c>
      <c r="E1323" s="13">
        <f t="shared" si="21"/>
        <v>2023</v>
      </c>
    </row>
    <row r="1324" spans="1:5">
      <c r="A1324" s="13" t="s">
        <v>124</v>
      </c>
      <c r="B1324" s="3" t="s">
        <v>4278</v>
      </c>
      <c r="C1324" s="3" t="s">
        <v>166</v>
      </c>
      <c r="D1324" s="12">
        <v>45075</v>
      </c>
      <c r="E1324" s="13">
        <f t="shared" si="21"/>
        <v>2023</v>
      </c>
    </row>
    <row r="1325" spans="1:5">
      <c r="A1325" s="13" t="s">
        <v>124</v>
      </c>
      <c r="B1325" s="3" t="s">
        <v>181</v>
      </c>
      <c r="C1325" s="3" t="s">
        <v>190</v>
      </c>
      <c r="D1325" s="12">
        <v>45094</v>
      </c>
      <c r="E1325" s="13">
        <f t="shared" si="21"/>
        <v>2023</v>
      </c>
    </row>
    <row r="1326" spans="1:5">
      <c r="A1326" s="13" t="s">
        <v>124</v>
      </c>
      <c r="B1326" s="3" t="s">
        <v>4274</v>
      </c>
      <c r="C1326" s="3" t="s">
        <v>166</v>
      </c>
      <c r="D1326" s="12">
        <v>45075</v>
      </c>
      <c r="E1326" s="13">
        <f t="shared" si="21"/>
        <v>2023</v>
      </c>
    </row>
    <row r="1327" spans="1:5">
      <c r="A1327" s="13" t="s">
        <v>124</v>
      </c>
      <c r="B1327" s="3" t="s">
        <v>4281</v>
      </c>
      <c r="C1327" s="3" t="s">
        <v>166</v>
      </c>
      <c r="D1327" s="12">
        <v>45075</v>
      </c>
      <c r="E1327" s="13">
        <f t="shared" si="21"/>
        <v>2023</v>
      </c>
    </row>
    <row r="1328" spans="1:5">
      <c r="A1328" s="13" t="s">
        <v>124</v>
      </c>
      <c r="B1328" s="3" t="s">
        <v>4371</v>
      </c>
      <c r="C1328" s="3" t="s">
        <v>166</v>
      </c>
      <c r="D1328" s="12">
        <v>45075</v>
      </c>
      <c r="E1328" s="13">
        <f t="shared" si="21"/>
        <v>2023</v>
      </c>
    </row>
    <row r="1329" spans="1:5">
      <c r="A1329" s="13" t="s">
        <v>124</v>
      </c>
      <c r="B1329" s="3" t="s">
        <v>4281</v>
      </c>
      <c r="C1329" s="3" t="s">
        <v>166</v>
      </c>
      <c r="D1329" s="12">
        <v>45075</v>
      </c>
      <c r="E1329" s="13">
        <f t="shared" si="21"/>
        <v>2023</v>
      </c>
    </row>
    <row r="1330" spans="1:5">
      <c r="A1330" s="13" t="s">
        <v>124</v>
      </c>
      <c r="B1330" s="3" t="s">
        <v>4283</v>
      </c>
      <c r="C1330" s="3" t="s">
        <v>166</v>
      </c>
      <c r="D1330" s="12">
        <v>45075</v>
      </c>
      <c r="E1330" s="13">
        <f t="shared" si="21"/>
        <v>2023</v>
      </c>
    </row>
    <row r="1331" spans="1:5">
      <c r="A1331" s="13" t="s">
        <v>124</v>
      </c>
      <c r="B1331" s="3" t="s">
        <v>4278</v>
      </c>
      <c r="C1331" s="3" t="s">
        <v>166</v>
      </c>
      <c r="D1331" s="12">
        <v>45075</v>
      </c>
      <c r="E1331" s="13">
        <f t="shared" si="21"/>
        <v>2023</v>
      </c>
    </row>
    <row r="1332" spans="1:5">
      <c r="A1332" s="13" t="s">
        <v>124</v>
      </c>
      <c r="B1332" s="3" t="s">
        <v>4281</v>
      </c>
      <c r="C1332" s="3" t="s">
        <v>166</v>
      </c>
      <c r="D1332" s="12">
        <v>45075</v>
      </c>
      <c r="E1332" s="13">
        <f t="shared" si="21"/>
        <v>2023</v>
      </c>
    </row>
    <row r="1333" spans="1:5">
      <c r="A1333" s="13" t="s">
        <v>124</v>
      </c>
      <c r="B1333" s="3" t="s">
        <v>4281</v>
      </c>
      <c r="C1333" s="3" t="s">
        <v>190</v>
      </c>
      <c r="D1333" s="12">
        <v>45095</v>
      </c>
      <c r="E1333" s="13">
        <f t="shared" si="21"/>
        <v>2023</v>
      </c>
    </row>
    <row r="1334" spans="1:5">
      <c r="A1334" s="13" t="s">
        <v>124</v>
      </c>
      <c r="B1334" s="3" t="s">
        <v>4283</v>
      </c>
      <c r="C1334" s="3" t="s">
        <v>166</v>
      </c>
      <c r="D1334" s="12">
        <v>45075</v>
      </c>
      <c r="E1334" s="13">
        <f t="shared" si="21"/>
        <v>2023</v>
      </c>
    </row>
    <row r="1335" spans="1:5">
      <c r="A1335" s="13" t="s">
        <v>124</v>
      </c>
      <c r="B1335" s="3" t="s">
        <v>4278</v>
      </c>
      <c r="C1335" s="3" t="s">
        <v>166</v>
      </c>
      <c r="D1335" s="12">
        <v>45075</v>
      </c>
      <c r="E1335" s="13">
        <f t="shared" si="21"/>
        <v>2023</v>
      </c>
    </row>
    <row r="1336" spans="1:5">
      <c r="A1336" s="13" t="s">
        <v>124</v>
      </c>
      <c r="B1336" s="3" t="s">
        <v>4283</v>
      </c>
      <c r="C1336" s="3" t="s">
        <v>190</v>
      </c>
      <c r="D1336" s="12">
        <v>45079</v>
      </c>
      <c r="E1336" s="13">
        <f t="shared" si="21"/>
        <v>2023</v>
      </c>
    </row>
    <row r="1337" spans="1:5">
      <c r="A1337" s="13" t="s">
        <v>124</v>
      </c>
      <c r="B1337" s="3" t="s">
        <v>181</v>
      </c>
      <c r="C1337" s="3" t="s">
        <v>166</v>
      </c>
      <c r="D1337" s="12">
        <v>45075</v>
      </c>
      <c r="E1337" s="13">
        <f t="shared" si="21"/>
        <v>2023</v>
      </c>
    </row>
    <row r="1338" spans="1:5">
      <c r="A1338" s="13" t="s">
        <v>124</v>
      </c>
      <c r="B1338" s="3" t="s">
        <v>181</v>
      </c>
      <c r="C1338" s="3" t="s">
        <v>166</v>
      </c>
      <c r="D1338" s="12">
        <v>45075</v>
      </c>
      <c r="E1338" s="13">
        <f t="shared" si="21"/>
        <v>2023</v>
      </c>
    </row>
    <row r="1339" spans="1:5">
      <c r="A1339" s="13" t="s">
        <v>124</v>
      </c>
      <c r="B1339" s="3" t="s">
        <v>181</v>
      </c>
      <c r="C1339" s="3" t="s">
        <v>166</v>
      </c>
      <c r="D1339" s="12">
        <v>45075</v>
      </c>
      <c r="E1339" s="13">
        <f t="shared" si="21"/>
        <v>2023</v>
      </c>
    </row>
    <row r="1340" spans="1:5">
      <c r="A1340" s="13" t="s">
        <v>124</v>
      </c>
      <c r="B1340" s="3" t="s">
        <v>181</v>
      </c>
      <c r="C1340" s="3" t="s">
        <v>166</v>
      </c>
      <c r="D1340" s="12">
        <v>45075</v>
      </c>
      <c r="E1340" s="13">
        <f t="shared" si="21"/>
        <v>2023</v>
      </c>
    </row>
    <row r="1341" spans="1:5">
      <c r="A1341" s="13" t="s">
        <v>124</v>
      </c>
      <c r="B1341" s="3" t="s">
        <v>181</v>
      </c>
      <c r="C1341" s="3" t="s">
        <v>166</v>
      </c>
      <c r="D1341" s="12">
        <v>45075</v>
      </c>
      <c r="E1341" s="13">
        <f t="shared" si="21"/>
        <v>2023</v>
      </c>
    </row>
    <row r="1342" spans="1:5">
      <c r="A1342" s="13" t="s">
        <v>124</v>
      </c>
      <c r="B1342" s="3" t="s">
        <v>181</v>
      </c>
      <c r="C1342" s="3" t="s">
        <v>166</v>
      </c>
      <c r="D1342" s="12">
        <v>45075</v>
      </c>
      <c r="E1342" s="13">
        <f t="shared" si="21"/>
        <v>2023</v>
      </c>
    </row>
    <row r="1343" spans="1:5">
      <c r="A1343" s="13" t="s">
        <v>124</v>
      </c>
      <c r="B1343" s="3" t="s">
        <v>179</v>
      </c>
      <c r="C1343" s="3" t="s">
        <v>166</v>
      </c>
      <c r="D1343" s="12">
        <v>45075</v>
      </c>
      <c r="E1343" s="13">
        <f t="shared" si="21"/>
        <v>2023</v>
      </c>
    </row>
    <row r="1344" spans="1:5">
      <c r="A1344" s="13" t="s">
        <v>124</v>
      </c>
      <c r="B1344" s="3" t="s">
        <v>4283</v>
      </c>
      <c r="C1344" s="3" t="s">
        <v>166</v>
      </c>
      <c r="D1344" s="12">
        <v>45075</v>
      </c>
      <c r="E1344" s="13">
        <f t="shared" si="21"/>
        <v>2023</v>
      </c>
    </row>
    <row r="1345" spans="1:5">
      <c r="A1345" s="13" t="s">
        <v>124</v>
      </c>
      <c r="B1345" s="3" t="s">
        <v>259</v>
      </c>
      <c r="C1345" s="3" t="s">
        <v>166</v>
      </c>
      <c r="D1345" s="12">
        <v>45075</v>
      </c>
      <c r="E1345" s="13">
        <f t="shared" si="21"/>
        <v>2023</v>
      </c>
    </row>
    <row r="1346" spans="1:5">
      <c r="A1346" s="13" t="s">
        <v>124</v>
      </c>
      <c r="B1346" s="3" t="s">
        <v>4283</v>
      </c>
      <c r="C1346" s="3" t="s">
        <v>166</v>
      </c>
      <c r="D1346" s="12">
        <v>45075</v>
      </c>
      <c r="E1346" s="13">
        <f t="shared" ref="E1346:E1409" si="22">YEAR(D1346)</f>
        <v>2023</v>
      </c>
    </row>
    <row r="1347" spans="1:5">
      <c r="A1347" s="13" t="s">
        <v>124</v>
      </c>
      <c r="B1347" s="3" t="s">
        <v>4283</v>
      </c>
      <c r="C1347" s="3" t="s">
        <v>190</v>
      </c>
      <c r="D1347" s="12">
        <v>45079</v>
      </c>
      <c r="E1347" s="13">
        <f t="shared" si="22"/>
        <v>2023</v>
      </c>
    </row>
    <row r="1348" spans="1:5">
      <c r="A1348" s="13" t="s">
        <v>124</v>
      </c>
      <c r="B1348" s="3" t="s">
        <v>4281</v>
      </c>
      <c r="C1348" s="3" t="s">
        <v>166</v>
      </c>
      <c r="D1348" s="12">
        <v>45075</v>
      </c>
      <c r="E1348" s="13">
        <f t="shared" si="22"/>
        <v>2023</v>
      </c>
    </row>
    <row r="1349" spans="1:5">
      <c r="A1349" s="13" t="s">
        <v>124</v>
      </c>
      <c r="B1349" s="3" t="s">
        <v>4283</v>
      </c>
      <c r="C1349" s="3" t="s">
        <v>190</v>
      </c>
      <c r="D1349" s="12">
        <v>45079</v>
      </c>
      <c r="E1349" s="13">
        <f t="shared" si="22"/>
        <v>2023</v>
      </c>
    </row>
    <row r="1350" spans="1:5">
      <c r="A1350" s="13" t="s">
        <v>124</v>
      </c>
      <c r="B1350" s="3" t="s">
        <v>4283</v>
      </c>
      <c r="C1350" s="3" t="s">
        <v>166</v>
      </c>
      <c r="D1350" s="12">
        <v>45075</v>
      </c>
      <c r="E1350" s="13">
        <f t="shared" si="22"/>
        <v>2023</v>
      </c>
    </row>
    <row r="1351" spans="1:5">
      <c r="A1351" s="13" t="s">
        <v>124</v>
      </c>
      <c r="B1351" s="3" t="s">
        <v>4283</v>
      </c>
      <c r="C1351" s="3" t="s">
        <v>166</v>
      </c>
      <c r="D1351" s="12">
        <v>45075</v>
      </c>
      <c r="E1351" s="13">
        <f t="shared" si="22"/>
        <v>2023</v>
      </c>
    </row>
    <row r="1352" spans="1:5">
      <c r="A1352" s="13" t="s">
        <v>124</v>
      </c>
      <c r="B1352" s="3" t="s">
        <v>4283</v>
      </c>
      <c r="C1352" s="3" t="s">
        <v>166</v>
      </c>
      <c r="D1352" s="12">
        <v>45075</v>
      </c>
      <c r="E1352" s="13">
        <f t="shared" si="22"/>
        <v>2023</v>
      </c>
    </row>
    <row r="1353" spans="1:5">
      <c r="A1353" s="13" t="s">
        <v>124</v>
      </c>
      <c r="B1353" s="3" t="s">
        <v>4283</v>
      </c>
      <c r="C1353" s="3" t="s">
        <v>166</v>
      </c>
      <c r="D1353" s="12">
        <v>45075</v>
      </c>
      <c r="E1353" s="13">
        <f t="shared" si="22"/>
        <v>2023</v>
      </c>
    </row>
    <row r="1354" spans="1:5">
      <c r="A1354" s="13" t="s">
        <v>124</v>
      </c>
      <c r="B1354" s="3" t="s">
        <v>4283</v>
      </c>
      <c r="C1354" s="3" t="s">
        <v>166</v>
      </c>
      <c r="D1354" s="12">
        <v>45075</v>
      </c>
      <c r="E1354" s="13">
        <f t="shared" si="22"/>
        <v>2023</v>
      </c>
    </row>
    <row r="1355" spans="1:5">
      <c r="A1355" s="13" t="s">
        <v>124</v>
      </c>
      <c r="B1355" s="3" t="s">
        <v>4281</v>
      </c>
      <c r="C1355" s="3" t="s">
        <v>166</v>
      </c>
      <c r="D1355" s="12">
        <v>45075</v>
      </c>
      <c r="E1355" s="13">
        <f t="shared" si="22"/>
        <v>2023</v>
      </c>
    </row>
    <row r="1356" spans="1:5">
      <c r="A1356" s="13" t="s">
        <v>124</v>
      </c>
      <c r="B1356" s="3" t="s">
        <v>4281</v>
      </c>
      <c r="C1356" s="3" t="s">
        <v>166</v>
      </c>
      <c r="D1356" s="12">
        <v>45075</v>
      </c>
      <c r="E1356" s="13">
        <f t="shared" si="22"/>
        <v>2023</v>
      </c>
    </row>
    <row r="1357" spans="1:5">
      <c r="A1357" s="13" t="s">
        <v>124</v>
      </c>
      <c r="B1357" s="3" t="s">
        <v>4283</v>
      </c>
      <c r="C1357" s="3" t="s">
        <v>166</v>
      </c>
      <c r="D1357" s="12">
        <v>45075</v>
      </c>
      <c r="E1357" s="13">
        <f t="shared" si="22"/>
        <v>2023</v>
      </c>
    </row>
    <row r="1358" spans="1:5">
      <c r="A1358" s="13" t="s">
        <v>124</v>
      </c>
      <c r="B1358" s="3" t="s">
        <v>4281</v>
      </c>
      <c r="C1358" s="3" t="s">
        <v>166</v>
      </c>
      <c r="D1358" s="12">
        <v>45075</v>
      </c>
      <c r="E1358" s="13">
        <f t="shared" si="22"/>
        <v>2023</v>
      </c>
    </row>
    <row r="1359" spans="1:5">
      <c r="A1359" s="13" t="s">
        <v>124</v>
      </c>
      <c r="B1359" s="3" t="s">
        <v>259</v>
      </c>
      <c r="C1359" s="3" t="s">
        <v>166</v>
      </c>
      <c r="D1359" s="12">
        <v>45075</v>
      </c>
      <c r="E1359" s="13">
        <f t="shared" si="22"/>
        <v>2023</v>
      </c>
    </row>
    <row r="1360" spans="1:5">
      <c r="A1360" s="13" t="s">
        <v>124</v>
      </c>
      <c r="B1360" s="3" t="s">
        <v>4278</v>
      </c>
      <c r="C1360" s="3" t="s">
        <v>166</v>
      </c>
      <c r="D1360" s="12">
        <v>45075</v>
      </c>
      <c r="E1360" s="13">
        <f t="shared" si="22"/>
        <v>2023</v>
      </c>
    </row>
    <row r="1361" spans="1:5">
      <c r="A1361" s="13" t="s">
        <v>124</v>
      </c>
      <c r="B1361" s="3" t="s">
        <v>4278</v>
      </c>
      <c r="C1361" s="3" t="s">
        <v>166</v>
      </c>
      <c r="D1361" s="12">
        <v>45075</v>
      </c>
      <c r="E1361" s="13">
        <f t="shared" si="22"/>
        <v>2023</v>
      </c>
    </row>
    <row r="1362" spans="1:5">
      <c r="A1362" s="13" t="s">
        <v>124</v>
      </c>
      <c r="B1362" s="3" t="s">
        <v>4281</v>
      </c>
      <c r="C1362" s="3" t="s">
        <v>166</v>
      </c>
      <c r="D1362" s="12">
        <v>45075</v>
      </c>
      <c r="E1362" s="13">
        <f t="shared" si="22"/>
        <v>2023</v>
      </c>
    </row>
    <row r="1363" spans="1:5">
      <c r="A1363" s="13" t="s">
        <v>124</v>
      </c>
      <c r="B1363" s="3" t="s">
        <v>4278</v>
      </c>
      <c r="C1363" s="3" t="s">
        <v>166</v>
      </c>
      <c r="D1363" s="12">
        <v>45075</v>
      </c>
      <c r="E1363" s="13">
        <f t="shared" si="22"/>
        <v>2023</v>
      </c>
    </row>
    <row r="1364" spans="1:5">
      <c r="A1364" s="13" t="s">
        <v>124</v>
      </c>
      <c r="B1364" s="3" t="s">
        <v>4283</v>
      </c>
      <c r="C1364" s="3" t="s">
        <v>166</v>
      </c>
      <c r="D1364" s="12">
        <v>45075</v>
      </c>
      <c r="E1364" s="13">
        <f t="shared" si="22"/>
        <v>2023</v>
      </c>
    </row>
    <row r="1365" spans="1:5">
      <c r="A1365" s="13" t="s">
        <v>124</v>
      </c>
      <c r="B1365" s="3" t="s">
        <v>4274</v>
      </c>
      <c r="C1365" s="3" t="s">
        <v>166</v>
      </c>
      <c r="D1365" s="12">
        <v>45075</v>
      </c>
      <c r="E1365" s="13">
        <f t="shared" si="22"/>
        <v>2023</v>
      </c>
    </row>
    <row r="1366" spans="1:5">
      <c r="A1366" s="13" t="s">
        <v>124</v>
      </c>
      <c r="B1366" s="3" t="s">
        <v>4278</v>
      </c>
      <c r="C1366" s="3" t="s">
        <v>166</v>
      </c>
      <c r="D1366" s="12">
        <v>45075</v>
      </c>
      <c r="E1366" s="13">
        <f t="shared" si="22"/>
        <v>2023</v>
      </c>
    </row>
    <row r="1367" spans="1:5">
      <c r="A1367" s="13" t="s">
        <v>124</v>
      </c>
      <c r="B1367" s="3" t="s">
        <v>4281</v>
      </c>
      <c r="C1367" s="3" t="s">
        <v>166</v>
      </c>
      <c r="D1367" s="12">
        <v>45075</v>
      </c>
      <c r="E1367" s="13">
        <f t="shared" si="22"/>
        <v>2023</v>
      </c>
    </row>
    <row r="1368" spans="1:5">
      <c r="A1368" s="13" t="s">
        <v>124</v>
      </c>
      <c r="B1368" s="3" t="s">
        <v>5041</v>
      </c>
      <c r="C1368" s="3" t="s">
        <v>240</v>
      </c>
      <c r="D1368" s="12">
        <v>44252</v>
      </c>
      <c r="E1368" s="13">
        <f t="shared" si="22"/>
        <v>2021</v>
      </c>
    </row>
    <row r="1369" spans="1:5">
      <c r="A1369" s="13" t="s">
        <v>124</v>
      </c>
      <c r="B1369" s="3" t="s">
        <v>5041</v>
      </c>
      <c r="C1369" s="3" t="s">
        <v>240</v>
      </c>
      <c r="D1369" s="12">
        <v>44328</v>
      </c>
      <c r="E1369" s="13">
        <f t="shared" si="22"/>
        <v>2021</v>
      </c>
    </row>
    <row r="1370" spans="1:5">
      <c r="A1370" s="13" t="s">
        <v>124</v>
      </c>
      <c r="B1370" s="3" t="s">
        <v>5041</v>
      </c>
      <c r="C1370" s="3" t="s">
        <v>240</v>
      </c>
      <c r="D1370" s="12">
        <v>44319</v>
      </c>
      <c r="E1370" s="13">
        <f t="shared" si="22"/>
        <v>2021</v>
      </c>
    </row>
    <row r="1371" spans="1:5">
      <c r="A1371" s="13" t="s">
        <v>124</v>
      </c>
      <c r="B1371" s="3" t="s">
        <v>5046</v>
      </c>
      <c r="C1371" s="3" t="s">
        <v>240</v>
      </c>
      <c r="D1371" s="12">
        <v>43902</v>
      </c>
      <c r="E1371" s="13">
        <f t="shared" si="22"/>
        <v>2020</v>
      </c>
    </row>
    <row r="1372" spans="1:5">
      <c r="A1372" s="13" t="s">
        <v>124</v>
      </c>
      <c r="B1372" s="3" t="s">
        <v>5046</v>
      </c>
      <c r="C1372" s="3" t="s">
        <v>240</v>
      </c>
      <c r="D1372" s="12">
        <v>44341</v>
      </c>
      <c r="E1372" s="13">
        <f t="shared" si="22"/>
        <v>2021</v>
      </c>
    </row>
    <row r="1373" spans="1:5">
      <c r="A1373" s="13" t="s">
        <v>124</v>
      </c>
      <c r="B1373" s="3" t="s">
        <v>5046</v>
      </c>
      <c r="C1373" s="3" t="s">
        <v>240</v>
      </c>
      <c r="D1373" s="12">
        <v>44264</v>
      </c>
      <c r="E1373" s="13">
        <f t="shared" si="22"/>
        <v>2021</v>
      </c>
    </row>
    <row r="1374" spans="1:5">
      <c r="A1374" s="13" t="s">
        <v>124</v>
      </c>
      <c r="B1374" s="3" t="s">
        <v>5046</v>
      </c>
      <c r="C1374" s="3" t="s">
        <v>240</v>
      </c>
      <c r="D1374" s="12">
        <v>44260</v>
      </c>
      <c r="E1374" s="13">
        <f t="shared" si="22"/>
        <v>2021</v>
      </c>
    </row>
    <row r="1375" spans="1:5">
      <c r="A1375" s="13" t="s">
        <v>124</v>
      </c>
      <c r="B1375" s="3" t="s">
        <v>5046</v>
      </c>
      <c r="C1375" s="3" t="s">
        <v>240</v>
      </c>
      <c r="D1375" s="12">
        <v>44277</v>
      </c>
      <c r="E1375" s="13">
        <f t="shared" si="22"/>
        <v>2021</v>
      </c>
    </row>
    <row r="1376" spans="1:5">
      <c r="A1376" s="13" t="s">
        <v>124</v>
      </c>
      <c r="B1376" s="3" t="s">
        <v>5046</v>
      </c>
      <c r="C1376" s="3" t="s">
        <v>240</v>
      </c>
      <c r="D1376" s="12">
        <v>44306</v>
      </c>
      <c r="E1376" s="13">
        <f t="shared" si="22"/>
        <v>2021</v>
      </c>
    </row>
    <row r="1377" spans="1:5">
      <c r="A1377" s="13" t="s">
        <v>124</v>
      </c>
      <c r="B1377" s="3" t="s">
        <v>5046</v>
      </c>
      <c r="C1377" s="3" t="s">
        <v>240</v>
      </c>
      <c r="D1377" s="12">
        <v>44284</v>
      </c>
      <c r="E1377" s="13">
        <f t="shared" si="22"/>
        <v>2021</v>
      </c>
    </row>
    <row r="1378" spans="1:5">
      <c r="A1378" s="13" t="s">
        <v>124</v>
      </c>
      <c r="B1378" s="3" t="s">
        <v>5046</v>
      </c>
      <c r="C1378" s="3" t="s">
        <v>240</v>
      </c>
      <c r="D1378" s="12">
        <v>44414</v>
      </c>
      <c r="E1378" s="13">
        <f t="shared" si="22"/>
        <v>2021</v>
      </c>
    </row>
    <row r="1379" spans="1:5">
      <c r="A1379" s="13" t="s">
        <v>124</v>
      </c>
      <c r="B1379" s="3" t="s">
        <v>5046</v>
      </c>
      <c r="C1379" s="3" t="s">
        <v>240</v>
      </c>
      <c r="D1379" s="12">
        <v>44466</v>
      </c>
      <c r="E1379" s="13">
        <f t="shared" si="22"/>
        <v>2021</v>
      </c>
    </row>
    <row r="1380" spans="1:5">
      <c r="A1380" s="13" t="s">
        <v>124</v>
      </c>
      <c r="B1380" s="3" t="s">
        <v>5046</v>
      </c>
      <c r="C1380" s="3" t="s">
        <v>240</v>
      </c>
      <c r="D1380" s="12">
        <v>44494</v>
      </c>
      <c r="E1380" s="13">
        <f t="shared" si="22"/>
        <v>2021</v>
      </c>
    </row>
    <row r="1381" spans="1:5">
      <c r="A1381" s="13" t="s">
        <v>124</v>
      </c>
      <c r="B1381" s="3" t="s">
        <v>5064</v>
      </c>
      <c r="C1381" s="3" t="s">
        <v>240</v>
      </c>
      <c r="D1381" s="12">
        <v>44329</v>
      </c>
      <c r="E1381" s="13">
        <f t="shared" si="22"/>
        <v>2021</v>
      </c>
    </row>
    <row r="1382" spans="1:5">
      <c r="A1382" s="13" t="s">
        <v>124</v>
      </c>
      <c r="B1382" s="3" t="s">
        <v>5064</v>
      </c>
      <c r="C1382" s="3" t="s">
        <v>240</v>
      </c>
      <c r="D1382" s="12">
        <v>44279</v>
      </c>
      <c r="E1382" s="13">
        <f t="shared" si="22"/>
        <v>2021</v>
      </c>
    </row>
    <row r="1383" spans="1:5">
      <c r="A1383" s="13" t="s">
        <v>124</v>
      </c>
      <c r="B1383" s="3" t="s">
        <v>5064</v>
      </c>
      <c r="C1383" s="3" t="s">
        <v>240</v>
      </c>
      <c r="D1383" s="12">
        <v>44384</v>
      </c>
      <c r="E1383" s="13">
        <f t="shared" si="22"/>
        <v>2021</v>
      </c>
    </row>
    <row r="1384" spans="1:5">
      <c r="A1384" s="13" t="s">
        <v>124</v>
      </c>
      <c r="B1384" s="3" t="s">
        <v>5103</v>
      </c>
      <c r="C1384" s="3" t="s">
        <v>240</v>
      </c>
      <c r="D1384" s="12">
        <v>44258</v>
      </c>
      <c r="E1384" s="13">
        <f t="shared" si="22"/>
        <v>2021</v>
      </c>
    </row>
    <row r="1385" spans="1:5">
      <c r="A1385" s="13" t="s">
        <v>124</v>
      </c>
      <c r="B1385" s="3" t="s">
        <v>5103</v>
      </c>
      <c r="C1385" s="3" t="s">
        <v>240</v>
      </c>
      <c r="D1385" s="12">
        <v>44252</v>
      </c>
      <c r="E1385" s="13">
        <f t="shared" si="22"/>
        <v>2021</v>
      </c>
    </row>
    <row r="1386" spans="1:5">
      <c r="A1386" s="13" t="s">
        <v>124</v>
      </c>
      <c r="B1386" s="3" t="s">
        <v>5103</v>
      </c>
      <c r="C1386" s="3" t="s">
        <v>240</v>
      </c>
      <c r="D1386" s="12">
        <v>44329</v>
      </c>
      <c r="E1386" s="13">
        <f t="shared" si="22"/>
        <v>2021</v>
      </c>
    </row>
    <row r="1387" spans="1:5">
      <c r="A1387" s="13" t="s">
        <v>124</v>
      </c>
      <c r="B1387" s="3" t="s">
        <v>5076</v>
      </c>
      <c r="C1387" s="3" t="s">
        <v>240</v>
      </c>
      <c r="D1387" s="12">
        <v>44258</v>
      </c>
      <c r="E1387" s="13">
        <f t="shared" si="22"/>
        <v>2021</v>
      </c>
    </row>
    <row r="1388" spans="1:5">
      <c r="A1388" s="13" t="s">
        <v>124</v>
      </c>
      <c r="B1388" s="3" t="s">
        <v>5076</v>
      </c>
      <c r="C1388" s="3" t="s">
        <v>240</v>
      </c>
      <c r="D1388" s="12">
        <v>44252</v>
      </c>
      <c r="E1388" s="13">
        <f t="shared" si="22"/>
        <v>2021</v>
      </c>
    </row>
    <row r="1389" spans="1:5">
      <c r="A1389" s="13" t="s">
        <v>126</v>
      </c>
      <c r="B1389" s="3" t="s">
        <v>254</v>
      </c>
      <c r="C1389" s="3" t="s">
        <v>190</v>
      </c>
      <c r="D1389" s="12">
        <v>45365</v>
      </c>
      <c r="E1389" s="13">
        <f t="shared" si="22"/>
        <v>2024</v>
      </c>
    </row>
    <row r="1390" spans="1:5">
      <c r="A1390" s="13" t="s">
        <v>126</v>
      </c>
      <c r="B1390" s="3" t="s">
        <v>181</v>
      </c>
      <c r="C1390" s="3" t="s">
        <v>190</v>
      </c>
      <c r="D1390" s="12">
        <v>45369</v>
      </c>
      <c r="E1390" s="13">
        <f t="shared" si="22"/>
        <v>2024</v>
      </c>
    </row>
    <row r="1391" spans="1:5">
      <c r="A1391" s="13" t="s">
        <v>126</v>
      </c>
      <c r="B1391" s="3" t="s">
        <v>256</v>
      </c>
      <c r="C1391" s="3" t="s">
        <v>190</v>
      </c>
      <c r="D1391" s="12">
        <v>45370</v>
      </c>
      <c r="E1391" s="13">
        <f t="shared" si="22"/>
        <v>2024</v>
      </c>
    </row>
    <row r="1392" spans="1:5">
      <c r="A1392" s="13" t="s">
        <v>126</v>
      </c>
      <c r="B1392" s="3" t="s">
        <v>256</v>
      </c>
      <c r="C1392" s="3" t="s">
        <v>190</v>
      </c>
      <c r="D1392" s="12">
        <v>45372</v>
      </c>
      <c r="E1392" s="13">
        <f t="shared" si="22"/>
        <v>2024</v>
      </c>
    </row>
    <row r="1393" spans="1:5">
      <c r="A1393" s="13" t="s">
        <v>126</v>
      </c>
      <c r="B1393" s="3" t="s">
        <v>423</v>
      </c>
      <c r="C1393" s="3" t="s">
        <v>166</v>
      </c>
      <c r="D1393" s="12">
        <v>45352</v>
      </c>
      <c r="E1393" s="13">
        <f t="shared" si="22"/>
        <v>2024</v>
      </c>
    </row>
    <row r="1394" spans="1:5">
      <c r="A1394" s="13" t="s">
        <v>126</v>
      </c>
      <c r="B1394" s="3" t="s">
        <v>232</v>
      </c>
      <c r="C1394" s="3" t="s">
        <v>166</v>
      </c>
      <c r="D1394" s="12">
        <v>45352</v>
      </c>
      <c r="E1394" s="13">
        <f t="shared" si="22"/>
        <v>2024</v>
      </c>
    </row>
    <row r="1395" spans="1:5">
      <c r="A1395" s="13" t="s">
        <v>126</v>
      </c>
      <c r="B1395" s="3" t="s">
        <v>230</v>
      </c>
      <c r="C1395" s="3" t="s">
        <v>166</v>
      </c>
      <c r="D1395" s="12">
        <v>45352</v>
      </c>
      <c r="E1395" s="13">
        <f t="shared" si="22"/>
        <v>2024</v>
      </c>
    </row>
    <row r="1396" spans="1:5">
      <c r="A1396" s="13" t="s">
        <v>126</v>
      </c>
      <c r="B1396" s="3" t="s">
        <v>159</v>
      </c>
      <c r="C1396" s="3" t="s">
        <v>166</v>
      </c>
      <c r="D1396" s="12">
        <v>45352</v>
      </c>
      <c r="E1396" s="13">
        <f t="shared" si="22"/>
        <v>2024</v>
      </c>
    </row>
    <row r="1397" spans="1:5">
      <c r="A1397" s="13" t="s">
        <v>126</v>
      </c>
      <c r="B1397" s="3" t="s">
        <v>558</v>
      </c>
      <c r="C1397" s="3" t="s">
        <v>190</v>
      </c>
      <c r="D1397" s="12">
        <v>45321</v>
      </c>
      <c r="E1397" s="13">
        <f t="shared" si="22"/>
        <v>2024</v>
      </c>
    </row>
    <row r="1398" spans="1:5">
      <c r="A1398" s="13" t="s">
        <v>126</v>
      </c>
      <c r="B1398" s="3" t="s">
        <v>181</v>
      </c>
      <c r="C1398" s="3" t="s">
        <v>190</v>
      </c>
      <c r="D1398" s="12">
        <v>45321</v>
      </c>
      <c r="E1398" s="13">
        <f t="shared" si="22"/>
        <v>2024</v>
      </c>
    </row>
    <row r="1399" spans="1:5">
      <c r="A1399" s="13" t="s">
        <v>126</v>
      </c>
      <c r="B1399" s="3" t="s">
        <v>181</v>
      </c>
      <c r="C1399" s="3" t="s">
        <v>190</v>
      </c>
      <c r="D1399" s="12">
        <v>44999</v>
      </c>
      <c r="E1399" s="13">
        <f t="shared" si="22"/>
        <v>2023</v>
      </c>
    </row>
    <row r="1400" spans="1:5">
      <c r="A1400" s="13" t="s">
        <v>126</v>
      </c>
      <c r="B1400" s="3" t="s">
        <v>259</v>
      </c>
      <c r="C1400" s="3" t="s">
        <v>190</v>
      </c>
      <c r="D1400" s="12">
        <v>45000</v>
      </c>
      <c r="E1400" s="13">
        <f t="shared" si="22"/>
        <v>2023</v>
      </c>
    </row>
    <row r="1401" spans="1:5">
      <c r="A1401" s="13" t="s">
        <v>126</v>
      </c>
      <c r="B1401" s="3" t="s">
        <v>4281</v>
      </c>
      <c r="C1401" s="3" t="s">
        <v>190</v>
      </c>
      <c r="D1401" s="12">
        <v>45002</v>
      </c>
      <c r="E1401" s="13">
        <f t="shared" si="22"/>
        <v>2023</v>
      </c>
    </row>
    <row r="1402" spans="1:5">
      <c r="A1402" s="13" t="s">
        <v>126</v>
      </c>
      <c r="B1402" s="3" t="s">
        <v>4281</v>
      </c>
      <c r="C1402" s="3" t="s">
        <v>166</v>
      </c>
      <c r="D1402" s="12">
        <v>44988</v>
      </c>
      <c r="E1402" s="13">
        <f t="shared" si="22"/>
        <v>2023</v>
      </c>
    </row>
    <row r="1403" spans="1:5">
      <c r="A1403" s="13" t="s">
        <v>126</v>
      </c>
      <c r="B1403" s="3" t="s">
        <v>4281</v>
      </c>
      <c r="C1403" s="3" t="s">
        <v>166</v>
      </c>
      <c r="D1403" s="12">
        <v>44988</v>
      </c>
      <c r="E1403" s="13">
        <f t="shared" si="22"/>
        <v>2023</v>
      </c>
    </row>
    <row r="1404" spans="1:5">
      <c r="A1404" s="13" t="s">
        <v>126</v>
      </c>
      <c r="B1404" s="3" t="s">
        <v>4283</v>
      </c>
      <c r="C1404" s="3" t="s">
        <v>166</v>
      </c>
      <c r="D1404" s="12">
        <v>44988</v>
      </c>
      <c r="E1404" s="13">
        <f t="shared" si="22"/>
        <v>2023</v>
      </c>
    </row>
    <row r="1405" spans="1:5">
      <c r="A1405" s="13" t="s">
        <v>126</v>
      </c>
      <c r="B1405" s="3" t="s">
        <v>4283</v>
      </c>
      <c r="C1405" s="3" t="s">
        <v>190</v>
      </c>
      <c r="D1405" s="12">
        <v>44954</v>
      </c>
      <c r="E1405" s="13">
        <f t="shared" si="22"/>
        <v>2023</v>
      </c>
    </row>
    <row r="1406" spans="1:5">
      <c r="A1406" s="13" t="s">
        <v>126</v>
      </c>
      <c r="B1406" s="3" t="s">
        <v>4281</v>
      </c>
      <c r="C1406" s="3" t="s">
        <v>190</v>
      </c>
      <c r="D1406" s="12">
        <v>44973</v>
      </c>
      <c r="E1406" s="13">
        <f t="shared" si="22"/>
        <v>2023</v>
      </c>
    </row>
    <row r="1407" spans="1:5">
      <c r="A1407" s="13" t="s">
        <v>126</v>
      </c>
      <c r="B1407" s="3" t="s">
        <v>259</v>
      </c>
      <c r="C1407" s="3" t="s">
        <v>190</v>
      </c>
      <c r="D1407" s="12">
        <v>45008</v>
      </c>
      <c r="E1407" s="13">
        <f t="shared" si="22"/>
        <v>2023</v>
      </c>
    </row>
    <row r="1408" spans="1:5">
      <c r="A1408" s="13" t="s">
        <v>126</v>
      </c>
      <c r="B1408" s="3" t="s">
        <v>4703</v>
      </c>
      <c r="C1408" s="3" t="s">
        <v>4322</v>
      </c>
      <c r="D1408" s="12">
        <v>44624</v>
      </c>
      <c r="E1408" s="13">
        <f t="shared" si="22"/>
        <v>2022</v>
      </c>
    </row>
    <row r="1409" spans="1:5">
      <c r="A1409" s="13" t="s">
        <v>126</v>
      </c>
      <c r="B1409" s="3" t="s">
        <v>4794</v>
      </c>
      <c r="C1409" s="3" t="s">
        <v>4860</v>
      </c>
      <c r="D1409" s="12">
        <v>44645</v>
      </c>
      <c r="E1409" s="13">
        <f t="shared" si="22"/>
        <v>2022</v>
      </c>
    </row>
    <row r="1410" spans="1:5">
      <c r="A1410" s="13" t="s">
        <v>126</v>
      </c>
      <c r="B1410" s="3" t="s">
        <v>4794</v>
      </c>
      <c r="C1410" s="3" t="s">
        <v>4322</v>
      </c>
      <c r="D1410" s="12">
        <v>44624</v>
      </c>
      <c r="E1410" s="13">
        <f t="shared" ref="E1410:E1473" si="23">YEAR(D1410)</f>
        <v>2022</v>
      </c>
    </row>
    <row r="1411" spans="1:5">
      <c r="A1411" s="13" t="s">
        <v>126</v>
      </c>
      <c r="B1411" s="3" t="s">
        <v>5041</v>
      </c>
      <c r="C1411" s="3" t="s">
        <v>240</v>
      </c>
      <c r="D1411" s="12">
        <v>44260</v>
      </c>
      <c r="E1411" s="13">
        <f t="shared" si="23"/>
        <v>2021</v>
      </c>
    </row>
    <row r="1412" spans="1:5">
      <c r="A1412" s="13" t="s">
        <v>126</v>
      </c>
      <c r="B1412" s="3" t="s">
        <v>5046</v>
      </c>
      <c r="C1412" s="3" t="s">
        <v>240</v>
      </c>
      <c r="D1412" s="12">
        <v>44260</v>
      </c>
      <c r="E1412" s="13">
        <f t="shared" si="23"/>
        <v>2021</v>
      </c>
    </row>
    <row r="1413" spans="1:5">
      <c r="A1413" s="13" t="s">
        <v>126</v>
      </c>
      <c r="B1413" s="3" t="s">
        <v>5046</v>
      </c>
      <c r="C1413" s="3" t="s">
        <v>240</v>
      </c>
      <c r="D1413" s="12">
        <v>44543</v>
      </c>
      <c r="E1413" s="13">
        <f t="shared" si="23"/>
        <v>2021</v>
      </c>
    </row>
    <row r="1414" spans="1:5">
      <c r="A1414" s="13" t="s">
        <v>126</v>
      </c>
      <c r="B1414" s="3" t="s">
        <v>5041</v>
      </c>
      <c r="C1414" s="3" t="s">
        <v>240</v>
      </c>
      <c r="D1414" s="12">
        <v>43902</v>
      </c>
      <c r="E1414" s="13">
        <f t="shared" si="23"/>
        <v>2020</v>
      </c>
    </row>
    <row r="1415" spans="1:5">
      <c r="A1415" s="13" t="s">
        <v>128</v>
      </c>
      <c r="B1415" s="3" t="s">
        <v>347</v>
      </c>
      <c r="D1415" s="12">
        <v>45292</v>
      </c>
      <c r="E1415" s="13">
        <f t="shared" si="23"/>
        <v>2024</v>
      </c>
    </row>
    <row r="1416" spans="1:5">
      <c r="A1416" s="13" t="s">
        <v>128</v>
      </c>
      <c r="B1416" s="3" t="s">
        <v>152</v>
      </c>
      <c r="C1416" s="3" t="s">
        <v>240</v>
      </c>
      <c r="D1416" s="12">
        <v>45294</v>
      </c>
      <c r="E1416" s="13">
        <f t="shared" si="23"/>
        <v>2024</v>
      </c>
    </row>
    <row r="1417" spans="1:5">
      <c r="A1417" s="13" t="s">
        <v>128</v>
      </c>
      <c r="B1417" s="3" t="s">
        <v>347</v>
      </c>
      <c r="C1417" s="3" t="s">
        <v>153</v>
      </c>
      <c r="D1417" s="12">
        <v>44992</v>
      </c>
      <c r="E1417" s="13">
        <f t="shared" si="23"/>
        <v>2023</v>
      </c>
    </row>
    <row r="1418" spans="1:5">
      <c r="A1418" s="13" t="s">
        <v>128</v>
      </c>
      <c r="B1418" s="3" t="s">
        <v>152</v>
      </c>
      <c r="C1418" s="3" t="s">
        <v>153</v>
      </c>
      <c r="D1418" s="12">
        <v>45023</v>
      </c>
      <c r="E1418" s="13">
        <f t="shared" si="23"/>
        <v>2023</v>
      </c>
    </row>
    <row r="1419" spans="1:5">
      <c r="A1419" s="13" t="s">
        <v>128</v>
      </c>
      <c r="B1419" s="3" t="s">
        <v>4974</v>
      </c>
      <c r="C1419" s="3" t="s">
        <v>4322</v>
      </c>
      <c r="D1419" s="12">
        <v>44693</v>
      </c>
      <c r="E1419" s="13">
        <f t="shared" si="23"/>
        <v>2022</v>
      </c>
    </row>
    <row r="1420" spans="1:5">
      <c r="A1420" s="13" t="s">
        <v>128</v>
      </c>
      <c r="B1420" s="3" t="s">
        <v>4983</v>
      </c>
      <c r="C1420" s="3" t="s">
        <v>4713</v>
      </c>
      <c r="D1420" s="12">
        <v>44659</v>
      </c>
      <c r="E1420" s="13">
        <f t="shared" si="23"/>
        <v>2022</v>
      </c>
    </row>
    <row r="1421" spans="1:5">
      <c r="A1421" s="13" t="s">
        <v>128</v>
      </c>
      <c r="B1421" s="3" t="s">
        <v>4983</v>
      </c>
      <c r="C1421" s="3" t="s">
        <v>4322</v>
      </c>
      <c r="D1421" s="12">
        <v>44671</v>
      </c>
      <c r="E1421" s="13">
        <f t="shared" si="23"/>
        <v>2022</v>
      </c>
    </row>
    <row r="1422" spans="1:5">
      <c r="A1422" s="13" t="s">
        <v>128</v>
      </c>
      <c r="B1422" s="3" t="s">
        <v>5078</v>
      </c>
      <c r="C1422" s="3" t="s">
        <v>240</v>
      </c>
      <c r="D1422" s="12">
        <v>43837</v>
      </c>
      <c r="E1422" s="13">
        <f t="shared" si="23"/>
        <v>2020</v>
      </c>
    </row>
    <row r="1423" spans="1:5">
      <c r="A1423" s="13" t="s">
        <v>130</v>
      </c>
      <c r="B1423" s="3" t="s">
        <v>493</v>
      </c>
      <c r="C1423" s="3" t="s">
        <v>166</v>
      </c>
      <c r="D1423" s="12">
        <v>45335</v>
      </c>
      <c r="E1423" s="13">
        <f t="shared" si="23"/>
        <v>2024</v>
      </c>
    </row>
    <row r="1424" spans="1:5">
      <c r="A1424" s="13" t="s">
        <v>130</v>
      </c>
      <c r="B1424" s="3" t="s">
        <v>496</v>
      </c>
      <c r="C1424" s="3" t="s">
        <v>166</v>
      </c>
      <c r="D1424" s="12">
        <v>45335</v>
      </c>
      <c r="E1424" s="13">
        <f t="shared" si="23"/>
        <v>2024</v>
      </c>
    </row>
    <row r="1425" spans="1:5">
      <c r="A1425" s="13" t="s">
        <v>130</v>
      </c>
      <c r="B1425" s="3" t="s">
        <v>152</v>
      </c>
      <c r="C1425" s="3" t="s">
        <v>166</v>
      </c>
      <c r="D1425" s="12">
        <v>45335</v>
      </c>
      <c r="E1425" s="13">
        <f t="shared" si="23"/>
        <v>2024</v>
      </c>
    </row>
    <row r="1426" spans="1:5">
      <c r="A1426" s="13" t="s">
        <v>130</v>
      </c>
      <c r="B1426" s="3" t="s">
        <v>213</v>
      </c>
      <c r="C1426" s="3" t="s">
        <v>166</v>
      </c>
      <c r="D1426" s="12">
        <v>45335</v>
      </c>
      <c r="E1426" s="13">
        <f t="shared" si="23"/>
        <v>2024</v>
      </c>
    </row>
    <row r="1427" spans="1:5">
      <c r="A1427" s="13" t="s">
        <v>130</v>
      </c>
      <c r="B1427" s="3" t="s">
        <v>175</v>
      </c>
      <c r="C1427" s="3" t="s">
        <v>166</v>
      </c>
      <c r="D1427" s="12">
        <v>45328</v>
      </c>
      <c r="E1427" s="13">
        <f t="shared" si="23"/>
        <v>2024</v>
      </c>
    </row>
    <row r="1428" spans="1:5">
      <c r="A1428" s="13" t="s">
        <v>130</v>
      </c>
      <c r="B1428" s="3" t="s">
        <v>152</v>
      </c>
      <c r="C1428" s="3" t="s">
        <v>166</v>
      </c>
      <c r="D1428" s="12">
        <v>45330</v>
      </c>
      <c r="E1428" s="13">
        <f t="shared" si="23"/>
        <v>2024</v>
      </c>
    </row>
    <row r="1429" spans="1:5">
      <c r="A1429" s="13" t="s">
        <v>130</v>
      </c>
      <c r="B1429" s="3" t="s">
        <v>230</v>
      </c>
      <c r="C1429" s="3" t="s">
        <v>166</v>
      </c>
      <c r="D1429" s="12">
        <v>45330</v>
      </c>
      <c r="E1429" s="13">
        <f t="shared" si="23"/>
        <v>2024</v>
      </c>
    </row>
    <row r="1430" spans="1:5">
      <c r="A1430" s="13" t="s">
        <v>130</v>
      </c>
      <c r="B1430" s="3" t="s">
        <v>152</v>
      </c>
      <c r="C1430" s="3" t="s">
        <v>166</v>
      </c>
      <c r="D1430" s="12">
        <v>45330</v>
      </c>
      <c r="E1430" s="13">
        <f t="shared" si="23"/>
        <v>2024</v>
      </c>
    </row>
    <row r="1431" spans="1:5">
      <c r="A1431" s="13" t="s">
        <v>130</v>
      </c>
      <c r="B1431" s="3" t="s">
        <v>175</v>
      </c>
      <c r="C1431" s="3" t="s">
        <v>240</v>
      </c>
      <c r="D1431" s="12">
        <v>45330</v>
      </c>
      <c r="E1431" s="13">
        <f t="shared" si="23"/>
        <v>2024</v>
      </c>
    </row>
    <row r="1432" spans="1:5">
      <c r="A1432" s="13" t="s">
        <v>130</v>
      </c>
      <c r="B1432" s="3" t="s">
        <v>256</v>
      </c>
      <c r="C1432" s="3" t="s">
        <v>166</v>
      </c>
      <c r="D1432" s="12">
        <v>45330</v>
      </c>
      <c r="E1432" s="13">
        <f t="shared" si="23"/>
        <v>2024</v>
      </c>
    </row>
    <row r="1433" spans="1:5">
      <c r="A1433" s="13" t="s">
        <v>130</v>
      </c>
      <c r="B1433" s="3" t="s">
        <v>213</v>
      </c>
      <c r="C1433" s="3" t="s">
        <v>166</v>
      </c>
      <c r="D1433" s="12">
        <v>45324</v>
      </c>
      <c r="E1433" s="13">
        <f t="shared" si="23"/>
        <v>2024</v>
      </c>
    </row>
    <row r="1434" spans="1:5">
      <c r="A1434" s="13" t="s">
        <v>130</v>
      </c>
      <c r="B1434" s="3" t="s">
        <v>4283</v>
      </c>
      <c r="C1434" s="3" t="s">
        <v>166</v>
      </c>
      <c r="D1434" s="12">
        <v>44959</v>
      </c>
      <c r="E1434" s="13">
        <f t="shared" si="23"/>
        <v>2023</v>
      </c>
    </row>
    <row r="1435" spans="1:5">
      <c r="A1435" s="13" t="s">
        <v>130</v>
      </c>
      <c r="B1435" s="3" t="s">
        <v>4568</v>
      </c>
      <c r="C1435" s="3" t="s">
        <v>166</v>
      </c>
      <c r="D1435" s="12">
        <v>44959</v>
      </c>
      <c r="E1435" s="13">
        <f t="shared" si="23"/>
        <v>2023</v>
      </c>
    </row>
    <row r="1436" spans="1:5">
      <c r="A1436" s="13" t="s">
        <v>130</v>
      </c>
      <c r="B1436" s="3" t="s">
        <v>4283</v>
      </c>
      <c r="C1436" s="3" t="s">
        <v>166</v>
      </c>
      <c r="D1436" s="12">
        <v>44959</v>
      </c>
      <c r="E1436" s="13">
        <f t="shared" si="23"/>
        <v>2023</v>
      </c>
    </row>
    <row r="1437" spans="1:5">
      <c r="A1437" s="13" t="s">
        <v>130</v>
      </c>
      <c r="B1437" s="3" t="s">
        <v>4281</v>
      </c>
      <c r="C1437" s="3" t="s">
        <v>166</v>
      </c>
      <c r="D1437" s="12">
        <v>44960</v>
      </c>
      <c r="E1437" s="13">
        <f t="shared" si="23"/>
        <v>2023</v>
      </c>
    </row>
    <row r="1438" spans="1:5">
      <c r="A1438" s="13" t="s">
        <v>130</v>
      </c>
      <c r="B1438" s="3" t="s">
        <v>4281</v>
      </c>
      <c r="C1438" s="3" t="s">
        <v>166</v>
      </c>
      <c r="D1438" s="12">
        <v>44959</v>
      </c>
      <c r="E1438" s="13">
        <f t="shared" si="23"/>
        <v>2023</v>
      </c>
    </row>
    <row r="1439" spans="1:5">
      <c r="A1439" s="13" t="s">
        <v>130</v>
      </c>
      <c r="B1439" s="3" t="s">
        <v>4281</v>
      </c>
      <c r="C1439" s="3" t="s">
        <v>166</v>
      </c>
      <c r="D1439" s="12">
        <v>44959</v>
      </c>
      <c r="E1439" s="13">
        <f t="shared" si="23"/>
        <v>2023</v>
      </c>
    </row>
    <row r="1440" spans="1:5">
      <c r="A1440" s="13" t="s">
        <v>130</v>
      </c>
      <c r="B1440" s="3" t="s">
        <v>4281</v>
      </c>
      <c r="C1440" s="3" t="s">
        <v>166</v>
      </c>
      <c r="D1440" s="12">
        <v>44946</v>
      </c>
      <c r="E1440" s="13">
        <f t="shared" si="23"/>
        <v>2023</v>
      </c>
    </row>
    <row r="1441" spans="1:5">
      <c r="A1441" s="13" t="s">
        <v>130</v>
      </c>
      <c r="B1441" s="3" t="s">
        <v>4281</v>
      </c>
      <c r="C1441" s="3" t="s">
        <v>166</v>
      </c>
      <c r="D1441" s="12">
        <v>44953</v>
      </c>
      <c r="E1441" s="13">
        <f t="shared" si="23"/>
        <v>2023</v>
      </c>
    </row>
    <row r="1442" spans="1:5">
      <c r="A1442" s="13" t="s">
        <v>130</v>
      </c>
      <c r="B1442" s="3" t="s">
        <v>4281</v>
      </c>
      <c r="C1442" s="3" t="s">
        <v>166</v>
      </c>
      <c r="D1442" s="12">
        <v>44951</v>
      </c>
      <c r="E1442" s="13">
        <f t="shared" si="23"/>
        <v>2023</v>
      </c>
    </row>
    <row r="1443" spans="1:5">
      <c r="A1443" s="13" t="s">
        <v>130</v>
      </c>
      <c r="B1443" s="3" t="s">
        <v>4281</v>
      </c>
      <c r="C1443" s="3" t="s">
        <v>166</v>
      </c>
      <c r="D1443" s="12">
        <v>44973</v>
      </c>
      <c r="E1443" s="13">
        <f t="shared" si="23"/>
        <v>2023</v>
      </c>
    </row>
    <row r="1444" spans="1:5">
      <c r="A1444" s="13" t="s">
        <v>130</v>
      </c>
      <c r="B1444" s="3" t="s">
        <v>4281</v>
      </c>
      <c r="C1444" s="3" t="s">
        <v>166</v>
      </c>
      <c r="D1444" s="12">
        <v>44959</v>
      </c>
      <c r="E1444" s="13">
        <f t="shared" si="23"/>
        <v>2023</v>
      </c>
    </row>
    <row r="1445" spans="1:5">
      <c r="A1445" s="13" t="s">
        <v>130</v>
      </c>
      <c r="B1445" s="3" t="s">
        <v>4291</v>
      </c>
      <c r="C1445" s="3" t="s">
        <v>166</v>
      </c>
      <c r="D1445" s="12">
        <v>44973</v>
      </c>
      <c r="E1445" s="13">
        <f t="shared" si="23"/>
        <v>2023</v>
      </c>
    </row>
    <row r="1446" spans="1:5">
      <c r="A1446" s="13" t="s">
        <v>130</v>
      </c>
      <c r="B1446" s="3" t="s">
        <v>4777</v>
      </c>
      <c r="C1446" s="3" t="s">
        <v>4322</v>
      </c>
      <c r="D1446" s="12">
        <v>44632</v>
      </c>
      <c r="E1446" s="13">
        <f t="shared" si="23"/>
        <v>2022</v>
      </c>
    </row>
    <row r="1447" spans="1:5">
      <c r="A1447" s="13" t="s">
        <v>130</v>
      </c>
      <c r="B1447" s="3" t="s">
        <v>4794</v>
      </c>
      <c r="C1447" s="3" t="s">
        <v>4322</v>
      </c>
      <c r="D1447" s="12">
        <v>44632</v>
      </c>
      <c r="E1447" s="13">
        <f t="shared" si="23"/>
        <v>2022</v>
      </c>
    </row>
    <row r="1448" spans="1:5">
      <c r="A1448" s="13" t="s">
        <v>130</v>
      </c>
      <c r="B1448" s="3" t="s">
        <v>4875</v>
      </c>
      <c r="C1448" s="3" t="s">
        <v>4914</v>
      </c>
      <c r="D1448" s="12">
        <v>44595</v>
      </c>
      <c r="E1448" s="13">
        <f t="shared" si="23"/>
        <v>2022</v>
      </c>
    </row>
    <row r="1449" spans="1:5">
      <c r="A1449" s="13" t="s">
        <v>130</v>
      </c>
      <c r="B1449" s="3" t="s">
        <v>4875</v>
      </c>
      <c r="C1449" s="3" t="s">
        <v>267</v>
      </c>
      <c r="D1449" s="12">
        <v>44599</v>
      </c>
      <c r="E1449" s="13">
        <f t="shared" si="23"/>
        <v>2022</v>
      </c>
    </row>
    <row r="1450" spans="1:5">
      <c r="A1450" s="13" t="s">
        <v>130</v>
      </c>
      <c r="B1450" s="3" t="s">
        <v>4944</v>
      </c>
      <c r="C1450" s="3" t="s">
        <v>265</v>
      </c>
      <c r="D1450" s="12">
        <v>44602</v>
      </c>
      <c r="E1450" s="13">
        <f t="shared" si="23"/>
        <v>2022</v>
      </c>
    </row>
    <row r="1451" spans="1:5">
      <c r="A1451" s="13" t="s">
        <v>130</v>
      </c>
      <c r="B1451" s="3" t="s">
        <v>5103</v>
      </c>
      <c r="C1451" s="3" t="s">
        <v>240</v>
      </c>
      <c r="D1451" s="12">
        <v>43902</v>
      </c>
      <c r="E1451" s="13">
        <f t="shared" si="23"/>
        <v>2020</v>
      </c>
    </row>
    <row r="1452" spans="1:5">
      <c r="A1452" s="13" t="s">
        <v>130</v>
      </c>
      <c r="B1452" s="3" t="s">
        <v>5103</v>
      </c>
      <c r="C1452" s="3" t="s">
        <v>240</v>
      </c>
      <c r="D1452" s="12">
        <v>43858</v>
      </c>
      <c r="E1452" s="13">
        <f t="shared" si="23"/>
        <v>2020</v>
      </c>
    </row>
    <row r="1453" spans="1:5">
      <c r="A1453" s="13" t="s">
        <v>130</v>
      </c>
      <c r="B1453" s="3" t="s">
        <v>5103</v>
      </c>
      <c r="C1453" s="3" t="s">
        <v>240</v>
      </c>
      <c r="D1453" s="12">
        <v>43909</v>
      </c>
      <c r="E1453" s="13">
        <f t="shared" si="23"/>
        <v>2020</v>
      </c>
    </row>
    <row r="1454" spans="1:5">
      <c r="A1454" s="13" t="s">
        <v>130</v>
      </c>
      <c r="B1454" s="3" t="s">
        <v>5103</v>
      </c>
      <c r="C1454" s="3" t="s">
        <v>240</v>
      </c>
      <c r="D1454" s="12">
        <v>43892</v>
      </c>
      <c r="E1454" s="13">
        <f t="shared" si="23"/>
        <v>2020</v>
      </c>
    </row>
    <row r="1455" spans="1:5">
      <c r="A1455" s="13" t="s">
        <v>130</v>
      </c>
      <c r="B1455" s="3" t="s">
        <v>5194</v>
      </c>
      <c r="C1455" s="3" t="s">
        <v>240</v>
      </c>
      <c r="D1455" s="12">
        <v>43907</v>
      </c>
      <c r="E1455" s="13">
        <f t="shared" si="23"/>
        <v>2020</v>
      </c>
    </row>
    <row r="1456" spans="1:5">
      <c r="A1456" s="13" t="s">
        <v>130</v>
      </c>
      <c r="B1456" s="3" t="s">
        <v>5076</v>
      </c>
      <c r="C1456" s="3" t="s">
        <v>240</v>
      </c>
      <c r="D1456" s="12">
        <v>43902</v>
      </c>
      <c r="E1456" s="13">
        <f t="shared" si="23"/>
        <v>2020</v>
      </c>
    </row>
    <row r="1457" spans="1:5">
      <c r="A1457" s="13" t="s">
        <v>130</v>
      </c>
      <c r="B1457" s="3" t="s">
        <v>5076</v>
      </c>
      <c r="C1457" s="3" t="s">
        <v>240</v>
      </c>
      <c r="D1457" s="12">
        <v>43902</v>
      </c>
      <c r="E1457" s="13">
        <f t="shared" si="23"/>
        <v>2020</v>
      </c>
    </row>
    <row r="1458" spans="1:5">
      <c r="A1458" s="13" t="s">
        <v>130</v>
      </c>
      <c r="B1458" s="3" t="s">
        <v>5076</v>
      </c>
      <c r="C1458" s="3" t="s">
        <v>240</v>
      </c>
      <c r="D1458" s="12">
        <v>43902</v>
      </c>
      <c r="E1458" s="13">
        <f t="shared" si="23"/>
        <v>2020</v>
      </c>
    </row>
    <row r="1459" spans="1:5">
      <c r="A1459" s="13" t="s">
        <v>130</v>
      </c>
      <c r="B1459" s="3" t="s">
        <v>5078</v>
      </c>
      <c r="C1459" s="3" t="s">
        <v>240</v>
      </c>
      <c r="D1459" s="12">
        <v>43872</v>
      </c>
      <c r="E1459" s="13">
        <f t="shared" si="23"/>
        <v>2020</v>
      </c>
    </row>
    <row r="1460" spans="1:5">
      <c r="A1460" s="13" t="s">
        <v>130</v>
      </c>
      <c r="B1460" s="3" t="s">
        <v>5078</v>
      </c>
      <c r="C1460" s="3" t="s">
        <v>240</v>
      </c>
      <c r="D1460" s="12">
        <v>43894</v>
      </c>
      <c r="E1460" s="13">
        <f t="shared" si="23"/>
        <v>2020</v>
      </c>
    </row>
    <row r="1461" spans="1:5">
      <c r="A1461" s="13" t="s">
        <v>131</v>
      </c>
      <c r="B1461" s="3" t="s">
        <v>230</v>
      </c>
      <c r="C1461" s="3" t="s">
        <v>166</v>
      </c>
      <c r="D1461" s="12">
        <v>45358</v>
      </c>
      <c r="E1461" s="13">
        <f t="shared" si="23"/>
        <v>2024</v>
      </c>
    </row>
    <row r="1462" spans="1:5">
      <c r="A1462" s="13" t="s">
        <v>131</v>
      </c>
      <c r="B1462" s="3" t="s">
        <v>366</v>
      </c>
      <c r="C1462" s="3" t="s">
        <v>166</v>
      </c>
      <c r="D1462" s="12">
        <v>45358</v>
      </c>
      <c r="E1462" s="13">
        <f t="shared" si="23"/>
        <v>2024</v>
      </c>
    </row>
    <row r="1463" spans="1:5">
      <c r="A1463" s="13" t="s">
        <v>131</v>
      </c>
      <c r="B1463" s="3" t="s">
        <v>195</v>
      </c>
      <c r="C1463" s="3" t="s">
        <v>166</v>
      </c>
      <c r="D1463" s="12">
        <v>45358</v>
      </c>
      <c r="E1463" s="13">
        <f t="shared" si="23"/>
        <v>2024</v>
      </c>
    </row>
    <row r="1464" spans="1:5">
      <c r="A1464" s="13" t="s">
        <v>131</v>
      </c>
      <c r="B1464" s="3" t="s">
        <v>648</v>
      </c>
      <c r="C1464" s="3" t="s">
        <v>166</v>
      </c>
      <c r="D1464" s="12">
        <v>45358</v>
      </c>
      <c r="E1464" s="13">
        <f t="shared" si="23"/>
        <v>2024</v>
      </c>
    </row>
    <row r="1465" spans="1:5">
      <c r="A1465" s="13" t="s">
        <v>131</v>
      </c>
      <c r="B1465" s="3" t="s">
        <v>230</v>
      </c>
      <c r="C1465" s="3" t="s">
        <v>166</v>
      </c>
      <c r="D1465" s="12">
        <v>45358</v>
      </c>
      <c r="E1465" s="13">
        <f t="shared" si="23"/>
        <v>2024</v>
      </c>
    </row>
    <row r="1466" spans="1:5">
      <c r="A1466" s="13" t="s">
        <v>131</v>
      </c>
      <c r="B1466" s="3" t="s">
        <v>195</v>
      </c>
      <c r="D1466" s="22">
        <v>44927</v>
      </c>
      <c r="E1466" s="13">
        <f t="shared" si="23"/>
        <v>2023</v>
      </c>
    </row>
    <row r="1467" spans="1:5">
      <c r="A1467" s="13" t="s">
        <v>131</v>
      </c>
      <c r="B1467" s="3" t="s">
        <v>648</v>
      </c>
      <c r="D1467" s="22">
        <v>44927</v>
      </c>
      <c r="E1467" s="13">
        <f t="shared" si="23"/>
        <v>2023</v>
      </c>
    </row>
    <row r="1468" spans="1:5">
      <c r="A1468" s="13" t="s">
        <v>131</v>
      </c>
      <c r="B1468" s="3" t="s">
        <v>4974</v>
      </c>
      <c r="C1468" s="3" t="s">
        <v>4322</v>
      </c>
      <c r="D1468" s="12">
        <v>44630</v>
      </c>
      <c r="E1468" s="13">
        <f t="shared" si="23"/>
        <v>2022</v>
      </c>
    </row>
    <row r="1469" spans="1:5">
      <c r="A1469" s="13" t="s">
        <v>131</v>
      </c>
      <c r="B1469" s="3" t="s">
        <v>4974</v>
      </c>
      <c r="C1469" s="3" t="s">
        <v>4322</v>
      </c>
      <c r="D1469" s="12">
        <v>44630</v>
      </c>
      <c r="E1469" s="13">
        <f t="shared" si="23"/>
        <v>2022</v>
      </c>
    </row>
    <row r="1470" spans="1:5">
      <c r="A1470" s="13" t="s">
        <v>131</v>
      </c>
      <c r="B1470" s="3" t="s">
        <v>4993</v>
      </c>
      <c r="C1470" s="3" t="s">
        <v>4322</v>
      </c>
      <c r="D1470" s="12">
        <v>44630</v>
      </c>
      <c r="E1470" s="13">
        <f t="shared" si="23"/>
        <v>2022</v>
      </c>
    </row>
    <row r="1471" spans="1:5">
      <c r="A1471" s="13" t="s">
        <v>131</v>
      </c>
      <c r="B1471" s="3" t="s">
        <v>4993</v>
      </c>
      <c r="C1471" s="3" t="s">
        <v>5003</v>
      </c>
      <c r="D1471" s="12">
        <v>44651</v>
      </c>
      <c r="E1471" s="13">
        <f t="shared" si="23"/>
        <v>2022</v>
      </c>
    </row>
    <row r="1472" spans="1:5">
      <c r="A1472" s="13" t="s">
        <v>131</v>
      </c>
      <c r="B1472" s="3" t="s">
        <v>5005</v>
      </c>
      <c r="C1472" s="3" t="s">
        <v>4713</v>
      </c>
      <c r="D1472" s="12">
        <v>44651</v>
      </c>
      <c r="E1472" s="13">
        <f t="shared" si="23"/>
        <v>2022</v>
      </c>
    </row>
    <row r="1473" spans="1:5">
      <c r="A1473" s="13" t="s">
        <v>131</v>
      </c>
      <c r="B1473" s="3" t="s">
        <v>5005</v>
      </c>
      <c r="C1473" s="3" t="s">
        <v>4322</v>
      </c>
      <c r="D1473" s="12">
        <v>44630</v>
      </c>
      <c r="E1473" s="13">
        <f t="shared" si="23"/>
        <v>2022</v>
      </c>
    </row>
    <row r="1474" spans="1:5">
      <c r="A1474" s="13" t="s">
        <v>131</v>
      </c>
      <c r="B1474" s="3" t="s">
        <v>5046</v>
      </c>
      <c r="C1474" s="3" t="s">
        <v>240</v>
      </c>
      <c r="D1474" s="12">
        <v>43843</v>
      </c>
      <c r="E1474" s="13">
        <f t="shared" ref="E1474:E1537" si="24">YEAR(D1474)</f>
        <v>2020</v>
      </c>
    </row>
    <row r="1475" spans="1:5">
      <c r="A1475" s="13" t="s">
        <v>131</v>
      </c>
      <c r="B1475" s="3" t="s">
        <v>5194</v>
      </c>
      <c r="C1475" s="3" t="s">
        <v>240</v>
      </c>
      <c r="D1475" s="12">
        <v>44223</v>
      </c>
      <c r="E1475" s="13">
        <f t="shared" si="24"/>
        <v>2021</v>
      </c>
    </row>
    <row r="1476" spans="1:5">
      <c r="A1476" s="13" t="s">
        <v>133</v>
      </c>
      <c r="B1476" s="3" t="s">
        <v>227</v>
      </c>
      <c r="C1476" s="3" t="s">
        <v>166</v>
      </c>
      <c r="D1476" s="12">
        <v>45360</v>
      </c>
      <c r="E1476" s="13">
        <f t="shared" si="24"/>
        <v>2024</v>
      </c>
    </row>
    <row r="1477" spans="1:5">
      <c r="A1477" s="13" t="s">
        <v>133</v>
      </c>
      <c r="B1477" s="3" t="s">
        <v>181</v>
      </c>
      <c r="C1477" s="3" t="s">
        <v>166</v>
      </c>
      <c r="D1477" s="12">
        <v>45360</v>
      </c>
      <c r="E1477" s="13">
        <f t="shared" si="24"/>
        <v>2024</v>
      </c>
    </row>
    <row r="1478" spans="1:5">
      <c r="A1478" s="13" t="s">
        <v>133</v>
      </c>
      <c r="B1478" s="3" t="s">
        <v>259</v>
      </c>
      <c r="C1478" s="3" t="s">
        <v>190</v>
      </c>
      <c r="D1478" s="12">
        <v>45378</v>
      </c>
      <c r="E1478" s="13">
        <f t="shared" si="24"/>
        <v>2024</v>
      </c>
    </row>
    <row r="1479" spans="1:5">
      <c r="A1479" s="13" t="s">
        <v>133</v>
      </c>
      <c r="B1479" s="3" t="s">
        <v>395</v>
      </c>
      <c r="C1479" s="3" t="s">
        <v>166</v>
      </c>
      <c r="D1479" s="12">
        <v>45360</v>
      </c>
      <c r="E1479" s="13">
        <f t="shared" si="24"/>
        <v>2024</v>
      </c>
    </row>
    <row r="1480" spans="1:5">
      <c r="A1480" s="13" t="s">
        <v>133</v>
      </c>
      <c r="B1480" s="3" t="s">
        <v>230</v>
      </c>
      <c r="C1480" s="3" t="s">
        <v>166</v>
      </c>
      <c r="D1480" s="12">
        <v>45360</v>
      </c>
      <c r="E1480" s="13">
        <f t="shared" si="24"/>
        <v>2024</v>
      </c>
    </row>
    <row r="1481" spans="1:5">
      <c r="A1481" s="13" t="s">
        <v>133</v>
      </c>
      <c r="B1481" s="3" t="s">
        <v>369</v>
      </c>
      <c r="C1481" s="3" t="s">
        <v>166</v>
      </c>
      <c r="D1481" s="12">
        <v>45360</v>
      </c>
      <c r="E1481" s="13">
        <f t="shared" si="24"/>
        <v>2024</v>
      </c>
    </row>
    <row r="1482" spans="1:5">
      <c r="A1482" s="13" t="s">
        <v>133</v>
      </c>
      <c r="B1482" s="3" t="s">
        <v>259</v>
      </c>
      <c r="C1482" s="3" t="s">
        <v>166</v>
      </c>
      <c r="D1482" s="12">
        <v>45360</v>
      </c>
      <c r="E1482" s="13">
        <f t="shared" si="24"/>
        <v>2024</v>
      </c>
    </row>
    <row r="1483" spans="1:5">
      <c r="A1483" s="13" t="s">
        <v>133</v>
      </c>
      <c r="B1483" s="3" t="s">
        <v>181</v>
      </c>
      <c r="C1483" s="3" t="s">
        <v>166</v>
      </c>
      <c r="D1483" s="12">
        <v>45360</v>
      </c>
      <c r="E1483" s="13">
        <f t="shared" si="24"/>
        <v>2024</v>
      </c>
    </row>
    <row r="1484" spans="1:5">
      <c r="A1484" s="13" t="s">
        <v>133</v>
      </c>
      <c r="B1484" s="3" t="s">
        <v>475</v>
      </c>
      <c r="C1484" s="3" t="s">
        <v>166</v>
      </c>
      <c r="D1484" s="12">
        <v>45360</v>
      </c>
      <c r="E1484" s="13">
        <f t="shared" si="24"/>
        <v>2024</v>
      </c>
    </row>
    <row r="1485" spans="1:5">
      <c r="A1485" s="13" t="s">
        <v>133</v>
      </c>
      <c r="B1485" s="3" t="s">
        <v>395</v>
      </c>
      <c r="C1485" s="3" t="s">
        <v>166</v>
      </c>
      <c r="D1485" s="12">
        <v>45360</v>
      </c>
      <c r="E1485" s="13">
        <f t="shared" si="24"/>
        <v>2024</v>
      </c>
    </row>
    <row r="1486" spans="1:5">
      <c r="A1486" s="13" t="s">
        <v>133</v>
      </c>
      <c r="B1486" s="3" t="s">
        <v>236</v>
      </c>
      <c r="C1486" s="3" t="s">
        <v>166</v>
      </c>
      <c r="D1486" s="12">
        <v>45360</v>
      </c>
      <c r="E1486" s="13">
        <f t="shared" si="24"/>
        <v>2024</v>
      </c>
    </row>
    <row r="1487" spans="1:5">
      <c r="A1487" s="13" t="s">
        <v>133</v>
      </c>
      <c r="B1487" s="3" t="s">
        <v>541</v>
      </c>
      <c r="C1487" s="3" t="s">
        <v>166</v>
      </c>
      <c r="D1487" s="12">
        <v>45360</v>
      </c>
      <c r="E1487" s="13">
        <f t="shared" si="24"/>
        <v>2024</v>
      </c>
    </row>
    <row r="1488" spans="1:5">
      <c r="A1488" s="13" t="s">
        <v>133</v>
      </c>
      <c r="B1488" s="3" t="s">
        <v>181</v>
      </c>
      <c r="C1488" s="3" t="s">
        <v>166</v>
      </c>
      <c r="D1488" s="12">
        <v>45360</v>
      </c>
      <c r="E1488" s="13">
        <f t="shared" si="24"/>
        <v>2024</v>
      </c>
    </row>
    <row r="1489" spans="1:5">
      <c r="A1489" s="13" t="s">
        <v>133</v>
      </c>
      <c r="B1489" s="3" t="s">
        <v>262</v>
      </c>
      <c r="C1489" s="3" t="s">
        <v>166</v>
      </c>
      <c r="D1489" s="12">
        <v>45360</v>
      </c>
      <c r="E1489" s="13">
        <f t="shared" si="24"/>
        <v>2024</v>
      </c>
    </row>
    <row r="1490" spans="1:5">
      <c r="A1490" s="13" t="s">
        <v>133</v>
      </c>
      <c r="B1490" s="3" t="s">
        <v>256</v>
      </c>
      <c r="C1490" s="3" t="s">
        <v>166</v>
      </c>
      <c r="D1490" s="12">
        <v>45360</v>
      </c>
      <c r="E1490" s="13">
        <f t="shared" si="24"/>
        <v>2024</v>
      </c>
    </row>
    <row r="1491" spans="1:5">
      <c r="A1491" s="13" t="s">
        <v>133</v>
      </c>
      <c r="B1491" s="3" t="s">
        <v>256</v>
      </c>
      <c r="C1491" s="3" t="s">
        <v>166</v>
      </c>
      <c r="D1491" s="12">
        <v>45360</v>
      </c>
      <c r="E1491" s="13">
        <f t="shared" si="24"/>
        <v>2024</v>
      </c>
    </row>
    <row r="1492" spans="1:5">
      <c r="A1492" s="13" t="s">
        <v>133</v>
      </c>
      <c r="B1492" s="3" t="s">
        <v>181</v>
      </c>
      <c r="C1492" s="3" t="s">
        <v>166</v>
      </c>
      <c r="D1492" s="12">
        <v>45360</v>
      </c>
      <c r="E1492" s="13">
        <f t="shared" si="24"/>
        <v>2024</v>
      </c>
    </row>
    <row r="1493" spans="1:5">
      <c r="A1493" s="13" t="s">
        <v>133</v>
      </c>
      <c r="B1493" s="3" t="s">
        <v>230</v>
      </c>
      <c r="C1493" s="3" t="s">
        <v>166</v>
      </c>
      <c r="D1493" s="12">
        <v>45360</v>
      </c>
      <c r="E1493" s="13">
        <f t="shared" si="24"/>
        <v>2024</v>
      </c>
    </row>
    <row r="1494" spans="1:5">
      <c r="A1494" s="13" t="s">
        <v>133</v>
      </c>
      <c r="B1494" s="3" t="s">
        <v>181</v>
      </c>
      <c r="C1494" s="3" t="s">
        <v>166</v>
      </c>
      <c r="D1494" s="12">
        <v>45360</v>
      </c>
      <c r="E1494" s="13">
        <f t="shared" si="24"/>
        <v>2024</v>
      </c>
    </row>
    <row r="1495" spans="1:5">
      <c r="A1495" s="13" t="s">
        <v>133</v>
      </c>
      <c r="B1495" s="3" t="s">
        <v>173</v>
      </c>
      <c r="C1495" s="3" t="s">
        <v>166</v>
      </c>
      <c r="D1495" s="12">
        <v>45360</v>
      </c>
      <c r="E1495" s="13">
        <f t="shared" si="24"/>
        <v>2024</v>
      </c>
    </row>
    <row r="1496" spans="1:5">
      <c r="A1496" s="13" t="s">
        <v>133</v>
      </c>
      <c r="B1496" s="3" t="s">
        <v>230</v>
      </c>
      <c r="C1496" s="3" t="s">
        <v>166</v>
      </c>
      <c r="D1496" s="12">
        <v>45360</v>
      </c>
      <c r="E1496" s="13">
        <f t="shared" si="24"/>
        <v>2024</v>
      </c>
    </row>
    <row r="1497" spans="1:5">
      <c r="A1497" s="13" t="s">
        <v>133</v>
      </c>
      <c r="B1497" s="3" t="s">
        <v>636</v>
      </c>
      <c r="C1497" s="3" t="s">
        <v>166</v>
      </c>
      <c r="D1497" s="12">
        <v>45360</v>
      </c>
      <c r="E1497" s="13">
        <f t="shared" si="24"/>
        <v>2024</v>
      </c>
    </row>
    <row r="1498" spans="1:5">
      <c r="A1498" s="13" t="s">
        <v>133</v>
      </c>
      <c r="B1498" s="3" t="s">
        <v>256</v>
      </c>
      <c r="C1498" s="3" t="s">
        <v>166</v>
      </c>
      <c r="D1498" s="12">
        <v>45360</v>
      </c>
      <c r="E1498" s="13">
        <f t="shared" si="24"/>
        <v>2024</v>
      </c>
    </row>
    <row r="1499" spans="1:5">
      <c r="A1499" s="13" t="s">
        <v>133</v>
      </c>
      <c r="B1499" s="3" t="s">
        <v>181</v>
      </c>
      <c r="C1499" s="3" t="s">
        <v>166</v>
      </c>
      <c r="D1499" s="12">
        <v>45360</v>
      </c>
      <c r="E1499" s="13">
        <f t="shared" si="24"/>
        <v>2024</v>
      </c>
    </row>
    <row r="1500" spans="1:5">
      <c r="A1500" s="13" t="s">
        <v>133</v>
      </c>
      <c r="B1500" s="3" t="s">
        <v>216</v>
      </c>
      <c r="C1500" s="3" t="s">
        <v>166</v>
      </c>
      <c r="D1500" s="12">
        <v>45360</v>
      </c>
      <c r="E1500" s="13">
        <f t="shared" si="24"/>
        <v>2024</v>
      </c>
    </row>
    <row r="1501" spans="1:5">
      <c r="A1501" s="13" t="s">
        <v>133</v>
      </c>
      <c r="B1501" s="3" t="s">
        <v>636</v>
      </c>
      <c r="C1501" s="3" t="s">
        <v>166</v>
      </c>
      <c r="D1501" s="12">
        <v>45360</v>
      </c>
      <c r="E1501" s="13">
        <f t="shared" si="24"/>
        <v>2024</v>
      </c>
    </row>
    <row r="1502" spans="1:5">
      <c r="A1502" s="13" t="s">
        <v>133</v>
      </c>
      <c r="B1502" s="3" t="s">
        <v>230</v>
      </c>
      <c r="C1502" s="3" t="s">
        <v>153</v>
      </c>
      <c r="D1502" s="12">
        <v>45301</v>
      </c>
      <c r="E1502" s="13">
        <f t="shared" si="24"/>
        <v>2024</v>
      </c>
    </row>
    <row r="1503" spans="1:5">
      <c r="A1503" s="13" t="s">
        <v>133</v>
      </c>
      <c r="B1503" s="3" t="s">
        <v>227</v>
      </c>
      <c r="C1503" s="3" t="s">
        <v>166</v>
      </c>
      <c r="D1503" s="12">
        <v>45360</v>
      </c>
      <c r="E1503" s="13">
        <f t="shared" si="24"/>
        <v>2024</v>
      </c>
    </row>
    <row r="1504" spans="1:5">
      <c r="A1504" s="13" t="s">
        <v>133</v>
      </c>
      <c r="B1504" s="3" t="s">
        <v>227</v>
      </c>
      <c r="C1504" s="3" t="s">
        <v>166</v>
      </c>
      <c r="D1504" s="12">
        <v>45360</v>
      </c>
      <c r="E1504" s="13">
        <f t="shared" si="24"/>
        <v>2024</v>
      </c>
    </row>
    <row r="1505" spans="1:5">
      <c r="A1505" s="13" t="s">
        <v>133</v>
      </c>
      <c r="B1505" s="3" t="s">
        <v>4274</v>
      </c>
      <c r="C1505" s="3" t="s">
        <v>153</v>
      </c>
      <c r="D1505" s="12">
        <v>44949</v>
      </c>
      <c r="E1505" s="13">
        <f t="shared" si="24"/>
        <v>2023</v>
      </c>
    </row>
    <row r="1506" spans="1:5">
      <c r="A1506" s="13" t="s">
        <v>133</v>
      </c>
      <c r="B1506" s="3" t="s">
        <v>4278</v>
      </c>
      <c r="C1506" s="3" t="s">
        <v>153</v>
      </c>
      <c r="D1506" s="12">
        <v>44937</v>
      </c>
      <c r="E1506" s="13">
        <f t="shared" si="24"/>
        <v>2023</v>
      </c>
    </row>
    <row r="1507" spans="1:5">
      <c r="A1507" s="13" t="s">
        <v>133</v>
      </c>
      <c r="B1507" s="3" t="s">
        <v>4278</v>
      </c>
      <c r="C1507" s="3" t="s">
        <v>153</v>
      </c>
      <c r="D1507" s="12">
        <v>44943</v>
      </c>
      <c r="E1507" s="13">
        <f t="shared" si="24"/>
        <v>2023</v>
      </c>
    </row>
    <row r="1508" spans="1:5">
      <c r="A1508" s="13" t="s">
        <v>133</v>
      </c>
      <c r="B1508" s="3" t="s">
        <v>4281</v>
      </c>
      <c r="C1508" s="3" t="s">
        <v>153</v>
      </c>
      <c r="D1508" s="12">
        <v>44950</v>
      </c>
      <c r="E1508" s="13">
        <f t="shared" si="24"/>
        <v>2023</v>
      </c>
    </row>
    <row r="1509" spans="1:5">
      <c r="A1509" s="13" t="s">
        <v>133</v>
      </c>
      <c r="B1509" s="3" t="s">
        <v>4283</v>
      </c>
      <c r="C1509" s="3" t="s">
        <v>153</v>
      </c>
      <c r="D1509" s="12">
        <v>44953</v>
      </c>
      <c r="E1509" s="13">
        <f t="shared" si="24"/>
        <v>2023</v>
      </c>
    </row>
    <row r="1510" spans="1:5">
      <c r="A1510" s="13" t="s">
        <v>133</v>
      </c>
      <c r="B1510" s="3" t="s">
        <v>4285</v>
      </c>
      <c r="C1510" s="3" t="s">
        <v>153</v>
      </c>
      <c r="D1510" s="12">
        <v>44957</v>
      </c>
      <c r="E1510" s="13">
        <f t="shared" si="24"/>
        <v>2023</v>
      </c>
    </row>
    <row r="1511" spans="1:5">
      <c r="A1511" s="13" t="s">
        <v>133</v>
      </c>
      <c r="B1511" s="3" t="s">
        <v>4287</v>
      </c>
      <c r="C1511" s="3" t="s">
        <v>153</v>
      </c>
      <c r="D1511" s="12">
        <v>44957</v>
      </c>
      <c r="E1511" s="13">
        <f t="shared" si="24"/>
        <v>2023</v>
      </c>
    </row>
    <row r="1512" spans="1:5">
      <c r="A1512" s="13" t="s">
        <v>133</v>
      </c>
      <c r="B1512" s="3" t="s">
        <v>181</v>
      </c>
      <c r="C1512" s="3" t="s">
        <v>153</v>
      </c>
      <c r="D1512" s="12">
        <v>44971</v>
      </c>
      <c r="E1512" s="13">
        <f t="shared" si="24"/>
        <v>2023</v>
      </c>
    </row>
    <row r="1513" spans="1:5">
      <c r="A1513" s="13" t="s">
        <v>133</v>
      </c>
      <c r="B1513" s="3" t="s">
        <v>4283</v>
      </c>
      <c r="C1513" s="3" t="s">
        <v>153</v>
      </c>
      <c r="D1513" s="12">
        <v>44977</v>
      </c>
      <c r="E1513" s="13">
        <f t="shared" si="24"/>
        <v>2023</v>
      </c>
    </row>
    <row r="1514" spans="1:5">
      <c r="A1514" s="13" t="s">
        <v>133</v>
      </c>
      <c r="B1514" s="3" t="s">
        <v>4291</v>
      </c>
      <c r="C1514" s="3" t="s">
        <v>153</v>
      </c>
      <c r="D1514" s="12">
        <v>44977</v>
      </c>
      <c r="E1514" s="13">
        <f t="shared" si="24"/>
        <v>2023</v>
      </c>
    </row>
    <row r="1515" spans="1:5">
      <c r="A1515" s="13" t="s">
        <v>133</v>
      </c>
      <c r="B1515" s="3" t="s">
        <v>4274</v>
      </c>
      <c r="C1515" s="3" t="s">
        <v>190</v>
      </c>
      <c r="D1515" s="12">
        <v>44994</v>
      </c>
      <c r="E1515" s="13">
        <f t="shared" si="24"/>
        <v>2023</v>
      </c>
    </row>
    <row r="1516" spans="1:5">
      <c r="A1516" s="13" t="s">
        <v>133</v>
      </c>
      <c r="B1516" s="3" t="s">
        <v>4283</v>
      </c>
      <c r="C1516" s="3" t="s">
        <v>190</v>
      </c>
      <c r="D1516" s="12">
        <v>45014</v>
      </c>
      <c r="E1516" s="13">
        <f t="shared" si="24"/>
        <v>2023</v>
      </c>
    </row>
    <row r="1517" spans="1:5">
      <c r="A1517" s="13" t="s">
        <v>133</v>
      </c>
      <c r="B1517" s="3" t="s">
        <v>4703</v>
      </c>
      <c r="C1517" s="3" t="s">
        <v>4322</v>
      </c>
      <c r="D1517" s="12">
        <v>44632</v>
      </c>
      <c r="E1517" s="13">
        <f t="shared" si="24"/>
        <v>2022</v>
      </c>
    </row>
    <row r="1518" spans="1:5">
      <c r="A1518" s="13" t="s">
        <v>133</v>
      </c>
      <c r="B1518" s="3" t="s">
        <v>4794</v>
      </c>
      <c r="C1518" s="3" t="s">
        <v>4322</v>
      </c>
      <c r="D1518" s="12">
        <v>44632</v>
      </c>
      <c r="E1518" s="13">
        <f t="shared" si="24"/>
        <v>2022</v>
      </c>
    </row>
    <row r="1519" spans="1:5">
      <c r="A1519" s="13" t="s">
        <v>133</v>
      </c>
      <c r="B1519" s="3" t="s">
        <v>4794</v>
      </c>
      <c r="C1519" s="3" t="s">
        <v>4322</v>
      </c>
      <c r="D1519" s="12">
        <v>44632</v>
      </c>
      <c r="E1519" s="13">
        <f t="shared" si="24"/>
        <v>2022</v>
      </c>
    </row>
    <row r="1520" spans="1:5">
      <c r="A1520" s="13" t="s">
        <v>133</v>
      </c>
      <c r="B1520" s="3" t="s">
        <v>4794</v>
      </c>
      <c r="C1520" s="3" t="s">
        <v>4322</v>
      </c>
      <c r="D1520" s="12">
        <v>44632</v>
      </c>
      <c r="E1520" s="13">
        <f t="shared" si="24"/>
        <v>2022</v>
      </c>
    </row>
    <row r="1521" spans="1:5">
      <c r="A1521" s="13" t="s">
        <v>133</v>
      </c>
      <c r="B1521" s="3" t="s">
        <v>4794</v>
      </c>
      <c r="C1521" s="3" t="s">
        <v>4322</v>
      </c>
      <c r="D1521" s="12">
        <v>44632</v>
      </c>
      <c r="E1521" s="13">
        <f t="shared" si="24"/>
        <v>2022</v>
      </c>
    </row>
    <row r="1522" spans="1:5">
      <c r="A1522" s="13" t="s">
        <v>133</v>
      </c>
      <c r="B1522" s="3" t="s">
        <v>4875</v>
      </c>
      <c r="C1522" s="3" t="s">
        <v>4322</v>
      </c>
      <c r="D1522" s="12">
        <v>44632</v>
      </c>
      <c r="E1522" s="13">
        <f t="shared" si="24"/>
        <v>2022</v>
      </c>
    </row>
    <row r="1523" spans="1:5">
      <c r="A1523" s="13" t="s">
        <v>133</v>
      </c>
      <c r="B1523" s="3" t="s">
        <v>4875</v>
      </c>
      <c r="C1523" s="3" t="s">
        <v>4322</v>
      </c>
      <c r="D1523" s="12">
        <v>44632</v>
      </c>
      <c r="E1523" s="13">
        <f t="shared" si="24"/>
        <v>2022</v>
      </c>
    </row>
    <row r="1524" spans="1:5">
      <c r="A1524" s="13" t="s">
        <v>133</v>
      </c>
      <c r="B1524" s="3" t="s">
        <v>4929</v>
      </c>
      <c r="C1524" s="3" t="s">
        <v>4322</v>
      </c>
      <c r="D1524" s="12">
        <v>44632</v>
      </c>
      <c r="E1524" s="13">
        <f t="shared" si="24"/>
        <v>2022</v>
      </c>
    </row>
    <row r="1525" spans="1:5">
      <c r="A1525" s="13" t="s">
        <v>133</v>
      </c>
      <c r="B1525" s="3" t="s">
        <v>4940</v>
      </c>
      <c r="C1525" s="3" t="s">
        <v>4322</v>
      </c>
      <c r="D1525" s="12">
        <v>44632</v>
      </c>
      <c r="E1525" s="13">
        <f t="shared" si="24"/>
        <v>2022</v>
      </c>
    </row>
    <row r="1526" spans="1:5">
      <c r="A1526" s="13" t="s">
        <v>133</v>
      </c>
      <c r="B1526" s="3" t="s">
        <v>4954</v>
      </c>
      <c r="C1526" s="3" t="s">
        <v>4322</v>
      </c>
      <c r="D1526" s="12">
        <v>44632</v>
      </c>
      <c r="E1526" s="13">
        <f t="shared" si="24"/>
        <v>2022</v>
      </c>
    </row>
    <row r="1527" spans="1:5">
      <c r="A1527" s="13" t="s">
        <v>133</v>
      </c>
      <c r="B1527" s="3" t="s">
        <v>4954</v>
      </c>
      <c r="C1527" s="3" t="s">
        <v>4322</v>
      </c>
      <c r="D1527" s="12">
        <v>44632</v>
      </c>
      <c r="E1527" s="13">
        <f t="shared" si="24"/>
        <v>2022</v>
      </c>
    </row>
    <row r="1528" spans="1:5">
      <c r="A1528" s="13" t="s">
        <v>133</v>
      </c>
      <c r="B1528" s="3" t="s">
        <v>4954</v>
      </c>
      <c r="C1528" s="3" t="s">
        <v>4322</v>
      </c>
      <c r="D1528" s="12">
        <v>44632</v>
      </c>
      <c r="E1528" s="13">
        <f t="shared" si="24"/>
        <v>2022</v>
      </c>
    </row>
    <row r="1529" spans="1:5">
      <c r="A1529" s="13" t="s">
        <v>133</v>
      </c>
      <c r="B1529" s="3" t="s">
        <v>4954</v>
      </c>
      <c r="C1529" s="3" t="s">
        <v>4322</v>
      </c>
      <c r="D1529" s="12">
        <v>44632</v>
      </c>
      <c r="E1529" s="13">
        <f t="shared" si="24"/>
        <v>2022</v>
      </c>
    </row>
    <row r="1530" spans="1:5">
      <c r="A1530" s="13" t="s">
        <v>133</v>
      </c>
      <c r="B1530" s="3" t="s">
        <v>5005</v>
      </c>
      <c r="C1530" s="3" t="s">
        <v>4322</v>
      </c>
      <c r="D1530" s="12">
        <v>44632</v>
      </c>
      <c r="E1530" s="13">
        <f t="shared" si="24"/>
        <v>2022</v>
      </c>
    </row>
    <row r="1531" spans="1:5">
      <c r="A1531" s="13" t="s">
        <v>133</v>
      </c>
      <c r="B1531" s="3" t="s">
        <v>5005</v>
      </c>
      <c r="C1531" s="3" t="s">
        <v>4322</v>
      </c>
      <c r="D1531" s="12">
        <v>44632</v>
      </c>
      <c r="E1531" s="13">
        <f t="shared" si="24"/>
        <v>2022</v>
      </c>
    </row>
    <row r="1532" spans="1:5">
      <c r="A1532" s="13" t="s">
        <v>133</v>
      </c>
      <c r="B1532" s="3" t="s">
        <v>5046</v>
      </c>
      <c r="C1532" s="3" t="s">
        <v>240</v>
      </c>
      <c r="D1532" s="12">
        <v>43858</v>
      </c>
      <c r="E1532" s="13">
        <f t="shared" si="24"/>
        <v>2020</v>
      </c>
    </row>
    <row r="1533" spans="1:5">
      <c r="A1533" s="13" t="s">
        <v>133</v>
      </c>
      <c r="B1533" s="3" t="s">
        <v>5060</v>
      </c>
      <c r="C1533" s="3" t="s">
        <v>240</v>
      </c>
      <c r="D1533" s="12">
        <v>43838</v>
      </c>
      <c r="E1533" s="13">
        <f t="shared" si="24"/>
        <v>2020</v>
      </c>
    </row>
    <row r="1534" spans="1:5">
      <c r="A1534" s="13" t="s">
        <v>133</v>
      </c>
      <c r="B1534" s="3" t="s">
        <v>5103</v>
      </c>
      <c r="C1534" s="3" t="s">
        <v>240</v>
      </c>
      <c r="D1534" s="12">
        <v>43838</v>
      </c>
      <c r="E1534" s="13">
        <f t="shared" si="24"/>
        <v>2020</v>
      </c>
    </row>
    <row r="1535" spans="1:5">
      <c r="A1535" s="13" t="s">
        <v>133</v>
      </c>
      <c r="B1535" s="3" t="s">
        <v>5103</v>
      </c>
      <c r="D1535" s="12">
        <v>43879</v>
      </c>
      <c r="E1535" s="13">
        <f t="shared" si="24"/>
        <v>2020</v>
      </c>
    </row>
    <row r="1536" spans="1:5">
      <c r="A1536" s="13" t="s">
        <v>133</v>
      </c>
      <c r="B1536" s="3" t="s">
        <v>5103</v>
      </c>
      <c r="C1536" s="3" t="s">
        <v>240</v>
      </c>
      <c r="D1536" s="12">
        <v>43838</v>
      </c>
      <c r="E1536" s="13">
        <f t="shared" si="24"/>
        <v>2020</v>
      </c>
    </row>
    <row r="1537" spans="1:5">
      <c r="A1537" s="13" t="s">
        <v>133</v>
      </c>
      <c r="B1537" s="3" t="s">
        <v>5103</v>
      </c>
      <c r="C1537" s="3" t="s">
        <v>240</v>
      </c>
      <c r="D1537" s="12">
        <v>43839</v>
      </c>
      <c r="E1537" s="13">
        <f t="shared" si="24"/>
        <v>2020</v>
      </c>
    </row>
    <row r="1538" spans="1:5">
      <c r="A1538" s="13" t="s">
        <v>133</v>
      </c>
      <c r="B1538" s="3" t="s">
        <v>5041</v>
      </c>
      <c r="C1538" s="3" t="s">
        <v>240</v>
      </c>
      <c r="D1538" s="12">
        <v>44237</v>
      </c>
      <c r="E1538" s="13">
        <f t="shared" ref="E1538:E1601" si="25">YEAR(D1538)</f>
        <v>2021</v>
      </c>
    </row>
    <row r="1539" spans="1:5">
      <c r="A1539" s="13" t="s">
        <v>133</v>
      </c>
      <c r="B1539" s="3" t="s">
        <v>5046</v>
      </c>
      <c r="C1539" s="3" t="s">
        <v>240</v>
      </c>
      <c r="D1539" s="12">
        <v>44237</v>
      </c>
      <c r="E1539" s="13">
        <f t="shared" si="25"/>
        <v>2021</v>
      </c>
    </row>
    <row r="1540" spans="1:5">
      <c r="A1540" s="13" t="s">
        <v>133</v>
      </c>
      <c r="B1540" s="3" t="s">
        <v>5046</v>
      </c>
      <c r="C1540" s="3" t="s">
        <v>240</v>
      </c>
      <c r="D1540" s="12">
        <v>44250</v>
      </c>
      <c r="E1540" s="13">
        <f t="shared" si="25"/>
        <v>2021</v>
      </c>
    </row>
    <row r="1541" spans="1:5">
      <c r="A1541" s="13" t="s">
        <v>133</v>
      </c>
      <c r="B1541" s="3" t="s">
        <v>5046</v>
      </c>
      <c r="C1541" s="3" t="s">
        <v>240</v>
      </c>
      <c r="D1541" s="12">
        <v>44251</v>
      </c>
      <c r="E1541" s="13">
        <f t="shared" si="25"/>
        <v>2021</v>
      </c>
    </row>
    <row r="1542" spans="1:5">
      <c r="A1542" s="13" t="s">
        <v>133</v>
      </c>
      <c r="B1542" s="3" t="s">
        <v>5046</v>
      </c>
      <c r="C1542" s="3" t="s">
        <v>240</v>
      </c>
      <c r="D1542" s="12">
        <v>44314</v>
      </c>
      <c r="E1542" s="13">
        <f t="shared" si="25"/>
        <v>2021</v>
      </c>
    </row>
    <row r="1543" spans="1:5">
      <c r="A1543" s="13" t="s">
        <v>133</v>
      </c>
      <c r="B1543" s="3" t="s">
        <v>5046</v>
      </c>
      <c r="C1543" s="3" t="s">
        <v>240</v>
      </c>
      <c r="D1543" s="12">
        <v>44245</v>
      </c>
      <c r="E1543" s="13">
        <f t="shared" si="25"/>
        <v>2021</v>
      </c>
    </row>
    <row r="1544" spans="1:5">
      <c r="A1544" s="13" t="s">
        <v>133</v>
      </c>
      <c r="B1544" s="3" t="s">
        <v>5060</v>
      </c>
      <c r="C1544" s="3" t="s">
        <v>240</v>
      </c>
      <c r="D1544" s="12">
        <v>44243</v>
      </c>
      <c r="E1544" s="13">
        <f t="shared" si="25"/>
        <v>2021</v>
      </c>
    </row>
    <row r="1545" spans="1:5">
      <c r="A1545" s="13" t="s">
        <v>133</v>
      </c>
      <c r="B1545" s="3" t="s">
        <v>5089</v>
      </c>
      <c r="C1545" s="3" t="s">
        <v>240</v>
      </c>
      <c r="D1545" s="12">
        <v>44237</v>
      </c>
      <c r="E1545" s="13">
        <f t="shared" si="25"/>
        <v>2021</v>
      </c>
    </row>
    <row r="1546" spans="1:5">
      <c r="A1546" s="13" t="s">
        <v>135</v>
      </c>
      <c r="B1546" s="3" t="s">
        <v>165</v>
      </c>
      <c r="C1546" s="3" t="s">
        <v>166</v>
      </c>
      <c r="D1546" s="12">
        <v>45427</v>
      </c>
      <c r="E1546" s="13">
        <f t="shared" si="25"/>
        <v>2024</v>
      </c>
    </row>
    <row r="1547" spans="1:5">
      <c r="A1547" s="13" t="s">
        <v>135</v>
      </c>
      <c r="B1547" s="3" t="s">
        <v>169</v>
      </c>
      <c r="C1547" s="3" t="s">
        <v>166</v>
      </c>
      <c r="D1547" s="12">
        <v>45427</v>
      </c>
      <c r="E1547" s="13">
        <f t="shared" si="25"/>
        <v>2024</v>
      </c>
    </row>
    <row r="1548" spans="1:5">
      <c r="A1548" s="13" t="s">
        <v>135</v>
      </c>
      <c r="B1548" s="3" t="s">
        <v>171</v>
      </c>
      <c r="C1548" s="3" t="s">
        <v>166</v>
      </c>
      <c r="D1548" s="12">
        <v>45427</v>
      </c>
      <c r="E1548" s="13">
        <f t="shared" si="25"/>
        <v>2024</v>
      </c>
    </row>
    <row r="1549" spans="1:5">
      <c r="A1549" s="13" t="s">
        <v>135</v>
      </c>
      <c r="B1549" s="3" t="s">
        <v>152</v>
      </c>
      <c r="C1549" s="3" t="s">
        <v>166</v>
      </c>
      <c r="D1549" s="12">
        <v>45363</v>
      </c>
      <c r="E1549" s="13">
        <f t="shared" si="25"/>
        <v>2024</v>
      </c>
    </row>
    <row r="1550" spans="1:5">
      <c r="A1550" s="13" t="s">
        <v>135</v>
      </c>
      <c r="B1550" s="3" t="s">
        <v>171</v>
      </c>
      <c r="C1550" s="3" t="s">
        <v>166</v>
      </c>
      <c r="D1550" s="12">
        <v>45427</v>
      </c>
      <c r="E1550" s="13">
        <f t="shared" si="25"/>
        <v>2024</v>
      </c>
    </row>
    <row r="1551" spans="1:5">
      <c r="A1551" s="13" t="s">
        <v>135</v>
      </c>
      <c r="B1551" s="3" t="s">
        <v>152</v>
      </c>
      <c r="C1551" s="3" t="s">
        <v>166</v>
      </c>
      <c r="D1551" s="12">
        <v>45363</v>
      </c>
      <c r="E1551" s="13">
        <f t="shared" si="25"/>
        <v>2024</v>
      </c>
    </row>
    <row r="1552" spans="1:5">
      <c r="A1552" s="13" t="s">
        <v>135</v>
      </c>
      <c r="B1552" s="3" t="s">
        <v>254</v>
      </c>
      <c r="C1552" s="3" t="s">
        <v>166</v>
      </c>
      <c r="D1552" s="12">
        <v>45363</v>
      </c>
      <c r="E1552" s="13">
        <f t="shared" si="25"/>
        <v>2024</v>
      </c>
    </row>
    <row r="1553" spans="1:5">
      <c r="A1553" s="13" t="s">
        <v>135</v>
      </c>
      <c r="B1553" s="3" t="s">
        <v>195</v>
      </c>
      <c r="C1553" s="3" t="s">
        <v>166</v>
      </c>
      <c r="D1553" s="12">
        <v>45363</v>
      </c>
      <c r="E1553" s="13">
        <f t="shared" si="25"/>
        <v>2024</v>
      </c>
    </row>
    <row r="1554" spans="1:5">
      <c r="A1554" s="13" t="s">
        <v>135</v>
      </c>
      <c r="B1554" s="3" t="s">
        <v>169</v>
      </c>
      <c r="C1554" s="3" t="s">
        <v>166</v>
      </c>
      <c r="D1554" s="12">
        <v>45427</v>
      </c>
      <c r="E1554" s="13">
        <f t="shared" si="25"/>
        <v>2024</v>
      </c>
    </row>
    <row r="1555" spans="1:5">
      <c r="A1555" s="13" t="s">
        <v>135</v>
      </c>
      <c r="B1555" s="3" t="s">
        <v>195</v>
      </c>
      <c r="C1555" s="3" t="s">
        <v>166</v>
      </c>
      <c r="D1555" s="12">
        <v>45363</v>
      </c>
      <c r="E1555" s="13">
        <f t="shared" si="25"/>
        <v>2024</v>
      </c>
    </row>
    <row r="1556" spans="1:5">
      <c r="A1556" s="13" t="s">
        <v>135</v>
      </c>
      <c r="B1556" s="3" t="s">
        <v>254</v>
      </c>
      <c r="C1556" s="3" t="s">
        <v>166</v>
      </c>
      <c r="D1556" s="12">
        <v>45363</v>
      </c>
      <c r="E1556" s="13">
        <f t="shared" si="25"/>
        <v>2024</v>
      </c>
    </row>
    <row r="1557" spans="1:5">
      <c r="A1557" s="13" t="s">
        <v>135</v>
      </c>
      <c r="B1557" s="3" t="s">
        <v>254</v>
      </c>
      <c r="C1557" s="3" t="s">
        <v>166</v>
      </c>
      <c r="D1557" s="12">
        <v>45363</v>
      </c>
      <c r="E1557" s="13">
        <f t="shared" si="25"/>
        <v>2024</v>
      </c>
    </row>
    <row r="1558" spans="1:5">
      <c r="A1558" s="13" t="s">
        <v>135</v>
      </c>
      <c r="B1558" s="3" t="s">
        <v>173</v>
      </c>
      <c r="C1558" s="3" t="s">
        <v>166</v>
      </c>
      <c r="D1558" s="12">
        <v>45363</v>
      </c>
      <c r="E1558" s="13">
        <f t="shared" si="25"/>
        <v>2024</v>
      </c>
    </row>
    <row r="1559" spans="1:5">
      <c r="A1559" s="13" t="s">
        <v>135</v>
      </c>
      <c r="B1559" s="3" t="s">
        <v>152</v>
      </c>
      <c r="C1559" s="3" t="s">
        <v>166</v>
      </c>
      <c r="D1559" s="12">
        <v>45363</v>
      </c>
      <c r="E1559" s="13">
        <f t="shared" si="25"/>
        <v>2024</v>
      </c>
    </row>
    <row r="1560" spans="1:5">
      <c r="A1560" s="13" t="s">
        <v>135</v>
      </c>
      <c r="B1560" s="3" t="s">
        <v>165</v>
      </c>
      <c r="C1560" s="3" t="s">
        <v>153</v>
      </c>
      <c r="D1560" s="12">
        <v>45273</v>
      </c>
      <c r="E1560" s="13">
        <f t="shared" si="25"/>
        <v>2023</v>
      </c>
    </row>
    <row r="1561" spans="1:5">
      <c r="A1561" s="13" t="s">
        <v>135</v>
      </c>
      <c r="B1561" s="3" t="s">
        <v>169</v>
      </c>
      <c r="D1561" s="22">
        <v>44927</v>
      </c>
      <c r="E1561" s="13">
        <f t="shared" si="25"/>
        <v>2023</v>
      </c>
    </row>
    <row r="1562" spans="1:5">
      <c r="A1562" s="13" t="s">
        <v>135</v>
      </c>
      <c r="B1562" s="3" t="s">
        <v>171</v>
      </c>
      <c r="D1562" s="22">
        <v>44927</v>
      </c>
      <c r="E1562" s="13">
        <f t="shared" si="25"/>
        <v>2023</v>
      </c>
    </row>
    <row r="1563" spans="1:5">
      <c r="A1563" s="13" t="s">
        <v>135</v>
      </c>
      <c r="B1563" s="3" t="s">
        <v>152</v>
      </c>
      <c r="D1563" s="22">
        <v>44927</v>
      </c>
      <c r="E1563" s="13">
        <f t="shared" si="25"/>
        <v>2023</v>
      </c>
    </row>
    <row r="1564" spans="1:5">
      <c r="A1564" s="13" t="s">
        <v>135</v>
      </c>
      <c r="B1564" s="3" t="s">
        <v>171</v>
      </c>
      <c r="D1564" s="22">
        <v>44927</v>
      </c>
      <c r="E1564" s="13">
        <f t="shared" si="25"/>
        <v>2023</v>
      </c>
    </row>
    <row r="1565" spans="1:5">
      <c r="A1565" s="13" t="s">
        <v>135</v>
      </c>
      <c r="B1565" s="3" t="s">
        <v>152</v>
      </c>
      <c r="C1565" s="3" t="s">
        <v>153</v>
      </c>
      <c r="D1565" s="12">
        <v>45273</v>
      </c>
      <c r="E1565" s="13">
        <f t="shared" si="25"/>
        <v>2023</v>
      </c>
    </row>
    <row r="1566" spans="1:5">
      <c r="A1566" s="13" t="s">
        <v>135</v>
      </c>
      <c r="B1566" s="3" t="s">
        <v>254</v>
      </c>
      <c r="D1566" s="22">
        <v>44927</v>
      </c>
      <c r="E1566" s="13">
        <f t="shared" si="25"/>
        <v>2023</v>
      </c>
    </row>
    <row r="1567" spans="1:5">
      <c r="A1567" s="13" t="s">
        <v>135</v>
      </c>
      <c r="B1567" s="3" t="s">
        <v>195</v>
      </c>
      <c r="C1567" s="3" t="s">
        <v>153</v>
      </c>
      <c r="D1567" s="12">
        <v>45232</v>
      </c>
      <c r="E1567" s="13">
        <f t="shared" si="25"/>
        <v>2023</v>
      </c>
    </row>
    <row r="1568" spans="1:5">
      <c r="A1568" s="13" t="s">
        <v>135</v>
      </c>
      <c r="B1568" s="3" t="s">
        <v>169</v>
      </c>
      <c r="C1568" s="3" t="s">
        <v>153</v>
      </c>
      <c r="D1568" s="12">
        <v>45212</v>
      </c>
      <c r="E1568" s="13">
        <f t="shared" si="25"/>
        <v>2023</v>
      </c>
    </row>
    <row r="1569" spans="1:5">
      <c r="A1569" s="13" t="s">
        <v>135</v>
      </c>
      <c r="B1569" s="3" t="s">
        <v>195</v>
      </c>
      <c r="D1569" s="22">
        <v>44927</v>
      </c>
      <c r="E1569" s="13">
        <f t="shared" si="25"/>
        <v>2023</v>
      </c>
    </row>
    <row r="1570" spans="1:5">
      <c r="A1570" s="13" t="s">
        <v>135</v>
      </c>
      <c r="B1570" s="3" t="s">
        <v>254</v>
      </c>
      <c r="D1570" s="22">
        <v>44927</v>
      </c>
      <c r="E1570" s="13">
        <f t="shared" si="25"/>
        <v>2023</v>
      </c>
    </row>
    <row r="1571" spans="1:5">
      <c r="A1571" s="13" t="s">
        <v>135</v>
      </c>
      <c r="B1571" s="3" t="s">
        <v>173</v>
      </c>
      <c r="D1571" s="22">
        <v>44927</v>
      </c>
      <c r="E1571" s="13">
        <f t="shared" si="25"/>
        <v>2023</v>
      </c>
    </row>
    <row r="1572" spans="1:5">
      <c r="A1572" s="13" t="s">
        <v>135</v>
      </c>
      <c r="B1572" s="3" t="s">
        <v>152</v>
      </c>
      <c r="C1572" s="3" t="s">
        <v>153</v>
      </c>
      <c r="D1572" s="12">
        <v>45273</v>
      </c>
      <c r="E1572" s="13">
        <f t="shared" si="25"/>
        <v>2023</v>
      </c>
    </row>
    <row r="1573" spans="1:5">
      <c r="A1573" s="13" t="s">
        <v>135</v>
      </c>
      <c r="B1573" s="3" t="s">
        <v>4283</v>
      </c>
      <c r="D1573" s="22">
        <v>44927</v>
      </c>
      <c r="E1573" s="13">
        <f t="shared" si="25"/>
        <v>2023</v>
      </c>
    </row>
    <row r="1574" spans="1:5">
      <c r="A1574" s="13" t="s">
        <v>135</v>
      </c>
      <c r="B1574" s="3" t="s">
        <v>4283</v>
      </c>
      <c r="C1574" s="3" t="s">
        <v>153</v>
      </c>
      <c r="D1574" s="12">
        <v>45266</v>
      </c>
      <c r="E1574" s="13">
        <f t="shared" si="25"/>
        <v>2023</v>
      </c>
    </row>
    <row r="1575" spans="1:5">
      <c r="A1575" s="13" t="s">
        <v>135</v>
      </c>
      <c r="B1575" s="3" t="s">
        <v>4703</v>
      </c>
      <c r="C1575" s="3" t="s">
        <v>4771</v>
      </c>
      <c r="D1575" s="12">
        <v>44635</v>
      </c>
      <c r="E1575" s="13">
        <f t="shared" si="25"/>
        <v>2022</v>
      </c>
    </row>
    <row r="1576" spans="1:5">
      <c r="A1576" s="13" t="s">
        <v>135</v>
      </c>
      <c r="B1576" s="3" t="s">
        <v>4703</v>
      </c>
      <c r="C1576" s="3" t="s">
        <v>4771</v>
      </c>
      <c r="D1576" s="12">
        <v>44635</v>
      </c>
      <c r="E1576" s="13">
        <f t="shared" si="25"/>
        <v>2022</v>
      </c>
    </row>
    <row r="1577" spans="1:5">
      <c r="A1577" s="13" t="s">
        <v>135</v>
      </c>
      <c r="B1577" s="3" t="s">
        <v>4794</v>
      </c>
      <c r="C1577" s="3" t="s">
        <v>4865</v>
      </c>
      <c r="D1577" s="12">
        <v>44635</v>
      </c>
      <c r="E1577" s="13">
        <f t="shared" si="25"/>
        <v>2022</v>
      </c>
    </row>
    <row r="1578" spans="1:5">
      <c r="A1578" s="13" t="s">
        <v>135</v>
      </c>
      <c r="B1578" s="3" t="s">
        <v>4794</v>
      </c>
      <c r="C1578" s="3" t="s">
        <v>4771</v>
      </c>
      <c r="D1578" s="12">
        <v>44635</v>
      </c>
      <c r="E1578" s="13">
        <f t="shared" si="25"/>
        <v>2022</v>
      </c>
    </row>
    <row r="1579" spans="1:5">
      <c r="A1579" s="13" t="s">
        <v>135</v>
      </c>
      <c r="B1579" s="3" t="s">
        <v>4794</v>
      </c>
      <c r="C1579" s="3" t="s">
        <v>4865</v>
      </c>
      <c r="D1579" s="12">
        <v>44635</v>
      </c>
      <c r="E1579" s="13">
        <f t="shared" si="25"/>
        <v>2022</v>
      </c>
    </row>
    <row r="1580" spans="1:5">
      <c r="A1580" s="13" t="s">
        <v>135</v>
      </c>
      <c r="B1580" s="3" t="s">
        <v>4794</v>
      </c>
      <c r="C1580" s="3" t="s">
        <v>4771</v>
      </c>
      <c r="D1580" s="12">
        <v>44635</v>
      </c>
      <c r="E1580" s="13">
        <f t="shared" si="25"/>
        <v>2022</v>
      </c>
    </row>
    <row r="1581" spans="1:5">
      <c r="A1581" s="13" t="s">
        <v>135</v>
      </c>
      <c r="B1581" s="3" t="s">
        <v>4949</v>
      </c>
      <c r="C1581" s="3" t="s">
        <v>4771</v>
      </c>
      <c r="D1581" s="12">
        <v>44635</v>
      </c>
      <c r="E1581" s="13">
        <f t="shared" si="25"/>
        <v>2022</v>
      </c>
    </row>
    <row r="1582" spans="1:5">
      <c r="A1582" s="13" t="s">
        <v>135</v>
      </c>
      <c r="B1582" s="3" t="s">
        <v>4949</v>
      </c>
      <c r="C1582" s="3" t="s">
        <v>4771</v>
      </c>
      <c r="D1582" s="12">
        <v>44635</v>
      </c>
      <c r="E1582" s="13">
        <f t="shared" si="25"/>
        <v>2022</v>
      </c>
    </row>
    <row r="1583" spans="1:5">
      <c r="A1583" s="13" t="s">
        <v>135</v>
      </c>
      <c r="B1583" s="3" t="s">
        <v>5103</v>
      </c>
      <c r="C1583" s="3" t="s">
        <v>240</v>
      </c>
      <c r="D1583" s="12">
        <v>43644</v>
      </c>
      <c r="E1583" s="13">
        <f t="shared" si="25"/>
        <v>2019</v>
      </c>
    </row>
    <row r="1584" spans="1:5">
      <c r="A1584" s="13" t="s">
        <v>135</v>
      </c>
      <c r="B1584" s="3" t="s">
        <v>5046</v>
      </c>
      <c r="C1584" s="3" t="s">
        <v>240</v>
      </c>
      <c r="D1584" s="12">
        <v>44368</v>
      </c>
      <c r="E1584" s="13">
        <f t="shared" si="25"/>
        <v>2021</v>
      </c>
    </row>
    <row r="1585" spans="1:5">
      <c r="A1585" s="13" t="s">
        <v>135</v>
      </c>
      <c r="B1585" s="3" t="s">
        <v>5046</v>
      </c>
      <c r="C1585" s="3" t="s">
        <v>240</v>
      </c>
      <c r="D1585" s="12">
        <v>44368</v>
      </c>
      <c r="E1585" s="13">
        <f t="shared" si="25"/>
        <v>2021</v>
      </c>
    </row>
    <row r="1586" spans="1:5">
      <c r="A1586" s="13" t="s">
        <v>135</v>
      </c>
      <c r="B1586" s="3" t="s">
        <v>5046</v>
      </c>
      <c r="C1586" s="3" t="s">
        <v>240</v>
      </c>
      <c r="D1586" s="12">
        <v>44342</v>
      </c>
      <c r="E1586" s="13">
        <f t="shared" si="25"/>
        <v>2021</v>
      </c>
    </row>
    <row r="1587" spans="1:5">
      <c r="A1587" s="13" t="s">
        <v>135</v>
      </c>
      <c r="B1587" s="3" t="s">
        <v>5046</v>
      </c>
      <c r="C1587" s="3" t="s">
        <v>240</v>
      </c>
      <c r="D1587" s="12">
        <v>44343</v>
      </c>
      <c r="E1587" s="13">
        <f t="shared" si="25"/>
        <v>2021</v>
      </c>
    </row>
    <row r="1588" spans="1:5">
      <c r="A1588" s="13" t="s">
        <v>135</v>
      </c>
      <c r="B1588" s="3" t="s">
        <v>4949</v>
      </c>
      <c r="C1588" s="3" t="s">
        <v>240</v>
      </c>
      <c r="D1588" s="12">
        <v>44271</v>
      </c>
      <c r="E1588" s="13">
        <f t="shared" si="25"/>
        <v>2021</v>
      </c>
    </row>
    <row r="1589" spans="1:5">
      <c r="A1589" s="13" t="s">
        <v>135</v>
      </c>
      <c r="B1589" s="3" t="s">
        <v>4949</v>
      </c>
      <c r="C1589" s="3" t="s">
        <v>240</v>
      </c>
      <c r="D1589" s="12">
        <v>44271</v>
      </c>
      <c r="E1589" s="13">
        <f t="shared" si="25"/>
        <v>2021</v>
      </c>
    </row>
    <row r="1590" spans="1:5">
      <c r="A1590" s="13" t="s">
        <v>138</v>
      </c>
      <c r="B1590" s="3" t="s">
        <v>230</v>
      </c>
      <c r="C1590" s="3" t="s">
        <v>190</v>
      </c>
      <c r="D1590" s="12">
        <v>45373</v>
      </c>
      <c r="E1590" s="13">
        <f t="shared" si="25"/>
        <v>2024</v>
      </c>
    </row>
    <row r="1591" spans="1:5">
      <c r="A1591" s="13" t="s">
        <v>138</v>
      </c>
      <c r="B1591" s="3" t="s">
        <v>254</v>
      </c>
      <c r="C1591" s="3" t="s">
        <v>166</v>
      </c>
      <c r="D1591" s="12">
        <v>45359</v>
      </c>
      <c r="E1591" s="13">
        <f t="shared" si="25"/>
        <v>2024</v>
      </c>
    </row>
    <row r="1592" spans="1:5">
      <c r="A1592" s="13" t="s">
        <v>138</v>
      </c>
      <c r="B1592" s="3" t="s">
        <v>181</v>
      </c>
      <c r="C1592" s="3" t="s">
        <v>166</v>
      </c>
      <c r="D1592" s="12">
        <v>45359</v>
      </c>
      <c r="E1592" s="13">
        <f t="shared" si="25"/>
        <v>2024</v>
      </c>
    </row>
    <row r="1593" spans="1:5">
      <c r="A1593" s="13" t="s">
        <v>138</v>
      </c>
      <c r="B1593" s="3" t="s">
        <v>369</v>
      </c>
      <c r="C1593" s="3" t="s">
        <v>166</v>
      </c>
      <c r="D1593" s="12">
        <v>45359</v>
      </c>
      <c r="E1593" s="13">
        <f t="shared" si="25"/>
        <v>2024</v>
      </c>
    </row>
    <row r="1594" spans="1:5">
      <c r="A1594" s="13" t="s">
        <v>138</v>
      </c>
      <c r="B1594" s="3" t="s">
        <v>236</v>
      </c>
      <c r="C1594" s="3" t="s">
        <v>190</v>
      </c>
      <c r="D1594" s="12">
        <v>45356</v>
      </c>
      <c r="E1594" s="13">
        <f t="shared" si="25"/>
        <v>2024</v>
      </c>
    </row>
    <row r="1595" spans="1:5">
      <c r="A1595" s="13" t="s">
        <v>138</v>
      </c>
      <c r="B1595" s="3" t="s">
        <v>161</v>
      </c>
      <c r="C1595" s="3" t="s">
        <v>166</v>
      </c>
      <c r="D1595" s="12">
        <v>45338</v>
      </c>
      <c r="E1595" s="13">
        <f t="shared" si="25"/>
        <v>2024</v>
      </c>
    </row>
    <row r="1596" spans="1:5">
      <c r="A1596" s="13" t="s">
        <v>138</v>
      </c>
      <c r="B1596" s="3" t="s">
        <v>152</v>
      </c>
      <c r="C1596" s="3" t="s">
        <v>166</v>
      </c>
      <c r="D1596" s="12">
        <v>45338</v>
      </c>
      <c r="E1596" s="13">
        <f t="shared" si="25"/>
        <v>2024</v>
      </c>
    </row>
    <row r="1597" spans="1:5">
      <c r="A1597" s="13" t="s">
        <v>138</v>
      </c>
      <c r="B1597" s="3" t="s">
        <v>475</v>
      </c>
      <c r="C1597" s="3" t="s">
        <v>166</v>
      </c>
      <c r="D1597" s="12">
        <v>45338</v>
      </c>
      <c r="E1597" s="13">
        <f t="shared" si="25"/>
        <v>2024</v>
      </c>
    </row>
    <row r="1598" spans="1:5">
      <c r="A1598" s="13" t="s">
        <v>138</v>
      </c>
      <c r="B1598" s="3" t="s">
        <v>256</v>
      </c>
      <c r="C1598" s="3" t="s">
        <v>166</v>
      </c>
      <c r="D1598" s="12">
        <v>45338</v>
      </c>
      <c r="E1598" s="13">
        <f t="shared" si="25"/>
        <v>2024</v>
      </c>
    </row>
    <row r="1599" spans="1:5">
      <c r="A1599" s="13" t="s">
        <v>138</v>
      </c>
      <c r="B1599" s="3" t="s">
        <v>254</v>
      </c>
      <c r="C1599" s="3" t="s">
        <v>166</v>
      </c>
      <c r="D1599" s="12">
        <v>45338</v>
      </c>
      <c r="E1599" s="13">
        <f t="shared" si="25"/>
        <v>2024</v>
      </c>
    </row>
    <row r="1600" spans="1:5">
      <c r="A1600" s="13" t="s">
        <v>138</v>
      </c>
      <c r="B1600" s="3" t="s">
        <v>213</v>
      </c>
      <c r="C1600" s="3" t="s">
        <v>166</v>
      </c>
      <c r="D1600" s="12">
        <v>45337</v>
      </c>
      <c r="E1600" s="13">
        <f t="shared" si="25"/>
        <v>2024</v>
      </c>
    </row>
    <row r="1601" spans="1:5">
      <c r="A1601" s="13" t="s">
        <v>138</v>
      </c>
      <c r="B1601" s="3" t="s">
        <v>230</v>
      </c>
      <c r="C1601" s="3" t="s">
        <v>166</v>
      </c>
      <c r="D1601" s="12">
        <v>45336</v>
      </c>
      <c r="E1601" s="13">
        <f t="shared" si="25"/>
        <v>2024</v>
      </c>
    </row>
    <row r="1602" spans="1:5">
      <c r="A1602" s="13" t="s">
        <v>138</v>
      </c>
      <c r="B1602" s="3" t="s">
        <v>4283</v>
      </c>
      <c r="C1602" s="3" t="s">
        <v>166</v>
      </c>
      <c r="D1602" s="12">
        <v>44984</v>
      </c>
      <c r="E1602" s="13">
        <f t="shared" ref="E1602:E1610" si="26">YEAR(D1602)</f>
        <v>2023</v>
      </c>
    </row>
    <row r="1603" spans="1:5">
      <c r="A1603" s="13" t="s">
        <v>138</v>
      </c>
      <c r="B1603" s="3" t="s">
        <v>4281</v>
      </c>
      <c r="C1603" s="3" t="s">
        <v>190</v>
      </c>
      <c r="D1603" s="12">
        <v>45002</v>
      </c>
      <c r="E1603" s="13">
        <f t="shared" si="26"/>
        <v>2023</v>
      </c>
    </row>
    <row r="1604" spans="1:5">
      <c r="A1604" s="13" t="s">
        <v>138</v>
      </c>
      <c r="B1604" s="3" t="s">
        <v>4274</v>
      </c>
      <c r="C1604" s="3" t="s">
        <v>166</v>
      </c>
      <c r="D1604" s="12">
        <v>44964</v>
      </c>
      <c r="E1604" s="13">
        <f t="shared" si="26"/>
        <v>2023</v>
      </c>
    </row>
    <row r="1605" spans="1:5">
      <c r="A1605" s="13" t="s">
        <v>138</v>
      </c>
      <c r="B1605" s="3" t="s">
        <v>4281</v>
      </c>
      <c r="C1605" s="3" t="s">
        <v>166</v>
      </c>
      <c r="D1605" s="12">
        <v>44981</v>
      </c>
      <c r="E1605" s="13">
        <f t="shared" si="26"/>
        <v>2023</v>
      </c>
    </row>
    <row r="1606" spans="1:5">
      <c r="A1606" s="13" t="s">
        <v>138</v>
      </c>
      <c r="B1606" s="3" t="s">
        <v>4283</v>
      </c>
      <c r="C1606" s="3" t="s">
        <v>166</v>
      </c>
      <c r="D1606" s="12">
        <v>44981</v>
      </c>
      <c r="E1606" s="13">
        <f t="shared" si="26"/>
        <v>2023</v>
      </c>
    </row>
    <row r="1607" spans="1:5">
      <c r="A1607" s="13" t="s">
        <v>138</v>
      </c>
      <c r="B1607" s="3" t="s">
        <v>4281</v>
      </c>
      <c r="C1607" s="3" t="s">
        <v>166</v>
      </c>
      <c r="D1607" s="12">
        <v>44957</v>
      </c>
      <c r="E1607" s="13">
        <f t="shared" si="26"/>
        <v>2023</v>
      </c>
    </row>
    <row r="1608" spans="1:5">
      <c r="A1608" s="13" t="s">
        <v>138</v>
      </c>
      <c r="B1608" s="3" t="s">
        <v>4794</v>
      </c>
      <c r="C1608" s="3" t="s">
        <v>4322</v>
      </c>
      <c r="D1608" s="12">
        <v>44631</v>
      </c>
      <c r="E1608" s="13">
        <f t="shared" si="26"/>
        <v>2022</v>
      </c>
    </row>
    <row r="1609" spans="1:5">
      <c r="A1609" s="13" t="s">
        <v>138</v>
      </c>
      <c r="B1609" s="3" t="s">
        <v>4929</v>
      </c>
      <c r="C1609" s="3" t="s">
        <v>4322</v>
      </c>
      <c r="D1609" s="12">
        <v>44631</v>
      </c>
      <c r="E1609" s="13">
        <f t="shared" si="26"/>
        <v>2022</v>
      </c>
    </row>
    <row r="1610" spans="1:5">
      <c r="A1610" s="13" t="s">
        <v>138</v>
      </c>
      <c r="B1610" s="3" t="s">
        <v>5060</v>
      </c>
      <c r="C1610" s="3" t="s">
        <v>240</v>
      </c>
      <c r="D1610" s="12">
        <v>44263</v>
      </c>
      <c r="E1610" s="13">
        <f t="shared" si="26"/>
        <v>2021</v>
      </c>
    </row>
  </sheetData>
  <autoFilter ref="A1:E1610" xr:uid="{ACE58858-A84E-E44E-8065-A935BD4576D5}">
    <sortState xmlns:xlrd2="http://schemas.microsoft.com/office/spreadsheetml/2017/richdata2" ref="A2:E1610">
      <sortCondition ref="A1:A1610"/>
    </sortState>
  </autoFilter>
  <pageMargins left="0.7" right="0.7" top="0.75" bottom="0.75" header="0.3" footer="0.3"/>
  <ignoredErrors>
    <ignoredError sqref="R2:V2 R3:V4" formulaRange="1"/>
  </ignoredErrors>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CECCA-05EF-9546-BEC0-4D62994CA7D9}">
  <sheetPr>
    <tabColor rgb="FF92D050"/>
  </sheetPr>
  <dimension ref="A1:F57"/>
  <sheetViews>
    <sheetView topLeftCell="A15" workbookViewId="0">
      <selection activeCell="A2" sqref="A2:A57"/>
    </sheetView>
  </sheetViews>
  <sheetFormatPr baseColWidth="10" defaultRowHeight="16"/>
  <cols>
    <col min="1" max="1" width="34.6640625" bestFit="1" customWidth="1"/>
    <col min="2" max="2" width="31.5" bestFit="1" customWidth="1"/>
    <col min="3" max="3" width="30.1640625" bestFit="1" customWidth="1"/>
    <col min="4" max="4" width="32.6640625" bestFit="1" customWidth="1"/>
    <col min="5" max="5" width="52" bestFit="1" customWidth="1"/>
    <col min="6" max="6" width="52.83203125" bestFit="1" customWidth="1"/>
  </cols>
  <sheetData>
    <row r="1" spans="1:6">
      <c r="A1" s="6" t="s">
        <v>143</v>
      </c>
      <c r="B1" s="6" t="s">
        <v>833</v>
      </c>
      <c r="C1" s="6" t="s">
        <v>834</v>
      </c>
      <c r="D1" s="6" t="s">
        <v>835</v>
      </c>
      <c r="E1" s="6" t="s">
        <v>836</v>
      </c>
      <c r="F1" s="6" t="s">
        <v>837</v>
      </c>
    </row>
    <row r="2" spans="1:6">
      <c r="A2" s="6" t="s">
        <v>838</v>
      </c>
      <c r="B2" s="7">
        <v>4887871</v>
      </c>
      <c r="C2" s="7">
        <v>147000</v>
      </c>
      <c r="D2" s="8">
        <v>3.1E-2</v>
      </c>
      <c r="E2" s="8">
        <v>0.24</v>
      </c>
      <c r="F2" s="9">
        <v>0.20399999999999999</v>
      </c>
    </row>
    <row r="3" spans="1:6">
      <c r="A3" s="6" t="s">
        <v>839</v>
      </c>
      <c r="B3" s="7">
        <v>737438</v>
      </c>
      <c r="C3" s="7">
        <v>25000</v>
      </c>
      <c r="D3" s="8">
        <v>3.6999999999999998E-2</v>
      </c>
      <c r="E3" s="8">
        <v>0.34</v>
      </c>
      <c r="F3" s="9">
        <v>0.23100000000000001</v>
      </c>
    </row>
    <row r="4" spans="1:6">
      <c r="A4" s="6" t="s">
        <v>840</v>
      </c>
      <c r="B4" s="7">
        <v>55519</v>
      </c>
      <c r="C4" s="6" t="s">
        <v>841</v>
      </c>
      <c r="D4" s="6" t="s">
        <v>841</v>
      </c>
      <c r="E4" s="6" t="s">
        <v>841</v>
      </c>
      <c r="F4" s="10" t="s">
        <v>841</v>
      </c>
    </row>
    <row r="5" spans="1:6">
      <c r="A5" s="6" t="s">
        <v>842</v>
      </c>
      <c r="B5" s="7">
        <v>7171646</v>
      </c>
      <c r="C5" s="7">
        <v>286000</v>
      </c>
      <c r="D5" s="8">
        <v>4.4999999999999998E-2</v>
      </c>
      <c r="E5" s="8">
        <v>0.25</v>
      </c>
      <c r="F5" s="9">
        <v>0.16500000000000001</v>
      </c>
    </row>
    <row r="6" spans="1:6">
      <c r="A6" s="6" t="s">
        <v>843</v>
      </c>
      <c r="B6" s="7">
        <v>3013825</v>
      </c>
      <c r="C6" s="7">
        <v>95000</v>
      </c>
      <c r="D6" s="8">
        <v>3.3000000000000002E-2</v>
      </c>
      <c r="E6" s="8">
        <v>0.36</v>
      </c>
      <c r="F6" s="9">
        <v>0.21199999999999999</v>
      </c>
    </row>
    <row r="7" spans="1:6">
      <c r="A7" s="6" t="s">
        <v>844</v>
      </c>
      <c r="B7" s="7">
        <v>39557045</v>
      </c>
      <c r="C7" s="7">
        <v>1859000</v>
      </c>
      <c r="D7" s="8">
        <v>5.2999999999999999E-2</v>
      </c>
      <c r="E7" s="8">
        <v>0.24</v>
      </c>
      <c r="F7" s="9">
        <v>0.16</v>
      </c>
    </row>
    <row r="8" spans="1:6">
      <c r="A8" s="6" t="s">
        <v>845</v>
      </c>
      <c r="B8" s="7">
        <v>5695564</v>
      </c>
      <c r="C8" s="7">
        <v>234000</v>
      </c>
      <c r="D8" s="8">
        <v>4.5999999999999999E-2</v>
      </c>
      <c r="E8" s="8">
        <v>0.25</v>
      </c>
      <c r="F8" s="9">
        <v>0.159</v>
      </c>
    </row>
    <row r="9" spans="1:6">
      <c r="A9" s="6" t="s">
        <v>846</v>
      </c>
      <c r="B9" s="7">
        <v>3572665</v>
      </c>
      <c r="C9" s="7">
        <v>133000</v>
      </c>
      <c r="D9" s="8">
        <v>3.9E-2</v>
      </c>
      <c r="E9" s="8">
        <v>0.2</v>
      </c>
      <c r="F9" s="9">
        <v>0.17</v>
      </c>
    </row>
    <row r="10" spans="1:6">
      <c r="A10" s="6" t="s">
        <v>847</v>
      </c>
      <c r="B10" s="7">
        <v>967171</v>
      </c>
      <c r="C10" s="7">
        <v>40000</v>
      </c>
      <c r="D10" s="8">
        <v>4.4999999999999998E-2</v>
      </c>
      <c r="E10" s="8">
        <v>0.35</v>
      </c>
      <c r="F10" s="9">
        <v>0.156</v>
      </c>
    </row>
    <row r="11" spans="1:6">
      <c r="A11" s="6" t="s">
        <v>848</v>
      </c>
      <c r="B11" s="7">
        <v>702455</v>
      </c>
      <c r="C11" s="7">
        <v>58000</v>
      </c>
      <c r="D11" s="8">
        <v>9.8000000000000004E-2</v>
      </c>
      <c r="E11" s="8">
        <v>0.09</v>
      </c>
      <c r="F11" s="9">
        <v>8.6999999999999994E-2</v>
      </c>
    </row>
    <row r="12" spans="1:6">
      <c r="A12" s="6" t="s">
        <v>849</v>
      </c>
      <c r="B12" s="7">
        <v>21299325</v>
      </c>
      <c r="C12" s="7">
        <v>886000</v>
      </c>
      <c r="D12" s="8">
        <v>4.5999999999999999E-2</v>
      </c>
      <c r="E12" s="8">
        <v>0.24</v>
      </c>
      <c r="F12" s="9">
        <v>0.13300000000000001</v>
      </c>
    </row>
    <row r="13" spans="1:6">
      <c r="A13" s="6" t="s">
        <v>850</v>
      </c>
      <c r="B13" s="7">
        <v>10519475</v>
      </c>
      <c r="C13" s="7">
        <v>425000</v>
      </c>
      <c r="D13" s="8">
        <v>4.4999999999999998E-2</v>
      </c>
      <c r="E13" s="8">
        <v>0.27</v>
      </c>
      <c r="F13" s="9">
        <v>0.19600000000000001</v>
      </c>
    </row>
    <row r="14" spans="1:6">
      <c r="A14" s="6" t="s">
        <v>851</v>
      </c>
      <c r="B14" s="7">
        <v>159358</v>
      </c>
      <c r="C14" s="6" t="s">
        <v>841</v>
      </c>
      <c r="D14" s="6" t="s">
        <v>841</v>
      </c>
      <c r="E14" s="6" t="s">
        <v>841</v>
      </c>
      <c r="F14" s="10" t="s">
        <v>841</v>
      </c>
    </row>
    <row r="15" spans="1:6">
      <c r="A15" s="6" t="s">
        <v>852</v>
      </c>
      <c r="B15" s="7">
        <v>1420491</v>
      </c>
      <c r="C15" s="7">
        <v>59000</v>
      </c>
      <c r="D15" s="8">
        <v>4.5999999999999999E-2</v>
      </c>
      <c r="E15" s="8">
        <v>0.3</v>
      </c>
      <c r="F15" s="9">
        <v>0.158</v>
      </c>
    </row>
    <row r="16" spans="1:6">
      <c r="A16" s="6" t="s">
        <v>853</v>
      </c>
      <c r="B16" s="7">
        <v>1754208</v>
      </c>
      <c r="C16" s="7">
        <v>48000</v>
      </c>
      <c r="D16" s="8">
        <v>2.8000000000000001E-2</v>
      </c>
      <c r="E16" s="8">
        <v>0.44</v>
      </c>
      <c r="F16" s="9">
        <v>0.223</v>
      </c>
    </row>
    <row r="17" spans="1:6">
      <c r="A17" s="6" t="s">
        <v>854</v>
      </c>
      <c r="B17" s="7">
        <v>12741080</v>
      </c>
      <c r="C17" s="7">
        <v>506000</v>
      </c>
      <c r="D17" s="8">
        <v>4.2999999999999997E-2</v>
      </c>
      <c r="E17" s="8">
        <v>0.28000000000000003</v>
      </c>
      <c r="F17" s="9">
        <v>0.16600000000000001</v>
      </c>
    </row>
    <row r="18" spans="1:6">
      <c r="A18" s="6" t="s">
        <v>855</v>
      </c>
      <c r="B18" s="7">
        <v>6691878</v>
      </c>
      <c r="C18" s="7">
        <v>272000</v>
      </c>
      <c r="D18" s="8">
        <v>4.4999999999999998E-2</v>
      </c>
      <c r="E18" s="8">
        <v>0.34</v>
      </c>
      <c r="F18" s="9">
        <v>0.189</v>
      </c>
    </row>
    <row r="19" spans="1:6">
      <c r="A19" s="6" t="s">
        <v>856</v>
      </c>
      <c r="B19" s="7">
        <v>3156145</v>
      </c>
      <c r="C19" s="7">
        <v>106000</v>
      </c>
      <c r="D19" s="8">
        <v>3.5999999999999997E-2</v>
      </c>
      <c r="E19" s="8">
        <v>0.27</v>
      </c>
      <c r="F19" s="9">
        <v>0.186</v>
      </c>
    </row>
    <row r="20" spans="1:6">
      <c r="A20" s="6" t="s">
        <v>857</v>
      </c>
      <c r="B20" s="7">
        <v>2911505</v>
      </c>
      <c r="C20" s="7">
        <v>92000</v>
      </c>
      <c r="D20" s="8">
        <v>3.3000000000000002E-2</v>
      </c>
      <c r="E20" s="8">
        <v>0.33</v>
      </c>
      <c r="F20" s="9">
        <v>0.218</v>
      </c>
    </row>
    <row r="21" spans="1:6">
      <c r="A21" s="6" t="s">
        <v>858</v>
      </c>
      <c r="B21" s="7">
        <v>4468402</v>
      </c>
      <c r="C21" s="7">
        <v>144000</v>
      </c>
      <c r="D21" s="8">
        <v>3.4000000000000002E-2</v>
      </c>
      <c r="E21" s="8">
        <v>0.26</v>
      </c>
      <c r="F21" s="9">
        <v>0.185</v>
      </c>
    </row>
    <row r="22" spans="1:6">
      <c r="A22" s="6" t="s">
        <v>859</v>
      </c>
      <c r="B22" s="7">
        <v>4659978</v>
      </c>
      <c r="C22" s="7">
        <v>169000</v>
      </c>
      <c r="D22" s="8">
        <v>3.9E-2</v>
      </c>
      <c r="E22" s="8">
        <v>0.28000000000000003</v>
      </c>
      <c r="F22" s="9">
        <v>0.19900000000000001</v>
      </c>
    </row>
    <row r="23" spans="1:6">
      <c r="A23" s="6" t="s">
        <v>860</v>
      </c>
      <c r="B23" s="7">
        <v>1338404</v>
      </c>
      <c r="C23" s="7">
        <v>60000</v>
      </c>
      <c r="D23" s="8">
        <v>4.9000000000000002E-2</v>
      </c>
      <c r="E23" s="8">
        <v>0.21</v>
      </c>
      <c r="F23" s="9">
        <v>0.13800000000000001</v>
      </c>
    </row>
    <row r="24" spans="1:6">
      <c r="A24" s="6" t="s">
        <v>861</v>
      </c>
      <c r="B24" s="7">
        <v>6042718</v>
      </c>
      <c r="C24" s="7">
        <v>234000</v>
      </c>
      <c r="D24" s="8">
        <v>4.2000000000000003E-2</v>
      </c>
      <c r="E24" s="8">
        <v>0.2</v>
      </c>
      <c r="F24" s="9">
        <v>0.20300000000000001</v>
      </c>
    </row>
    <row r="25" spans="1:6">
      <c r="A25" s="6" t="s">
        <v>862</v>
      </c>
      <c r="B25" s="7">
        <v>6902149</v>
      </c>
      <c r="C25" s="7">
        <v>335000</v>
      </c>
      <c r="D25" s="8">
        <v>5.3999999999999999E-2</v>
      </c>
      <c r="E25" s="8">
        <v>0.21</v>
      </c>
      <c r="F25" s="9">
        <v>0.17100000000000001</v>
      </c>
    </row>
    <row r="26" spans="1:6">
      <c r="A26" s="6" t="s">
        <v>863</v>
      </c>
      <c r="B26" s="7">
        <v>9995915</v>
      </c>
      <c r="C26" s="7">
        <v>373000</v>
      </c>
      <c r="D26" s="8">
        <v>0.04</v>
      </c>
      <c r="E26" s="8">
        <v>0.27</v>
      </c>
      <c r="F26" s="9">
        <v>0.182</v>
      </c>
    </row>
    <row r="27" spans="1:6">
      <c r="A27" s="6" t="s">
        <v>864</v>
      </c>
      <c r="B27" s="7">
        <v>5611179</v>
      </c>
      <c r="C27" s="7">
        <v>210000</v>
      </c>
      <c r="D27" s="8">
        <v>4.1000000000000002E-2</v>
      </c>
      <c r="E27" s="8">
        <v>0.28000000000000003</v>
      </c>
      <c r="F27" s="9">
        <v>0.16500000000000001</v>
      </c>
    </row>
    <row r="28" spans="1:6">
      <c r="A28" s="6" t="s">
        <v>865</v>
      </c>
      <c r="B28" s="7">
        <v>2986530</v>
      </c>
      <c r="C28" s="7">
        <v>99000</v>
      </c>
      <c r="D28" s="8">
        <v>3.5000000000000003E-2</v>
      </c>
      <c r="E28" s="8">
        <v>0.34</v>
      </c>
      <c r="F28" s="9">
        <v>0.25700000000000001</v>
      </c>
    </row>
    <row r="29" spans="1:6">
      <c r="A29" s="6" t="s">
        <v>866</v>
      </c>
      <c r="B29" s="7">
        <v>6126452</v>
      </c>
      <c r="C29" s="7">
        <v>217000</v>
      </c>
      <c r="D29" s="8">
        <v>3.7999999999999999E-2</v>
      </c>
      <c r="E29" s="8">
        <v>0.26</v>
      </c>
      <c r="F29" s="9">
        <v>0.17299999999999999</v>
      </c>
    </row>
    <row r="30" spans="1:6">
      <c r="A30" s="6" t="s">
        <v>867</v>
      </c>
      <c r="B30" s="7">
        <v>1062305</v>
      </c>
      <c r="C30" s="7">
        <v>30000</v>
      </c>
      <c r="D30" s="8">
        <v>2.9000000000000001E-2</v>
      </c>
      <c r="E30" s="8">
        <v>0.19</v>
      </c>
      <c r="F30" s="9">
        <v>0.22</v>
      </c>
    </row>
    <row r="31" spans="1:6">
      <c r="A31" s="6" t="s">
        <v>868</v>
      </c>
      <c r="B31" s="7">
        <v>1929268</v>
      </c>
      <c r="C31" s="7">
        <v>67000</v>
      </c>
      <c r="D31" s="8">
        <v>3.7999999999999999E-2</v>
      </c>
      <c r="E31" s="8">
        <v>0.32</v>
      </c>
      <c r="F31" s="9">
        <v>0.19600000000000001</v>
      </c>
    </row>
    <row r="32" spans="1:6">
      <c r="A32" s="6" t="s">
        <v>869</v>
      </c>
      <c r="B32" s="7">
        <v>3034392</v>
      </c>
      <c r="C32" s="7">
        <v>145000</v>
      </c>
      <c r="D32" s="8">
        <v>5.5E-2</v>
      </c>
      <c r="E32" s="8">
        <v>0.22</v>
      </c>
      <c r="F32" s="9">
        <v>0.17</v>
      </c>
    </row>
    <row r="33" spans="1:6">
      <c r="A33" s="6" t="s">
        <v>870</v>
      </c>
      <c r="B33" s="7">
        <v>1356458</v>
      </c>
      <c r="C33" s="7">
        <v>59000</v>
      </c>
      <c r="D33" s="8">
        <v>4.7E-2</v>
      </c>
      <c r="E33" s="8">
        <v>0.31</v>
      </c>
      <c r="F33" s="9">
        <v>0.16500000000000001</v>
      </c>
    </row>
    <row r="34" spans="1:6">
      <c r="A34" s="6" t="s">
        <v>871</v>
      </c>
      <c r="B34" s="7">
        <v>8908520</v>
      </c>
      <c r="C34" s="7">
        <v>343000</v>
      </c>
      <c r="D34" s="8">
        <v>4.1000000000000002E-2</v>
      </c>
      <c r="E34" s="8">
        <v>0.25</v>
      </c>
      <c r="F34" s="9">
        <v>0.19700000000000001</v>
      </c>
    </row>
    <row r="35" spans="1:6">
      <c r="A35" s="6" t="s">
        <v>872</v>
      </c>
      <c r="B35" s="7">
        <v>2095428</v>
      </c>
      <c r="C35" s="7">
        <v>85000</v>
      </c>
      <c r="D35" s="8">
        <v>4.4999999999999998E-2</v>
      </c>
      <c r="E35" s="8">
        <v>0.28999999999999998</v>
      </c>
      <c r="F35" s="9">
        <v>0.17799999999999999</v>
      </c>
    </row>
    <row r="36" spans="1:6">
      <c r="A36" s="6" t="s">
        <v>873</v>
      </c>
      <c r="B36" s="7">
        <v>19542209</v>
      </c>
      <c r="C36" s="7">
        <v>913000</v>
      </c>
      <c r="D36" s="8">
        <v>5.0999999999999997E-2</v>
      </c>
      <c r="E36" s="8">
        <v>0.22</v>
      </c>
      <c r="F36" s="9">
        <v>0.16400000000000001</v>
      </c>
    </row>
    <row r="37" spans="1:6">
      <c r="A37" s="6" t="s">
        <v>874</v>
      </c>
      <c r="B37" s="7">
        <v>10383620</v>
      </c>
      <c r="C37" s="7">
        <v>382000</v>
      </c>
      <c r="D37" s="8">
        <v>0.04</v>
      </c>
      <c r="E37" s="8">
        <v>0.26</v>
      </c>
      <c r="F37" s="9">
        <v>0.185</v>
      </c>
    </row>
    <row r="38" spans="1:6">
      <c r="A38" s="6" t="s">
        <v>875</v>
      </c>
      <c r="B38" s="7">
        <v>760077</v>
      </c>
      <c r="C38" s="7">
        <v>20000</v>
      </c>
      <c r="D38" s="8">
        <v>2.7E-2</v>
      </c>
      <c r="E38" s="8">
        <v>0.1</v>
      </c>
      <c r="F38" s="9">
        <v>0.216</v>
      </c>
    </row>
    <row r="39" spans="1:6">
      <c r="A39" s="6" t="s">
        <v>876</v>
      </c>
      <c r="B39" s="7">
        <v>53833</v>
      </c>
      <c r="C39" s="6" t="s">
        <v>841</v>
      </c>
      <c r="D39" s="6" t="s">
        <v>841</v>
      </c>
      <c r="E39" s="6" t="s">
        <v>841</v>
      </c>
      <c r="F39" s="10" t="s">
        <v>841</v>
      </c>
    </row>
    <row r="40" spans="1:6">
      <c r="A40" s="6" t="s">
        <v>877</v>
      </c>
      <c r="B40" s="7">
        <v>11689442</v>
      </c>
      <c r="C40" s="7">
        <v>462000</v>
      </c>
      <c r="D40" s="8">
        <v>4.2999999999999997E-2</v>
      </c>
      <c r="E40" s="8">
        <v>0.3</v>
      </c>
      <c r="F40" s="9">
        <v>0.17699999999999999</v>
      </c>
    </row>
    <row r="41" spans="1:6">
      <c r="A41" s="6" t="s">
        <v>878</v>
      </c>
      <c r="B41" s="7">
        <v>3943079</v>
      </c>
      <c r="C41" s="7">
        <v>138000</v>
      </c>
      <c r="D41" s="8">
        <v>3.7999999999999999E-2</v>
      </c>
      <c r="E41" s="8">
        <v>0.38</v>
      </c>
      <c r="F41" s="9">
        <v>0.20899999999999999</v>
      </c>
    </row>
    <row r="42" spans="1:6">
      <c r="A42" s="6" t="s">
        <v>879</v>
      </c>
      <c r="B42" s="7">
        <v>4190713</v>
      </c>
      <c r="C42" s="7">
        <v>207000</v>
      </c>
      <c r="D42" s="8">
        <v>5.6000000000000001E-2</v>
      </c>
      <c r="E42" s="8">
        <v>0.23</v>
      </c>
      <c r="F42" s="9">
        <v>0.16300000000000001</v>
      </c>
    </row>
    <row r="43" spans="1:6">
      <c r="A43" s="6" t="s">
        <v>880</v>
      </c>
      <c r="B43" s="7">
        <v>12807060</v>
      </c>
      <c r="C43" s="7">
        <v>490000</v>
      </c>
      <c r="D43" s="8">
        <v>4.1000000000000002E-2</v>
      </c>
      <c r="E43" s="8">
        <v>0.27</v>
      </c>
      <c r="F43" s="9">
        <v>0.159</v>
      </c>
    </row>
    <row r="44" spans="1:6">
      <c r="A44" s="6" t="s">
        <v>881</v>
      </c>
      <c r="B44" s="7">
        <v>3195153</v>
      </c>
      <c r="C44" s="6" t="s">
        <v>841</v>
      </c>
      <c r="D44" s="6" t="s">
        <v>841</v>
      </c>
      <c r="E44" s="6" t="s">
        <v>841</v>
      </c>
      <c r="F44" s="10" t="s">
        <v>841</v>
      </c>
    </row>
    <row r="45" spans="1:6">
      <c r="A45" s="6" t="s">
        <v>882</v>
      </c>
      <c r="B45" s="7">
        <v>1057315</v>
      </c>
      <c r="C45" s="7">
        <v>44000</v>
      </c>
      <c r="D45" s="8">
        <v>4.4999999999999998E-2</v>
      </c>
      <c r="E45" s="8">
        <v>0.19</v>
      </c>
      <c r="F45" s="9">
        <v>0.155</v>
      </c>
    </row>
    <row r="46" spans="1:6">
      <c r="A46" s="6" t="s">
        <v>883</v>
      </c>
      <c r="B46" s="7">
        <v>5084127</v>
      </c>
      <c r="C46" s="7">
        <v>167000</v>
      </c>
      <c r="D46" s="8">
        <v>3.5000000000000003E-2</v>
      </c>
      <c r="E46" s="8">
        <v>0.3</v>
      </c>
      <c r="F46" s="9">
        <v>0.189</v>
      </c>
    </row>
    <row r="47" spans="1:6">
      <c r="A47" s="6" t="s">
        <v>884</v>
      </c>
      <c r="B47" s="7">
        <v>882235</v>
      </c>
      <c r="C47" s="7">
        <v>25000</v>
      </c>
      <c r="D47" s="8">
        <v>0.03</v>
      </c>
      <c r="E47" s="8">
        <v>0.28999999999999998</v>
      </c>
      <c r="F47" s="9">
        <v>0.21099999999999999</v>
      </c>
    </row>
    <row r="48" spans="1:6">
      <c r="A48" s="6" t="s">
        <v>885</v>
      </c>
      <c r="B48" s="7">
        <v>6770010</v>
      </c>
      <c r="C48" s="7">
        <v>223000</v>
      </c>
      <c r="D48" s="8">
        <v>3.5000000000000003E-2</v>
      </c>
      <c r="E48" s="8">
        <v>0.28999999999999998</v>
      </c>
      <c r="F48" s="9">
        <v>0.18099999999999999</v>
      </c>
    </row>
    <row r="49" spans="1:6">
      <c r="A49" s="6" t="s">
        <v>886</v>
      </c>
      <c r="B49" s="7">
        <v>28701845</v>
      </c>
      <c r="C49" s="7">
        <v>1053000</v>
      </c>
      <c r="D49" s="8">
        <v>4.1000000000000002E-2</v>
      </c>
      <c r="E49" s="8">
        <v>0.28999999999999998</v>
      </c>
      <c r="F49" s="9">
        <v>0.19800000000000001</v>
      </c>
    </row>
    <row r="50" spans="1:6">
      <c r="A50" s="6" t="s">
        <v>887</v>
      </c>
      <c r="B50" s="7">
        <v>106405</v>
      </c>
      <c r="C50" s="6" t="s">
        <v>841</v>
      </c>
      <c r="D50" s="6" t="s">
        <v>841</v>
      </c>
      <c r="E50" s="6" t="s">
        <v>841</v>
      </c>
      <c r="F50" s="10" t="s">
        <v>841</v>
      </c>
    </row>
    <row r="51" spans="1:6">
      <c r="A51" s="6" t="s">
        <v>888</v>
      </c>
      <c r="B51" s="7">
        <v>3161108</v>
      </c>
      <c r="C51" s="7">
        <v>104000</v>
      </c>
      <c r="D51" s="8">
        <v>3.6999999999999998E-2</v>
      </c>
      <c r="E51" s="8">
        <v>0.4</v>
      </c>
      <c r="F51" s="9">
        <v>0.20100000000000001</v>
      </c>
    </row>
    <row r="52" spans="1:6">
      <c r="A52" s="6" t="s">
        <v>889</v>
      </c>
      <c r="B52" s="7">
        <v>626299</v>
      </c>
      <c r="C52" s="7">
        <v>30000</v>
      </c>
      <c r="D52" s="8">
        <v>5.1999999999999998E-2</v>
      </c>
      <c r="E52" s="8">
        <v>0.23</v>
      </c>
      <c r="F52" s="9">
        <v>0.186</v>
      </c>
    </row>
    <row r="53" spans="1:6">
      <c r="A53" s="6" t="s">
        <v>890</v>
      </c>
      <c r="B53" s="7">
        <v>8517685</v>
      </c>
      <c r="C53" s="7">
        <v>308000</v>
      </c>
      <c r="D53" s="8">
        <v>3.9E-2</v>
      </c>
      <c r="E53" s="8">
        <v>0.26</v>
      </c>
      <c r="F53" s="9">
        <v>0.16</v>
      </c>
    </row>
    <row r="54" spans="1:6">
      <c r="A54" s="6" t="s">
        <v>891</v>
      </c>
      <c r="B54" s="7">
        <v>7535591</v>
      </c>
      <c r="C54" s="7">
        <v>342000</v>
      </c>
      <c r="D54" s="8">
        <v>5.1999999999999998E-2</v>
      </c>
      <c r="E54" s="8">
        <v>0.28000000000000003</v>
      </c>
      <c r="F54" s="9">
        <v>0.158</v>
      </c>
    </row>
    <row r="55" spans="1:6">
      <c r="A55" s="6" t="s">
        <v>892</v>
      </c>
      <c r="B55" s="7">
        <v>1805832</v>
      </c>
      <c r="C55" s="7">
        <v>68000</v>
      </c>
      <c r="D55" s="8">
        <v>0.04</v>
      </c>
      <c r="E55" s="8">
        <v>0.31</v>
      </c>
      <c r="F55" s="9">
        <v>0.17799999999999999</v>
      </c>
    </row>
    <row r="56" spans="1:6">
      <c r="A56" s="6" t="s">
        <v>893</v>
      </c>
      <c r="B56" s="7">
        <v>5813568</v>
      </c>
      <c r="C56" s="7">
        <v>207000</v>
      </c>
      <c r="D56" s="8">
        <v>3.7999999999999999E-2</v>
      </c>
      <c r="E56" s="8">
        <v>0.28999999999999998</v>
      </c>
      <c r="F56" s="9">
        <v>0.16400000000000001</v>
      </c>
    </row>
    <row r="57" spans="1:6">
      <c r="A57" s="6" t="s">
        <v>894</v>
      </c>
      <c r="B57" s="7">
        <v>577737</v>
      </c>
      <c r="C57" s="7">
        <v>18000</v>
      </c>
      <c r="D57" s="8">
        <v>3.3000000000000002E-2</v>
      </c>
      <c r="E57" s="8">
        <v>0.28000000000000003</v>
      </c>
      <c r="F57" s="9">
        <v>0.247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A696-9614-4143-8832-CD53565EE55C}">
  <sheetPr>
    <tabColor rgb="FF92D050"/>
  </sheetPr>
  <dimension ref="A1:C52"/>
  <sheetViews>
    <sheetView workbookViewId="0">
      <selection activeCell="A2" sqref="A2:A57"/>
    </sheetView>
  </sheetViews>
  <sheetFormatPr baseColWidth="10" defaultRowHeight="16"/>
  <cols>
    <col min="1" max="1" width="14" bestFit="1" customWidth="1"/>
    <col min="2" max="2" width="20.1640625" bestFit="1" customWidth="1"/>
    <col min="3" max="3" width="20.33203125" bestFit="1" customWidth="1"/>
  </cols>
  <sheetData>
    <row r="1" spans="1:3">
      <c r="A1" s="14" t="s">
        <v>139</v>
      </c>
      <c r="B1" s="14" t="s">
        <v>8243</v>
      </c>
      <c r="C1" s="14" t="s">
        <v>8244</v>
      </c>
    </row>
    <row r="2" spans="1:3">
      <c r="A2" t="s">
        <v>8232</v>
      </c>
      <c r="B2" s="155">
        <v>4.5999999999999999E-2</v>
      </c>
      <c r="C2" s="156">
        <v>173000</v>
      </c>
    </row>
    <row r="3" spans="1:3">
      <c r="A3" t="s">
        <v>23</v>
      </c>
      <c r="B3" s="155">
        <v>5.8999999999999997E-2</v>
      </c>
      <c r="C3" s="156">
        <v>32600</v>
      </c>
    </row>
    <row r="4" spans="1:3">
      <c r="A4" t="s">
        <v>8233</v>
      </c>
      <c r="B4" s="155">
        <v>5.8999999999999997E-2</v>
      </c>
      <c r="C4" s="156">
        <v>317200</v>
      </c>
    </row>
    <row r="5" spans="1:3">
      <c r="A5" t="s">
        <v>39</v>
      </c>
      <c r="B5" s="155">
        <v>5.2999999999999999E-2</v>
      </c>
      <c r="C5" s="156">
        <v>121900</v>
      </c>
    </row>
    <row r="6" spans="1:3">
      <c r="A6" t="s">
        <v>40</v>
      </c>
      <c r="B6" s="155">
        <v>5.0999999999999997E-2</v>
      </c>
      <c r="C6" s="156">
        <v>1549600</v>
      </c>
    </row>
    <row r="7" spans="1:3">
      <c r="A7" t="s">
        <v>45</v>
      </c>
      <c r="B7" s="155">
        <v>6.8000000000000005E-2</v>
      </c>
      <c r="C7" s="156">
        <v>294500</v>
      </c>
    </row>
    <row r="8" spans="1:3">
      <c r="A8" t="s">
        <v>46</v>
      </c>
      <c r="B8" s="155">
        <v>0.06</v>
      </c>
      <c r="C8" s="156">
        <v>170500</v>
      </c>
    </row>
    <row r="9" spans="1:3">
      <c r="A9" t="s">
        <v>8234</v>
      </c>
      <c r="B9" s="155">
        <v>0.14299999999999999</v>
      </c>
      <c r="C9" s="156">
        <v>81400</v>
      </c>
    </row>
    <row r="10" spans="1:3">
      <c r="A10" t="s">
        <v>8235</v>
      </c>
      <c r="B10" s="155">
        <v>7.4999999999999997E-2</v>
      </c>
      <c r="C10" s="156">
        <v>56600</v>
      </c>
    </row>
    <row r="11" spans="1:3">
      <c r="A11" t="s">
        <v>8236</v>
      </c>
      <c r="B11" s="155">
        <v>5.3999999999999999E-2</v>
      </c>
      <c r="C11" s="156">
        <v>898000</v>
      </c>
    </row>
    <row r="12" spans="1:3">
      <c r="A12" t="s">
        <v>58</v>
      </c>
      <c r="B12" s="155">
        <v>5.0999999999999997E-2</v>
      </c>
      <c r="C12" s="156">
        <v>402900</v>
      </c>
    </row>
    <row r="13" spans="1:3">
      <c r="A13" t="s">
        <v>64</v>
      </c>
      <c r="B13" s="155">
        <v>5.0999999999999997E-2</v>
      </c>
      <c r="C13" s="156">
        <v>56900</v>
      </c>
    </row>
    <row r="14" spans="1:3">
      <c r="A14" t="s">
        <v>68</v>
      </c>
      <c r="B14" s="155">
        <v>5.2999999999999999E-2</v>
      </c>
      <c r="C14" s="156">
        <v>68100</v>
      </c>
    </row>
    <row r="15" spans="1:3">
      <c r="A15" t="s">
        <v>71</v>
      </c>
      <c r="B15" s="155">
        <v>4.4999999999999998E-2</v>
      </c>
      <c r="C15" s="156">
        <v>446600</v>
      </c>
    </row>
    <row r="16" spans="1:3">
      <c r="A16" t="s">
        <v>72</v>
      </c>
      <c r="B16" s="155">
        <v>5.3999999999999999E-2</v>
      </c>
      <c r="C16" s="156">
        <v>277100</v>
      </c>
    </row>
    <row r="17" spans="1:3">
      <c r="A17" t="s">
        <v>74</v>
      </c>
      <c r="B17" s="155">
        <v>4.7E-2</v>
      </c>
      <c r="C17" s="156">
        <v>113600</v>
      </c>
    </row>
    <row r="18" spans="1:3">
      <c r="A18" t="s">
        <v>75</v>
      </c>
      <c r="B18" s="155">
        <v>5.8999999999999997E-2</v>
      </c>
      <c r="C18" s="156">
        <v>129800</v>
      </c>
    </row>
    <row r="19" spans="1:3">
      <c r="A19" t="s">
        <v>76</v>
      </c>
      <c r="B19" s="155">
        <v>4.9000000000000002E-2</v>
      </c>
      <c r="C19" s="156">
        <v>168600</v>
      </c>
    </row>
    <row r="20" spans="1:3">
      <c r="A20" t="s">
        <v>79</v>
      </c>
      <c r="B20" s="155">
        <v>5.7000000000000002E-2</v>
      </c>
      <c r="C20" s="156">
        <v>202600</v>
      </c>
    </row>
    <row r="21" spans="1:3">
      <c r="A21" t="s">
        <v>8237</v>
      </c>
      <c r="B21" s="155">
        <v>6.8000000000000005E-2</v>
      </c>
      <c r="C21" s="156">
        <v>73700</v>
      </c>
    </row>
    <row r="22" spans="1:3">
      <c r="A22" t="s">
        <v>8238</v>
      </c>
      <c r="B22" s="155">
        <v>5.3999999999999999E-2</v>
      </c>
      <c r="C22" s="156">
        <v>252700</v>
      </c>
    </row>
    <row r="23" spans="1:3">
      <c r="A23" t="s">
        <v>86</v>
      </c>
      <c r="B23" s="155">
        <v>6.5000000000000002E-2</v>
      </c>
      <c r="C23" s="156">
        <v>356200</v>
      </c>
    </row>
    <row r="24" spans="1:3">
      <c r="A24" t="s">
        <v>87</v>
      </c>
      <c r="B24" s="155">
        <v>0.06</v>
      </c>
      <c r="C24" s="156">
        <v>467300</v>
      </c>
    </row>
    <row r="25" spans="1:3">
      <c r="A25" t="s">
        <v>89</v>
      </c>
      <c r="B25" s="155">
        <v>6.3E-2</v>
      </c>
      <c r="C25" s="156">
        <v>267600</v>
      </c>
    </row>
    <row r="26" spans="1:3">
      <c r="A26" t="s">
        <v>90</v>
      </c>
      <c r="B26" s="155">
        <v>4.1000000000000002E-2</v>
      </c>
      <c r="C26" s="156">
        <v>93300</v>
      </c>
    </row>
    <row r="27" spans="1:3">
      <c r="A27" t="s">
        <v>93</v>
      </c>
      <c r="B27" s="155">
        <v>0.06</v>
      </c>
      <c r="C27" s="156">
        <v>282000</v>
      </c>
    </row>
    <row r="28" spans="1:3">
      <c r="A28" t="s">
        <v>96</v>
      </c>
      <c r="B28" s="155">
        <v>5.0999999999999997E-2</v>
      </c>
      <c r="C28" s="156">
        <v>41800</v>
      </c>
    </row>
    <row r="29" spans="1:3">
      <c r="A29" t="s">
        <v>8239</v>
      </c>
      <c r="B29" s="155">
        <v>5.5E-2</v>
      </c>
      <c r="C29" s="156">
        <v>78700</v>
      </c>
    </row>
    <row r="30" spans="1:3">
      <c r="A30" t="s">
        <v>99</v>
      </c>
      <c r="B30" s="155">
        <v>6.6000000000000003E-2</v>
      </c>
      <c r="C30" s="156">
        <v>150100</v>
      </c>
    </row>
    <row r="31" spans="1:3">
      <c r="A31" t="s">
        <v>100</v>
      </c>
      <c r="B31" s="155">
        <v>7.1999999999999995E-2</v>
      </c>
      <c r="C31" s="156">
        <v>78400</v>
      </c>
    </row>
    <row r="32" spans="1:3">
      <c r="A32" t="s">
        <v>102</v>
      </c>
      <c r="B32" s="155">
        <v>5.2999999999999999E-2</v>
      </c>
      <c r="C32" s="156">
        <v>367300</v>
      </c>
    </row>
    <row r="33" spans="1:3">
      <c r="A33" t="s">
        <v>104</v>
      </c>
      <c r="B33" s="155">
        <v>5.5E-2</v>
      </c>
      <c r="C33" s="156">
        <v>87600</v>
      </c>
    </row>
    <row r="34" spans="1:3">
      <c r="A34" t="s">
        <v>105</v>
      </c>
      <c r="B34" s="155">
        <v>5.5E-2</v>
      </c>
      <c r="C34" s="156">
        <v>853600</v>
      </c>
    </row>
    <row r="35" spans="1:3">
      <c r="A35" t="s">
        <v>106</v>
      </c>
      <c r="B35" s="155">
        <v>4.3999999999999997E-2</v>
      </c>
      <c r="C35" s="156">
        <v>353100</v>
      </c>
    </row>
    <row r="36" spans="1:3">
      <c r="A36" t="s">
        <v>109</v>
      </c>
      <c r="B36" s="155">
        <v>4.9000000000000002E-2</v>
      </c>
      <c r="C36" s="156">
        <v>28400</v>
      </c>
    </row>
    <row r="37" spans="1:3">
      <c r="A37" t="s">
        <v>112</v>
      </c>
      <c r="B37" s="155">
        <v>6.2E-2</v>
      </c>
      <c r="C37" s="156">
        <v>557600</v>
      </c>
    </row>
    <row r="38" spans="1:3">
      <c r="A38" t="s">
        <v>113</v>
      </c>
      <c r="B38" s="155">
        <v>5.5E-2</v>
      </c>
      <c r="C38" s="156">
        <v>164600</v>
      </c>
    </row>
    <row r="39" spans="1:3">
      <c r="A39" t="s">
        <v>8240</v>
      </c>
      <c r="B39" s="155">
        <v>7.8E-2</v>
      </c>
      <c r="C39" s="156">
        <v>253300</v>
      </c>
    </row>
    <row r="40" spans="1:3">
      <c r="A40" t="s">
        <v>115</v>
      </c>
      <c r="B40" s="155">
        <v>5.8000000000000003E-2</v>
      </c>
      <c r="C40" s="156">
        <v>586500</v>
      </c>
    </row>
    <row r="41" spans="1:3">
      <c r="A41" t="s">
        <v>118</v>
      </c>
      <c r="B41" s="155">
        <v>6.5000000000000002E-2</v>
      </c>
      <c r="C41" s="156">
        <v>54800</v>
      </c>
    </row>
    <row r="42" spans="1:3">
      <c r="A42" t="s">
        <v>121</v>
      </c>
      <c r="B42" s="155">
        <v>4.9000000000000002E-2</v>
      </c>
      <c r="C42" s="156">
        <v>192800</v>
      </c>
    </row>
    <row r="43" spans="1:3">
      <c r="A43" t="s">
        <v>122</v>
      </c>
      <c r="B43" s="155">
        <v>5.2999999999999999E-2</v>
      </c>
      <c r="C43" s="156">
        <v>34500</v>
      </c>
    </row>
    <row r="44" spans="1:3">
      <c r="A44" t="s">
        <v>8241</v>
      </c>
      <c r="B44" s="155">
        <v>6.3E-2</v>
      </c>
      <c r="C44" s="156">
        <v>328900</v>
      </c>
    </row>
    <row r="45" spans="1:3">
      <c r="A45" t="s">
        <v>124</v>
      </c>
      <c r="B45" s="155">
        <v>5.0999999999999997E-2</v>
      </c>
      <c r="C45" s="156">
        <v>1071300</v>
      </c>
    </row>
    <row r="46" spans="1:3">
      <c r="A46" t="s">
        <v>126</v>
      </c>
      <c r="B46" s="155">
        <v>6.0999999999999999E-2</v>
      </c>
      <c r="C46" s="156">
        <v>133000</v>
      </c>
    </row>
    <row r="47" spans="1:3">
      <c r="A47" t="s">
        <v>128</v>
      </c>
      <c r="B47" s="155">
        <v>7.3999999999999996E-2</v>
      </c>
      <c r="C47" s="156">
        <v>37600</v>
      </c>
    </row>
    <row r="48" spans="1:3">
      <c r="A48" t="s">
        <v>130</v>
      </c>
      <c r="B48" s="155">
        <v>5.8999999999999997E-2</v>
      </c>
      <c r="C48" s="156">
        <v>390700</v>
      </c>
    </row>
    <row r="49" spans="1:3">
      <c r="A49" t="s">
        <v>131</v>
      </c>
      <c r="B49" s="155">
        <v>6.9000000000000006E-2</v>
      </c>
      <c r="C49" s="156">
        <v>398700</v>
      </c>
    </row>
    <row r="50" spans="1:3">
      <c r="A50" t="s">
        <v>133</v>
      </c>
      <c r="B50" s="155">
        <v>4.1000000000000002E-2</v>
      </c>
      <c r="C50" s="156">
        <v>60000</v>
      </c>
    </row>
    <row r="51" spans="1:3">
      <c r="A51" t="s">
        <v>135</v>
      </c>
      <c r="B51" s="155">
        <v>5.7000000000000002E-2</v>
      </c>
      <c r="C51" s="156">
        <v>258400</v>
      </c>
    </row>
    <row r="52" spans="1:3">
      <c r="A52" t="s">
        <v>8242</v>
      </c>
      <c r="B52" s="155">
        <v>5.8999999999999997E-2</v>
      </c>
      <c r="C52" s="156">
        <v>26300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DF557-3BC0-484B-AFAD-F4EFAFCBC138}">
  <sheetPr>
    <tabColor rgb="FF92D050"/>
  </sheetPr>
  <dimension ref="A1:H52"/>
  <sheetViews>
    <sheetView workbookViewId="0">
      <selection activeCell="R26" sqref="R26"/>
    </sheetView>
  </sheetViews>
  <sheetFormatPr baseColWidth="10" defaultRowHeight="16"/>
  <cols>
    <col min="1" max="1" width="20.6640625" bestFit="1" customWidth="1"/>
    <col min="2" max="2" width="35.1640625" bestFit="1" customWidth="1"/>
  </cols>
  <sheetData>
    <row r="1" spans="1:8">
      <c r="A1" s="10" t="s">
        <v>143</v>
      </c>
      <c r="B1" s="10" t="s">
        <v>8267</v>
      </c>
      <c r="C1" s="10" t="s">
        <v>8268</v>
      </c>
      <c r="G1" s="14">
        <v>2021</v>
      </c>
      <c r="H1" s="14">
        <v>2017</v>
      </c>
    </row>
    <row r="2" spans="1:8">
      <c r="A2" s="6" t="s">
        <v>838</v>
      </c>
      <c r="B2" s="155">
        <v>4.5999999999999999E-2</v>
      </c>
      <c r="C2" s="158">
        <f>_xlfn.XLOOKUP(A2,'4. LGBTQ_Density_Raw_2017'!$A$2:$A$57,'4. LGBTQ_Density_Raw_2017'!$D$2:$D$57,"not found")</f>
        <v>3.1E-2</v>
      </c>
      <c r="D2" s="4"/>
      <c r="F2" s="14" t="s">
        <v>7310</v>
      </c>
      <c r="G2" s="155">
        <f>MIN(B2:B52)</f>
        <v>4.1000000000000002E-2</v>
      </c>
      <c r="H2" s="155">
        <f>MIN(C2:C52)</f>
        <v>2.7E-2</v>
      </c>
    </row>
    <row r="3" spans="1:8">
      <c r="A3" s="6" t="s">
        <v>839</v>
      </c>
      <c r="B3" s="155">
        <v>5.8999999999999997E-2</v>
      </c>
      <c r="C3" s="158">
        <f>_xlfn.XLOOKUP(A3,'4. LGBTQ_Density_Raw_2017'!$A$2:$A$57,'4. LGBTQ_Density_Raw_2017'!$D$2:$D$57,"not found")</f>
        <v>3.6999999999999998E-2</v>
      </c>
      <c r="F3" s="14" t="s">
        <v>7311</v>
      </c>
      <c r="G3" s="155">
        <f>MAX(B2:B52)</f>
        <v>0.14299999999999999</v>
      </c>
      <c r="H3" s="155">
        <f>MAX(C2:C52)</f>
        <v>9.8000000000000004E-2</v>
      </c>
    </row>
    <row r="4" spans="1:8">
      <c r="A4" s="6" t="s">
        <v>842</v>
      </c>
      <c r="B4" s="155">
        <v>5.8999999999999997E-2</v>
      </c>
      <c r="C4" s="158">
        <f>_xlfn.XLOOKUP(A4,'4. LGBTQ_Density_Raw_2017'!$A$2:$A$57,'4. LGBTQ_Density_Raw_2017'!$D$2:$D$57,"not found")</f>
        <v>4.4999999999999998E-2</v>
      </c>
      <c r="F4" s="14" t="s">
        <v>8434</v>
      </c>
      <c r="G4" s="155">
        <f>AVERAGE(B2:B52)</f>
        <v>5.8803921568627446E-2</v>
      </c>
      <c r="H4" s="155">
        <f>AVERAGE(C2:C52)</f>
        <v>4.2137254901960769E-2</v>
      </c>
    </row>
    <row r="5" spans="1:8">
      <c r="A5" s="6" t="s">
        <v>843</v>
      </c>
      <c r="B5" s="155">
        <v>5.2999999999999999E-2</v>
      </c>
      <c r="C5" s="158">
        <f>_xlfn.XLOOKUP(A5,'4. LGBTQ_Density_Raw_2017'!$A$2:$A$57,'4. LGBTQ_Density_Raw_2017'!$D$2:$D$57,"not found")</f>
        <v>3.3000000000000002E-2</v>
      </c>
    </row>
    <row r="6" spans="1:8">
      <c r="A6" s="6" t="s">
        <v>844</v>
      </c>
      <c r="B6" s="155">
        <v>5.0999999999999997E-2</v>
      </c>
      <c r="C6" s="158">
        <f>_xlfn.XLOOKUP(A6,'4. LGBTQ_Density_Raw_2017'!$A$2:$A$57,'4. LGBTQ_Density_Raw_2017'!$D$2:$D$57,"not found")</f>
        <v>5.2999999999999999E-2</v>
      </c>
    </row>
    <row r="7" spans="1:8">
      <c r="A7" s="6" t="s">
        <v>845</v>
      </c>
      <c r="B7" s="155">
        <v>6.8000000000000005E-2</v>
      </c>
      <c r="C7" s="158">
        <f>_xlfn.XLOOKUP(A7,'4. LGBTQ_Density_Raw_2017'!$A$2:$A$57,'4. LGBTQ_Density_Raw_2017'!$D$2:$D$57,"not found")</f>
        <v>4.5999999999999999E-2</v>
      </c>
    </row>
    <row r="8" spans="1:8">
      <c r="A8" s="6" t="s">
        <v>846</v>
      </c>
      <c r="B8" s="155">
        <v>0.06</v>
      </c>
      <c r="C8" s="158">
        <f>_xlfn.XLOOKUP(A8,'4. LGBTQ_Density_Raw_2017'!$A$2:$A$57,'4. LGBTQ_Density_Raw_2017'!$D$2:$D$57,"not found")</f>
        <v>3.9E-2</v>
      </c>
    </row>
    <row r="9" spans="1:8">
      <c r="A9" s="6" t="s">
        <v>847</v>
      </c>
      <c r="B9" s="155">
        <v>0.14299999999999999</v>
      </c>
      <c r="C9" s="158">
        <f>_xlfn.XLOOKUP(A9,'4. LGBTQ_Density_Raw_2017'!$A$2:$A$57,'4. LGBTQ_Density_Raw_2017'!$D$2:$D$57,"not found")</f>
        <v>4.4999999999999998E-2</v>
      </c>
    </row>
    <row r="10" spans="1:8">
      <c r="A10" s="6" t="s">
        <v>848</v>
      </c>
      <c r="B10" s="155">
        <v>7.4999999999999997E-2</v>
      </c>
      <c r="C10" s="158">
        <f>_xlfn.XLOOKUP(A10,'4. LGBTQ_Density_Raw_2017'!$A$2:$A$57,'4. LGBTQ_Density_Raw_2017'!$D$2:$D$57,"not found")</f>
        <v>9.8000000000000004E-2</v>
      </c>
    </row>
    <row r="11" spans="1:8">
      <c r="A11" s="6" t="s">
        <v>849</v>
      </c>
      <c r="B11" s="155">
        <v>5.3999999999999999E-2</v>
      </c>
      <c r="C11" s="158">
        <f>_xlfn.XLOOKUP(A11,'4. LGBTQ_Density_Raw_2017'!$A$2:$A$57,'4. LGBTQ_Density_Raw_2017'!$D$2:$D$57,"not found")</f>
        <v>4.5999999999999999E-2</v>
      </c>
    </row>
    <row r="12" spans="1:8">
      <c r="A12" s="6" t="s">
        <v>850</v>
      </c>
      <c r="B12" s="155">
        <v>5.0999999999999997E-2</v>
      </c>
      <c r="C12" s="158">
        <f>_xlfn.XLOOKUP(A12,'4. LGBTQ_Density_Raw_2017'!$A$2:$A$57,'4. LGBTQ_Density_Raw_2017'!$D$2:$D$57,"not found")</f>
        <v>4.4999999999999998E-2</v>
      </c>
    </row>
    <row r="13" spans="1:8">
      <c r="A13" s="6" t="s">
        <v>852</v>
      </c>
      <c r="B13" s="155">
        <v>5.0999999999999997E-2</v>
      </c>
      <c r="C13" s="158">
        <f>_xlfn.XLOOKUP(A13,'4. LGBTQ_Density_Raw_2017'!$A$2:$A$57,'4. LGBTQ_Density_Raw_2017'!$D$2:$D$57,"not found")</f>
        <v>4.5999999999999999E-2</v>
      </c>
    </row>
    <row r="14" spans="1:8">
      <c r="A14" s="6" t="s">
        <v>853</v>
      </c>
      <c r="B14" s="155">
        <v>5.2999999999999999E-2</v>
      </c>
      <c r="C14" s="158">
        <f>_xlfn.XLOOKUP(A14,'4. LGBTQ_Density_Raw_2017'!$A$2:$A$57,'4. LGBTQ_Density_Raw_2017'!$D$2:$D$57,"not found")</f>
        <v>2.8000000000000001E-2</v>
      </c>
    </row>
    <row r="15" spans="1:8">
      <c r="A15" s="6" t="s">
        <v>854</v>
      </c>
      <c r="B15" s="155">
        <v>4.4999999999999998E-2</v>
      </c>
      <c r="C15" s="158">
        <f>_xlfn.XLOOKUP(A15,'4. LGBTQ_Density_Raw_2017'!$A$2:$A$57,'4. LGBTQ_Density_Raw_2017'!$D$2:$D$57,"not found")</f>
        <v>4.2999999999999997E-2</v>
      </c>
    </row>
    <row r="16" spans="1:8">
      <c r="A16" s="6" t="s">
        <v>855</v>
      </c>
      <c r="B16" s="155">
        <v>5.3999999999999999E-2</v>
      </c>
      <c r="C16" s="158">
        <f>_xlfn.XLOOKUP(A16,'4. LGBTQ_Density_Raw_2017'!$A$2:$A$57,'4. LGBTQ_Density_Raw_2017'!$D$2:$D$57,"not found")</f>
        <v>4.4999999999999998E-2</v>
      </c>
    </row>
    <row r="17" spans="1:3">
      <c r="A17" s="6" t="s">
        <v>856</v>
      </c>
      <c r="B17" s="155">
        <v>4.7E-2</v>
      </c>
      <c r="C17" s="158">
        <f>_xlfn.XLOOKUP(A17,'4. LGBTQ_Density_Raw_2017'!$A$2:$A$57,'4. LGBTQ_Density_Raw_2017'!$D$2:$D$57,"not found")</f>
        <v>3.5999999999999997E-2</v>
      </c>
    </row>
    <row r="18" spans="1:3">
      <c r="A18" s="6" t="s">
        <v>857</v>
      </c>
      <c r="B18" s="155">
        <v>5.8999999999999997E-2</v>
      </c>
      <c r="C18" s="158">
        <f>_xlfn.XLOOKUP(A18,'4. LGBTQ_Density_Raw_2017'!$A$2:$A$57,'4. LGBTQ_Density_Raw_2017'!$D$2:$D$57,"not found")</f>
        <v>3.3000000000000002E-2</v>
      </c>
    </row>
    <row r="19" spans="1:3">
      <c r="A19" s="6" t="s">
        <v>858</v>
      </c>
      <c r="B19" s="155">
        <v>4.9000000000000002E-2</v>
      </c>
      <c r="C19" s="158">
        <f>_xlfn.XLOOKUP(A19,'4. LGBTQ_Density_Raw_2017'!$A$2:$A$57,'4. LGBTQ_Density_Raw_2017'!$D$2:$D$57,"not found")</f>
        <v>3.4000000000000002E-2</v>
      </c>
    </row>
    <row r="20" spans="1:3">
      <c r="A20" s="6" t="s">
        <v>859</v>
      </c>
      <c r="B20" s="155">
        <v>5.7000000000000002E-2</v>
      </c>
      <c r="C20" s="158">
        <f>_xlfn.XLOOKUP(A20,'4. LGBTQ_Density_Raw_2017'!$A$2:$A$57,'4. LGBTQ_Density_Raw_2017'!$D$2:$D$57,"not found")</f>
        <v>3.9E-2</v>
      </c>
    </row>
    <row r="21" spans="1:3">
      <c r="A21" s="6" t="s">
        <v>860</v>
      </c>
      <c r="B21" s="155">
        <v>6.8000000000000005E-2</v>
      </c>
      <c r="C21" s="158">
        <f>_xlfn.XLOOKUP(A21,'4. LGBTQ_Density_Raw_2017'!$A$2:$A$57,'4. LGBTQ_Density_Raw_2017'!$D$2:$D$57,"not found")</f>
        <v>4.9000000000000002E-2</v>
      </c>
    </row>
    <row r="22" spans="1:3">
      <c r="A22" s="6" t="s">
        <v>861</v>
      </c>
      <c r="B22" s="155">
        <v>5.3999999999999999E-2</v>
      </c>
      <c r="C22" s="158">
        <f>_xlfn.XLOOKUP(A22,'4. LGBTQ_Density_Raw_2017'!$A$2:$A$57,'4. LGBTQ_Density_Raw_2017'!$D$2:$D$57,"not found")</f>
        <v>4.2000000000000003E-2</v>
      </c>
    </row>
    <row r="23" spans="1:3">
      <c r="A23" s="6" t="s">
        <v>862</v>
      </c>
      <c r="B23" s="155">
        <v>6.5000000000000002E-2</v>
      </c>
      <c r="C23" s="158">
        <f>_xlfn.XLOOKUP(A23,'4. LGBTQ_Density_Raw_2017'!$A$2:$A$57,'4. LGBTQ_Density_Raw_2017'!$D$2:$D$57,"not found")</f>
        <v>5.3999999999999999E-2</v>
      </c>
    </row>
    <row r="24" spans="1:3">
      <c r="A24" s="6" t="s">
        <v>863</v>
      </c>
      <c r="B24" s="155">
        <v>0.06</v>
      </c>
      <c r="C24" s="158">
        <f>_xlfn.XLOOKUP(A24,'4. LGBTQ_Density_Raw_2017'!$A$2:$A$57,'4. LGBTQ_Density_Raw_2017'!$D$2:$D$57,"not found")</f>
        <v>0.04</v>
      </c>
    </row>
    <row r="25" spans="1:3">
      <c r="A25" s="6" t="s">
        <v>864</v>
      </c>
      <c r="B25" s="155">
        <v>6.3E-2</v>
      </c>
      <c r="C25" s="158">
        <f>_xlfn.XLOOKUP(A25,'4. LGBTQ_Density_Raw_2017'!$A$2:$A$57,'4. LGBTQ_Density_Raw_2017'!$D$2:$D$57,"not found")</f>
        <v>4.1000000000000002E-2</v>
      </c>
    </row>
    <row r="26" spans="1:3">
      <c r="A26" s="6" t="s">
        <v>865</v>
      </c>
      <c r="B26" s="155">
        <v>4.1000000000000002E-2</v>
      </c>
      <c r="C26" s="158">
        <f>_xlfn.XLOOKUP(A26,'4. LGBTQ_Density_Raw_2017'!$A$2:$A$57,'4. LGBTQ_Density_Raw_2017'!$D$2:$D$57,"not found")</f>
        <v>3.5000000000000003E-2</v>
      </c>
    </row>
    <row r="27" spans="1:3">
      <c r="A27" s="6" t="s">
        <v>866</v>
      </c>
      <c r="B27" s="155">
        <v>0.06</v>
      </c>
      <c r="C27" s="158">
        <f>_xlfn.XLOOKUP(A27,'4. LGBTQ_Density_Raw_2017'!$A$2:$A$57,'4. LGBTQ_Density_Raw_2017'!$D$2:$D$57,"not found")</f>
        <v>3.7999999999999999E-2</v>
      </c>
    </row>
    <row r="28" spans="1:3">
      <c r="A28" s="6" t="s">
        <v>867</v>
      </c>
      <c r="B28" s="155">
        <v>5.0999999999999997E-2</v>
      </c>
      <c r="C28" s="158">
        <f>_xlfn.XLOOKUP(A28,'4. LGBTQ_Density_Raw_2017'!$A$2:$A$57,'4. LGBTQ_Density_Raw_2017'!$D$2:$D$57,"not found")</f>
        <v>2.9000000000000001E-2</v>
      </c>
    </row>
    <row r="29" spans="1:3">
      <c r="A29" s="6" t="s">
        <v>868</v>
      </c>
      <c r="B29" s="155">
        <v>5.5E-2</v>
      </c>
      <c r="C29" s="158">
        <f>_xlfn.XLOOKUP(A29,'4. LGBTQ_Density_Raw_2017'!$A$2:$A$57,'4. LGBTQ_Density_Raw_2017'!$D$2:$D$57,"not found")</f>
        <v>3.7999999999999999E-2</v>
      </c>
    </row>
    <row r="30" spans="1:3">
      <c r="A30" s="6" t="s">
        <v>869</v>
      </c>
      <c r="B30" s="155">
        <v>6.6000000000000003E-2</v>
      </c>
      <c r="C30" s="158">
        <f>_xlfn.XLOOKUP(A30,'4. LGBTQ_Density_Raw_2017'!$A$2:$A$57,'4. LGBTQ_Density_Raw_2017'!$D$2:$D$57,"not found")</f>
        <v>5.5E-2</v>
      </c>
    </row>
    <row r="31" spans="1:3">
      <c r="A31" s="6" t="s">
        <v>870</v>
      </c>
      <c r="B31" s="155">
        <v>7.1999999999999995E-2</v>
      </c>
      <c r="C31" s="158">
        <f>_xlfn.XLOOKUP(A31,'4. LGBTQ_Density_Raw_2017'!$A$2:$A$57,'4. LGBTQ_Density_Raw_2017'!$D$2:$D$57,"not found")</f>
        <v>4.7E-2</v>
      </c>
    </row>
    <row r="32" spans="1:3">
      <c r="A32" s="6" t="s">
        <v>871</v>
      </c>
      <c r="B32" s="155">
        <v>5.2999999999999999E-2</v>
      </c>
      <c r="C32" s="158">
        <f>_xlfn.XLOOKUP(A32,'4. LGBTQ_Density_Raw_2017'!$A$2:$A$57,'4. LGBTQ_Density_Raw_2017'!$D$2:$D$57,"not found")</f>
        <v>4.1000000000000002E-2</v>
      </c>
    </row>
    <row r="33" spans="1:3">
      <c r="A33" s="6" t="s">
        <v>872</v>
      </c>
      <c r="B33" s="155">
        <v>5.5E-2</v>
      </c>
      <c r="C33" s="158">
        <f>_xlfn.XLOOKUP(A33,'4. LGBTQ_Density_Raw_2017'!$A$2:$A$57,'4. LGBTQ_Density_Raw_2017'!$D$2:$D$57,"not found")</f>
        <v>4.4999999999999998E-2</v>
      </c>
    </row>
    <row r="34" spans="1:3">
      <c r="A34" s="6" t="s">
        <v>873</v>
      </c>
      <c r="B34" s="155">
        <v>5.5E-2</v>
      </c>
      <c r="C34" s="158">
        <f>_xlfn.XLOOKUP(A34,'4. LGBTQ_Density_Raw_2017'!$A$2:$A$57,'4. LGBTQ_Density_Raw_2017'!$D$2:$D$57,"not found")</f>
        <v>5.0999999999999997E-2</v>
      </c>
    </row>
    <row r="35" spans="1:3">
      <c r="A35" s="6" t="s">
        <v>874</v>
      </c>
      <c r="B35" s="155">
        <v>4.3999999999999997E-2</v>
      </c>
      <c r="C35" s="158">
        <f>_xlfn.XLOOKUP(A35,'4. LGBTQ_Density_Raw_2017'!$A$2:$A$57,'4. LGBTQ_Density_Raw_2017'!$D$2:$D$57,"not found")</f>
        <v>0.04</v>
      </c>
    </row>
    <row r="36" spans="1:3">
      <c r="A36" s="6" t="s">
        <v>875</v>
      </c>
      <c r="B36" s="155">
        <v>4.9000000000000002E-2</v>
      </c>
      <c r="C36" s="158">
        <f>_xlfn.XLOOKUP(A36,'4. LGBTQ_Density_Raw_2017'!$A$2:$A$57,'4. LGBTQ_Density_Raw_2017'!$D$2:$D$57,"not found")</f>
        <v>2.7E-2</v>
      </c>
    </row>
    <row r="37" spans="1:3">
      <c r="A37" s="6" t="s">
        <v>877</v>
      </c>
      <c r="B37" s="155">
        <v>6.2E-2</v>
      </c>
      <c r="C37" s="158">
        <f>_xlfn.XLOOKUP(A37,'4. LGBTQ_Density_Raw_2017'!$A$2:$A$57,'4. LGBTQ_Density_Raw_2017'!$D$2:$D$57,"not found")</f>
        <v>4.2999999999999997E-2</v>
      </c>
    </row>
    <row r="38" spans="1:3">
      <c r="A38" s="6" t="s">
        <v>878</v>
      </c>
      <c r="B38" s="155">
        <v>5.5E-2</v>
      </c>
      <c r="C38" s="158">
        <f>_xlfn.XLOOKUP(A38,'4. LGBTQ_Density_Raw_2017'!$A$2:$A$57,'4. LGBTQ_Density_Raw_2017'!$D$2:$D$57,"not found")</f>
        <v>3.7999999999999999E-2</v>
      </c>
    </row>
    <row r="39" spans="1:3">
      <c r="A39" s="6" t="s">
        <v>879</v>
      </c>
      <c r="B39" s="155">
        <v>7.8E-2</v>
      </c>
      <c r="C39" s="158">
        <f>_xlfn.XLOOKUP(A39,'4. LGBTQ_Density_Raw_2017'!$A$2:$A$57,'4. LGBTQ_Density_Raw_2017'!$D$2:$D$57,"not found")</f>
        <v>5.6000000000000001E-2</v>
      </c>
    </row>
    <row r="40" spans="1:3">
      <c r="A40" s="6" t="s">
        <v>880</v>
      </c>
      <c r="B40" s="155">
        <v>5.8000000000000003E-2</v>
      </c>
      <c r="C40" s="158">
        <f>_xlfn.XLOOKUP(A40,'4. LGBTQ_Density_Raw_2017'!$A$2:$A$57,'4. LGBTQ_Density_Raw_2017'!$D$2:$D$57,"not found")</f>
        <v>4.1000000000000002E-2</v>
      </c>
    </row>
    <row r="41" spans="1:3">
      <c r="A41" s="6" t="s">
        <v>882</v>
      </c>
      <c r="B41" s="155">
        <v>6.5000000000000002E-2</v>
      </c>
      <c r="C41" s="158">
        <f>_xlfn.XLOOKUP(A41,'4. LGBTQ_Density_Raw_2017'!$A$2:$A$57,'4. LGBTQ_Density_Raw_2017'!$D$2:$D$57,"not found")</f>
        <v>4.4999999999999998E-2</v>
      </c>
    </row>
    <row r="42" spans="1:3">
      <c r="A42" s="6" t="s">
        <v>883</v>
      </c>
      <c r="B42" s="155">
        <v>4.9000000000000002E-2</v>
      </c>
      <c r="C42" s="158">
        <f>_xlfn.XLOOKUP(A42,'4. LGBTQ_Density_Raw_2017'!$A$2:$A$57,'4. LGBTQ_Density_Raw_2017'!$D$2:$D$57,"not found")</f>
        <v>3.5000000000000003E-2</v>
      </c>
    </row>
    <row r="43" spans="1:3">
      <c r="A43" s="6" t="s">
        <v>884</v>
      </c>
      <c r="B43" s="155">
        <v>5.2999999999999999E-2</v>
      </c>
      <c r="C43" s="158">
        <f>_xlfn.XLOOKUP(A43,'4. LGBTQ_Density_Raw_2017'!$A$2:$A$57,'4. LGBTQ_Density_Raw_2017'!$D$2:$D$57,"not found")</f>
        <v>0.03</v>
      </c>
    </row>
    <row r="44" spans="1:3">
      <c r="A44" s="6" t="s">
        <v>885</v>
      </c>
      <c r="B44" s="155">
        <v>6.3E-2</v>
      </c>
      <c r="C44" s="158">
        <f>_xlfn.XLOOKUP(A44,'4. LGBTQ_Density_Raw_2017'!$A$2:$A$57,'4. LGBTQ_Density_Raw_2017'!$D$2:$D$57,"not found")</f>
        <v>3.5000000000000003E-2</v>
      </c>
    </row>
    <row r="45" spans="1:3">
      <c r="A45" s="6" t="s">
        <v>886</v>
      </c>
      <c r="B45" s="155">
        <v>5.0999999999999997E-2</v>
      </c>
      <c r="C45" s="158">
        <f>_xlfn.XLOOKUP(A45,'4. LGBTQ_Density_Raw_2017'!$A$2:$A$57,'4. LGBTQ_Density_Raw_2017'!$D$2:$D$57,"not found")</f>
        <v>4.1000000000000002E-2</v>
      </c>
    </row>
    <row r="46" spans="1:3">
      <c r="A46" s="6" t="s">
        <v>888</v>
      </c>
      <c r="B46" s="155">
        <v>6.0999999999999999E-2</v>
      </c>
      <c r="C46" s="158">
        <f>_xlfn.XLOOKUP(A46,'4. LGBTQ_Density_Raw_2017'!$A$2:$A$57,'4. LGBTQ_Density_Raw_2017'!$D$2:$D$57,"not found")</f>
        <v>3.6999999999999998E-2</v>
      </c>
    </row>
    <row r="47" spans="1:3">
      <c r="A47" s="6" t="s">
        <v>889</v>
      </c>
      <c r="B47" s="155">
        <v>7.3999999999999996E-2</v>
      </c>
      <c r="C47" s="158">
        <f>_xlfn.XLOOKUP(A47,'4. LGBTQ_Density_Raw_2017'!$A$2:$A$57,'4. LGBTQ_Density_Raw_2017'!$D$2:$D$57,"not found")</f>
        <v>5.1999999999999998E-2</v>
      </c>
    </row>
    <row r="48" spans="1:3">
      <c r="A48" s="6" t="s">
        <v>890</v>
      </c>
      <c r="B48" s="155">
        <v>5.8999999999999997E-2</v>
      </c>
      <c r="C48" s="158">
        <f>_xlfn.XLOOKUP(A48,'4. LGBTQ_Density_Raw_2017'!$A$2:$A$57,'4. LGBTQ_Density_Raw_2017'!$D$2:$D$57,"not found")</f>
        <v>3.9E-2</v>
      </c>
    </row>
    <row r="49" spans="1:3">
      <c r="A49" s="6" t="s">
        <v>891</v>
      </c>
      <c r="B49" s="155">
        <v>6.9000000000000006E-2</v>
      </c>
      <c r="C49" s="158">
        <f>_xlfn.XLOOKUP(A49,'4. LGBTQ_Density_Raw_2017'!$A$2:$A$57,'4. LGBTQ_Density_Raw_2017'!$D$2:$D$57,"not found")</f>
        <v>5.1999999999999998E-2</v>
      </c>
    </row>
    <row r="50" spans="1:3">
      <c r="A50" s="6" t="s">
        <v>892</v>
      </c>
      <c r="B50" s="155">
        <v>4.1000000000000002E-2</v>
      </c>
      <c r="C50" s="158">
        <f>_xlfn.XLOOKUP(A50,'4. LGBTQ_Density_Raw_2017'!$A$2:$A$57,'4. LGBTQ_Density_Raw_2017'!$D$2:$D$57,"not found")</f>
        <v>0.04</v>
      </c>
    </row>
    <row r="51" spans="1:3">
      <c r="A51" s="6" t="s">
        <v>893</v>
      </c>
      <c r="B51" s="155">
        <v>5.7000000000000002E-2</v>
      </c>
      <c r="C51" s="158">
        <f>_xlfn.XLOOKUP(A51,'4. LGBTQ_Density_Raw_2017'!$A$2:$A$57,'4. LGBTQ_Density_Raw_2017'!$D$2:$D$57,"not found")</f>
        <v>3.7999999999999999E-2</v>
      </c>
    </row>
    <row r="52" spans="1:3">
      <c r="A52" s="6" t="s">
        <v>894</v>
      </c>
      <c r="B52" s="155">
        <v>5.8999999999999997E-2</v>
      </c>
      <c r="C52" s="158">
        <f>_xlfn.XLOOKUP(A52,'4. LGBTQ_Density_Raw_2017'!$A$2:$A$57,'4. LGBTQ_Density_Raw_2017'!$D$2:$D$57,"not found")</f>
        <v>3.3000000000000002E-2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5D8E-4E68-D144-B797-ADF001F6B51D}">
  <sheetPr>
    <tabColor rgb="FF00B0F0"/>
  </sheetPr>
  <dimension ref="A1:C501"/>
  <sheetViews>
    <sheetView workbookViewId="0">
      <selection sqref="A1:D1"/>
    </sheetView>
  </sheetViews>
  <sheetFormatPr baseColWidth="10" defaultRowHeight="16"/>
  <cols>
    <col min="2" max="2" width="37.1640625" bestFit="1" customWidth="1"/>
  </cols>
  <sheetData>
    <row r="1" spans="1:3">
      <c r="A1" s="13"/>
      <c r="B1" s="11" t="s">
        <v>895</v>
      </c>
      <c r="C1" s="11" t="s">
        <v>896</v>
      </c>
    </row>
    <row r="2" spans="1:3">
      <c r="A2" s="11">
        <v>0</v>
      </c>
      <c r="B2" s="3" t="s">
        <v>897</v>
      </c>
      <c r="C2" s="3">
        <v>24</v>
      </c>
    </row>
    <row r="3" spans="1:3">
      <c r="A3" s="11">
        <v>1</v>
      </c>
      <c r="B3" s="3" t="s">
        <v>898</v>
      </c>
      <c r="C3" s="3">
        <v>100</v>
      </c>
    </row>
    <row r="4" spans="1:3">
      <c r="A4" s="11">
        <v>2</v>
      </c>
      <c r="B4" s="3" t="s">
        <v>899</v>
      </c>
      <c r="C4" s="3">
        <v>12</v>
      </c>
    </row>
    <row r="5" spans="1:3">
      <c r="A5" s="11">
        <v>3</v>
      </c>
      <c r="B5" s="3" t="s">
        <v>900</v>
      </c>
      <c r="C5" s="3">
        <v>12</v>
      </c>
    </row>
    <row r="6" spans="1:3">
      <c r="A6" s="11">
        <v>4</v>
      </c>
      <c r="B6" s="3" t="s">
        <v>901</v>
      </c>
      <c r="C6" s="3">
        <v>14</v>
      </c>
    </row>
    <row r="7" spans="1:3">
      <c r="A7" s="11">
        <v>5</v>
      </c>
      <c r="B7" s="3" t="s">
        <v>902</v>
      </c>
      <c r="C7" s="3">
        <v>31</v>
      </c>
    </row>
    <row r="8" spans="1:3">
      <c r="A8" s="11">
        <v>6</v>
      </c>
      <c r="B8" s="3" t="s">
        <v>903</v>
      </c>
      <c r="C8" s="3">
        <v>40</v>
      </c>
    </row>
    <row r="9" spans="1:3">
      <c r="A9" s="11">
        <v>7</v>
      </c>
      <c r="B9" s="3" t="s">
        <v>904</v>
      </c>
      <c r="C9" s="3">
        <v>52</v>
      </c>
    </row>
    <row r="10" spans="1:3">
      <c r="A10" s="11">
        <v>8</v>
      </c>
      <c r="B10" s="3" t="s">
        <v>905</v>
      </c>
      <c r="C10" s="3">
        <v>83</v>
      </c>
    </row>
    <row r="11" spans="1:3">
      <c r="A11" s="11">
        <v>9</v>
      </c>
      <c r="B11" s="3" t="s">
        <v>906</v>
      </c>
      <c r="C11" s="3">
        <v>62</v>
      </c>
    </row>
    <row r="12" spans="1:3">
      <c r="A12" s="11">
        <v>10</v>
      </c>
      <c r="B12" s="3" t="s">
        <v>907</v>
      </c>
      <c r="C12" s="3">
        <v>37</v>
      </c>
    </row>
    <row r="13" spans="1:3">
      <c r="A13" s="11">
        <v>11</v>
      </c>
      <c r="B13" s="3" t="s">
        <v>908</v>
      </c>
      <c r="C13" s="3">
        <v>100</v>
      </c>
    </row>
    <row r="14" spans="1:3">
      <c r="A14" s="11">
        <v>12</v>
      </c>
      <c r="B14" s="3" t="s">
        <v>909</v>
      </c>
      <c r="C14" s="3">
        <v>50</v>
      </c>
    </row>
    <row r="15" spans="1:3">
      <c r="A15" s="11">
        <v>13</v>
      </c>
      <c r="B15" s="3" t="s">
        <v>910</v>
      </c>
      <c r="C15" s="3">
        <v>38</v>
      </c>
    </row>
    <row r="16" spans="1:3">
      <c r="A16" s="11">
        <v>14</v>
      </c>
      <c r="B16" s="3" t="s">
        <v>911</v>
      </c>
      <c r="C16" s="3">
        <v>42</v>
      </c>
    </row>
    <row r="17" spans="1:3">
      <c r="A17" s="11">
        <v>15</v>
      </c>
      <c r="B17" s="3" t="s">
        <v>912</v>
      </c>
      <c r="C17" s="3">
        <v>57</v>
      </c>
    </row>
    <row r="18" spans="1:3">
      <c r="A18" s="11">
        <v>16</v>
      </c>
      <c r="B18" s="3" t="s">
        <v>913</v>
      </c>
      <c r="C18" s="3">
        <v>92</v>
      </c>
    </row>
    <row r="19" spans="1:3">
      <c r="A19" s="11">
        <v>17</v>
      </c>
      <c r="B19" s="3" t="s">
        <v>914</v>
      </c>
      <c r="C19" s="3">
        <v>95</v>
      </c>
    </row>
    <row r="20" spans="1:3">
      <c r="A20" s="11">
        <v>18</v>
      </c>
      <c r="B20" s="3" t="s">
        <v>915</v>
      </c>
      <c r="C20" s="3">
        <v>77</v>
      </c>
    </row>
    <row r="21" spans="1:3">
      <c r="A21" s="11">
        <v>19</v>
      </c>
      <c r="B21" s="3" t="s">
        <v>916</v>
      </c>
      <c r="C21" s="3">
        <v>90</v>
      </c>
    </row>
    <row r="22" spans="1:3">
      <c r="A22" s="11">
        <v>20</v>
      </c>
      <c r="B22" s="3" t="s">
        <v>917</v>
      </c>
      <c r="C22" s="3">
        <v>96</v>
      </c>
    </row>
    <row r="23" spans="1:3">
      <c r="A23" s="11">
        <v>21</v>
      </c>
      <c r="B23" s="3" t="s">
        <v>918</v>
      </c>
      <c r="C23" s="3">
        <v>56</v>
      </c>
    </row>
    <row r="24" spans="1:3">
      <c r="A24" s="11">
        <v>22</v>
      </c>
      <c r="B24" s="3" t="s">
        <v>919</v>
      </c>
      <c r="C24" s="3">
        <v>100</v>
      </c>
    </row>
    <row r="25" spans="1:3">
      <c r="A25" s="11">
        <v>23</v>
      </c>
      <c r="B25" s="3" t="s">
        <v>920</v>
      </c>
      <c r="C25" s="3">
        <v>100</v>
      </c>
    </row>
    <row r="26" spans="1:3">
      <c r="A26" s="11">
        <v>24</v>
      </c>
      <c r="B26" s="3" t="s">
        <v>921</v>
      </c>
      <c r="C26" s="3">
        <v>100</v>
      </c>
    </row>
    <row r="27" spans="1:3">
      <c r="A27" s="11">
        <v>25</v>
      </c>
      <c r="B27" s="3" t="s">
        <v>922</v>
      </c>
      <c r="C27" s="3">
        <v>100</v>
      </c>
    </row>
    <row r="28" spans="1:3">
      <c r="A28" s="11">
        <v>26</v>
      </c>
      <c r="B28" s="3" t="s">
        <v>923</v>
      </c>
      <c r="C28" s="3">
        <v>38</v>
      </c>
    </row>
    <row r="29" spans="1:3">
      <c r="A29" s="11">
        <v>27</v>
      </c>
      <c r="B29" s="3" t="s">
        <v>924</v>
      </c>
      <c r="C29" s="3">
        <v>53</v>
      </c>
    </row>
    <row r="30" spans="1:3">
      <c r="A30" s="11">
        <v>28</v>
      </c>
      <c r="B30" s="3" t="s">
        <v>925</v>
      </c>
      <c r="C30" s="3">
        <v>49</v>
      </c>
    </row>
    <row r="31" spans="1:3">
      <c r="A31" s="11">
        <v>29</v>
      </c>
      <c r="B31" s="3" t="s">
        <v>926</v>
      </c>
      <c r="C31" s="3">
        <v>26</v>
      </c>
    </row>
    <row r="32" spans="1:3">
      <c r="A32" s="11">
        <v>30</v>
      </c>
      <c r="B32" s="3" t="s">
        <v>927</v>
      </c>
      <c r="C32" s="3">
        <v>0</v>
      </c>
    </row>
    <row r="33" spans="1:3">
      <c r="A33" s="11">
        <v>31</v>
      </c>
      <c r="B33" s="3" t="s">
        <v>928</v>
      </c>
      <c r="C33" s="3">
        <v>72</v>
      </c>
    </row>
    <row r="34" spans="1:3">
      <c r="A34" s="11">
        <v>32</v>
      </c>
      <c r="B34" s="3" t="s">
        <v>929</v>
      </c>
      <c r="C34" s="3">
        <v>0</v>
      </c>
    </row>
    <row r="35" spans="1:3">
      <c r="A35" s="11">
        <v>33</v>
      </c>
      <c r="B35" s="3" t="s">
        <v>930</v>
      </c>
      <c r="C35" s="3">
        <v>19</v>
      </c>
    </row>
    <row r="36" spans="1:3">
      <c r="A36" s="11">
        <v>34</v>
      </c>
      <c r="B36" s="3" t="s">
        <v>931</v>
      </c>
      <c r="C36" s="3">
        <v>79</v>
      </c>
    </row>
    <row r="37" spans="1:3">
      <c r="A37" s="11">
        <v>35</v>
      </c>
      <c r="B37" s="3" t="s">
        <v>932</v>
      </c>
      <c r="C37" s="3">
        <v>58</v>
      </c>
    </row>
    <row r="38" spans="1:3">
      <c r="A38" s="11">
        <v>36</v>
      </c>
      <c r="B38" s="3" t="s">
        <v>933</v>
      </c>
      <c r="C38" s="3">
        <v>100</v>
      </c>
    </row>
    <row r="39" spans="1:3">
      <c r="A39" s="11">
        <v>37</v>
      </c>
      <c r="B39" s="3" t="s">
        <v>934</v>
      </c>
      <c r="C39" s="3">
        <v>59</v>
      </c>
    </row>
    <row r="40" spans="1:3">
      <c r="A40" s="11">
        <v>38</v>
      </c>
      <c r="B40" s="3" t="s">
        <v>935</v>
      </c>
      <c r="C40" s="3">
        <v>100</v>
      </c>
    </row>
    <row r="41" spans="1:3">
      <c r="A41" s="11">
        <v>39</v>
      </c>
      <c r="B41" s="3" t="s">
        <v>936</v>
      </c>
      <c r="C41" s="3">
        <v>100</v>
      </c>
    </row>
    <row r="42" spans="1:3">
      <c r="A42" s="11">
        <v>40</v>
      </c>
      <c r="B42" s="3" t="s">
        <v>937</v>
      </c>
      <c r="C42" s="3">
        <v>91</v>
      </c>
    </row>
    <row r="43" spans="1:3">
      <c r="A43" s="11">
        <v>41</v>
      </c>
      <c r="B43" s="3" t="s">
        <v>938</v>
      </c>
      <c r="C43" s="3">
        <v>59</v>
      </c>
    </row>
    <row r="44" spans="1:3">
      <c r="A44" s="11">
        <v>42</v>
      </c>
      <c r="B44" s="3" t="s">
        <v>939</v>
      </c>
      <c r="C44" s="3">
        <v>82</v>
      </c>
    </row>
    <row r="45" spans="1:3">
      <c r="A45" s="11">
        <v>43</v>
      </c>
      <c r="B45" s="3" t="s">
        <v>940</v>
      </c>
      <c r="C45" s="3">
        <v>72</v>
      </c>
    </row>
    <row r="46" spans="1:3">
      <c r="A46" s="11">
        <v>44</v>
      </c>
      <c r="B46" s="3" t="s">
        <v>941</v>
      </c>
      <c r="C46" s="3">
        <v>52</v>
      </c>
    </row>
    <row r="47" spans="1:3">
      <c r="A47" s="11">
        <v>45</v>
      </c>
      <c r="B47" s="3" t="s">
        <v>942</v>
      </c>
      <c r="C47" s="3">
        <v>92</v>
      </c>
    </row>
    <row r="48" spans="1:3">
      <c r="A48" s="11">
        <v>46</v>
      </c>
      <c r="B48" s="3" t="s">
        <v>943</v>
      </c>
      <c r="C48" s="3">
        <v>62</v>
      </c>
    </row>
    <row r="49" spans="1:3">
      <c r="A49" s="11">
        <v>47</v>
      </c>
      <c r="B49" s="3" t="s">
        <v>944</v>
      </c>
      <c r="C49" s="3">
        <v>73</v>
      </c>
    </row>
    <row r="50" spans="1:3">
      <c r="A50" s="11">
        <v>48</v>
      </c>
      <c r="B50" s="3" t="s">
        <v>945</v>
      </c>
      <c r="C50" s="3">
        <v>60</v>
      </c>
    </row>
    <row r="51" spans="1:3">
      <c r="A51" s="11">
        <v>49</v>
      </c>
      <c r="B51" s="3" t="s">
        <v>946</v>
      </c>
      <c r="C51" s="3">
        <v>75</v>
      </c>
    </row>
    <row r="52" spans="1:3">
      <c r="A52" s="11">
        <v>50</v>
      </c>
      <c r="B52" s="3" t="s">
        <v>947</v>
      </c>
      <c r="C52" s="3">
        <v>94</v>
      </c>
    </row>
    <row r="53" spans="1:3">
      <c r="A53" s="11">
        <v>51</v>
      </c>
      <c r="B53" s="3" t="s">
        <v>948</v>
      </c>
      <c r="C53" s="3">
        <v>79</v>
      </c>
    </row>
    <row r="54" spans="1:3">
      <c r="A54" s="11">
        <v>52</v>
      </c>
      <c r="B54" s="3" t="s">
        <v>949</v>
      </c>
      <c r="C54" s="3">
        <v>71</v>
      </c>
    </row>
    <row r="55" spans="1:3">
      <c r="A55" s="11">
        <v>53</v>
      </c>
      <c r="B55" s="3" t="s">
        <v>950</v>
      </c>
      <c r="C55" s="3">
        <v>100</v>
      </c>
    </row>
    <row r="56" spans="1:3">
      <c r="A56" s="11">
        <v>54</v>
      </c>
      <c r="B56" s="3" t="s">
        <v>951</v>
      </c>
      <c r="C56" s="3">
        <v>64</v>
      </c>
    </row>
    <row r="57" spans="1:3">
      <c r="A57" s="11">
        <v>55</v>
      </c>
      <c r="B57" s="3" t="s">
        <v>952</v>
      </c>
      <c r="C57" s="3">
        <v>100</v>
      </c>
    </row>
    <row r="58" spans="1:3">
      <c r="A58" s="11">
        <v>56</v>
      </c>
      <c r="B58" s="3" t="s">
        <v>953</v>
      </c>
      <c r="C58" s="3">
        <v>100</v>
      </c>
    </row>
    <row r="59" spans="1:3">
      <c r="A59" s="11">
        <v>57</v>
      </c>
      <c r="B59" s="3" t="s">
        <v>954</v>
      </c>
      <c r="C59" s="3">
        <v>60</v>
      </c>
    </row>
    <row r="60" spans="1:3">
      <c r="A60" s="11">
        <v>58</v>
      </c>
      <c r="B60" s="3" t="s">
        <v>955</v>
      </c>
      <c r="C60" s="3">
        <v>100</v>
      </c>
    </row>
    <row r="61" spans="1:3">
      <c r="A61" s="11">
        <v>59</v>
      </c>
      <c r="B61" s="3" t="s">
        <v>956</v>
      </c>
      <c r="C61" s="3">
        <v>100</v>
      </c>
    </row>
    <row r="62" spans="1:3">
      <c r="A62" s="11">
        <v>60</v>
      </c>
      <c r="B62" s="3" t="s">
        <v>957</v>
      </c>
      <c r="C62" s="3">
        <v>52</v>
      </c>
    </row>
    <row r="63" spans="1:3">
      <c r="A63" s="11">
        <v>61</v>
      </c>
      <c r="B63" s="3" t="s">
        <v>958</v>
      </c>
      <c r="C63" s="3">
        <v>71</v>
      </c>
    </row>
    <row r="64" spans="1:3">
      <c r="A64" s="11">
        <v>62</v>
      </c>
      <c r="B64" s="3" t="s">
        <v>959</v>
      </c>
      <c r="C64" s="3">
        <v>60</v>
      </c>
    </row>
    <row r="65" spans="1:3">
      <c r="A65" s="11">
        <v>63</v>
      </c>
      <c r="B65" s="3" t="s">
        <v>960</v>
      </c>
      <c r="C65" s="3">
        <v>97</v>
      </c>
    </row>
    <row r="66" spans="1:3">
      <c r="A66" s="11">
        <v>64</v>
      </c>
      <c r="B66" s="3" t="s">
        <v>961</v>
      </c>
      <c r="C66" s="3">
        <v>100</v>
      </c>
    </row>
    <row r="67" spans="1:3">
      <c r="A67" s="11">
        <v>65</v>
      </c>
      <c r="B67" s="3" t="s">
        <v>962</v>
      </c>
      <c r="C67" s="3">
        <v>60</v>
      </c>
    </row>
    <row r="68" spans="1:3">
      <c r="A68" s="11">
        <v>66</v>
      </c>
      <c r="B68" s="3" t="s">
        <v>963</v>
      </c>
      <c r="C68" s="3">
        <v>90</v>
      </c>
    </row>
    <row r="69" spans="1:3">
      <c r="A69" s="11">
        <v>67</v>
      </c>
      <c r="B69" s="3" t="s">
        <v>964</v>
      </c>
      <c r="C69" s="3">
        <v>91</v>
      </c>
    </row>
    <row r="70" spans="1:3">
      <c r="A70" s="11">
        <v>68</v>
      </c>
      <c r="B70" s="3" t="s">
        <v>965</v>
      </c>
      <c r="C70" s="3">
        <v>71</v>
      </c>
    </row>
    <row r="71" spans="1:3">
      <c r="A71" s="11">
        <v>69</v>
      </c>
      <c r="B71" s="3" t="s">
        <v>966</v>
      </c>
      <c r="C71" s="3">
        <v>67</v>
      </c>
    </row>
    <row r="72" spans="1:3">
      <c r="A72" s="11">
        <v>70</v>
      </c>
      <c r="B72" s="3" t="s">
        <v>967</v>
      </c>
      <c r="C72" s="3">
        <v>100</v>
      </c>
    </row>
    <row r="73" spans="1:3">
      <c r="A73" s="11">
        <v>71</v>
      </c>
      <c r="B73" s="3" t="s">
        <v>968</v>
      </c>
      <c r="C73" s="3">
        <v>91</v>
      </c>
    </row>
    <row r="74" spans="1:3">
      <c r="A74" s="11">
        <v>72</v>
      </c>
      <c r="B74" s="3" t="s">
        <v>969</v>
      </c>
      <c r="C74" s="3">
        <v>100</v>
      </c>
    </row>
    <row r="75" spans="1:3">
      <c r="A75" s="11">
        <v>73</v>
      </c>
      <c r="B75" s="3" t="s">
        <v>970</v>
      </c>
      <c r="C75" s="3">
        <v>100</v>
      </c>
    </row>
    <row r="76" spans="1:3">
      <c r="A76" s="11">
        <v>74</v>
      </c>
      <c r="B76" s="3" t="s">
        <v>971</v>
      </c>
      <c r="C76" s="3">
        <v>65</v>
      </c>
    </row>
    <row r="77" spans="1:3">
      <c r="A77" s="11">
        <v>75</v>
      </c>
      <c r="B77" s="3" t="s">
        <v>972</v>
      </c>
      <c r="C77" s="3">
        <v>53</v>
      </c>
    </row>
    <row r="78" spans="1:3">
      <c r="A78" s="11">
        <v>76</v>
      </c>
      <c r="B78" s="3" t="s">
        <v>973</v>
      </c>
      <c r="C78" s="3">
        <v>100</v>
      </c>
    </row>
    <row r="79" spans="1:3">
      <c r="A79" s="11">
        <v>77</v>
      </c>
      <c r="B79" s="3" t="s">
        <v>974</v>
      </c>
      <c r="C79" s="3">
        <v>100</v>
      </c>
    </row>
    <row r="80" spans="1:3">
      <c r="A80" s="11">
        <v>78</v>
      </c>
      <c r="B80" s="3" t="s">
        <v>975</v>
      </c>
      <c r="C80" s="3">
        <v>100</v>
      </c>
    </row>
    <row r="81" spans="1:3">
      <c r="A81" s="11">
        <v>79</v>
      </c>
      <c r="B81" s="3" t="s">
        <v>976</v>
      </c>
      <c r="C81" s="3">
        <v>85</v>
      </c>
    </row>
    <row r="82" spans="1:3">
      <c r="A82" s="11">
        <v>80</v>
      </c>
      <c r="B82" s="3" t="s">
        <v>977</v>
      </c>
      <c r="C82" s="3">
        <v>64</v>
      </c>
    </row>
    <row r="83" spans="1:3">
      <c r="A83" s="11">
        <v>81</v>
      </c>
      <c r="B83" s="3" t="s">
        <v>978</v>
      </c>
      <c r="C83" s="3">
        <v>100</v>
      </c>
    </row>
    <row r="84" spans="1:3">
      <c r="A84" s="11">
        <v>82</v>
      </c>
      <c r="B84" s="3" t="s">
        <v>979</v>
      </c>
      <c r="C84" s="3">
        <v>78</v>
      </c>
    </row>
    <row r="85" spans="1:3">
      <c r="A85" s="11">
        <v>83</v>
      </c>
      <c r="B85" s="3" t="s">
        <v>980</v>
      </c>
      <c r="C85" s="3">
        <v>100</v>
      </c>
    </row>
    <row r="86" spans="1:3">
      <c r="A86" s="11">
        <v>84</v>
      </c>
      <c r="B86" s="3" t="s">
        <v>981</v>
      </c>
      <c r="C86" s="3">
        <v>71</v>
      </c>
    </row>
    <row r="87" spans="1:3">
      <c r="A87" s="11">
        <v>85</v>
      </c>
      <c r="B87" s="3" t="s">
        <v>982</v>
      </c>
      <c r="C87" s="3">
        <v>93</v>
      </c>
    </row>
    <row r="88" spans="1:3">
      <c r="A88" s="11">
        <v>86</v>
      </c>
      <c r="B88" s="3" t="s">
        <v>983</v>
      </c>
      <c r="C88" s="3">
        <v>68</v>
      </c>
    </row>
    <row r="89" spans="1:3">
      <c r="A89" s="11">
        <v>87</v>
      </c>
      <c r="B89" s="3" t="s">
        <v>984</v>
      </c>
      <c r="C89" s="3">
        <v>57</v>
      </c>
    </row>
    <row r="90" spans="1:3">
      <c r="A90" s="11">
        <v>88</v>
      </c>
      <c r="B90" s="3" t="s">
        <v>985</v>
      </c>
      <c r="C90" s="3">
        <v>82</v>
      </c>
    </row>
    <row r="91" spans="1:3">
      <c r="A91" s="11">
        <v>89</v>
      </c>
      <c r="B91" s="3" t="s">
        <v>986</v>
      </c>
      <c r="C91" s="3">
        <v>78</v>
      </c>
    </row>
    <row r="92" spans="1:3">
      <c r="A92" s="11">
        <v>90</v>
      </c>
      <c r="B92" s="3" t="s">
        <v>987</v>
      </c>
      <c r="C92" s="3">
        <v>100</v>
      </c>
    </row>
    <row r="93" spans="1:3">
      <c r="A93" s="11">
        <v>91</v>
      </c>
      <c r="B93" s="3" t="s">
        <v>988</v>
      </c>
      <c r="C93" s="3">
        <v>88</v>
      </c>
    </row>
    <row r="94" spans="1:3">
      <c r="A94" s="11">
        <v>92</v>
      </c>
      <c r="B94" s="3" t="s">
        <v>989</v>
      </c>
      <c r="C94" s="3">
        <v>84</v>
      </c>
    </row>
    <row r="95" spans="1:3">
      <c r="A95" s="11">
        <v>93</v>
      </c>
      <c r="B95" s="3" t="s">
        <v>990</v>
      </c>
      <c r="C95" s="3">
        <v>100</v>
      </c>
    </row>
    <row r="96" spans="1:3">
      <c r="A96" s="11">
        <v>94</v>
      </c>
      <c r="B96" s="3" t="s">
        <v>991</v>
      </c>
      <c r="C96" s="3">
        <v>81</v>
      </c>
    </row>
    <row r="97" spans="1:3">
      <c r="A97" s="11">
        <v>95</v>
      </c>
      <c r="B97" s="3" t="s">
        <v>992</v>
      </c>
      <c r="C97" s="3">
        <v>100</v>
      </c>
    </row>
    <row r="98" spans="1:3">
      <c r="A98" s="11">
        <v>96</v>
      </c>
      <c r="B98" s="3" t="s">
        <v>993</v>
      </c>
      <c r="C98" s="3">
        <v>100</v>
      </c>
    </row>
    <row r="99" spans="1:3">
      <c r="A99" s="11">
        <v>97</v>
      </c>
      <c r="B99" s="3" t="s">
        <v>994</v>
      </c>
      <c r="C99" s="3">
        <v>58</v>
      </c>
    </row>
    <row r="100" spans="1:3">
      <c r="A100" s="11">
        <v>98</v>
      </c>
      <c r="B100" s="3" t="s">
        <v>995</v>
      </c>
      <c r="C100" s="3">
        <v>68</v>
      </c>
    </row>
    <row r="101" spans="1:3">
      <c r="A101" s="11">
        <v>99</v>
      </c>
      <c r="B101" s="3" t="s">
        <v>996</v>
      </c>
      <c r="C101" s="3">
        <v>42</v>
      </c>
    </row>
    <row r="102" spans="1:3">
      <c r="A102" s="11">
        <v>0</v>
      </c>
      <c r="B102" s="3" t="s">
        <v>997</v>
      </c>
      <c r="C102" s="3">
        <v>99</v>
      </c>
    </row>
    <row r="103" spans="1:3">
      <c r="A103" s="11">
        <v>1</v>
      </c>
      <c r="B103" s="3" t="s">
        <v>998</v>
      </c>
      <c r="C103" s="3">
        <v>83</v>
      </c>
    </row>
    <row r="104" spans="1:3">
      <c r="A104" s="11">
        <v>2</v>
      </c>
      <c r="B104" s="3" t="s">
        <v>999</v>
      </c>
      <c r="C104" s="3">
        <v>85</v>
      </c>
    </row>
    <row r="105" spans="1:3">
      <c r="A105" s="11">
        <v>3</v>
      </c>
      <c r="B105" s="3" t="s">
        <v>1000</v>
      </c>
      <c r="C105" s="3">
        <v>100</v>
      </c>
    </row>
    <row r="106" spans="1:3">
      <c r="A106" s="11">
        <v>4</v>
      </c>
      <c r="B106" s="3" t="s">
        <v>1001</v>
      </c>
      <c r="C106" s="3">
        <v>100</v>
      </c>
    </row>
    <row r="107" spans="1:3">
      <c r="A107" s="11">
        <v>5</v>
      </c>
      <c r="B107" s="3" t="s">
        <v>1002</v>
      </c>
      <c r="C107" s="3">
        <v>61</v>
      </c>
    </row>
    <row r="108" spans="1:3">
      <c r="A108" s="11">
        <v>6</v>
      </c>
      <c r="B108" s="3" t="s">
        <v>1003</v>
      </c>
      <c r="C108" s="3">
        <v>69</v>
      </c>
    </row>
    <row r="109" spans="1:3">
      <c r="A109" s="11">
        <v>7</v>
      </c>
      <c r="B109" s="3" t="s">
        <v>1004</v>
      </c>
      <c r="C109" s="3">
        <v>55</v>
      </c>
    </row>
    <row r="110" spans="1:3">
      <c r="A110" s="11">
        <v>8</v>
      </c>
      <c r="B110" s="3" t="s">
        <v>1005</v>
      </c>
      <c r="C110" s="3">
        <v>64</v>
      </c>
    </row>
    <row r="111" spans="1:3">
      <c r="A111" s="11">
        <v>9</v>
      </c>
      <c r="B111" s="3" t="s">
        <v>1006</v>
      </c>
      <c r="C111" s="3">
        <v>30</v>
      </c>
    </row>
    <row r="112" spans="1:3">
      <c r="A112" s="11">
        <v>10</v>
      </c>
      <c r="B112" s="3" t="s">
        <v>1007</v>
      </c>
      <c r="C112" s="3">
        <v>72</v>
      </c>
    </row>
    <row r="113" spans="1:3">
      <c r="A113" s="11">
        <v>11</v>
      </c>
      <c r="B113" s="3" t="s">
        <v>1008</v>
      </c>
      <c r="C113" s="3">
        <v>57</v>
      </c>
    </row>
    <row r="114" spans="1:3">
      <c r="A114" s="11">
        <v>12</v>
      </c>
      <c r="B114" s="3" t="s">
        <v>1009</v>
      </c>
      <c r="C114" s="3">
        <v>61</v>
      </c>
    </row>
    <row r="115" spans="1:3">
      <c r="A115" s="11">
        <v>13</v>
      </c>
      <c r="B115" s="3" t="s">
        <v>1010</v>
      </c>
      <c r="C115" s="3">
        <v>43</v>
      </c>
    </row>
    <row r="116" spans="1:3">
      <c r="A116" s="11">
        <v>14</v>
      </c>
      <c r="B116" s="3" t="s">
        <v>1011</v>
      </c>
      <c r="C116" s="3">
        <v>80</v>
      </c>
    </row>
    <row r="117" spans="1:3">
      <c r="A117" s="11">
        <v>15</v>
      </c>
      <c r="B117" s="3" t="s">
        <v>1012</v>
      </c>
      <c r="C117" s="3">
        <v>61</v>
      </c>
    </row>
    <row r="118" spans="1:3">
      <c r="A118" s="11">
        <v>16</v>
      </c>
      <c r="B118" s="3" t="s">
        <v>1013</v>
      </c>
      <c r="C118" s="3">
        <v>87</v>
      </c>
    </row>
    <row r="119" spans="1:3">
      <c r="A119" s="11">
        <v>17</v>
      </c>
      <c r="B119" s="3" t="s">
        <v>1014</v>
      </c>
      <c r="C119" s="3">
        <v>27</v>
      </c>
    </row>
    <row r="120" spans="1:3">
      <c r="A120" s="11">
        <v>18</v>
      </c>
      <c r="B120" s="3" t="s">
        <v>1015</v>
      </c>
      <c r="C120" s="3">
        <v>100</v>
      </c>
    </row>
    <row r="121" spans="1:3">
      <c r="A121" s="11">
        <v>19</v>
      </c>
      <c r="B121" s="3" t="s">
        <v>1016</v>
      </c>
      <c r="C121" s="3">
        <v>90</v>
      </c>
    </row>
    <row r="122" spans="1:3">
      <c r="A122" s="11">
        <v>20</v>
      </c>
      <c r="B122" s="3" t="s">
        <v>1017</v>
      </c>
      <c r="C122" s="3">
        <v>53</v>
      </c>
    </row>
    <row r="123" spans="1:3">
      <c r="A123" s="11">
        <v>21</v>
      </c>
      <c r="B123" s="3" t="s">
        <v>1018</v>
      </c>
      <c r="C123" s="3">
        <v>100</v>
      </c>
    </row>
    <row r="124" spans="1:3">
      <c r="A124" s="11">
        <v>22</v>
      </c>
      <c r="B124" s="3" t="s">
        <v>1019</v>
      </c>
      <c r="C124" s="3">
        <v>76</v>
      </c>
    </row>
    <row r="125" spans="1:3">
      <c r="A125" s="11">
        <v>23</v>
      </c>
      <c r="B125" s="3" t="s">
        <v>1020</v>
      </c>
      <c r="C125" s="3">
        <v>100</v>
      </c>
    </row>
    <row r="126" spans="1:3">
      <c r="A126" s="11">
        <v>24</v>
      </c>
      <c r="B126" s="3" t="s">
        <v>1021</v>
      </c>
      <c r="C126" s="3">
        <v>92</v>
      </c>
    </row>
    <row r="127" spans="1:3">
      <c r="A127" s="11">
        <v>25</v>
      </c>
      <c r="B127" s="3" t="s">
        <v>1022</v>
      </c>
      <c r="C127" s="3">
        <v>100</v>
      </c>
    </row>
    <row r="128" spans="1:3">
      <c r="A128" s="11">
        <v>26</v>
      </c>
      <c r="B128" s="3" t="s">
        <v>1023</v>
      </c>
      <c r="C128" s="3">
        <v>100</v>
      </c>
    </row>
    <row r="129" spans="1:3">
      <c r="A129" s="11">
        <v>27</v>
      </c>
      <c r="B129" s="3" t="s">
        <v>1024</v>
      </c>
      <c r="C129" s="3">
        <v>76</v>
      </c>
    </row>
    <row r="130" spans="1:3">
      <c r="A130" s="11">
        <v>28</v>
      </c>
      <c r="B130" s="3" t="s">
        <v>1025</v>
      </c>
      <c r="C130" s="3">
        <v>75</v>
      </c>
    </row>
    <row r="131" spans="1:3">
      <c r="A131" s="11">
        <v>29</v>
      </c>
      <c r="B131" s="3" t="s">
        <v>1026</v>
      </c>
      <c r="C131" s="3">
        <v>100</v>
      </c>
    </row>
    <row r="132" spans="1:3">
      <c r="A132" s="11">
        <v>30</v>
      </c>
      <c r="B132" s="3" t="s">
        <v>1027</v>
      </c>
      <c r="C132" s="3">
        <v>86</v>
      </c>
    </row>
    <row r="133" spans="1:3">
      <c r="A133" s="11">
        <v>31</v>
      </c>
      <c r="B133" s="3" t="s">
        <v>1028</v>
      </c>
      <c r="C133" s="3">
        <v>100</v>
      </c>
    </row>
    <row r="134" spans="1:3">
      <c r="A134" s="11">
        <v>32</v>
      </c>
      <c r="B134" s="3" t="s">
        <v>1029</v>
      </c>
      <c r="C134" s="3">
        <v>100</v>
      </c>
    </row>
    <row r="135" spans="1:3">
      <c r="A135" s="11">
        <v>33</v>
      </c>
      <c r="B135" s="3" t="s">
        <v>1030</v>
      </c>
      <c r="C135" s="3">
        <v>85</v>
      </c>
    </row>
    <row r="136" spans="1:3">
      <c r="A136" s="11">
        <v>34</v>
      </c>
      <c r="B136" s="3" t="s">
        <v>1031</v>
      </c>
      <c r="C136" s="3">
        <v>100</v>
      </c>
    </row>
    <row r="137" spans="1:3">
      <c r="A137" s="11">
        <v>35</v>
      </c>
      <c r="B137" s="3" t="s">
        <v>1032</v>
      </c>
      <c r="C137" s="3">
        <v>62</v>
      </c>
    </row>
    <row r="138" spans="1:3">
      <c r="A138" s="11">
        <v>36</v>
      </c>
      <c r="B138" s="3" t="s">
        <v>1033</v>
      </c>
      <c r="C138" s="3">
        <v>48</v>
      </c>
    </row>
    <row r="139" spans="1:3">
      <c r="A139" s="11">
        <v>37</v>
      </c>
      <c r="B139" s="3" t="s">
        <v>1034</v>
      </c>
      <c r="C139" s="3">
        <v>63</v>
      </c>
    </row>
    <row r="140" spans="1:3">
      <c r="A140" s="11">
        <v>38</v>
      </c>
      <c r="B140" s="3" t="s">
        <v>1035</v>
      </c>
      <c r="C140" s="3">
        <v>98</v>
      </c>
    </row>
    <row r="141" spans="1:3">
      <c r="A141" s="11">
        <v>39</v>
      </c>
      <c r="B141" s="3" t="s">
        <v>1036</v>
      </c>
      <c r="C141" s="3">
        <v>59</v>
      </c>
    </row>
    <row r="142" spans="1:3">
      <c r="A142" s="11">
        <v>40</v>
      </c>
      <c r="B142" s="3" t="s">
        <v>1037</v>
      </c>
      <c r="C142" s="3">
        <v>5</v>
      </c>
    </row>
    <row r="143" spans="1:3">
      <c r="A143" s="11">
        <v>41</v>
      </c>
      <c r="B143" s="3" t="s">
        <v>1038</v>
      </c>
      <c r="C143" s="3">
        <v>33</v>
      </c>
    </row>
    <row r="144" spans="1:3">
      <c r="A144" s="11">
        <v>42</v>
      </c>
      <c r="B144" s="3" t="s">
        <v>1039</v>
      </c>
      <c r="C144" s="3">
        <v>80</v>
      </c>
    </row>
    <row r="145" spans="1:3">
      <c r="A145" s="11">
        <v>43</v>
      </c>
      <c r="B145" s="3" t="s">
        <v>1040</v>
      </c>
      <c r="C145" s="3">
        <v>52</v>
      </c>
    </row>
    <row r="146" spans="1:3">
      <c r="A146" s="11">
        <v>44</v>
      </c>
      <c r="B146" s="3" t="s">
        <v>1041</v>
      </c>
      <c r="C146" s="3">
        <v>89</v>
      </c>
    </row>
    <row r="147" spans="1:3">
      <c r="A147" s="11">
        <v>45</v>
      </c>
      <c r="B147" s="3" t="s">
        <v>1042</v>
      </c>
      <c r="C147" s="3">
        <v>30</v>
      </c>
    </row>
    <row r="148" spans="1:3">
      <c r="A148" s="11">
        <v>46</v>
      </c>
      <c r="B148" s="3" t="s">
        <v>1043</v>
      </c>
      <c r="C148" s="3">
        <v>46</v>
      </c>
    </row>
    <row r="149" spans="1:3">
      <c r="A149" s="11">
        <v>47</v>
      </c>
      <c r="B149" s="3" t="s">
        <v>1044</v>
      </c>
      <c r="C149" s="3">
        <v>74</v>
      </c>
    </row>
    <row r="150" spans="1:3">
      <c r="A150" s="11">
        <v>48</v>
      </c>
      <c r="B150" s="3" t="s">
        <v>1045</v>
      </c>
      <c r="C150" s="3">
        <v>73</v>
      </c>
    </row>
    <row r="151" spans="1:3">
      <c r="A151" s="11">
        <v>49</v>
      </c>
      <c r="B151" s="3" t="s">
        <v>1046</v>
      </c>
      <c r="C151" s="3">
        <v>61</v>
      </c>
    </row>
    <row r="152" spans="1:3">
      <c r="A152" s="11">
        <v>50</v>
      </c>
      <c r="B152" s="3" t="s">
        <v>1047</v>
      </c>
      <c r="C152" s="3">
        <v>51</v>
      </c>
    </row>
    <row r="153" spans="1:3">
      <c r="A153" s="11">
        <v>51</v>
      </c>
      <c r="B153" s="3" t="s">
        <v>1048</v>
      </c>
      <c r="C153" s="3">
        <v>50</v>
      </c>
    </row>
    <row r="154" spans="1:3">
      <c r="A154" s="11">
        <v>52</v>
      </c>
      <c r="B154" s="3" t="s">
        <v>1049</v>
      </c>
      <c r="C154" s="3">
        <v>62</v>
      </c>
    </row>
    <row r="155" spans="1:3">
      <c r="A155" s="11">
        <v>53</v>
      </c>
      <c r="B155" s="3" t="s">
        <v>1050</v>
      </c>
      <c r="C155" s="3">
        <v>13</v>
      </c>
    </row>
    <row r="156" spans="1:3">
      <c r="A156" s="11">
        <v>54</v>
      </c>
      <c r="B156" s="3" t="s">
        <v>1051</v>
      </c>
      <c r="C156" s="3">
        <v>58</v>
      </c>
    </row>
    <row r="157" spans="1:3">
      <c r="A157" s="11">
        <v>55</v>
      </c>
      <c r="B157" s="3" t="s">
        <v>1052</v>
      </c>
      <c r="C157" s="3">
        <v>94</v>
      </c>
    </row>
    <row r="158" spans="1:3">
      <c r="A158" s="11">
        <v>56</v>
      </c>
      <c r="B158" s="3" t="s">
        <v>1053</v>
      </c>
      <c r="C158" s="3">
        <v>77</v>
      </c>
    </row>
    <row r="159" spans="1:3">
      <c r="A159" s="11">
        <v>57</v>
      </c>
      <c r="B159" s="3" t="s">
        <v>1054</v>
      </c>
      <c r="C159" s="3">
        <v>100</v>
      </c>
    </row>
    <row r="160" spans="1:3">
      <c r="A160" s="11">
        <v>58</v>
      </c>
      <c r="B160" s="3" t="s">
        <v>1055</v>
      </c>
      <c r="C160" s="3">
        <v>100</v>
      </c>
    </row>
    <row r="161" spans="1:3">
      <c r="A161" s="11">
        <v>59</v>
      </c>
      <c r="B161" s="3" t="s">
        <v>1056</v>
      </c>
      <c r="C161" s="3">
        <v>65</v>
      </c>
    </row>
    <row r="162" spans="1:3">
      <c r="A162" s="11">
        <v>60</v>
      </c>
      <c r="B162" s="3" t="s">
        <v>1057</v>
      </c>
      <c r="C162" s="3">
        <v>92</v>
      </c>
    </row>
    <row r="163" spans="1:3">
      <c r="A163" s="11">
        <v>61</v>
      </c>
      <c r="B163" s="3" t="s">
        <v>1058</v>
      </c>
      <c r="C163" s="3">
        <v>74</v>
      </c>
    </row>
    <row r="164" spans="1:3">
      <c r="A164" s="11">
        <v>62</v>
      </c>
      <c r="B164" s="3" t="s">
        <v>1059</v>
      </c>
      <c r="C164" s="3">
        <v>100</v>
      </c>
    </row>
    <row r="165" spans="1:3">
      <c r="A165" s="11">
        <v>63</v>
      </c>
      <c r="B165" s="3" t="s">
        <v>1060</v>
      </c>
      <c r="C165" s="3">
        <v>72</v>
      </c>
    </row>
    <row r="166" spans="1:3">
      <c r="A166" s="11">
        <v>64</v>
      </c>
      <c r="B166" s="3" t="s">
        <v>1061</v>
      </c>
      <c r="C166" s="3">
        <v>100</v>
      </c>
    </row>
    <row r="167" spans="1:3">
      <c r="A167" s="11">
        <v>65</v>
      </c>
      <c r="B167" s="3" t="s">
        <v>1062</v>
      </c>
      <c r="C167" s="3">
        <v>90</v>
      </c>
    </row>
    <row r="168" spans="1:3">
      <c r="A168" s="11">
        <v>66</v>
      </c>
      <c r="B168" s="3" t="s">
        <v>1063</v>
      </c>
      <c r="C168" s="3">
        <v>40</v>
      </c>
    </row>
    <row r="169" spans="1:3">
      <c r="A169" s="11">
        <v>67</v>
      </c>
      <c r="B169" s="3" t="s">
        <v>1064</v>
      </c>
      <c r="C169" s="3">
        <v>71</v>
      </c>
    </row>
    <row r="170" spans="1:3">
      <c r="A170" s="11">
        <v>68</v>
      </c>
      <c r="B170" s="3" t="s">
        <v>1065</v>
      </c>
      <c r="C170" s="3">
        <v>80</v>
      </c>
    </row>
    <row r="171" spans="1:3">
      <c r="A171" s="11">
        <v>69</v>
      </c>
      <c r="B171" s="3" t="s">
        <v>1066</v>
      </c>
      <c r="C171" s="3">
        <v>69</v>
      </c>
    </row>
    <row r="172" spans="1:3">
      <c r="A172" s="11">
        <v>70</v>
      </c>
      <c r="B172" s="3" t="s">
        <v>1067</v>
      </c>
      <c r="C172" s="3">
        <v>74</v>
      </c>
    </row>
    <row r="173" spans="1:3">
      <c r="A173" s="11">
        <v>71</v>
      </c>
      <c r="B173" s="3" t="s">
        <v>1068</v>
      </c>
      <c r="C173" s="3">
        <v>85</v>
      </c>
    </row>
    <row r="174" spans="1:3">
      <c r="A174" s="11">
        <v>72</v>
      </c>
      <c r="B174" s="3" t="s">
        <v>1069</v>
      </c>
      <c r="C174" s="3">
        <v>65</v>
      </c>
    </row>
    <row r="175" spans="1:3">
      <c r="A175" s="11">
        <v>73</v>
      </c>
      <c r="B175" s="3" t="s">
        <v>1070</v>
      </c>
      <c r="C175" s="3">
        <v>96</v>
      </c>
    </row>
    <row r="176" spans="1:3">
      <c r="A176" s="11">
        <v>74</v>
      </c>
      <c r="B176" s="3" t="s">
        <v>1071</v>
      </c>
      <c r="C176" s="3">
        <v>100</v>
      </c>
    </row>
    <row r="177" spans="1:3">
      <c r="A177" s="11">
        <v>75</v>
      </c>
      <c r="B177" s="3" t="s">
        <v>1072</v>
      </c>
      <c r="C177" s="3">
        <v>100</v>
      </c>
    </row>
    <row r="178" spans="1:3">
      <c r="A178" s="11">
        <v>76</v>
      </c>
      <c r="B178" s="3" t="s">
        <v>1073</v>
      </c>
      <c r="C178" s="3">
        <v>96</v>
      </c>
    </row>
    <row r="179" spans="1:3">
      <c r="A179" s="11">
        <v>77</v>
      </c>
      <c r="B179" s="3" t="s">
        <v>1074</v>
      </c>
      <c r="C179" s="3">
        <v>100</v>
      </c>
    </row>
    <row r="180" spans="1:3">
      <c r="A180" s="11">
        <v>78</v>
      </c>
      <c r="B180" s="3" t="s">
        <v>1075</v>
      </c>
      <c r="C180" s="3">
        <v>100</v>
      </c>
    </row>
    <row r="181" spans="1:3">
      <c r="A181" s="11">
        <v>79</v>
      </c>
      <c r="B181" s="3" t="s">
        <v>1076</v>
      </c>
      <c r="C181" s="3">
        <v>77</v>
      </c>
    </row>
    <row r="182" spans="1:3">
      <c r="A182" s="11">
        <v>80</v>
      </c>
      <c r="B182" s="3" t="s">
        <v>1077</v>
      </c>
      <c r="C182" s="3">
        <v>83</v>
      </c>
    </row>
    <row r="183" spans="1:3">
      <c r="A183" s="11">
        <v>81</v>
      </c>
      <c r="B183" s="3" t="s">
        <v>1078</v>
      </c>
      <c r="C183" s="3">
        <v>100</v>
      </c>
    </row>
    <row r="184" spans="1:3">
      <c r="A184" s="11">
        <v>82</v>
      </c>
      <c r="B184" s="3" t="s">
        <v>1079</v>
      </c>
      <c r="C184" s="3">
        <v>69</v>
      </c>
    </row>
    <row r="185" spans="1:3">
      <c r="A185" s="11">
        <v>83</v>
      </c>
      <c r="B185" s="3" t="s">
        <v>1080</v>
      </c>
      <c r="C185" s="3">
        <v>61</v>
      </c>
    </row>
    <row r="186" spans="1:3">
      <c r="A186" s="11">
        <v>84</v>
      </c>
      <c r="B186" s="3" t="s">
        <v>1081</v>
      </c>
      <c r="C186" s="3">
        <v>63</v>
      </c>
    </row>
    <row r="187" spans="1:3">
      <c r="A187" s="11">
        <v>85</v>
      </c>
      <c r="B187" s="3" t="s">
        <v>1082</v>
      </c>
      <c r="C187" s="3">
        <v>100</v>
      </c>
    </row>
    <row r="188" spans="1:3">
      <c r="A188" s="11">
        <v>86</v>
      </c>
      <c r="B188" s="3" t="s">
        <v>1083</v>
      </c>
      <c r="C188" s="3">
        <v>82</v>
      </c>
    </row>
    <row r="189" spans="1:3">
      <c r="A189" s="11">
        <v>87</v>
      </c>
      <c r="B189" s="3" t="s">
        <v>1084</v>
      </c>
      <c r="C189" s="3">
        <v>69</v>
      </c>
    </row>
    <row r="190" spans="1:3">
      <c r="A190" s="11">
        <v>88</v>
      </c>
      <c r="B190" s="3" t="s">
        <v>1085</v>
      </c>
      <c r="C190" s="3">
        <v>100</v>
      </c>
    </row>
    <row r="191" spans="1:3">
      <c r="A191" s="11">
        <v>89</v>
      </c>
      <c r="B191" s="3" t="s">
        <v>1086</v>
      </c>
      <c r="C191" s="3">
        <v>97</v>
      </c>
    </row>
    <row r="192" spans="1:3">
      <c r="A192" s="11">
        <v>90</v>
      </c>
      <c r="B192" s="3" t="s">
        <v>1087</v>
      </c>
      <c r="C192" s="3">
        <v>98</v>
      </c>
    </row>
    <row r="193" spans="1:3">
      <c r="A193" s="11">
        <v>91</v>
      </c>
      <c r="B193" s="3" t="s">
        <v>1088</v>
      </c>
      <c r="C193" s="3">
        <v>57</v>
      </c>
    </row>
    <row r="194" spans="1:3">
      <c r="A194" s="11">
        <v>92</v>
      </c>
      <c r="B194" s="3" t="s">
        <v>1089</v>
      </c>
      <c r="C194" s="3">
        <v>40</v>
      </c>
    </row>
    <row r="195" spans="1:3">
      <c r="A195" s="11">
        <v>93</v>
      </c>
      <c r="B195" s="3" t="s">
        <v>1090</v>
      </c>
      <c r="C195" s="3">
        <v>100</v>
      </c>
    </row>
    <row r="196" spans="1:3">
      <c r="A196" s="11">
        <v>94</v>
      </c>
      <c r="B196" s="3" t="s">
        <v>1091</v>
      </c>
      <c r="C196" s="3">
        <v>66</v>
      </c>
    </row>
    <row r="197" spans="1:3">
      <c r="A197" s="11">
        <v>95</v>
      </c>
      <c r="B197" s="3" t="s">
        <v>1092</v>
      </c>
      <c r="C197" s="3">
        <v>100</v>
      </c>
    </row>
    <row r="198" spans="1:3">
      <c r="A198" s="11">
        <v>96</v>
      </c>
      <c r="B198" s="3" t="s">
        <v>1093</v>
      </c>
      <c r="C198" s="3">
        <v>100</v>
      </c>
    </row>
    <row r="199" spans="1:3">
      <c r="A199" s="11">
        <v>97</v>
      </c>
      <c r="B199" s="3" t="s">
        <v>1094</v>
      </c>
      <c r="C199" s="3">
        <v>57</v>
      </c>
    </row>
    <row r="200" spans="1:3">
      <c r="A200" s="11">
        <v>98</v>
      </c>
      <c r="B200" s="3" t="s">
        <v>1095</v>
      </c>
      <c r="C200" s="3">
        <v>38</v>
      </c>
    </row>
    <row r="201" spans="1:3">
      <c r="A201" s="11">
        <v>0</v>
      </c>
      <c r="B201" s="3" t="s">
        <v>1096</v>
      </c>
      <c r="C201" s="3">
        <v>29</v>
      </c>
    </row>
    <row r="202" spans="1:3">
      <c r="A202" s="11">
        <v>1</v>
      </c>
      <c r="B202" s="3" t="s">
        <v>1097</v>
      </c>
      <c r="C202" s="3">
        <v>14</v>
      </c>
    </row>
    <row r="203" spans="1:3">
      <c r="A203" s="11">
        <v>2</v>
      </c>
      <c r="B203" s="3" t="s">
        <v>1098</v>
      </c>
      <c r="C203" s="3">
        <v>17</v>
      </c>
    </row>
    <row r="204" spans="1:3">
      <c r="A204" s="11">
        <v>3</v>
      </c>
      <c r="B204" s="3" t="s">
        <v>1099</v>
      </c>
      <c r="C204" s="3">
        <v>12</v>
      </c>
    </row>
    <row r="205" spans="1:3">
      <c r="A205" s="11">
        <v>4</v>
      </c>
      <c r="B205" s="3" t="s">
        <v>1100</v>
      </c>
      <c r="C205" s="3">
        <v>12</v>
      </c>
    </row>
    <row r="206" spans="1:3">
      <c r="A206" s="11">
        <v>5</v>
      </c>
      <c r="B206" s="3" t="s">
        <v>1101</v>
      </c>
      <c r="C206" s="3">
        <v>93</v>
      </c>
    </row>
    <row r="207" spans="1:3">
      <c r="A207" s="11">
        <v>6</v>
      </c>
      <c r="B207" s="3" t="s">
        <v>1102</v>
      </c>
      <c r="C207" s="3">
        <v>63</v>
      </c>
    </row>
    <row r="208" spans="1:3">
      <c r="A208" s="11">
        <v>7</v>
      </c>
      <c r="B208" s="3" t="s">
        <v>1103</v>
      </c>
      <c r="C208" s="3">
        <v>51</v>
      </c>
    </row>
    <row r="209" spans="1:3">
      <c r="A209" s="11">
        <v>8</v>
      </c>
      <c r="B209" s="3" t="s">
        <v>1104</v>
      </c>
      <c r="C209" s="3">
        <v>55</v>
      </c>
    </row>
    <row r="210" spans="1:3">
      <c r="A210" s="11">
        <v>9</v>
      </c>
      <c r="B210" s="3" t="s">
        <v>1105</v>
      </c>
      <c r="C210" s="3">
        <v>70</v>
      </c>
    </row>
    <row r="211" spans="1:3">
      <c r="A211" s="11">
        <v>10</v>
      </c>
      <c r="B211" s="3" t="s">
        <v>1106</v>
      </c>
      <c r="C211" s="3">
        <v>62</v>
      </c>
    </row>
    <row r="212" spans="1:3">
      <c r="A212" s="11">
        <v>11</v>
      </c>
      <c r="B212" s="3" t="s">
        <v>1107</v>
      </c>
      <c r="C212" s="3">
        <v>34</v>
      </c>
    </row>
    <row r="213" spans="1:3">
      <c r="A213" s="11">
        <v>12</v>
      </c>
      <c r="B213" s="3" t="s">
        <v>1108</v>
      </c>
      <c r="C213" s="3">
        <v>85</v>
      </c>
    </row>
    <row r="214" spans="1:3">
      <c r="A214" s="11">
        <v>13</v>
      </c>
      <c r="B214" s="3" t="s">
        <v>1109</v>
      </c>
      <c r="C214" s="3">
        <v>61</v>
      </c>
    </row>
    <row r="215" spans="1:3">
      <c r="A215" s="11">
        <v>14</v>
      </c>
      <c r="B215" s="3" t="s">
        <v>1110</v>
      </c>
      <c r="C215" s="3">
        <v>74</v>
      </c>
    </row>
    <row r="216" spans="1:3">
      <c r="A216" s="11">
        <v>15</v>
      </c>
      <c r="B216" s="3" t="s">
        <v>1111</v>
      </c>
      <c r="C216" s="3">
        <v>95</v>
      </c>
    </row>
    <row r="217" spans="1:3">
      <c r="A217" s="11">
        <v>16</v>
      </c>
      <c r="B217" s="3" t="s">
        <v>1112</v>
      </c>
      <c r="C217" s="3">
        <v>100</v>
      </c>
    </row>
    <row r="218" spans="1:3">
      <c r="A218" s="11">
        <v>17</v>
      </c>
      <c r="B218" s="3" t="s">
        <v>1113</v>
      </c>
      <c r="C218" s="3">
        <v>61</v>
      </c>
    </row>
    <row r="219" spans="1:3">
      <c r="A219" s="11">
        <v>18</v>
      </c>
      <c r="B219" s="3" t="s">
        <v>1114</v>
      </c>
      <c r="C219" s="3">
        <v>95</v>
      </c>
    </row>
    <row r="220" spans="1:3">
      <c r="A220" s="11">
        <v>19</v>
      </c>
      <c r="B220" s="3" t="s">
        <v>1115</v>
      </c>
      <c r="C220" s="3">
        <v>100</v>
      </c>
    </row>
    <row r="221" spans="1:3">
      <c r="A221" s="11">
        <v>20</v>
      </c>
      <c r="B221" s="3" t="s">
        <v>1116</v>
      </c>
      <c r="C221" s="3">
        <v>100</v>
      </c>
    </row>
    <row r="222" spans="1:3">
      <c r="A222" s="11">
        <v>21</v>
      </c>
      <c r="B222" s="3" t="s">
        <v>1117</v>
      </c>
      <c r="C222" s="3">
        <v>100</v>
      </c>
    </row>
    <row r="223" spans="1:3">
      <c r="A223" s="11">
        <v>22</v>
      </c>
      <c r="B223" s="3" t="s">
        <v>1118</v>
      </c>
      <c r="C223" s="3">
        <v>75</v>
      </c>
    </row>
    <row r="224" spans="1:3">
      <c r="A224" s="11">
        <v>23</v>
      </c>
      <c r="B224" s="3" t="s">
        <v>1119</v>
      </c>
      <c r="C224" s="3">
        <v>100</v>
      </c>
    </row>
    <row r="225" spans="1:3">
      <c r="A225" s="11">
        <v>24</v>
      </c>
      <c r="B225" s="3" t="s">
        <v>1120</v>
      </c>
      <c r="C225" s="3">
        <v>84</v>
      </c>
    </row>
    <row r="226" spans="1:3">
      <c r="A226" s="11">
        <v>25</v>
      </c>
      <c r="B226" s="3" t="s">
        <v>1121</v>
      </c>
      <c r="C226" s="3">
        <v>74</v>
      </c>
    </row>
    <row r="227" spans="1:3">
      <c r="A227" s="11">
        <v>26</v>
      </c>
      <c r="B227" s="3" t="s">
        <v>1122</v>
      </c>
      <c r="C227" s="3">
        <v>100</v>
      </c>
    </row>
    <row r="228" spans="1:3">
      <c r="A228" s="11">
        <v>27</v>
      </c>
      <c r="B228" s="3" t="s">
        <v>1123</v>
      </c>
      <c r="C228" s="3">
        <v>100</v>
      </c>
    </row>
    <row r="229" spans="1:3">
      <c r="A229" s="11">
        <v>28</v>
      </c>
      <c r="B229" s="3" t="s">
        <v>1124</v>
      </c>
      <c r="C229" s="3">
        <v>100</v>
      </c>
    </row>
    <row r="230" spans="1:3">
      <c r="A230" s="11">
        <v>29</v>
      </c>
      <c r="B230" s="3" t="s">
        <v>1125</v>
      </c>
      <c r="C230" s="3">
        <v>91</v>
      </c>
    </row>
    <row r="231" spans="1:3">
      <c r="A231" s="11">
        <v>30</v>
      </c>
      <c r="B231" s="3" t="s">
        <v>1126</v>
      </c>
      <c r="C231" s="3">
        <v>100</v>
      </c>
    </row>
    <row r="232" spans="1:3">
      <c r="A232" s="11">
        <v>31</v>
      </c>
      <c r="B232" s="3" t="s">
        <v>1127</v>
      </c>
      <c r="C232" s="3">
        <v>100</v>
      </c>
    </row>
    <row r="233" spans="1:3">
      <c r="A233" s="11">
        <v>32</v>
      </c>
      <c r="B233" s="3" t="s">
        <v>1128</v>
      </c>
      <c r="C233" s="3">
        <v>100</v>
      </c>
    </row>
    <row r="234" spans="1:3">
      <c r="A234" s="11">
        <v>33</v>
      </c>
      <c r="B234" s="3" t="s">
        <v>1129</v>
      </c>
      <c r="C234" s="3">
        <v>84</v>
      </c>
    </row>
    <row r="235" spans="1:3">
      <c r="A235" s="11">
        <v>34</v>
      </c>
      <c r="B235" s="3" t="s">
        <v>1130</v>
      </c>
      <c r="C235" s="3">
        <v>100</v>
      </c>
    </row>
    <row r="236" spans="1:3">
      <c r="A236" s="11">
        <v>35</v>
      </c>
      <c r="B236" s="3" t="s">
        <v>1131</v>
      </c>
      <c r="C236" s="3">
        <v>100</v>
      </c>
    </row>
    <row r="237" spans="1:3">
      <c r="A237" s="11">
        <v>36</v>
      </c>
      <c r="B237" s="3" t="s">
        <v>1132</v>
      </c>
      <c r="C237" s="3">
        <v>100</v>
      </c>
    </row>
    <row r="238" spans="1:3">
      <c r="A238" s="11">
        <v>37</v>
      </c>
      <c r="B238" s="3" t="s">
        <v>1133</v>
      </c>
      <c r="C238" s="3">
        <v>98</v>
      </c>
    </row>
    <row r="239" spans="1:3">
      <c r="A239" s="11">
        <v>38</v>
      </c>
      <c r="B239" s="3" t="s">
        <v>1134</v>
      </c>
      <c r="C239" s="3">
        <v>100</v>
      </c>
    </row>
    <row r="240" spans="1:3">
      <c r="A240" s="11">
        <v>39</v>
      </c>
      <c r="B240" s="3" t="s">
        <v>1135</v>
      </c>
      <c r="C240" s="3">
        <v>100</v>
      </c>
    </row>
    <row r="241" spans="1:3">
      <c r="A241" s="11">
        <v>40</v>
      </c>
      <c r="B241" s="3" t="s">
        <v>1136</v>
      </c>
      <c r="C241" s="3">
        <v>86</v>
      </c>
    </row>
    <row r="242" spans="1:3">
      <c r="A242" s="11">
        <v>41</v>
      </c>
      <c r="B242" s="3" t="s">
        <v>1137</v>
      </c>
      <c r="C242" s="3">
        <v>89</v>
      </c>
    </row>
    <row r="243" spans="1:3">
      <c r="A243" s="11">
        <v>42</v>
      </c>
      <c r="B243" s="3" t="s">
        <v>1138</v>
      </c>
      <c r="C243" s="3">
        <v>64</v>
      </c>
    </row>
    <row r="244" spans="1:3">
      <c r="A244" s="11">
        <v>43</v>
      </c>
      <c r="B244" s="3" t="s">
        <v>1139</v>
      </c>
      <c r="C244" s="3">
        <v>99</v>
      </c>
    </row>
    <row r="245" spans="1:3">
      <c r="A245" s="11">
        <v>44</v>
      </c>
      <c r="B245" s="3" t="s">
        <v>1140</v>
      </c>
      <c r="C245" s="3">
        <v>86</v>
      </c>
    </row>
    <row r="246" spans="1:3">
      <c r="A246" s="11">
        <v>45</v>
      </c>
      <c r="B246" s="3" t="s">
        <v>1141</v>
      </c>
      <c r="C246" s="3">
        <v>59</v>
      </c>
    </row>
    <row r="247" spans="1:3">
      <c r="A247" s="11">
        <v>46</v>
      </c>
      <c r="B247" s="3" t="s">
        <v>1142</v>
      </c>
      <c r="C247" s="3">
        <v>85</v>
      </c>
    </row>
    <row r="248" spans="1:3">
      <c r="A248" s="11">
        <v>47</v>
      </c>
      <c r="B248" s="3" t="s">
        <v>1143</v>
      </c>
      <c r="C248" s="3">
        <v>100</v>
      </c>
    </row>
    <row r="249" spans="1:3">
      <c r="A249" s="11">
        <v>48</v>
      </c>
      <c r="B249" s="3" t="s">
        <v>1144</v>
      </c>
      <c r="C249" s="3">
        <v>55</v>
      </c>
    </row>
    <row r="250" spans="1:3">
      <c r="A250" s="11">
        <v>49</v>
      </c>
      <c r="B250" s="3" t="s">
        <v>1145</v>
      </c>
      <c r="C250" s="3">
        <v>94</v>
      </c>
    </row>
    <row r="251" spans="1:3">
      <c r="A251" s="11">
        <v>50</v>
      </c>
      <c r="B251" s="3" t="s">
        <v>1146</v>
      </c>
      <c r="C251" s="3">
        <v>72</v>
      </c>
    </row>
    <row r="252" spans="1:3">
      <c r="A252" s="11">
        <v>51</v>
      </c>
      <c r="B252" s="3" t="s">
        <v>1147</v>
      </c>
      <c r="C252" s="3">
        <v>52</v>
      </c>
    </row>
    <row r="253" spans="1:3">
      <c r="A253" s="11">
        <v>52</v>
      </c>
      <c r="B253" s="3" t="s">
        <v>1148</v>
      </c>
      <c r="C253" s="3">
        <v>100</v>
      </c>
    </row>
    <row r="254" spans="1:3">
      <c r="A254" s="11">
        <v>53</v>
      </c>
      <c r="B254" s="3" t="s">
        <v>1149</v>
      </c>
      <c r="C254" s="3">
        <v>0</v>
      </c>
    </row>
    <row r="255" spans="1:3">
      <c r="A255" s="11">
        <v>54</v>
      </c>
      <c r="B255" s="3" t="s">
        <v>1150</v>
      </c>
      <c r="C255" s="3">
        <v>26</v>
      </c>
    </row>
    <row r="256" spans="1:3">
      <c r="A256" s="11">
        <v>55</v>
      </c>
      <c r="B256" s="3" t="s">
        <v>1151</v>
      </c>
      <c r="C256" s="3">
        <v>12</v>
      </c>
    </row>
    <row r="257" spans="1:3">
      <c r="A257" s="11">
        <v>56</v>
      </c>
      <c r="B257" s="3" t="s">
        <v>1152</v>
      </c>
      <c r="C257" s="3">
        <v>36</v>
      </c>
    </row>
    <row r="258" spans="1:3">
      <c r="A258" s="11">
        <v>57</v>
      </c>
      <c r="B258" s="3" t="s">
        <v>1153</v>
      </c>
      <c r="C258" s="3">
        <v>79</v>
      </c>
    </row>
    <row r="259" spans="1:3">
      <c r="A259" s="11">
        <v>58</v>
      </c>
      <c r="B259" s="3" t="s">
        <v>1154</v>
      </c>
      <c r="C259" s="3">
        <v>0</v>
      </c>
    </row>
    <row r="260" spans="1:3">
      <c r="A260" s="11">
        <v>59</v>
      </c>
      <c r="B260" s="3" t="s">
        <v>1155</v>
      </c>
      <c r="C260" s="3">
        <v>15</v>
      </c>
    </row>
    <row r="261" spans="1:3">
      <c r="A261" s="11">
        <v>60</v>
      </c>
      <c r="B261" s="3" t="s">
        <v>1156</v>
      </c>
      <c r="C261" s="3">
        <v>12</v>
      </c>
    </row>
    <row r="262" spans="1:3">
      <c r="A262" s="11">
        <v>61</v>
      </c>
      <c r="B262" s="3" t="s">
        <v>1157</v>
      </c>
      <c r="C262" s="3">
        <v>32</v>
      </c>
    </row>
    <row r="263" spans="1:3">
      <c r="A263" s="11">
        <v>62</v>
      </c>
      <c r="B263" s="3" t="s">
        <v>1158</v>
      </c>
      <c r="C263" s="3">
        <v>12</v>
      </c>
    </row>
    <row r="264" spans="1:3">
      <c r="A264" s="11">
        <v>63</v>
      </c>
      <c r="B264" s="3" t="s">
        <v>1159</v>
      </c>
      <c r="C264" s="3">
        <v>100</v>
      </c>
    </row>
    <row r="265" spans="1:3">
      <c r="A265" s="11">
        <v>64</v>
      </c>
      <c r="B265" s="3" t="s">
        <v>1160</v>
      </c>
      <c r="C265" s="3">
        <v>17</v>
      </c>
    </row>
    <row r="266" spans="1:3">
      <c r="A266" s="11">
        <v>65</v>
      </c>
      <c r="B266" s="3" t="s">
        <v>1161</v>
      </c>
      <c r="C266" s="3">
        <v>51</v>
      </c>
    </row>
    <row r="267" spans="1:3">
      <c r="A267" s="11">
        <v>66</v>
      </c>
      <c r="B267" s="3" t="s">
        <v>1162</v>
      </c>
      <c r="C267" s="3">
        <v>100</v>
      </c>
    </row>
    <row r="268" spans="1:3">
      <c r="A268" s="11">
        <v>67</v>
      </c>
      <c r="B268" s="3" t="s">
        <v>1163</v>
      </c>
      <c r="C268" s="3">
        <v>61</v>
      </c>
    </row>
    <row r="269" spans="1:3">
      <c r="A269" s="11">
        <v>68</v>
      </c>
      <c r="B269" s="3" t="s">
        <v>1164</v>
      </c>
      <c r="C269" s="3">
        <v>72</v>
      </c>
    </row>
    <row r="270" spans="1:3">
      <c r="A270" s="11">
        <v>69</v>
      </c>
      <c r="B270" s="3" t="s">
        <v>1165</v>
      </c>
      <c r="C270" s="3">
        <v>100</v>
      </c>
    </row>
    <row r="271" spans="1:3">
      <c r="A271" s="11">
        <v>70</v>
      </c>
      <c r="B271" s="3" t="s">
        <v>1166</v>
      </c>
      <c r="C271" s="3">
        <v>20</v>
      </c>
    </row>
    <row r="272" spans="1:3">
      <c r="A272" s="11">
        <v>71</v>
      </c>
      <c r="B272" s="3" t="s">
        <v>1167</v>
      </c>
      <c r="C272" s="3">
        <v>75</v>
      </c>
    </row>
    <row r="273" spans="1:3">
      <c r="A273" s="11">
        <v>72</v>
      </c>
      <c r="B273" s="3" t="s">
        <v>1168</v>
      </c>
      <c r="C273" s="3">
        <v>36</v>
      </c>
    </row>
    <row r="274" spans="1:3">
      <c r="A274" s="11">
        <v>73</v>
      </c>
      <c r="B274" s="3" t="s">
        <v>1169</v>
      </c>
      <c r="C274" s="3">
        <v>13</v>
      </c>
    </row>
    <row r="275" spans="1:3">
      <c r="A275" s="11">
        <v>74</v>
      </c>
      <c r="B275" s="3" t="s">
        <v>1170</v>
      </c>
      <c r="C275" s="3">
        <v>59</v>
      </c>
    </row>
    <row r="276" spans="1:3">
      <c r="A276" s="11">
        <v>75</v>
      </c>
      <c r="B276" s="3" t="s">
        <v>1171</v>
      </c>
      <c r="C276" s="3">
        <v>13</v>
      </c>
    </row>
    <row r="277" spans="1:3">
      <c r="A277" s="11">
        <v>76</v>
      </c>
      <c r="B277" s="3" t="s">
        <v>1172</v>
      </c>
      <c r="C277" s="3">
        <v>99</v>
      </c>
    </row>
    <row r="278" spans="1:3">
      <c r="A278" s="11">
        <v>77</v>
      </c>
      <c r="B278" s="3" t="s">
        <v>1173</v>
      </c>
      <c r="C278" s="3">
        <v>58</v>
      </c>
    </row>
    <row r="279" spans="1:3">
      <c r="A279" s="11">
        <v>78</v>
      </c>
      <c r="B279" s="3" t="s">
        <v>1174</v>
      </c>
      <c r="C279" s="3">
        <v>46</v>
      </c>
    </row>
    <row r="280" spans="1:3">
      <c r="A280" s="11">
        <v>79</v>
      </c>
      <c r="B280" s="3" t="s">
        <v>1175</v>
      </c>
      <c r="C280" s="3">
        <v>32</v>
      </c>
    </row>
    <row r="281" spans="1:3">
      <c r="A281" s="11">
        <v>80</v>
      </c>
      <c r="B281" s="3" t="s">
        <v>1176</v>
      </c>
      <c r="C281" s="3">
        <v>47</v>
      </c>
    </row>
    <row r="282" spans="1:3">
      <c r="A282" s="11">
        <v>81</v>
      </c>
      <c r="B282" s="3" t="s">
        <v>1177</v>
      </c>
      <c r="C282" s="3">
        <v>32</v>
      </c>
    </row>
    <row r="283" spans="1:3">
      <c r="A283" s="11">
        <v>82</v>
      </c>
      <c r="B283" s="3" t="s">
        <v>1178</v>
      </c>
      <c r="C283" s="3">
        <v>82</v>
      </c>
    </row>
    <row r="284" spans="1:3">
      <c r="A284" s="11">
        <v>83</v>
      </c>
      <c r="B284" s="3" t="s">
        <v>1179</v>
      </c>
      <c r="C284" s="3">
        <v>32</v>
      </c>
    </row>
    <row r="285" spans="1:3">
      <c r="A285" s="11">
        <v>84</v>
      </c>
      <c r="B285" s="3" t="s">
        <v>1180</v>
      </c>
      <c r="C285" s="3">
        <v>83</v>
      </c>
    </row>
    <row r="286" spans="1:3">
      <c r="A286" s="11">
        <v>85</v>
      </c>
      <c r="B286" s="3" t="s">
        <v>1181</v>
      </c>
      <c r="C286" s="3">
        <v>52</v>
      </c>
    </row>
    <row r="287" spans="1:3">
      <c r="A287" s="11">
        <v>86</v>
      </c>
      <c r="B287" s="3" t="s">
        <v>1182</v>
      </c>
      <c r="C287" s="3">
        <v>50</v>
      </c>
    </row>
    <row r="288" spans="1:3">
      <c r="A288" s="11">
        <v>87</v>
      </c>
      <c r="B288" s="3" t="s">
        <v>1183</v>
      </c>
      <c r="C288" s="3">
        <v>100</v>
      </c>
    </row>
    <row r="289" spans="1:3">
      <c r="A289" s="11">
        <v>88</v>
      </c>
      <c r="B289" s="3" t="s">
        <v>1184</v>
      </c>
      <c r="C289" s="3">
        <v>100</v>
      </c>
    </row>
    <row r="290" spans="1:3">
      <c r="A290" s="11">
        <v>89</v>
      </c>
      <c r="B290" s="3" t="s">
        <v>1185</v>
      </c>
      <c r="C290" s="3">
        <v>100</v>
      </c>
    </row>
    <row r="291" spans="1:3">
      <c r="A291" s="11">
        <v>90</v>
      </c>
      <c r="B291" s="3" t="s">
        <v>1186</v>
      </c>
      <c r="C291" s="3">
        <v>47</v>
      </c>
    </row>
    <row r="292" spans="1:3">
      <c r="A292" s="11">
        <v>91</v>
      </c>
      <c r="B292" s="3" t="s">
        <v>1187</v>
      </c>
      <c r="C292" s="3">
        <v>63</v>
      </c>
    </row>
    <row r="293" spans="1:3">
      <c r="A293" s="11">
        <v>92</v>
      </c>
      <c r="B293" s="3" t="s">
        <v>1188</v>
      </c>
      <c r="C293" s="3">
        <v>100</v>
      </c>
    </row>
    <row r="294" spans="1:3">
      <c r="A294" s="11">
        <v>93</v>
      </c>
      <c r="B294" s="3" t="s">
        <v>1189</v>
      </c>
      <c r="C294" s="3">
        <v>100</v>
      </c>
    </row>
    <row r="295" spans="1:3">
      <c r="A295" s="11">
        <v>94</v>
      </c>
      <c r="B295" s="3" t="s">
        <v>1190</v>
      </c>
      <c r="C295" s="3">
        <v>58</v>
      </c>
    </row>
    <row r="296" spans="1:3">
      <c r="A296" s="11">
        <v>95</v>
      </c>
      <c r="B296" s="3" t="s">
        <v>1191</v>
      </c>
      <c r="C296" s="3">
        <v>69</v>
      </c>
    </row>
    <row r="297" spans="1:3">
      <c r="A297" s="11">
        <v>96</v>
      </c>
      <c r="B297" s="3" t="s">
        <v>1192</v>
      </c>
      <c r="C297" s="3">
        <v>58</v>
      </c>
    </row>
    <row r="298" spans="1:3">
      <c r="A298" s="11">
        <v>97</v>
      </c>
      <c r="B298" s="3" t="s">
        <v>1193</v>
      </c>
      <c r="C298" s="3">
        <v>80</v>
      </c>
    </row>
    <row r="299" spans="1:3">
      <c r="A299" s="11">
        <v>98</v>
      </c>
      <c r="B299" s="3" t="s">
        <v>1194</v>
      </c>
      <c r="C299" s="3">
        <v>96</v>
      </c>
    </row>
    <row r="300" spans="1:3">
      <c r="A300" s="11">
        <v>0</v>
      </c>
      <c r="B300" s="3" t="s">
        <v>1195</v>
      </c>
      <c r="C300" s="3">
        <v>85</v>
      </c>
    </row>
    <row r="301" spans="1:3">
      <c r="A301" s="11">
        <v>1</v>
      </c>
      <c r="B301" s="3" t="s">
        <v>1196</v>
      </c>
      <c r="C301" s="3">
        <v>75</v>
      </c>
    </row>
    <row r="302" spans="1:3">
      <c r="A302" s="11">
        <v>2</v>
      </c>
      <c r="B302" s="3" t="s">
        <v>1197</v>
      </c>
      <c r="C302" s="3">
        <v>44</v>
      </c>
    </row>
    <row r="303" spans="1:3">
      <c r="A303" s="11">
        <v>3</v>
      </c>
      <c r="B303" s="3" t="s">
        <v>1198</v>
      </c>
      <c r="C303" s="3">
        <v>89</v>
      </c>
    </row>
    <row r="304" spans="1:3">
      <c r="A304" s="11">
        <v>4</v>
      </c>
      <c r="B304" s="3" t="s">
        <v>1199</v>
      </c>
      <c r="C304" s="3">
        <v>53</v>
      </c>
    </row>
    <row r="305" spans="1:3">
      <c r="A305" s="11">
        <v>5</v>
      </c>
      <c r="B305" s="3" t="s">
        <v>1200</v>
      </c>
      <c r="C305" s="3">
        <v>100</v>
      </c>
    </row>
    <row r="306" spans="1:3">
      <c r="A306" s="11">
        <v>6</v>
      </c>
      <c r="B306" s="3" t="s">
        <v>1201</v>
      </c>
      <c r="C306" s="3">
        <v>71</v>
      </c>
    </row>
    <row r="307" spans="1:3">
      <c r="A307" s="11">
        <v>7</v>
      </c>
      <c r="B307" s="3" t="s">
        <v>1202</v>
      </c>
      <c r="C307" s="3">
        <v>100</v>
      </c>
    </row>
    <row r="308" spans="1:3">
      <c r="A308" s="11">
        <v>8</v>
      </c>
      <c r="B308" s="3" t="s">
        <v>1203</v>
      </c>
      <c r="C308" s="3">
        <v>100</v>
      </c>
    </row>
    <row r="309" spans="1:3">
      <c r="A309" s="11">
        <v>9</v>
      </c>
      <c r="B309" s="3" t="s">
        <v>1204</v>
      </c>
      <c r="C309" s="3">
        <v>95</v>
      </c>
    </row>
    <row r="310" spans="1:3">
      <c r="A310" s="11">
        <v>10</v>
      </c>
      <c r="B310" s="3" t="s">
        <v>1205</v>
      </c>
      <c r="C310" s="3">
        <v>100</v>
      </c>
    </row>
    <row r="311" spans="1:3">
      <c r="A311" s="11">
        <v>11</v>
      </c>
      <c r="B311" s="3" t="s">
        <v>1206</v>
      </c>
      <c r="C311" s="3">
        <v>67</v>
      </c>
    </row>
    <row r="312" spans="1:3">
      <c r="A312" s="11">
        <v>12</v>
      </c>
      <c r="B312" s="3" t="s">
        <v>1207</v>
      </c>
      <c r="C312" s="3">
        <v>65</v>
      </c>
    </row>
    <row r="313" spans="1:3">
      <c r="A313" s="11">
        <v>13</v>
      </c>
      <c r="B313" s="3" t="s">
        <v>1208</v>
      </c>
      <c r="C313" s="3">
        <v>84</v>
      </c>
    </row>
    <row r="314" spans="1:3">
      <c r="A314" s="11">
        <v>14</v>
      </c>
      <c r="B314" s="3" t="s">
        <v>1209</v>
      </c>
      <c r="C314" s="3">
        <v>62</v>
      </c>
    </row>
    <row r="315" spans="1:3">
      <c r="A315" s="11">
        <v>15</v>
      </c>
      <c r="B315" s="3" t="s">
        <v>1210</v>
      </c>
      <c r="C315" s="3">
        <v>100</v>
      </c>
    </row>
    <row r="316" spans="1:3">
      <c r="A316" s="11">
        <v>16</v>
      </c>
      <c r="B316" s="3" t="s">
        <v>1211</v>
      </c>
      <c r="C316" s="3">
        <v>89</v>
      </c>
    </row>
    <row r="317" spans="1:3">
      <c r="A317" s="11">
        <v>17</v>
      </c>
      <c r="B317" s="3" t="s">
        <v>1212</v>
      </c>
      <c r="C317" s="3">
        <v>100</v>
      </c>
    </row>
    <row r="318" spans="1:3">
      <c r="A318" s="11">
        <v>18</v>
      </c>
      <c r="B318" s="3" t="s">
        <v>1213</v>
      </c>
      <c r="C318" s="3">
        <v>50</v>
      </c>
    </row>
    <row r="319" spans="1:3">
      <c r="A319" s="11">
        <v>19</v>
      </c>
      <c r="B319" s="3" t="s">
        <v>1214</v>
      </c>
      <c r="C319" s="3">
        <v>70</v>
      </c>
    </row>
    <row r="320" spans="1:3">
      <c r="A320" s="11">
        <v>20</v>
      </c>
      <c r="B320" s="3" t="s">
        <v>1215</v>
      </c>
      <c r="C320" s="3">
        <v>53</v>
      </c>
    </row>
    <row r="321" spans="1:3">
      <c r="A321" s="11">
        <v>21</v>
      </c>
      <c r="B321" s="3" t="s">
        <v>1216</v>
      </c>
      <c r="C321" s="3">
        <v>89</v>
      </c>
    </row>
    <row r="322" spans="1:3">
      <c r="A322" s="11">
        <v>22</v>
      </c>
      <c r="B322" s="3" t="s">
        <v>1217</v>
      </c>
      <c r="C322" s="3">
        <v>60</v>
      </c>
    </row>
    <row r="323" spans="1:3">
      <c r="A323" s="11">
        <v>23</v>
      </c>
      <c r="B323" s="3" t="s">
        <v>1218</v>
      </c>
      <c r="C323" s="3">
        <v>48</v>
      </c>
    </row>
    <row r="324" spans="1:3">
      <c r="A324" s="11">
        <v>24</v>
      </c>
      <c r="B324" s="3" t="s">
        <v>1219</v>
      </c>
      <c r="C324" s="3">
        <v>75</v>
      </c>
    </row>
    <row r="325" spans="1:3">
      <c r="A325" s="11">
        <v>25</v>
      </c>
      <c r="B325" s="3" t="s">
        <v>1220</v>
      </c>
      <c r="C325" s="3">
        <v>100</v>
      </c>
    </row>
    <row r="326" spans="1:3">
      <c r="A326" s="11">
        <v>26</v>
      </c>
      <c r="B326" s="3" t="s">
        <v>1221</v>
      </c>
      <c r="C326" s="3">
        <v>61</v>
      </c>
    </row>
    <row r="327" spans="1:3">
      <c r="A327" s="11">
        <v>27</v>
      </c>
      <c r="B327" s="3" t="s">
        <v>1222</v>
      </c>
      <c r="C327" s="3">
        <v>97</v>
      </c>
    </row>
    <row r="328" spans="1:3">
      <c r="A328" s="11">
        <v>28</v>
      </c>
      <c r="B328" s="3" t="s">
        <v>1223</v>
      </c>
      <c r="C328" s="3">
        <v>100</v>
      </c>
    </row>
    <row r="329" spans="1:3">
      <c r="A329" s="11">
        <v>29</v>
      </c>
      <c r="B329" s="3" t="s">
        <v>1224</v>
      </c>
      <c r="C329" s="3">
        <v>100</v>
      </c>
    </row>
    <row r="330" spans="1:3">
      <c r="A330" s="11">
        <v>30</v>
      </c>
      <c r="B330" s="3" t="s">
        <v>1225</v>
      </c>
      <c r="C330" s="3">
        <v>44</v>
      </c>
    </row>
    <row r="331" spans="1:3">
      <c r="A331" s="11">
        <v>31</v>
      </c>
      <c r="B331" s="3" t="s">
        <v>1226</v>
      </c>
      <c r="C331" s="3">
        <v>100</v>
      </c>
    </row>
    <row r="332" spans="1:3">
      <c r="A332" s="11">
        <v>32</v>
      </c>
      <c r="B332" s="3" t="s">
        <v>1227</v>
      </c>
      <c r="C332" s="3">
        <v>100</v>
      </c>
    </row>
    <row r="333" spans="1:3">
      <c r="A333" s="11">
        <v>33</v>
      </c>
      <c r="B333" s="3" t="s">
        <v>1228</v>
      </c>
      <c r="C333" s="3">
        <v>96</v>
      </c>
    </row>
    <row r="334" spans="1:3">
      <c r="A334" s="11">
        <v>34</v>
      </c>
      <c r="B334" s="3" t="s">
        <v>1229</v>
      </c>
      <c r="C334" s="3">
        <v>100</v>
      </c>
    </row>
    <row r="335" spans="1:3">
      <c r="A335" s="11">
        <v>35</v>
      </c>
      <c r="B335" s="3" t="s">
        <v>1230</v>
      </c>
      <c r="C335" s="3">
        <v>95</v>
      </c>
    </row>
    <row r="336" spans="1:3">
      <c r="A336" s="11">
        <v>36</v>
      </c>
      <c r="B336" s="3" t="s">
        <v>1231</v>
      </c>
      <c r="C336" s="3">
        <v>54</v>
      </c>
    </row>
    <row r="337" spans="1:3">
      <c r="A337" s="11">
        <v>37</v>
      </c>
      <c r="B337" s="3" t="s">
        <v>1232</v>
      </c>
      <c r="C337" s="3">
        <v>100</v>
      </c>
    </row>
    <row r="338" spans="1:3">
      <c r="A338" s="11">
        <v>38</v>
      </c>
      <c r="B338" s="3" t="s">
        <v>1233</v>
      </c>
      <c r="C338" s="3">
        <v>95</v>
      </c>
    </row>
    <row r="339" spans="1:3">
      <c r="A339" s="11">
        <v>39</v>
      </c>
      <c r="B339" s="3" t="s">
        <v>1234</v>
      </c>
      <c r="C339" s="3">
        <v>91</v>
      </c>
    </row>
    <row r="340" spans="1:3">
      <c r="A340" s="11">
        <v>40</v>
      </c>
      <c r="B340" s="3" t="s">
        <v>1235</v>
      </c>
      <c r="C340" s="3">
        <v>34</v>
      </c>
    </row>
    <row r="341" spans="1:3">
      <c r="A341" s="11">
        <v>41</v>
      </c>
      <c r="B341" s="3" t="s">
        <v>1236</v>
      </c>
      <c r="C341" s="3">
        <v>100</v>
      </c>
    </row>
    <row r="342" spans="1:3">
      <c r="A342" s="11">
        <v>42</v>
      </c>
      <c r="B342" s="3" t="s">
        <v>1237</v>
      </c>
      <c r="C342" s="3">
        <v>78</v>
      </c>
    </row>
    <row r="343" spans="1:3">
      <c r="A343" s="11">
        <v>43</v>
      </c>
      <c r="B343" s="3" t="s">
        <v>1238</v>
      </c>
      <c r="C343" s="3">
        <v>66</v>
      </c>
    </row>
    <row r="344" spans="1:3">
      <c r="A344" s="11">
        <v>44</v>
      </c>
      <c r="B344" s="3" t="s">
        <v>1239</v>
      </c>
      <c r="C344" s="3">
        <v>90</v>
      </c>
    </row>
    <row r="345" spans="1:3">
      <c r="A345" s="11">
        <v>45</v>
      </c>
      <c r="B345" s="3" t="s">
        <v>1240</v>
      </c>
      <c r="C345" s="3">
        <v>63</v>
      </c>
    </row>
    <row r="346" spans="1:3">
      <c r="A346" s="11">
        <v>46</v>
      </c>
      <c r="B346" s="3" t="s">
        <v>1241</v>
      </c>
      <c r="C346" s="3">
        <v>76</v>
      </c>
    </row>
    <row r="347" spans="1:3">
      <c r="A347" s="11">
        <v>47</v>
      </c>
      <c r="B347" s="3" t="s">
        <v>1242</v>
      </c>
      <c r="C347" s="3">
        <v>70</v>
      </c>
    </row>
    <row r="348" spans="1:3">
      <c r="A348" s="11">
        <v>48</v>
      </c>
      <c r="B348" s="3" t="s">
        <v>1243</v>
      </c>
      <c r="C348" s="3">
        <v>34</v>
      </c>
    </row>
    <row r="349" spans="1:3">
      <c r="A349" s="11">
        <v>49</v>
      </c>
      <c r="B349" s="3" t="s">
        <v>1244</v>
      </c>
      <c r="C349" s="3">
        <v>53</v>
      </c>
    </row>
    <row r="350" spans="1:3">
      <c r="A350" s="11">
        <v>50</v>
      </c>
      <c r="B350" s="3" t="s">
        <v>1245</v>
      </c>
      <c r="C350" s="3">
        <v>46</v>
      </c>
    </row>
    <row r="351" spans="1:3">
      <c r="A351" s="11">
        <v>51</v>
      </c>
      <c r="B351" s="3" t="s">
        <v>1246</v>
      </c>
      <c r="C351" s="3">
        <v>41</v>
      </c>
    </row>
    <row r="352" spans="1:3">
      <c r="A352" s="11">
        <v>52</v>
      </c>
      <c r="B352" s="3" t="s">
        <v>1247</v>
      </c>
      <c r="C352" s="3">
        <v>100</v>
      </c>
    </row>
    <row r="353" spans="1:3">
      <c r="A353" s="11">
        <v>53</v>
      </c>
      <c r="B353" s="3" t="s">
        <v>1248</v>
      </c>
      <c r="C353" s="3">
        <v>100</v>
      </c>
    </row>
    <row r="354" spans="1:3">
      <c r="A354" s="11">
        <v>54</v>
      </c>
      <c r="B354" s="3" t="s">
        <v>1249</v>
      </c>
      <c r="C354" s="3">
        <v>100</v>
      </c>
    </row>
    <row r="355" spans="1:3">
      <c r="A355" s="11">
        <v>55</v>
      </c>
      <c r="B355" s="3" t="s">
        <v>1250</v>
      </c>
      <c r="C355" s="3">
        <v>100</v>
      </c>
    </row>
    <row r="356" spans="1:3">
      <c r="A356" s="11">
        <v>56</v>
      </c>
      <c r="B356" s="3" t="s">
        <v>1251</v>
      </c>
      <c r="C356" s="3">
        <v>100</v>
      </c>
    </row>
    <row r="357" spans="1:3">
      <c r="A357" s="11">
        <v>57</v>
      </c>
      <c r="B357" s="3" t="s">
        <v>1252</v>
      </c>
      <c r="C357" s="3">
        <v>100</v>
      </c>
    </row>
    <row r="358" spans="1:3">
      <c r="A358" s="11">
        <v>58</v>
      </c>
      <c r="B358" s="3" t="s">
        <v>1253</v>
      </c>
      <c r="C358" s="3">
        <v>96</v>
      </c>
    </row>
    <row r="359" spans="1:3">
      <c r="A359" s="11">
        <v>59</v>
      </c>
      <c r="B359" s="3" t="s">
        <v>1254</v>
      </c>
      <c r="C359" s="3">
        <v>94</v>
      </c>
    </row>
    <row r="360" spans="1:3">
      <c r="A360" s="11">
        <v>60</v>
      </c>
      <c r="B360" s="3" t="s">
        <v>1255</v>
      </c>
      <c r="C360" s="3">
        <v>12</v>
      </c>
    </row>
    <row r="361" spans="1:3">
      <c r="A361" s="11">
        <v>61</v>
      </c>
      <c r="B361" s="3" t="s">
        <v>1256</v>
      </c>
      <c r="C361" s="3">
        <v>28</v>
      </c>
    </row>
    <row r="362" spans="1:3">
      <c r="A362" s="11">
        <v>62</v>
      </c>
      <c r="B362" s="3" t="s">
        <v>1257</v>
      </c>
      <c r="C362" s="3">
        <v>17</v>
      </c>
    </row>
    <row r="363" spans="1:3">
      <c r="A363" s="11">
        <v>63</v>
      </c>
      <c r="B363" s="3" t="s">
        <v>1258</v>
      </c>
      <c r="C363" s="3">
        <v>14</v>
      </c>
    </row>
    <row r="364" spans="1:3">
      <c r="A364" s="11">
        <v>64</v>
      </c>
      <c r="B364" s="3" t="s">
        <v>1259</v>
      </c>
      <c r="C364" s="3">
        <v>100</v>
      </c>
    </row>
    <row r="365" spans="1:3">
      <c r="A365" s="11">
        <v>65</v>
      </c>
      <c r="B365" s="3" t="s">
        <v>1260</v>
      </c>
      <c r="C365" s="3">
        <v>75</v>
      </c>
    </row>
    <row r="366" spans="1:3">
      <c r="A366" s="11">
        <v>66</v>
      </c>
      <c r="B366" s="3" t="s">
        <v>1261</v>
      </c>
      <c r="C366" s="3">
        <v>42</v>
      </c>
    </row>
    <row r="367" spans="1:3">
      <c r="A367" s="11">
        <v>67</v>
      </c>
      <c r="B367" s="3" t="s">
        <v>1262</v>
      </c>
      <c r="C367" s="3">
        <v>78</v>
      </c>
    </row>
    <row r="368" spans="1:3">
      <c r="A368" s="11">
        <v>68</v>
      </c>
      <c r="B368" s="3" t="s">
        <v>1263</v>
      </c>
      <c r="C368" s="3">
        <v>53</v>
      </c>
    </row>
    <row r="369" spans="1:3">
      <c r="A369" s="11">
        <v>69</v>
      </c>
      <c r="B369" s="3" t="s">
        <v>1264</v>
      </c>
      <c r="C369" s="3">
        <v>61</v>
      </c>
    </row>
    <row r="370" spans="1:3">
      <c r="A370" s="11">
        <v>70</v>
      </c>
      <c r="B370" s="3" t="s">
        <v>1265</v>
      </c>
      <c r="C370" s="3">
        <v>65</v>
      </c>
    </row>
    <row r="371" spans="1:3">
      <c r="A371" s="11">
        <v>71</v>
      </c>
      <c r="B371" s="3" t="s">
        <v>1266</v>
      </c>
      <c r="C371" s="3">
        <v>99</v>
      </c>
    </row>
    <row r="372" spans="1:3">
      <c r="A372" s="11">
        <v>72</v>
      </c>
      <c r="B372" s="3" t="s">
        <v>1267</v>
      </c>
      <c r="C372" s="3">
        <v>69</v>
      </c>
    </row>
    <row r="373" spans="1:3">
      <c r="A373" s="11">
        <v>73</v>
      </c>
      <c r="B373" s="3" t="s">
        <v>1268</v>
      </c>
      <c r="C373" s="3">
        <v>64</v>
      </c>
    </row>
    <row r="374" spans="1:3">
      <c r="A374" s="11">
        <v>74</v>
      </c>
      <c r="B374" s="3" t="s">
        <v>1269</v>
      </c>
      <c r="C374" s="3">
        <v>100</v>
      </c>
    </row>
    <row r="375" spans="1:3">
      <c r="A375" s="11">
        <v>75</v>
      </c>
      <c r="B375" s="3" t="s">
        <v>1270</v>
      </c>
      <c r="C375" s="3">
        <v>92</v>
      </c>
    </row>
    <row r="376" spans="1:3">
      <c r="A376" s="11">
        <v>76</v>
      </c>
      <c r="B376" s="3" t="s">
        <v>1271</v>
      </c>
      <c r="C376" s="3">
        <v>96</v>
      </c>
    </row>
    <row r="377" spans="1:3">
      <c r="A377" s="11">
        <v>77</v>
      </c>
      <c r="B377" s="3" t="s">
        <v>1272</v>
      </c>
      <c r="C377" s="3">
        <v>100</v>
      </c>
    </row>
    <row r="378" spans="1:3">
      <c r="A378" s="11">
        <v>78</v>
      </c>
      <c r="B378" s="3" t="s">
        <v>1273</v>
      </c>
      <c r="C378" s="3">
        <v>100</v>
      </c>
    </row>
    <row r="379" spans="1:3">
      <c r="A379" s="11">
        <v>79</v>
      </c>
      <c r="B379" s="3" t="s">
        <v>1274</v>
      </c>
      <c r="C379" s="3">
        <v>100</v>
      </c>
    </row>
    <row r="380" spans="1:3">
      <c r="A380" s="11">
        <v>80</v>
      </c>
      <c r="B380" s="3" t="s">
        <v>1275</v>
      </c>
      <c r="C380" s="3">
        <v>90</v>
      </c>
    </row>
    <row r="381" spans="1:3">
      <c r="A381" s="11">
        <v>81</v>
      </c>
      <c r="B381" s="3" t="s">
        <v>1276</v>
      </c>
      <c r="C381" s="3">
        <v>100</v>
      </c>
    </row>
    <row r="382" spans="1:3">
      <c r="A382" s="11">
        <v>82</v>
      </c>
      <c r="B382" s="3" t="s">
        <v>1277</v>
      </c>
      <c r="C382" s="3">
        <v>100</v>
      </c>
    </row>
    <row r="383" spans="1:3">
      <c r="A383" s="11">
        <v>83</v>
      </c>
      <c r="B383" s="3" t="s">
        <v>1278</v>
      </c>
      <c r="C383" s="3">
        <v>91</v>
      </c>
    </row>
    <row r="384" spans="1:3">
      <c r="A384" s="11">
        <v>84</v>
      </c>
      <c r="B384" s="3" t="s">
        <v>1279</v>
      </c>
      <c r="C384" s="3">
        <v>100</v>
      </c>
    </row>
    <row r="385" spans="1:3">
      <c r="A385" s="11">
        <v>85</v>
      </c>
      <c r="B385" s="3" t="s">
        <v>1280</v>
      </c>
      <c r="C385" s="3">
        <v>82</v>
      </c>
    </row>
    <row r="386" spans="1:3">
      <c r="A386" s="11">
        <v>86</v>
      </c>
      <c r="B386" s="3" t="s">
        <v>1281</v>
      </c>
      <c r="C386" s="3">
        <v>65</v>
      </c>
    </row>
    <row r="387" spans="1:3">
      <c r="A387" s="11">
        <v>87</v>
      </c>
      <c r="B387" s="3" t="s">
        <v>1282</v>
      </c>
      <c r="C387" s="3">
        <v>73</v>
      </c>
    </row>
    <row r="388" spans="1:3">
      <c r="A388" s="11">
        <v>88</v>
      </c>
      <c r="B388" s="3" t="s">
        <v>1283</v>
      </c>
      <c r="C388" s="3">
        <v>52</v>
      </c>
    </row>
    <row r="389" spans="1:3">
      <c r="A389" s="11">
        <v>89</v>
      </c>
      <c r="B389" s="3" t="s">
        <v>1284</v>
      </c>
      <c r="C389" s="3">
        <v>79</v>
      </c>
    </row>
    <row r="390" spans="1:3">
      <c r="A390" s="11">
        <v>90</v>
      </c>
      <c r="B390" s="3" t="s">
        <v>1285</v>
      </c>
      <c r="C390" s="3">
        <v>64</v>
      </c>
    </row>
    <row r="391" spans="1:3">
      <c r="A391" s="11">
        <v>91</v>
      </c>
      <c r="B391" s="3" t="s">
        <v>1286</v>
      </c>
      <c r="C391" s="3">
        <v>100</v>
      </c>
    </row>
    <row r="392" spans="1:3">
      <c r="A392" s="11">
        <v>92</v>
      </c>
      <c r="B392" s="3" t="s">
        <v>1287</v>
      </c>
      <c r="C392" s="3">
        <v>58</v>
      </c>
    </row>
    <row r="393" spans="1:3">
      <c r="A393" s="11">
        <v>93</v>
      </c>
      <c r="B393" s="3" t="s">
        <v>1288</v>
      </c>
      <c r="C393" s="3">
        <v>72</v>
      </c>
    </row>
    <row r="394" spans="1:3">
      <c r="A394" s="11">
        <v>94</v>
      </c>
      <c r="B394" s="3" t="s">
        <v>1289</v>
      </c>
      <c r="C394" s="3">
        <v>71</v>
      </c>
    </row>
    <row r="395" spans="1:3">
      <c r="A395" s="11">
        <v>95</v>
      </c>
      <c r="B395" s="3" t="s">
        <v>1290</v>
      </c>
      <c r="C395" s="3">
        <v>45</v>
      </c>
    </row>
    <row r="396" spans="1:3">
      <c r="A396" s="11">
        <v>96</v>
      </c>
      <c r="B396" s="3" t="s">
        <v>1291</v>
      </c>
      <c r="C396" s="3">
        <v>82</v>
      </c>
    </row>
    <row r="397" spans="1:3">
      <c r="A397" s="11">
        <v>97</v>
      </c>
      <c r="B397" s="3" t="s">
        <v>1292</v>
      </c>
      <c r="C397" s="3">
        <v>64</v>
      </c>
    </row>
    <row r="398" spans="1:3">
      <c r="A398" s="11">
        <v>98</v>
      </c>
      <c r="B398" s="3" t="s">
        <v>1293</v>
      </c>
      <c r="C398" s="3">
        <v>46</v>
      </c>
    </row>
    <row r="399" spans="1:3">
      <c r="A399" s="11">
        <v>0</v>
      </c>
      <c r="B399" s="3" t="s">
        <v>1294</v>
      </c>
      <c r="C399" s="3">
        <v>50</v>
      </c>
    </row>
    <row r="400" spans="1:3">
      <c r="A400" s="11">
        <v>1</v>
      </c>
      <c r="B400" s="3" t="s">
        <v>1295</v>
      </c>
      <c r="C400" s="3">
        <v>17</v>
      </c>
    </row>
    <row r="401" spans="1:3">
      <c r="A401" s="11">
        <v>2</v>
      </c>
      <c r="B401" s="3" t="s">
        <v>1296</v>
      </c>
      <c r="C401" s="3">
        <v>12</v>
      </c>
    </row>
    <row r="402" spans="1:3">
      <c r="A402" s="11">
        <v>3</v>
      </c>
      <c r="B402" s="3" t="s">
        <v>1297</v>
      </c>
      <c r="C402" s="3">
        <v>100</v>
      </c>
    </row>
    <row r="403" spans="1:3">
      <c r="A403" s="11">
        <v>4</v>
      </c>
      <c r="B403" s="3" t="s">
        <v>1298</v>
      </c>
      <c r="C403" s="3">
        <v>12</v>
      </c>
    </row>
    <row r="404" spans="1:3">
      <c r="A404" s="11">
        <v>5</v>
      </c>
      <c r="B404" s="3" t="s">
        <v>1299</v>
      </c>
      <c r="C404" s="3">
        <v>0</v>
      </c>
    </row>
    <row r="405" spans="1:3">
      <c r="A405" s="11">
        <v>6</v>
      </c>
      <c r="B405" s="3" t="s">
        <v>1300</v>
      </c>
      <c r="C405" s="3">
        <v>21</v>
      </c>
    </row>
    <row r="406" spans="1:3">
      <c r="A406" s="11">
        <v>7</v>
      </c>
      <c r="B406" s="3" t="s">
        <v>1301</v>
      </c>
      <c r="C406" s="3">
        <v>57</v>
      </c>
    </row>
    <row r="407" spans="1:3">
      <c r="A407" s="11">
        <v>8</v>
      </c>
      <c r="B407" s="3" t="s">
        <v>1302</v>
      </c>
      <c r="C407" s="3">
        <v>26</v>
      </c>
    </row>
    <row r="408" spans="1:3">
      <c r="A408" s="11">
        <v>9</v>
      </c>
      <c r="B408" s="3" t="s">
        <v>1303</v>
      </c>
      <c r="C408" s="3">
        <v>82</v>
      </c>
    </row>
    <row r="409" spans="1:3">
      <c r="A409" s="11">
        <v>10</v>
      </c>
      <c r="B409" s="3" t="s">
        <v>1304</v>
      </c>
      <c r="C409" s="3">
        <v>27</v>
      </c>
    </row>
    <row r="410" spans="1:3">
      <c r="A410" s="11">
        <v>11</v>
      </c>
      <c r="B410" s="3" t="s">
        <v>1305</v>
      </c>
      <c r="C410" s="3">
        <v>56</v>
      </c>
    </row>
    <row r="411" spans="1:3">
      <c r="A411" s="11">
        <v>12</v>
      </c>
      <c r="B411" s="3" t="s">
        <v>1306</v>
      </c>
      <c r="C411" s="3">
        <v>45</v>
      </c>
    </row>
    <row r="412" spans="1:3">
      <c r="A412" s="11">
        <v>13</v>
      </c>
      <c r="B412" s="3" t="s">
        <v>1307</v>
      </c>
      <c r="C412" s="3">
        <v>19</v>
      </c>
    </row>
    <row r="413" spans="1:3">
      <c r="A413" s="11">
        <v>14</v>
      </c>
      <c r="B413" s="3" t="s">
        <v>1308</v>
      </c>
      <c r="C413" s="3">
        <v>12</v>
      </c>
    </row>
    <row r="414" spans="1:3">
      <c r="A414" s="11">
        <v>15</v>
      </c>
      <c r="B414" s="3" t="s">
        <v>1309</v>
      </c>
      <c r="C414" s="3">
        <v>54</v>
      </c>
    </row>
    <row r="415" spans="1:3">
      <c r="A415" s="11">
        <v>16</v>
      </c>
      <c r="B415" s="3" t="s">
        <v>1310</v>
      </c>
      <c r="C415" s="3">
        <v>76</v>
      </c>
    </row>
    <row r="416" spans="1:3">
      <c r="A416" s="11">
        <v>17</v>
      </c>
      <c r="B416" s="3" t="s">
        <v>1311</v>
      </c>
      <c r="C416" s="3">
        <v>12</v>
      </c>
    </row>
    <row r="417" spans="1:3">
      <c r="A417" s="11">
        <v>18</v>
      </c>
      <c r="B417" s="3" t="s">
        <v>1312</v>
      </c>
      <c r="C417" s="3">
        <v>77</v>
      </c>
    </row>
    <row r="418" spans="1:3">
      <c r="A418" s="11">
        <v>19</v>
      </c>
      <c r="B418" s="3" t="s">
        <v>1313</v>
      </c>
      <c r="C418" s="3">
        <v>43</v>
      </c>
    </row>
    <row r="419" spans="1:3">
      <c r="A419" s="11">
        <v>20</v>
      </c>
      <c r="B419" s="3" t="s">
        <v>1314</v>
      </c>
      <c r="C419" s="3">
        <v>100</v>
      </c>
    </row>
    <row r="420" spans="1:3">
      <c r="A420" s="11">
        <v>21</v>
      </c>
      <c r="B420" s="3" t="s">
        <v>1315</v>
      </c>
      <c r="C420" s="3">
        <v>100</v>
      </c>
    </row>
    <row r="421" spans="1:3">
      <c r="A421" s="11">
        <v>22</v>
      </c>
      <c r="B421" s="3" t="s">
        <v>1316</v>
      </c>
      <c r="C421" s="3">
        <v>46</v>
      </c>
    </row>
    <row r="422" spans="1:3">
      <c r="A422" s="11">
        <v>23</v>
      </c>
      <c r="B422" s="3" t="s">
        <v>1317</v>
      </c>
      <c r="C422" s="3">
        <v>22</v>
      </c>
    </row>
    <row r="423" spans="1:3">
      <c r="A423" s="11">
        <v>24</v>
      </c>
      <c r="B423" s="3" t="s">
        <v>1318</v>
      </c>
      <c r="C423" s="3">
        <v>58</v>
      </c>
    </row>
    <row r="424" spans="1:3">
      <c r="A424" s="11">
        <v>25</v>
      </c>
      <c r="B424" s="3" t="s">
        <v>1319</v>
      </c>
      <c r="C424" s="3">
        <v>100</v>
      </c>
    </row>
    <row r="425" spans="1:3">
      <c r="A425" s="11">
        <v>26</v>
      </c>
      <c r="B425" s="3" t="s">
        <v>1320</v>
      </c>
      <c r="C425" s="3">
        <v>94</v>
      </c>
    </row>
    <row r="426" spans="1:3">
      <c r="A426" s="11">
        <v>27</v>
      </c>
      <c r="B426" s="3" t="s">
        <v>1321</v>
      </c>
      <c r="C426" s="3">
        <v>79</v>
      </c>
    </row>
    <row r="427" spans="1:3">
      <c r="A427" s="11">
        <v>28</v>
      </c>
      <c r="B427" s="3" t="s">
        <v>1322</v>
      </c>
      <c r="C427" s="3">
        <v>100</v>
      </c>
    </row>
    <row r="428" spans="1:3">
      <c r="A428" s="11">
        <v>29</v>
      </c>
      <c r="B428" s="3" t="s">
        <v>1323</v>
      </c>
      <c r="C428" s="3">
        <v>32</v>
      </c>
    </row>
    <row r="429" spans="1:3">
      <c r="A429" s="11">
        <v>30</v>
      </c>
      <c r="B429" s="3" t="s">
        <v>1324</v>
      </c>
      <c r="C429" s="3">
        <v>40</v>
      </c>
    </row>
    <row r="430" spans="1:3">
      <c r="A430" s="11">
        <v>31</v>
      </c>
      <c r="B430" s="3" t="s">
        <v>1325</v>
      </c>
      <c r="C430" s="3">
        <v>73</v>
      </c>
    </row>
    <row r="431" spans="1:3">
      <c r="A431" s="11">
        <v>32</v>
      </c>
      <c r="B431" s="3" t="s">
        <v>1326</v>
      </c>
      <c r="C431" s="3">
        <v>61</v>
      </c>
    </row>
    <row r="432" spans="1:3">
      <c r="A432" s="11">
        <v>33</v>
      </c>
      <c r="B432" s="3" t="s">
        <v>1327</v>
      </c>
      <c r="C432" s="3">
        <v>29</v>
      </c>
    </row>
    <row r="433" spans="1:3">
      <c r="A433" s="11">
        <v>34</v>
      </c>
      <c r="B433" s="3" t="s">
        <v>1328</v>
      </c>
      <c r="C433" s="3">
        <v>22</v>
      </c>
    </row>
    <row r="434" spans="1:3">
      <c r="A434" s="11">
        <v>35</v>
      </c>
      <c r="B434" s="3" t="s">
        <v>1329</v>
      </c>
      <c r="C434" s="3">
        <v>36</v>
      </c>
    </row>
    <row r="435" spans="1:3">
      <c r="A435" s="11">
        <v>36</v>
      </c>
      <c r="B435" s="3" t="s">
        <v>1330</v>
      </c>
      <c r="C435" s="3">
        <v>29</v>
      </c>
    </row>
    <row r="436" spans="1:3">
      <c r="A436" s="11">
        <v>37</v>
      </c>
      <c r="B436" s="3" t="s">
        <v>1331</v>
      </c>
      <c r="C436" s="3">
        <v>36</v>
      </c>
    </row>
    <row r="437" spans="1:3">
      <c r="A437" s="11">
        <v>38</v>
      </c>
      <c r="B437" s="3" t="s">
        <v>1332</v>
      </c>
      <c r="C437" s="3">
        <v>44</v>
      </c>
    </row>
    <row r="438" spans="1:3">
      <c r="A438" s="11">
        <v>39</v>
      </c>
      <c r="B438" s="3" t="s">
        <v>1333</v>
      </c>
      <c r="C438" s="3">
        <v>26</v>
      </c>
    </row>
    <row r="439" spans="1:3">
      <c r="A439" s="11">
        <v>40</v>
      </c>
      <c r="B439" s="3" t="s">
        <v>1334</v>
      </c>
      <c r="C439" s="3">
        <v>64</v>
      </c>
    </row>
    <row r="440" spans="1:3">
      <c r="A440" s="11">
        <v>41</v>
      </c>
      <c r="B440" s="3" t="s">
        <v>1335</v>
      </c>
      <c r="C440" s="3">
        <v>22</v>
      </c>
    </row>
    <row r="441" spans="1:3">
      <c r="A441" s="11">
        <v>42</v>
      </c>
      <c r="B441" s="3" t="s">
        <v>1336</v>
      </c>
      <c r="C441" s="3">
        <v>100</v>
      </c>
    </row>
    <row r="442" spans="1:3">
      <c r="A442" s="11">
        <v>43</v>
      </c>
      <c r="B442" s="3" t="s">
        <v>1337</v>
      </c>
      <c r="C442" s="3">
        <v>56</v>
      </c>
    </row>
    <row r="443" spans="1:3">
      <c r="A443" s="11">
        <v>44</v>
      </c>
      <c r="B443" s="3" t="s">
        <v>1338</v>
      </c>
      <c r="C443" s="3">
        <v>48</v>
      </c>
    </row>
    <row r="444" spans="1:3">
      <c r="A444" s="11">
        <v>45</v>
      </c>
      <c r="B444" s="3" t="s">
        <v>1339</v>
      </c>
      <c r="C444" s="3">
        <v>58</v>
      </c>
    </row>
    <row r="445" spans="1:3">
      <c r="A445" s="11">
        <v>46</v>
      </c>
      <c r="B445" s="3" t="s">
        <v>1340</v>
      </c>
      <c r="C445" s="3">
        <v>48</v>
      </c>
    </row>
    <row r="446" spans="1:3">
      <c r="A446" s="11">
        <v>47</v>
      </c>
      <c r="B446" s="3" t="s">
        <v>1341</v>
      </c>
      <c r="C446" s="3">
        <v>86</v>
      </c>
    </row>
    <row r="447" spans="1:3">
      <c r="A447" s="11">
        <v>48</v>
      </c>
      <c r="B447" s="3" t="s">
        <v>1342</v>
      </c>
      <c r="C447" s="3">
        <v>40</v>
      </c>
    </row>
    <row r="448" spans="1:3">
      <c r="A448" s="11">
        <v>49</v>
      </c>
      <c r="B448" s="3" t="s">
        <v>1343</v>
      </c>
      <c r="C448" s="3">
        <v>100</v>
      </c>
    </row>
    <row r="449" spans="1:3">
      <c r="A449" s="11">
        <v>50</v>
      </c>
      <c r="B449" s="3" t="s">
        <v>1344</v>
      </c>
      <c r="C449" s="3">
        <v>36</v>
      </c>
    </row>
    <row r="450" spans="1:3">
      <c r="A450" s="11">
        <v>51</v>
      </c>
      <c r="B450" s="3" t="s">
        <v>1345</v>
      </c>
      <c r="C450" s="3">
        <v>48</v>
      </c>
    </row>
    <row r="451" spans="1:3">
      <c r="A451" s="11">
        <v>52</v>
      </c>
      <c r="B451" s="3" t="s">
        <v>1346</v>
      </c>
      <c r="C451" s="3">
        <v>46</v>
      </c>
    </row>
    <row r="452" spans="1:3">
      <c r="A452" s="11">
        <v>53</v>
      </c>
      <c r="B452" s="3" t="s">
        <v>1347</v>
      </c>
      <c r="C452" s="3">
        <v>60</v>
      </c>
    </row>
    <row r="453" spans="1:3">
      <c r="A453" s="11">
        <v>54</v>
      </c>
      <c r="B453" s="3" t="s">
        <v>1348</v>
      </c>
      <c r="C453" s="3">
        <v>89</v>
      </c>
    </row>
    <row r="454" spans="1:3">
      <c r="A454" s="11">
        <v>55</v>
      </c>
      <c r="B454" s="3" t="s">
        <v>1349</v>
      </c>
      <c r="C454" s="3">
        <v>48</v>
      </c>
    </row>
    <row r="455" spans="1:3">
      <c r="A455" s="11">
        <v>56</v>
      </c>
      <c r="B455" s="3" t="s">
        <v>1350</v>
      </c>
      <c r="C455" s="3">
        <v>60</v>
      </c>
    </row>
    <row r="456" spans="1:3">
      <c r="A456" s="11">
        <v>57</v>
      </c>
      <c r="B456" s="3" t="s">
        <v>1351</v>
      </c>
      <c r="C456" s="3">
        <v>64</v>
      </c>
    </row>
    <row r="457" spans="1:3">
      <c r="A457" s="11">
        <v>58</v>
      </c>
      <c r="B457" s="3" t="s">
        <v>1352</v>
      </c>
      <c r="C457" s="3">
        <v>63</v>
      </c>
    </row>
    <row r="458" spans="1:3">
      <c r="A458" s="11">
        <v>59</v>
      </c>
      <c r="B458" s="3" t="s">
        <v>1353</v>
      </c>
      <c r="C458" s="3">
        <v>61</v>
      </c>
    </row>
    <row r="459" spans="1:3">
      <c r="A459" s="11">
        <v>60</v>
      </c>
      <c r="B459" s="3" t="s">
        <v>1354</v>
      </c>
      <c r="C459" s="3">
        <v>62</v>
      </c>
    </row>
    <row r="460" spans="1:3">
      <c r="A460" s="11">
        <v>61</v>
      </c>
      <c r="B460" s="3" t="s">
        <v>1355</v>
      </c>
      <c r="C460" s="3">
        <v>100</v>
      </c>
    </row>
    <row r="461" spans="1:3">
      <c r="A461" s="11">
        <v>62</v>
      </c>
      <c r="B461" s="3" t="s">
        <v>1356</v>
      </c>
      <c r="C461" s="3">
        <v>100</v>
      </c>
    </row>
    <row r="462" spans="1:3">
      <c r="A462" s="11">
        <v>63</v>
      </c>
      <c r="B462" s="3" t="s">
        <v>1357</v>
      </c>
      <c r="C462" s="3">
        <v>99</v>
      </c>
    </row>
    <row r="463" spans="1:3">
      <c r="A463" s="11">
        <v>64</v>
      </c>
      <c r="B463" s="3" t="s">
        <v>1358</v>
      </c>
      <c r="C463" s="3">
        <v>83</v>
      </c>
    </row>
    <row r="464" spans="1:3">
      <c r="A464" s="11">
        <v>65</v>
      </c>
      <c r="B464" s="3" t="s">
        <v>1359</v>
      </c>
      <c r="C464" s="3">
        <v>100</v>
      </c>
    </row>
    <row r="465" spans="1:3">
      <c r="A465" s="11">
        <v>66</v>
      </c>
      <c r="B465" s="3" t="s">
        <v>1360</v>
      </c>
      <c r="C465" s="3">
        <v>100</v>
      </c>
    </row>
    <row r="466" spans="1:3">
      <c r="A466" s="11">
        <v>67</v>
      </c>
      <c r="B466" s="3" t="s">
        <v>1361</v>
      </c>
      <c r="C466" s="3">
        <v>66</v>
      </c>
    </row>
    <row r="467" spans="1:3">
      <c r="A467" s="11">
        <v>68</v>
      </c>
      <c r="B467" s="3" t="s">
        <v>1362</v>
      </c>
      <c r="C467" s="3">
        <v>97</v>
      </c>
    </row>
    <row r="468" spans="1:3">
      <c r="A468" s="11">
        <v>69</v>
      </c>
      <c r="B468" s="3" t="s">
        <v>1363</v>
      </c>
      <c r="C468" s="3">
        <v>100</v>
      </c>
    </row>
    <row r="469" spans="1:3">
      <c r="A469" s="11">
        <v>70</v>
      </c>
      <c r="B469" s="3" t="s">
        <v>1364</v>
      </c>
      <c r="C469" s="3">
        <v>100</v>
      </c>
    </row>
    <row r="470" spans="1:3">
      <c r="A470" s="11">
        <v>71</v>
      </c>
      <c r="B470" s="3" t="s">
        <v>1365</v>
      </c>
      <c r="C470" s="3">
        <v>100</v>
      </c>
    </row>
    <row r="471" spans="1:3">
      <c r="A471" s="11">
        <v>72</v>
      </c>
      <c r="B471" s="3" t="s">
        <v>1366</v>
      </c>
      <c r="C471" s="3">
        <v>100</v>
      </c>
    </row>
    <row r="472" spans="1:3">
      <c r="A472" s="11">
        <v>73</v>
      </c>
      <c r="B472" s="3" t="s">
        <v>1367</v>
      </c>
      <c r="C472" s="3">
        <v>62</v>
      </c>
    </row>
    <row r="473" spans="1:3">
      <c r="A473" s="11">
        <v>74</v>
      </c>
      <c r="B473" s="3" t="s">
        <v>1368</v>
      </c>
      <c r="C473" s="3">
        <v>85</v>
      </c>
    </row>
    <row r="474" spans="1:3">
      <c r="A474" s="11">
        <v>75</v>
      </c>
      <c r="B474" s="3" t="s">
        <v>1369</v>
      </c>
      <c r="C474" s="3">
        <v>100</v>
      </c>
    </row>
    <row r="475" spans="1:3">
      <c r="A475" s="11">
        <v>76</v>
      </c>
      <c r="B475" s="3" t="s">
        <v>1370</v>
      </c>
      <c r="C475" s="3">
        <v>56</v>
      </c>
    </row>
    <row r="476" spans="1:3">
      <c r="A476" s="11">
        <v>77</v>
      </c>
      <c r="B476" s="3" t="s">
        <v>1371</v>
      </c>
      <c r="C476" s="3">
        <v>100</v>
      </c>
    </row>
    <row r="477" spans="1:3">
      <c r="A477" s="11">
        <v>78</v>
      </c>
      <c r="B477" s="3" t="s">
        <v>1372</v>
      </c>
      <c r="C477" s="3">
        <v>73</v>
      </c>
    </row>
    <row r="478" spans="1:3">
      <c r="A478" s="11">
        <v>79</v>
      </c>
      <c r="B478" s="3" t="s">
        <v>1373</v>
      </c>
      <c r="C478" s="3">
        <v>90</v>
      </c>
    </row>
    <row r="479" spans="1:3">
      <c r="A479" s="11">
        <v>80</v>
      </c>
      <c r="B479" s="3" t="s">
        <v>1374</v>
      </c>
      <c r="C479" s="3">
        <v>74</v>
      </c>
    </row>
    <row r="480" spans="1:3">
      <c r="A480" s="11">
        <v>81</v>
      </c>
      <c r="B480" s="3" t="s">
        <v>1375</v>
      </c>
      <c r="C480" s="3">
        <v>88</v>
      </c>
    </row>
    <row r="481" spans="1:3">
      <c r="A481" s="11">
        <v>82</v>
      </c>
      <c r="B481" s="3" t="s">
        <v>1376</v>
      </c>
      <c r="C481" s="3">
        <v>45</v>
      </c>
    </row>
    <row r="482" spans="1:3">
      <c r="A482" s="11">
        <v>83</v>
      </c>
      <c r="B482" s="3" t="s">
        <v>1377</v>
      </c>
      <c r="C482" s="3">
        <v>92</v>
      </c>
    </row>
    <row r="483" spans="1:3">
      <c r="A483" s="11">
        <v>84</v>
      </c>
      <c r="B483" s="3" t="s">
        <v>1378</v>
      </c>
      <c r="C483" s="3">
        <v>100</v>
      </c>
    </row>
    <row r="484" spans="1:3">
      <c r="A484" s="11">
        <v>85</v>
      </c>
      <c r="B484" s="3" t="s">
        <v>1379</v>
      </c>
      <c r="C484" s="3">
        <v>43</v>
      </c>
    </row>
    <row r="485" spans="1:3">
      <c r="A485" s="11">
        <v>86</v>
      </c>
      <c r="B485" s="3" t="s">
        <v>1380</v>
      </c>
      <c r="C485" s="3">
        <v>100</v>
      </c>
    </row>
    <row r="486" spans="1:3">
      <c r="A486" s="11">
        <v>87</v>
      </c>
      <c r="B486" s="3" t="s">
        <v>1381</v>
      </c>
      <c r="C486" s="3">
        <v>13</v>
      </c>
    </row>
    <row r="487" spans="1:3">
      <c r="A487" s="11">
        <v>88</v>
      </c>
      <c r="B487" s="3" t="s">
        <v>1382</v>
      </c>
      <c r="C487" s="3">
        <v>76</v>
      </c>
    </row>
    <row r="488" spans="1:3">
      <c r="A488" s="11">
        <v>89</v>
      </c>
      <c r="B488" s="3" t="s">
        <v>1383</v>
      </c>
      <c r="C488" s="3">
        <v>97</v>
      </c>
    </row>
    <row r="489" spans="1:3">
      <c r="A489" s="11">
        <v>90</v>
      </c>
      <c r="B489" s="3" t="s">
        <v>1384</v>
      </c>
      <c r="C489" s="3">
        <v>96</v>
      </c>
    </row>
    <row r="490" spans="1:3">
      <c r="A490" s="11">
        <v>91</v>
      </c>
      <c r="B490" s="3" t="s">
        <v>1385</v>
      </c>
      <c r="C490" s="3">
        <v>51</v>
      </c>
    </row>
    <row r="491" spans="1:3">
      <c r="A491" s="11">
        <v>92</v>
      </c>
      <c r="B491" s="3" t="s">
        <v>1386</v>
      </c>
      <c r="C491" s="3">
        <v>100</v>
      </c>
    </row>
    <row r="492" spans="1:3">
      <c r="A492" s="11">
        <v>93</v>
      </c>
      <c r="B492" s="3" t="s">
        <v>1387</v>
      </c>
      <c r="C492" s="3">
        <v>100</v>
      </c>
    </row>
    <row r="493" spans="1:3">
      <c r="A493" s="11">
        <v>94</v>
      </c>
      <c r="B493" s="3" t="s">
        <v>1388</v>
      </c>
      <c r="C493" s="3">
        <v>76</v>
      </c>
    </row>
    <row r="494" spans="1:3">
      <c r="A494" s="11">
        <v>95</v>
      </c>
      <c r="B494" s="3" t="s">
        <v>1389</v>
      </c>
      <c r="C494" s="3">
        <v>100</v>
      </c>
    </row>
    <row r="495" spans="1:3">
      <c r="A495" s="11">
        <v>96</v>
      </c>
      <c r="B495" s="3" t="s">
        <v>1390</v>
      </c>
      <c r="C495" s="3">
        <v>72</v>
      </c>
    </row>
    <row r="496" spans="1:3">
      <c r="A496" s="11">
        <v>97</v>
      </c>
      <c r="B496" s="3" t="s">
        <v>1391</v>
      </c>
      <c r="C496" s="3">
        <v>28</v>
      </c>
    </row>
    <row r="497" spans="1:3">
      <c r="A497" s="11">
        <v>98</v>
      </c>
      <c r="B497" s="3" t="s">
        <v>1392</v>
      </c>
      <c r="C497" s="3">
        <v>22</v>
      </c>
    </row>
    <row r="498" spans="1:3">
      <c r="A498" s="11">
        <v>99</v>
      </c>
      <c r="B498" s="3" t="s">
        <v>1393</v>
      </c>
      <c r="C498" s="3">
        <v>62</v>
      </c>
    </row>
    <row r="499" spans="1:3">
      <c r="A499" s="11">
        <v>100</v>
      </c>
      <c r="B499" s="3" t="s">
        <v>1394</v>
      </c>
      <c r="C499" s="3">
        <v>89</v>
      </c>
    </row>
    <row r="500" spans="1:3">
      <c r="A500" s="11">
        <v>101</v>
      </c>
      <c r="B500" s="3" t="s">
        <v>1395</v>
      </c>
      <c r="C500" s="3">
        <v>12</v>
      </c>
    </row>
    <row r="501" spans="1:3">
      <c r="A501" s="11">
        <v>102</v>
      </c>
      <c r="B501" s="3" t="s">
        <v>1396</v>
      </c>
      <c r="C501" s="3">
        <v>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8F36-6A5F-C044-A2E0-C40D75ADFAA6}">
  <sheetPr>
    <tabColor rgb="FF00B0F0"/>
  </sheetPr>
  <dimension ref="A1:N508"/>
  <sheetViews>
    <sheetView topLeftCell="B1" workbookViewId="0">
      <selection activeCell="K4" sqref="K4"/>
    </sheetView>
  </sheetViews>
  <sheetFormatPr baseColWidth="10" defaultRowHeight="16"/>
  <cols>
    <col min="1" max="1" width="36.5" bestFit="1" customWidth="1"/>
    <col min="2" max="2" width="36.5" customWidth="1"/>
    <col min="6" max="6" width="16" bestFit="1" customWidth="1"/>
    <col min="7" max="7" width="14.83203125" bestFit="1" customWidth="1"/>
  </cols>
  <sheetData>
    <row r="1" spans="1:14">
      <c r="A1" s="11" t="s">
        <v>895</v>
      </c>
      <c r="B1" s="11" t="s">
        <v>139</v>
      </c>
      <c r="C1" s="11" t="s">
        <v>896</v>
      </c>
      <c r="D1" s="11"/>
      <c r="F1" s="42" t="s">
        <v>7308</v>
      </c>
      <c r="G1" t="s">
        <v>8214</v>
      </c>
      <c r="J1" s="14" t="s">
        <v>7310</v>
      </c>
      <c r="K1" s="153">
        <f>MIN(N2:N51)</f>
        <v>23.555555555555557</v>
      </c>
      <c r="M1" t="s">
        <v>7308</v>
      </c>
      <c r="N1" t="s">
        <v>8214</v>
      </c>
    </row>
    <row r="2" spans="1:14">
      <c r="A2" s="3" t="s">
        <v>1397</v>
      </c>
      <c r="B2" t="s">
        <v>838</v>
      </c>
      <c r="C2" s="53">
        <v>24</v>
      </c>
      <c r="F2" s="43" t="s">
        <v>838</v>
      </c>
      <c r="G2" s="49">
        <v>35.625</v>
      </c>
      <c r="J2" s="14" t="s">
        <v>7311</v>
      </c>
      <c r="K2" s="153">
        <f>MAX(N2:N51)</f>
        <v>98.75</v>
      </c>
      <c r="M2" t="s">
        <v>838</v>
      </c>
      <c r="N2" s="153">
        <v>35.625</v>
      </c>
    </row>
    <row r="3" spans="1:14">
      <c r="A3" s="3" t="s">
        <v>1398</v>
      </c>
      <c r="B3" t="s">
        <v>838</v>
      </c>
      <c r="C3" s="53">
        <v>100</v>
      </c>
      <c r="F3" s="43" t="s">
        <v>839</v>
      </c>
      <c r="G3" s="49">
        <v>58.857142857142854</v>
      </c>
      <c r="J3" s="14" t="s">
        <v>8434</v>
      </c>
      <c r="K3" s="153">
        <f>AVERAGE(N2:N51)</f>
        <v>68.405350968329927</v>
      </c>
      <c r="M3" t="s">
        <v>839</v>
      </c>
      <c r="N3" s="153">
        <v>58.857142857142854</v>
      </c>
    </row>
    <row r="4" spans="1:14">
      <c r="A4" s="3" t="s">
        <v>1399</v>
      </c>
      <c r="B4" t="s">
        <v>838</v>
      </c>
      <c r="C4" s="53">
        <v>12</v>
      </c>
      <c r="F4" s="43" t="s">
        <v>842</v>
      </c>
      <c r="G4" s="49">
        <v>87.545454545454547</v>
      </c>
      <c r="M4" t="s">
        <v>842</v>
      </c>
      <c r="N4" s="153">
        <v>87.545454545454547</v>
      </c>
    </row>
    <row r="5" spans="1:14">
      <c r="A5" s="3" t="s">
        <v>1400</v>
      </c>
      <c r="B5" t="s">
        <v>838</v>
      </c>
      <c r="C5" s="53">
        <v>12</v>
      </c>
      <c r="F5" s="43" t="s">
        <v>843</v>
      </c>
      <c r="G5" s="49">
        <v>32.125</v>
      </c>
      <c r="M5" t="s">
        <v>843</v>
      </c>
      <c r="N5" s="153">
        <v>32.125</v>
      </c>
    </row>
    <row r="6" spans="1:14">
      <c r="A6" s="3" t="s">
        <v>1401</v>
      </c>
      <c r="B6" t="s">
        <v>838</v>
      </c>
      <c r="C6" s="53">
        <v>14</v>
      </c>
      <c r="F6" s="43" t="s">
        <v>844</v>
      </c>
      <c r="G6" s="49">
        <v>81.15789473684211</v>
      </c>
      <c r="M6" t="s">
        <v>844</v>
      </c>
      <c r="N6" s="153">
        <v>81.15789473684211</v>
      </c>
    </row>
    <row r="7" spans="1:14">
      <c r="A7" s="3" t="s">
        <v>1402</v>
      </c>
      <c r="B7" t="s">
        <v>838</v>
      </c>
      <c r="C7" s="53">
        <v>31</v>
      </c>
      <c r="F7" s="43" t="s">
        <v>845</v>
      </c>
      <c r="G7" s="49">
        <v>84.875</v>
      </c>
      <c r="M7" t="s">
        <v>845</v>
      </c>
      <c r="N7" s="153">
        <v>84.875</v>
      </c>
    </row>
    <row r="8" spans="1:14">
      <c r="A8" s="3" t="s">
        <v>1403</v>
      </c>
      <c r="B8" t="s">
        <v>838</v>
      </c>
      <c r="C8" s="53">
        <v>40</v>
      </c>
      <c r="F8" s="43" t="s">
        <v>846</v>
      </c>
      <c r="G8" s="49">
        <v>79.875</v>
      </c>
      <c r="M8" t="s">
        <v>846</v>
      </c>
      <c r="N8" s="153">
        <v>79.875</v>
      </c>
    </row>
    <row r="9" spans="1:14">
      <c r="A9" s="3" t="s">
        <v>1404</v>
      </c>
      <c r="B9" t="s">
        <v>838</v>
      </c>
      <c r="C9" s="53">
        <v>52</v>
      </c>
      <c r="F9" s="43" t="s">
        <v>847</v>
      </c>
      <c r="G9" s="49">
        <v>57.75</v>
      </c>
      <c r="M9" t="s">
        <v>847</v>
      </c>
      <c r="N9" s="153">
        <v>57.75</v>
      </c>
    </row>
    <row r="10" spans="1:14">
      <c r="A10" s="3" t="s">
        <v>1405</v>
      </c>
      <c r="B10" t="s">
        <v>839</v>
      </c>
      <c r="C10" s="53">
        <v>83</v>
      </c>
      <c r="F10" s="43" t="s">
        <v>849</v>
      </c>
      <c r="G10" s="49">
        <v>84.611111111111114</v>
      </c>
      <c r="M10" t="s">
        <v>849</v>
      </c>
      <c r="N10" s="153">
        <v>84.611111111111114</v>
      </c>
    </row>
    <row r="11" spans="1:14">
      <c r="A11" s="3" t="s">
        <v>1406</v>
      </c>
      <c r="B11" t="s">
        <v>839</v>
      </c>
      <c r="C11" s="53">
        <v>62</v>
      </c>
      <c r="F11" s="43" t="s">
        <v>850</v>
      </c>
      <c r="G11" s="49">
        <v>63.3</v>
      </c>
      <c r="M11" t="s">
        <v>850</v>
      </c>
      <c r="N11" s="153">
        <v>63.3</v>
      </c>
    </row>
    <row r="12" spans="1:14">
      <c r="A12" s="3" t="s">
        <v>1407</v>
      </c>
      <c r="B12" t="s">
        <v>839</v>
      </c>
      <c r="C12" s="53">
        <v>37</v>
      </c>
      <c r="F12" s="43" t="s">
        <v>852</v>
      </c>
      <c r="G12" s="49">
        <v>58.2</v>
      </c>
      <c r="M12" t="s">
        <v>852</v>
      </c>
      <c r="N12" s="153">
        <v>58.2</v>
      </c>
    </row>
    <row r="13" spans="1:14">
      <c r="A13" s="3" t="s">
        <v>1408</v>
      </c>
      <c r="B13" t="s">
        <v>839</v>
      </c>
      <c r="C13" s="53">
        <v>100</v>
      </c>
      <c r="F13" s="43" t="s">
        <v>853</v>
      </c>
      <c r="G13" s="49">
        <v>52.571428571428569</v>
      </c>
      <c r="M13" t="s">
        <v>853</v>
      </c>
      <c r="N13" s="153">
        <v>52.571428571428569</v>
      </c>
    </row>
    <row r="14" spans="1:14">
      <c r="A14" s="3" t="s">
        <v>1409</v>
      </c>
      <c r="B14" t="s">
        <v>839</v>
      </c>
      <c r="C14" s="53">
        <v>50</v>
      </c>
      <c r="F14" s="43" t="s">
        <v>854</v>
      </c>
      <c r="G14" s="49">
        <v>86</v>
      </c>
      <c r="M14" t="s">
        <v>854</v>
      </c>
      <c r="N14" s="153">
        <v>86</v>
      </c>
    </row>
    <row r="15" spans="1:14">
      <c r="A15" s="3" t="s">
        <v>1410</v>
      </c>
      <c r="B15" t="s">
        <v>839</v>
      </c>
      <c r="C15" s="53">
        <v>38</v>
      </c>
      <c r="F15" s="43" t="s">
        <v>855</v>
      </c>
      <c r="G15" s="49">
        <v>74.888888888888886</v>
      </c>
      <c r="M15" t="s">
        <v>855</v>
      </c>
      <c r="N15" s="153">
        <v>74.888888888888886</v>
      </c>
    </row>
    <row r="16" spans="1:14">
      <c r="A16" s="3" t="s">
        <v>1411</v>
      </c>
      <c r="B16" t="s">
        <v>839</v>
      </c>
      <c r="C16" s="53">
        <v>42</v>
      </c>
      <c r="F16" s="43" t="s">
        <v>856</v>
      </c>
      <c r="G16" s="49">
        <v>94.666666666666671</v>
      </c>
      <c r="M16" t="s">
        <v>856</v>
      </c>
      <c r="N16" s="153">
        <v>94.666666666666671</v>
      </c>
    </row>
    <row r="17" spans="1:14">
      <c r="A17" s="3" t="s">
        <v>1412</v>
      </c>
      <c r="B17" t="s">
        <v>842</v>
      </c>
      <c r="C17" s="53">
        <v>57</v>
      </c>
      <c r="F17" s="43" t="s">
        <v>857</v>
      </c>
      <c r="G17" s="49">
        <v>82.111111111111114</v>
      </c>
      <c r="M17" t="s">
        <v>857</v>
      </c>
      <c r="N17" s="153">
        <v>82.111111111111114</v>
      </c>
    </row>
    <row r="18" spans="1:14">
      <c r="A18" s="3" t="s">
        <v>1413</v>
      </c>
      <c r="B18" t="s">
        <v>842</v>
      </c>
      <c r="C18" s="53">
        <v>92</v>
      </c>
      <c r="F18" s="43" t="s">
        <v>858</v>
      </c>
      <c r="G18" s="49">
        <v>69.75</v>
      </c>
      <c r="M18" t="s">
        <v>858</v>
      </c>
      <c r="N18" s="153">
        <v>69.75</v>
      </c>
    </row>
    <row r="19" spans="1:14">
      <c r="A19" s="3" t="s">
        <v>1414</v>
      </c>
      <c r="B19" t="s">
        <v>842</v>
      </c>
      <c r="C19" s="53">
        <v>95</v>
      </c>
      <c r="F19" s="43" t="s">
        <v>859</v>
      </c>
      <c r="G19" s="49">
        <v>34.285714285714285</v>
      </c>
      <c r="M19" t="s">
        <v>859</v>
      </c>
      <c r="N19" s="153">
        <v>34.285714285714285</v>
      </c>
    </row>
    <row r="20" spans="1:14">
      <c r="A20" s="3" t="s">
        <v>1415</v>
      </c>
      <c r="B20" t="s">
        <v>842</v>
      </c>
      <c r="C20" s="53">
        <v>77</v>
      </c>
      <c r="F20" s="43" t="s">
        <v>860</v>
      </c>
      <c r="G20" s="49">
        <v>61.5</v>
      </c>
      <c r="M20" t="s">
        <v>860</v>
      </c>
      <c r="N20" s="153">
        <v>61.5</v>
      </c>
    </row>
    <row r="21" spans="1:14">
      <c r="A21" s="3" t="s">
        <v>1416</v>
      </c>
      <c r="B21" t="s">
        <v>842</v>
      </c>
      <c r="C21" s="53">
        <v>90</v>
      </c>
      <c r="F21" s="43" t="s">
        <v>861</v>
      </c>
      <c r="G21" s="49">
        <v>91</v>
      </c>
      <c r="M21" t="s">
        <v>861</v>
      </c>
      <c r="N21" s="153">
        <v>91</v>
      </c>
    </row>
    <row r="22" spans="1:14">
      <c r="A22" s="3" t="s">
        <v>1417</v>
      </c>
      <c r="B22" t="s">
        <v>842</v>
      </c>
      <c r="C22" s="53">
        <v>96</v>
      </c>
      <c r="F22" s="43" t="s">
        <v>862</v>
      </c>
      <c r="G22" s="49">
        <v>94.9</v>
      </c>
      <c r="M22" t="s">
        <v>862</v>
      </c>
      <c r="N22" s="153">
        <v>94.9</v>
      </c>
    </row>
    <row r="23" spans="1:14">
      <c r="A23" s="3" t="s">
        <v>1418</v>
      </c>
      <c r="B23" t="s">
        <v>842</v>
      </c>
      <c r="C23" s="53">
        <v>56</v>
      </c>
      <c r="F23" s="43" t="s">
        <v>863</v>
      </c>
      <c r="G23" s="49">
        <v>89.181818181818187</v>
      </c>
      <c r="M23" t="s">
        <v>863</v>
      </c>
      <c r="N23" s="153">
        <v>89.181818181818187</v>
      </c>
    </row>
    <row r="24" spans="1:14">
      <c r="A24" s="3" t="s">
        <v>1419</v>
      </c>
      <c r="B24" t="s">
        <v>842</v>
      </c>
      <c r="C24" s="53">
        <v>100</v>
      </c>
      <c r="F24" s="43" t="s">
        <v>864</v>
      </c>
      <c r="G24" s="49">
        <v>79.714285714285708</v>
      </c>
      <c r="M24" t="s">
        <v>864</v>
      </c>
      <c r="N24" s="153">
        <v>79.714285714285708</v>
      </c>
    </row>
    <row r="25" spans="1:14">
      <c r="A25" s="3" t="s">
        <v>1420</v>
      </c>
      <c r="B25" t="s">
        <v>842</v>
      </c>
      <c r="C25" s="53">
        <v>100</v>
      </c>
      <c r="F25" s="43" t="s">
        <v>865</v>
      </c>
      <c r="G25" s="49">
        <v>23.555555555555557</v>
      </c>
      <c r="M25" t="s">
        <v>865</v>
      </c>
      <c r="N25" s="153">
        <v>23.555555555555557</v>
      </c>
    </row>
    <row r="26" spans="1:14">
      <c r="A26" s="3" t="s">
        <v>1421</v>
      </c>
      <c r="B26" t="s">
        <v>842</v>
      </c>
      <c r="C26" s="53">
        <v>100</v>
      </c>
      <c r="F26" s="43" t="s">
        <v>866</v>
      </c>
      <c r="G26" s="49">
        <v>64.125</v>
      </c>
      <c r="M26" t="s">
        <v>866</v>
      </c>
      <c r="N26" s="153">
        <v>64.125</v>
      </c>
    </row>
    <row r="27" spans="1:14">
      <c r="A27" s="3" t="s">
        <v>1422</v>
      </c>
      <c r="B27" t="s">
        <v>842</v>
      </c>
      <c r="C27" s="53">
        <v>100</v>
      </c>
      <c r="F27" s="43" t="s">
        <v>867</v>
      </c>
      <c r="G27" s="49">
        <v>46.625</v>
      </c>
      <c r="M27" t="s">
        <v>867</v>
      </c>
      <c r="N27" s="153">
        <v>46.625</v>
      </c>
    </row>
    <row r="28" spans="1:14">
      <c r="A28" s="3" t="s">
        <v>1423</v>
      </c>
      <c r="B28" t="s">
        <v>843</v>
      </c>
      <c r="C28" s="53">
        <v>38</v>
      </c>
      <c r="F28" s="43" t="s">
        <v>868</v>
      </c>
      <c r="G28" s="49">
        <v>50.571428571428569</v>
      </c>
      <c r="M28" t="s">
        <v>868</v>
      </c>
      <c r="N28" s="153">
        <v>50.571428571428569</v>
      </c>
    </row>
    <row r="29" spans="1:14">
      <c r="A29" s="3" t="s">
        <v>1424</v>
      </c>
      <c r="B29" t="s">
        <v>843</v>
      </c>
      <c r="C29" s="53">
        <v>53</v>
      </c>
      <c r="F29" s="43" t="s">
        <v>869</v>
      </c>
      <c r="G29" s="49">
        <v>77</v>
      </c>
      <c r="M29" t="s">
        <v>869</v>
      </c>
      <c r="N29" s="153">
        <v>77</v>
      </c>
    </row>
    <row r="30" spans="1:14">
      <c r="A30" s="3" t="s">
        <v>1425</v>
      </c>
      <c r="B30" t="s">
        <v>843</v>
      </c>
      <c r="C30" s="53">
        <v>49</v>
      </c>
      <c r="F30" s="43" t="s">
        <v>870</v>
      </c>
      <c r="G30" s="49">
        <v>72.111111111111114</v>
      </c>
      <c r="M30" t="s">
        <v>870</v>
      </c>
      <c r="N30" s="153">
        <v>72.111111111111114</v>
      </c>
    </row>
    <row r="31" spans="1:14">
      <c r="A31" s="3" t="s">
        <v>1426</v>
      </c>
      <c r="B31" t="s">
        <v>843</v>
      </c>
      <c r="C31" s="53">
        <v>26</v>
      </c>
      <c r="F31" s="43" t="s">
        <v>871</v>
      </c>
      <c r="G31" s="49">
        <v>86.083333333333329</v>
      </c>
      <c r="M31" t="s">
        <v>871</v>
      </c>
      <c r="N31" s="153">
        <v>86.083333333333329</v>
      </c>
    </row>
    <row r="32" spans="1:14">
      <c r="A32" s="3" t="s">
        <v>1427</v>
      </c>
      <c r="B32" t="s">
        <v>843</v>
      </c>
      <c r="C32" s="53">
        <v>0</v>
      </c>
      <c r="F32" s="43" t="s">
        <v>872</v>
      </c>
      <c r="G32" s="49">
        <v>68.125</v>
      </c>
      <c r="M32" t="s">
        <v>872</v>
      </c>
      <c r="N32" s="153">
        <v>68.125</v>
      </c>
    </row>
    <row r="33" spans="1:14">
      <c r="A33" s="3" t="s">
        <v>1428</v>
      </c>
      <c r="B33" t="s">
        <v>843</v>
      </c>
      <c r="C33" s="53">
        <v>72</v>
      </c>
      <c r="F33" s="43" t="s">
        <v>873</v>
      </c>
      <c r="G33" s="49">
        <v>89.8</v>
      </c>
      <c r="M33" t="s">
        <v>873</v>
      </c>
      <c r="N33" s="153">
        <v>89.8</v>
      </c>
    </row>
    <row r="34" spans="1:14">
      <c r="A34" s="3" t="s">
        <v>1429</v>
      </c>
      <c r="B34" t="s">
        <v>843</v>
      </c>
      <c r="C34" s="53">
        <v>0</v>
      </c>
      <c r="F34" s="43" t="s">
        <v>874</v>
      </c>
      <c r="G34" s="49">
        <v>80.3</v>
      </c>
      <c r="M34" t="s">
        <v>874</v>
      </c>
      <c r="N34" s="153">
        <v>80.3</v>
      </c>
    </row>
    <row r="35" spans="1:14">
      <c r="A35" s="3" t="s">
        <v>1430</v>
      </c>
      <c r="B35" t="s">
        <v>843</v>
      </c>
      <c r="C35" s="53">
        <v>19</v>
      </c>
      <c r="F35" s="43" t="s">
        <v>875</v>
      </c>
      <c r="G35" s="49">
        <v>54.714285714285715</v>
      </c>
      <c r="M35" t="s">
        <v>875</v>
      </c>
      <c r="N35" s="153">
        <v>54.714285714285715</v>
      </c>
    </row>
    <row r="36" spans="1:14">
      <c r="A36" s="3" t="s">
        <v>1431</v>
      </c>
      <c r="B36" t="s">
        <v>844</v>
      </c>
      <c r="C36" s="53">
        <v>79</v>
      </c>
      <c r="F36" s="43" t="s">
        <v>877</v>
      </c>
      <c r="G36" s="49">
        <v>98.75</v>
      </c>
      <c r="M36" t="s">
        <v>877</v>
      </c>
      <c r="N36" s="153">
        <v>98.75</v>
      </c>
    </row>
    <row r="37" spans="1:14">
      <c r="A37" s="3" t="s">
        <v>1432</v>
      </c>
      <c r="B37" t="s">
        <v>844</v>
      </c>
      <c r="C37" s="53">
        <v>58</v>
      </c>
      <c r="F37" s="43" t="s">
        <v>878</v>
      </c>
      <c r="G37" s="49">
        <v>45.75</v>
      </c>
      <c r="M37" t="s">
        <v>878</v>
      </c>
      <c r="N37" s="153">
        <v>45.75</v>
      </c>
    </row>
    <row r="38" spans="1:14">
      <c r="A38" s="3" t="s">
        <v>1433</v>
      </c>
      <c r="B38" t="s">
        <v>844</v>
      </c>
      <c r="C38" s="53">
        <v>100</v>
      </c>
      <c r="F38" s="43" t="s">
        <v>879</v>
      </c>
      <c r="G38" s="49">
        <v>75.375</v>
      </c>
      <c r="M38" t="s">
        <v>879</v>
      </c>
      <c r="N38" s="153">
        <v>75.375</v>
      </c>
    </row>
    <row r="39" spans="1:14">
      <c r="A39" s="3" t="s">
        <v>1434</v>
      </c>
      <c r="B39" t="s">
        <v>844</v>
      </c>
      <c r="C39" s="53">
        <v>59</v>
      </c>
      <c r="F39" s="43" t="s">
        <v>880</v>
      </c>
      <c r="G39" s="49">
        <v>95.9</v>
      </c>
      <c r="M39" t="s">
        <v>880</v>
      </c>
      <c r="N39" s="153">
        <v>95.9</v>
      </c>
    </row>
    <row r="40" spans="1:14">
      <c r="A40" s="3" t="s">
        <v>1435</v>
      </c>
      <c r="B40" t="s">
        <v>844</v>
      </c>
      <c r="C40" s="53">
        <v>100</v>
      </c>
      <c r="F40" s="43" t="s">
        <v>882</v>
      </c>
      <c r="G40" s="49">
        <v>70.375</v>
      </c>
      <c r="M40" t="s">
        <v>882</v>
      </c>
      <c r="N40" s="153">
        <v>70.375</v>
      </c>
    </row>
    <row r="41" spans="1:14">
      <c r="A41" s="3" t="s">
        <v>1436</v>
      </c>
      <c r="B41" t="s">
        <v>844</v>
      </c>
      <c r="C41" s="53">
        <v>100</v>
      </c>
      <c r="F41" s="43" t="s">
        <v>883</v>
      </c>
      <c r="G41" s="49">
        <v>53.571428571428569</v>
      </c>
      <c r="M41" t="s">
        <v>883</v>
      </c>
      <c r="N41" s="153">
        <v>53.571428571428569</v>
      </c>
    </row>
    <row r="42" spans="1:14">
      <c r="A42" s="3" t="s">
        <v>1437</v>
      </c>
      <c r="B42" t="s">
        <v>844</v>
      </c>
      <c r="C42" s="53">
        <v>91</v>
      </c>
      <c r="F42" s="43" t="s">
        <v>884</v>
      </c>
      <c r="G42" s="49">
        <v>37.444444444444443</v>
      </c>
      <c r="M42" t="s">
        <v>884</v>
      </c>
      <c r="N42" s="153">
        <v>37.444444444444443</v>
      </c>
    </row>
    <row r="43" spans="1:14">
      <c r="A43" s="3" t="s">
        <v>1438</v>
      </c>
      <c r="B43" t="s">
        <v>844</v>
      </c>
      <c r="C43" s="53">
        <v>59</v>
      </c>
      <c r="F43" s="43" t="s">
        <v>885</v>
      </c>
      <c r="G43" s="49">
        <v>43.875</v>
      </c>
      <c r="M43" t="s">
        <v>885</v>
      </c>
      <c r="N43" s="153">
        <v>43.875</v>
      </c>
    </row>
    <row r="44" spans="1:14">
      <c r="A44" s="3" t="s">
        <v>1439</v>
      </c>
      <c r="B44" t="s">
        <v>844</v>
      </c>
      <c r="C44" s="53">
        <v>82</v>
      </c>
      <c r="F44" s="43" t="s">
        <v>886</v>
      </c>
      <c r="G44" s="49">
        <v>56.48</v>
      </c>
      <c r="M44" t="s">
        <v>886</v>
      </c>
      <c r="N44" s="153">
        <v>56.48</v>
      </c>
    </row>
    <row r="45" spans="1:14">
      <c r="A45" s="3" t="s">
        <v>1440</v>
      </c>
      <c r="B45" t="s">
        <v>844</v>
      </c>
      <c r="C45" s="53">
        <v>72</v>
      </c>
      <c r="F45" s="43" t="s">
        <v>888</v>
      </c>
      <c r="G45" s="49">
        <v>58</v>
      </c>
      <c r="M45" t="s">
        <v>888</v>
      </c>
      <c r="N45" s="153">
        <v>58</v>
      </c>
    </row>
    <row r="46" spans="1:14">
      <c r="A46" s="3" t="s">
        <v>1441</v>
      </c>
      <c r="B46" t="s">
        <v>844</v>
      </c>
      <c r="C46" s="53">
        <v>52</v>
      </c>
      <c r="F46" s="43" t="s">
        <v>889</v>
      </c>
      <c r="G46" s="49">
        <v>61.444444444444443</v>
      </c>
      <c r="M46" t="s">
        <v>889</v>
      </c>
      <c r="N46" s="153">
        <v>61.444444444444443</v>
      </c>
    </row>
    <row r="47" spans="1:14">
      <c r="A47" s="3" t="s">
        <v>1442</v>
      </c>
      <c r="B47" t="s">
        <v>844</v>
      </c>
      <c r="C47" s="53">
        <v>92</v>
      </c>
      <c r="F47" s="43" t="s">
        <v>890</v>
      </c>
      <c r="G47" s="49">
        <v>95</v>
      </c>
      <c r="M47" t="s">
        <v>890</v>
      </c>
      <c r="N47" s="153">
        <v>95</v>
      </c>
    </row>
    <row r="48" spans="1:14">
      <c r="A48" s="3" t="s">
        <v>1443</v>
      </c>
      <c r="B48" t="s">
        <v>844</v>
      </c>
      <c r="C48" s="53">
        <v>62</v>
      </c>
      <c r="F48" s="43" t="s">
        <v>891</v>
      </c>
      <c r="G48" s="49">
        <v>82.8</v>
      </c>
      <c r="M48" t="s">
        <v>891</v>
      </c>
      <c r="N48" s="153">
        <v>82.8</v>
      </c>
    </row>
    <row r="49" spans="1:14">
      <c r="A49" s="3" t="s">
        <v>1444</v>
      </c>
      <c r="B49" t="s">
        <v>844</v>
      </c>
      <c r="C49" s="53">
        <v>73</v>
      </c>
      <c r="F49" s="43" t="s">
        <v>892</v>
      </c>
      <c r="G49" s="49">
        <v>67</v>
      </c>
      <c r="M49" t="s">
        <v>892</v>
      </c>
      <c r="N49" s="153">
        <v>67</v>
      </c>
    </row>
    <row r="50" spans="1:14">
      <c r="A50" s="3" t="s">
        <v>1445</v>
      </c>
      <c r="B50" t="s">
        <v>844</v>
      </c>
      <c r="C50" s="53">
        <v>60</v>
      </c>
      <c r="F50" s="43" t="s">
        <v>893</v>
      </c>
      <c r="G50" s="49">
        <v>88.571428571428569</v>
      </c>
      <c r="M50" t="s">
        <v>893</v>
      </c>
      <c r="N50" s="153">
        <v>88.571428571428569</v>
      </c>
    </row>
    <row r="51" spans="1:14">
      <c r="A51" s="3" t="s">
        <v>1416</v>
      </c>
      <c r="B51" t="s">
        <v>844</v>
      </c>
      <c r="C51" s="53">
        <v>75</v>
      </c>
      <c r="F51" s="43" t="s">
        <v>894</v>
      </c>
      <c r="G51" s="49">
        <v>42.428571428571431</v>
      </c>
      <c r="M51" t="s">
        <v>894</v>
      </c>
      <c r="N51" s="153">
        <v>42.428571428571431</v>
      </c>
    </row>
    <row r="52" spans="1:14">
      <c r="A52" s="3" t="s">
        <v>1446</v>
      </c>
      <c r="B52" t="s">
        <v>844</v>
      </c>
      <c r="C52" s="53">
        <v>94</v>
      </c>
    </row>
    <row r="53" spans="1:14">
      <c r="A53" s="3" t="s">
        <v>1447</v>
      </c>
      <c r="B53" t="s">
        <v>844</v>
      </c>
      <c r="C53" s="53">
        <v>79</v>
      </c>
    </row>
    <row r="54" spans="1:14">
      <c r="A54" s="3" t="s">
        <v>1448</v>
      </c>
      <c r="B54" t="s">
        <v>844</v>
      </c>
      <c r="C54" s="53">
        <v>71</v>
      </c>
      <c r="G54" s="49"/>
    </row>
    <row r="55" spans="1:14">
      <c r="A55" s="3" t="s">
        <v>1449</v>
      </c>
      <c r="B55" t="s">
        <v>844</v>
      </c>
      <c r="C55" s="53">
        <v>100</v>
      </c>
    </row>
    <row r="56" spans="1:14">
      <c r="A56" s="3" t="s">
        <v>1450</v>
      </c>
      <c r="B56" t="s">
        <v>844</v>
      </c>
      <c r="C56" s="53">
        <v>64</v>
      </c>
    </row>
    <row r="57" spans="1:14">
      <c r="A57" s="3" t="s">
        <v>1451</v>
      </c>
      <c r="B57" t="s">
        <v>844</v>
      </c>
      <c r="C57" s="53">
        <v>100</v>
      </c>
    </row>
    <row r="58" spans="1:14">
      <c r="A58" s="3" t="s">
        <v>1452</v>
      </c>
      <c r="B58" t="s">
        <v>844</v>
      </c>
      <c r="C58" s="53">
        <v>100</v>
      </c>
    </row>
    <row r="59" spans="1:14">
      <c r="A59" s="3" t="s">
        <v>1453</v>
      </c>
      <c r="B59" t="s">
        <v>844</v>
      </c>
      <c r="C59" s="53">
        <v>60</v>
      </c>
    </row>
    <row r="60" spans="1:14">
      <c r="A60" s="3" t="s">
        <v>1454</v>
      </c>
      <c r="B60" t="s">
        <v>844</v>
      </c>
      <c r="C60" s="53">
        <v>100</v>
      </c>
    </row>
    <row r="61" spans="1:14">
      <c r="A61" s="3" t="s">
        <v>1455</v>
      </c>
      <c r="B61" t="s">
        <v>844</v>
      </c>
      <c r="C61" s="53">
        <v>100</v>
      </c>
    </row>
    <row r="62" spans="1:14">
      <c r="A62" s="3" t="s">
        <v>1456</v>
      </c>
      <c r="B62" t="s">
        <v>844</v>
      </c>
      <c r="C62" s="53">
        <v>52</v>
      </c>
    </row>
    <row r="63" spans="1:14">
      <c r="A63" s="3" t="s">
        <v>1457</v>
      </c>
      <c r="B63" t="s">
        <v>844</v>
      </c>
      <c r="C63" s="53">
        <v>71</v>
      </c>
    </row>
    <row r="64" spans="1:14">
      <c r="A64" s="3" t="s">
        <v>1458</v>
      </c>
      <c r="B64" t="s">
        <v>844</v>
      </c>
      <c r="C64" s="53">
        <v>60</v>
      </c>
    </row>
    <row r="65" spans="1:3">
      <c r="A65" s="3" t="s">
        <v>1459</v>
      </c>
      <c r="B65" t="s">
        <v>844</v>
      </c>
      <c r="C65" s="53">
        <v>97</v>
      </c>
    </row>
    <row r="66" spans="1:3">
      <c r="A66" s="3" t="s">
        <v>1460</v>
      </c>
      <c r="B66" t="s">
        <v>844</v>
      </c>
      <c r="C66" s="53">
        <v>100</v>
      </c>
    </row>
    <row r="67" spans="1:3">
      <c r="A67" s="3" t="s">
        <v>1461</v>
      </c>
      <c r="B67" t="s">
        <v>844</v>
      </c>
      <c r="C67" s="53">
        <v>60</v>
      </c>
    </row>
    <row r="68" spans="1:3">
      <c r="A68" s="3" t="s">
        <v>1462</v>
      </c>
      <c r="B68" t="s">
        <v>844</v>
      </c>
      <c r="C68" s="53">
        <v>90</v>
      </c>
    </row>
    <row r="69" spans="1:3">
      <c r="A69" s="3" t="s">
        <v>1463</v>
      </c>
      <c r="B69" t="s">
        <v>844</v>
      </c>
      <c r="C69" s="53">
        <v>91</v>
      </c>
    </row>
    <row r="70" spans="1:3">
      <c r="A70" s="3" t="s">
        <v>1464</v>
      </c>
      <c r="B70" t="s">
        <v>844</v>
      </c>
      <c r="C70" s="53">
        <v>71</v>
      </c>
    </row>
    <row r="71" spans="1:3">
      <c r="A71" s="3" t="s">
        <v>1465</v>
      </c>
      <c r="B71" t="s">
        <v>844</v>
      </c>
      <c r="C71" s="53">
        <v>67</v>
      </c>
    </row>
    <row r="72" spans="1:3">
      <c r="A72" s="3" t="s">
        <v>1466</v>
      </c>
      <c r="B72" t="s">
        <v>844</v>
      </c>
      <c r="C72" s="53">
        <v>100</v>
      </c>
    </row>
    <row r="73" spans="1:3">
      <c r="A73" s="3" t="s">
        <v>1467</v>
      </c>
      <c r="B73" t="s">
        <v>844</v>
      </c>
      <c r="C73" s="53">
        <v>91</v>
      </c>
    </row>
    <row r="74" spans="1:3">
      <c r="A74" s="3" t="s">
        <v>1468</v>
      </c>
      <c r="B74" t="s">
        <v>844</v>
      </c>
      <c r="C74" s="53">
        <v>100</v>
      </c>
    </row>
    <row r="75" spans="1:3">
      <c r="A75" s="3" t="s">
        <v>1469</v>
      </c>
      <c r="B75" t="s">
        <v>844</v>
      </c>
      <c r="C75" s="53">
        <v>100</v>
      </c>
    </row>
    <row r="76" spans="1:3">
      <c r="A76" s="3" t="s">
        <v>1470</v>
      </c>
      <c r="B76" t="s">
        <v>844</v>
      </c>
      <c r="C76" s="53">
        <v>65</v>
      </c>
    </row>
    <row r="77" spans="1:3">
      <c r="A77" s="3" t="s">
        <v>1471</v>
      </c>
      <c r="B77" t="s">
        <v>844</v>
      </c>
      <c r="C77" s="53">
        <v>53</v>
      </c>
    </row>
    <row r="78" spans="1:3">
      <c r="A78" s="3" t="s">
        <v>1472</v>
      </c>
      <c r="B78" t="s">
        <v>844</v>
      </c>
      <c r="C78" s="53">
        <v>100</v>
      </c>
    </row>
    <row r="79" spans="1:3">
      <c r="A79" s="3" t="s">
        <v>1473</v>
      </c>
      <c r="B79" t="s">
        <v>844</v>
      </c>
      <c r="C79" s="53">
        <v>100</v>
      </c>
    </row>
    <row r="80" spans="1:3">
      <c r="A80" s="3" t="s">
        <v>1474</v>
      </c>
      <c r="B80" t="s">
        <v>844</v>
      </c>
      <c r="C80" s="53">
        <v>100</v>
      </c>
    </row>
    <row r="81" spans="1:3">
      <c r="A81" s="3" t="s">
        <v>1475</v>
      </c>
      <c r="B81" t="s">
        <v>844</v>
      </c>
      <c r="C81" s="53">
        <v>85</v>
      </c>
    </row>
    <row r="82" spans="1:3">
      <c r="A82" s="3" t="s">
        <v>1476</v>
      </c>
      <c r="B82" t="s">
        <v>844</v>
      </c>
      <c r="C82" s="53">
        <v>64</v>
      </c>
    </row>
    <row r="83" spans="1:3">
      <c r="A83" s="3" t="s">
        <v>1477</v>
      </c>
      <c r="B83" t="s">
        <v>844</v>
      </c>
      <c r="C83" s="53">
        <v>100</v>
      </c>
    </row>
    <row r="84" spans="1:3">
      <c r="A84" s="3" t="s">
        <v>1478</v>
      </c>
      <c r="B84" t="s">
        <v>844</v>
      </c>
      <c r="C84" s="53">
        <v>78</v>
      </c>
    </row>
    <row r="85" spans="1:3">
      <c r="A85" s="3" t="s">
        <v>1479</v>
      </c>
      <c r="B85" t="s">
        <v>844</v>
      </c>
      <c r="C85" s="53">
        <v>100</v>
      </c>
    </row>
    <row r="86" spans="1:3">
      <c r="A86" s="3" t="s">
        <v>1480</v>
      </c>
      <c r="B86" t="s">
        <v>844</v>
      </c>
      <c r="C86" s="53">
        <v>71</v>
      </c>
    </row>
    <row r="87" spans="1:3">
      <c r="A87" s="3" t="s">
        <v>1481</v>
      </c>
      <c r="B87" t="s">
        <v>844</v>
      </c>
      <c r="C87" s="53">
        <v>93</v>
      </c>
    </row>
    <row r="88" spans="1:3">
      <c r="A88" s="3" t="s">
        <v>1482</v>
      </c>
      <c r="B88" t="s">
        <v>844</v>
      </c>
      <c r="C88" s="53">
        <v>68</v>
      </c>
    </row>
    <row r="89" spans="1:3">
      <c r="A89" s="3" t="s">
        <v>1483</v>
      </c>
      <c r="B89" t="s">
        <v>844</v>
      </c>
      <c r="C89" s="53">
        <v>57</v>
      </c>
    </row>
    <row r="90" spans="1:3">
      <c r="A90" s="3" t="s">
        <v>1484</v>
      </c>
      <c r="B90" t="s">
        <v>844</v>
      </c>
      <c r="C90" s="53">
        <v>82</v>
      </c>
    </row>
    <row r="91" spans="1:3">
      <c r="A91" s="3" t="s">
        <v>1485</v>
      </c>
      <c r="B91" t="s">
        <v>844</v>
      </c>
      <c r="C91" s="53">
        <v>78</v>
      </c>
    </row>
    <row r="92" spans="1:3">
      <c r="A92" s="3" t="s">
        <v>1486</v>
      </c>
      <c r="B92" t="s">
        <v>844</v>
      </c>
      <c r="C92" s="53">
        <v>100</v>
      </c>
    </row>
    <row r="93" spans="1:3">
      <c r="A93" s="3" t="s">
        <v>1487</v>
      </c>
      <c r="B93" t="s">
        <v>845</v>
      </c>
      <c r="C93" s="53">
        <v>88</v>
      </c>
    </row>
    <row r="94" spans="1:3">
      <c r="A94" s="3" t="s">
        <v>1488</v>
      </c>
      <c r="B94" t="s">
        <v>845</v>
      </c>
      <c r="C94" s="53">
        <v>84</v>
      </c>
    </row>
    <row r="95" spans="1:3">
      <c r="A95" s="3" t="s">
        <v>1489</v>
      </c>
      <c r="B95" t="s">
        <v>845</v>
      </c>
      <c r="C95" s="53">
        <v>100</v>
      </c>
    </row>
    <row r="96" spans="1:3">
      <c r="A96" s="3" t="s">
        <v>1490</v>
      </c>
      <c r="B96" t="s">
        <v>845</v>
      </c>
      <c r="C96" s="53">
        <v>81</v>
      </c>
    </row>
    <row r="97" spans="1:3">
      <c r="A97" s="3" t="s">
        <v>1491</v>
      </c>
      <c r="B97" t="s">
        <v>845</v>
      </c>
      <c r="C97" s="53">
        <v>100</v>
      </c>
    </row>
    <row r="98" spans="1:3">
      <c r="A98" s="3" t="s">
        <v>1492</v>
      </c>
      <c r="B98" t="s">
        <v>845</v>
      </c>
      <c r="C98" s="53">
        <v>100</v>
      </c>
    </row>
    <row r="99" spans="1:3">
      <c r="A99" s="3" t="s">
        <v>1493</v>
      </c>
      <c r="B99" t="s">
        <v>845</v>
      </c>
      <c r="C99" s="53">
        <v>58</v>
      </c>
    </row>
    <row r="100" spans="1:3">
      <c r="A100" s="3" t="s">
        <v>1494</v>
      </c>
      <c r="B100" t="s">
        <v>845</v>
      </c>
      <c r="C100" s="53">
        <v>68</v>
      </c>
    </row>
    <row r="101" spans="1:3">
      <c r="A101" s="3" t="s">
        <v>1495</v>
      </c>
      <c r="B101" t="s">
        <v>846</v>
      </c>
      <c r="C101" s="53">
        <v>42</v>
      </c>
    </row>
    <row r="102" spans="1:3">
      <c r="A102" s="3" t="s">
        <v>1496</v>
      </c>
      <c r="B102" t="s">
        <v>846</v>
      </c>
      <c r="C102" s="53">
        <v>99</v>
      </c>
    </row>
    <row r="103" spans="1:3">
      <c r="A103" s="3" t="s">
        <v>1497</v>
      </c>
      <c r="B103" t="s">
        <v>846</v>
      </c>
      <c r="C103" s="53">
        <v>83</v>
      </c>
    </row>
    <row r="104" spans="1:3">
      <c r="A104" s="3" t="s">
        <v>1498</v>
      </c>
      <c r="B104" t="s">
        <v>846</v>
      </c>
      <c r="C104" s="53">
        <v>85</v>
      </c>
    </row>
    <row r="105" spans="1:3">
      <c r="A105" s="3" t="s">
        <v>1499</v>
      </c>
      <c r="B105" t="s">
        <v>846</v>
      </c>
      <c r="C105" s="53">
        <v>100</v>
      </c>
    </row>
    <row r="106" spans="1:3">
      <c r="A106" s="3" t="s">
        <v>1500</v>
      </c>
      <c r="B106" t="s">
        <v>846</v>
      </c>
      <c r="C106" s="53">
        <v>100</v>
      </c>
    </row>
    <row r="107" spans="1:3">
      <c r="A107" s="3" t="s">
        <v>1501</v>
      </c>
      <c r="B107" t="s">
        <v>846</v>
      </c>
      <c r="C107" s="53">
        <v>61</v>
      </c>
    </row>
    <row r="108" spans="1:3">
      <c r="A108" s="3" t="s">
        <v>1502</v>
      </c>
      <c r="B108" t="s">
        <v>846</v>
      </c>
      <c r="C108" s="53">
        <v>69</v>
      </c>
    </row>
    <row r="109" spans="1:3">
      <c r="A109" s="3" t="s">
        <v>1503</v>
      </c>
      <c r="B109" t="s">
        <v>847</v>
      </c>
      <c r="C109" s="53">
        <v>55</v>
      </c>
    </row>
    <row r="110" spans="1:3">
      <c r="A110" s="3" t="s">
        <v>1504</v>
      </c>
      <c r="B110" t="s">
        <v>847</v>
      </c>
      <c r="C110" s="53">
        <v>64</v>
      </c>
    </row>
    <row r="111" spans="1:3">
      <c r="A111" s="3" t="s">
        <v>1505</v>
      </c>
      <c r="B111" t="s">
        <v>847</v>
      </c>
      <c r="C111" s="53">
        <v>30</v>
      </c>
    </row>
    <row r="112" spans="1:3">
      <c r="A112" s="3" t="s">
        <v>1506</v>
      </c>
      <c r="B112" t="s">
        <v>847</v>
      </c>
      <c r="C112" s="53">
        <v>72</v>
      </c>
    </row>
    <row r="113" spans="1:3">
      <c r="A113" s="3" t="s">
        <v>1507</v>
      </c>
      <c r="B113" t="s">
        <v>847</v>
      </c>
      <c r="C113" s="53">
        <v>57</v>
      </c>
    </row>
    <row r="114" spans="1:3">
      <c r="A114" s="3" t="s">
        <v>1508</v>
      </c>
      <c r="B114" t="s">
        <v>847</v>
      </c>
      <c r="C114" s="53">
        <v>61</v>
      </c>
    </row>
    <row r="115" spans="1:3">
      <c r="A115" s="3" t="s">
        <v>1509</v>
      </c>
      <c r="B115" t="s">
        <v>847</v>
      </c>
      <c r="C115" s="53">
        <v>43</v>
      </c>
    </row>
    <row r="116" spans="1:3">
      <c r="A116" s="3" t="s">
        <v>1510</v>
      </c>
      <c r="B116" t="s">
        <v>847</v>
      </c>
      <c r="C116" s="53">
        <v>80</v>
      </c>
    </row>
    <row r="117" spans="1:3">
      <c r="A117" s="3" t="s">
        <v>1511</v>
      </c>
      <c r="B117" t="s">
        <v>849</v>
      </c>
      <c r="C117" s="53">
        <v>61</v>
      </c>
    </row>
    <row r="118" spans="1:3">
      <c r="A118" s="3" t="s">
        <v>1512</v>
      </c>
      <c r="B118" t="s">
        <v>849</v>
      </c>
      <c r="C118" s="53">
        <v>87</v>
      </c>
    </row>
    <row r="119" spans="1:3">
      <c r="A119" s="3" t="s">
        <v>1513</v>
      </c>
      <c r="B119" t="s">
        <v>849</v>
      </c>
      <c r="C119" s="53">
        <v>27</v>
      </c>
    </row>
    <row r="120" spans="1:3">
      <c r="A120" s="3" t="s">
        <v>1514</v>
      </c>
      <c r="B120" t="s">
        <v>849</v>
      </c>
      <c r="C120" s="53">
        <v>100</v>
      </c>
    </row>
    <row r="121" spans="1:3">
      <c r="A121" s="3" t="s">
        <v>1515</v>
      </c>
      <c r="B121" t="s">
        <v>849</v>
      </c>
      <c r="C121" s="53">
        <v>90</v>
      </c>
    </row>
    <row r="122" spans="1:3">
      <c r="A122" s="3" t="s">
        <v>1516</v>
      </c>
      <c r="B122" t="s">
        <v>849</v>
      </c>
      <c r="C122" s="53">
        <v>53</v>
      </c>
    </row>
    <row r="123" spans="1:3">
      <c r="A123" s="3" t="s">
        <v>1517</v>
      </c>
      <c r="B123" t="s">
        <v>849</v>
      </c>
      <c r="C123" s="53">
        <v>100</v>
      </c>
    </row>
    <row r="124" spans="1:3">
      <c r="A124" s="3" t="s">
        <v>1518</v>
      </c>
      <c r="B124" t="s">
        <v>849</v>
      </c>
      <c r="C124" s="53">
        <v>76</v>
      </c>
    </row>
    <row r="125" spans="1:3">
      <c r="A125" s="3" t="s">
        <v>1519</v>
      </c>
      <c r="B125" t="s">
        <v>849</v>
      </c>
      <c r="C125" s="53">
        <v>100</v>
      </c>
    </row>
    <row r="126" spans="1:3">
      <c r="A126" s="3" t="s">
        <v>1520</v>
      </c>
      <c r="B126" t="s">
        <v>849</v>
      </c>
      <c r="C126" s="53">
        <v>92</v>
      </c>
    </row>
    <row r="127" spans="1:3">
      <c r="A127" s="3" t="s">
        <v>1521</v>
      </c>
      <c r="B127" t="s">
        <v>849</v>
      </c>
      <c r="C127" s="53">
        <v>100</v>
      </c>
    </row>
    <row r="128" spans="1:3">
      <c r="A128" s="3" t="s">
        <v>1522</v>
      </c>
      <c r="B128" t="s">
        <v>849</v>
      </c>
      <c r="C128" s="53">
        <v>100</v>
      </c>
    </row>
    <row r="129" spans="1:3">
      <c r="A129" s="3" t="s">
        <v>1523</v>
      </c>
      <c r="B129" t="s">
        <v>849</v>
      </c>
      <c r="C129" s="53">
        <v>76</v>
      </c>
    </row>
    <row r="130" spans="1:3">
      <c r="A130" s="3" t="s">
        <v>1524</v>
      </c>
      <c r="B130" t="s">
        <v>849</v>
      </c>
      <c r="C130" s="53">
        <v>75</v>
      </c>
    </row>
    <row r="131" spans="1:3">
      <c r="A131" s="3" t="s">
        <v>1525</v>
      </c>
      <c r="B131" t="s">
        <v>849</v>
      </c>
      <c r="C131" s="53">
        <v>100</v>
      </c>
    </row>
    <row r="132" spans="1:3">
      <c r="A132" s="3" t="s">
        <v>1526</v>
      </c>
      <c r="B132" t="s">
        <v>849</v>
      </c>
      <c r="C132" s="53">
        <v>86</v>
      </c>
    </row>
    <row r="133" spans="1:3">
      <c r="A133" s="3" t="s">
        <v>1527</v>
      </c>
      <c r="B133" t="s">
        <v>849</v>
      </c>
      <c r="C133" s="53">
        <v>100</v>
      </c>
    </row>
    <row r="134" spans="1:3">
      <c r="A134" s="3" t="s">
        <v>1528</v>
      </c>
      <c r="B134" t="s">
        <v>849</v>
      </c>
      <c r="C134" s="53">
        <v>100</v>
      </c>
    </row>
    <row r="135" spans="1:3">
      <c r="A135" s="3" t="s">
        <v>1529</v>
      </c>
      <c r="B135" t="s">
        <v>850</v>
      </c>
      <c r="C135" s="53">
        <v>85</v>
      </c>
    </row>
    <row r="136" spans="1:3">
      <c r="A136" s="3" t="s">
        <v>1530</v>
      </c>
      <c r="B136" t="s">
        <v>850</v>
      </c>
      <c r="C136" s="53">
        <v>100</v>
      </c>
    </row>
    <row r="137" spans="1:3">
      <c r="A137" s="3" t="s">
        <v>1531</v>
      </c>
      <c r="B137" t="s">
        <v>850</v>
      </c>
      <c r="C137" s="53">
        <v>62</v>
      </c>
    </row>
    <row r="138" spans="1:3">
      <c r="A138" s="3" t="s">
        <v>1532</v>
      </c>
      <c r="B138" t="s">
        <v>850</v>
      </c>
      <c r="C138" s="53">
        <v>48</v>
      </c>
    </row>
    <row r="139" spans="1:3">
      <c r="A139" s="3" t="s">
        <v>1533</v>
      </c>
      <c r="B139" t="s">
        <v>850</v>
      </c>
      <c r="C139" s="53">
        <v>63</v>
      </c>
    </row>
    <row r="140" spans="1:3">
      <c r="A140" s="3" t="s">
        <v>1534</v>
      </c>
      <c r="B140" t="s">
        <v>850</v>
      </c>
      <c r="C140" s="53">
        <v>98</v>
      </c>
    </row>
    <row r="141" spans="1:3">
      <c r="A141" s="3" t="s">
        <v>1535</v>
      </c>
      <c r="B141" t="s">
        <v>850</v>
      </c>
      <c r="C141" s="53">
        <v>59</v>
      </c>
    </row>
    <row r="142" spans="1:3">
      <c r="A142" s="3" t="s">
        <v>1536</v>
      </c>
      <c r="B142" t="s">
        <v>850</v>
      </c>
      <c r="C142" s="53">
        <v>5</v>
      </c>
    </row>
    <row r="143" spans="1:3">
      <c r="A143" s="3" t="s">
        <v>1537</v>
      </c>
      <c r="B143" t="s">
        <v>850</v>
      </c>
      <c r="C143" s="53">
        <v>33</v>
      </c>
    </row>
    <row r="144" spans="1:3">
      <c r="A144" s="3" t="s">
        <v>1538</v>
      </c>
      <c r="B144" t="s">
        <v>850</v>
      </c>
      <c r="C144" s="53">
        <v>80</v>
      </c>
    </row>
    <row r="145" spans="1:3">
      <c r="A145" s="3" t="s">
        <v>852</v>
      </c>
      <c r="B145" t="s">
        <v>852</v>
      </c>
      <c r="C145" s="53">
        <v>52</v>
      </c>
    </row>
    <row r="146" spans="1:3">
      <c r="A146" s="3" t="s">
        <v>1539</v>
      </c>
      <c r="B146" t="s">
        <v>852</v>
      </c>
      <c r="C146" s="53">
        <v>89</v>
      </c>
    </row>
    <row r="147" spans="1:3">
      <c r="A147" s="3" t="s">
        <v>1540</v>
      </c>
      <c r="B147" t="s">
        <v>852</v>
      </c>
      <c r="C147" s="53">
        <v>30</v>
      </c>
    </row>
    <row r="148" spans="1:3">
      <c r="A148" s="3" t="s">
        <v>1541</v>
      </c>
      <c r="B148" t="s">
        <v>852</v>
      </c>
      <c r="C148" s="53">
        <v>46</v>
      </c>
    </row>
    <row r="149" spans="1:3">
      <c r="A149" s="3" t="s">
        <v>1542</v>
      </c>
      <c r="B149" t="s">
        <v>852</v>
      </c>
      <c r="C149" s="53">
        <v>74</v>
      </c>
    </row>
    <row r="150" spans="1:3">
      <c r="A150" s="3" t="s">
        <v>1543</v>
      </c>
      <c r="B150" t="s">
        <v>853</v>
      </c>
      <c r="C150" s="53">
        <v>73</v>
      </c>
    </row>
    <row r="151" spans="1:3">
      <c r="A151" s="3" t="s">
        <v>1544</v>
      </c>
      <c r="B151" t="s">
        <v>853</v>
      </c>
      <c r="C151" s="53">
        <v>61</v>
      </c>
    </row>
    <row r="152" spans="1:3">
      <c r="A152" s="3" t="s">
        <v>1545</v>
      </c>
      <c r="B152" t="s">
        <v>853</v>
      </c>
      <c r="C152" s="53">
        <v>51</v>
      </c>
    </row>
    <row r="153" spans="1:3">
      <c r="A153" s="3" t="s">
        <v>1546</v>
      </c>
      <c r="B153" t="s">
        <v>853</v>
      </c>
      <c r="C153" s="53">
        <v>50</v>
      </c>
    </row>
    <row r="154" spans="1:3">
      <c r="A154" s="3" t="s">
        <v>1547</v>
      </c>
      <c r="B154" t="s">
        <v>853</v>
      </c>
      <c r="C154" s="53">
        <v>62</v>
      </c>
    </row>
    <row r="155" spans="1:3">
      <c r="A155" s="3" t="s">
        <v>1548</v>
      </c>
      <c r="B155" t="s">
        <v>853</v>
      </c>
      <c r="C155" s="53">
        <v>13</v>
      </c>
    </row>
    <row r="156" spans="1:3">
      <c r="A156" s="3" t="s">
        <v>1549</v>
      </c>
      <c r="B156" t="s">
        <v>853</v>
      </c>
      <c r="C156" s="53">
        <v>58</v>
      </c>
    </row>
    <row r="157" spans="1:3">
      <c r="A157" s="3" t="s">
        <v>1488</v>
      </c>
      <c r="B157" t="s">
        <v>854</v>
      </c>
      <c r="C157" s="53">
        <v>94</v>
      </c>
    </row>
    <row r="158" spans="1:3">
      <c r="A158" s="3" t="s">
        <v>1550</v>
      </c>
      <c r="B158" t="s">
        <v>854</v>
      </c>
      <c r="C158" s="53">
        <v>77</v>
      </c>
    </row>
    <row r="159" spans="1:3">
      <c r="A159" s="3" t="s">
        <v>1551</v>
      </c>
      <c r="B159" t="s">
        <v>854</v>
      </c>
      <c r="C159" s="53">
        <v>100</v>
      </c>
    </row>
    <row r="160" spans="1:3">
      <c r="A160" s="3" t="s">
        <v>1552</v>
      </c>
      <c r="B160" t="s">
        <v>854</v>
      </c>
      <c r="C160" s="53">
        <v>100</v>
      </c>
    </row>
    <row r="161" spans="1:3">
      <c r="A161" s="3" t="s">
        <v>1553</v>
      </c>
      <c r="B161" t="s">
        <v>854</v>
      </c>
      <c r="C161" s="53">
        <v>65</v>
      </c>
    </row>
    <row r="162" spans="1:3">
      <c r="A162" s="3" t="s">
        <v>1554</v>
      </c>
      <c r="B162" t="s">
        <v>854</v>
      </c>
      <c r="C162" s="53">
        <v>92</v>
      </c>
    </row>
    <row r="163" spans="1:3">
      <c r="A163" s="3" t="s">
        <v>1418</v>
      </c>
      <c r="B163" t="s">
        <v>854</v>
      </c>
      <c r="C163" s="53">
        <v>74</v>
      </c>
    </row>
    <row r="164" spans="1:3">
      <c r="A164" s="3" t="s">
        <v>1555</v>
      </c>
      <c r="B164" t="s">
        <v>854</v>
      </c>
      <c r="C164" s="53">
        <v>100</v>
      </c>
    </row>
    <row r="165" spans="1:3">
      <c r="A165" s="3" t="s">
        <v>1556</v>
      </c>
      <c r="B165" t="s">
        <v>854</v>
      </c>
      <c r="C165" s="53">
        <v>72</v>
      </c>
    </row>
    <row r="166" spans="1:3">
      <c r="A166" s="3" t="s">
        <v>1557</v>
      </c>
      <c r="B166" t="s">
        <v>855</v>
      </c>
      <c r="C166" s="53">
        <v>100</v>
      </c>
    </row>
    <row r="167" spans="1:3">
      <c r="A167" s="3" t="s">
        <v>1558</v>
      </c>
      <c r="B167" t="s">
        <v>855</v>
      </c>
      <c r="C167" s="53">
        <v>90</v>
      </c>
    </row>
    <row r="168" spans="1:3">
      <c r="A168" s="3" t="s">
        <v>1559</v>
      </c>
      <c r="B168" t="s">
        <v>855</v>
      </c>
      <c r="C168" s="53">
        <v>40</v>
      </c>
    </row>
    <row r="169" spans="1:3">
      <c r="A169" s="3" t="s">
        <v>1560</v>
      </c>
      <c r="B169" t="s">
        <v>855</v>
      </c>
      <c r="C169" s="53">
        <v>71</v>
      </c>
    </row>
    <row r="170" spans="1:3">
      <c r="A170" s="3" t="s">
        <v>1561</v>
      </c>
      <c r="B170" t="s">
        <v>855</v>
      </c>
      <c r="C170" s="53">
        <v>80</v>
      </c>
    </row>
    <row r="171" spans="1:3">
      <c r="A171" s="3" t="s">
        <v>1562</v>
      </c>
      <c r="B171" t="s">
        <v>855</v>
      </c>
      <c r="C171" s="53">
        <v>69</v>
      </c>
    </row>
    <row r="172" spans="1:3">
      <c r="A172" s="3" t="s">
        <v>1563</v>
      </c>
      <c r="B172" t="s">
        <v>855</v>
      </c>
      <c r="C172" s="53">
        <v>74</v>
      </c>
    </row>
    <row r="173" spans="1:3">
      <c r="A173" s="3" t="s">
        <v>1564</v>
      </c>
      <c r="B173" t="s">
        <v>855</v>
      </c>
      <c r="C173" s="53">
        <v>85</v>
      </c>
    </row>
    <row r="174" spans="1:3">
      <c r="A174" s="3" t="s">
        <v>1565</v>
      </c>
      <c r="B174" t="s">
        <v>855</v>
      </c>
      <c r="C174" s="53">
        <v>65</v>
      </c>
    </row>
    <row r="175" spans="1:3">
      <c r="A175" s="3" t="s">
        <v>1566</v>
      </c>
      <c r="B175" t="s">
        <v>856</v>
      </c>
      <c r="C175" s="53">
        <v>96</v>
      </c>
    </row>
    <row r="176" spans="1:3">
      <c r="A176" s="3" t="s">
        <v>1567</v>
      </c>
      <c r="B176" t="s">
        <v>856</v>
      </c>
      <c r="C176" s="53">
        <v>100</v>
      </c>
    </row>
    <row r="177" spans="1:3">
      <c r="A177" s="3" t="s">
        <v>1568</v>
      </c>
      <c r="B177" t="s">
        <v>856</v>
      </c>
      <c r="C177" s="53">
        <v>100</v>
      </c>
    </row>
    <row r="178" spans="1:3">
      <c r="A178" s="3" t="s">
        <v>1569</v>
      </c>
      <c r="B178" t="s">
        <v>856</v>
      </c>
      <c r="C178" s="53">
        <v>96</v>
      </c>
    </row>
    <row r="179" spans="1:3">
      <c r="A179" s="3" t="s">
        <v>1570</v>
      </c>
      <c r="B179" t="s">
        <v>856</v>
      </c>
      <c r="C179" s="53">
        <v>100</v>
      </c>
    </row>
    <row r="180" spans="1:3">
      <c r="A180" s="3" t="s">
        <v>1571</v>
      </c>
      <c r="B180" t="s">
        <v>856</v>
      </c>
      <c r="C180" s="53">
        <v>100</v>
      </c>
    </row>
    <row r="181" spans="1:3">
      <c r="A181" s="3" t="s">
        <v>1572</v>
      </c>
      <c r="B181" t="s">
        <v>856</v>
      </c>
      <c r="C181" s="53">
        <v>77</v>
      </c>
    </row>
    <row r="182" spans="1:3">
      <c r="A182" s="3" t="s">
        <v>1573</v>
      </c>
      <c r="B182" t="s">
        <v>856</v>
      </c>
      <c r="C182" s="53">
        <v>83</v>
      </c>
    </row>
    <row r="183" spans="1:3">
      <c r="A183" s="3" t="s">
        <v>1574</v>
      </c>
      <c r="B183" t="s">
        <v>856</v>
      </c>
      <c r="C183" s="53">
        <v>100</v>
      </c>
    </row>
    <row r="184" spans="1:3">
      <c r="A184" s="3" t="s">
        <v>1575</v>
      </c>
      <c r="B184" t="s">
        <v>857</v>
      </c>
      <c r="C184" s="53">
        <v>69</v>
      </c>
    </row>
    <row r="185" spans="1:3">
      <c r="A185" s="3" t="s">
        <v>1576</v>
      </c>
      <c r="B185" t="s">
        <v>857</v>
      </c>
      <c r="C185" s="53">
        <v>61</v>
      </c>
    </row>
    <row r="186" spans="1:3">
      <c r="A186" s="3" t="s">
        <v>1577</v>
      </c>
      <c r="B186" t="s">
        <v>857</v>
      </c>
      <c r="C186" s="53">
        <v>63</v>
      </c>
    </row>
    <row r="187" spans="1:3">
      <c r="A187" s="3" t="s">
        <v>1578</v>
      </c>
      <c r="B187" t="s">
        <v>857</v>
      </c>
      <c r="C187" s="53">
        <v>100</v>
      </c>
    </row>
    <row r="188" spans="1:3">
      <c r="A188" s="3" t="s">
        <v>1579</v>
      </c>
      <c r="B188" t="s">
        <v>857</v>
      </c>
      <c r="C188" s="53">
        <v>82</v>
      </c>
    </row>
    <row r="189" spans="1:3">
      <c r="A189" s="3" t="s">
        <v>1580</v>
      </c>
      <c r="B189" t="s">
        <v>857</v>
      </c>
      <c r="C189" s="53">
        <v>69</v>
      </c>
    </row>
    <row r="190" spans="1:3">
      <c r="A190" s="3" t="s">
        <v>1581</v>
      </c>
      <c r="B190" t="s">
        <v>857</v>
      </c>
      <c r="C190" s="53">
        <v>100</v>
      </c>
    </row>
    <row r="191" spans="1:3">
      <c r="A191" s="3" t="s">
        <v>1582</v>
      </c>
      <c r="B191" t="s">
        <v>857</v>
      </c>
      <c r="C191" s="53">
        <v>97</v>
      </c>
    </row>
    <row r="192" spans="1:3">
      <c r="A192" s="3" t="s">
        <v>1583</v>
      </c>
      <c r="B192" t="s">
        <v>857</v>
      </c>
      <c r="C192" s="53">
        <v>98</v>
      </c>
    </row>
    <row r="193" spans="1:3">
      <c r="A193" s="3" t="s">
        <v>1584</v>
      </c>
      <c r="B193" t="s">
        <v>858</v>
      </c>
      <c r="C193" s="53">
        <v>57</v>
      </c>
    </row>
    <row r="194" spans="1:3">
      <c r="A194" s="3" t="s">
        <v>1585</v>
      </c>
      <c r="B194" t="s">
        <v>858</v>
      </c>
      <c r="C194" s="53">
        <v>40</v>
      </c>
    </row>
    <row r="195" spans="1:3">
      <c r="A195" s="3" t="s">
        <v>1586</v>
      </c>
      <c r="B195" t="s">
        <v>858</v>
      </c>
      <c r="C195" s="53">
        <v>100</v>
      </c>
    </row>
    <row r="196" spans="1:3">
      <c r="A196" s="3" t="s">
        <v>1587</v>
      </c>
      <c r="B196" t="s">
        <v>858</v>
      </c>
      <c r="C196" s="53">
        <v>66</v>
      </c>
    </row>
    <row r="197" spans="1:3">
      <c r="A197" s="3" t="s">
        <v>1588</v>
      </c>
      <c r="B197" t="s">
        <v>858</v>
      </c>
      <c r="C197" s="53">
        <v>100</v>
      </c>
    </row>
    <row r="198" spans="1:3">
      <c r="A198" s="3" t="s">
        <v>1589</v>
      </c>
      <c r="B198" t="s">
        <v>858</v>
      </c>
      <c r="C198" s="53">
        <v>100</v>
      </c>
    </row>
    <row r="199" spans="1:3">
      <c r="A199" s="3" t="s">
        <v>1590</v>
      </c>
      <c r="B199" t="s">
        <v>858</v>
      </c>
      <c r="C199" s="53">
        <v>57</v>
      </c>
    </row>
    <row r="200" spans="1:3">
      <c r="A200" s="3" t="s">
        <v>1591</v>
      </c>
      <c r="B200" t="s">
        <v>858</v>
      </c>
      <c r="C200" s="53">
        <v>38</v>
      </c>
    </row>
    <row r="201" spans="1:3">
      <c r="A201" s="3" t="s">
        <v>1592</v>
      </c>
      <c r="B201" t="s">
        <v>859</v>
      </c>
      <c r="C201" s="53">
        <v>29</v>
      </c>
    </row>
    <row r="202" spans="1:3">
      <c r="A202" s="3" t="s">
        <v>1593</v>
      </c>
      <c r="B202" t="s">
        <v>859</v>
      </c>
      <c r="C202" s="53">
        <v>14</v>
      </c>
    </row>
    <row r="203" spans="1:3">
      <c r="A203" s="3" t="s">
        <v>1594</v>
      </c>
      <c r="B203" t="s">
        <v>859</v>
      </c>
      <c r="C203" s="53">
        <v>17</v>
      </c>
    </row>
    <row r="204" spans="1:3">
      <c r="A204" s="3" t="s">
        <v>1595</v>
      </c>
      <c r="B204" t="s">
        <v>859</v>
      </c>
      <c r="C204" s="53">
        <v>12</v>
      </c>
    </row>
    <row r="205" spans="1:3">
      <c r="A205" s="3" t="s">
        <v>1596</v>
      </c>
      <c r="B205" t="s">
        <v>859</v>
      </c>
      <c r="C205" s="53">
        <v>12</v>
      </c>
    </row>
    <row r="206" spans="1:3">
      <c r="A206" s="3" t="s">
        <v>1597</v>
      </c>
      <c r="B206" t="s">
        <v>859</v>
      </c>
      <c r="C206" s="53">
        <v>93</v>
      </c>
    </row>
    <row r="207" spans="1:3">
      <c r="A207" s="3" t="s">
        <v>1598</v>
      </c>
      <c r="B207" t="s">
        <v>859</v>
      </c>
      <c r="C207" s="53">
        <v>63</v>
      </c>
    </row>
    <row r="208" spans="1:3">
      <c r="A208" s="3" t="s">
        <v>1397</v>
      </c>
      <c r="B208" t="s">
        <v>860</v>
      </c>
      <c r="C208" s="53">
        <v>51</v>
      </c>
    </row>
    <row r="209" spans="1:3">
      <c r="A209" s="3" t="s">
        <v>1599</v>
      </c>
      <c r="B209" t="s">
        <v>860</v>
      </c>
      <c r="C209" s="53">
        <v>55</v>
      </c>
    </row>
    <row r="210" spans="1:3">
      <c r="A210" s="3" t="s">
        <v>1600</v>
      </c>
      <c r="B210" t="s">
        <v>860</v>
      </c>
      <c r="C210" s="53">
        <v>70</v>
      </c>
    </row>
    <row r="211" spans="1:3">
      <c r="A211" s="3" t="s">
        <v>1601</v>
      </c>
      <c r="B211" t="s">
        <v>860</v>
      </c>
      <c r="C211" s="53">
        <v>62</v>
      </c>
    </row>
    <row r="212" spans="1:3">
      <c r="A212" s="3" t="s">
        <v>1602</v>
      </c>
      <c r="B212" t="s">
        <v>860</v>
      </c>
      <c r="C212" s="53">
        <v>34</v>
      </c>
    </row>
    <row r="213" spans="1:3">
      <c r="A213" s="3" t="s">
        <v>1603</v>
      </c>
      <c r="B213" t="s">
        <v>860</v>
      </c>
      <c r="C213" s="53">
        <v>85</v>
      </c>
    </row>
    <row r="214" spans="1:3">
      <c r="A214" s="3" t="s">
        <v>1604</v>
      </c>
      <c r="B214" t="s">
        <v>860</v>
      </c>
      <c r="C214" s="53">
        <v>61</v>
      </c>
    </row>
    <row r="215" spans="1:3">
      <c r="A215" s="3" t="s">
        <v>1605</v>
      </c>
      <c r="B215" t="s">
        <v>860</v>
      </c>
      <c r="C215" s="53">
        <v>74</v>
      </c>
    </row>
    <row r="216" spans="1:3">
      <c r="A216" s="3" t="s">
        <v>1606</v>
      </c>
      <c r="B216" t="s">
        <v>861</v>
      </c>
      <c r="C216" s="53">
        <v>95</v>
      </c>
    </row>
    <row r="217" spans="1:3">
      <c r="A217" s="3" t="s">
        <v>1607</v>
      </c>
      <c r="B217" t="s">
        <v>861</v>
      </c>
      <c r="C217" s="53">
        <v>100</v>
      </c>
    </row>
    <row r="218" spans="1:3">
      <c r="A218" s="3" t="s">
        <v>1608</v>
      </c>
      <c r="B218" t="s">
        <v>861</v>
      </c>
      <c r="C218" s="53">
        <v>61</v>
      </c>
    </row>
    <row r="219" spans="1:3">
      <c r="A219" s="3" t="s">
        <v>1609</v>
      </c>
      <c r="B219" t="s">
        <v>861</v>
      </c>
      <c r="C219" s="53">
        <v>95</v>
      </c>
    </row>
    <row r="220" spans="1:3">
      <c r="A220" s="3" t="s">
        <v>1610</v>
      </c>
      <c r="B220" t="s">
        <v>861</v>
      </c>
      <c r="C220" s="53">
        <v>100</v>
      </c>
    </row>
    <row r="221" spans="1:3">
      <c r="A221" s="3" t="s">
        <v>1611</v>
      </c>
      <c r="B221" t="s">
        <v>861</v>
      </c>
      <c r="C221" s="53">
        <v>100</v>
      </c>
    </row>
    <row r="222" spans="1:3">
      <c r="A222" s="3" t="s">
        <v>1612</v>
      </c>
      <c r="B222" t="s">
        <v>861</v>
      </c>
      <c r="C222" s="53">
        <v>100</v>
      </c>
    </row>
    <row r="223" spans="1:3">
      <c r="A223" s="3" t="s">
        <v>1613</v>
      </c>
      <c r="B223" t="s">
        <v>861</v>
      </c>
      <c r="C223" s="53">
        <v>75</v>
      </c>
    </row>
    <row r="224" spans="1:3">
      <c r="A224" s="3" t="s">
        <v>1614</v>
      </c>
      <c r="B224" t="s">
        <v>861</v>
      </c>
      <c r="C224" s="53">
        <v>100</v>
      </c>
    </row>
    <row r="225" spans="1:3">
      <c r="A225" s="3" t="s">
        <v>1615</v>
      </c>
      <c r="B225" t="s">
        <v>861</v>
      </c>
      <c r="C225" s="53">
        <v>84</v>
      </c>
    </row>
    <row r="226" spans="1:3">
      <c r="A226" s="3" t="s">
        <v>1616</v>
      </c>
      <c r="B226" t="s">
        <v>862</v>
      </c>
      <c r="C226" s="53">
        <v>74</v>
      </c>
    </row>
    <row r="227" spans="1:3">
      <c r="A227" s="3" t="s">
        <v>1617</v>
      </c>
      <c r="B227" t="s">
        <v>862</v>
      </c>
      <c r="C227" s="53">
        <v>100</v>
      </c>
    </row>
    <row r="228" spans="1:3">
      <c r="A228" s="3" t="s">
        <v>1618</v>
      </c>
      <c r="B228" t="s">
        <v>862</v>
      </c>
      <c r="C228" s="53">
        <v>100</v>
      </c>
    </row>
    <row r="229" spans="1:3">
      <c r="A229" s="3" t="s">
        <v>1619</v>
      </c>
      <c r="B229" t="s">
        <v>862</v>
      </c>
      <c r="C229" s="53">
        <v>100</v>
      </c>
    </row>
    <row r="230" spans="1:3">
      <c r="A230" s="3" t="s">
        <v>1620</v>
      </c>
      <c r="B230" t="s">
        <v>862</v>
      </c>
      <c r="C230" s="53">
        <v>91</v>
      </c>
    </row>
    <row r="231" spans="1:3">
      <c r="A231" s="3" t="s">
        <v>1621</v>
      </c>
      <c r="B231" t="s">
        <v>862</v>
      </c>
      <c r="C231" s="53">
        <v>100</v>
      </c>
    </row>
    <row r="232" spans="1:3">
      <c r="A232" s="3" t="s">
        <v>1622</v>
      </c>
      <c r="B232" t="s">
        <v>862</v>
      </c>
      <c r="C232" s="53">
        <v>100</v>
      </c>
    </row>
    <row r="233" spans="1:3">
      <c r="A233" s="3" t="s">
        <v>1623</v>
      </c>
      <c r="B233" t="s">
        <v>862</v>
      </c>
      <c r="C233" s="53">
        <v>100</v>
      </c>
    </row>
    <row r="234" spans="1:3">
      <c r="A234" s="3" t="s">
        <v>1556</v>
      </c>
      <c r="B234" t="s">
        <v>862</v>
      </c>
      <c r="C234" s="53">
        <v>84</v>
      </c>
    </row>
    <row r="235" spans="1:3">
      <c r="A235" s="3" t="s">
        <v>1624</v>
      </c>
      <c r="B235" t="s">
        <v>862</v>
      </c>
      <c r="C235" s="53">
        <v>100</v>
      </c>
    </row>
    <row r="236" spans="1:3">
      <c r="A236" s="3" t="s">
        <v>1625</v>
      </c>
      <c r="B236" t="s">
        <v>863</v>
      </c>
      <c r="C236" s="53">
        <v>100</v>
      </c>
    </row>
    <row r="237" spans="1:3">
      <c r="A237" s="3" t="s">
        <v>1626</v>
      </c>
      <c r="B237" t="s">
        <v>863</v>
      </c>
      <c r="C237" s="53">
        <v>100</v>
      </c>
    </row>
    <row r="238" spans="1:3">
      <c r="A238" s="3" t="s">
        <v>1627</v>
      </c>
      <c r="B238" t="s">
        <v>863</v>
      </c>
      <c r="C238" s="53">
        <v>98</v>
      </c>
    </row>
    <row r="239" spans="1:3">
      <c r="A239" s="3" t="s">
        <v>1628</v>
      </c>
      <c r="B239" t="s">
        <v>863</v>
      </c>
      <c r="C239" s="53">
        <v>100</v>
      </c>
    </row>
    <row r="240" spans="1:3">
      <c r="A240" s="3" t="s">
        <v>1629</v>
      </c>
      <c r="B240" t="s">
        <v>863</v>
      </c>
      <c r="C240" s="53">
        <v>100</v>
      </c>
    </row>
    <row r="241" spans="1:3">
      <c r="A241" s="3" t="s">
        <v>1630</v>
      </c>
      <c r="B241" t="s">
        <v>863</v>
      </c>
      <c r="C241" s="53">
        <v>86</v>
      </c>
    </row>
    <row r="242" spans="1:3">
      <c r="A242" s="3" t="s">
        <v>1631</v>
      </c>
      <c r="B242" t="s">
        <v>863</v>
      </c>
      <c r="C242" s="53">
        <v>89</v>
      </c>
    </row>
    <row r="243" spans="1:3">
      <c r="A243" s="3" t="s">
        <v>1632</v>
      </c>
      <c r="B243" t="s">
        <v>863</v>
      </c>
      <c r="C243" s="53">
        <v>64</v>
      </c>
    </row>
    <row r="244" spans="1:3">
      <c r="A244" s="3" t="s">
        <v>1633</v>
      </c>
      <c r="B244" t="s">
        <v>863</v>
      </c>
      <c r="C244" s="53">
        <v>99</v>
      </c>
    </row>
    <row r="245" spans="1:3">
      <c r="A245" s="3" t="s">
        <v>1634</v>
      </c>
      <c r="B245" t="s">
        <v>863</v>
      </c>
      <c r="C245" s="53">
        <v>86</v>
      </c>
    </row>
    <row r="246" spans="1:3">
      <c r="A246" s="3" t="s">
        <v>1635</v>
      </c>
      <c r="B246" t="s">
        <v>863</v>
      </c>
      <c r="C246" s="53">
        <v>59</v>
      </c>
    </row>
    <row r="247" spans="1:3">
      <c r="A247" s="3" t="s">
        <v>1557</v>
      </c>
      <c r="B247" t="s">
        <v>864</v>
      </c>
      <c r="C247" s="53">
        <v>85</v>
      </c>
    </row>
    <row r="248" spans="1:3">
      <c r="A248" s="3" t="s">
        <v>1636</v>
      </c>
      <c r="B248" t="s">
        <v>864</v>
      </c>
      <c r="C248" s="53">
        <v>100</v>
      </c>
    </row>
    <row r="249" spans="1:3">
      <c r="A249" s="3" t="s">
        <v>1637</v>
      </c>
      <c r="B249" t="s">
        <v>864</v>
      </c>
      <c r="C249" s="53">
        <v>55</v>
      </c>
    </row>
    <row r="250" spans="1:3">
      <c r="A250" s="3" t="s">
        <v>1638</v>
      </c>
      <c r="B250" t="s">
        <v>864</v>
      </c>
      <c r="C250" s="53">
        <v>94</v>
      </c>
    </row>
    <row r="251" spans="1:3">
      <c r="A251" s="3" t="s">
        <v>1639</v>
      </c>
      <c r="B251" t="s">
        <v>864</v>
      </c>
      <c r="C251" s="53">
        <v>72</v>
      </c>
    </row>
    <row r="252" spans="1:3">
      <c r="A252" s="3" t="s">
        <v>1640</v>
      </c>
      <c r="B252" t="s">
        <v>864</v>
      </c>
      <c r="C252" s="53">
        <v>52</v>
      </c>
    </row>
    <row r="253" spans="1:3">
      <c r="A253" s="3" t="s">
        <v>1641</v>
      </c>
      <c r="B253" t="s">
        <v>864</v>
      </c>
      <c r="C253" s="53">
        <v>100</v>
      </c>
    </row>
    <row r="254" spans="1:3">
      <c r="A254" s="3" t="s">
        <v>1642</v>
      </c>
      <c r="B254" t="s">
        <v>865</v>
      </c>
      <c r="C254" s="53">
        <v>0</v>
      </c>
    </row>
    <row r="255" spans="1:3">
      <c r="A255" s="3" t="s">
        <v>1643</v>
      </c>
      <c r="B255" t="s">
        <v>865</v>
      </c>
      <c r="C255" s="53">
        <v>26</v>
      </c>
    </row>
    <row r="256" spans="1:3">
      <c r="A256" s="3" t="s">
        <v>1644</v>
      </c>
      <c r="B256" t="s">
        <v>865</v>
      </c>
      <c r="C256" s="53">
        <v>12</v>
      </c>
    </row>
    <row r="257" spans="1:3">
      <c r="A257" s="3" t="s">
        <v>1645</v>
      </c>
      <c r="B257" t="s">
        <v>865</v>
      </c>
      <c r="C257" s="53">
        <v>36</v>
      </c>
    </row>
    <row r="258" spans="1:3">
      <c r="A258" s="3" t="s">
        <v>1646</v>
      </c>
      <c r="B258" t="s">
        <v>865</v>
      </c>
      <c r="C258" s="53">
        <v>79</v>
      </c>
    </row>
    <row r="259" spans="1:3">
      <c r="A259" s="3" t="s">
        <v>1647</v>
      </c>
      <c r="B259" t="s">
        <v>865</v>
      </c>
      <c r="C259" s="53">
        <v>0</v>
      </c>
    </row>
    <row r="260" spans="1:3">
      <c r="A260" s="3" t="s">
        <v>1648</v>
      </c>
      <c r="B260" t="s">
        <v>865</v>
      </c>
      <c r="C260" s="53">
        <v>15</v>
      </c>
    </row>
    <row r="261" spans="1:3">
      <c r="A261" s="3" t="s">
        <v>1649</v>
      </c>
      <c r="B261" t="s">
        <v>865</v>
      </c>
      <c r="C261" s="53">
        <v>12</v>
      </c>
    </row>
    <row r="262" spans="1:3">
      <c r="A262" s="3" t="s">
        <v>1650</v>
      </c>
      <c r="B262" t="s">
        <v>865</v>
      </c>
      <c r="C262" s="53">
        <v>32</v>
      </c>
    </row>
    <row r="263" spans="1:3">
      <c r="A263" s="3" t="s">
        <v>1651</v>
      </c>
      <c r="B263" t="s">
        <v>866</v>
      </c>
      <c r="C263" s="53">
        <v>12</v>
      </c>
    </row>
    <row r="264" spans="1:3">
      <c r="A264" s="3" t="s">
        <v>1610</v>
      </c>
      <c r="B264" t="s">
        <v>866</v>
      </c>
      <c r="C264" s="53">
        <v>100</v>
      </c>
    </row>
    <row r="265" spans="1:3">
      <c r="A265" s="3" t="s">
        <v>1652</v>
      </c>
      <c r="B265" t="s">
        <v>866</v>
      </c>
      <c r="C265" s="53">
        <v>17</v>
      </c>
    </row>
    <row r="266" spans="1:3">
      <c r="A266" s="3" t="s">
        <v>1653</v>
      </c>
      <c r="B266" t="s">
        <v>866</v>
      </c>
      <c r="C266" s="53">
        <v>51</v>
      </c>
    </row>
    <row r="267" spans="1:3">
      <c r="A267" s="3" t="s">
        <v>1577</v>
      </c>
      <c r="B267" t="s">
        <v>866</v>
      </c>
      <c r="C267" s="53">
        <v>100</v>
      </c>
    </row>
    <row r="268" spans="1:3">
      <c r="A268" s="3" t="s">
        <v>1556</v>
      </c>
      <c r="B268" t="s">
        <v>866</v>
      </c>
      <c r="C268" s="53">
        <v>61</v>
      </c>
    </row>
    <row r="269" spans="1:3">
      <c r="A269" s="3" t="s">
        <v>1654</v>
      </c>
      <c r="B269" t="s">
        <v>866</v>
      </c>
      <c r="C269" s="53">
        <v>72</v>
      </c>
    </row>
    <row r="270" spans="1:3">
      <c r="A270" s="3" t="s">
        <v>1655</v>
      </c>
      <c r="B270" t="s">
        <v>866</v>
      </c>
      <c r="C270" s="53">
        <v>100</v>
      </c>
    </row>
    <row r="271" spans="1:3">
      <c r="A271" s="3" t="s">
        <v>1656</v>
      </c>
      <c r="B271" t="s">
        <v>867</v>
      </c>
      <c r="C271" s="53">
        <v>20</v>
      </c>
    </row>
    <row r="272" spans="1:3">
      <c r="A272" s="3" t="s">
        <v>1657</v>
      </c>
      <c r="B272" t="s">
        <v>867</v>
      </c>
      <c r="C272" s="53">
        <v>75</v>
      </c>
    </row>
    <row r="273" spans="1:3">
      <c r="A273" s="3" t="s">
        <v>1658</v>
      </c>
      <c r="B273" t="s">
        <v>867</v>
      </c>
      <c r="C273" s="53">
        <v>36</v>
      </c>
    </row>
    <row r="274" spans="1:3">
      <c r="A274" s="3" t="s">
        <v>1659</v>
      </c>
      <c r="B274" t="s">
        <v>867</v>
      </c>
      <c r="C274" s="53">
        <v>13</v>
      </c>
    </row>
    <row r="275" spans="1:3">
      <c r="A275" s="3" t="s">
        <v>1660</v>
      </c>
      <c r="B275" t="s">
        <v>867</v>
      </c>
      <c r="C275" s="53">
        <v>59</v>
      </c>
    </row>
    <row r="276" spans="1:3">
      <c r="A276" s="3" t="s">
        <v>1661</v>
      </c>
      <c r="B276" t="s">
        <v>867</v>
      </c>
      <c r="C276" s="53">
        <v>13</v>
      </c>
    </row>
    <row r="277" spans="1:3">
      <c r="A277" s="3" t="s">
        <v>1662</v>
      </c>
      <c r="B277" t="s">
        <v>867</v>
      </c>
      <c r="C277" s="53">
        <v>99</v>
      </c>
    </row>
    <row r="278" spans="1:3">
      <c r="A278" s="3" t="s">
        <v>1663</v>
      </c>
      <c r="B278" t="s">
        <v>867</v>
      </c>
      <c r="C278" s="53">
        <v>58</v>
      </c>
    </row>
    <row r="279" spans="1:3">
      <c r="A279" s="3" t="s">
        <v>1664</v>
      </c>
      <c r="B279" t="s">
        <v>868</v>
      </c>
      <c r="C279" s="53">
        <v>46</v>
      </c>
    </row>
    <row r="280" spans="1:3">
      <c r="A280" s="3" t="s">
        <v>1442</v>
      </c>
      <c r="B280" t="s">
        <v>868</v>
      </c>
      <c r="C280" s="53">
        <v>32</v>
      </c>
    </row>
    <row r="281" spans="1:3">
      <c r="A281" s="3" t="s">
        <v>1665</v>
      </c>
      <c r="B281" t="s">
        <v>868</v>
      </c>
      <c r="C281" s="53">
        <v>47</v>
      </c>
    </row>
    <row r="282" spans="1:3">
      <c r="A282" s="3" t="s">
        <v>1666</v>
      </c>
      <c r="B282" t="s">
        <v>868</v>
      </c>
      <c r="C282" s="53">
        <v>32</v>
      </c>
    </row>
    <row r="283" spans="1:3">
      <c r="A283" s="3" t="s">
        <v>1667</v>
      </c>
      <c r="B283" t="s">
        <v>868</v>
      </c>
      <c r="C283" s="53">
        <v>82</v>
      </c>
    </row>
    <row r="284" spans="1:3">
      <c r="A284" s="3" t="s">
        <v>1668</v>
      </c>
      <c r="B284" t="s">
        <v>868</v>
      </c>
      <c r="C284" s="53">
        <v>32</v>
      </c>
    </row>
    <row r="285" spans="1:3">
      <c r="A285" s="3" t="s">
        <v>1669</v>
      </c>
      <c r="B285" t="s">
        <v>868</v>
      </c>
      <c r="C285" s="53">
        <v>83</v>
      </c>
    </row>
    <row r="286" spans="1:3">
      <c r="A286" s="3" t="s">
        <v>1670</v>
      </c>
      <c r="B286" t="s">
        <v>869</v>
      </c>
      <c r="C286" s="53">
        <v>52</v>
      </c>
    </row>
    <row r="287" spans="1:3">
      <c r="A287" s="3" t="s">
        <v>1671</v>
      </c>
      <c r="B287" t="s">
        <v>869</v>
      </c>
      <c r="C287" s="53">
        <v>50</v>
      </c>
    </row>
    <row r="288" spans="1:3">
      <c r="A288" s="3" t="s">
        <v>1672</v>
      </c>
      <c r="B288" t="s">
        <v>869</v>
      </c>
      <c r="C288" s="53">
        <v>100</v>
      </c>
    </row>
    <row r="289" spans="1:3">
      <c r="A289" s="3" t="s">
        <v>1673</v>
      </c>
      <c r="B289" t="s">
        <v>869</v>
      </c>
      <c r="C289" s="53">
        <v>100</v>
      </c>
    </row>
    <row r="290" spans="1:3">
      <c r="A290" s="3" t="s">
        <v>1674</v>
      </c>
      <c r="B290" t="s">
        <v>869</v>
      </c>
      <c r="C290" s="53">
        <v>100</v>
      </c>
    </row>
    <row r="291" spans="1:3">
      <c r="A291" s="3" t="s">
        <v>1675</v>
      </c>
      <c r="B291" t="s">
        <v>869</v>
      </c>
      <c r="C291" s="53">
        <v>47</v>
      </c>
    </row>
    <row r="292" spans="1:3">
      <c r="A292" s="3" t="s">
        <v>1676</v>
      </c>
      <c r="B292" t="s">
        <v>869</v>
      </c>
      <c r="C292" s="53">
        <v>63</v>
      </c>
    </row>
    <row r="293" spans="1:3">
      <c r="A293" s="3" t="s">
        <v>1677</v>
      </c>
      <c r="B293" t="s">
        <v>869</v>
      </c>
      <c r="C293" s="53">
        <v>100</v>
      </c>
    </row>
    <row r="294" spans="1:3">
      <c r="A294" s="3" t="s">
        <v>1678</v>
      </c>
      <c r="B294" t="s">
        <v>869</v>
      </c>
      <c r="C294" s="53">
        <v>100</v>
      </c>
    </row>
    <row r="295" spans="1:3">
      <c r="A295" s="3" t="s">
        <v>1679</v>
      </c>
      <c r="B295" t="s">
        <v>869</v>
      </c>
      <c r="C295" s="53">
        <v>58</v>
      </c>
    </row>
    <row r="296" spans="1:3">
      <c r="A296" s="3" t="s">
        <v>1437</v>
      </c>
      <c r="B296" t="s">
        <v>870</v>
      </c>
      <c r="C296" s="53">
        <v>69</v>
      </c>
    </row>
    <row r="297" spans="1:3">
      <c r="A297" s="3" t="s">
        <v>1680</v>
      </c>
      <c r="B297" t="s">
        <v>870</v>
      </c>
      <c r="C297" s="53">
        <v>58</v>
      </c>
    </row>
    <row r="298" spans="1:3">
      <c r="A298" s="3" t="s">
        <v>1504</v>
      </c>
      <c r="B298" t="s">
        <v>870</v>
      </c>
      <c r="C298" s="53">
        <v>80</v>
      </c>
    </row>
    <row r="299" spans="1:3">
      <c r="A299" s="3" t="s">
        <v>1681</v>
      </c>
      <c r="B299" t="s">
        <v>870</v>
      </c>
      <c r="C299" s="53">
        <v>96</v>
      </c>
    </row>
    <row r="300" spans="1:3">
      <c r="A300" s="3" t="s">
        <v>1682</v>
      </c>
      <c r="B300" t="s">
        <v>870</v>
      </c>
      <c r="C300" s="53">
        <v>85</v>
      </c>
    </row>
    <row r="301" spans="1:3">
      <c r="A301" s="3" t="s">
        <v>1683</v>
      </c>
      <c r="B301" t="s">
        <v>870</v>
      </c>
      <c r="C301" s="53">
        <v>75</v>
      </c>
    </row>
    <row r="302" spans="1:3">
      <c r="A302" s="3" t="s">
        <v>1684</v>
      </c>
      <c r="B302" t="s">
        <v>870</v>
      </c>
      <c r="C302" s="53">
        <v>44</v>
      </c>
    </row>
    <row r="303" spans="1:3">
      <c r="A303" s="3" t="s">
        <v>1685</v>
      </c>
      <c r="B303" t="s">
        <v>870</v>
      </c>
      <c r="C303" s="53">
        <v>89</v>
      </c>
    </row>
    <row r="304" spans="1:3">
      <c r="A304" s="3" t="s">
        <v>1639</v>
      </c>
      <c r="B304" t="s">
        <v>870</v>
      </c>
      <c r="C304" s="53">
        <v>53</v>
      </c>
    </row>
    <row r="305" spans="1:3">
      <c r="A305" s="3" t="s">
        <v>1686</v>
      </c>
      <c r="B305" t="s">
        <v>871</v>
      </c>
      <c r="C305" s="53">
        <v>100</v>
      </c>
    </row>
    <row r="306" spans="1:3">
      <c r="A306" s="3" t="s">
        <v>1687</v>
      </c>
      <c r="B306" t="s">
        <v>871</v>
      </c>
      <c r="C306" s="53">
        <v>71</v>
      </c>
    </row>
    <row r="307" spans="1:3">
      <c r="A307" s="3" t="s">
        <v>1688</v>
      </c>
      <c r="B307" t="s">
        <v>871</v>
      </c>
      <c r="C307" s="53">
        <v>100</v>
      </c>
    </row>
    <row r="308" spans="1:3">
      <c r="A308" s="3" t="s">
        <v>1689</v>
      </c>
      <c r="B308" t="s">
        <v>871</v>
      </c>
      <c r="C308" s="53">
        <v>100</v>
      </c>
    </row>
    <row r="309" spans="1:3">
      <c r="A309" s="3" t="s">
        <v>1690</v>
      </c>
      <c r="B309" t="s">
        <v>871</v>
      </c>
      <c r="C309" s="53">
        <v>95</v>
      </c>
    </row>
    <row r="310" spans="1:3">
      <c r="A310" s="3" t="s">
        <v>1691</v>
      </c>
      <c r="B310" t="s">
        <v>871</v>
      </c>
      <c r="C310" s="53">
        <v>100</v>
      </c>
    </row>
    <row r="311" spans="1:3">
      <c r="A311" s="3" t="s">
        <v>1692</v>
      </c>
      <c r="B311" t="s">
        <v>871</v>
      </c>
      <c r="C311" s="53">
        <v>67</v>
      </c>
    </row>
    <row r="312" spans="1:3">
      <c r="A312" s="3" t="s">
        <v>1507</v>
      </c>
      <c r="B312" t="s">
        <v>871</v>
      </c>
      <c r="C312" s="53">
        <v>65</v>
      </c>
    </row>
    <row r="313" spans="1:3">
      <c r="A313" s="3" t="s">
        <v>1693</v>
      </c>
      <c r="B313" t="s">
        <v>871</v>
      </c>
      <c r="C313" s="53">
        <v>84</v>
      </c>
    </row>
    <row r="314" spans="1:3">
      <c r="A314" s="3" t="s">
        <v>1694</v>
      </c>
      <c r="B314" t="s">
        <v>871</v>
      </c>
      <c r="C314" s="53">
        <v>62</v>
      </c>
    </row>
    <row r="315" spans="1:3">
      <c r="A315" s="3" t="s">
        <v>1695</v>
      </c>
      <c r="B315" t="s">
        <v>871</v>
      </c>
      <c r="C315" s="53">
        <v>100</v>
      </c>
    </row>
    <row r="316" spans="1:3">
      <c r="A316" s="3" t="s">
        <v>1696</v>
      </c>
      <c r="B316" t="s">
        <v>871</v>
      </c>
      <c r="C316" s="53">
        <v>89</v>
      </c>
    </row>
    <row r="317" spans="1:3">
      <c r="A317" s="3" t="s">
        <v>1697</v>
      </c>
      <c r="B317" t="s">
        <v>872</v>
      </c>
      <c r="C317" s="53">
        <v>100</v>
      </c>
    </row>
    <row r="318" spans="1:3">
      <c r="A318" s="3" t="s">
        <v>1698</v>
      </c>
      <c r="B318" t="s">
        <v>872</v>
      </c>
      <c r="C318" s="53">
        <v>50</v>
      </c>
    </row>
    <row r="319" spans="1:3">
      <c r="A319" s="3" t="s">
        <v>1699</v>
      </c>
      <c r="B319" t="s">
        <v>872</v>
      </c>
      <c r="C319" s="53">
        <v>70</v>
      </c>
    </row>
    <row r="320" spans="1:3">
      <c r="A320" s="3" t="s">
        <v>1700</v>
      </c>
      <c r="B320" t="s">
        <v>872</v>
      </c>
      <c r="C320" s="53">
        <v>53</v>
      </c>
    </row>
    <row r="321" spans="1:3">
      <c r="A321" s="3" t="s">
        <v>1701</v>
      </c>
      <c r="B321" t="s">
        <v>872</v>
      </c>
      <c r="C321" s="53">
        <v>89</v>
      </c>
    </row>
    <row r="322" spans="1:3">
      <c r="A322" s="3" t="s">
        <v>1702</v>
      </c>
      <c r="B322" t="s">
        <v>872</v>
      </c>
      <c r="C322" s="53">
        <v>60</v>
      </c>
    </row>
    <row r="323" spans="1:3">
      <c r="A323" s="3" t="s">
        <v>1536</v>
      </c>
      <c r="B323" t="s">
        <v>872</v>
      </c>
      <c r="C323" s="53">
        <v>48</v>
      </c>
    </row>
    <row r="324" spans="1:3">
      <c r="A324" s="3" t="s">
        <v>1703</v>
      </c>
      <c r="B324" t="s">
        <v>872</v>
      </c>
      <c r="C324" s="53">
        <v>75</v>
      </c>
    </row>
    <row r="325" spans="1:3">
      <c r="A325" s="3" t="s">
        <v>1704</v>
      </c>
      <c r="B325" t="s">
        <v>873</v>
      </c>
      <c r="C325" s="53">
        <v>100</v>
      </c>
    </row>
    <row r="326" spans="1:3">
      <c r="A326" s="3" t="s">
        <v>1705</v>
      </c>
      <c r="B326" t="s">
        <v>873</v>
      </c>
      <c r="C326" s="53">
        <v>61</v>
      </c>
    </row>
    <row r="327" spans="1:3">
      <c r="A327" s="3" t="s">
        <v>1706</v>
      </c>
      <c r="B327" t="s">
        <v>873</v>
      </c>
      <c r="C327" s="53">
        <v>97</v>
      </c>
    </row>
    <row r="328" spans="1:3">
      <c r="A328" s="3" t="s">
        <v>1707</v>
      </c>
      <c r="B328" t="s">
        <v>873</v>
      </c>
      <c r="C328" s="53">
        <v>100</v>
      </c>
    </row>
    <row r="329" spans="1:3">
      <c r="A329" s="3" t="s">
        <v>873</v>
      </c>
      <c r="B329" t="s">
        <v>873</v>
      </c>
      <c r="C329" s="53">
        <v>100</v>
      </c>
    </row>
    <row r="330" spans="1:3">
      <c r="A330" s="3" t="s">
        <v>1708</v>
      </c>
      <c r="B330" t="s">
        <v>873</v>
      </c>
      <c r="C330" s="53">
        <v>44</v>
      </c>
    </row>
    <row r="331" spans="1:3">
      <c r="A331" s="3" t="s">
        <v>1639</v>
      </c>
      <c r="B331" t="s">
        <v>873</v>
      </c>
      <c r="C331" s="53">
        <v>100</v>
      </c>
    </row>
    <row r="332" spans="1:3">
      <c r="A332" s="3" t="s">
        <v>1709</v>
      </c>
      <c r="B332" t="s">
        <v>873</v>
      </c>
      <c r="C332" s="53">
        <v>100</v>
      </c>
    </row>
    <row r="333" spans="1:3">
      <c r="A333" s="3" t="s">
        <v>1710</v>
      </c>
      <c r="B333" t="s">
        <v>873</v>
      </c>
      <c r="C333" s="53">
        <v>96</v>
      </c>
    </row>
    <row r="334" spans="1:3">
      <c r="A334" s="3" t="s">
        <v>1711</v>
      </c>
      <c r="B334" t="s">
        <v>873</v>
      </c>
      <c r="C334" s="53">
        <v>100</v>
      </c>
    </row>
    <row r="335" spans="1:3">
      <c r="A335" s="3" t="s">
        <v>1712</v>
      </c>
      <c r="B335" t="s">
        <v>874</v>
      </c>
      <c r="C335" s="53">
        <v>95</v>
      </c>
    </row>
    <row r="336" spans="1:3">
      <c r="A336" s="3" t="s">
        <v>1713</v>
      </c>
      <c r="B336" t="s">
        <v>874</v>
      </c>
      <c r="C336" s="53">
        <v>54</v>
      </c>
    </row>
    <row r="337" spans="1:3">
      <c r="A337" s="3" t="s">
        <v>1714</v>
      </c>
      <c r="B337" t="s">
        <v>874</v>
      </c>
      <c r="C337" s="53">
        <v>100</v>
      </c>
    </row>
    <row r="338" spans="1:3">
      <c r="A338" s="3" t="s">
        <v>1715</v>
      </c>
      <c r="B338" t="s">
        <v>874</v>
      </c>
      <c r="C338" s="53">
        <v>95</v>
      </c>
    </row>
    <row r="339" spans="1:3">
      <c r="A339" s="3" t="s">
        <v>1681</v>
      </c>
      <c r="B339" t="s">
        <v>874</v>
      </c>
      <c r="C339" s="53">
        <v>91</v>
      </c>
    </row>
    <row r="340" spans="1:3">
      <c r="A340" s="3" t="s">
        <v>1425</v>
      </c>
      <c r="B340" t="s">
        <v>874</v>
      </c>
      <c r="C340" s="53">
        <v>34</v>
      </c>
    </row>
    <row r="341" spans="1:3">
      <c r="A341" s="3" t="s">
        <v>1716</v>
      </c>
      <c r="B341" t="s">
        <v>874</v>
      </c>
      <c r="C341" s="53">
        <v>100</v>
      </c>
    </row>
    <row r="342" spans="1:3">
      <c r="A342" s="3" t="s">
        <v>1717</v>
      </c>
      <c r="B342" t="s">
        <v>874</v>
      </c>
      <c r="C342" s="53">
        <v>78</v>
      </c>
    </row>
    <row r="343" spans="1:3">
      <c r="A343" s="3" t="s">
        <v>1510</v>
      </c>
      <c r="B343" t="s">
        <v>874</v>
      </c>
      <c r="C343" s="53">
        <v>66</v>
      </c>
    </row>
    <row r="344" spans="1:3">
      <c r="A344" s="3" t="s">
        <v>1718</v>
      </c>
      <c r="B344" t="s">
        <v>874</v>
      </c>
      <c r="C344" s="53">
        <v>90</v>
      </c>
    </row>
    <row r="345" spans="1:3">
      <c r="A345" s="3" t="s">
        <v>1719</v>
      </c>
      <c r="B345" t="s">
        <v>875</v>
      </c>
      <c r="C345" s="53">
        <v>63</v>
      </c>
    </row>
    <row r="346" spans="1:3">
      <c r="A346" s="3" t="s">
        <v>1720</v>
      </c>
      <c r="B346" t="s">
        <v>875</v>
      </c>
      <c r="C346" s="53">
        <v>76</v>
      </c>
    </row>
    <row r="347" spans="1:3">
      <c r="A347" s="3" t="s">
        <v>1721</v>
      </c>
      <c r="B347" t="s">
        <v>875</v>
      </c>
      <c r="C347" s="53">
        <v>70</v>
      </c>
    </row>
    <row r="348" spans="1:3">
      <c r="A348" s="3" t="s">
        <v>1722</v>
      </c>
      <c r="B348" t="s">
        <v>875</v>
      </c>
      <c r="C348" s="53">
        <v>34</v>
      </c>
    </row>
    <row r="349" spans="1:3">
      <c r="A349" s="3" t="s">
        <v>1723</v>
      </c>
      <c r="B349" t="s">
        <v>875</v>
      </c>
      <c r="C349" s="53">
        <v>53</v>
      </c>
    </row>
    <row r="350" spans="1:3">
      <c r="A350" s="3" t="s">
        <v>1724</v>
      </c>
      <c r="B350" t="s">
        <v>875</v>
      </c>
      <c r="C350" s="53">
        <v>46</v>
      </c>
    </row>
    <row r="351" spans="1:3">
      <c r="A351" s="3" t="s">
        <v>1725</v>
      </c>
      <c r="B351" t="s">
        <v>875</v>
      </c>
      <c r="C351" s="53">
        <v>41</v>
      </c>
    </row>
    <row r="352" spans="1:3">
      <c r="A352" s="3" t="s">
        <v>1726</v>
      </c>
      <c r="B352" t="s">
        <v>877</v>
      </c>
      <c r="C352" s="53">
        <v>100</v>
      </c>
    </row>
    <row r="353" spans="1:3">
      <c r="A353" s="3" t="s">
        <v>1727</v>
      </c>
      <c r="B353" t="s">
        <v>877</v>
      </c>
      <c r="C353" s="53">
        <v>100</v>
      </c>
    </row>
    <row r="354" spans="1:3">
      <c r="A354" s="3" t="s">
        <v>1728</v>
      </c>
      <c r="B354" t="s">
        <v>877</v>
      </c>
      <c r="C354" s="53">
        <v>100</v>
      </c>
    </row>
    <row r="355" spans="1:3">
      <c r="A355" s="3" t="s">
        <v>1533</v>
      </c>
      <c r="B355" t="s">
        <v>877</v>
      </c>
      <c r="C355" s="53">
        <v>100</v>
      </c>
    </row>
    <row r="356" spans="1:3">
      <c r="A356" s="3" t="s">
        <v>1729</v>
      </c>
      <c r="B356" t="s">
        <v>877</v>
      </c>
      <c r="C356" s="53">
        <v>100</v>
      </c>
    </row>
    <row r="357" spans="1:3">
      <c r="A357" s="3" t="s">
        <v>1730</v>
      </c>
      <c r="B357" t="s">
        <v>877</v>
      </c>
      <c r="C357" s="53">
        <v>100</v>
      </c>
    </row>
    <row r="358" spans="1:3">
      <c r="A358" s="3" t="s">
        <v>1493</v>
      </c>
      <c r="B358" t="s">
        <v>877</v>
      </c>
      <c r="C358" s="53">
        <v>96</v>
      </c>
    </row>
    <row r="359" spans="1:3">
      <c r="A359" s="3" t="s">
        <v>1731</v>
      </c>
      <c r="B359" t="s">
        <v>877</v>
      </c>
      <c r="C359" s="53">
        <v>94</v>
      </c>
    </row>
    <row r="360" spans="1:3">
      <c r="A360" s="3" t="s">
        <v>1732</v>
      </c>
      <c r="B360" t="s">
        <v>878</v>
      </c>
      <c r="C360" s="53">
        <v>12</v>
      </c>
    </row>
    <row r="361" spans="1:3">
      <c r="A361" s="3" t="s">
        <v>1733</v>
      </c>
      <c r="B361" t="s">
        <v>878</v>
      </c>
      <c r="C361" s="53">
        <v>28</v>
      </c>
    </row>
    <row r="362" spans="1:3">
      <c r="A362" s="3" t="s">
        <v>1734</v>
      </c>
      <c r="B362" t="s">
        <v>878</v>
      </c>
      <c r="C362" s="53">
        <v>17</v>
      </c>
    </row>
    <row r="363" spans="1:3">
      <c r="A363" s="3" t="s">
        <v>1735</v>
      </c>
      <c r="B363" t="s">
        <v>878</v>
      </c>
      <c r="C363" s="53">
        <v>14</v>
      </c>
    </row>
    <row r="364" spans="1:3">
      <c r="A364" s="3" t="s">
        <v>1736</v>
      </c>
      <c r="B364" t="s">
        <v>878</v>
      </c>
      <c r="C364" s="53">
        <v>100</v>
      </c>
    </row>
    <row r="365" spans="1:3">
      <c r="A365" s="3" t="s">
        <v>1737</v>
      </c>
      <c r="B365" t="s">
        <v>878</v>
      </c>
      <c r="C365" s="53">
        <v>75</v>
      </c>
    </row>
    <row r="366" spans="1:3">
      <c r="A366" s="3" t="s">
        <v>1738</v>
      </c>
      <c r="B366" t="s">
        <v>878</v>
      </c>
      <c r="C366" s="53">
        <v>42</v>
      </c>
    </row>
    <row r="367" spans="1:3">
      <c r="A367" s="3" t="s">
        <v>1739</v>
      </c>
      <c r="B367" t="s">
        <v>878</v>
      </c>
      <c r="C367" s="53">
        <v>78</v>
      </c>
    </row>
    <row r="368" spans="1:3">
      <c r="A368" s="3" t="s">
        <v>1740</v>
      </c>
      <c r="B368" t="s">
        <v>879</v>
      </c>
      <c r="C368" s="53">
        <v>53</v>
      </c>
    </row>
    <row r="369" spans="1:3">
      <c r="A369" s="3" t="s">
        <v>1741</v>
      </c>
      <c r="B369" t="s">
        <v>879</v>
      </c>
      <c r="C369" s="53">
        <v>61</v>
      </c>
    </row>
    <row r="370" spans="1:3">
      <c r="A370" s="3" t="s">
        <v>1742</v>
      </c>
      <c r="B370" t="s">
        <v>879</v>
      </c>
      <c r="C370" s="53">
        <v>65</v>
      </c>
    </row>
    <row r="371" spans="1:3">
      <c r="A371" s="3" t="s">
        <v>1743</v>
      </c>
      <c r="B371" t="s">
        <v>879</v>
      </c>
      <c r="C371" s="53">
        <v>99</v>
      </c>
    </row>
    <row r="372" spans="1:3">
      <c r="A372" s="3" t="s">
        <v>1744</v>
      </c>
      <c r="B372" t="s">
        <v>879</v>
      </c>
      <c r="C372" s="53">
        <v>69</v>
      </c>
    </row>
    <row r="373" spans="1:3">
      <c r="A373" s="3" t="s">
        <v>1745</v>
      </c>
      <c r="B373" t="s">
        <v>879</v>
      </c>
      <c r="C373" s="53">
        <v>64</v>
      </c>
    </row>
    <row r="374" spans="1:3">
      <c r="A374" s="3" t="s">
        <v>1603</v>
      </c>
      <c r="B374" t="s">
        <v>879</v>
      </c>
      <c r="C374" s="53">
        <v>100</v>
      </c>
    </row>
    <row r="375" spans="1:3">
      <c r="A375" s="3" t="s">
        <v>1623</v>
      </c>
      <c r="B375" t="s">
        <v>879</v>
      </c>
      <c r="C375" s="53">
        <v>92</v>
      </c>
    </row>
    <row r="376" spans="1:3">
      <c r="A376" s="3" t="s">
        <v>1746</v>
      </c>
      <c r="B376" t="s">
        <v>880</v>
      </c>
      <c r="C376" s="53">
        <v>96</v>
      </c>
    </row>
    <row r="377" spans="1:3">
      <c r="A377" s="3" t="s">
        <v>1747</v>
      </c>
      <c r="B377" t="s">
        <v>880</v>
      </c>
      <c r="C377" s="53">
        <v>100</v>
      </c>
    </row>
    <row r="378" spans="1:3">
      <c r="A378" s="3" t="s">
        <v>1748</v>
      </c>
      <c r="B378" t="s">
        <v>880</v>
      </c>
      <c r="C378" s="53">
        <v>100</v>
      </c>
    </row>
    <row r="379" spans="1:3">
      <c r="A379" s="3" t="s">
        <v>1749</v>
      </c>
      <c r="B379" t="s">
        <v>880</v>
      </c>
      <c r="C379" s="53">
        <v>100</v>
      </c>
    </row>
    <row r="380" spans="1:3">
      <c r="A380" s="3" t="s">
        <v>1750</v>
      </c>
      <c r="B380" t="s">
        <v>880</v>
      </c>
      <c r="C380" s="53">
        <v>90</v>
      </c>
    </row>
    <row r="381" spans="1:3">
      <c r="A381" s="3" t="s">
        <v>1751</v>
      </c>
      <c r="B381" t="s">
        <v>880</v>
      </c>
      <c r="C381" s="53">
        <v>100</v>
      </c>
    </row>
    <row r="382" spans="1:3">
      <c r="A382" s="3" t="s">
        <v>1752</v>
      </c>
      <c r="B382" t="s">
        <v>880</v>
      </c>
      <c r="C382" s="53">
        <v>100</v>
      </c>
    </row>
    <row r="383" spans="1:3">
      <c r="A383" s="3" t="s">
        <v>1753</v>
      </c>
      <c r="B383" t="s">
        <v>880</v>
      </c>
      <c r="C383" s="53">
        <v>91</v>
      </c>
    </row>
    <row r="384" spans="1:3">
      <c r="A384" s="3" t="s">
        <v>1754</v>
      </c>
      <c r="B384" t="s">
        <v>880</v>
      </c>
      <c r="C384" s="53">
        <v>100</v>
      </c>
    </row>
    <row r="385" spans="1:3">
      <c r="A385" s="3" t="s">
        <v>1755</v>
      </c>
      <c r="B385" t="s">
        <v>880</v>
      </c>
      <c r="C385" s="53">
        <v>82</v>
      </c>
    </row>
    <row r="386" spans="1:3">
      <c r="A386" s="3" t="s">
        <v>1756</v>
      </c>
      <c r="B386" t="s">
        <v>882</v>
      </c>
      <c r="C386" s="53">
        <v>65</v>
      </c>
    </row>
    <row r="387" spans="1:3">
      <c r="A387" s="3" t="s">
        <v>1757</v>
      </c>
      <c r="B387" t="s">
        <v>882</v>
      </c>
      <c r="C387" s="53">
        <v>73</v>
      </c>
    </row>
    <row r="388" spans="1:3">
      <c r="A388" s="3" t="s">
        <v>1758</v>
      </c>
      <c r="B388" t="s">
        <v>882</v>
      </c>
      <c r="C388" s="53">
        <v>52</v>
      </c>
    </row>
    <row r="389" spans="1:3">
      <c r="A389" s="3" t="s">
        <v>1759</v>
      </c>
      <c r="B389" t="s">
        <v>882</v>
      </c>
      <c r="C389" s="53">
        <v>79</v>
      </c>
    </row>
    <row r="390" spans="1:3">
      <c r="A390" s="3" t="s">
        <v>1760</v>
      </c>
      <c r="B390" t="s">
        <v>882</v>
      </c>
      <c r="C390" s="53">
        <v>64</v>
      </c>
    </row>
    <row r="391" spans="1:3">
      <c r="A391" s="3" t="s">
        <v>1761</v>
      </c>
      <c r="B391" t="s">
        <v>882</v>
      </c>
      <c r="C391" s="53">
        <v>100</v>
      </c>
    </row>
    <row r="392" spans="1:3">
      <c r="A392" s="3" t="s">
        <v>1762</v>
      </c>
      <c r="B392" t="s">
        <v>882</v>
      </c>
      <c r="C392" s="53">
        <v>58</v>
      </c>
    </row>
    <row r="393" spans="1:3">
      <c r="A393" s="3" t="s">
        <v>1763</v>
      </c>
      <c r="B393" t="s">
        <v>882</v>
      </c>
      <c r="C393" s="53">
        <v>72</v>
      </c>
    </row>
    <row r="394" spans="1:3">
      <c r="A394" s="3" t="s">
        <v>1764</v>
      </c>
      <c r="B394" t="s">
        <v>883</v>
      </c>
      <c r="C394" s="53">
        <v>71</v>
      </c>
    </row>
    <row r="395" spans="1:3">
      <c r="A395" s="3" t="s">
        <v>1765</v>
      </c>
      <c r="B395" t="s">
        <v>883</v>
      </c>
      <c r="C395" s="53">
        <v>45</v>
      </c>
    </row>
    <row r="396" spans="1:3">
      <c r="A396" s="3" t="s">
        <v>1610</v>
      </c>
      <c r="B396" t="s">
        <v>883</v>
      </c>
      <c r="C396" s="53">
        <v>82</v>
      </c>
    </row>
    <row r="397" spans="1:3">
      <c r="A397" s="3" t="s">
        <v>1766</v>
      </c>
      <c r="B397" t="s">
        <v>883</v>
      </c>
      <c r="C397" s="53">
        <v>64</v>
      </c>
    </row>
    <row r="398" spans="1:3">
      <c r="A398" s="3" t="s">
        <v>1767</v>
      </c>
      <c r="B398" t="s">
        <v>883</v>
      </c>
      <c r="C398" s="53">
        <v>46</v>
      </c>
    </row>
    <row r="399" spans="1:3">
      <c r="A399" s="3" t="s">
        <v>1768</v>
      </c>
      <c r="B399" t="s">
        <v>883</v>
      </c>
      <c r="C399" s="53">
        <v>50</v>
      </c>
    </row>
    <row r="400" spans="1:3">
      <c r="A400" s="3" t="s">
        <v>1769</v>
      </c>
      <c r="B400" t="s">
        <v>883</v>
      </c>
      <c r="C400" s="53">
        <v>17</v>
      </c>
    </row>
    <row r="401" spans="1:3">
      <c r="A401" s="3" t="s">
        <v>1770</v>
      </c>
      <c r="B401" t="s">
        <v>884</v>
      </c>
      <c r="C401" s="53">
        <v>12</v>
      </c>
    </row>
    <row r="402" spans="1:3">
      <c r="A402" s="3" t="s">
        <v>1771</v>
      </c>
      <c r="B402" t="s">
        <v>884</v>
      </c>
      <c r="C402" s="53">
        <v>100</v>
      </c>
    </row>
    <row r="403" spans="1:3">
      <c r="A403" s="3" t="s">
        <v>1772</v>
      </c>
      <c r="B403" t="s">
        <v>884</v>
      </c>
      <c r="C403" s="53">
        <v>12</v>
      </c>
    </row>
    <row r="404" spans="1:3">
      <c r="A404" s="3" t="s">
        <v>1773</v>
      </c>
      <c r="B404" t="s">
        <v>884</v>
      </c>
      <c r="C404" s="53">
        <v>0</v>
      </c>
    </row>
    <row r="405" spans="1:3">
      <c r="A405" s="3" t="s">
        <v>1774</v>
      </c>
      <c r="B405" t="s">
        <v>884</v>
      </c>
      <c r="C405" s="53">
        <v>21</v>
      </c>
    </row>
    <row r="406" spans="1:3">
      <c r="A406" s="3" t="s">
        <v>1775</v>
      </c>
      <c r="B406" t="s">
        <v>884</v>
      </c>
      <c r="C406" s="53">
        <v>57</v>
      </c>
    </row>
    <row r="407" spans="1:3">
      <c r="A407" s="3" t="s">
        <v>1776</v>
      </c>
      <c r="B407" t="s">
        <v>884</v>
      </c>
      <c r="C407" s="53">
        <v>26</v>
      </c>
    </row>
    <row r="408" spans="1:3">
      <c r="A408" s="3" t="s">
        <v>1777</v>
      </c>
      <c r="B408" t="s">
        <v>884</v>
      </c>
      <c r="C408" s="53">
        <v>82</v>
      </c>
    </row>
    <row r="409" spans="1:3">
      <c r="A409" s="3" t="s">
        <v>1778</v>
      </c>
      <c r="B409" t="s">
        <v>884</v>
      </c>
      <c r="C409" s="53">
        <v>27</v>
      </c>
    </row>
    <row r="410" spans="1:3">
      <c r="A410" s="3" t="s">
        <v>1779</v>
      </c>
      <c r="B410" t="s">
        <v>885</v>
      </c>
      <c r="C410" s="53">
        <v>56</v>
      </c>
    </row>
    <row r="411" spans="1:3">
      <c r="A411" s="3" t="s">
        <v>1780</v>
      </c>
      <c r="B411" t="s">
        <v>885</v>
      </c>
      <c r="C411" s="53">
        <v>45</v>
      </c>
    </row>
    <row r="412" spans="1:3">
      <c r="A412" s="3" t="s">
        <v>1781</v>
      </c>
      <c r="B412" t="s">
        <v>885</v>
      </c>
      <c r="C412" s="53">
        <v>19</v>
      </c>
    </row>
    <row r="413" spans="1:3">
      <c r="A413" s="3" t="s">
        <v>1782</v>
      </c>
      <c r="B413" t="s">
        <v>885</v>
      </c>
      <c r="C413" s="53">
        <v>12</v>
      </c>
    </row>
    <row r="414" spans="1:3">
      <c r="A414" s="3" t="s">
        <v>1783</v>
      </c>
      <c r="B414" t="s">
        <v>885</v>
      </c>
      <c r="C414" s="53">
        <v>54</v>
      </c>
    </row>
    <row r="415" spans="1:3">
      <c r="A415" s="3" t="s">
        <v>1784</v>
      </c>
      <c r="B415" t="s">
        <v>885</v>
      </c>
      <c r="C415" s="53">
        <v>76</v>
      </c>
    </row>
    <row r="416" spans="1:3">
      <c r="A416" s="3" t="s">
        <v>1785</v>
      </c>
      <c r="B416" t="s">
        <v>885</v>
      </c>
      <c r="C416" s="53">
        <v>12</v>
      </c>
    </row>
    <row r="417" spans="1:3">
      <c r="A417" s="3" t="s">
        <v>1786</v>
      </c>
      <c r="B417" t="s">
        <v>885</v>
      </c>
      <c r="C417" s="53">
        <v>77</v>
      </c>
    </row>
    <row r="418" spans="1:3">
      <c r="A418" s="3" t="s">
        <v>1787</v>
      </c>
      <c r="B418" t="s">
        <v>886</v>
      </c>
      <c r="C418" s="53">
        <v>43</v>
      </c>
    </row>
    <row r="419" spans="1:3">
      <c r="A419" s="3" t="s">
        <v>1617</v>
      </c>
      <c r="B419" t="s">
        <v>886</v>
      </c>
      <c r="C419" s="53">
        <v>100</v>
      </c>
    </row>
    <row r="420" spans="1:3">
      <c r="A420" s="3" t="s">
        <v>1788</v>
      </c>
      <c r="B420" t="s">
        <v>886</v>
      </c>
      <c r="C420" s="53">
        <v>100</v>
      </c>
    </row>
    <row r="421" spans="1:3">
      <c r="A421" s="3" t="s">
        <v>1789</v>
      </c>
      <c r="B421" t="s">
        <v>886</v>
      </c>
      <c r="C421" s="53">
        <v>46</v>
      </c>
    </row>
    <row r="422" spans="1:3">
      <c r="A422" s="3" t="s">
        <v>1790</v>
      </c>
      <c r="B422" t="s">
        <v>886</v>
      </c>
      <c r="C422" s="53">
        <v>22</v>
      </c>
    </row>
    <row r="423" spans="1:3">
      <c r="A423" s="3" t="s">
        <v>1791</v>
      </c>
      <c r="B423" t="s">
        <v>886</v>
      </c>
      <c r="C423" s="53">
        <v>58</v>
      </c>
    </row>
    <row r="424" spans="1:3">
      <c r="A424" s="3" t="s">
        <v>1792</v>
      </c>
      <c r="B424" t="s">
        <v>886</v>
      </c>
      <c r="C424" s="53">
        <v>100</v>
      </c>
    </row>
    <row r="425" spans="1:3">
      <c r="A425" s="3" t="s">
        <v>1793</v>
      </c>
      <c r="B425" t="s">
        <v>886</v>
      </c>
      <c r="C425" s="53">
        <v>94</v>
      </c>
    </row>
    <row r="426" spans="1:3">
      <c r="A426" s="3" t="s">
        <v>1794</v>
      </c>
      <c r="B426" t="s">
        <v>886</v>
      </c>
      <c r="C426" s="53">
        <v>79</v>
      </c>
    </row>
    <row r="427" spans="1:3">
      <c r="A427" s="3" t="s">
        <v>1795</v>
      </c>
      <c r="B427" t="s">
        <v>886</v>
      </c>
      <c r="C427" s="53">
        <v>100</v>
      </c>
    </row>
    <row r="428" spans="1:3">
      <c r="A428" s="3" t="s">
        <v>1796</v>
      </c>
      <c r="B428" t="s">
        <v>886</v>
      </c>
      <c r="C428" s="53">
        <v>32</v>
      </c>
    </row>
    <row r="429" spans="1:3">
      <c r="A429" s="3" t="s">
        <v>1797</v>
      </c>
      <c r="B429" t="s">
        <v>886</v>
      </c>
      <c r="C429" s="53">
        <v>40</v>
      </c>
    </row>
    <row r="430" spans="1:3">
      <c r="A430" s="3" t="s">
        <v>1798</v>
      </c>
      <c r="B430" t="s">
        <v>886</v>
      </c>
      <c r="C430" s="53">
        <v>73</v>
      </c>
    </row>
    <row r="431" spans="1:3">
      <c r="A431" s="3" t="s">
        <v>1799</v>
      </c>
      <c r="B431" t="s">
        <v>886</v>
      </c>
      <c r="C431" s="53">
        <v>61</v>
      </c>
    </row>
    <row r="432" spans="1:3">
      <c r="A432" s="3" t="s">
        <v>1800</v>
      </c>
      <c r="B432" t="s">
        <v>886</v>
      </c>
      <c r="C432" s="53">
        <v>29</v>
      </c>
    </row>
    <row r="433" spans="1:3">
      <c r="A433" s="3" t="s">
        <v>1801</v>
      </c>
      <c r="B433" t="s">
        <v>886</v>
      </c>
      <c r="C433" s="53">
        <v>22</v>
      </c>
    </row>
    <row r="434" spans="1:3">
      <c r="A434" s="3" t="s">
        <v>1802</v>
      </c>
      <c r="B434" t="s">
        <v>886</v>
      </c>
      <c r="C434" s="53">
        <v>36</v>
      </c>
    </row>
    <row r="435" spans="1:3">
      <c r="A435" s="3" t="s">
        <v>1803</v>
      </c>
      <c r="B435" t="s">
        <v>886</v>
      </c>
      <c r="C435" s="53">
        <v>29</v>
      </c>
    </row>
    <row r="436" spans="1:3">
      <c r="A436" s="3" t="s">
        <v>1804</v>
      </c>
      <c r="B436" t="s">
        <v>886</v>
      </c>
      <c r="C436" s="53">
        <v>36</v>
      </c>
    </row>
    <row r="437" spans="1:3">
      <c r="A437" s="3" t="s">
        <v>1675</v>
      </c>
      <c r="B437" t="s">
        <v>886</v>
      </c>
      <c r="C437" s="53">
        <v>44</v>
      </c>
    </row>
    <row r="438" spans="1:3">
      <c r="A438" s="3" t="s">
        <v>1463</v>
      </c>
      <c r="B438" t="s">
        <v>886</v>
      </c>
      <c r="C438" s="53">
        <v>26</v>
      </c>
    </row>
    <row r="439" spans="1:3">
      <c r="A439" s="3" t="s">
        <v>1805</v>
      </c>
      <c r="B439" t="s">
        <v>886</v>
      </c>
      <c r="C439" s="53">
        <v>64</v>
      </c>
    </row>
    <row r="440" spans="1:3">
      <c r="A440" s="3" t="s">
        <v>1806</v>
      </c>
      <c r="B440" t="s">
        <v>886</v>
      </c>
      <c r="C440" s="53">
        <v>22</v>
      </c>
    </row>
    <row r="441" spans="1:3">
      <c r="A441" s="3" t="s">
        <v>1807</v>
      </c>
      <c r="B441" t="s">
        <v>886</v>
      </c>
      <c r="C441" s="53">
        <v>100</v>
      </c>
    </row>
    <row r="442" spans="1:3">
      <c r="A442" s="3" t="s">
        <v>1808</v>
      </c>
      <c r="B442" t="s">
        <v>886</v>
      </c>
      <c r="C442" s="53">
        <v>56</v>
      </c>
    </row>
    <row r="443" spans="1:3">
      <c r="A443" s="3" t="s">
        <v>1809</v>
      </c>
      <c r="B443" t="s">
        <v>888</v>
      </c>
      <c r="C443" s="53">
        <v>48</v>
      </c>
    </row>
    <row r="444" spans="1:3">
      <c r="A444" s="3" t="s">
        <v>1810</v>
      </c>
      <c r="B444" t="s">
        <v>888</v>
      </c>
      <c r="C444" s="53">
        <v>58</v>
      </c>
    </row>
    <row r="445" spans="1:3">
      <c r="A445" s="3" t="s">
        <v>1811</v>
      </c>
      <c r="B445" t="s">
        <v>888</v>
      </c>
      <c r="C445" s="53">
        <v>48</v>
      </c>
    </row>
    <row r="446" spans="1:3">
      <c r="A446" s="3" t="s">
        <v>1812</v>
      </c>
      <c r="B446" t="s">
        <v>888</v>
      </c>
      <c r="C446" s="53">
        <v>86</v>
      </c>
    </row>
    <row r="447" spans="1:3">
      <c r="A447" s="3" t="s">
        <v>1813</v>
      </c>
      <c r="B447" t="s">
        <v>888</v>
      </c>
      <c r="C447" s="53">
        <v>40</v>
      </c>
    </row>
    <row r="448" spans="1:3">
      <c r="A448" s="3" t="s">
        <v>1814</v>
      </c>
      <c r="B448" t="s">
        <v>888</v>
      </c>
      <c r="C448" s="53">
        <v>100</v>
      </c>
    </row>
    <row r="449" spans="1:3">
      <c r="A449" s="3" t="s">
        <v>1815</v>
      </c>
      <c r="B449" t="s">
        <v>888</v>
      </c>
      <c r="C449" s="53">
        <v>36</v>
      </c>
    </row>
    <row r="450" spans="1:3">
      <c r="A450" s="3" t="s">
        <v>1816</v>
      </c>
      <c r="B450" t="s">
        <v>888</v>
      </c>
      <c r="C450" s="53">
        <v>48</v>
      </c>
    </row>
    <row r="451" spans="1:3">
      <c r="A451" s="3" t="s">
        <v>1817</v>
      </c>
      <c r="B451" t="s">
        <v>889</v>
      </c>
      <c r="C451" s="53">
        <v>46</v>
      </c>
    </row>
    <row r="452" spans="1:3">
      <c r="A452" s="3" t="s">
        <v>1818</v>
      </c>
      <c r="B452" t="s">
        <v>889</v>
      </c>
      <c r="C452" s="53">
        <v>60</v>
      </c>
    </row>
    <row r="453" spans="1:3">
      <c r="A453" s="3" t="s">
        <v>1819</v>
      </c>
      <c r="B453" t="s">
        <v>889</v>
      </c>
      <c r="C453" s="53">
        <v>89</v>
      </c>
    </row>
    <row r="454" spans="1:3">
      <c r="A454" s="3" t="s">
        <v>1820</v>
      </c>
      <c r="B454" t="s">
        <v>889</v>
      </c>
      <c r="C454" s="53">
        <v>48</v>
      </c>
    </row>
    <row r="455" spans="1:3">
      <c r="A455" s="3" t="s">
        <v>1821</v>
      </c>
      <c r="B455" t="s">
        <v>889</v>
      </c>
      <c r="C455" s="53">
        <v>60</v>
      </c>
    </row>
    <row r="456" spans="1:3">
      <c r="A456" s="3" t="s">
        <v>1822</v>
      </c>
      <c r="B456" t="s">
        <v>889</v>
      </c>
      <c r="C456" s="53">
        <v>64</v>
      </c>
    </row>
    <row r="457" spans="1:3">
      <c r="A457" s="3" t="s">
        <v>1823</v>
      </c>
      <c r="B457" t="s">
        <v>889</v>
      </c>
      <c r="C457" s="53">
        <v>63</v>
      </c>
    </row>
    <row r="458" spans="1:3">
      <c r="A458" s="3" t="s">
        <v>1824</v>
      </c>
      <c r="B458" t="s">
        <v>889</v>
      </c>
      <c r="C458" s="53">
        <v>61</v>
      </c>
    </row>
    <row r="459" spans="1:3">
      <c r="A459" s="3" t="s">
        <v>1825</v>
      </c>
      <c r="B459" t="s">
        <v>889</v>
      </c>
      <c r="C459" s="53">
        <v>62</v>
      </c>
    </row>
    <row r="460" spans="1:3">
      <c r="A460" s="3" t="s">
        <v>1826</v>
      </c>
      <c r="B460" t="s">
        <v>890</v>
      </c>
      <c r="C460" s="53">
        <v>100</v>
      </c>
    </row>
    <row r="461" spans="1:3">
      <c r="A461" s="3" t="s">
        <v>1617</v>
      </c>
      <c r="B461" t="s">
        <v>890</v>
      </c>
      <c r="C461" s="53">
        <v>100</v>
      </c>
    </row>
    <row r="462" spans="1:3">
      <c r="A462" s="3" t="s">
        <v>1827</v>
      </c>
      <c r="B462" t="s">
        <v>890</v>
      </c>
      <c r="C462" s="53">
        <v>99</v>
      </c>
    </row>
    <row r="463" spans="1:3">
      <c r="A463" s="3" t="s">
        <v>1828</v>
      </c>
      <c r="B463" t="s">
        <v>890</v>
      </c>
      <c r="C463" s="53">
        <v>83</v>
      </c>
    </row>
    <row r="464" spans="1:3">
      <c r="A464" s="3" t="s">
        <v>1829</v>
      </c>
      <c r="B464" t="s">
        <v>890</v>
      </c>
      <c r="C464" s="53">
        <v>100</v>
      </c>
    </row>
    <row r="465" spans="1:3">
      <c r="A465" s="3" t="s">
        <v>1830</v>
      </c>
      <c r="B465" t="s">
        <v>890</v>
      </c>
      <c r="C465" s="53">
        <v>100</v>
      </c>
    </row>
    <row r="466" spans="1:3">
      <c r="A466" s="3" t="s">
        <v>1831</v>
      </c>
      <c r="B466" t="s">
        <v>890</v>
      </c>
      <c r="C466" s="53">
        <v>66</v>
      </c>
    </row>
    <row r="467" spans="1:3">
      <c r="A467" s="3" t="s">
        <v>1832</v>
      </c>
      <c r="B467" t="s">
        <v>890</v>
      </c>
      <c r="C467" s="53">
        <v>97</v>
      </c>
    </row>
    <row r="468" spans="1:3">
      <c r="A468" s="3" t="s">
        <v>1467</v>
      </c>
      <c r="B468" t="s">
        <v>890</v>
      </c>
      <c r="C468" s="53">
        <v>100</v>
      </c>
    </row>
    <row r="469" spans="1:3">
      <c r="A469" s="3" t="s">
        <v>1833</v>
      </c>
      <c r="B469" t="s">
        <v>890</v>
      </c>
      <c r="C469" s="53">
        <v>100</v>
      </c>
    </row>
    <row r="470" spans="1:3">
      <c r="A470" s="3" t="s">
        <v>1834</v>
      </c>
      <c r="B470" t="s">
        <v>890</v>
      </c>
      <c r="C470" s="53">
        <v>100</v>
      </c>
    </row>
    <row r="471" spans="1:3">
      <c r="A471" s="3" t="s">
        <v>1664</v>
      </c>
      <c r="B471" t="s">
        <v>891</v>
      </c>
      <c r="C471" s="53">
        <v>100</v>
      </c>
    </row>
    <row r="472" spans="1:3">
      <c r="A472" s="3" t="s">
        <v>1835</v>
      </c>
      <c r="B472" t="s">
        <v>891</v>
      </c>
      <c r="C472" s="53">
        <v>62</v>
      </c>
    </row>
    <row r="473" spans="1:3">
      <c r="A473" s="3" t="s">
        <v>1836</v>
      </c>
      <c r="B473" t="s">
        <v>891</v>
      </c>
      <c r="C473" s="53">
        <v>85</v>
      </c>
    </row>
    <row r="474" spans="1:3">
      <c r="A474" s="3" t="s">
        <v>1837</v>
      </c>
      <c r="B474" t="s">
        <v>891</v>
      </c>
      <c r="C474" s="53">
        <v>100</v>
      </c>
    </row>
    <row r="475" spans="1:3">
      <c r="A475" s="3" t="s">
        <v>1838</v>
      </c>
      <c r="B475" t="s">
        <v>891</v>
      </c>
      <c r="C475" s="53">
        <v>56</v>
      </c>
    </row>
    <row r="476" spans="1:3">
      <c r="A476" s="3" t="s">
        <v>1839</v>
      </c>
      <c r="B476" t="s">
        <v>891</v>
      </c>
      <c r="C476" s="53">
        <v>100</v>
      </c>
    </row>
    <row r="477" spans="1:3">
      <c r="A477" s="3" t="s">
        <v>1840</v>
      </c>
      <c r="B477" t="s">
        <v>891</v>
      </c>
      <c r="C477" s="53">
        <v>73</v>
      </c>
    </row>
    <row r="478" spans="1:3">
      <c r="A478" s="3" t="s">
        <v>1841</v>
      </c>
      <c r="B478" t="s">
        <v>891</v>
      </c>
      <c r="C478" s="53">
        <v>90</v>
      </c>
    </row>
    <row r="479" spans="1:3">
      <c r="A479" s="3" t="s">
        <v>1842</v>
      </c>
      <c r="B479" t="s">
        <v>891</v>
      </c>
      <c r="C479" s="53">
        <v>74</v>
      </c>
    </row>
    <row r="480" spans="1:3">
      <c r="A480" s="3" t="s">
        <v>1843</v>
      </c>
      <c r="B480" t="s">
        <v>891</v>
      </c>
      <c r="C480" s="53">
        <v>88</v>
      </c>
    </row>
    <row r="481" spans="1:3">
      <c r="A481" s="3" t="s">
        <v>1844</v>
      </c>
      <c r="B481" t="s">
        <v>892</v>
      </c>
      <c r="C481" s="53">
        <v>45</v>
      </c>
    </row>
    <row r="482" spans="1:3">
      <c r="A482" s="3" t="s">
        <v>1764</v>
      </c>
      <c r="B482" t="s">
        <v>892</v>
      </c>
      <c r="C482" s="53">
        <v>92</v>
      </c>
    </row>
    <row r="483" spans="1:3">
      <c r="A483" s="3" t="s">
        <v>1845</v>
      </c>
      <c r="B483" t="s">
        <v>892</v>
      </c>
      <c r="C483" s="53">
        <v>100</v>
      </c>
    </row>
    <row r="484" spans="1:3">
      <c r="A484" s="3" t="s">
        <v>1846</v>
      </c>
      <c r="B484" t="s">
        <v>892</v>
      </c>
      <c r="C484" s="53">
        <v>43</v>
      </c>
    </row>
    <row r="485" spans="1:3">
      <c r="A485" s="3" t="s">
        <v>1847</v>
      </c>
      <c r="B485" t="s">
        <v>892</v>
      </c>
      <c r="C485" s="53">
        <v>100</v>
      </c>
    </row>
    <row r="486" spans="1:3">
      <c r="A486" s="3" t="s">
        <v>1848</v>
      </c>
      <c r="B486" t="s">
        <v>892</v>
      </c>
      <c r="C486" s="53">
        <v>13</v>
      </c>
    </row>
    <row r="487" spans="1:3">
      <c r="A487" s="3" t="s">
        <v>1849</v>
      </c>
      <c r="B487" t="s">
        <v>892</v>
      </c>
      <c r="C487" s="53">
        <v>76</v>
      </c>
    </row>
    <row r="488" spans="1:3">
      <c r="A488" s="3" t="s">
        <v>1850</v>
      </c>
      <c r="B488" t="s">
        <v>893</v>
      </c>
      <c r="C488" s="53">
        <v>97</v>
      </c>
    </row>
    <row r="489" spans="1:3">
      <c r="A489" s="3" t="s">
        <v>1851</v>
      </c>
      <c r="B489" t="s">
        <v>893</v>
      </c>
      <c r="C489" s="53">
        <v>96</v>
      </c>
    </row>
    <row r="490" spans="1:3">
      <c r="A490" s="3" t="s">
        <v>1852</v>
      </c>
      <c r="B490" t="s">
        <v>893</v>
      </c>
      <c r="C490" s="53">
        <v>51</v>
      </c>
    </row>
    <row r="491" spans="1:3">
      <c r="A491" s="3" t="s">
        <v>1853</v>
      </c>
      <c r="B491" t="s">
        <v>893</v>
      </c>
      <c r="C491" s="53">
        <v>100</v>
      </c>
    </row>
    <row r="492" spans="1:3">
      <c r="A492" s="3" t="s">
        <v>1854</v>
      </c>
      <c r="B492" t="s">
        <v>893</v>
      </c>
      <c r="C492" s="53">
        <v>100</v>
      </c>
    </row>
    <row r="493" spans="1:3">
      <c r="A493" s="3" t="s">
        <v>1855</v>
      </c>
      <c r="B493" t="s">
        <v>893</v>
      </c>
      <c r="C493" s="53">
        <v>76</v>
      </c>
    </row>
    <row r="494" spans="1:3">
      <c r="A494" s="3" t="s">
        <v>1856</v>
      </c>
      <c r="B494" t="s">
        <v>893</v>
      </c>
      <c r="C494" s="53">
        <v>100</v>
      </c>
    </row>
    <row r="495" spans="1:3">
      <c r="A495" s="3" t="s">
        <v>1857</v>
      </c>
      <c r="B495" t="s">
        <v>894</v>
      </c>
      <c r="C495" s="53">
        <v>72</v>
      </c>
    </row>
    <row r="496" spans="1:3">
      <c r="A496" s="3" t="s">
        <v>1858</v>
      </c>
      <c r="B496" t="s">
        <v>894</v>
      </c>
      <c r="C496" s="53">
        <v>28</v>
      </c>
    </row>
    <row r="497" spans="1:9">
      <c r="A497" s="3" t="s">
        <v>1859</v>
      </c>
      <c r="B497" t="s">
        <v>894</v>
      </c>
      <c r="C497" s="53">
        <v>22</v>
      </c>
    </row>
    <row r="498" spans="1:9">
      <c r="A498" s="3" t="s">
        <v>1646</v>
      </c>
      <c r="B498" t="s">
        <v>894</v>
      </c>
      <c r="C498" s="53">
        <v>62</v>
      </c>
    </row>
    <row r="499" spans="1:9">
      <c r="A499" s="3" t="s">
        <v>1860</v>
      </c>
      <c r="B499" t="s">
        <v>894</v>
      </c>
      <c r="C499" s="53">
        <v>89</v>
      </c>
    </row>
    <row r="500" spans="1:9">
      <c r="A500" s="3" t="s">
        <v>1861</v>
      </c>
      <c r="B500" t="s">
        <v>894</v>
      </c>
      <c r="C500" s="53">
        <v>12</v>
      </c>
    </row>
    <row r="501" spans="1:9">
      <c r="A501" s="3" t="s">
        <v>1862</v>
      </c>
      <c r="B501" t="s">
        <v>894</v>
      </c>
      <c r="C501" s="53">
        <v>12</v>
      </c>
    </row>
    <row r="503" spans="1:9">
      <c r="I503" t="str">
        <f t="shared" ref="I503:I508" si="0">REPLACE(B502,1,1,"")</f>
        <v/>
      </c>
    </row>
    <row r="504" spans="1:9">
      <c r="I504" t="str">
        <f t="shared" si="0"/>
        <v/>
      </c>
    </row>
    <row r="505" spans="1:9">
      <c r="I505" t="str">
        <f t="shared" si="0"/>
        <v/>
      </c>
    </row>
    <row r="506" spans="1:9">
      <c r="I506" t="str">
        <f t="shared" si="0"/>
        <v/>
      </c>
    </row>
    <row r="507" spans="1:9">
      <c r="I507" t="str">
        <f t="shared" si="0"/>
        <v/>
      </c>
    </row>
    <row r="508" spans="1:9">
      <c r="I508" t="str">
        <f t="shared" si="0"/>
        <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1263E-8E1A-8C4A-8E61-49199A1F7D66}">
  <sheetPr>
    <tabColor rgb="FF7030A0"/>
  </sheetPr>
  <dimension ref="A1:N3424"/>
  <sheetViews>
    <sheetView workbookViewId="0">
      <selection sqref="A1:D1"/>
    </sheetView>
  </sheetViews>
  <sheetFormatPr baseColWidth="10" defaultRowHeight="16"/>
  <sheetData>
    <row r="1" spans="1:14">
      <c r="A1" s="127" t="s">
        <v>1886</v>
      </c>
      <c r="B1" s="127"/>
      <c r="C1" s="128"/>
      <c r="D1" s="129"/>
      <c r="E1" s="129"/>
      <c r="F1" s="129"/>
      <c r="G1" s="129"/>
      <c r="H1" s="129"/>
      <c r="I1" s="129"/>
      <c r="J1" s="129"/>
      <c r="K1" s="129"/>
      <c r="L1" s="129"/>
      <c r="M1" s="129"/>
      <c r="N1" s="129"/>
    </row>
    <row r="2" spans="1:14">
      <c r="A2" s="130" t="s">
        <v>1887</v>
      </c>
      <c r="B2" s="130"/>
      <c r="C2" s="63"/>
      <c r="D2" s="136"/>
      <c r="E2" s="136"/>
      <c r="F2" s="136"/>
      <c r="G2" s="136"/>
      <c r="H2" s="136"/>
      <c r="I2" s="136"/>
      <c r="J2" s="136"/>
      <c r="K2" s="136"/>
      <c r="L2" s="136"/>
      <c r="M2" s="136"/>
      <c r="N2" s="136"/>
    </row>
    <row r="3" spans="1:14">
      <c r="A3" s="133" t="s">
        <v>1888</v>
      </c>
      <c r="B3" s="133"/>
      <c r="C3" s="63"/>
      <c r="D3" s="135"/>
      <c r="E3" s="135"/>
      <c r="F3" s="136"/>
      <c r="G3" s="136"/>
      <c r="H3" s="136"/>
      <c r="I3" s="136"/>
      <c r="J3" s="136"/>
      <c r="K3" s="136"/>
      <c r="L3" s="136"/>
      <c r="M3" s="136"/>
      <c r="N3" s="136"/>
    </row>
    <row r="4" spans="1:14">
      <c r="A4" s="137" t="s">
        <v>1889</v>
      </c>
      <c r="B4" s="137"/>
      <c r="C4" s="138"/>
      <c r="D4" s="139"/>
      <c r="E4" s="139"/>
      <c r="F4" s="139"/>
      <c r="G4" s="139"/>
      <c r="H4" s="139"/>
      <c r="I4" s="139"/>
      <c r="J4" s="139"/>
      <c r="K4" s="139"/>
      <c r="L4" s="139"/>
      <c r="M4" s="139"/>
      <c r="N4" s="139"/>
    </row>
    <row r="5" spans="1:14">
      <c r="A5" s="262" t="s">
        <v>139</v>
      </c>
      <c r="B5" s="262" t="s">
        <v>1890</v>
      </c>
      <c r="C5" s="262" t="s">
        <v>1891</v>
      </c>
      <c r="D5" s="264" t="s">
        <v>1892</v>
      </c>
      <c r="E5" s="264"/>
      <c r="F5" s="264"/>
      <c r="G5" s="264"/>
      <c r="H5" s="264"/>
      <c r="I5" s="264"/>
      <c r="J5" s="264" t="s">
        <v>1893</v>
      </c>
      <c r="K5" s="264"/>
      <c r="L5" s="264"/>
      <c r="M5" s="264"/>
      <c r="N5" s="265" t="s">
        <v>7448</v>
      </c>
    </row>
    <row r="6" spans="1:14" ht="51">
      <c r="A6" s="263"/>
      <c r="B6" s="263"/>
      <c r="C6" s="263"/>
      <c r="D6" s="108" t="s">
        <v>1894</v>
      </c>
      <c r="E6" s="109" t="s">
        <v>1895</v>
      </c>
      <c r="F6" s="108" t="s">
        <v>1896</v>
      </c>
      <c r="G6" s="109" t="s">
        <v>1897</v>
      </c>
      <c r="H6" s="109" t="s">
        <v>1898</v>
      </c>
      <c r="I6" s="108" t="s">
        <v>1899</v>
      </c>
      <c r="J6" s="108" t="s">
        <v>1900</v>
      </c>
      <c r="K6" s="108" t="s">
        <v>1901</v>
      </c>
      <c r="L6" s="108" t="s">
        <v>1902</v>
      </c>
      <c r="M6" s="108" t="s">
        <v>1903</v>
      </c>
      <c r="N6" s="266"/>
    </row>
    <row r="7" spans="1:14">
      <c r="A7" s="267" t="s">
        <v>14</v>
      </c>
      <c r="B7" s="141" t="s">
        <v>1904</v>
      </c>
      <c r="C7" s="141"/>
      <c r="D7" s="142">
        <v>142</v>
      </c>
      <c r="E7" s="142">
        <v>67</v>
      </c>
      <c r="F7" s="142">
        <v>20</v>
      </c>
      <c r="G7" s="142">
        <v>3</v>
      </c>
      <c r="H7" s="142">
        <v>3</v>
      </c>
      <c r="I7" s="142">
        <v>9</v>
      </c>
      <c r="J7" s="142"/>
      <c r="K7" s="142"/>
      <c r="L7" s="142"/>
      <c r="M7" s="142"/>
      <c r="N7" s="142"/>
    </row>
    <row r="8" spans="1:14">
      <c r="A8" s="258"/>
      <c r="B8" s="258" t="s">
        <v>1905</v>
      </c>
      <c r="C8" s="141"/>
      <c r="D8" s="142">
        <v>101</v>
      </c>
      <c r="E8" s="142">
        <v>53</v>
      </c>
      <c r="F8" s="142">
        <v>15</v>
      </c>
      <c r="G8" s="142">
        <v>2</v>
      </c>
      <c r="H8" s="142">
        <v>3</v>
      </c>
      <c r="I8" s="142">
        <v>8</v>
      </c>
      <c r="J8" s="142"/>
      <c r="K8" s="142"/>
      <c r="L8" s="142"/>
      <c r="M8" s="142"/>
      <c r="N8" s="142"/>
    </row>
    <row r="9" spans="1:14">
      <c r="A9" s="258"/>
      <c r="B9" s="258"/>
      <c r="C9" s="144" t="s">
        <v>1906</v>
      </c>
      <c r="D9" s="145">
        <v>1</v>
      </c>
      <c r="E9" s="145">
        <v>0</v>
      </c>
      <c r="F9" s="145">
        <v>0</v>
      </c>
      <c r="G9" s="145">
        <v>0</v>
      </c>
      <c r="H9" s="145">
        <v>0</v>
      </c>
      <c r="I9" s="145">
        <v>0</v>
      </c>
      <c r="J9" s="145">
        <v>1</v>
      </c>
      <c r="K9" s="145">
        <v>0</v>
      </c>
      <c r="L9" s="145">
        <v>0</v>
      </c>
      <c r="M9" s="145">
        <v>0</v>
      </c>
      <c r="N9" s="145">
        <v>2390</v>
      </c>
    </row>
    <row r="10" spans="1:14">
      <c r="A10" s="258"/>
      <c r="B10" s="258"/>
      <c r="C10" s="144" t="s">
        <v>1907</v>
      </c>
      <c r="D10" s="145">
        <v>1</v>
      </c>
      <c r="E10" s="145">
        <v>0</v>
      </c>
      <c r="F10" s="145">
        <v>0</v>
      </c>
      <c r="G10" s="145">
        <v>0</v>
      </c>
      <c r="H10" s="145">
        <v>0</v>
      </c>
      <c r="I10" s="145">
        <v>0</v>
      </c>
      <c r="J10" s="145">
        <v>1</v>
      </c>
      <c r="K10" s="145">
        <v>0</v>
      </c>
      <c r="L10" s="145">
        <v>0</v>
      </c>
      <c r="M10" s="145">
        <v>0</v>
      </c>
      <c r="N10" s="145">
        <v>4233</v>
      </c>
    </row>
    <row r="11" spans="1:14">
      <c r="A11" s="258"/>
      <c r="B11" s="258"/>
      <c r="C11" s="144" t="s">
        <v>1908</v>
      </c>
      <c r="D11" s="145">
        <v>0</v>
      </c>
      <c r="E11" s="145">
        <v>1</v>
      </c>
      <c r="F11" s="145">
        <v>0</v>
      </c>
      <c r="G11" s="145">
        <v>0</v>
      </c>
      <c r="H11" s="145">
        <v>0</v>
      </c>
      <c r="I11" s="145">
        <v>0</v>
      </c>
      <c r="J11" s="145">
        <v>0</v>
      </c>
      <c r="K11" s="145">
        <v>0</v>
      </c>
      <c r="L11" s="145">
        <v>1</v>
      </c>
      <c r="M11" s="145">
        <v>0</v>
      </c>
      <c r="N11" s="145">
        <v>14476</v>
      </c>
    </row>
    <row r="12" spans="1:14">
      <c r="A12" s="258"/>
      <c r="B12" s="258"/>
      <c r="C12" s="144" t="s">
        <v>1909</v>
      </c>
      <c r="D12" s="145">
        <v>1</v>
      </c>
      <c r="E12" s="145">
        <v>0</v>
      </c>
      <c r="F12" s="145">
        <v>0</v>
      </c>
      <c r="G12" s="145">
        <v>0</v>
      </c>
      <c r="H12" s="145">
        <v>0</v>
      </c>
      <c r="I12" s="145">
        <v>0</v>
      </c>
      <c r="J12" s="145">
        <v>0</v>
      </c>
      <c r="K12" s="145">
        <v>0</v>
      </c>
      <c r="L12" s="145">
        <v>0</v>
      </c>
      <c r="M12" s="145">
        <v>1</v>
      </c>
      <c r="N12" s="145">
        <v>8699</v>
      </c>
    </row>
    <row r="13" spans="1:14">
      <c r="A13" s="258"/>
      <c r="B13" s="258"/>
      <c r="C13" s="144" t="s">
        <v>1910</v>
      </c>
      <c r="D13" s="145">
        <v>1</v>
      </c>
      <c r="E13" s="145">
        <v>0</v>
      </c>
      <c r="F13" s="145">
        <v>0</v>
      </c>
      <c r="G13" s="145">
        <v>0</v>
      </c>
      <c r="H13" s="145">
        <v>0</v>
      </c>
      <c r="I13" s="145">
        <v>0</v>
      </c>
      <c r="J13" s="145">
        <v>1</v>
      </c>
      <c r="K13" s="145">
        <v>0</v>
      </c>
      <c r="L13" s="145">
        <v>0</v>
      </c>
      <c r="M13" s="145">
        <v>0</v>
      </c>
      <c r="N13" s="145">
        <v>21007</v>
      </c>
    </row>
    <row r="14" spans="1:14">
      <c r="A14" s="258"/>
      <c r="B14" s="258"/>
      <c r="C14" s="144" t="s">
        <v>1911</v>
      </c>
      <c r="D14" s="145">
        <v>1</v>
      </c>
      <c r="E14" s="145">
        <v>0</v>
      </c>
      <c r="F14" s="145">
        <v>0</v>
      </c>
      <c r="G14" s="145">
        <v>0</v>
      </c>
      <c r="H14" s="145">
        <v>0</v>
      </c>
      <c r="I14" s="145">
        <v>0</v>
      </c>
      <c r="J14" s="145">
        <v>0</v>
      </c>
      <c r="K14" s="145">
        <v>0</v>
      </c>
      <c r="L14" s="145">
        <v>1</v>
      </c>
      <c r="M14" s="145">
        <v>0</v>
      </c>
      <c r="N14" s="145">
        <v>8536</v>
      </c>
    </row>
    <row r="15" spans="1:14">
      <c r="A15" s="258"/>
      <c r="B15" s="258"/>
      <c r="C15" s="144" t="s">
        <v>1912</v>
      </c>
      <c r="D15" s="145">
        <v>0</v>
      </c>
      <c r="E15" s="145">
        <v>0</v>
      </c>
      <c r="F15" s="145">
        <v>1</v>
      </c>
      <c r="G15" s="145">
        <v>0</v>
      </c>
      <c r="H15" s="145">
        <v>0</v>
      </c>
      <c r="I15" s="145">
        <v>0</v>
      </c>
      <c r="J15" s="145">
        <v>0</v>
      </c>
      <c r="K15" s="145">
        <v>0</v>
      </c>
      <c r="L15" s="145">
        <v>1</v>
      </c>
      <c r="M15" s="145">
        <v>0</v>
      </c>
      <c r="N15" s="145">
        <v>80759</v>
      </c>
    </row>
    <row r="16" spans="1:14" ht="19">
      <c r="A16" s="258"/>
      <c r="B16" s="258"/>
      <c r="C16" s="144" t="s">
        <v>7749</v>
      </c>
      <c r="D16" s="145">
        <v>2</v>
      </c>
      <c r="E16" s="145">
        <v>3</v>
      </c>
      <c r="F16" s="145">
        <v>0</v>
      </c>
      <c r="G16" s="145">
        <v>0</v>
      </c>
      <c r="H16" s="145">
        <v>0</v>
      </c>
      <c r="I16" s="145">
        <v>0</v>
      </c>
      <c r="J16" s="145">
        <v>2</v>
      </c>
      <c r="K16" s="145">
        <v>0</v>
      </c>
      <c r="L16" s="145">
        <v>1</v>
      </c>
      <c r="M16" s="145">
        <v>1</v>
      </c>
      <c r="N16" s="145">
        <v>25265</v>
      </c>
    </row>
    <row r="17" spans="1:14" ht="19">
      <c r="A17" s="258"/>
      <c r="B17" s="258"/>
      <c r="C17" s="144" t="s">
        <v>7750</v>
      </c>
      <c r="D17" s="145">
        <v>2</v>
      </c>
      <c r="E17" s="145">
        <v>32</v>
      </c>
      <c r="F17" s="145">
        <v>4</v>
      </c>
      <c r="G17" s="145">
        <v>1</v>
      </c>
      <c r="H17" s="145">
        <v>0</v>
      </c>
      <c r="I17" s="145">
        <v>6</v>
      </c>
      <c r="J17" s="145">
        <v>13</v>
      </c>
      <c r="K17" s="145">
        <v>6</v>
      </c>
      <c r="L17" s="145">
        <v>15</v>
      </c>
      <c r="M17" s="145">
        <v>7</v>
      </c>
      <c r="N17" s="145">
        <v>195050</v>
      </c>
    </row>
    <row r="18" spans="1:14">
      <c r="A18" s="258"/>
      <c r="B18" s="258"/>
      <c r="C18" s="144" t="s">
        <v>1913</v>
      </c>
      <c r="D18" s="145">
        <v>1</v>
      </c>
      <c r="E18" s="145">
        <v>0</v>
      </c>
      <c r="F18" s="145">
        <v>0</v>
      </c>
      <c r="G18" s="145">
        <v>0</v>
      </c>
      <c r="H18" s="145">
        <v>0</v>
      </c>
      <c r="I18" s="145">
        <v>0</v>
      </c>
      <c r="J18" s="145">
        <v>1</v>
      </c>
      <c r="K18" s="145">
        <v>0</v>
      </c>
      <c r="L18" s="145">
        <v>0</v>
      </c>
      <c r="M18" s="145">
        <v>0</v>
      </c>
      <c r="N18" s="145">
        <v>2995</v>
      </c>
    </row>
    <row r="19" spans="1:14">
      <c r="A19" s="258"/>
      <c r="B19" s="258"/>
      <c r="C19" s="144" t="s">
        <v>1914</v>
      </c>
      <c r="D19" s="145">
        <v>1</v>
      </c>
      <c r="E19" s="145">
        <v>0</v>
      </c>
      <c r="F19" s="145">
        <v>0</v>
      </c>
      <c r="G19" s="145">
        <v>0</v>
      </c>
      <c r="H19" s="145">
        <v>0</v>
      </c>
      <c r="I19" s="145">
        <v>0</v>
      </c>
      <c r="J19" s="145">
        <v>0</v>
      </c>
      <c r="K19" s="145">
        <v>1</v>
      </c>
      <c r="L19" s="145">
        <v>0</v>
      </c>
      <c r="M19" s="145">
        <v>0</v>
      </c>
      <c r="N19" s="145">
        <v>977</v>
      </c>
    </row>
    <row r="20" spans="1:14">
      <c r="A20" s="258"/>
      <c r="B20" s="258"/>
      <c r="C20" s="144" t="s">
        <v>1915</v>
      </c>
      <c r="D20" s="145">
        <v>1</v>
      </c>
      <c r="E20" s="145">
        <v>0</v>
      </c>
      <c r="F20" s="145">
        <v>0</v>
      </c>
      <c r="G20" s="145">
        <v>0</v>
      </c>
      <c r="H20" s="145">
        <v>0</v>
      </c>
      <c r="I20" s="145">
        <v>0</v>
      </c>
      <c r="J20" s="145">
        <v>0</v>
      </c>
      <c r="K20" s="145">
        <v>0</v>
      </c>
      <c r="L20" s="145">
        <v>1</v>
      </c>
      <c r="M20" s="145">
        <v>0</v>
      </c>
      <c r="N20" s="145">
        <v>1714</v>
      </c>
    </row>
    <row r="21" spans="1:14">
      <c r="A21" s="258"/>
      <c r="B21" s="258"/>
      <c r="C21" s="144" t="s">
        <v>1916</v>
      </c>
      <c r="D21" s="145">
        <v>2</v>
      </c>
      <c r="E21" s="145">
        <v>1</v>
      </c>
      <c r="F21" s="145">
        <v>0</v>
      </c>
      <c r="G21" s="145">
        <v>0</v>
      </c>
      <c r="H21" s="145">
        <v>0</v>
      </c>
      <c r="I21" s="145">
        <v>0</v>
      </c>
      <c r="J21" s="145">
        <v>0</v>
      </c>
      <c r="K21" s="145">
        <v>1</v>
      </c>
      <c r="L21" s="145">
        <v>1</v>
      </c>
      <c r="M21" s="145">
        <v>1</v>
      </c>
      <c r="N21" s="145">
        <v>6333</v>
      </c>
    </row>
    <row r="22" spans="1:14">
      <c r="A22" s="258"/>
      <c r="B22" s="258"/>
      <c r="C22" s="144" t="s">
        <v>1917</v>
      </c>
      <c r="D22" s="145">
        <v>1</v>
      </c>
      <c r="E22" s="145">
        <v>0</v>
      </c>
      <c r="F22" s="145">
        <v>0</v>
      </c>
      <c r="G22" s="145">
        <v>0</v>
      </c>
      <c r="H22" s="145">
        <v>0</v>
      </c>
      <c r="I22" s="145">
        <v>0</v>
      </c>
      <c r="J22" s="145">
        <v>1</v>
      </c>
      <c r="K22" s="145">
        <v>0</v>
      </c>
      <c r="L22" s="145">
        <v>0</v>
      </c>
      <c r="M22" s="145">
        <v>0</v>
      </c>
      <c r="N22" s="145">
        <v>3916</v>
      </c>
    </row>
    <row r="23" spans="1:14">
      <c r="A23" s="258"/>
      <c r="B23" s="258"/>
      <c r="C23" s="144" t="s">
        <v>1918</v>
      </c>
      <c r="D23" s="145">
        <v>1</v>
      </c>
      <c r="E23" s="145">
        <v>0</v>
      </c>
      <c r="F23" s="145">
        <v>0</v>
      </c>
      <c r="G23" s="145">
        <v>0</v>
      </c>
      <c r="H23" s="145">
        <v>0</v>
      </c>
      <c r="I23" s="145">
        <v>0</v>
      </c>
      <c r="J23" s="145">
        <v>0</v>
      </c>
      <c r="K23" s="145">
        <v>0</v>
      </c>
      <c r="L23" s="145">
        <v>1</v>
      </c>
      <c r="M23" s="145">
        <v>0</v>
      </c>
      <c r="N23" s="145">
        <v>473</v>
      </c>
    </row>
    <row r="24" spans="1:14">
      <c r="A24" s="258"/>
      <c r="B24" s="258"/>
      <c r="C24" s="144" t="s">
        <v>1919</v>
      </c>
      <c r="D24" s="145">
        <v>0</v>
      </c>
      <c r="E24" s="145">
        <v>0</v>
      </c>
      <c r="F24" s="145">
        <v>1</v>
      </c>
      <c r="G24" s="145">
        <v>0</v>
      </c>
      <c r="H24" s="145">
        <v>0</v>
      </c>
      <c r="I24" s="145">
        <v>0</v>
      </c>
      <c r="J24" s="145">
        <v>0</v>
      </c>
      <c r="K24" s="145">
        <v>1</v>
      </c>
      <c r="L24" s="145">
        <v>0</v>
      </c>
      <c r="M24" s="145">
        <v>0</v>
      </c>
      <c r="N24" s="145">
        <v>1663</v>
      </c>
    </row>
    <row r="25" spans="1:14">
      <c r="A25" s="258"/>
      <c r="B25" s="258"/>
      <c r="C25" s="144" t="s">
        <v>1920</v>
      </c>
      <c r="D25" s="145">
        <v>1</v>
      </c>
      <c r="E25" s="145">
        <v>0</v>
      </c>
      <c r="F25" s="115">
        <v>0</v>
      </c>
      <c r="G25" s="115">
        <v>0</v>
      </c>
      <c r="H25" s="115">
        <v>0</v>
      </c>
      <c r="I25" s="115">
        <v>0</v>
      </c>
      <c r="J25" s="115">
        <v>0</v>
      </c>
      <c r="K25" s="115">
        <v>0</v>
      </c>
      <c r="L25" s="145">
        <v>0</v>
      </c>
      <c r="M25" s="145">
        <v>1</v>
      </c>
      <c r="N25" s="145">
        <v>584</v>
      </c>
    </row>
    <row r="26" spans="1:14">
      <c r="A26" s="258"/>
      <c r="B26" s="258"/>
      <c r="C26" s="144" t="s">
        <v>1921</v>
      </c>
      <c r="D26" s="145">
        <v>2</v>
      </c>
      <c r="E26" s="145">
        <v>0</v>
      </c>
      <c r="F26" s="145">
        <v>0</v>
      </c>
      <c r="G26" s="145">
        <v>0</v>
      </c>
      <c r="H26" s="145">
        <v>0</v>
      </c>
      <c r="I26" s="145">
        <v>0</v>
      </c>
      <c r="J26" s="145">
        <v>0</v>
      </c>
      <c r="K26" s="145">
        <v>1</v>
      </c>
      <c r="L26" s="145">
        <v>1</v>
      </c>
      <c r="M26" s="145">
        <v>0</v>
      </c>
      <c r="N26" s="145">
        <v>19065</v>
      </c>
    </row>
    <row r="27" spans="1:14">
      <c r="A27" s="258"/>
      <c r="B27" s="258"/>
      <c r="C27" s="144" t="s">
        <v>1922</v>
      </c>
      <c r="D27" s="145">
        <v>0</v>
      </c>
      <c r="E27" s="145">
        <v>1</v>
      </c>
      <c r="F27" s="145">
        <v>0</v>
      </c>
      <c r="G27" s="145">
        <v>0</v>
      </c>
      <c r="H27" s="145">
        <v>0</v>
      </c>
      <c r="I27" s="145">
        <v>0</v>
      </c>
      <c r="J27" s="145">
        <v>0</v>
      </c>
      <c r="K27" s="145">
        <v>0</v>
      </c>
      <c r="L27" s="145">
        <v>0</v>
      </c>
      <c r="M27" s="145">
        <v>1</v>
      </c>
      <c r="N27" s="145">
        <v>1843</v>
      </c>
    </row>
    <row r="28" spans="1:14">
      <c r="A28" s="258"/>
      <c r="B28" s="258"/>
      <c r="C28" s="144" t="s">
        <v>1923</v>
      </c>
      <c r="D28" s="145">
        <v>2</v>
      </c>
      <c r="E28" s="145">
        <v>2</v>
      </c>
      <c r="F28" s="145">
        <v>0</v>
      </c>
      <c r="G28" s="145">
        <v>0</v>
      </c>
      <c r="H28" s="145">
        <v>0</v>
      </c>
      <c r="I28" s="145">
        <v>0</v>
      </c>
      <c r="J28" s="145">
        <v>0</v>
      </c>
      <c r="K28" s="145">
        <v>3</v>
      </c>
      <c r="L28" s="145">
        <v>0</v>
      </c>
      <c r="M28" s="145">
        <v>1</v>
      </c>
      <c r="N28" s="145">
        <v>57831</v>
      </c>
    </row>
    <row r="29" spans="1:14">
      <c r="A29" s="258"/>
      <c r="B29" s="258"/>
      <c r="C29" s="144" t="s">
        <v>1924</v>
      </c>
      <c r="D29" s="145">
        <v>1</v>
      </c>
      <c r="E29" s="145">
        <v>0</v>
      </c>
      <c r="F29" s="145">
        <v>0</v>
      </c>
      <c r="G29" s="145">
        <v>0</v>
      </c>
      <c r="H29" s="145">
        <v>0</v>
      </c>
      <c r="I29" s="145">
        <v>0</v>
      </c>
      <c r="J29" s="145">
        <v>0</v>
      </c>
      <c r="K29" s="145">
        <v>0</v>
      </c>
      <c r="L29" s="145">
        <v>0</v>
      </c>
      <c r="M29" s="145">
        <v>1</v>
      </c>
      <c r="N29" s="145">
        <v>2281</v>
      </c>
    </row>
    <row r="30" spans="1:14">
      <c r="A30" s="258"/>
      <c r="B30" s="258"/>
      <c r="C30" s="144" t="s">
        <v>1925</v>
      </c>
      <c r="D30" s="145">
        <v>1</v>
      </c>
      <c r="E30" s="145">
        <v>0</v>
      </c>
      <c r="F30" s="145">
        <v>1</v>
      </c>
      <c r="G30" s="145">
        <v>0</v>
      </c>
      <c r="H30" s="145">
        <v>0</v>
      </c>
      <c r="I30" s="145">
        <v>0</v>
      </c>
      <c r="J30" s="145">
        <v>1</v>
      </c>
      <c r="K30" s="145">
        <v>0</v>
      </c>
      <c r="L30" s="145">
        <v>1</v>
      </c>
      <c r="M30" s="145">
        <v>0</v>
      </c>
      <c r="N30" s="145">
        <v>71196</v>
      </c>
    </row>
    <row r="31" spans="1:14">
      <c r="A31" s="258"/>
      <c r="B31" s="258"/>
      <c r="C31" s="144" t="s">
        <v>1926</v>
      </c>
      <c r="D31" s="145">
        <v>1</v>
      </c>
      <c r="E31" s="145">
        <v>0</v>
      </c>
      <c r="F31" s="145">
        <v>1</v>
      </c>
      <c r="G31" s="145">
        <v>0</v>
      </c>
      <c r="H31" s="145">
        <v>0</v>
      </c>
      <c r="I31" s="145">
        <v>0</v>
      </c>
      <c r="J31" s="145">
        <v>2</v>
      </c>
      <c r="K31" s="145">
        <v>0</v>
      </c>
      <c r="L31" s="145">
        <v>0</v>
      </c>
      <c r="M31" s="145">
        <v>0</v>
      </c>
      <c r="N31" s="145">
        <v>29936</v>
      </c>
    </row>
    <row r="32" spans="1:14" ht="19">
      <c r="A32" s="258"/>
      <c r="B32" s="258"/>
      <c r="C32" s="144" t="s">
        <v>7751</v>
      </c>
      <c r="D32" s="145">
        <v>1</v>
      </c>
      <c r="E32" s="145">
        <v>1</v>
      </c>
      <c r="F32" s="145">
        <v>0</v>
      </c>
      <c r="G32" s="145">
        <v>0</v>
      </c>
      <c r="H32" s="145">
        <v>0</v>
      </c>
      <c r="I32" s="145">
        <v>0</v>
      </c>
      <c r="J32" s="145">
        <v>0</v>
      </c>
      <c r="K32" s="145">
        <v>0</v>
      </c>
      <c r="L32" s="145">
        <v>0</v>
      </c>
      <c r="M32" s="145">
        <v>1</v>
      </c>
      <c r="N32" s="145">
        <v>1455</v>
      </c>
    </row>
    <row r="33" spans="1:14">
      <c r="A33" s="258"/>
      <c r="B33" s="258"/>
      <c r="C33" s="144" t="s">
        <v>1927</v>
      </c>
      <c r="D33" s="145">
        <v>5</v>
      </c>
      <c r="E33" s="145">
        <v>0</v>
      </c>
      <c r="F33" s="145">
        <v>1</v>
      </c>
      <c r="G33" s="145">
        <v>0</v>
      </c>
      <c r="H33" s="145">
        <v>0</v>
      </c>
      <c r="I33" s="145">
        <v>0</v>
      </c>
      <c r="J33" s="145">
        <v>2</v>
      </c>
      <c r="K33" s="145">
        <v>3</v>
      </c>
      <c r="L33" s="145">
        <v>1</v>
      </c>
      <c r="M33" s="145">
        <v>0</v>
      </c>
      <c r="N33" s="145">
        <v>40063</v>
      </c>
    </row>
    <row r="34" spans="1:14">
      <c r="A34" s="258"/>
      <c r="B34" s="258"/>
      <c r="C34" s="144" t="s">
        <v>1928</v>
      </c>
      <c r="D34" s="145">
        <v>1</v>
      </c>
      <c r="E34" s="145">
        <v>0</v>
      </c>
      <c r="F34" s="145">
        <v>1</v>
      </c>
      <c r="G34" s="145">
        <v>0</v>
      </c>
      <c r="H34" s="145">
        <v>0</v>
      </c>
      <c r="I34" s="145">
        <v>0</v>
      </c>
      <c r="J34" s="145">
        <v>0</v>
      </c>
      <c r="K34" s="145">
        <v>0</v>
      </c>
      <c r="L34" s="145">
        <v>1</v>
      </c>
      <c r="M34" s="145">
        <v>1</v>
      </c>
      <c r="N34" s="145">
        <v>14845</v>
      </c>
    </row>
    <row r="35" spans="1:14" ht="19">
      <c r="A35" s="258"/>
      <c r="B35" s="258"/>
      <c r="C35" s="144" t="s">
        <v>7752</v>
      </c>
      <c r="D35" s="145">
        <v>2</v>
      </c>
      <c r="E35" s="145">
        <v>0</v>
      </c>
      <c r="F35" s="145">
        <v>0</v>
      </c>
      <c r="G35" s="145">
        <v>0</v>
      </c>
      <c r="H35" s="145">
        <v>0</v>
      </c>
      <c r="I35" s="145">
        <v>0</v>
      </c>
      <c r="J35" s="145">
        <v>0</v>
      </c>
      <c r="K35" s="145">
        <v>0</v>
      </c>
      <c r="L35" s="145">
        <v>1</v>
      </c>
      <c r="M35" s="145">
        <v>0</v>
      </c>
      <c r="N35" s="145">
        <v>9699</v>
      </c>
    </row>
    <row r="36" spans="1:14">
      <c r="A36" s="258"/>
      <c r="B36" s="258"/>
      <c r="C36" s="144" t="s">
        <v>1929</v>
      </c>
      <c r="D36" s="145">
        <v>3</v>
      </c>
      <c r="E36" s="145">
        <v>1</v>
      </c>
      <c r="F36" s="145">
        <v>0</v>
      </c>
      <c r="G36" s="145">
        <v>0</v>
      </c>
      <c r="H36" s="145">
        <v>0</v>
      </c>
      <c r="I36" s="145">
        <v>0</v>
      </c>
      <c r="J36" s="145">
        <v>1</v>
      </c>
      <c r="K36" s="145">
        <v>1</v>
      </c>
      <c r="L36" s="145">
        <v>1</v>
      </c>
      <c r="M36" s="145">
        <v>1</v>
      </c>
      <c r="N36" s="145">
        <v>16861</v>
      </c>
    </row>
    <row r="37" spans="1:14">
      <c r="A37" s="258"/>
      <c r="B37" s="258"/>
      <c r="C37" s="144" t="s">
        <v>1930</v>
      </c>
      <c r="D37" s="145">
        <v>0</v>
      </c>
      <c r="E37" s="145">
        <v>1</v>
      </c>
      <c r="F37" s="145">
        <v>0</v>
      </c>
      <c r="G37" s="145">
        <v>0</v>
      </c>
      <c r="H37" s="145">
        <v>0</v>
      </c>
      <c r="I37" s="145">
        <v>0</v>
      </c>
      <c r="J37" s="145">
        <v>0</v>
      </c>
      <c r="K37" s="145">
        <v>0</v>
      </c>
      <c r="L37" s="145">
        <v>0</v>
      </c>
      <c r="M37" s="145">
        <v>1</v>
      </c>
      <c r="N37" s="145">
        <v>4366</v>
      </c>
    </row>
    <row r="38" spans="1:14">
      <c r="A38" s="258"/>
      <c r="B38" s="258"/>
      <c r="C38" s="144" t="s">
        <v>1931</v>
      </c>
      <c r="D38" s="145">
        <v>2</v>
      </c>
      <c r="E38" s="145">
        <v>0</v>
      </c>
      <c r="F38" s="145">
        <v>0</v>
      </c>
      <c r="G38" s="145">
        <v>0</v>
      </c>
      <c r="H38" s="145">
        <v>0</v>
      </c>
      <c r="I38" s="145">
        <v>0</v>
      </c>
      <c r="J38" s="145">
        <v>1</v>
      </c>
      <c r="K38" s="145">
        <v>0</v>
      </c>
      <c r="L38" s="145">
        <v>0</v>
      </c>
      <c r="M38" s="145">
        <v>1</v>
      </c>
      <c r="N38" s="145">
        <v>5320</v>
      </c>
    </row>
    <row r="39" spans="1:14">
      <c r="A39" s="258"/>
      <c r="B39" s="258"/>
      <c r="C39" s="144" t="s">
        <v>1932</v>
      </c>
      <c r="D39" s="145">
        <v>0</v>
      </c>
      <c r="E39" s="145">
        <v>1</v>
      </c>
      <c r="F39" s="145">
        <v>0</v>
      </c>
      <c r="G39" s="145">
        <v>1</v>
      </c>
      <c r="H39" s="145">
        <v>0</v>
      </c>
      <c r="I39" s="145">
        <v>0</v>
      </c>
      <c r="J39" s="145">
        <v>1</v>
      </c>
      <c r="K39" s="145">
        <v>1</v>
      </c>
      <c r="L39" s="145">
        <v>0</v>
      </c>
      <c r="M39" s="145">
        <v>0</v>
      </c>
      <c r="N39" s="145">
        <v>92491</v>
      </c>
    </row>
    <row r="40" spans="1:14">
      <c r="A40" s="258"/>
      <c r="B40" s="258"/>
      <c r="C40" s="144" t="s">
        <v>1933</v>
      </c>
      <c r="D40" s="145">
        <v>16</v>
      </c>
      <c r="E40" s="145">
        <v>2</v>
      </c>
      <c r="F40" s="145">
        <v>2</v>
      </c>
      <c r="G40" s="145">
        <v>0</v>
      </c>
      <c r="H40" s="145">
        <v>0</v>
      </c>
      <c r="I40" s="145">
        <v>2</v>
      </c>
      <c r="J40" s="145">
        <v>0</v>
      </c>
      <c r="K40" s="145">
        <v>7</v>
      </c>
      <c r="L40" s="145">
        <v>7</v>
      </c>
      <c r="M40" s="145">
        <v>8</v>
      </c>
      <c r="N40" s="145">
        <v>218897</v>
      </c>
    </row>
    <row r="41" spans="1:14">
      <c r="A41" s="258"/>
      <c r="B41" s="258"/>
      <c r="C41" s="144" t="s">
        <v>1934</v>
      </c>
      <c r="D41" s="145">
        <v>1</v>
      </c>
      <c r="E41" s="145">
        <v>0</v>
      </c>
      <c r="F41" s="145">
        <v>0</v>
      </c>
      <c r="G41" s="145">
        <v>0</v>
      </c>
      <c r="H41" s="145">
        <v>0</v>
      </c>
      <c r="I41" s="145">
        <v>0</v>
      </c>
      <c r="J41" s="145">
        <v>0</v>
      </c>
      <c r="K41" s="145">
        <v>0</v>
      </c>
      <c r="L41" s="145">
        <v>0</v>
      </c>
      <c r="M41" s="145">
        <v>1</v>
      </c>
      <c r="N41" s="145">
        <v>4576</v>
      </c>
    </row>
    <row r="42" spans="1:14">
      <c r="A42" s="258"/>
      <c r="B42" s="258"/>
      <c r="C42" s="144" t="s">
        <v>1935</v>
      </c>
      <c r="D42" s="145">
        <v>0</v>
      </c>
      <c r="E42" s="145">
        <v>0</v>
      </c>
      <c r="F42" s="145">
        <v>1</v>
      </c>
      <c r="G42" s="145">
        <v>0</v>
      </c>
      <c r="H42" s="145">
        <v>0</v>
      </c>
      <c r="I42" s="145">
        <v>0</v>
      </c>
      <c r="J42" s="145">
        <v>1</v>
      </c>
      <c r="K42" s="145">
        <v>0</v>
      </c>
      <c r="L42" s="145">
        <v>0</v>
      </c>
      <c r="M42" s="145">
        <v>0</v>
      </c>
      <c r="N42" s="145">
        <v>14312</v>
      </c>
    </row>
    <row r="43" spans="1:14">
      <c r="A43" s="258"/>
      <c r="B43" s="258"/>
      <c r="C43" s="144" t="s">
        <v>1936</v>
      </c>
      <c r="D43" s="145">
        <v>1</v>
      </c>
      <c r="E43" s="145">
        <v>0</v>
      </c>
      <c r="F43" s="145">
        <v>0</v>
      </c>
      <c r="G43" s="145">
        <v>0</v>
      </c>
      <c r="H43" s="145">
        <v>0</v>
      </c>
      <c r="I43" s="145">
        <v>0</v>
      </c>
      <c r="J43" s="145">
        <v>0</v>
      </c>
      <c r="K43" s="145">
        <v>1</v>
      </c>
      <c r="L43" s="145">
        <v>0</v>
      </c>
      <c r="M43" s="145">
        <v>0</v>
      </c>
      <c r="N43" s="145">
        <v>2662</v>
      </c>
    </row>
    <row r="44" spans="1:14">
      <c r="A44" s="258"/>
      <c r="B44" s="258"/>
      <c r="C44" s="144" t="s">
        <v>1937</v>
      </c>
      <c r="D44" s="145">
        <v>1</v>
      </c>
      <c r="E44" s="145">
        <v>0</v>
      </c>
      <c r="F44" s="115">
        <v>0</v>
      </c>
      <c r="G44" s="145">
        <v>0</v>
      </c>
      <c r="H44" s="145">
        <v>0</v>
      </c>
      <c r="I44" s="145">
        <v>0</v>
      </c>
      <c r="J44" s="145">
        <v>0</v>
      </c>
      <c r="K44" s="145">
        <v>0</v>
      </c>
      <c r="L44" s="145">
        <v>1</v>
      </c>
      <c r="M44" s="145">
        <v>0</v>
      </c>
      <c r="N44" s="145">
        <v>6716</v>
      </c>
    </row>
    <row r="45" spans="1:14">
      <c r="A45" s="258"/>
      <c r="B45" s="258"/>
      <c r="C45" s="144" t="s">
        <v>1938</v>
      </c>
      <c r="D45" s="145">
        <v>3</v>
      </c>
      <c r="E45" s="145">
        <v>0</v>
      </c>
      <c r="F45" s="145">
        <v>0</v>
      </c>
      <c r="G45" s="145">
        <v>0</v>
      </c>
      <c r="H45" s="145">
        <v>0</v>
      </c>
      <c r="I45" s="145">
        <v>0</v>
      </c>
      <c r="J45" s="145">
        <v>0</v>
      </c>
      <c r="K45" s="145">
        <v>1</v>
      </c>
      <c r="L45" s="145">
        <v>0</v>
      </c>
      <c r="M45" s="145">
        <v>2</v>
      </c>
      <c r="N45" s="145">
        <v>12206</v>
      </c>
    </row>
    <row r="46" spans="1:14">
      <c r="A46" s="258"/>
      <c r="B46" s="258"/>
      <c r="C46" s="144" t="s">
        <v>1939</v>
      </c>
      <c r="D46" s="145">
        <v>4</v>
      </c>
      <c r="E46" s="145">
        <v>0</v>
      </c>
      <c r="F46" s="145">
        <v>2</v>
      </c>
      <c r="G46" s="145">
        <v>0</v>
      </c>
      <c r="H46" s="145">
        <v>0</v>
      </c>
      <c r="I46" s="145">
        <v>0</v>
      </c>
      <c r="J46" s="145">
        <v>3</v>
      </c>
      <c r="K46" s="145">
        <v>2</v>
      </c>
      <c r="L46" s="145">
        <v>0</v>
      </c>
      <c r="M46" s="145">
        <v>1</v>
      </c>
      <c r="N46" s="145">
        <v>239323</v>
      </c>
    </row>
    <row r="47" spans="1:14">
      <c r="A47" s="258"/>
      <c r="B47" s="258"/>
      <c r="C47" s="144" t="s">
        <v>1940</v>
      </c>
      <c r="D47" s="145">
        <v>1</v>
      </c>
      <c r="E47" s="145">
        <v>0</v>
      </c>
      <c r="F47" s="145">
        <v>0</v>
      </c>
      <c r="G47" s="145">
        <v>0</v>
      </c>
      <c r="H47" s="145">
        <v>0</v>
      </c>
      <c r="I47" s="145">
        <v>0</v>
      </c>
      <c r="J47" s="145">
        <v>0</v>
      </c>
      <c r="K47" s="145">
        <v>0</v>
      </c>
      <c r="L47" s="145">
        <v>0</v>
      </c>
      <c r="M47" s="145">
        <v>1</v>
      </c>
      <c r="N47" s="145">
        <v>5797</v>
      </c>
    </row>
    <row r="48" spans="1:14" ht="19">
      <c r="A48" s="258"/>
      <c r="B48" s="258"/>
      <c r="C48" s="144" t="s">
        <v>7753</v>
      </c>
      <c r="D48" s="145">
        <v>3</v>
      </c>
      <c r="E48" s="145">
        <v>0</v>
      </c>
      <c r="F48" s="145">
        <v>0</v>
      </c>
      <c r="G48" s="145">
        <v>0</v>
      </c>
      <c r="H48" s="145">
        <v>0</v>
      </c>
      <c r="I48" s="145">
        <v>0</v>
      </c>
      <c r="J48" s="145">
        <v>0</v>
      </c>
      <c r="K48" s="145">
        <v>0</v>
      </c>
      <c r="L48" s="145">
        <v>0</v>
      </c>
      <c r="M48" s="145">
        <v>2</v>
      </c>
      <c r="N48" s="145">
        <v>16917</v>
      </c>
    </row>
    <row r="49" spans="1:14" ht="19">
      <c r="A49" s="258"/>
      <c r="B49" s="258"/>
      <c r="C49" s="144" t="s">
        <v>7754</v>
      </c>
      <c r="D49" s="145">
        <v>3</v>
      </c>
      <c r="E49" s="145">
        <v>0</v>
      </c>
      <c r="F49" s="145">
        <v>0</v>
      </c>
      <c r="G49" s="145">
        <v>0</v>
      </c>
      <c r="H49" s="145">
        <v>1</v>
      </c>
      <c r="I49" s="145">
        <v>0</v>
      </c>
      <c r="J49" s="145">
        <v>0</v>
      </c>
      <c r="K49" s="145">
        <v>1</v>
      </c>
      <c r="L49" s="145">
        <v>1</v>
      </c>
      <c r="M49" s="145">
        <v>1</v>
      </c>
      <c r="N49" s="145">
        <v>30901</v>
      </c>
    </row>
    <row r="50" spans="1:14">
      <c r="A50" s="258"/>
      <c r="B50" s="258"/>
      <c r="C50" s="144" t="s">
        <v>1941</v>
      </c>
      <c r="D50" s="145">
        <v>1</v>
      </c>
      <c r="E50" s="145">
        <v>1</v>
      </c>
      <c r="F50" s="145">
        <v>0</v>
      </c>
      <c r="G50" s="145">
        <v>0</v>
      </c>
      <c r="H50" s="145">
        <v>0</v>
      </c>
      <c r="I50" s="145">
        <v>0</v>
      </c>
      <c r="J50" s="145">
        <v>1</v>
      </c>
      <c r="K50" s="145">
        <v>0</v>
      </c>
      <c r="L50" s="145">
        <v>0</v>
      </c>
      <c r="M50" s="145">
        <v>1</v>
      </c>
      <c r="N50" s="145">
        <v>38679</v>
      </c>
    </row>
    <row r="51" spans="1:14">
      <c r="A51" s="258"/>
      <c r="B51" s="258"/>
      <c r="C51" s="144" t="s">
        <v>1942</v>
      </c>
      <c r="D51" s="145">
        <v>2</v>
      </c>
      <c r="E51" s="145">
        <v>0</v>
      </c>
      <c r="F51" s="145">
        <v>0</v>
      </c>
      <c r="G51" s="145">
        <v>0</v>
      </c>
      <c r="H51" s="145">
        <v>0</v>
      </c>
      <c r="I51" s="145">
        <v>0</v>
      </c>
      <c r="J51" s="145">
        <v>1</v>
      </c>
      <c r="K51" s="145">
        <v>0</v>
      </c>
      <c r="L51" s="145">
        <v>1</v>
      </c>
      <c r="M51" s="145">
        <v>0</v>
      </c>
      <c r="N51" s="145">
        <v>18936</v>
      </c>
    </row>
    <row r="52" spans="1:14" ht="19">
      <c r="A52" s="258"/>
      <c r="B52" s="258"/>
      <c r="C52" s="144" t="s">
        <v>7755</v>
      </c>
      <c r="D52" s="145">
        <v>3</v>
      </c>
      <c r="E52" s="145">
        <v>0</v>
      </c>
      <c r="F52" s="145">
        <v>0</v>
      </c>
      <c r="G52" s="145">
        <v>0</v>
      </c>
      <c r="H52" s="145">
        <v>0</v>
      </c>
      <c r="I52" s="145">
        <v>0</v>
      </c>
      <c r="J52" s="145">
        <v>2</v>
      </c>
      <c r="K52" s="145">
        <v>0</v>
      </c>
      <c r="L52" s="145">
        <v>0</v>
      </c>
      <c r="M52" s="145">
        <v>0</v>
      </c>
      <c r="N52" s="145">
        <v>10150</v>
      </c>
    </row>
    <row r="53" spans="1:14">
      <c r="A53" s="258"/>
      <c r="B53" s="258"/>
      <c r="C53" s="144" t="s">
        <v>1943</v>
      </c>
      <c r="D53" s="145">
        <v>1</v>
      </c>
      <c r="E53" s="145">
        <v>0</v>
      </c>
      <c r="F53" s="145">
        <v>0</v>
      </c>
      <c r="G53" s="145">
        <v>0</v>
      </c>
      <c r="H53" s="145">
        <v>0</v>
      </c>
      <c r="I53" s="145">
        <v>0</v>
      </c>
      <c r="J53" s="145">
        <v>0</v>
      </c>
      <c r="K53" s="145">
        <v>0</v>
      </c>
      <c r="L53" s="145">
        <v>0</v>
      </c>
      <c r="M53" s="145">
        <v>1</v>
      </c>
      <c r="N53" s="145">
        <v>230</v>
      </c>
    </row>
    <row r="54" spans="1:14">
      <c r="A54" s="258"/>
      <c r="B54" s="258"/>
      <c r="C54" s="144" t="s">
        <v>1944</v>
      </c>
      <c r="D54" s="145">
        <v>1</v>
      </c>
      <c r="E54" s="145">
        <v>0</v>
      </c>
      <c r="F54" s="145">
        <v>0</v>
      </c>
      <c r="G54" s="145">
        <v>0</v>
      </c>
      <c r="H54" s="145">
        <v>0</v>
      </c>
      <c r="I54" s="145">
        <v>0</v>
      </c>
      <c r="J54" s="145">
        <v>0</v>
      </c>
      <c r="K54" s="145">
        <v>0</v>
      </c>
      <c r="L54" s="145">
        <v>0</v>
      </c>
      <c r="M54" s="145">
        <v>1</v>
      </c>
      <c r="N54" s="145">
        <v>7116</v>
      </c>
    </row>
    <row r="55" spans="1:14">
      <c r="A55" s="258"/>
      <c r="B55" s="258"/>
      <c r="C55" s="144" t="s">
        <v>1945</v>
      </c>
      <c r="D55" s="145">
        <v>2</v>
      </c>
      <c r="E55" s="145">
        <v>0</v>
      </c>
      <c r="F55" s="145">
        <v>0</v>
      </c>
      <c r="G55" s="145">
        <v>0</v>
      </c>
      <c r="H55" s="145">
        <v>0</v>
      </c>
      <c r="I55" s="145">
        <v>0</v>
      </c>
      <c r="J55" s="145">
        <v>1</v>
      </c>
      <c r="K55" s="145">
        <v>1</v>
      </c>
      <c r="L55" s="145">
        <v>0</v>
      </c>
      <c r="M55" s="145">
        <v>0</v>
      </c>
      <c r="N55" s="145">
        <v>16459</v>
      </c>
    </row>
    <row r="56" spans="1:14" ht="19">
      <c r="A56" s="258"/>
      <c r="B56" s="258"/>
      <c r="C56" s="144" t="s">
        <v>7756</v>
      </c>
      <c r="D56" s="145">
        <v>2</v>
      </c>
      <c r="E56" s="145">
        <v>0</v>
      </c>
      <c r="F56" s="145">
        <v>0</v>
      </c>
      <c r="G56" s="145">
        <v>0</v>
      </c>
      <c r="H56" s="145">
        <v>2</v>
      </c>
      <c r="I56" s="145">
        <v>0</v>
      </c>
      <c r="J56" s="145">
        <v>0</v>
      </c>
      <c r="K56" s="145">
        <v>0</v>
      </c>
      <c r="L56" s="145">
        <v>2</v>
      </c>
      <c r="M56" s="145">
        <v>1</v>
      </c>
      <c r="N56" s="145">
        <v>17296</v>
      </c>
    </row>
    <row r="57" spans="1:14">
      <c r="A57" s="258"/>
      <c r="B57" s="258"/>
      <c r="C57" s="144" t="s">
        <v>1946</v>
      </c>
      <c r="D57" s="145">
        <v>11</v>
      </c>
      <c r="E57" s="145">
        <v>1</v>
      </c>
      <c r="F57" s="145">
        <v>0</v>
      </c>
      <c r="G57" s="145">
        <v>0</v>
      </c>
      <c r="H57" s="145">
        <v>0</v>
      </c>
      <c r="I57" s="145">
        <v>0</v>
      </c>
      <c r="J57" s="145">
        <v>0</v>
      </c>
      <c r="K57" s="145">
        <v>1</v>
      </c>
      <c r="L57" s="145">
        <v>0</v>
      </c>
      <c r="M57" s="145">
        <v>11</v>
      </c>
      <c r="N57" s="145">
        <v>15448</v>
      </c>
    </row>
    <row r="58" spans="1:14">
      <c r="A58" s="258"/>
      <c r="B58" s="258"/>
      <c r="C58" s="144" t="s">
        <v>1947</v>
      </c>
      <c r="D58" s="145">
        <v>3</v>
      </c>
      <c r="E58" s="145">
        <v>2</v>
      </c>
      <c r="F58" s="145">
        <v>0</v>
      </c>
      <c r="G58" s="145">
        <v>0</v>
      </c>
      <c r="H58" s="145">
        <v>0</v>
      </c>
      <c r="I58" s="145">
        <v>0</v>
      </c>
      <c r="J58" s="145">
        <v>2</v>
      </c>
      <c r="K58" s="145">
        <v>2</v>
      </c>
      <c r="L58" s="145">
        <v>0</v>
      </c>
      <c r="M58" s="145">
        <v>1</v>
      </c>
      <c r="N58" s="145">
        <v>5913</v>
      </c>
    </row>
    <row r="59" spans="1:14">
      <c r="A59" s="258"/>
      <c r="B59" s="258"/>
      <c r="C59" s="144" t="s">
        <v>1948</v>
      </c>
      <c r="D59" s="145">
        <v>1</v>
      </c>
      <c r="E59" s="145">
        <v>0</v>
      </c>
      <c r="F59" s="145">
        <v>0</v>
      </c>
      <c r="G59" s="145">
        <v>0</v>
      </c>
      <c r="H59" s="145">
        <v>0</v>
      </c>
      <c r="I59" s="145">
        <v>0</v>
      </c>
      <c r="J59" s="145">
        <v>1</v>
      </c>
      <c r="K59" s="145">
        <v>0</v>
      </c>
      <c r="L59" s="145">
        <v>0</v>
      </c>
      <c r="M59" s="145">
        <v>0</v>
      </c>
      <c r="N59" s="145">
        <v>2117</v>
      </c>
    </row>
    <row r="60" spans="1:14">
      <c r="A60" s="258"/>
      <c r="B60" s="258"/>
      <c r="C60" s="144" t="s">
        <v>1949</v>
      </c>
      <c r="D60" s="145">
        <v>2</v>
      </c>
      <c r="E60" s="145">
        <v>0</v>
      </c>
      <c r="F60" s="145">
        <v>0</v>
      </c>
      <c r="G60" s="145">
        <v>0</v>
      </c>
      <c r="H60" s="145">
        <v>0</v>
      </c>
      <c r="I60" s="145">
        <v>0</v>
      </c>
      <c r="J60" s="145">
        <v>0</v>
      </c>
      <c r="K60" s="145">
        <v>1</v>
      </c>
      <c r="L60" s="145">
        <v>1</v>
      </c>
      <c r="M60" s="145">
        <v>0</v>
      </c>
      <c r="N60" s="145">
        <v>3394</v>
      </c>
    </row>
    <row r="61" spans="1:14" ht="19">
      <c r="A61" s="258"/>
      <c r="B61" s="258"/>
      <c r="C61" s="144" t="s">
        <v>7757</v>
      </c>
      <c r="D61" s="145">
        <v>0</v>
      </c>
      <c r="E61" s="145">
        <v>3</v>
      </c>
      <c r="F61" s="145">
        <v>0</v>
      </c>
      <c r="G61" s="145">
        <v>0</v>
      </c>
      <c r="H61" s="145">
        <v>0</v>
      </c>
      <c r="I61" s="145">
        <v>0</v>
      </c>
      <c r="J61" s="145">
        <v>0</v>
      </c>
      <c r="K61" s="145">
        <v>0</v>
      </c>
      <c r="L61" s="145">
        <v>1</v>
      </c>
      <c r="M61" s="145">
        <v>0</v>
      </c>
      <c r="N61" s="145">
        <v>4805</v>
      </c>
    </row>
    <row r="62" spans="1:14">
      <c r="A62" s="258"/>
      <c r="B62" s="258"/>
      <c r="C62" s="144" t="s">
        <v>1950</v>
      </c>
      <c r="D62" s="145">
        <v>1</v>
      </c>
      <c r="E62" s="145">
        <v>0</v>
      </c>
      <c r="F62" s="145">
        <v>0</v>
      </c>
      <c r="G62" s="145">
        <v>0</v>
      </c>
      <c r="H62" s="145">
        <v>0</v>
      </c>
      <c r="I62" s="145">
        <v>0</v>
      </c>
      <c r="J62" s="145">
        <v>0</v>
      </c>
      <c r="K62" s="145">
        <v>1</v>
      </c>
      <c r="L62" s="145">
        <v>0</v>
      </c>
      <c r="M62" s="145">
        <v>0</v>
      </c>
      <c r="N62" s="145">
        <v>1691</v>
      </c>
    </row>
    <row r="63" spans="1:14">
      <c r="A63" s="258"/>
      <c r="B63" s="258" t="s">
        <v>1951</v>
      </c>
      <c r="C63" s="141"/>
      <c r="D63" s="142">
        <v>1</v>
      </c>
      <c r="E63" s="142">
        <v>0</v>
      </c>
      <c r="F63" s="142">
        <v>2</v>
      </c>
      <c r="G63" s="142">
        <v>0</v>
      </c>
      <c r="H63" s="142">
        <v>0</v>
      </c>
      <c r="I63" s="142">
        <v>0</v>
      </c>
      <c r="J63" s="142"/>
      <c r="K63" s="142"/>
      <c r="L63" s="142"/>
      <c r="M63" s="142"/>
      <c r="N63" s="142"/>
    </row>
    <row r="64" spans="1:14">
      <c r="A64" s="258"/>
      <c r="B64" s="258"/>
      <c r="C64" s="144" t="s">
        <v>1952</v>
      </c>
      <c r="D64" s="145">
        <v>0</v>
      </c>
      <c r="E64" s="145">
        <v>0</v>
      </c>
      <c r="F64" s="145">
        <v>1</v>
      </c>
      <c r="G64" s="145">
        <v>0</v>
      </c>
      <c r="H64" s="145">
        <v>0</v>
      </c>
      <c r="I64" s="145">
        <v>0</v>
      </c>
      <c r="J64" s="145">
        <v>0</v>
      </c>
      <c r="K64" s="145">
        <v>0</v>
      </c>
      <c r="L64" s="145">
        <v>1</v>
      </c>
      <c r="M64" s="145">
        <v>0</v>
      </c>
      <c r="N64" s="145">
        <v>10752</v>
      </c>
    </row>
    <row r="65" spans="1:14">
      <c r="A65" s="258"/>
      <c r="B65" s="258"/>
      <c r="C65" s="144" t="s">
        <v>1953</v>
      </c>
      <c r="D65" s="145">
        <v>0</v>
      </c>
      <c r="E65" s="145">
        <v>0</v>
      </c>
      <c r="F65" s="145">
        <v>1</v>
      </c>
      <c r="G65" s="145">
        <v>0</v>
      </c>
      <c r="H65" s="145">
        <v>0</v>
      </c>
      <c r="I65" s="145">
        <v>0</v>
      </c>
      <c r="J65" s="145">
        <v>0</v>
      </c>
      <c r="K65" s="145">
        <v>0</v>
      </c>
      <c r="L65" s="145">
        <v>1</v>
      </c>
      <c r="M65" s="145">
        <v>0</v>
      </c>
      <c r="N65" s="145">
        <v>12293</v>
      </c>
    </row>
    <row r="66" spans="1:14">
      <c r="A66" s="258"/>
      <c r="B66" s="258"/>
      <c r="C66" s="144" t="s">
        <v>1954</v>
      </c>
      <c r="D66" s="145">
        <v>1</v>
      </c>
      <c r="E66" s="145">
        <v>0</v>
      </c>
      <c r="F66" s="145">
        <v>0</v>
      </c>
      <c r="G66" s="145">
        <v>0</v>
      </c>
      <c r="H66" s="145">
        <v>0</v>
      </c>
      <c r="I66" s="145">
        <v>0</v>
      </c>
      <c r="J66" s="145">
        <v>0</v>
      </c>
      <c r="K66" s="145">
        <v>0</v>
      </c>
      <c r="L66" s="145">
        <v>1</v>
      </c>
      <c r="M66" s="145">
        <v>0</v>
      </c>
      <c r="N66" s="145">
        <v>20866</v>
      </c>
    </row>
    <row r="67" spans="1:14">
      <c r="A67" s="258"/>
      <c r="B67" s="258" t="s">
        <v>1955</v>
      </c>
      <c r="C67" s="141"/>
      <c r="D67" s="142">
        <v>38</v>
      </c>
      <c r="E67" s="142">
        <v>14</v>
      </c>
      <c r="F67" s="142">
        <v>2</v>
      </c>
      <c r="G67" s="142">
        <v>1</v>
      </c>
      <c r="H67" s="142">
        <v>0</v>
      </c>
      <c r="I67" s="142">
        <v>1</v>
      </c>
      <c r="J67" s="142"/>
      <c r="K67" s="142"/>
      <c r="L67" s="142"/>
      <c r="M67" s="142"/>
      <c r="N67" s="142"/>
    </row>
    <row r="68" spans="1:14">
      <c r="A68" s="258"/>
      <c r="B68" s="258"/>
      <c r="C68" s="144" t="s">
        <v>1956</v>
      </c>
      <c r="D68" s="145">
        <v>0</v>
      </c>
      <c r="E68" s="145">
        <v>2</v>
      </c>
      <c r="F68" s="145">
        <v>0</v>
      </c>
      <c r="G68" s="145">
        <v>0</v>
      </c>
      <c r="H68" s="145">
        <v>0</v>
      </c>
      <c r="I68" s="145">
        <v>0</v>
      </c>
      <c r="J68" s="145">
        <v>0</v>
      </c>
      <c r="K68" s="145">
        <v>1</v>
      </c>
      <c r="L68" s="145">
        <v>0</v>
      </c>
      <c r="M68" s="145">
        <v>1</v>
      </c>
      <c r="N68" s="145"/>
    </row>
    <row r="69" spans="1:14">
      <c r="A69" s="258"/>
      <c r="B69" s="258"/>
      <c r="C69" s="144" t="s">
        <v>1957</v>
      </c>
      <c r="D69" s="145">
        <v>1</v>
      </c>
      <c r="E69" s="145">
        <v>0</v>
      </c>
      <c r="F69" s="145">
        <v>0</v>
      </c>
      <c r="G69" s="145">
        <v>0</v>
      </c>
      <c r="H69" s="145">
        <v>0</v>
      </c>
      <c r="I69" s="145">
        <v>0</v>
      </c>
      <c r="J69" s="145">
        <v>0</v>
      </c>
      <c r="K69" s="145">
        <v>0</v>
      </c>
      <c r="L69" s="145">
        <v>0</v>
      </c>
      <c r="M69" s="145">
        <v>1</v>
      </c>
      <c r="N69" s="145"/>
    </row>
    <row r="70" spans="1:14">
      <c r="A70" s="258"/>
      <c r="B70" s="258"/>
      <c r="C70" s="144" t="s">
        <v>1958</v>
      </c>
      <c r="D70" s="145">
        <v>0</v>
      </c>
      <c r="E70" s="145">
        <v>1</v>
      </c>
      <c r="F70" s="145">
        <v>0</v>
      </c>
      <c r="G70" s="145">
        <v>0</v>
      </c>
      <c r="H70" s="145">
        <v>0</v>
      </c>
      <c r="I70" s="145">
        <v>0</v>
      </c>
      <c r="J70" s="145">
        <v>1</v>
      </c>
      <c r="K70" s="145">
        <v>0</v>
      </c>
      <c r="L70" s="145">
        <v>0</v>
      </c>
      <c r="M70" s="145">
        <v>0</v>
      </c>
      <c r="N70" s="145"/>
    </row>
    <row r="71" spans="1:14">
      <c r="A71" s="258"/>
      <c r="B71" s="258"/>
      <c r="C71" s="144" t="s">
        <v>1959</v>
      </c>
      <c r="D71" s="145">
        <v>0</v>
      </c>
      <c r="E71" s="145">
        <v>1</v>
      </c>
      <c r="F71" s="145">
        <v>0</v>
      </c>
      <c r="G71" s="145">
        <v>0</v>
      </c>
      <c r="H71" s="145">
        <v>0</v>
      </c>
      <c r="I71" s="145">
        <v>0</v>
      </c>
      <c r="J71" s="145">
        <v>0</v>
      </c>
      <c r="K71" s="145">
        <v>0</v>
      </c>
      <c r="L71" s="145">
        <v>0</v>
      </c>
      <c r="M71" s="145">
        <v>1</v>
      </c>
      <c r="N71" s="145"/>
    </row>
    <row r="72" spans="1:14" ht="19">
      <c r="A72" s="258"/>
      <c r="B72" s="258"/>
      <c r="C72" s="144" t="s">
        <v>7758</v>
      </c>
      <c r="D72" s="145">
        <v>22</v>
      </c>
      <c r="E72" s="145">
        <v>7</v>
      </c>
      <c r="F72" s="145">
        <v>1</v>
      </c>
      <c r="G72" s="145">
        <v>1</v>
      </c>
      <c r="H72" s="145">
        <v>0</v>
      </c>
      <c r="I72" s="145">
        <v>1</v>
      </c>
      <c r="J72" s="145">
        <v>11</v>
      </c>
      <c r="K72" s="145">
        <v>7</v>
      </c>
      <c r="L72" s="145">
        <v>6</v>
      </c>
      <c r="M72" s="145">
        <v>6</v>
      </c>
      <c r="N72" s="145"/>
    </row>
    <row r="73" spans="1:14">
      <c r="A73" s="258"/>
      <c r="B73" s="258"/>
      <c r="C73" s="144" t="s">
        <v>1960</v>
      </c>
      <c r="D73" s="145">
        <v>1</v>
      </c>
      <c r="E73" s="145">
        <v>0</v>
      </c>
      <c r="F73" s="145">
        <v>0</v>
      </c>
      <c r="G73" s="145">
        <v>0</v>
      </c>
      <c r="H73" s="145">
        <v>0</v>
      </c>
      <c r="I73" s="145">
        <v>0</v>
      </c>
      <c r="J73" s="145">
        <v>0</v>
      </c>
      <c r="K73" s="145">
        <v>1</v>
      </c>
      <c r="L73" s="145">
        <v>0</v>
      </c>
      <c r="M73" s="145">
        <v>0</v>
      </c>
      <c r="N73" s="145"/>
    </row>
    <row r="74" spans="1:14">
      <c r="A74" s="258"/>
      <c r="B74" s="258"/>
      <c r="C74" s="144" t="s">
        <v>1961</v>
      </c>
      <c r="D74" s="145">
        <v>5</v>
      </c>
      <c r="E74" s="145">
        <v>2</v>
      </c>
      <c r="F74" s="145">
        <v>0</v>
      </c>
      <c r="G74" s="145">
        <v>0</v>
      </c>
      <c r="H74" s="145">
        <v>0</v>
      </c>
      <c r="I74" s="145">
        <v>0</v>
      </c>
      <c r="J74" s="145"/>
      <c r="K74" s="145">
        <v>2</v>
      </c>
      <c r="L74" s="145">
        <v>5</v>
      </c>
      <c r="M74" s="145">
        <v>0</v>
      </c>
      <c r="N74" s="145"/>
    </row>
    <row r="75" spans="1:14" ht="19">
      <c r="A75" s="258"/>
      <c r="B75" s="258"/>
      <c r="C75" s="144" t="s">
        <v>7759</v>
      </c>
      <c r="D75" s="145">
        <v>7</v>
      </c>
      <c r="E75" s="145">
        <v>1</v>
      </c>
      <c r="F75" s="145">
        <v>0</v>
      </c>
      <c r="G75" s="145">
        <v>0</v>
      </c>
      <c r="H75" s="145">
        <v>0</v>
      </c>
      <c r="I75" s="145">
        <v>0</v>
      </c>
      <c r="J75" s="145">
        <v>3</v>
      </c>
      <c r="K75" s="145">
        <v>2</v>
      </c>
      <c r="L75" s="145">
        <v>0</v>
      </c>
      <c r="M75" s="145">
        <v>1</v>
      </c>
      <c r="N75" s="145"/>
    </row>
    <row r="76" spans="1:14">
      <c r="A76" s="258"/>
      <c r="B76" s="258"/>
      <c r="C76" s="144" t="s">
        <v>1962</v>
      </c>
      <c r="D76" s="145">
        <v>2</v>
      </c>
      <c r="E76" s="145">
        <v>0</v>
      </c>
      <c r="F76" s="145">
        <v>1</v>
      </c>
      <c r="G76" s="145">
        <v>0</v>
      </c>
      <c r="H76" s="145">
        <v>0</v>
      </c>
      <c r="I76" s="145">
        <v>0</v>
      </c>
      <c r="J76" s="145">
        <v>0</v>
      </c>
      <c r="K76" s="145">
        <v>0</v>
      </c>
      <c r="L76" s="145">
        <v>1</v>
      </c>
      <c r="M76" s="145">
        <v>2</v>
      </c>
      <c r="N76" s="145"/>
    </row>
    <row r="77" spans="1:14">
      <c r="A77" s="258"/>
      <c r="B77" s="258" t="s">
        <v>1963</v>
      </c>
      <c r="C77" s="141"/>
      <c r="D77" s="142">
        <v>2</v>
      </c>
      <c r="E77" s="142">
        <v>0</v>
      </c>
      <c r="F77" s="142">
        <v>1</v>
      </c>
      <c r="G77" s="142">
        <v>0</v>
      </c>
      <c r="H77" s="142">
        <v>0</v>
      </c>
      <c r="I77" s="142">
        <v>0</v>
      </c>
      <c r="J77" s="142"/>
      <c r="K77" s="142"/>
      <c r="L77" s="142"/>
      <c r="M77" s="142"/>
      <c r="N77" s="142"/>
    </row>
    <row r="78" spans="1:14">
      <c r="A78" s="258"/>
      <c r="B78" s="258"/>
      <c r="C78" s="144" t="s">
        <v>1964</v>
      </c>
      <c r="D78" s="145">
        <v>1</v>
      </c>
      <c r="E78" s="145">
        <v>0</v>
      </c>
      <c r="F78" s="145">
        <v>1</v>
      </c>
      <c r="G78" s="145">
        <v>0</v>
      </c>
      <c r="H78" s="145">
        <v>0</v>
      </c>
      <c r="I78" s="145">
        <v>0</v>
      </c>
      <c r="J78" s="145">
        <v>0</v>
      </c>
      <c r="K78" s="145">
        <v>0</v>
      </c>
      <c r="L78" s="145">
        <v>1</v>
      </c>
      <c r="M78" s="145">
        <v>1</v>
      </c>
      <c r="N78" s="145"/>
    </row>
    <row r="79" spans="1:14">
      <c r="A79" s="258"/>
      <c r="B79" s="258"/>
      <c r="C79" s="144" t="s">
        <v>1965</v>
      </c>
      <c r="D79" s="145">
        <v>1</v>
      </c>
      <c r="E79" s="145">
        <v>0</v>
      </c>
      <c r="F79" s="145">
        <v>0</v>
      </c>
      <c r="G79" s="145">
        <v>0</v>
      </c>
      <c r="H79" s="145">
        <v>0</v>
      </c>
      <c r="I79" s="145">
        <v>0</v>
      </c>
      <c r="J79" s="145">
        <v>1</v>
      </c>
      <c r="K79" s="145">
        <v>0</v>
      </c>
      <c r="L79" s="145">
        <v>0</v>
      </c>
      <c r="M79" s="145">
        <v>0</v>
      </c>
      <c r="N79" s="145"/>
    </row>
    <row r="80" spans="1:14">
      <c r="A80" s="258" t="s">
        <v>23</v>
      </c>
      <c r="B80" s="143" t="s">
        <v>1904</v>
      </c>
      <c r="C80" s="141"/>
      <c r="D80" s="142">
        <v>0</v>
      </c>
      <c r="E80" s="142">
        <v>4</v>
      </c>
      <c r="F80" s="142">
        <v>1</v>
      </c>
      <c r="G80" s="142">
        <v>0</v>
      </c>
      <c r="H80" s="142">
        <v>0</v>
      </c>
      <c r="I80" s="142">
        <v>0</v>
      </c>
      <c r="J80" s="142"/>
      <c r="K80" s="142"/>
      <c r="L80" s="142"/>
      <c r="M80" s="142"/>
      <c r="N80" s="142"/>
    </row>
    <row r="81" spans="1:14">
      <c r="A81" s="258"/>
      <c r="B81" s="258" t="s">
        <v>1905</v>
      </c>
      <c r="C81" s="141"/>
      <c r="D81" s="142">
        <v>0</v>
      </c>
      <c r="E81" s="142">
        <v>4</v>
      </c>
      <c r="F81" s="142">
        <v>1</v>
      </c>
      <c r="G81" s="142">
        <v>0</v>
      </c>
      <c r="H81" s="142">
        <v>0</v>
      </c>
      <c r="I81" s="142">
        <v>0</v>
      </c>
      <c r="J81" s="142"/>
      <c r="K81" s="142"/>
      <c r="L81" s="142"/>
      <c r="M81" s="142"/>
      <c r="N81" s="142"/>
    </row>
    <row r="82" spans="1:14">
      <c r="A82" s="258"/>
      <c r="B82" s="258"/>
      <c r="C82" s="3" t="s">
        <v>1966</v>
      </c>
      <c r="D82" s="145">
        <v>0</v>
      </c>
      <c r="E82" s="145">
        <v>3</v>
      </c>
      <c r="F82" s="145">
        <v>0</v>
      </c>
      <c r="G82" s="145">
        <v>0</v>
      </c>
      <c r="H82" s="145">
        <v>0</v>
      </c>
      <c r="I82" s="145">
        <v>0</v>
      </c>
      <c r="J82" s="145">
        <v>1</v>
      </c>
      <c r="K82" s="145">
        <v>1</v>
      </c>
      <c r="L82" s="145">
        <v>1</v>
      </c>
      <c r="M82" s="145"/>
      <c r="N82" s="145">
        <v>285821</v>
      </c>
    </row>
    <row r="83" spans="1:14">
      <c r="A83" s="258"/>
      <c r="B83" s="258"/>
      <c r="C83" s="3" t="s">
        <v>1967</v>
      </c>
      <c r="D83" s="145">
        <v>0</v>
      </c>
      <c r="E83" s="145">
        <v>0</v>
      </c>
      <c r="F83" s="145">
        <v>1</v>
      </c>
      <c r="G83" s="145">
        <v>0</v>
      </c>
      <c r="H83" s="145">
        <v>0</v>
      </c>
      <c r="I83" s="145">
        <v>0</v>
      </c>
      <c r="J83" s="145">
        <v>0</v>
      </c>
      <c r="K83" s="145">
        <v>0</v>
      </c>
      <c r="L83" s="145">
        <v>1</v>
      </c>
      <c r="M83" s="145">
        <v>0</v>
      </c>
      <c r="N83" s="145">
        <v>5357</v>
      </c>
    </row>
    <row r="84" spans="1:14">
      <c r="A84" s="258"/>
      <c r="B84" s="258"/>
      <c r="C84" s="144" t="s">
        <v>1968</v>
      </c>
      <c r="D84" s="145">
        <v>0</v>
      </c>
      <c r="E84" s="145">
        <v>1</v>
      </c>
      <c r="F84" s="145">
        <v>0</v>
      </c>
      <c r="G84" s="145">
        <v>0</v>
      </c>
      <c r="H84" s="145">
        <v>0</v>
      </c>
      <c r="I84" s="145">
        <v>0</v>
      </c>
      <c r="J84" s="145">
        <v>0</v>
      </c>
      <c r="K84" s="145">
        <v>0</v>
      </c>
      <c r="L84" s="145">
        <v>0</v>
      </c>
      <c r="M84" s="145">
        <v>1</v>
      </c>
      <c r="N84" s="145">
        <v>9809</v>
      </c>
    </row>
    <row r="85" spans="1:14">
      <c r="A85" s="258" t="s">
        <v>35</v>
      </c>
      <c r="B85" s="143" t="s">
        <v>1904</v>
      </c>
      <c r="C85" s="141"/>
      <c r="D85" s="142">
        <v>138</v>
      </c>
      <c r="E85" s="142">
        <v>27</v>
      </c>
      <c r="F85" s="142">
        <v>42</v>
      </c>
      <c r="G85" s="142">
        <v>2</v>
      </c>
      <c r="H85" s="142">
        <v>5</v>
      </c>
      <c r="I85" s="142">
        <v>14</v>
      </c>
      <c r="J85" s="142"/>
      <c r="K85" s="142"/>
      <c r="L85" s="142"/>
      <c r="M85" s="142"/>
      <c r="N85" s="142"/>
    </row>
    <row r="86" spans="1:14">
      <c r="A86" s="258"/>
      <c r="B86" s="258" t="s">
        <v>1905</v>
      </c>
      <c r="C86" s="141"/>
      <c r="D86" s="142">
        <v>123</v>
      </c>
      <c r="E86" s="142">
        <v>21</v>
      </c>
      <c r="F86" s="142">
        <v>40</v>
      </c>
      <c r="G86" s="142">
        <v>2</v>
      </c>
      <c r="H86" s="142">
        <v>5</v>
      </c>
      <c r="I86" s="142">
        <v>12</v>
      </c>
      <c r="J86" s="142"/>
      <c r="K86" s="142"/>
      <c r="L86" s="142"/>
      <c r="M86" s="142"/>
      <c r="N86" s="142"/>
    </row>
    <row r="87" spans="1:14">
      <c r="A87" s="258"/>
      <c r="B87" s="258"/>
      <c r="C87" s="144" t="s">
        <v>1969</v>
      </c>
      <c r="D87" s="145">
        <v>0</v>
      </c>
      <c r="E87" s="145">
        <v>0</v>
      </c>
      <c r="F87" s="145">
        <v>1</v>
      </c>
      <c r="G87" s="145">
        <v>0</v>
      </c>
      <c r="H87" s="145">
        <v>0</v>
      </c>
      <c r="I87" s="145">
        <v>0</v>
      </c>
      <c r="J87" s="145">
        <v>0</v>
      </c>
      <c r="K87" s="145">
        <v>1</v>
      </c>
      <c r="L87" s="145">
        <v>0</v>
      </c>
      <c r="M87" s="145">
        <v>0</v>
      </c>
      <c r="N87" s="145">
        <v>41099</v>
      </c>
    </row>
    <row r="88" spans="1:14">
      <c r="A88" s="258"/>
      <c r="B88" s="258"/>
      <c r="C88" s="3" t="s">
        <v>1970</v>
      </c>
      <c r="D88" s="145">
        <v>1</v>
      </c>
      <c r="E88" s="145">
        <v>1</v>
      </c>
      <c r="F88" s="145">
        <v>1</v>
      </c>
      <c r="G88" s="145">
        <v>0</v>
      </c>
      <c r="H88" s="145">
        <v>0</v>
      </c>
      <c r="I88" s="145">
        <v>0</v>
      </c>
      <c r="J88" s="145">
        <v>2</v>
      </c>
      <c r="K88" s="145">
        <v>0</v>
      </c>
      <c r="L88" s="145">
        <v>1</v>
      </c>
      <c r="M88" s="145">
        <v>0</v>
      </c>
      <c r="N88" s="145">
        <v>110002</v>
      </c>
    </row>
    <row r="89" spans="1:14">
      <c r="A89" s="258"/>
      <c r="B89" s="258"/>
      <c r="C89" s="144" t="s">
        <v>1971</v>
      </c>
      <c r="D89" s="145">
        <v>1</v>
      </c>
      <c r="E89" s="145">
        <v>0</v>
      </c>
      <c r="F89" s="145">
        <v>0</v>
      </c>
      <c r="G89" s="145">
        <v>0</v>
      </c>
      <c r="H89" s="145">
        <v>0</v>
      </c>
      <c r="I89" s="145">
        <v>0</v>
      </c>
      <c r="J89" s="145"/>
      <c r="K89" s="145"/>
      <c r="L89" s="145">
        <v>1</v>
      </c>
      <c r="M89" s="145">
        <v>0</v>
      </c>
      <c r="N89" s="145">
        <v>42953</v>
      </c>
    </row>
    <row r="90" spans="1:14">
      <c r="A90" s="258"/>
      <c r="B90" s="258"/>
      <c r="C90" s="144" t="s">
        <v>1972</v>
      </c>
      <c r="D90" s="145">
        <v>2</v>
      </c>
      <c r="E90" s="145">
        <v>0</v>
      </c>
      <c r="F90" s="145">
        <v>0</v>
      </c>
      <c r="G90" s="145">
        <v>0</v>
      </c>
      <c r="H90" s="145">
        <v>0</v>
      </c>
      <c r="I90" s="145">
        <v>0</v>
      </c>
      <c r="J90" s="145">
        <v>1</v>
      </c>
      <c r="K90" s="145">
        <v>0</v>
      </c>
      <c r="L90" s="145">
        <v>0</v>
      </c>
      <c r="M90" s="145">
        <v>1</v>
      </c>
      <c r="N90" s="145">
        <v>12362</v>
      </c>
    </row>
    <row r="91" spans="1:14">
      <c r="A91" s="258"/>
      <c r="B91" s="258"/>
      <c r="C91" s="144" t="s">
        <v>1973</v>
      </c>
      <c r="D91" s="145">
        <v>2</v>
      </c>
      <c r="E91" s="145">
        <v>0</v>
      </c>
      <c r="F91" s="145">
        <v>0</v>
      </c>
      <c r="G91" s="145">
        <v>0</v>
      </c>
      <c r="H91" s="145">
        <v>0</v>
      </c>
      <c r="I91" s="145">
        <v>0</v>
      </c>
      <c r="J91" s="145">
        <v>1</v>
      </c>
      <c r="K91" s="145">
        <v>0</v>
      </c>
      <c r="L91" s="145">
        <v>1</v>
      </c>
      <c r="M91" s="145">
        <v>0</v>
      </c>
      <c r="N91" s="145">
        <v>61271</v>
      </c>
    </row>
    <row r="92" spans="1:14" ht="19">
      <c r="A92" s="258"/>
      <c r="B92" s="258"/>
      <c r="C92" s="144" t="s">
        <v>7760</v>
      </c>
      <c r="D92" s="145">
        <v>0</v>
      </c>
      <c r="E92" s="145">
        <v>0</v>
      </c>
      <c r="F92" s="145">
        <v>2</v>
      </c>
      <c r="G92" s="145">
        <v>0</v>
      </c>
      <c r="H92" s="145">
        <v>0</v>
      </c>
      <c r="I92" s="145">
        <v>0</v>
      </c>
      <c r="J92" s="145"/>
      <c r="K92" s="145">
        <v>0</v>
      </c>
      <c r="L92" s="145">
        <v>1</v>
      </c>
      <c r="M92" s="145">
        <v>0</v>
      </c>
      <c r="N92" s="145">
        <v>2560</v>
      </c>
    </row>
    <row r="93" spans="1:14">
      <c r="A93" s="258"/>
      <c r="B93" s="258"/>
      <c r="C93" s="3" t="s">
        <v>1974</v>
      </c>
      <c r="D93" s="145">
        <v>1</v>
      </c>
      <c r="E93" s="145">
        <v>0</v>
      </c>
      <c r="F93" s="145">
        <v>0</v>
      </c>
      <c r="G93" s="145">
        <v>0</v>
      </c>
      <c r="H93" s="145">
        <v>0</v>
      </c>
      <c r="I93" s="145">
        <v>0</v>
      </c>
      <c r="J93" s="145">
        <v>0</v>
      </c>
      <c r="K93" s="145">
        <v>0</v>
      </c>
      <c r="L93" s="145">
        <v>0</v>
      </c>
      <c r="M93" s="145">
        <v>1</v>
      </c>
      <c r="N93" s="145">
        <v>36039</v>
      </c>
    </row>
    <row r="94" spans="1:14">
      <c r="A94" s="258"/>
      <c r="B94" s="258"/>
      <c r="C94" s="3" t="s">
        <v>1975</v>
      </c>
      <c r="D94" s="145">
        <v>5</v>
      </c>
      <c r="E94" s="145">
        <v>4</v>
      </c>
      <c r="F94" s="145">
        <v>1</v>
      </c>
      <c r="G94" s="145">
        <v>0</v>
      </c>
      <c r="H94" s="145">
        <v>0</v>
      </c>
      <c r="I94" s="145">
        <v>0</v>
      </c>
      <c r="J94" s="145">
        <v>2</v>
      </c>
      <c r="K94" s="145">
        <v>1</v>
      </c>
      <c r="L94" s="145">
        <v>1</v>
      </c>
      <c r="M94" s="145">
        <v>6</v>
      </c>
      <c r="N94" s="145">
        <v>250466</v>
      </c>
    </row>
    <row r="95" spans="1:14">
      <c r="A95" s="258"/>
      <c r="B95" s="258"/>
      <c r="C95" s="144" t="s">
        <v>1976</v>
      </c>
      <c r="D95" s="145">
        <v>2</v>
      </c>
      <c r="E95" s="145">
        <v>0</v>
      </c>
      <c r="F95" s="145">
        <v>0</v>
      </c>
      <c r="G95" s="145">
        <v>0</v>
      </c>
      <c r="H95" s="145">
        <v>0</v>
      </c>
      <c r="I95" s="145">
        <v>0</v>
      </c>
      <c r="J95" s="145">
        <v>1</v>
      </c>
      <c r="K95" s="145">
        <v>1</v>
      </c>
      <c r="L95" s="145">
        <v>0</v>
      </c>
      <c r="M95" s="145">
        <v>0</v>
      </c>
      <c r="N95" s="145">
        <v>107212</v>
      </c>
    </row>
    <row r="96" spans="1:14">
      <c r="A96" s="258"/>
      <c r="B96" s="258"/>
      <c r="C96" s="144" t="s">
        <v>1977</v>
      </c>
      <c r="D96" s="145">
        <v>1</v>
      </c>
      <c r="E96" s="145">
        <v>0</v>
      </c>
      <c r="F96" s="145">
        <v>1</v>
      </c>
      <c r="G96" s="145">
        <v>0</v>
      </c>
      <c r="H96" s="145">
        <v>0</v>
      </c>
      <c r="I96" s="145">
        <v>0</v>
      </c>
      <c r="J96" s="145">
        <v>0</v>
      </c>
      <c r="K96" s="145">
        <v>0</v>
      </c>
      <c r="L96" s="145">
        <v>2</v>
      </c>
      <c r="M96" s="145">
        <v>0</v>
      </c>
      <c r="N96" s="145">
        <v>59166</v>
      </c>
    </row>
    <row r="97" spans="1:14">
      <c r="A97" s="258"/>
      <c r="B97" s="258"/>
      <c r="C97" s="144" t="s">
        <v>1978</v>
      </c>
      <c r="D97" s="145">
        <v>1</v>
      </c>
      <c r="E97" s="145">
        <v>0</v>
      </c>
      <c r="F97" s="145">
        <v>0</v>
      </c>
      <c r="G97" s="145">
        <v>0</v>
      </c>
      <c r="H97" s="145">
        <v>0</v>
      </c>
      <c r="I97" s="145">
        <v>0</v>
      </c>
      <c r="J97" s="145">
        <v>1</v>
      </c>
      <c r="K97" s="145">
        <v>0</v>
      </c>
      <c r="L97" s="145">
        <v>0</v>
      </c>
      <c r="M97" s="145">
        <v>0</v>
      </c>
      <c r="N97" s="145">
        <v>57119</v>
      </c>
    </row>
    <row r="98" spans="1:14" ht="19">
      <c r="A98" s="258"/>
      <c r="B98" s="258"/>
      <c r="C98" s="3" t="s">
        <v>7761</v>
      </c>
      <c r="D98" s="145">
        <v>2</v>
      </c>
      <c r="E98" s="145">
        <v>0</v>
      </c>
      <c r="F98" s="145">
        <v>2</v>
      </c>
      <c r="G98" s="145">
        <v>0</v>
      </c>
      <c r="H98" s="145">
        <v>0</v>
      </c>
      <c r="I98" s="145">
        <v>0</v>
      </c>
      <c r="J98" s="145">
        <v>1</v>
      </c>
      <c r="K98" s="145">
        <v>0</v>
      </c>
      <c r="L98" s="145">
        <v>2</v>
      </c>
      <c r="M98" s="145">
        <v>0</v>
      </c>
      <c r="N98" s="145">
        <v>66525</v>
      </c>
    </row>
    <row r="99" spans="1:14" ht="19">
      <c r="A99" s="258"/>
      <c r="B99" s="258"/>
      <c r="C99" s="3" t="s">
        <v>7762</v>
      </c>
      <c r="D99" s="145">
        <v>11</v>
      </c>
      <c r="E99" s="145">
        <v>1</v>
      </c>
      <c r="F99" s="145">
        <v>2</v>
      </c>
      <c r="G99" s="145">
        <v>0</v>
      </c>
      <c r="H99" s="145">
        <v>1</v>
      </c>
      <c r="I99" s="145">
        <v>1</v>
      </c>
      <c r="J99" s="145">
        <v>5</v>
      </c>
      <c r="K99" s="145">
        <v>3</v>
      </c>
      <c r="L99" s="145">
        <v>4</v>
      </c>
      <c r="M99" s="145">
        <v>3</v>
      </c>
      <c r="N99" s="145">
        <v>513116</v>
      </c>
    </row>
    <row r="100" spans="1:14">
      <c r="A100" s="258"/>
      <c r="B100" s="258"/>
      <c r="C100" s="144" t="s">
        <v>1979</v>
      </c>
      <c r="D100" s="145">
        <v>0</v>
      </c>
      <c r="E100" s="145">
        <v>0</v>
      </c>
      <c r="F100" s="145">
        <v>1</v>
      </c>
      <c r="G100" s="145">
        <v>0</v>
      </c>
      <c r="H100" s="145">
        <v>0</v>
      </c>
      <c r="I100" s="145">
        <v>0</v>
      </c>
      <c r="J100" s="145">
        <v>0</v>
      </c>
      <c r="K100" s="145">
        <v>0</v>
      </c>
      <c r="L100" s="145">
        <v>1</v>
      </c>
      <c r="M100" s="145">
        <v>0</v>
      </c>
      <c r="N100" s="145">
        <v>3263</v>
      </c>
    </row>
    <row r="101" spans="1:14">
      <c r="A101" s="258"/>
      <c r="B101" s="258"/>
      <c r="C101" s="144" t="s">
        <v>1980</v>
      </c>
      <c r="D101" s="145">
        <v>0</v>
      </c>
      <c r="E101" s="145">
        <v>1</v>
      </c>
      <c r="F101" s="145">
        <v>0</v>
      </c>
      <c r="G101" s="145">
        <v>0</v>
      </c>
      <c r="H101" s="145">
        <v>0</v>
      </c>
      <c r="I101" s="145">
        <v>0</v>
      </c>
      <c r="J101" s="145">
        <v>0</v>
      </c>
      <c r="K101" s="145">
        <v>0</v>
      </c>
      <c r="L101" s="145">
        <v>1</v>
      </c>
      <c r="M101" s="145">
        <v>0</v>
      </c>
      <c r="N101" s="145">
        <v>16638</v>
      </c>
    </row>
    <row r="102" spans="1:14" ht="19">
      <c r="A102" s="258"/>
      <c r="B102" s="258"/>
      <c r="C102" s="144" t="s">
        <v>7763</v>
      </c>
      <c r="D102" s="145">
        <v>77</v>
      </c>
      <c r="E102" s="145">
        <v>9</v>
      </c>
      <c r="F102" s="145">
        <v>24</v>
      </c>
      <c r="G102" s="145">
        <v>0</v>
      </c>
      <c r="H102" s="145">
        <v>3</v>
      </c>
      <c r="I102" s="145">
        <v>10</v>
      </c>
      <c r="J102" s="145">
        <v>26</v>
      </c>
      <c r="K102" s="145">
        <v>21</v>
      </c>
      <c r="L102" s="145">
        <v>31</v>
      </c>
      <c r="M102" s="145">
        <v>28</v>
      </c>
      <c r="N102" s="145">
        <v>1637902</v>
      </c>
    </row>
    <row r="103" spans="1:14" ht="19">
      <c r="A103" s="258"/>
      <c r="B103" s="258"/>
      <c r="C103" s="144" t="s">
        <v>7764</v>
      </c>
      <c r="D103" s="145">
        <v>3</v>
      </c>
      <c r="E103" s="145">
        <v>0</v>
      </c>
      <c r="F103" s="145">
        <v>1</v>
      </c>
      <c r="G103" s="145">
        <v>0</v>
      </c>
      <c r="H103" s="145">
        <v>0</v>
      </c>
      <c r="I103" s="145">
        <v>0</v>
      </c>
      <c r="J103" s="145">
        <v>1</v>
      </c>
      <c r="K103" s="145">
        <v>1</v>
      </c>
      <c r="L103" s="145">
        <v>0</v>
      </c>
      <c r="M103" s="145">
        <v>1</v>
      </c>
      <c r="N103" s="145">
        <v>47878</v>
      </c>
    </row>
    <row r="104" spans="1:14">
      <c r="A104" s="258"/>
      <c r="B104" s="258"/>
      <c r="C104" s="144" t="s">
        <v>1981</v>
      </c>
      <c r="D104" s="145">
        <v>1</v>
      </c>
      <c r="E104" s="145">
        <v>0</v>
      </c>
      <c r="F104" s="145">
        <v>1</v>
      </c>
      <c r="G104" s="145">
        <v>0</v>
      </c>
      <c r="H104" s="145">
        <v>0</v>
      </c>
      <c r="I104" s="145">
        <v>0</v>
      </c>
      <c r="J104" s="145">
        <v>0</v>
      </c>
      <c r="K104" s="145">
        <v>1</v>
      </c>
      <c r="L104" s="145">
        <v>1</v>
      </c>
      <c r="M104" s="145">
        <v>0</v>
      </c>
      <c r="N104" s="145">
        <v>49422</v>
      </c>
    </row>
    <row r="105" spans="1:14">
      <c r="A105" s="258"/>
      <c r="B105" s="258"/>
      <c r="C105" s="144" t="s">
        <v>1982</v>
      </c>
      <c r="D105" s="145">
        <v>1</v>
      </c>
      <c r="E105" s="145">
        <v>0</v>
      </c>
      <c r="F105" s="145">
        <v>0</v>
      </c>
      <c r="G105" s="145">
        <v>0</v>
      </c>
      <c r="H105" s="145">
        <v>0</v>
      </c>
      <c r="I105" s="145">
        <v>0</v>
      </c>
      <c r="J105" s="145">
        <v>0</v>
      </c>
      <c r="K105" s="145">
        <v>1</v>
      </c>
      <c r="L105" s="145">
        <v>0</v>
      </c>
      <c r="M105" s="145">
        <v>0</v>
      </c>
      <c r="N105" s="145">
        <v>72229</v>
      </c>
    </row>
    <row r="106" spans="1:14">
      <c r="A106" s="258"/>
      <c r="B106" s="258"/>
      <c r="C106" s="144" t="s">
        <v>1983</v>
      </c>
      <c r="D106" s="145">
        <v>4</v>
      </c>
      <c r="E106" s="145">
        <v>0</v>
      </c>
      <c r="F106" s="145">
        <v>0</v>
      </c>
      <c r="G106" s="145">
        <v>0</v>
      </c>
      <c r="H106" s="145">
        <v>0</v>
      </c>
      <c r="I106" s="145">
        <v>1</v>
      </c>
      <c r="J106" s="145">
        <v>1</v>
      </c>
      <c r="K106" s="145">
        <v>1</v>
      </c>
      <c r="L106" s="145">
        <v>3</v>
      </c>
      <c r="M106" s="145">
        <v>0</v>
      </c>
      <c r="N106" s="145">
        <v>36229</v>
      </c>
    </row>
    <row r="107" spans="1:14">
      <c r="A107" s="258"/>
      <c r="B107" s="258"/>
      <c r="C107" s="144" t="s">
        <v>1984</v>
      </c>
      <c r="D107" s="145">
        <v>1</v>
      </c>
      <c r="E107" s="145">
        <v>0</v>
      </c>
      <c r="F107" s="145">
        <v>1</v>
      </c>
      <c r="G107" s="145">
        <v>0</v>
      </c>
      <c r="H107" s="145">
        <v>1</v>
      </c>
      <c r="I107" s="145">
        <v>0</v>
      </c>
      <c r="J107" s="145">
        <v>0</v>
      </c>
      <c r="K107" s="145">
        <v>2</v>
      </c>
      <c r="L107" s="145">
        <v>1</v>
      </c>
      <c r="M107" s="145">
        <v>0</v>
      </c>
      <c r="N107" s="145">
        <v>12157</v>
      </c>
    </row>
    <row r="108" spans="1:14">
      <c r="A108" s="258"/>
      <c r="B108" s="258"/>
      <c r="C108" s="144" t="s">
        <v>1985</v>
      </c>
      <c r="D108" s="145">
        <v>1</v>
      </c>
      <c r="E108" s="145">
        <v>0</v>
      </c>
      <c r="F108" s="145">
        <v>0</v>
      </c>
      <c r="G108" s="145">
        <v>0</v>
      </c>
      <c r="H108" s="145">
        <v>0</v>
      </c>
      <c r="I108" s="145">
        <v>0</v>
      </c>
      <c r="J108" s="145">
        <v>0</v>
      </c>
      <c r="K108" s="145">
        <v>0</v>
      </c>
      <c r="L108" s="145">
        <v>0</v>
      </c>
      <c r="M108" s="145">
        <v>1</v>
      </c>
      <c r="N108" s="145">
        <v>45611</v>
      </c>
    </row>
    <row r="109" spans="1:14">
      <c r="A109" s="258"/>
      <c r="B109" s="258"/>
      <c r="C109" s="144" t="s">
        <v>1986</v>
      </c>
      <c r="D109" s="145">
        <v>0</v>
      </c>
      <c r="E109" s="145">
        <v>1</v>
      </c>
      <c r="F109" s="145">
        <v>0</v>
      </c>
      <c r="G109" s="145">
        <v>0</v>
      </c>
      <c r="H109" s="145">
        <v>0</v>
      </c>
      <c r="I109" s="145">
        <v>0</v>
      </c>
      <c r="J109" s="145">
        <v>0</v>
      </c>
      <c r="K109" s="145">
        <v>0</v>
      </c>
      <c r="L109" s="145">
        <v>0</v>
      </c>
      <c r="M109" s="145">
        <v>1</v>
      </c>
      <c r="N109" s="145">
        <v>10834</v>
      </c>
    </row>
    <row r="110" spans="1:14">
      <c r="A110" s="258"/>
      <c r="B110" s="258"/>
      <c r="C110" s="144" t="s">
        <v>1987</v>
      </c>
      <c r="D110" s="145">
        <v>1</v>
      </c>
      <c r="E110" s="145">
        <v>0</v>
      </c>
      <c r="F110" s="145">
        <v>0</v>
      </c>
      <c r="G110" s="145">
        <v>0</v>
      </c>
      <c r="H110" s="145">
        <v>0</v>
      </c>
      <c r="I110" s="145">
        <v>0</v>
      </c>
      <c r="J110" s="145">
        <v>0</v>
      </c>
      <c r="K110" s="145">
        <v>1</v>
      </c>
      <c r="L110" s="145">
        <v>0</v>
      </c>
      <c r="M110" s="145">
        <v>0</v>
      </c>
      <c r="N110" s="145">
        <v>154128</v>
      </c>
    </row>
    <row r="111" spans="1:14">
      <c r="A111" s="258"/>
      <c r="B111" s="258"/>
      <c r="C111" s="144" t="s">
        <v>1988</v>
      </c>
      <c r="D111" s="145">
        <v>3</v>
      </c>
      <c r="E111" s="145">
        <v>4</v>
      </c>
      <c r="F111" s="145">
        <v>1</v>
      </c>
      <c r="G111" s="145">
        <v>0</v>
      </c>
      <c r="H111" s="145">
        <v>0</v>
      </c>
      <c r="I111" s="145">
        <v>0</v>
      </c>
      <c r="J111" s="145">
        <v>3</v>
      </c>
      <c r="K111" s="145">
        <v>4</v>
      </c>
      <c r="L111" s="145">
        <v>0</v>
      </c>
      <c r="M111" s="145">
        <v>1</v>
      </c>
      <c r="N111" s="145">
        <v>187473</v>
      </c>
    </row>
    <row r="112" spans="1:14" ht="19">
      <c r="A112" s="258"/>
      <c r="B112" s="258"/>
      <c r="C112" s="144" t="s">
        <v>7765</v>
      </c>
      <c r="D112" s="145">
        <v>1</v>
      </c>
      <c r="E112" s="145">
        <v>0</v>
      </c>
      <c r="F112" s="145">
        <v>1</v>
      </c>
      <c r="G112" s="145">
        <v>0</v>
      </c>
      <c r="H112" s="145">
        <v>0</v>
      </c>
      <c r="I112" s="145">
        <v>0</v>
      </c>
      <c r="J112" s="145">
        <v>0</v>
      </c>
      <c r="K112" s="145">
        <v>0</v>
      </c>
      <c r="L112" s="145">
        <v>0</v>
      </c>
      <c r="M112" s="145">
        <v>1</v>
      </c>
      <c r="N112" s="145">
        <v>3316</v>
      </c>
    </row>
    <row r="113" spans="1:14">
      <c r="A113" s="258"/>
      <c r="B113" s="258"/>
      <c r="C113" s="144" t="s">
        <v>1989</v>
      </c>
      <c r="D113" s="145">
        <v>1</v>
      </c>
      <c r="E113" s="145">
        <v>0</v>
      </c>
      <c r="F113" s="145">
        <v>0</v>
      </c>
      <c r="G113" s="145">
        <v>2</v>
      </c>
      <c r="H113" s="145">
        <v>0</v>
      </c>
      <c r="I113" s="145">
        <v>0</v>
      </c>
      <c r="J113" s="145">
        <v>0</v>
      </c>
      <c r="K113" s="145">
        <v>0</v>
      </c>
      <c r="L113" s="145">
        <v>3</v>
      </c>
      <c r="M113" s="145">
        <v>0</v>
      </c>
      <c r="N113" s="145">
        <v>98164</v>
      </c>
    </row>
    <row r="114" spans="1:14">
      <c r="A114" s="258"/>
      <c r="B114" s="258" t="s">
        <v>1951</v>
      </c>
      <c r="C114" s="141"/>
      <c r="D114" s="142">
        <v>1</v>
      </c>
      <c r="E114" s="142">
        <v>0</v>
      </c>
      <c r="F114" s="142">
        <v>0</v>
      </c>
      <c r="G114" s="142">
        <v>0</v>
      </c>
      <c r="H114" s="142">
        <v>0</v>
      </c>
      <c r="I114" s="142">
        <v>0</v>
      </c>
      <c r="J114" s="142"/>
      <c r="K114" s="142"/>
      <c r="L114" s="142"/>
      <c r="M114" s="142"/>
      <c r="N114" s="142"/>
    </row>
    <row r="115" spans="1:14">
      <c r="A115" s="258"/>
      <c r="B115" s="258"/>
      <c r="C115" s="144" t="s">
        <v>1990</v>
      </c>
      <c r="D115" s="145">
        <v>1</v>
      </c>
      <c r="E115" s="145">
        <v>0</v>
      </c>
      <c r="F115" s="145">
        <v>0</v>
      </c>
      <c r="G115" s="145">
        <v>0</v>
      </c>
      <c r="H115" s="145">
        <v>0</v>
      </c>
      <c r="I115" s="145">
        <v>0</v>
      </c>
      <c r="J115" s="145"/>
      <c r="K115" s="145"/>
      <c r="L115" s="145">
        <v>1</v>
      </c>
      <c r="M115" s="145"/>
      <c r="N115" s="145">
        <v>52329</v>
      </c>
    </row>
    <row r="116" spans="1:14">
      <c r="A116" s="258"/>
      <c r="B116" s="258" t="s">
        <v>1955</v>
      </c>
      <c r="C116" s="141"/>
      <c r="D116" s="142">
        <v>10</v>
      </c>
      <c r="E116" s="142">
        <v>5</v>
      </c>
      <c r="F116" s="142">
        <v>1</v>
      </c>
      <c r="G116" s="142">
        <v>0</v>
      </c>
      <c r="H116" s="142">
        <v>0</v>
      </c>
      <c r="I116" s="142">
        <v>1</v>
      </c>
      <c r="J116" s="142"/>
      <c r="K116" s="142"/>
      <c r="L116" s="142"/>
      <c r="M116" s="142"/>
      <c r="N116" s="142"/>
    </row>
    <row r="117" spans="1:14">
      <c r="A117" s="258"/>
      <c r="B117" s="258"/>
      <c r="C117" s="144" t="s">
        <v>1991</v>
      </c>
      <c r="D117" s="145">
        <v>1</v>
      </c>
      <c r="E117" s="145">
        <v>0</v>
      </c>
      <c r="F117" s="145">
        <v>1</v>
      </c>
      <c r="G117" s="145">
        <v>0</v>
      </c>
      <c r="H117" s="145">
        <v>0</v>
      </c>
      <c r="I117" s="145">
        <v>0</v>
      </c>
      <c r="J117" s="145">
        <v>0</v>
      </c>
      <c r="K117" s="145">
        <v>1</v>
      </c>
      <c r="L117" s="145">
        <v>0</v>
      </c>
      <c r="M117" s="145">
        <v>1</v>
      </c>
      <c r="N117" s="145"/>
    </row>
    <row r="118" spans="1:14">
      <c r="A118" s="258"/>
      <c r="B118" s="258"/>
      <c r="C118" s="144" t="s">
        <v>1992</v>
      </c>
      <c r="D118" s="145">
        <v>5</v>
      </c>
      <c r="E118" s="145">
        <v>5</v>
      </c>
      <c r="F118" s="145">
        <v>0</v>
      </c>
      <c r="G118" s="145">
        <v>0</v>
      </c>
      <c r="H118" s="145">
        <v>0</v>
      </c>
      <c r="I118" s="145">
        <v>1</v>
      </c>
      <c r="J118" s="145">
        <v>2</v>
      </c>
      <c r="K118" s="145">
        <v>3</v>
      </c>
      <c r="L118" s="145">
        <v>3</v>
      </c>
      <c r="M118" s="145">
        <v>3</v>
      </c>
      <c r="N118" s="145"/>
    </row>
    <row r="119" spans="1:14">
      <c r="A119" s="258"/>
      <c r="B119" s="258"/>
      <c r="C119" s="144" t="s">
        <v>1993</v>
      </c>
      <c r="D119" s="145">
        <v>2</v>
      </c>
      <c r="E119" s="145">
        <v>0</v>
      </c>
      <c r="F119" s="145">
        <v>0</v>
      </c>
      <c r="G119" s="145">
        <v>0</v>
      </c>
      <c r="H119" s="145">
        <v>0</v>
      </c>
      <c r="I119" s="145">
        <v>0</v>
      </c>
      <c r="J119" s="145">
        <v>0</v>
      </c>
      <c r="K119" s="145">
        <v>0</v>
      </c>
      <c r="L119" s="145">
        <v>2</v>
      </c>
      <c r="M119" s="145">
        <v>0</v>
      </c>
      <c r="N119" s="145"/>
    </row>
    <row r="120" spans="1:14">
      <c r="A120" s="258"/>
      <c r="B120" s="258"/>
      <c r="C120" s="144" t="s">
        <v>1994</v>
      </c>
      <c r="D120" s="145">
        <v>2</v>
      </c>
      <c r="E120" s="145">
        <v>0</v>
      </c>
      <c r="F120" s="145">
        <v>0</v>
      </c>
      <c r="G120" s="145">
        <v>0</v>
      </c>
      <c r="H120" s="145">
        <v>0</v>
      </c>
      <c r="I120" s="145">
        <v>0</v>
      </c>
      <c r="J120" s="145">
        <v>1</v>
      </c>
      <c r="K120" s="145">
        <v>0</v>
      </c>
      <c r="L120" s="145">
        <v>1</v>
      </c>
      <c r="M120" s="145">
        <v>0</v>
      </c>
      <c r="N120" s="145"/>
    </row>
    <row r="121" spans="1:14">
      <c r="A121" s="258"/>
      <c r="B121" s="258" t="s">
        <v>1963</v>
      </c>
      <c r="C121" s="141"/>
      <c r="D121" s="142">
        <v>0</v>
      </c>
      <c r="E121" s="142">
        <v>1</v>
      </c>
      <c r="F121" s="142">
        <v>0</v>
      </c>
      <c r="G121" s="142">
        <v>0</v>
      </c>
      <c r="H121" s="142">
        <v>0</v>
      </c>
      <c r="I121" s="142">
        <v>0</v>
      </c>
      <c r="J121" s="142"/>
      <c r="K121" s="142"/>
      <c r="L121" s="142"/>
      <c r="M121" s="142"/>
      <c r="N121" s="142"/>
    </row>
    <row r="122" spans="1:14">
      <c r="A122" s="258"/>
      <c r="B122" s="258"/>
      <c r="C122" s="144" t="s">
        <v>1995</v>
      </c>
      <c r="D122" s="145">
        <v>0</v>
      </c>
      <c r="E122" s="145">
        <v>1</v>
      </c>
      <c r="F122" s="145">
        <v>0</v>
      </c>
      <c r="G122" s="145">
        <v>0</v>
      </c>
      <c r="H122" s="145">
        <v>0</v>
      </c>
      <c r="I122" s="145">
        <v>0</v>
      </c>
      <c r="J122" s="145">
        <v>0</v>
      </c>
      <c r="K122" s="145">
        <v>0</v>
      </c>
      <c r="L122" s="145">
        <v>1</v>
      </c>
      <c r="M122" s="145">
        <v>0</v>
      </c>
      <c r="N122" s="145"/>
    </row>
    <row r="123" spans="1:14">
      <c r="A123" s="258"/>
      <c r="B123" s="258" t="s">
        <v>1996</v>
      </c>
      <c r="C123" s="141"/>
      <c r="D123" s="142">
        <v>4</v>
      </c>
      <c r="E123" s="142">
        <v>0</v>
      </c>
      <c r="F123" s="142">
        <v>1</v>
      </c>
      <c r="G123" s="142">
        <v>0</v>
      </c>
      <c r="H123" s="142">
        <v>0</v>
      </c>
      <c r="I123" s="142">
        <v>1</v>
      </c>
      <c r="J123" s="142"/>
      <c r="K123" s="142"/>
      <c r="L123" s="142"/>
      <c r="M123" s="142"/>
      <c r="N123" s="142"/>
    </row>
    <row r="124" spans="1:14">
      <c r="A124" s="258"/>
      <c r="B124" s="258"/>
      <c r="C124" s="144" t="s">
        <v>1997</v>
      </c>
      <c r="D124" s="145">
        <v>2</v>
      </c>
      <c r="E124" s="145">
        <v>0</v>
      </c>
      <c r="F124" s="145">
        <v>1</v>
      </c>
      <c r="G124" s="145">
        <v>0</v>
      </c>
      <c r="H124" s="145">
        <v>0</v>
      </c>
      <c r="I124" s="145">
        <v>1</v>
      </c>
      <c r="J124" s="145">
        <v>2</v>
      </c>
      <c r="K124" s="145">
        <v>1</v>
      </c>
      <c r="L124" s="145">
        <v>0</v>
      </c>
      <c r="M124" s="145">
        <v>1</v>
      </c>
      <c r="N124" s="145"/>
    </row>
    <row r="125" spans="1:14">
      <c r="A125" s="258"/>
      <c r="B125" s="258"/>
      <c r="C125" s="144" t="s">
        <v>1998</v>
      </c>
      <c r="D125" s="145">
        <v>1</v>
      </c>
      <c r="E125" s="145">
        <v>0</v>
      </c>
      <c r="F125" s="145">
        <v>0</v>
      </c>
      <c r="G125" s="145">
        <v>0</v>
      </c>
      <c r="H125" s="145">
        <v>0</v>
      </c>
      <c r="I125" s="145">
        <v>0</v>
      </c>
      <c r="J125" s="145">
        <v>0</v>
      </c>
      <c r="K125" s="145">
        <v>1</v>
      </c>
      <c r="L125" s="145">
        <v>0</v>
      </c>
      <c r="M125" s="145">
        <v>0</v>
      </c>
      <c r="N125" s="145"/>
    </row>
    <row r="126" spans="1:14">
      <c r="A126" s="258"/>
      <c r="B126" s="258"/>
      <c r="C126" s="144" t="s">
        <v>1999</v>
      </c>
      <c r="D126" s="145">
        <v>1</v>
      </c>
      <c r="E126" s="145">
        <v>0</v>
      </c>
      <c r="F126" s="145">
        <v>0</v>
      </c>
      <c r="G126" s="145">
        <v>0</v>
      </c>
      <c r="H126" s="145">
        <v>0</v>
      </c>
      <c r="I126" s="145">
        <v>0</v>
      </c>
      <c r="J126" s="145">
        <v>0</v>
      </c>
      <c r="K126" s="145">
        <v>1</v>
      </c>
      <c r="L126" s="145">
        <v>0</v>
      </c>
      <c r="M126" s="145">
        <v>0</v>
      </c>
      <c r="N126" s="145"/>
    </row>
    <row r="127" spans="1:14">
      <c r="A127" s="258" t="s">
        <v>39</v>
      </c>
      <c r="B127" s="143" t="s">
        <v>1904</v>
      </c>
      <c r="C127" s="141"/>
      <c r="D127" s="142">
        <v>22</v>
      </c>
      <c r="E127" s="142">
        <v>4</v>
      </c>
      <c r="F127" s="142">
        <v>3</v>
      </c>
      <c r="G127" s="142">
        <v>3</v>
      </c>
      <c r="H127" s="142">
        <v>0</v>
      </c>
      <c r="I127" s="142">
        <v>3</v>
      </c>
      <c r="J127" s="142"/>
      <c r="K127" s="142"/>
      <c r="L127" s="142"/>
      <c r="M127" s="142"/>
      <c r="N127" s="142"/>
    </row>
    <row r="128" spans="1:14">
      <c r="A128" s="258"/>
      <c r="B128" s="258" t="s">
        <v>1905</v>
      </c>
      <c r="C128" s="141"/>
      <c r="D128" s="142">
        <v>9</v>
      </c>
      <c r="E128" s="142">
        <v>2</v>
      </c>
      <c r="F128" s="142">
        <v>1</v>
      </c>
      <c r="G128" s="142">
        <v>0</v>
      </c>
      <c r="H128" s="142">
        <v>0</v>
      </c>
      <c r="I128" s="142">
        <v>1</v>
      </c>
      <c r="J128" s="142"/>
      <c r="K128" s="142"/>
      <c r="L128" s="142"/>
      <c r="M128" s="142"/>
      <c r="N128" s="142"/>
    </row>
    <row r="129" spans="1:14">
      <c r="A129" s="258"/>
      <c r="B129" s="258"/>
      <c r="C129" s="144" t="s">
        <v>2000</v>
      </c>
      <c r="D129" s="145">
        <v>1</v>
      </c>
      <c r="E129" s="145">
        <v>1</v>
      </c>
      <c r="F129" s="145">
        <v>0</v>
      </c>
      <c r="G129" s="145">
        <v>0</v>
      </c>
      <c r="H129" s="145">
        <v>0</v>
      </c>
      <c r="I129" s="145">
        <v>0</v>
      </c>
      <c r="J129" s="145">
        <v>0</v>
      </c>
      <c r="K129" s="145">
        <v>0</v>
      </c>
      <c r="L129" s="145">
        <v>1</v>
      </c>
      <c r="M129" s="145">
        <v>1</v>
      </c>
      <c r="N129" s="145">
        <v>36282</v>
      </c>
    </row>
    <row r="130" spans="1:14">
      <c r="A130" s="258"/>
      <c r="B130" s="258"/>
      <c r="C130" s="144" t="s">
        <v>2001</v>
      </c>
      <c r="D130" s="145">
        <v>1</v>
      </c>
      <c r="E130" s="145">
        <v>0</v>
      </c>
      <c r="F130" s="145">
        <v>0</v>
      </c>
      <c r="G130" s="145">
        <v>0</v>
      </c>
      <c r="H130" s="145">
        <v>0</v>
      </c>
      <c r="I130" s="145">
        <v>1</v>
      </c>
      <c r="J130" s="145">
        <v>1</v>
      </c>
      <c r="K130" s="145">
        <v>1</v>
      </c>
      <c r="L130" s="145">
        <v>0</v>
      </c>
      <c r="M130" s="145">
        <v>0</v>
      </c>
      <c r="N130" s="145">
        <v>21927</v>
      </c>
    </row>
    <row r="131" spans="1:14">
      <c r="A131" s="258"/>
      <c r="B131" s="258"/>
      <c r="C131" s="144" t="s">
        <v>2002</v>
      </c>
      <c r="D131" s="145">
        <v>1</v>
      </c>
      <c r="E131" s="145">
        <v>0</v>
      </c>
      <c r="F131" s="145">
        <v>0</v>
      </c>
      <c r="G131" s="145">
        <v>0</v>
      </c>
      <c r="H131" s="145">
        <v>0</v>
      </c>
      <c r="I131" s="145">
        <v>0</v>
      </c>
      <c r="J131" s="145">
        <v>0</v>
      </c>
      <c r="K131" s="145">
        <v>0</v>
      </c>
      <c r="L131" s="145">
        <v>0</v>
      </c>
      <c r="M131" s="145">
        <v>1</v>
      </c>
      <c r="N131" s="145">
        <v>66487</v>
      </c>
    </row>
    <row r="132" spans="1:14">
      <c r="A132" s="258"/>
      <c r="B132" s="258"/>
      <c r="C132" s="144" t="s">
        <v>2003</v>
      </c>
      <c r="D132" s="145">
        <v>1</v>
      </c>
      <c r="E132" s="145">
        <v>0</v>
      </c>
      <c r="F132" s="145">
        <v>0</v>
      </c>
      <c r="G132" s="145">
        <v>0</v>
      </c>
      <c r="H132" s="145">
        <v>0</v>
      </c>
      <c r="I132" s="145">
        <v>0</v>
      </c>
      <c r="J132" s="145">
        <v>0</v>
      </c>
      <c r="K132" s="145">
        <v>0</v>
      </c>
      <c r="L132" s="145">
        <v>1</v>
      </c>
      <c r="M132" s="145">
        <v>0</v>
      </c>
      <c r="N132" s="145">
        <v>96456</v>
      </c>
    </row>
    <row r="133" spans="1:14">
      <c r="A133" s="258"/>
      <c r="B133" s="258"/>
      <c r="C133" s="144" t="s">
        <v>2004</v>
      </c>
      <c r="D133" s="145">
        <v>1</v>
      </c>
      <c r="E133" s="145">
        <v>0</v>
      </c>
      <c r="F133" s="145">
        <v>0</v>
      </c>
      <c r="G133" s="145">
        <v>0</v>
      </c>
      <c r="H133" s="145">
        <v>0</v>
      </c>
      <c r="I133" s="145">
        <v>0</v>
      </c>
      <c r="J133" s="145">
        <v>0</v>
      </c>
      <c r="K133" s="145">
        <v>0</v>
      </c>
      <c r="L133" s="145">
        <v>0</v>
      </c>
      <c r="M133" s="145">
        <v>1</v>
      </c>
      <c r="N133" s="145">
        <v>38174</v>
      </c>
    </row>
    <row r="134" spans="1:14">
      <c r="A134" s="258"/>
      <c r="B134" s="258"/>
      <c r="C134" s="144" t="s">
        <v>2005</v>
      </c>
      <c r="D134" s="145">
        <v>1</v>
      </c>
      <c r="E134" s="145">
        <v>1</v>
      </c>
      <c r="F134" s="145">
        <v>0</v>
      </c>
      <c r="G134" s="145">
        <v>0</v>
      </c>
      <c r="H134" s="145">
        <v>0</v>
      </c>
      <c r="I134" s="145">
        <v>0</v>
      </c>
      <c r="J134" s="145">
        <v>0</v>
      </c>
      <c r="K134" s="145">
        <v>0</v>
      </c>
      <c r="L134" s="145">
        <v>1</v>
      </c>
      <c r="M134" s="145">
        <v>1</v>
      </c>
      <c r="N134" s="145">
        <v>10824</v>
      </c>
    </row>
    <row r="135" spans="1:14">
      <c r="A135" s="258"/>
      <c r="B135" s="258"/>
      <c r="C135" s="144" t="s">
        <v>2006</v>
      </c>
      <c r="D135" s="145">
        <v>1</v>
      </c>
      <c r="E135" s="145">
        <v>0</v>
      </c>
      <c r="F135" s="145">
        <v>1</v>
      </c>
      <c r="G135" s="145">
        <v>0</v>
      </c>
      <c r="H135" s="145">
        <v>0</v>
      </c>
      <c r="I135" s="145">
        <v>0</v>
      </c>
      <c r="J135" s="145">
        <v>1</v>
      </c>
      <c r="K135" s="145">
        <v>0</v>
      </c>
      <c r="L135" s="145">
        <v>1</v>
      </c>
      <c r="M135" s="145">
        <v>0</v>
      </c>
      <c r="N135" s="145">
        <v>23175</v>
      </c>
    </row>
    <row r="136" spans="1:14">
      <c r="A136" s="258"/>
      <c r="B136" s="258"/>
      <c r="C136" s="144" t="s">
        <v>2007</v>
      </c>
      <c r="D136" s="145">
        <v>1</v>
      </c>
      <c r="E136" s="145">
        <v>0</v>
      </c>
      <c r="F136" s="145">
        <v>0</v>
      </c>
      <c r="G136" s="145">
        <v>0</v>
      </c>
      <c r="H136" s="145">
        <v>0</v>
      </c>
      <c r="I136" s="145">
        <v>0</v>
      </c>
      <c r="J136" s="145">
        <v>1</v>
      </c>
      <c r="K136" s="145">
        <v>0</v>
      </c>
      <c r="L136" s="145">
        <v>0</v>
      </c>
      <c r="M136" s="145">
        <v>0</v>
      </c>
      <c r="N136" s="145">
        <v>17957</v>
      </c>
    </row>
    <row r="137" spans="1:14">
      <c r="A137" s="258"/>
      <c r="B137" s="258"/>
      <c r="C137" s="144" t="s">
        <v>2008</v>
      </c>
      <c r="D137" s="145">
        <v>1</v>
      </c>
      <c r="E137" s="145">
        <v>0</v>
      </c>
      <c r="F137" s="145">
        <v>0</v>
      </c>
      <c r="G137" s="145">
        <v>0</v>
      </c>
      <c r="H137" s="145">
        <v>0</v>
      </c>
      <c r="I137" s="145">
        <v>0</v>
      </c>
      <c r="J137" s="145">
        <v>0</v>
      </c>
      <c r="K137" s="145">
        <v>0</v>
      </c>
      <c r="L137" s="145">
        <v>0</v>
      </c>
      <c r="M137" s="145">
        <v>1</v>
      </c>
      <c r="N137" s="145">
        <v>90892</v>
      </c>
    </row>
    <row r="138" spans="1:14">
      <c r="A138" s="258"/>
      <c r="B138" s="258" t="s">
        <v>1951</v>
      </c>
      <c r="C138" s="141"/>
      <c r="D138" s="142">
        <v>1</v>
      </c>
      <c r="E138" s="142">
        <v>0</v>
      </c>
      <c r="F138" s="142">
        <v>1</v>
      </c>
      <c r="G138" s="142">
        <v>0</v>
      </c>
      <c r="H138" s="142">
        <v>0</v>
      </c>
      <c r="I138" s="142">
        <v>0</v>
      </c>
      <c r="J138" s="142"/>
      <c r="K138" s="142"/>
      <c r="L138" s="142"/>
      <c r="M138" s="142"/>
      <c r="N138" s="142"/>
    </row>
    <row r="139" spans="1:14">
      <c r="A139" s="258"/>
      <c r="B139" s="258"/>
      <c r="C139" s="144" t="s">
        <v>2009</v>
      </c>
      <c r="D139" s="145"/>
      <c r="E139" s="145"/>
      <c r="F139" s="145"/>
      <c r="G139" s="145"/>
      <c r="H139" s="145"/>
      <c r="I139" s="145"/>
      <c r="J139" s="145"/>
      <c r="K139" s="145"/>
      <c r="L139" s="145"/>
      <c r="M139" s="145"/>
      <c r="N139" s="145"/>
    </row>
    <row r="140" spans="1:14">
      <c r="A140" s="258"/>
      <c r="B140" s="258"/>
      <c r="C140" s="146" t="s">
        <v>2010</v>
      </c>
      <c r="D140" s="145">
        <v>0</v>
      </c>
      <c r="E140" s="145">
        <v>0</v>
      </c>
      <c r="F140" s="145">
        <v>1</v>
      </c>
      <c r="G140" s="145">
        <v>0</v>
      </c>
      <c r="H140" s="145">
        <v>0</v>
      </c>
      <c r="I140" s="145">
        <v>0</v>
      </c>
      <c r="J140" s="145">
        <v>0</v>
      </c>
      <c r="K140" s="145">
        <v>0</v>
      </c>
      <c r="L140" s="145">
        <v>1</v>
      </c>
      <c r="M140" s="145">
        <v>0</v>
      </c>
      <c r="N140" s="145">
        <v>30349</v>
      </c>
    </row>
    <row r="141" spans="1:14">
      <c r="A141" s="258"/>
      <c r="B141" s="258"/>
      <c r="C141" s="146" t="s">
        <v>2011</v>
      </c>
      <c r="D141" s="145">
        <v>1</v>
      </c>
      <c r="E141" s="145">
        <v>0</v>
      </c>
      <c r="F141" s="145">
        <v>0</v>
      </c>
      <c r="G141" s="145">
        <v>0</v>
      </c>
      <c r="H141" s="145">
        <v>0</v>
      </c>
      <c r="I141" s="145">
        <v>0</v>
      </c>
      <c r="J141" s="145">
        <v>0</v>
      </c>
      <c r="K141" s="145">
        <v>0</v>
      </c>
      <c r="L141" s="145">
        <v>1</v>
      </c>
      <c r="M141" s="145">
        <v>0</v>
      </c>
      <c r="N141" s="145">
        <v>3241</v>
      </c>
    </row>
    <row r="142" spans="1:14">
      <c r="A142" s="258"/>
      <c r="B142" s="258" t="s">
        <v>1955</v>
      </c>
      <c r="C142" s="141"/>
      <c r="D142" s="142">
        <v>5</v>
      </c>
      <c r="E142" s="142">
        <v>2</v>
      </c>
      <c r="F142" s="142">
        <v>1</v>
      </c>
      <c r="G142" s="142">
        <v>2</v>
      </c>
      <c r="H142" s="142">
        <v>0</v>
      </c>
      <c r="I142" s="142">
        <v>2</v>
      </c>
      <c r="J142" s="142"/>
      <c r="K142" s="142"/>
      <c r="L142" s="142"/>
      <c r="M142" s="142"/>
      <c r="N142" s="142"/>
    </row>
    <row r="143" spans="1:14">
      <c r="A143" s="258"/>
      <c r="B143" s="258"/>
      <c r="C143" s="144" t="s">
        <v>2000</v>
      </c>
      <c r="D143" s="145">
        <v>1</v>
      </c>
      <c r="E143" s="145">
        <v>1</v>
      </c>
      <c r="F143" s="145">
        <v>0</v>
      </c>
      <c r="G143" s="145">
        <v>0</v>
      </c>
      <c r="H143" s="145">
        <v>0</v>
      </c>
      <c r="I143" s="145">
        <v>0</v>
      </c>
      <c r="J143" s="145">
        <v>0</v>
      </c>
      <c r="K143" s="145">
        <v>1</v>
      </c>
      <c r="L143" s="145">
        <v>0</v>
      </c>
      <c r="M143" s="145">
        <v>1</v>
      </c>
      <c r="N143" s="145"/>
    </row>
    <row r="144" spans="1:14">
      <c r="A144" s="258"/>
      <c r="B144" s="258"/>
      <c r="C144" s="144" t="s">
        <v>2012</v>
      </c>
      <c r="D144" s="145">
        <v>1</v>
      </c>
      <c r="E144" s="145">
        <v>0</v>
      </c>
      <c r="F144" s="145">
        <v>0</v>
      </c>
      <c r="G144" s="145">
        <v>0</v>
      </c>
      <c r="H144" s="145">
        <v>0</v>
      </c>
      <c r="I144" s="145">
        <v>0</v>
      </c>
      <c r="J144" s="145">
        <v>0</v>
      </c>
      <c r="K144" s="145">
        <v>0</v>
      </c>
      <c r="L144" s="145">
        <v>0</v>
      </c>
      <c r="M144" s="145">
        <v>1</v>
      </c>
      <c r="N144" s="145"/>
    </row>
    <row r="145" spans="1:14">
      <c r="A145" s="258"/>
      <c r="B145" s="258"/>
      <c r="C145" s="147" t="s">
        <v>2013</v>
      </c>
      <c r="D145" s="145">
        <v>0</v>
      </c>
      <c r="E145" s="145">
        <v>0</v>
      </c>
      <c r="F145" s="145">
        <v>0</v>
      </c>
      <c r="G145" s="145">
        <v>1</v>
      </c>
      <c r="H145" s="145">
        <v>0</v>
      </c>
      <c r="I145" s="145">
        <v>0</v>
      </c>
      <c r="J145" s="145">
        <v>0</v>
      </c>
      <c r="K145" s="145">
        <v>0</v>
      </c>
      <c r="L145" s="145">
        <v>0</v>
      </c>
      <c r="M145" s="145">
        <v>1</v>
      </c>
      <c r="N145" s="145"/>
    </row>
    <row r="146" spans="1:14">
      <c r="A146" s="258"/>
      <c r="B146" s="258"/>
      <c r="C146" s="144" t="s">
        <v>2014</v>
      </c>
      <c r="D146" s="145">
        <v>3</v>
      </c>
      <c r="E146" s="145">
        <v>0</v>
      </c>
      <c r="F146" s="145">
        <v>0</v>
      </c>
      <c r="G146" s="145">
        <v>0</v>
      </c>
      <c r="H146" s="145">
        <v>0</v>
      </c>
      <c r="I146" s="145">
        <v>2</v>
      </c>
      <c r="J146" s="145">
        <v>1</v>
      </c>
      <c r="K146" s="145">
        <v>2</v>
      </c>
      <c r="L146" s="145">
        <v>1</v>
      </c>
      <c r="M146" s="145">
        <v>1</v>
      </c>
      <c r="N146" s="145"/>
    </row>
    <row r="147" spans="1:14">
      <c r="A147" s="258"/>
      <c r="B147" s="258"/>
      <c r="C147" s="144" t="s">
        <v>2015</v>
      </c>
      <c r="D147" s="145">
        <v>0</v>
      </c>
      <c r="E147" s="145">
        <v>1</v>
      </c>
      <c r="F147" s="145">
        <v>1</v>
      </c>
      <c r="G147" s="145">
        <v>0</v>
      </c>
      <c r="H147" s="145">
        <v>0</v>
      </c>
      <c r="I147" s="145">
        <v>0</v>
      </c>
      <c r="J147" s="145">
        <v>0</v>
      </c>
      <c r="K147" s="145">
        <v>0</v>
      </c>
      <c r="L147" s="145">
        <v>0</v>
      </c>
      <c r="M147" s="145">
        <v>2</v>
      </c>
      <c r="N147" s="145"/>
    </row>
    <row r="148" spans="1:14">
      <c r="A148" s="258"/>
      <c r="B148" s="258"/>
      <c r="C148" s="144" t="s">
        <v>131</v>
      </c>
      <c r="D148" s="145">
        <v>0</v>
      </c>
      <c r="E148" s="145">
        <v>0</v>
      </c>
      <c r="F148" s="145">
        <v>0</v>
      </c>
      <c r="G148" s="145">
        <v>1</v>
      </c>
      <c r="H148" s="145">
        <v>0</v>
      </c>
      <c r="I148" s="145">
        <v>0</v>
      </c>
      <c r="J148" s="145">
        <v>0</v>
      </c>
      <c r="K148" s="145">
        <v>0</v>
      </c>
      <c r="L148" s="145">
        <v>1</v>
      </c>
      <c r="M148" s="145">
        <v>0</v>
      </c>
      <c r="N148" s="145"/>
    </row>
    <row r="149" spans="1:14">
      <c r="A149" s="258"/>
      <c r="B149" s="258" t="s">
        <v>1963</v>
      </c>
      <c r="C149" s="141"/>
      <c r="D149" s="142">
        <v>7</v>
      </c>
      <c r="E149" s="142">
        <v>0</v>
      </c>
      <c r="F149" s="142">
        <v>0</v>
      </c>
      <c r="G149" s="142">
        <v>1</v>
      </c>
      <c r="H149" s="142">
        <v>0</v>
      </c>
      <c r="I149" s="142">
        <v>0</v>
      </c>
      <c r="J149" s="142"/>
      <c r="K149" s="142"/>
      <c r="L149" s="142"/>
      <c r="M149" s="142"/>
      <c r="N149" s="142"/>
    </row>
    <row r="150" spans="1:14">
      <c r="A150" s="258"/>
      <c r="B150" s="258"/>
      <c r="C150" s="144" t="s">
        <v>2016</v>
      </c>
      <c r="D150" s="145">
        <v>1</v>
      </c>
      <c r="E150" s="145">
        <v>0</v>
      </c>
      <c r="F150" s="145">
        <v>0</v>
      </c>
      <c r="G150" s="145">
        <v>0</v>
      </c>
      <c r="H150" s="145">
        <v>0</v>
      </c>
      <c r="I150" s="145">
        <v>0</v>
      </c>
      <c r="J150" s="145">
        <v>0</v>
      </c>
      <c r="K150" s="145">
        <v>0</v>
      </c>
      <c r="L150" s="145">
        <v>1</v>
      </c>
      <c r="M150" s="145">
        <v>0</v>
      </c>
      <c r="N150" s="145"/>
    </row>
    <row r="151" spans="1:14">
      <c r="A151" s="258"/>
      <c r="B151" s="258"/>
      <c r="C151" s="144" t="s">
        <v>90</v>
      </c>
      <c r="D151" s="145">
        <v>5</v>
      </c>
      <c r="E151" s="145">
        <v>0</v>
      </c>
      <c r="F151" s="145">
        <v>0</v>
      </c>
      <c r="G151" s="145">
        <v>1</v>
      </c>
      <c r="H151" s="145">
        <v>0</v>
      </c>
      <c r="I151" s="145">
        <v>0</v>
      </c>
      <c r="J151" s="145">
        <v>1</v>
      </c>
      <c r="K151" s="145">
        <v>3</v>
      </c>
      <c r="L151" s="145">
        <v>0</v>
      </c>
      <c r="M151" s="145">
        <v>2</v>
      </c>
      <c r="N151" s="145"/>
    </row>
    <row r="152" spans="1:14">
      <c r="A152" s="258"/>
      <c r="B152" s="258"/>
      <c r="C152" s="144" t="s">
        <v>2017</v>
      </c>
      <c r="D152" s="145">
        <v>1</v>
      </c>
      <c r="E152" s="145">
        <v>0</v>
      </c>
      <c r="F152" s="145">
        <v>0</v>
      </c>
      <c r="G152" s="145">
        <v>0</v>
      </c>
      <c r="H152" s="145">
        <v>0</v>
      </c>
      <c r="I152" s="145">
        <v>0</v>
      </c>
      <c r="J152" s="145">
        <v>0</v>
      </c>
      <c r="K152" s="145">
        <v>0</v>
      </c>
      <c r="L152" s="145">
        <v>1</v>
      </c>
      <c r="M152" s="145">
        <v>0</v>
      </c>
      <c r="N152" s="145"/>
    </row>
    <row r="153" spans="1:14">
      <c r="A153" s="258" t="s">
        <v>40</v>
      </c>
      <c r="B153" s="143" t="s">
        <v>1904</v>
      </c>
      <c r="C153" s="141"/>
      <c r="D153" s="142">
        <v>1367</v>
      </c>
      <c r="E153" s="142">
        <v>318</v>
      </c>
      <c r="F153" s="142">
        <v>416</v>
      </c>
      <c r="G153" s="142">
        <v>11</v>
      </c>
      <c r="H153" s="142">
        <v>15</v>
      </c>
      <c r="I153" s="142">
        <v>74</v>
      </c>
      <c r="J153" s="142"/>
      <c r="K153" s="142"/>
      <c r="L153" s="142"/>
      <c r="M153" s="142"/>
      <c r="N153" s="142"/>
    </row>
    <row r="154" spans="1:14">
      <c r="A154" s="258"/>
      <c r="B154" s="258" t="s">
        <v>1905</v>
      </c>
      <c r="C154" s="141"/>
      <c r="D154" s="142">
        <v>1203</v>
      </c>
      <c r="E154" s="142">
        <v>285</v>
      </c>
      <c r="F154" s="142">
        <v>362</v>
      </c>
      <c r="G154" s="142">
        <v>11</v>
      </c>
      <c r="H154" s="142">
        <v>12</v>
      </c>
      <c r="I154" s="142">
        <v>72</v>
      </c>
      <c r="J154" s="142"/>
      <c r="K154" s="142"/>
      <c r="L154" s="142"/>
      <c r="M154" s="142"/>
      <c r="N154" s="142"/>
    </row>
    <row r="155" spans="1:14">
      <c r="A155" s="258"/>
      <c r="B155" s="258"/>
      <c r="C155" s="144" t="s">
        <v>2018</v>
      </c>
      <c r="D155" s="145">
        <v>0</v>
      </c>
      <c r="E155" s="145">
        <v>1</v>
      </c>
      <c r="F155" s="145">
        <v>0</v>
      </c>
      <c r="G155" s="145">
        <v>0</v>
      </c>
      <c r="H155" s="145">
        <v>0</v>
      </c>
      <c r="I155" s="145">
        <v>0</v>
      </c>
      <c r="J155" s="145">
        <v>0</v>
      </c>
      <c r="K155" s="145">
        <v>0</v>
      </c>
      <c r="L155" s="145"/>
      <c r="M155" s="145">
        <v>1</v>
      </c>
      <c r="N155" s="145">
        <v>19397</v>
      </c>
    </row>
    <row r="156" spans="1:14">
      <c r="A156" s="258"/>
      <c r="B156" s="258"/>
      <c r="C156" s="144" t="s">
        <v>2019</v>
      </c>
      <c r="D156" s="145">
        <v>3</v>
      </c>
      <c r="E156" s="145">
        <v>0</v>
      </c>
      <c r="F156" s="145">
        <v>3</v>
      </c>
      <c r="G156" s="145">
        <v>0</v>
      </c>
      <c r="H156" s="145">
        <v>0</v>
      </c>
      <c r="I156" s="145">
        <v>0</v>
      </c>
      <c r="J156" s="145">
        <v>0</v>
      </c>
      <c r="K156" s="145">
        <v>1</v>
      </c>
      <c r="L156" s="145">
        <v>5</v>
      </c>
      <c r="M156" s="145">
        <v>0</v>
      </c>
      <c r="N156" s="145">
        <v>74441</v>
      </c>
    </row>
    <row r="157" spans="1:14">
      <c r="A157" s="258"/>
      <c r="B157" s="258"/>
      <c r="C157" s="144" t="s">
        <v>2020</v>
      </c>
      <c r="D157" s="145">
        <v>4</v>
      </c>
      <c r="E157" s="145">
        <v>0</v>
      </c>
      <c r="F157" s="145">
        <v>1</v>
      </c>
      <c r="G157" s="145">
        <v>0</v>
      </c>
      <c r="H157" s="145">
        <v>0</v>
      </c>
      <c r="I157" s="145">
        <v>1</v>
      </c>
      <c r="J157" s="145">
        <v>1</v>
      </c>
      <c r="K157" s="145">
        <v>0</v>
      </c>
      <c r="L157" s="145">
        <v>0</v>
      </c>
      <c r="M157" s="145">
        <v>5</v>
      </c>
      <c r="N157" s="145">
        <v>19011</v>
      </c>
    </row>
    <row r="158" spans="1:14">
      <c r="A158" s="258"/>
      <c r="B158" s="258"/>
      <c r="C158" s="144" t="s">
        <v>2021</v>
      </c>
      <c r="D158" s="145">
        <v>4</v>
      </c>
      <c r="E158" s="145">
        <v>0</v>
      </c>
      <c r="F158" s="145">
        <v>0</v>
      </c>
      <c r="G158" s="145">
        <v>0</v>
      </c>
      <c r="H158" s="145">
        <v>0</v>
      </c>
      <c r="I158" s="145">
        <v>0</v>
      </c>
      <c r="J158" s="145">
        <v>0</v>
      </c>
      <c r="K158" s="145">
        <v>3</v>
      </c>
      <c r="L158" s="145">
        <v>0</v>
      </c>
      <c r="M158" s="145">
        <v>1</v>
      </c>
      <c r="N158" s="145">
        <v>79703</v>
      </c>
    </row>
    <row r="159" spans="1:14">
      <c r="A159" s="258"/>
      <c r="B159" s="258"/>
      <c r="C159" s="144" t="s">
        <v>2022</v>
      </c>
      <c r="D159" s="145">
        <v>1</v>
      </c>
      <c r="E159" s="145">
        <v>0</v>
      </c>
      <c r="F159" s="145">
        <v>0</v>
      </c>
      <c r="G159" s="145">
        <v>0</v>
      </c>
      <c r="H159" s="145">
        <v>0</v>
      </c>
      <c r="I159" s="145">
        <v>0</v>
      </c>
      <c r="J159" s="145">
        <v>0</v>
      </c>
      <c r="K159" s="145">
        <v>0</v>
      </c>
      <c r="L159" s="145">
        <v>0</v>
      </c>
      <c r="M159" s="145">
        <v>1</v>
      </c>
      <c r="N159" s="145">
        <v>51477</v>
      </c>
    </row>
    <row r="160" spans="1:14" ht="19">
      <c r="A160" s="258"/>
      <c r="B160" s="258"/>
      <c r="C160" s="144" t="s">
        <v>7766</v>
      </c>
      <c r="D160" s="145">
        <v>1</v>
      </c>
      <c r="E160" s="145">
        <v>1</v>
      </c>
      <c r="F160" s="145">
        <v>0</v>
      </c>
      <c r="G160" s="145">
        <v>0</v>
      </c>
      <c r="H160" s="145">
        <v>0</v>
      </c>
      <c r="I160" s="145">
        <v>0</v>
      </c>
      <c r="J160" s="145">
        <v>1</v>
      </c>
      <c r="K160" s="145">
        <v>0</v>
      </c>
      <c r="L160" s="145">
        <v>0</v>
      </c>
      <c r="M160" s="145">
        <v>0</v>
      </c>
      <c r="N160" s="145">
        <v>344795</v>
      </c>
    </row>
    <row r="161" spans="1:14">
      <c r="A161" s="258"/>
      <c r="B161" s="258"/>
      <c r="C161" s="144" t="s">
        <v>2023</v>
      </c>
      <c r="D161" s="145">
        <v>2</v>
      </c>
      <c r="E161" s="145">
        <v>1</v>
      </c>
      <c r="F161" s="145">
        <v>1</v>
      </c>
      <c r="G161" s="145">
        <v>0</v>
      </c>
      <c r="H161" s="145">
        <v>0</v>
      </c>
      <c r="I161" s="145">
        <v>0</v>
      </c>
      <c r="J161" s="145">
        <v>1</v>
      </c>
      <c r="K161" s="145">
        <v>1</v>
      </c>
      <c r="L161" s="145">
        <v>1</v>
      </c>
      <c r="M161" s="145">
        <v>1</v>
      </c>
      <c r="N161" s="145">
        <v>114338</v>
      </c>
    </row>
    <row r="162" spans="1:14" ht="19">
      <c r="A162" s="258"/>
      <c r="B162" s="258"/>
      <c r="C162" s="144" t="s">
        <v>7767</v>
      </c>
      <c r="D162" s="145">
        <v>2</v>
      </c>
      <c r="E162" s="145">
        <v>0</v>
      </c>
      <c r="F162" s="145">
        <v>0</v>
      </c>
      <c r="G162" s="145">
        <v>0</v>
      </c>
      <c r="H162" s="145">
        <v>0</v>
      </c>
      <c r="I162" s="145">
        <v>0</v>
      </c>
      <c r="J162" s="145">
        <v>0</v>
      </c>
      <c r="K162" s="145"/>
      <c r="L162" s="145"/>
      <c r="M162" s="145">
        <v>1</v>
      </c>
      <c r="N162" s="145">
        <v>76520</v>
      </c>
    </row>
    <row r="163" spans="1:14">
      <c r="A163" s="258"/>
      <c r="B163" s="258"/>
      <c r="C163" s="144" t="s">
        <v>2024</v>
      </c>
      <c r="D163" s="145">
        <v>2</v>
      </c>
      <c r="E163" s="145">
        <v>0</v>
      </c>
      <c r="F163" s="145">
        <v>0</v>
      </c>
      <c r="G163" s="145">
        <v>0</v>
      </c>
      <c r="H163" s="145">
        <v>0</v>
      </c>
      <c r="I163" s="145">
        <v>0</v>
      </c>
      <c r="J163" s="145">
        <v>1</v>
      </c>
      <c r="K163" s="145">
        <v>1</v>
      </c>
      <c r="L163" s="145">
        <v>0</v>
      </c>
      <c r="M163" s="145">
        <v>0</v>
      </c>
      <c r="N163" s="145">
        <v>54202</v>
      </c>
    </row>
    <row r="164" spans="1:14">
      <c r="A164" s="258"/>
      <c r="B164" s="258"/>
      <c r="C164" s="144" t="s">
        <v>2025</v>
      </c>
      <c r="D164" s="145">
        <v>0</v>
      </c>
      <c r="E164" s="145">
        <v>0</v>
      </c>
      <c r="F164" s="145">
        <v>1</v>
      </c>
      <c r="G164" s="145">
        <v>0</v>
      </c>
      <c r="H164" s="145">
        <v>0</v>
      </c>
      <c r="I164" s="145">
        <v>0</v>
      </c>
      <c r="J164" s="145">
        <v>1</v>
      </c>
      <c r="K164" s="145">
        <v>0</v>
      </c>
      <c r="L164" s="145">
        <v>0</v>
      </c>
      <c r="M164" s="145">
        <v>0</v>
      </c>
      <c r="N164" s="145">
        <v>18492</v>
      </c>
    </row>
    <row r="165" spans="1:14">
      <c r="A165" s="258"/>
      <c r="B165" s="258"/>
      <c r="C165" s="144" t="s">
        <v>2026</v>
      </c>
      <c r="D165" s="145">
        <v>1</v>
      </c>
      <c r="E165" s="145">
        <v>0</v>
      </c>
      <c r="F165" s="145">
        <v>1</v>
      </c>
      <c r="G165" s="145">
        <v>0</v>
      </c>
      <c r="H165" s="145">
        <v>0</v>
      </c>
      <c r="I165" s="145">
        <v>0</v>
      </c>
      <c r="J165" s="145">
        <v>1</v>
      </c>
      <c r="K165" s="145">
        <v>1</v>
      </c>
      <c r="L165" s="145">
        <v>0</v>
      </c>
      <c r="M165" s="145">
        <v>0</v>
      </c>
      <c r="N165" s="145">
        <v>29679</v>
      </c>
    </row>
    <row r="166" spans="1:14">
      <c r="A166" s="258"/>
      <c r="B166" s="258"/>
      <c r="C166" s="144" t="s">
        <v>2027</v>
      </c>
      <c r="D166" s="145">
        <v>2</v>
      </c>
      <c r="E166" s="145">
        <v>2</v>
      </c>
      <c r="F166" s="145">
        <v>0</v>
      </c>
      <c r="G166" s="145">
        <v>0</v>
      </c>
      <c r="H166" s="145">
        <v>0</v>
      </c>
      <c r="I166" s="145">
        <v>0</v>
      </c>
      <c r="J166" s="145">
        <v>0</v>
      </c>
      <c r="K166" s="145">
        <v>0</v>
      </c>
      <c r="L166" s="145">
        <v>2</v>
      </c>
      <c r="M166" s="145">
        <v>2</v>
      </c>
      <c r="N166" s="145">
        <v>6704</v>
      </c>
    </row>
    <row r="167" spans="1:14">
      <c r="A167" s="258"/>
      <c r="B167" s="258"/>
      <c r="C167" s="144" t="s">
        <v>2028</v>
      </c>
      <c r="D167" s="145">
        <v>2</v>
      </c>
      <c r="E167" s="145">
        <v>1</v>
      </c>
      <c r="F167" s="145">
        <v>0</v>
      </c>
      <c r="G167" s="145">
        <v>0</v>
      </c>
      <c r="H167" s="145">
        <v>0</v>
      </c>
      <c r="I167" s="145">
        <v>0</v>
      </c>
      <c r="J167" s="145">
        <v>0</v>
      </c>
      <c r="K167" s="145">
        <v>1</v>
      </c>
      <c r="L167" s="145">
        <v>2</v>
      </c>
      <c r="M167" s="145">
        <v>0</v>
      </c>
      <c r="N167" s="145">
        <v>32157</v>
      </c>
    </row>
    <row r="168" spans="1:14">
      <c r="A168" s="258"/>
      <c r="B168" s="258"/>
      <c r="C168" s="144" t="s">
        <v>1912</v>
      </c>
      <c r="D168" s="145">
        <v>2</v>
      </c>
      <c r="E168" s="145">
        <v>0</v>
      </c>
      <c r="F168" s="145">
        <v>0</v>
      </c>
      <c r="G168" s="145">
        <v>0</v>
      </c>
      <c r="H168" s="145">
        <v>0</v>
      </c>
      <c r="I168" s="145">
        <v>0</v>
      </c>
      <c r="J168" s="145">
        <v>0</v>
      </c>
      <c r="K168" s="145">
        <v>0</v>
      </c>
      <c r="L168" s="145">
        <v>1</v>
      </c>
      <c r="M168" s="145">
        <v>1</v>
      </c>
      <c r="N168" s="145">
        <v>13933</v>
      </c>
    </row>
    <row r="169" spans="1:14">
      <c r="A169" s="258"/>
      <c r="B169" s="258"/>
      <c r="C169" s="144" t="s">
        <v>2029</v>
      </c>
      <c r="D169" s="145">
        <v>2</v>
      </c>
      <c r="E169" s="145">
        <v>0</v>
      </c>
      <c r="F169" s="145">
        <v>0</v>
      </c>
      <c r="G169" s="145">
        <v>0</v>
      </c>
      <c r="H169" s="145">
        <v>0</v>
      </c>
      <c r="I169" s="145">
        <v>0</v>
      </c>
      <c r="J169" s="145">
        <v>1</v>
      </c>
      <c r="K169" s="145"/>
      <c r="L169" s="145"/>
      <c r="M169" s="145">
        <v>1</v>
      </c>
      <c r="N169" s="145">
        <v>47754</v>
      </c>
    </row>
    <row r="170" spans="1:14" ht="19">
      <c r="A170" s="258"/>
      <c r="B170" s="258"/>
      <c r="C170" s="144" t="s">
        <v>7768</v>
      </c>
      <c r="D170" s="145">
        <v>2</v>
      </c>
      <c r="E170" s="145">
        <v>2</v>
      </c>
      <c r="F170" s="145">
        <v>2</v>
      </c>
      <c r="G170" s="145">
        <v>0</v>
      </c>
      <c r="H170" s="145">
        <v>0</v>
      </c>
      <c r="I170" s="145">
        <v>1</v>
      </c>
      <c r="J170" s="145">
        <v>2</v>
      </c>
      <c r="K170" s="145">
        <v>2</v>
      </c>
      <c r="L170" s="145">
        <v>1</v>
      </c>
      <c r="M170" s="145">
        <v>1</v>
      </c>
      <c r="N170" s="145">
        <v>411873</v>
      </c>
    </row>
    <row r="171" spans="1:14">
      <c r="A171" s="258"/>
      <c r="B171" s="258"/>
      <c r="C171" s="144" t="s">
        <v>2030</v>
      </c>
      <c r="D171" s="145">
        <v>2</v>
      </c>
      <c r="E171" s="145">
        <v>0</v>
      </c>
      <c r="F171" s="145">
        <v>0</v>
      </c>
      <c r="G171" s="145">
        <v>0</v>
      </c>
      <c r="H171" s="145">
        <v>0</v>
      </c>
      <c r="I171" s="145">
        <v>0</v>
      </c>
      <c r="J171" s="145">
        <v>0</v>
      </c>
      <c r="K171" s="145">
        <v>1</v>
      </c>
      <c r="L171" s="145">
        <v>0</v>
      </c>
      <c r="M171" s="145">
        <v>1</v>
      </c>
      <c r="N171" s="145">
        <v>69205</v>
      </c>
    </row>
    <row r="172" spans="1:14">
      <c r="A172" s="258"/>
      <c r="B172" s="258"/>
      <c r="C172" s="144" t="s">
        <v>2031</v>
      </c>
      <c r="D172" s="145">
        <v>2</v>
      </c>
      <c r="E172" s="145">
        <v>0</v>
      </c>
      <c r="F172" s="145">
        <v>0</v>
      </c>
      <c r="G172" s="145">
        <v>0</v>
      </c>
      <c r="H172" s="145">
        <v>0</v>
      </c>
      <c r="I172" s="145">
        <v>0</v>
      </c>
      <c r="J172" s="145">
        <v>0</v>
      </c>
      <c r="K172" s="145">
        <v>2</v>
      </c>
      <c r="L172" s="145">
        <v>0</v>
      </c>
      <c r="M172" s="145">
        <v>0</v>
      </c>
      <c r="N172" s="145">
        <v>31050</v>
      </c>
    </row>
    <row r="173" spans="1:14">
      <c r="A173" s="258"/>
      <c r="B173" s="258"/>
      <c r="C173" s="144" t="s">
        <v>2032</v>
      </c>
      <c r="D173" s="145">
        <v>1</v>
      </c>
      <c r="E173" s="145">
        <v>0</v>
      </c>
      <c r="F173" s="145">
        <v>0</v>
      </c>
      <c r="G173" s="145">
        <v>0</v>
      </c>
      <c r="H173" s="145">
        <v>0</v>
      </c>
      <c r="I173" s="145">
        <v>0</v>
      </c>
      <c r="J173" s="145">
        <v>0</v>
      </c>
      <c r="K173" s="145">
        <v>1</v>
      </c>
      <c r="L173" s="145"/>
      <c r="M173" s="145"/>
      <c r="N173" s="145">
        <v>25465</v>
      </c>
    </row>
    <row r="174" spans="1:14">
      <c r="A174" s="258"/>
      <c r="B174" s="258"/>
      <c r="C174" s="144" t="s">
        <v>2033</v>
      </c>
      <c r="D174" s="145">
        <v>2</v>
      </c>
      <c r="E174" s="145">
        <v>0</v>
      </c>
      <c r="F174" s="145">
        <v>1</v>
      </c>
      <c r="G174" s="145">
        <v>0</v>
      </c>
      <c r="H174" s="145">
        <v>0</v>
      </c>
      <c r="I174" s="145">
        <v>0</v>
      </c>
      <c r="J174" s="145">
        <v>0</v>
      </c>
      <c r="K174" s="145">
        <v>1</v>
      </c>
      <c r="L174" s="145">
        <v>1</v>
      </c>
      <c r="M174" s="145">
        <v>1</v>
      </c>
      <c r="N174" s="145">
        <v>57067</v>
      </c>
    </row>
    <row r="175" spans="1:14">
      <c r="A175" s="258"/>
      <c r="B175" s="258"/>
      <c r="C175" s="144" t="s">
        <v>2034</v>
      </c>
      <c r="D175" s="145">
        <v>0</v>
      </c>
      <c r="E175" s="145">
        <v>1</v>
      </c>
      <c r="F175" s="115">
        <v>0</v>
      </c>
      <c r="G175" s="115">
        <v>0</v>
      </c>
      <c r="H175" s="115">
        <v>0</v>
      </c>
      <c r="I175" s="115">
        <v>0</v>
      </c>
      <c r="J175" s="115">
        <v>0</v>
      </c>
      <c r="K175" s="145">
        <v>0</v>
      </c>
      <c r="L175" s="145">
        <v>1</v>
      </c>
      <c r="M175" s="145">
        <v>0</v>
      </c>
      <c r="N175" s="145">
        <v>32140</v>
      </c>
    </row>
    <row r="176" spans="1:14">
      <c r="A176" s="258"/>
      <c r="B176" s="258"/>
      <c r="C176" s="144" t="s">
        <v>2035</v>
      </c>
      <c r="D176" s="145">
        <v>2</v>
      </c>
      <c r="E176" s="145">
        <v>0</v>
      </c>
      <c r="F176" s="145">
        <v>0</v>
      </c>
      <c r="G176" s="145">
        <v>0</v>
      </c>
      <c r="H176" s="145">
        <v>0</v>
      </c>
      <c r="I176" s="145">
        <v>0</v>
      </c>
      <c r="J176" s="145">
        <v>0</v>
      </c>
      <c r="K176" s="145">
        <v>1</v>
      </c>
      <c r="L176" s="145">
        <v>1</v>
      </c>
      <c r="M176" s="145"/>
      <c r="N176" s="145">
        <v>75830</v>
      </c>
    </row>
    <row r="177" spans="1:14">
      <c r="A177" s="258"/>
      <c r="B177" s="258"/>
      <c r="C177" s="144" t="s">
        <v>2036</v>
      </c>
      <c r="D177" s="145">
        <v>0</v>
      </c>
      <c r="E177" s="145">
        <v>0</v>
      </c>
      <c r="F177" s="145">
        <v>1</v>
      </c>
      <c r="G177" s="145">
        <v>0</v>
      </c>
      <c r="H177" s="145">
        <v>0</v>
      </c>
      <c r="I177" s="145">
        <v>0</v>
      </c>
      <c r="J177" s="145">
        <v>0</v>
      </c>
      <c r="K177" s="145">
        <v>0</v>
      </c>
      <c r="L177" s="145">
        <v>1</v>
      </c>
      <c r="M177" s="145">
        <v>0</v>
      </c>
      <c r="N177" s="145">
        <v>37720</v>
      </c>
    </row>
    <row r="178" spans="1:14" ht="19">
      <c r="A178" s="258"/>
      <c r="B178" s="258"/>
      <c r="C178" s="144" t="s">
        <v>7769</v>
      </c>
      <c r="D178" s="145">
        <v>28</v>
      </c>
      <c r="E178" s="145">
        <v>3</v>
      </c>
      <c r="F178" s="145">
        <v>9</v>
      </c>
      <c r="G178" s="145">
        <v>0</v>
      </c>
      <c r="H178" s="145">
        <v>0</v>
      </c>
      <c r="I178" s="145">
        <v>2</v>
      </c>
      <c r="J178" s="145">
        <v>11</v>
      </c>
      <c r="K178" s="145">
        <v>9</v>
      </c>
      <c r="L178" s="145">
        <v>9</v>
      </c>
      <c r="M178" s="145">
        <v>11</v>
      </c>
      <c r="N178" s="145">
        <v>114872</v>
      </c>
    </row>
    <row r="179" spans="1:14">
      <c r="A179" s="258"/>
      <c r="B179" s="258"/>
      <c r="C179" s="144" t="s">
        <v>2037</v>
      </c>
      <c r="D179" s="145">
        <v>3</v>
      </c>
      <c r="E179" s="145">
        <v>3</v>
      </c>
      <c r="F179" s="145">
        <v>0</v>
      </c>
      <c r="G179" s="145">
        <v>0</v>
      </c>
      <c r="H179" s="145">
        <v>0</v>
      </c>
      <c r="I179" s="145">
        <v>0</v>
      </c>
      <c r="J179" s="145">
        <v>2</v>
      </c>
      <c r="K179" s="145">
        <v>1</v>
      </c>
      <c r="L179" s="145">
        <v>2</v>
      </c>
      <c r="M179" s="145">
        <v>1</v>
      </c>
      <c r="N179" s="145">
        <v>31163</v>
      </c>
    </row>
    <row r="180" spans="1:14">
      <c r="A180" s="258"/>
      <c r="B180" s="258"/>
      <c r="C180" s="144" t="s">
        <v>2038</v>
      </c>
      <c r="D180" s="145">
        <v>2</v>
      </c>
      <c r="E180" s="145">
        <v>0</v>
      </c>
      <c r="F180" s="145">
        <v>0</v>
      </c>
      <c r="G180" s="145">
        <v>0</v>
      </c>
      <c r="H180" s="145">
        <v>0</v>
      </c>
      <c r="I180" s="145">
        <v>0</v>
      </c>
      <c r="J180" s="145">
        <v>0</v>
      </c>
      <c r="K180" s="145">
        <v>0</v>
      </c>
      <c r="L180" s="145">
        <v>1</v>
      </c>
      <c r="M180" s="145">
        <v>1</v>
      </c>
      <c r="N180" s="145">
        <v>17853</v>
      </c>
    </row>
    <row r="181" spans="1:14">
      <c r="A181" s="258"/>
      <c r="B181" s="258"/>
      <c r="C181" s="144" t="s">
        <v>2039</v>
      </c>
      <c r="D181" s="145">
        <v>2</v>
      </c>
      <c r="E181" s="145">
        <v>0</v>
      </c>
      <c r="F181" s="145">
        <v>0</v>
      </c>
      <c r="G181" s="145">
        <v>0</v>
      </c>
      <c r="H181" s="145">
        <v>0</v>
      </c>
      <c r="I181" s="145">
        <v>0</v>
      </c>
      <c r="J181" s="145">
        <v>0</v>
      </c>
      <c r="K181" s="145">
        <v>0</v>
      </c>
      <c r="L181" s="145">
        <v>0</v>
      </c>
      <c r="M181" s="145">
        <v>2</v>
      </c>
      <c r="N181" s="145">
        <v>26650</v>
      </c>
    </row>
    <row r="182" spans="1:14" ht="19">
      <c r="A182" s="258"/>
      <c r="B182" s="258"/>
      <c r="C182" s="144" t="s">
        <v>7770</v>
      </c>
      <c r="D182" s="145">
        <v>8</v>
      </c>
      <c r="E182" s="145">
        <v>0</v>
      </c>
      <c r="F182" s="145">
        <v>3</v>
      </c>
      <c r="G182" s="145">
        <v>0</v>
      </c>
      <c r="H182" s="145">
        <v>0</v>
      </c>
      <c r="I182" s="145">
        <v>0</v>
      </c>
      <c r="J182" s="145">
        <v>0</v>
      </c>
      <c r="K182" s="145">
        <v>3</v>
      </c>
      <c r="L182" s="145">
        <v>2</v>
      </c>
      <c r="M182" s="145">
        <v>4</v>
      </c>
      <c r="N182" s="145">
        <v>103516</v>
      </c>
    </row>
    <row r="183" spans="1:14">
      <c r="A183" s="258"/>
      <c r="B183" s="258"/>
      <c r="C183" s="144" t="s">
        <v>2040</v>
      </c>
      <c r="D183" s="145">
        <v>4</v>
      </c>
      <c r="E183" s="145">
        <v>0</v>
      </c>
      <c r="F183" s="145">
        <v>0</v>
      </c>
      <c r="G183" s="145">
        <v>0</v>
      </c>
      <c r="H183" s="145">
        <v>0</v>
      </c>
      <c r="I183" s="145">
        <v>0</v>
      </c>
      <c r="J183" s="145">
        <v>0</v>
      </c>
      <c r="K183" s="145"/>
      <c r="L183" s="145">
        <v>2</v>
      </c>
      <c r="M183" s="145">
        <v>2</v>
      </c>
      <c r="N183" s="145">
        <v>29003</v>
      </c>
    </row>
    <row r="184" spans="1:14">
      <c r="A184" s="258"/>
      <c r="B184" s="258"/>
      <c r="C184" s="144" t="s">
        <v>2041</v>
      </c>
      <c r="D184" s="145">
        <v>0</v>
      </c>
      <c r="E184" s="145">
        <v>1</v>
      </c>
      <c r="F184" s="145">
        <v>0</v>
      </c>
      <c r="G184" s="145">
        <v>0</v>
      </c>
      <c r="H184" s="145">
        <v>0</v>
      </c>
      <c r="I184" s="145">
        <v>0</v>
      </c>
      <c r="J184" s="145">
        <v>0</v>
      </c>
      <c r="K184" s="145">
        <v>0</v>
      </c>
      <c r="L184" s="145">
        <v>1</v>
      </c>
      <c r="M184" s="145"/>
      <c r="N184" s="145">
        <v>22628</v>
      </c>
    </row>
    <row r="185" spans="1:14">
      <c r="A185" s="258"/>
      <c r="B185" s="258"/>
      <c r="C185" s="144" t="s">
        <v>2042</v>
      </c>
      <c r="D185" s="145">
        <v>2</v>
      </c>
      <c r="E185" s="145">
        <v>0</v>
      </c>
      <c r="F185" s="145">
        <v>0</v>
      </c>
      <c r="G185" s="145">
        <v>0</v>
      </c>
      <c r="H185" s="145">
        <v>0</v>
      </c>
      <c r="I185" s="145">
        <v>0</v>
      </c>
      <c r="J185" s="145">
        <v>0</v>
      </c>
      <c r="K185" s="145">
        <v>1</v>
      </c>
      <c r="L185" s="145">
        <v>1</v>
      </c>
      <c r="M185" s="145"/>
      <c r="N185" s="145">
        <v>70872</v>
      </c>
    </row>
    <row r="186" spans="1:14">
      <c r="A186" s="258"/>
      <c r="B186" s="258"/>
      <c r="C186" s="144" t="s">
        <v>2043</v>
      </c>
      <c r="D186" s="145">
        <v>0</v>
      </c>
      <c r="E186" s="145">
        <v>1</v>
      </c>
      <c r="F186" s="145">
        <v>2</v>
      </c>
      <c r="G186" s="145">
        <v>0</v>
      </c>
      <c r="H186" s="145">
        <v>0</v>
      </c>
      <c r="I186" s="145">
        <v>0</v>
      </c>
      <c r="J186" s="145">
        <v>1</v>
      </c>
      <c r="K186" s="145">
        <v>1</v>
      </c>
      <c r="L186" s="145">
        <v>1</v>
      </c>
      <c r="M186" s="145"/>
      <c r="N186" s="145">
        <v>41605</v>
      </c>
    </row>
    <row r="187" spans="1:14">
      <c r="A187" s="258"/>
      <c r="B187" s="258"/>
      <c r="C187" s="144" t="s">
        <v>2044</v>
      </c>
      <c r="D187" s="145">
        <v>2</v>
      </c>
      <c r="E187" s="145">
        <v>0</v>
      </c>
      <c r="F187" s="145">
        <v>0</v>
      </c>
      <c r="G187" s="145">
        <v>0</v>
      </c>
      <c r="H187" s="145">
        <v>0</v>
      </c>
      <c r="I187" s="145">
        <v>0</v>
      </c>
      <c r="J187" s="145">
        <v>1</v>
      </c>
      <c r="K187" s="145">
        <v>0</v>
      </c>
      <c r="L187" s="145">
        <v>1</v>
      </c>
      <c r="M187" s="145">
        <v>0</v>
      </c>
      <c r="N187" s="145">
        <v>115531</v>
      </c>
    </row>
    <row r="188" spans="1:14">
      <c r="A188" s="258"/>
      <c r="B188" s="258"/>
      <c r="C188" s="144" t="s">
        <v>2045</v>
      </c>
      <c r="D188" s="145">
        <v>1</v>
      </c>
      <c r="E188" s="145">
        <v>0</v>
      </c>
      <c r="F188" s="145">
        <v>0</v>
      </c>
      <c r="G188" s="145">
        <v>0</v>
      </c>
      <c r="H188" s="145">
        <v>0</v>
      </c>
      <c r="I188" s="145">
        <v>0</v>
      </c>
      <c r="J188" s="145">
        <v>0</v>
      </c>
      <c r="K188" s="145">
        <v>0</v>
      </c>
      <c r="L188" s="145">
        <v>1</v>
      </c>
      <c r="M188" s="145"/>
      <c r="N188" s="145">
        <v>92021</v>
      </c>
    </row>
    <row r="189" spans="1:14">
      <c r="A189" s="258"/>
      <c r="B189" s="258"/>
      <c r="C189" s="144" t="s">
        <v>2046</v>
      </c>
      <c r="D189" s="145">
        <v>2</v>
      </c>
      <c r="E189" s="145">
        <v>0</v>
      </c>
      <c r="F189" s="145">
        <v>1</v>
      </c>
      <c r="G189" s="145">
        <v>0</v>
      </c>
      <c r="H189" s="145">
        <v>0</v>
      </c>
      <c r="I189" s="145">
        <v>0</v>
      </c>
      <c r="J189" s="145">
        <v>1</v>
      </c>
      <c r="K189" s="145"/>
      <c r="L189" s="145">
        <v>2</v>
      </c>
      <c r="M189" s="145"/>
      <c r="N189" s="145">
        <v>52871</v>
      </c>
    </row>
    <row r="190" spans="1:14">
      <c r="A190" s="258"/>
      <c r="B190" s="258"/>
      <c r="C190" s="144" t="s">
        <v>2047</v>
      </c>
      <c r="D190" s="145">
        <v>2</v>
      </c>
      <c r="E190" s="145">
        <v>0</v>
      </c>
      <c r="F190" s="145">
        <v>1</v>
      </c>
      <c r="G190" s="145">
        <v>0</v>
      </c>
      <c r="H190" s="145">
        <v>0</v>
      </c>
      <c r="I190" s="145">
        <v>0</v>
      </c>
      <c r="J190" s="145">
        <v>1</v>
      </c>
      <c r="K190" s="145">
        <v>1</v>
      </c>
      <c r="L190" s="145">
        <v>0</v>
      </c>
      <c r="M190" s="145">
        <v>1</v>
      </c>
      <c r="N190" s="145">
        <v>35543</v>
      </c>
    </row>
    <row r="191" spans="1:14">
      <c r="A191" s="258"/>
      <c r="B191" s="258"/>
      <c r="C191" s="144" t="s">
        <v>2048</v>
      </c>
      <c r="D191" s="145">
        <v>3</v>
      </c>
      <c r="E191" s="145">
        <v>0</v>
      </c>
      <c r="F191" s="145">
        <v>0</v>
      </c>
      <c r="G191" s="145">
        <v>0</v>
      </c>
      <c r="H191" s="145">
        <v>0</v>
      </c>
      <c r="I191" s="145">
        <v>0</v>
      </c>
      <c r="J191" s="145">
        <v>0</v>
      </c>
      <c r="K191" s="145"/>
      <c r="L191" s="145">
        <v>1</v>
      </c>
      <c r="M191" s="145">
        <v>2</v>
      </c>
      <c r="N191" s="145">
        <v>49282</v>
      </c>
    </row>
    <row r="192" spans="1:14">
      <c r="A192" s="258"/>
      <c r="B192" s="258"/>
      <c r="C192" s="144" t="s">
        <v>2049</v>
      </c>
      <c r="D192" s="145">
        <v>0</v>
      </c>
      <c r="E192" s="145">
        <v>1</v>
      </c>
      <c r="F192" s="145">
        <v>1</v>
      </c>
      <c r="G192" s="145">
        <v>0</v>
      </c>
      <c r="H192" s="145">
        <v>0</v>
      </c>
      <c r="I192" s="145">
        <v>0</v>
      </c>
      <c r="J192" s="145">
        <v>0</v>
      </c>
      <c r="K192" s="145">
        <v>0</v>
      </c>
      <c r="L192" s="145">
        <v>2</v>
      </c>
      <c r="M192" s="145"/>
      <c r="N192" s="145">
        <v>47325</v>
      </c>
    </row>
    <row r="193" spans="1:14" ht="19">
      <c r="A193" s="258"/>
      <c r="B193" s="258"/>
      <c r="C193" s="144" t="s">
        <v>7771</v>
      </c>
      <c r="D193" s="145">
        <v>1</v>
      </c>
      <c r="E193" s="145">
        <v>1</v>
      </c>
      <c r="F193" s="145">
        <v>3</v>
      </c>
      <c r="G193" s="145">
        <v>0</v>
      </c>
      <c r="H193" s="145">
        <v>0</v>
      </c>
      <c r="I193" s="145">
        <v>2</v>
      </c>
      <c r="J193" s="145">
        <v>3</v>
      </c>
      <c r="K193" s="145">
        <v>0</v>
      </c>
      <c r="L193" s="145">
        <v>1</v>
      </c>
      <c r="M193" s="145">
        <v>2</v>
      </c>
      <c r="N193" s="145">
        <v>102499</v>
      </c>
    </row>
    <row r="194" spans="1:14">
      <c r="A194" s="258"/>
      <c r="B194" s="258"/>
      <c r="C194" s="144" t="s">
        <v>2050</v>
      </c>
      <c r="D194" s="145">
        <v>1</v>
      </c>
      <c r="E194" s="145">
        <v>0</v>
      </c>
      <c r="F194" s="145">
        <v>0</v>
      </c>
      <c r="G194" s="145">
        <v>0</v>
      </c>
      <c r="H194" s="145">
        <v>0</v>
      </c>
      <c r="I194" s="145">
        <v>0</v>
      </c>
      <c r="J194" s="145">
        <v>1</v>
      </c>
      <c r="K194" s="145">
        <v>0</v>
      </c>
      <c r="L194" s="145">
        <v>0</v>
      </c>
      <c r="M194" s="145">
        <v>0</v>
      </c>
      <c r="N194" s="145">
        <v>94611</v>
      </c>
    </row>
    <row r="195" spans="1:14">
      <c r="A195" s="258"/>
      <c r="B195" s="258"/>
      <c r="C195" s="144" t="s">
        <v>2051</v>
      </c>
      <c r="D195" s="145">
        <v>0</v>
      </c>
      <c r="E195" s="145">
        <v>1</v>
      </c>
      <c r="F195" s="145">
        <v>0</v>
      </c>
      <c r="G195" s="145">
        <v>0</v>
      </c>
      <c r="H195" s="145">
        <v>0</v>
      </c>
      <c r="I195" s="145">
        <v>0</v>
      </c>
      <c r="J195" s="145">
        <v>0</v>
      </c>
      <c r="K195" s="145"/>
      <c r="L195" s="145"/>
      <c r="M195" s="145">
        <v>1</v>
      </c>
      <c r="N195" s="145">
        <v>78786</v>
      </c>
    </row>
    <row r="196" spans="1:14" ht="19">
      <c r="A196" s="258"/>
      <c r="B196" s="258"/>
      <c r="C196" s="144" t="s">
        <v>7772</v>
      </c>
      <c r="D196" s="145">
        <v>2</v>
      </c>
      <c r="E196" s="145">
        <v>0</v>
      </c>
      <c r="F196" s="145">
        <v>0</v>
      </c>
      <c r="G196" s="145">
        <v>0</v>
      </c>
      <c r="H196" s="145">
        <v>0</v>
      </c>
      <c r="I196" s="145">
        <v>1</v>
      </c>
      <c r="J196" s="145">
        <v>0</v>
      </c>
      <c r="K196" s="145">
        <v>2</v>
      </c>
      <c r="L196" s="145">
        <v>0</v>
      </c>
      <c r="M196" s="145">
        <v>0</v>
      </c>
      <c r="N196" s="145">
        <v>19195</v>
      </c>
    </row>
    <row r="197" spans="1:14">
      <c r="A197" s="258"/>
      <c r="B197" s="258"/>
      <c r="C197" s="144" t="s">
        <v>2052</v>
      </c>
      <c r="D197" s="145">
        <v>4</v>
      </c>
      <c r="E197" s="145">
        <v>3</v>
      </c>
      <c r="F197" s="145">
        <v>1</v>
      </c>
      <c r="G197" s="145">
        <v>0</v>
      </c>
      <c r="H197" s="145">
        <v>0</v>
      </c>
      <c r="I197" s="145">
        <v>1</v>
      </c>
      <c r="J197" s="145">
        <v>1</v>
      </c>
      <c r="K197" s="145">
        <v>2</v>
      </c>
      <c r="L197" s="145">
        <v>5</v>
      </c>
      <c r="M197" s="145">
        <v>1</v>
      </c>
      <c r="N197" s="145">
        <v>277976</v>
      </c>
    </row>
    <row r="198" spans="1:14">
      <c r="A198" s="258"/>
      <c r="B198" s="258"/>
      <c r="C198" s="144" t="s">
        <v>2053</v>
      </c>
      <c r="D198" s="145">
        <v>2</v>
      </c>
      <c r="E198" s="145">
        <v>3</v>
      </c>
      <c r="F198" s="145">
        <v>0</v>
      </c>
      <c r="G198" s="145">
        <v>0</v>
      </c>
      <c r="H198" s="145">
        <v>0</v>
      </c>
      <c r="I198" s="145">
        <v>0</v>
      </c>
      <c r="J198" s="145">
        <v>4</v>
      </c>
      <c r="K198" s="145">
        <v>0</v>
      </c>
      <c r="L198" s="145">
        <v>1</v>
      </c>
      <c r="M198" s="145">
        <v>0</v>
      </c>
      <c r="N198" s="145">
        <v>86896</v>
      </c>
    </row>
    <row r="199" spans="1:14">
      <c r="A199" s="258"/>
      <c r="B199" s="258"/>
      <c r="C199" s="144" t="s">
        <v>2054</v>
      </c>
      <c r="D199" s="145">
        <v>1</v>
      </c>
      <c r="E199" s="145">
        <v>0</v>
      </c>
      <c r="F199" s="145">
        <v>0</v>
      </c>
      <c r="G199" s="145">
        <v>0</v>
      </c>
      <c r="H199" s="145">
        <v>0</v>
      </c>
      <c r="I199" s="145">
        <v>0</v>
      </c>
      <c r="J199" s="145">
        <v>0</v>
      </c>
      <c r="K199" s="145">
        <v>0</v>
      </c>
      <c r="L199" s="145">
        <v>1</v>
      </c>
      <c r="M199" s="145">
        <v>0</v>
      </c>
      <c r="N199" s="145">
        <v>35068</v>
      </c>
    </row>
    <row r="200" spans="1:14" ht="19">
      <c r="A200" s="258"/>
      <c r="B200" s="258"/>
      <c r="C200" s="144" t="s">
        <v>7773</v>
      </c>
      <c r="D200" s="145">
        <v>8</v>
      </c>
      <c r="E200" s="145">
        <v>1</v>
      </c>
      <c r="F200" s="145">
        <v>1</v>
      </c>
      <c r="G200" s="145">
        <v>0</v>
      </c>
      <c r="H200" s="145">
        <v>0</v>
      </c>
      <c r="I200" s="145">
        <v>0</v>
      </c>
      <c r="J200" s="145">
        <v>2</v>
      </c>
      <c r="K200" s="145">
        <v>1</v>
      </c>
      <c r="L200" s="145">
        <v>3</v>
      </c>
      <c r="M200" s="145">
        <v>2</v>
      </c>
      <c r="N200" s="145">
        <v>16901</v>
      </c>
    </row>
    <row r="201" spans="1:14">
      <c r="A201" s="258"/>
      <c r="B201" s="258"/>
      <c r="C201" s="144" t="s">
        <v>2055</v>
      </c>
      <c r="D201" s="145">
        <v>0</v>
      </c>
      <c r="E201" s="145">
        <v>0</v>
      </c>
      <c r="F201" s="145">
        <v>2</v>
      </c>
      <c r="G201" s="145">
        <v>0</v>
      </c>
      <c r="H201" s="145">
        <v>0</v>
      </c>
      <c r="I201" s="145">
        <v>0</v>
      </c>
      <c r="J201" s="145">
        <v>0</v>
      </c>
      <c r="K201" s="145">
        <v>0</v>
      </c>
      <c r="L201" s="145">
        <v>1</v>
      </c>
      <c r="M201" s="145">
        <v>1</v>
      </c>
      <c r="N201" s="145">
        <v>125348</v>
      </c>
    </row>
    <row r="202" spans="1:14">
      <c r="A202" s="258"/>
      <c r="B202" s="258"/>
      <c r="C202" s="144" t="s">
        <v>2056</v>
      </c>
      <c r="D202" s="145">
        <v>1</v>
      </c>
      <c r="E202" s="145">
        <v>0</v>
      </c>
      <c r="F202" s="145">
        <v>0</v>
      </c>
      <c r="G202" s="145">
        <v>0</v>
      </c>
      <c r="H202" s="145">
        <v>0</v>
      </c>
      <c r="I202" s="145">
        <v>0</v>
      </c>
      <c r="J202" s="145">
        <v>0</v>
      </c>
      <c r="K202" s="145">
        <v>1</v>
      </c>
      <c r="L202" s="145"/>
      <c r="M202" s="145"/>
      <c r="N202" s="145">
        <v>91625</v>
      </c>
    </row>
    <row r="203" spans="1:14">
      <c r="A203" s="258"/>
      <c r="B203" s="258"/>
      <c r="C203" s="144" t="s">
        <v>2057</v>
      </c>
      <c r="D203" s="145">
        <v>0</v>
      </c>
      <c r="E203" s="145">
        <v>0</v>
      </c>
      <c r="F203" s="145">
        <v>0</v>
      </c>
      <c r="G203" s="145">
        <v>1</v>
      </c>
      <c r="H203" s="145">
        <v>0</v>
      </c>
      <c r="I203" s="145">
        <v>0</v>
      </c>
      <c r="J203" s="145">
        <v>0</v>
      </c>
      <c r="K203" s="145">
        <v>0</v>
      </c>
      <c r="L203" s="145">
        <v>1</v>
      </c>
      <c r="M203" s="145">
        <v>0</v>
      </c>
      <c r="N203" s="145">
        <v>8191</v>
      </c>
    </row>
    <row r="204" spans="1:14">
      <c r="A204" s="258"/>
      <c r="B204" s="258"/>
      <c r="C204" s="144" t="s">
        <v>2058</v>
      </c>
      <c r="D204" s="145">
        <v>2</v>
      </c>
      <c r="E204" s="145">
        <v>0</v>
      </c>
      <c r="F204" s="145">
        <v>0</v>
      </c>
      <c r="G204" s="145">
        <v>0</v>
      </c>
      <c r="H204" s="145">
        <v>0</v>
      </c>
      <c r="I204" s="145">
        <v>0</v>
      </c>
      <c r="J204" s="145">
        <v>1</v>
      </c>
      <c r="K204" s="145">
        <v>1</v>
      </c>
      <c r="L204" s="145">
        <v>0</v>
      </c>
      <c r="M204" s="145">
        <v>0</v>
      </c>
      <c r="N204" s="145">
        <v>161946</v>
      </c>
    </row>
    <row r="205" spans="1:14">
      <c r="A205" s="258"/>
      <c r="B205" s="258"/>
      <c r="C205" s="144" t="s">
        <v>2059</v>
      </c>
      <c r="D205" s="145">
        <v>1</v>
      </c>
      <c r="E205" s="145">
        <v>0</v>
      </c>
      <c r="F205" s="145">
        <v>0</v>
      </c>
      <c r="G205" s="145">
        <v>0</v>
      </c>
      <c r="H205" s="145">
        <v>1</v>
      </c>
      <c r="I205" s="145">
        <v>0</v>
      </c>
      <c r="J205" s="145">
        <v>0</v>
      </c>
      <c r="K205" s="145">
        <v>1</v>
      </c>
      <c r="L205" s="145">
        <v>1</v>
      </c>
      <c r="M205" s="145">
        <v>0</v>
      </c>
      <c r="N205" s="145">
        <v>19706</v>
      </c>
    </row>
    <row r="206" spans="1:14">
      <c r="A206" s="258"/>
      <c r="B206" s="258"/>
      <c r="C206" s="144" t="s">
        <v>2060</v>
      </c>
      <c r="D206" s="145">
        <v>3</v>
      </c>
      <c r="E206" s="145">
        <v>0</v>
      </c>
      <c r="F206" s="145">
        <v>2</v>
      </c>
      <c r="G206" s="145">
        <v>0</v>
      </c>
      <c r="H206" s="145">
        <v>0</v>
      </c>
      <c r="I206" s="145">
        <v>0</v>
      </c>
      <c r="J206" s="145">
        <v>1</v>
      </c>
      <c r="K206" s="145">
        <v>1</v>
      </c>
      <c r="L206" s="145">
        <v>2</v>
      </c>
      <c r="M206" s="145">
        <v>1</v>
      </c>
      <c r="N206" s="145">
        <v>109785</v>
      </c>
    </row>
    <row r="207" spans="1:14">
      <c r="A207" s="258"/>
      <c r="B207" s="258"/>
      <c r="C207" s="144" t="s">
        <v>2061</v>
      </c>
      <c r="D207" s="145">
        <v>2</v>
      </c>
      <c r="E207" s="145">
        <v>0</v>
      </c>
      <c r="F207" s="145">
        <v>0</v>
      </c>
      <c r="G207" s="145">
        <v>0</v>
      </c>
      <c r="H207" s="145">
        <v>0</v>
      </c>
      <c r="I207" s="145">
        <v>0</v>
      </c>
      <c r="J207" s="145">
        <v>1</v>
      </c>
      <c r="K207" s="145">
        <v>1</v>
      </c>
      <c r="L207" s="145">
        <v>0</v>
      </c>
      <c r="M207" s="145">
        <v>0</v>
      </c>
      <c r="N207" s="145">
        <v>49590</v>
      </c>
    </row>
    <row r="208" spans="1:14">
      <c r="A208" s="258"/>
      <c r="B208" s="258"/>
      <c r="C208" s="3" t="s">
        <v>2062</v>
      </c>
      <c r="D208" s="145">
        <v>1</v>
      </c>
      <c r="E208" s="145">
        <v>1</v>
      </c>
      <c r="F208" s="145">
        <v>1</v>
      </c>
      <c r="G208" s="145">
        <v>0</v>
      </c>
      <c r="H208" s="145">
        <v>0</v>
      </c>
      <c r="I208" s="145">
        <v>0</v>
      </c>
      <c r="J208" s="145">
        <v>0</v>
      </c>
      <c r="K208" s="145">
        <v>0</v>
      </c>
      <c r="L208" s="145">
        <v>2</v>
      </c>
      <c r="M208" s="145">
        <v>1</v>
      </c>
      <c r="N208" s="145">
        <v>6732</v>
      </c>
    </row>
    <row r="209" spans="1:14" ht="19">
      <c r="A209" s="258"/>
      <c r="B209" s="258"/>
      <c r="C209" s="144" t="s">
        <v>7774</v>
      </c>
      <c r="D209" s="145">
        <v>2</v>
      </c>
      <c r="E209" s="145">
        <v>1</v>
      </c>
      <c r="F209" s="145">
        <v>0</v>
      </c>
      <c r="G209" s="145">
        <v>0</v>
      </c>
      <c r="H209" s="145">
        <v>0</v>
      </c>
      <c r="I209" s="145">
        <v>0</v>
      </c>
      <c r="J209" s="145">
        <v>1</v>
      </c>
      <c r="K209" s="145">
        <v>0</v>
      </c>
      <c r="L209" s="145">
        <v>0</v>
      </c>
      <c r="M209" s="145">
        <v>1</v>
      </c>
      <c r="N209" s="145">
        <v>39271</v>
      </c>
    </row>
    <row r="210" spans="1:14">
      <c r="A210" s="258"/>
      <c r="B210" s="258"/>
      <c r="C210" s="144" t="s">
        <v>2063</v>
      </c>
      <c r="D210" s="145">
        <v>1</v>
      </c>
      <c r="E210" s="145">
        <v>0</v>
      </c>
      <c r="F210" s="145">
        <v>0</v>
      </c>
      <c r="G210" s="145">
        <v>0</v>
      </c>
      <c r="H210" s="145">
        <v>0</v>
      </c>
      <c r="I210" s="145">
        <v>0</v>
      </c>
      <c r="J210" s="145">
        <v>0</v>
      </c>
      <c r="K210" s="145">
        <v>1</v>
      </c>
      <c r="L210" s="145"/>
      <c r="M210" s="145"/>
      <c r="N210" s="145">
        <v>56950</v>
      </c>
    </row>
    <row r="211" spans="1:14">
      <c r="A211" s="258"/>
      <c r="B211" s="258"/>
      <c r="C211" s="147" t="s">
        <v>2064</v>
      </c>
      <c r="D211" s="145">
        <v>4</v>
      </c>
      <c r="E211" s="145">
        <v>0</v>
      </c>
      <c r="F211" s="145">
        <v>0</v>
      </c>
      <c r="G211" s="145">
        <v>0</v>
      </c>
      <c r="H211" s="145">
        <v>0</v>
      </c>
      <c r="I211" s="145">
        <v>0</v>
      </c>
      <c r="J211" s="145">
        <v>3</v>
      </c>
      <c r="K211" s="145">
        <v>0</v>
      </c>
      <c r="L211" s="145">
        <v>0</v>
      </c>
      <c r="M211" s="145">
        <v>1</v>
      </c>
      <c r="N211" s="145">
        <v>49588</v>
      </c>
    </row>
    <row r="212" spans="1:14">
      <c r="A212" s="258"/>
      <c r="B212" s="258"/>
      <c r="C212" s="144" t="s">
        <v>2065</v>
      </c>
      <c r="D212" s="145">
        <v>3</v>
      </c>
      <c r="E212" s="145">
        <v>0</v>
      </c>
      <c r="F212" s="145">
        <v>0</v>
      </c>
      <c r="G212" s="145">
        <v>0</v>
      </c>
      <c r="H212" s="145">
        <v>0</v>
      </c>
      <c r="I212" s="145">
        <v>0</v>
      </c>
      <c r="J212" s="145">
        <v>1</v>
      </c>
      <c r="K212" s="145">
        <v>2</v>
      </c>
      <c r="L212" s="145">
        <v>0</v>
      </c>
      <c r="M212" s="145">
        <v>0</v>
      </c>
      <c r="N212" s="145">
        <v>98021</v>
      </c>
    </row>
    <row r="213" spans="1:14">
      <c r="A213" s="258"/>
      <c r="B213" s="258"/>
      <c r="C213" s="144" t="s">
        <v>2066</v>
      </c>
      <c r="D213" s="145">
        <v>1</v>
      </c>
      <c r="E213" s="145">
        <v>0</v>
      </c>
      <c r="F213" s="145">
        <v>0</v>
      </c>
      <c r="G213" s="145">
        <v>0</v>
      </c>
      <c r="H213" s="145">
        <v>0</v>
      </c>
      <c r="I213" s="145">
        <v>0</v>
      </c>
      <c r="J213" s="145">
        <v>0</v>
      </c>
      <c r="K213" s="145">
        <v>1</v>
      </c>
      <c r="L213" s="145">
        <v>0</v>
      </c>
      <c r="M213" s="145">
        <v>0</v>
      </c>
      <c r="N213" s="145">
        <v>32534</v>
      </c>
    </row>
    <row r="214" spans="1:14">
      <c r="A214" s="258"/>
      <c r="B214" s="258"/>
      <c r="C214" s="144" t="s">
        <v>2067</v>
      </c>
      <c r="D214" s="145">
        <v>10</v>
      </c>
      <c r="E214" s="145">
        <v>2</v>
      </c>
      <c r="F214" s="145">
        <v>2</v>
      </c>
      <c r="G214" s="145">
        <v>0</v>
      </c>
      <c r="H214" s="145">
        <v>0</v>
      </c>
      <c r="I214" s="145">
        <v>0</v>
      </c>
      <c r="J214" s="145">
        <v>4</v>
      </c>
      <c r="K214" s="145">
        <v>3</v>
      </c>
      <c r="L214" s="145">
        <v>3</v>
      </c>
      <c r="M214" s="145">
        <v>4</v>
      </c>
      <c r="N214" s="145">
        <v>66939</v>
      </c>
    </row>
    <row r="215" spans="1:14">
      <c r="A215" s="258"/>
      <c r="B215" s="258"/>
      <c r="C215" s="144" t="s">
        <v>2068</v>
      </c>
      <c r="D215" s="145">
        <v>7</v>
      </c>
      <c r="E215" s="145">
        <v>0</v>
      </c>
      <c r="F215" s="145">
        <v>0</v>
      </c>
      <c r="G215" s="145">
        <v>0</v>
      </c>
      <c r="H215" s="145">
        <v>0</v>
      </c>
      <c r="I215" s="145">
        <v>0</v>
      </c>
      <c r="J215" s="145">
        <v>1</v>
      </c>
      <c r="K215" s="145">
        <v>1</v>
      </c>
      <c r="L215" s="145">
        <v>3</v>
      </c>
      <c r="M215" s="145">
        <v>2</v>
      </c>
      <c r="N215" s="145">
        <v>52484</v>
      </c>
    </row>
    <row r="216" spans="1:14">
      <c r="A216" s="258"/>
      <c r="B216" s="258"/>
      <c r="C216" s="144" t="s">
        <v>2069</v>
      </c>
      <c r="D216" s="145">
        <v>0</v>
      </c>
      <c r="E216" s="145">
        <v>0</v>
      </c>
      <c r="F216" s="145">
        <v>1</v>
      </c>
      <c r="G216" s="145">
        <v>0</v>
      </c>
      <c r="H216" s="145">
        <v>0</v>
      </c>
      <c r="I216" s="145">
        <v>0</v>
      </c>
      <c r="J216" s="145">
        <v>0</v>
      </c>
      <c r="K216" s="145"/>
      <c r="L216" s="145">
        <v>0</v>
      </c>
      <c r="M216" s="145">
        <v>1</v>
      </c>
      <c r="N216" s="145">
        <v>32923</v>
      </c>
    </row>
    <row r="217" spans="1:14">
      <c r="A217" s="258"/>
      <c r="B217" s="258"/>
      <c r="C217" s="144" t="s">
        <v>2070</v>
      </c>
      <c r="D217" s="145">
        <v>2</v>
      </c>
      <c r="E217" s="145">
        <v>0</v>
      </c>
      <c r="F217" s="145">
        <v>0</v>
      </c>
      <c r="G217" s="145">
        <v>0</v>
      </c>
      <c r="H217" s="145">
        <v>0</v>
      </c>
      <c r="I217" s="145">
        <v>0</v>
      </c>
      <c r="J217" s="145">
        <v>1</v>
      </c>
      <c r="K217" s="145">
        <v>0</v>
      </c>
      <c r="L217" s="145"/>
      <c r="M217" s="145">
        <v>1</v>
      </c>
      <c r="N217" s="145">
        <v>52713</v>
      </c>
    </row>
    <row r="218" spans="1:14">
      <c r="A218" s="258"/>
      <c r="B218" s="258"/>
      <c r="C218" s="144" t="s">
        <v>2071</v>
      </c>
      <c r="D218" s="145">
        <v>0</v>
      </c>
      <c r="E218" s="145">
        <v>0</v>
      </c>
      <c r="F218" s="145">
        <v>1</v>
      </c>
      <c r="G218" s="145">
        <v>0</v>
      </c>
      <c r="H218" s="145">
        <v>0</v>
      </c>
      <c r="I218" s="145">
        <v>0</v>
      </c>
      <c r="J218" s="145">
        <v>0</v>
      </c>
      <c r="K218" s="145">
        <v>0</v>
      </c>
      <c r="L218" s="145">
        <v>1</v>
      </c>
      <c r="M218" s="145"/>
      <c r="N218" s="145">
        <v>109226</v>
      </c>
    </row>
    <row r="219" spans="1:14" ht="19">
      <c r="A219" s="258"/>
      <c r="B219" s="258"/>
      <c r="C219" s="144" t="s">
        <v>7775</v>
      </c>
      <c r="D219" s="145">
        <v>3</v>
      </c>
      <c r="E219" s="145">
        <v>0</v>
      </c>
      <c r="F219" s="145">
        <v>1</v>
      </c>
      <c r="G219" s="145">
        <v>0</v>
      </c>
      <c r="H219" s="145">
        <v>0</v>
      </c>
      <c r="I219" s="145">
        <v>0</v>
      </c>
      <c r="J219" s="145">
        <v>2</v>
      </c>
      <c r="K219" s="145">
        <v>1</v>
      </c>
      <c r="L219" s="145">
        <v>0</v>
      </c>
      <c r="M219" s="145">
        <v>0</v>
      </c>
      <c r="N219" s="145">
        <v>104693</v>
      </c>
    </row>
    <row r="220" spans="1:14">
      <c r="A220" s="258"/>
      <c r="B220" s="258"/>
      <c r="C220" s="144" t="s">
        <v>2072</v>
      </c>
      <c r="D220" s="145">
        <v>2</v>
      </c>
      <c r="E220" s="145">
        <v>0</v>
      </c>
      <c r="F220" s="145">
        <v>0</v>
      </c>
      <c r="G220" s="145">
        <v>0</v>
      </c>
      <c r="H220" s="145">
        <v>0</v>
      </c>
      <c r="I220" s="145">
        <v>0</v>
      </c>
      <c r="J220" s="145">
        <v>0</v>
      </c>
      <c r="K220" s="145">
        <v>2</v>
      </c>
      <c r="L220" s="145">
        <v>0</v>
      </c>
      <c r="M220" s="145">
        <v>0</v>
      </c>
      <c r="N220" s="145">
        <v>44076</v>
      </c>
    </row>
    <row r="221" spans="1:14" ht="19">
      <c r="A221" s="258"/>
      <c r="B221" s="258"/>
      <c r="C221" s="144" t="s">
        <v>7776</v>
      </c>
      <c r="D221" s="145">
        <v>2</v>
      </c>
      <c r="E221" s="145">
        <v>2</v>
      </c>
      <c r="F221" s="145">
        <v>2</v>
      </c>
      <c r="G221" s="145">
        <v>0</v>
      </c>
      <c r="H221" s="145">
        <v>0</v>
      </c>
      <c r="I221" s="145">
        <v>1</v>
      </c>
      <c r="J221" s="145">
        <v>0</v>
      </c>
      <c r="K221" s="145">
        <v>1</v>
      </c>
      <c r="L221" s="145">
        <v>1</v>
      </c>
      <c r="M221" s="145">
        <v>4</v>
      </c>
      <c r="N221" s="145">
        <v>25718</v>
      </c>
    </row>
    <row r="222" spans="1:14">
      <c r="A222" s="258"/>
      <c r="B222" s="258"/>
      <c r="C222" s="144" t="s">
        <v>2073</v>
      </c>
      <c r="D222" s="145">
        <v>2</v>
      </c>
      <c r="E222" s="145">
        <v>0</v>
      </c>
      <c r="F222" s="145">
        <v>0</v>
      </c>
      <c r="G222" s="145">
        <v>0</v>
      </c>
      <c r="H222" s="145">
        <v>0</v>
      </c>
      <c r="I222" s="145">
        <v>0</v>
      </c>
      <c r="J222" s="145">
        <v>1</v>
      </c>
      <c r="K222" s="145">
        <v>0</v>
      </c>
      <c r="L222" s="145">
        <v>1</v>
      </c>
      <c r="M222" s="145">
        <v>0</v>
      </c>
      <c r="N222" s="145">
        <v>180372</v>
      </c>
    </row>
    <row r="223" spans="1:14">
      <c r="A223" s="258"/>
      <c r="B223" s="258"/>
      <c r="C223" s="144" t="s">
        <v>2074</v>
      </c>
      <c r="D223" s="145">
        <v>4</v>
      </c>
      <c r="E223" s="145">
        <v>0</v>
      </c>
      <c r="F223" s="145">
        <v>0</v>
      </c>
      <c r="G223" s="145">
        <v>0</v>
      </c>
      <c r="H223" s="145">
        <v>0</v>
      </c>
      <c r="I223" s="145">
        <v>0</v>
      </c>
      <c r="J223" s="145">
        <v>1</v>
      </c>
      <c r="K223" s="145">
        <v>2</v>
      </c>
      <c r="L223" s="145">
        <v>0</v>
      </c>
      <c r="M223" s="145">
        <v>1</v>
      </c>
      <c r="N223" s="145">
        <v>104695</v>
      </c>
    </row>
    <row r="224" spans="1:14">
      <c r="A224" s="258"/>
      <c r="B224" s="258"/>
      <c r="C224" s="144" t="s">
        <v>2075</v>
      </c>
      <c r="D224" s="145">
        <v>1</v>
      </c>
      <c r="E224" s="145">
        <v>1</v>
      </c>
      <c r="F224" s="145">
        <v>0</v>
      </c>
      <c r="G224" s="145">
        <v>0</v>
      </c>
      <c r="H224" s="145">
        <v>0</v>
      </c>
      <c r="I224" s="145">
        <v>0</v>
      </c>
      <c r="J224" s="145">
        <v>0</v>
      </c>
      <c r="K224" s="145">
        <v>1</v>
      </c>
      <c r="L224" s="145">
        <v>0</v>
      </c>
      <c r="M224" s="145">
        <v>1</v>
      </c>
      <c r="N224" s="145">
        <v>16550</v>
      </c>
    </row>
    <row r="225" spans="1:14">
      <c r="A225" s="258"/>
      <c r="B225" s="258"/>
      <c r="C225" s="144" t="s">
        <v>2076</v>
      </c>
      <c r="D225" s="145">
        <v>1</v>
      </c>
      <c r="E225" s="145">
        <v>0</v>
      </c>
      <c r="F225" s="145">
        <v>2</v>
      </c>
      <c r="G225" s="145">
        <v>0</v>
      </c>
      <c r="H225" s="145">
        <v>0</v>
      </c>
      <c r="I225" s="145">
        <v>0</v>
      </c>
      <c r="J225" s="145">
        <v>0</v>
      </c>
      <c r="K225" s="145">
        <v>1</v>
      </c>
      <c r="L225" s="145">
        <v>0</v>
      </c>
      <c r="M225" s="145">
        <v>2</v>
      </c>
      <c r="N225" s="145">
        <v>12781</v>
      </c>
    </row>
    <row r="226" spans="1:14">
      <c r="A226" s="258"/>
      <c r="B226" s="258"/>
      <c r="C226" s="144" t="s">
        <v>2077</v>
      </c>
      <c r="D226" s="145">
        <v>2</v>
      </c>
      <c r="E226" s="145">
        <v>1</v>
      </c>
      <c r="F226" s="145">
        <v>0</v>
      </c>
      <c r="G226" s="145">
        <v>0</v>
      </c>
      <c r="H226" s="145">
        <v>0</v>
      </c>
      <c r="I226" s="145">
        <v>0</v>
      </c>
      <c r="J226" s="145">
        <v>1</v>
      </c>
      <c r="K226" s="145">
        <v>0</v>
      </c>
      <c r="L226" s="145">
        <v>1</v>
      </c>
      <c r="M226" s="145">
        <v>1</v>
      </c>
      <c r="N226" s="145">
        <v>61488</v>
      </c>
    </row>
    <row r="227" spans="1:14">
      <c r="A227" s="258"/>
      <c r="B227" s="258"/>
      <c r="C227" s="147" t="s">
        <v>2078</v>
      </c>
      <c r="D227" s="145">
        <v>0</v>
      </c>
      <c r="E227" s="145">
        <v>1</v>
      </c>
      <c r="F227" s="145">
        <v>1</v>
      </c>
      <c r="G227" s="145">
        <v>0</v>
      </c>
      <c r="H227" s="145">
        <v>0</v>
      </c>
      <c r="I227" s="145">
        <v>0</v>
      </c>
      <c r="J227" s="145">
        <v>0</v>
      </c>
      <c r="K227" s="145">
        <v>0</v>
      </c>
      <c r="L227" s="145">
        <v>1</v>
      </c>
      <c r="M227" s="145">
        <v>1</v>
      </c>
      <c r="N227" s="145">
        <v>150072</v>
      </c>
    </row>
    <row r="228" spans="1:14">
      <c r="A228" s="258"/>
      <c r="B228" s="258"/>
      <c r="C228" s="147" t="s">
        <v>2079</v>
      </c>
      <c r="D228" s="145">
        <v>1</v>
      </c>
      <c r="E228" s="145">
        <v>0</v>
      </c>
      <c r="F228" s="145">
        <v>0</v>
      </c>
      <c r="G228" s="145">
        <v>0</v>
      </c>
      <c r="H228" s="145">
        <v>0</v>
      </c>
      <c r="I228" s="145">
        <v>0</v>
      </c>
      <c r="J228" s="145">
        <v>0</v>
      </c>
      <c r="K228" s="145">
        <v>0</v>
      </c>
      <c r="L228" s="145"/>
      <c r="M228" s="145">
        <v>1</v>
      </c>
      <c r="N228" s="145">
        <v>26465</v>
      </c>
    </row>
    <row r="229" spans="1:14">
      <c r="A229" s="258"/>
      <c r="B229" s="258"/>
      <c r="C229" s="144" t="s">
        <v>2080</v>
      </c>
      <c r="D229" s="145">
        <v>0</v>
      </c>
      <c r="E229" s="145">
        <v>1</v>
      </c>
      <c r="F229" s="145">
        <v>0</v>
      </c>
      <c r="G229" s="145">
        <v>0</v>
      </c>
      <c r="H229" s="145">
        <v>0</v>
      </c>
      <c r="I229" s="145">
        <v>0</v>
      </c>
      <c r="J229" s="145">
        <v>0</v>
      </c>
      <c r="K229" s="145">
        <v>1</v>
      </c>
      <c r="L229" s="145">
        <v>0</v>
      </c>
      <c r="M229" s="145">
        <v>0</v>
      </c>
      <c r="N229" s="145">
        <v>7477</v>
      </c>
    </row>
    <row r="230" spans="1:14" ht="19">
      <c r="A230" s="258"/>
      <c r="B230" s="258"/>
      <c r="C230" s="144" t="s">
        <v>7777</v>
      </c>
      <c r="D230" s="145">
        <v>5</v>
      </c>
      <c r="E230" s="145">
        <v>0</v>
      </c>
      <c r="F230" s="145">
        <v>3</v>
      </c>
      <c r="G230" s="145">
        <v>1</v>
      </c>
      <c r="H230" s="145">
        <v>0</v>
      </c>
      <c r="I230" s="145">
        <v>0</v>
      </c>
      <c r="J230" s="145">
        <v>2</v>
      </c>
      <c r="K230" s="145">
        <v>3</v>
      </c>
      <c r="L230" s="145">
        <v>1</v>
      </c>
      <c r="M230" s="145">
        <v>1</v>
      </c>
      <c r="N230" s="145">
        <v>119583</v>
      </c>
    </row>
    <row r="231" spans="1:14">
      <c r="A231" s="258"/>
      <c r="B231" s="258"/>
      <c r="C231" s="144" t="s">
        <v>2081</v>
      </c>
      <c r="D231" s="145">
        <v>2</v>
      </c>
      <c r="E231" s="145">
        <v>0</v>
      </c>
      <c r="F231" s="145">
        <v>0</v>
      </c>
      <c r="G231" s="145">
        <v>0</v>
      </c>
      <c r="H231" s="145">
        <v>0</v>
      </c>
      <c r="I231" s="145">
        <v>1</v>
      </c>
      <c r="J231" s="145">
        <v>0</v>
      </c>
      <c r="K231" s="145">
        <v>2</v>
      </c>
      <c r="L231" s="145">
        <v>1</v>
      </c>
      <c r="M231" s="145">
        <v>0</v>
      </c>
      <c r="N231" s="145">
        <v>1399</v>
      </c>
    </row>
    <row r="232" spans="1:14">
      <c r="A232" s="258"/>
      <c r="B232" s="258"/>
      <c r="C232" s="144" t="s">
        <v>2082</v>
      </c>
      <c r="D232" s="145">
        <v>5</v>
      </c>
      <c r="E232" s="145">
        <v>1</v>
      </c>
      <c r="F232" s="145">
        <v>0</v>
      </c>
      <c r="G232" s="145">
        <v>1</v>
      </c>
      <c r="H232" s="145">
        <v>0</v>
      </c>
      <c r="I232" s="145">
        <v>0</v>
      </c>
      <c r="J232" s="145">
        <v>4</v>
      </c>
      <c r="K232" s="145">
        <v>0</v>
      </c>
      <c r="L232" s="145">
        <v>0</v>
      </c>
      <c r="M232" s="145">
        <v>3</v>
      </c>
      <c r="N232" s="145">
        <v>83011</v>
      </c>
    </row>
    <row r="233" spans="1:14">
      <c r="A233" s="258"/>
      <c r="B233" s="258"/>
      <c r="C233" s="144" t="s">
        <v>2083</v>
      </c>
      <c r="D233" s="145">
        <v>1</v>
      </c>
      <c r="E233" s="145">
        <v>0</v>
      </c>
      <c r="F233" s="145">
        <v>0</v>
      </c>
      <c r="G233" s="145">
        <v>0</v>
      </c>
      <c r="H233" s="145">
        <v>0</v>
      </c>
      <c r="I233" s="145">
        <v>0</v>
      </c>
      <c r="J233" s="145">
        <v>0</v>
      </c>
      <c r="K233" s="145">
        <v>0</v>
      </c>
      <c r="L233" s="145">
        <v>0</v>
      </c>
      <c r="M233" s="145">
        <v>1</v>
      </c>
      <c r="N233" s="145">
        <v>212730</v>
      </c>
    </row>
    <row r="234" spans="1:14">
      <c r="A234" s="258"/>
      <c r="B234" s="258"/>
      <c r="C234" s="144" t="s">
        <v>2084</v>
      </c>
      <c r="D234" s="145">
        <v>0</v>
      </c>
      <c r="E234" s="145">
        <v>1</v>
      </c>
      <c r="F234" s="145">
        <v>0</v>
      </c>
      <c r="G234" s="145">
        <v>0</v>
      </c>
      <c r="H234" s="145">
        <v>0</v>
      </c>
      <c r="I234" s="145">
        <v>1</v>
      </c>
      <c r="J234" s="145">
        <v>0</v>
      </c>
      <c r="K234" s="145">
        <v>0</v>
      </c>
      <c r="L234" s="145">
        <v>1</v>
      </c>
      <c r="M234" s="145">
        <v>1</v>
      </c>
      <c r="N234" s="145">
        <v>12481</v>
      </c>
    </row>
    <row r="235" spans="1:14" ht="19">
      <c r="A235" s="258"/>
      <c r="B235" s="258"/>
      <c r="C235" s="144" t="s">
        <v>7778</v>
      </c>
      <c r="D235" s="145">
        <v>3</v>
      </c>
      <c r="E235" s="145">
        <v>2</v>
      </c>
      <c r="F235" s="145">
        <v>0</v>
      </c>
      <c r="G235" s="145">
        <v>0</v>
      </c>
      <c r="H235" s="145">
        <v>0</v>
      </c>
      <c r="I235" s="145">
        <v>1</v>
      </c>
      <c r="J235" s="145">
        <v>3</v>
      </c>
      <c r="K235" s="145">
        <v>0</v>
      </c>
      <c r="L235" s="145">
        <v>1</v>
      </c>
      <c r="M235" s="145">
        <v>1</v>
      </c>
      <c r="N235" s="145">
        <v>31389</v>
      </c>
    </row>
    <row r="236" spans="1:14" ht="19">
      <c r="A236" s="258"/>
      <c r="B236" s="258"/>
      <c r="C236" s="144" t="s">
        <v>7779</v>
      </c>
      <c r="D236" s="145">
        <v>8</v>
      </c>
      <c r="E236" s="145">
        <v>1</v>
      </c>
      <c r="F236" s="145">
        <v>0</v>
      </c>
      <c r="G236" s="145">
        <v>0</v>
      </c>
      <c r="H236" s="145">
        <v>0</v>
      </c>
      <c r="I236" s="145">
        <v>0</v>
      </c>
      <c r="J236" s="145">
        <v>2</v>
      </c>
      <c r="K236" s="145">
        <v>1</v>
      </c>
      <c r="L236" s="145">
        <v>4</v>
      </c>
      <c r="M236" s="145">
        <v>1</v>
      </c>
      <c r="N236" s="145">
        <v>223430</v>
      </c>
    </row>
    <row r="237" spans="1:14" ht="19">
      <c r="A237" s="258"/>
      <c r="B237" s="258"/>
      <c r="C237" s="144" t="s">
        <v>7780</v>
      </c>
      <c r="D237" s="145">
        <v>14</v>
      </c>
      <c r="E237" s="145">
        <v>2</v>
      </c>
      <c r="F237" s="145">
        <v>5</v>
      </c>
      <c r="G237" s="145">
        <v>0</v>
      </c>
      <c r="H237" s="145">
        <v>0</v>
      </c>
      <c r="I237" s="145">
        <v>1</v>
      </c>
      <c r="J237" s="145">
        <v>4</v>
      </c>
      <c r="K237" s="145">
        <v>3</v>
      </c>
      <c r="L237" s="145">
        <v>3</v>
      </c>
      <c r="M237" s="145">
        <v>6</v>
      </c>
      <c r="N237" s="145">
        <v>546871</v>
      </c>
    </row>
    <row r="238" spans="1:14" ht="19">
      <c r="A238" s="258"/>
      <c r="B238" s="258"/>
      <c r="C238" s="144" t="s">
        <v>7781</v>
      </c>
      <c r="D238" s="145">
        <v>6</v>
      </c>
      <c r="E238" s="145">
        <v>1</v>
      </c>
      <c r="F238" s="145">
        <v>0</v>
      </c>
      <c r="G238" s="145">
        <v>0</v>
      </c>
      <c r="H238" s="145">
        <v>0</v>
      </c>
      <c r="I238" s="145">
        <v>0</v>
      </c>
      <c r="J238" s="145">
        <v>0</v>
      </c>
      <c r="K238" s="145">
        <v>2</v>
      </c>
      <c r="L238" s="145">
        <v>3</v>
      </c>
      <c r="M238" s="145">
        <v>1</v>
      </c>
      <c r="N238" s="145">
        <v>140587</v>
      </c>
    </row>
    <row r="239" spans="1:14">
      <c r="A239" s="258"/>
      <c r="B239" s="258"/>
      <c r="C239" s="144" t="s">
        <v>2085</v>
      </c>
      <c r="D239" s="145">
        <v>1</v>
      </c>
      <c r="E239" s="145">
        <v>0</v>
      </c>
      <c r="F239" s="145">
        <v>0</v>
      </c>
      <c r="G239" s="145">
        <v>0</v>
      </c>
      <c r="H239" s="145">
        <v>0</v>
      </c>
      <c r="I239" s="145">
        <v>0</v>
      </c>
      <c r="J239" s="145">
        <v>0</v>
      </c>
      <c r="K239" s="145">
        <v>0</v>
      </c>
      <c r="L239" s="145">
        <v>0</v>
      </c>
      <c r="M239" s="145">
        <v>1</v>
      </c>
      <c r="N239" s="145">
        <v>25463</v>
      </c>
    </row>
    <row r="240" spans="1:14" ht="19">
      <c r="A240" s="258"/>
      <c r="B240" s="258"/>
      <c r="C240" s="144" t="s">
        <v>7782</v>
      </c>
      <c r="D240" s="145">
        <v>6</v>
      </c>
      <c r="E240" s="145">
        <v>0</v>
      </c>
      <c r="F240" s="145">
        <v>1</v>
      </c>
      <c r="G240" s="145">
        <v>0</v>
      </c>
      <c r="H240" s="145">
        <v>0</v>
      </c>
      <c r="I240" s="145">
        <v>0</v>
      </c>
      <c r="J240" s="145">
        <v>1</v>
      </c>
      <c r="K240" s="145">
        <v>1</v>
      </c>
      <c r="L240" s="145">
        <v>1</v>
      </c>
      <c r="M240" s="145">
        <v>1</v>
      </c>
      <c r="N240" s="145">
        <v>58535</v>
      </c>
    </row>
    <row r="241" spans="1:14">
      <c r="A241" s="258"/>
      <c r="B241" s="258"/>
      <c r="C241" s="144" t="s">
        <v>2086</v>
      </c>
      <c r="D241" s="145">
        <v>0</v>
      </c>
      <c r="E241" s="145">
        <v>2</v>
      </c>
      <c r="F241" s="145">
        <v>0</v>
      </c>
      <c r="G241" s="145">
        <v>0</v>
      </c>
      <c r="H241" s="145">
        <v>0</v>
      </c>
      <c r="I241" s="145">
        <v>0</v>
      </c>
      <c r="J241" s="145">
        <v>1</v>
      </c>
      <c r="K241" s="145">
        <v>1</v>
      </c>
      <c r="L241" s="145">
        <v>0</v>
      </c>
      <c r="M241" s="145">
        <v>0</v>
      </c>
      <c r="N241" s="145">
        <v>169157</v>
      </c>
    </row>
    <row r="242" spans="1:14">
      <c r="A242" s="258"/>
      <c r="B242" s="258"/>
      <c r="C242" s="144" t="s">
        <v>1975</v>
      </c>
      <c r="D242" s="145">
        <v>2</v>
      </c>
      <c r="E242" s="145">
        <v>0</v>
      </c>
      <c r="F242" s="145">
        <v>1</v>
      </c>
      <c r="G242" s="145">
        <v>0</v>
      </c>
      <c r="H242" s="145">
        <v>0</v>
      </c>
      <c r="I242" s="145">
        <v>0</v>
      </c>
      <c r="J242" s="145">
        <v>1</v>
      </c>
      <c r="K242" s="145">
        <v>1</v>
      </c>
      <c r="L242" s="145"/>
      <c r="M242" s="145">
        <v>1</v>
      </c>
      <c r="N242" s="145">
        <v>188599</v>
      </c>
    </row>
    <row r="243" spans="1:14">
      <c r="A243" s="258"/>
      <c r="B243" s="258"/>
      <c r="C243" s="144" t="s">
        <v>2087</v>
      </c>
      <c r="D243" s="145">
        <v>1</v>
      </c>
      <c r="E243" s="145">
        <v>0</v>
      </c>
      <c r="F243" s="145">
        <v>0</v>
      </c>
      <c r="G243" s="145">
        <v>0</v>
      </c>
      <c r="H243" s="145">
        <v>0</v>
      </c>
      <c r="I243" s="145">
        <v>0</v>
      </c>
      <c r="J243" s="145">
        <v>0</v>
      </c>
      <c r="K243" s="145"/>
      <c r="L243" s="145">
        <v>1</v>
      </c>
      <c r="M243" s="145">
        <v>0</v>
      </c>
      <c r="N243" s="145">
        <v>7349</v>
      </c>
    </row>
    <row r="244" spans="1:14">
      <c r="A244" s="258"/>
      <c r="B244" s="258"/>
      <c r="C244" s="144" t="s">
        <v>2088</v>
      </c>
      <c r="D244" s="145">
        <v>2</v>
      </c>
      <c r="E244" s="145">
        <v>0</v>
      </c>
      <c r="F244" s="145">
        <v>0</v>
      </c>
      <c r="G244" s="145">
        <v>0</v>
      </c>
      <c r="H244" s="145">
        <v>0</v>
      </c>
      <c r="I244" s="145">
        <v>0</v>
      </c>
      <c r="J244" s="145">
        <v>1</v>
      </c>
      <c r="K244" s="145">
        <v>0</v>
      </c>
      <c r="L244" s="145">
        <v>1</v>
      </c>
      <c r="M244" s="145">
        <v>0</v>
      </c>
      <c r="N244" s="145">
        <v>58990</v>
      </c>
    </row>
    <row r="245" spans="1:14">
      <c r="A245" s="258"/>
      <c r="B245" s="258"/>
      <c r="C245" s="144" t="s">
        <v>2089</v>
      </c>
      <c r="D245" s="145">
        <v>2</v>
      </c>
      <c r="E245" s="145">
        <v>0</v>
      </c>
      <c r="F245" s="145">
        <v>0</v>
      </c>
      <c r="G245" s="145">
        <v>0</v>
      </c>
      <c r="H245" s="145">
        <v>0</v>
      </c>
      <c r="I245" s="145">
        <v>0</v>
      </c>
      <c r="J245" s="145">
        <v>2</v>
      </c>
      <c r="K245" s="145">
        <v>0</v>
      </c>
      <c r="L245" s="145"/>
      <c r="M245" s="145"/>
      <c r="N245" s="145">
        <v>13510</v>
      </c>
    </row>
    <row r="246" spans="1:14">
      <c r="A246" s="258"/>
      <c r="B246" s="258"/>
      <c r="C246" s="144" t="s">
        <v>2090</v>
      </c>
      <c r="D246" s="145">
        <v>2</v>
      </c>
      <c r="E246" s="145">
        <v>0</v>
      </c>
      <c r="F246" s="145">
        <v>0</v>
      </c>
      <c r="G246" s="145">
        <v>0</v>
      </c>
      <c r="H246" s="145">
        <v>0</v>
      </c>
      <c r="I246" s="145">
        <v>0</v>
      </c>
      <c r="J246" s="145">
        <v>0</v>
      </c>
      <c r="K246" s="145">
        <v>0</v>
      </c>
      <c r="L246" s="145">
        <v>1</v>
      </c>
      <c r="M246" s="145">
        <v>1</v>
      </c>
      <c r="N246" s="145">
        <v>84283</v>
      </c>
    </row>
    <row r="247" spans="1:14">
      <c r="A247" s="258"/>
      <c r="B247" s="258"/>
      <c r="C247" s="144" t="s">
        <v>2091</v>
      </c>
      <c r="D247" s="145">
        <v>3</v>
      </c>
      <c r="E247" s="145">
        <v>0</v>
      </c>
      <c r="F247" s="145">
        <v>0</v>
      </c>
      <c r="G247" s="145">
        <v>0</v>
      </c>
      <c r="H247" s="145">
        <v>0</v>
      </c>
      <c r="I247" s="145">
        <v>1</v>
      </c>
      <c r="J247" s="145">
        <v>1</v>
      </c>
      <c r="K247" s="145">
        <v>0</v>
      </c>
      <c r="L247" s="145">
        <v>2</v>
      </c>
      <c r="M247" s="145">
        <v>1</v>
      </c>
      <c r="N247" s="145">
        <v>156458</v>
      </c>
    </row>
    <row r="248" spans="1:14">
      <c r="A248" s="258"/>
      <c r="B248" s="258"/>
      <c r="C248" s="144" t="s">
        <v>2092</v>
      </c>
      <c r="D248" s="145">
        <v>1</v>
      </c>
      <c r="E248" s="145">
        <v>0</v>
      </c>
      <c r="F248" s="145">
        <v>0</v>
      </c>
      <c r="G248" s="145">
        <v>0</v>
      </c>
      <c r="H248" s="145">
        <v>0</v>
      </c>
      <c r="I248" s="145">
        <v>0</v>
      </c>
      <c r="J248" s="145">
        <v>0</v>
      </c>
      <c r="K248" s="145">
        <v>0</v>
      </c>
      <c r="L248" s="145">
        <v>0</v>
      </c>
      <c r="M248" s="145">
        <v>1</v>
      </c>
      <c r="N248" s="145">
        <v>11229</v>
      </c>
    </row>
    <row r="249" spans="1:14" ht="19">
      <c r="A249" s="258"/>
      <c r="B249" s="258"/>
      <c r="C249" s="144" t="s">
        <v>7783</v>
      </c>
      <c r="D249" s="145">
        <v>1</v>
      </c>
      <c r="E249" s="145">
        <v>0</v>
      </c>
      <c r="F249" s="145">
        <v>2</v>
      </c>
      <c r="G249" s="145">
        <v>0</v>
      </c>
      <c r="H249" s="145">
        <v>0</v>
      </c>
      <c r="I249" s="145">
        <v>0</v>
      </c>
      <c r="J249" s="145">
        <v>1</v>
      </c>
      <c r="K249" s="145">
        <v>0</v>
      </c>
      <c r="L249" s="145">
        <v>0</v>
      </c>
      <c r="M249" s="145">
        <v>1</v>
      </c>
      <c r="N249" s="145">
        <v>91046</v>
      </c>
    </row>
    <row r="250" spans="1:14">
      <c r="A250" s="258"/>
      <c r="B250" s="258"/>
      <c r="C250" s="144" t="s">
        <v>2093</v>
      </c>
      <c r="D250" s="145">
        <v>1</v>
      </c>
      <c r="E250" s="145">
        <v>0</v>
      </c>
      <c r="F250" s="145">
        <v>0</v>
      </c>
      <c r="G250" s="145">
        <v>0</v>
      </c>
      <c r="H250" s="145">
        <v>0</v>
      </c>
      <c r="I250" s="145">
        <v>0</v>
      </c>
      <c r="J250" s="145">
        <v>0</v>
      </c>
      <c r="K250" s="145">
        <v>0</v>
      </c>
      <c r="L250" s="145">
        <v>1</v>
      </c>
      <c r="M250" s="145">
        <v>0</v>
      </c>
      <c r="N250" s="145">
        <v>26157</v>
      </c>
    </row>
    <row r="251" spans="1:14" ht="19">
      <c r="A251" s="258"/>
      <c r="B251" s="258"/>
      <c r="C251" s="144" t="s">
        <v>7784</v>
      </c>
      <c r="D251" s="145">
        <v>3</v>
      </c>
      <c r="E251" s="145">
        <v>0</v>
      </c>
      <c r="F251" s="145">
        <v>0</v>
      </c>
      <c r="G251" s="145">
        <v>0</v>
      </c>
      <c r="H251" s="145">
        <v>0</v>
      </c>
      <c r="I251" s="145">
        <v>0</v>
      </c>
      <c r="J251" s="145">
        <v>0</v>
      </c>
      <c r="K251" s="145">
        <v>0</v>
      </c>
      <c r="L251" s="145">
        <v>2</v>
      </c>
      <c r="M251" s="145"/>
      <c r="N251" s="145">
        <v>57248</v>
      </c>
    </row>
    <row r="252" spans="1:14">
      <c r="A252" s="258"/>
      <c r="B252" s="258"/>
      <c r="C252" s="144" t="s">
        <v>2094</v>
      </c>
      <c r="D252" s="145">
        <v>0</v>
      </c>
      <c r="E252" s="145">
        <v>0</v>
      </c>
      <c r="F252" s="145">
        <v>1</v>
      </c>
      <c r="G252" s="145">
        <v>0</v>
      </c>
      <c r="H252" s="145">
        <v>0</v>
      </c>
      <c r="I252" s="145">
        <v>0</v>
      </c>
      <c r="J252" s="145">
        <v>0</v>
      </c>
      <c r="K252" s="145">
        <v>1</v>
      </c>
      <c r="L252" s="145">
        <v>0</v>
      </c>
      <c r="M252" s="145">
        <v>0</v>
      </c>
      <c r="N252" s="145">
        <v>10678</v>
      </c>
    </row>
    <row r="253" spans="1:14">
      <c r="A253" s="258"/>
      <c r="B253" s="258"/>
      <c r="C253" s="144" t="s">
        <v>2095</v>
      </c>
      <c r="D253" s="145">
        <v>1</v>
      </c>
      <c r="E253" s="145">
        <v>0</v>
      </c>
      <c r="F253" s="145">
        <v>0</v>
      </c>
      <c r="G253" s="145">
        <v>0</v>
      </c>
      <c r="H253" s="145">
        <v>0</v>
      </c>
      <c r="I253" s="145">
        <v>0</v>
      </c>
      <c r="J253" s="145">
        <v>0</v>
      </c>
      <c r="K253" s="145">
        <v>0</v>
      </c>
      <c r="L253" s="145">
        <v>1</v>
      </c>
      <c r="M253" s="145">
        <v>0</v>
      </c>
      <c r="N253" s="145">
        <v>44823</v>
      </c>
    </row>
    <row r="254" spans="1:14" ht="19">
      <c r="A254" s="258"/>
      <c r="B254" s="258"/>
      <c r="C254" s="144" t="s">
        <v>7785</v>
      </c>
      <c r="D254" s="145">
        <v>5</v>
      </c>
      <c r="E254" s="145">
        <v>1</v>
      </c>
      <c r="F254" s="145">
        <v>3</v>
      </c>
      <c r="G254" s="145">
        <v>0</v>
      </c>
      <c r="H254" s="145">
        <v>0</v>
      </c>
      <c r="I254" s="145">
        <v>0</v>
      </c>
      <c r="J254" s="145">
        <v>3</v>
      </c>
      <c r="K254" s="145">
        <v>3</v>
      </c>
      <c r="L254" s="145">
        <v>1</v>
      </c>
      <c r="M254" s="145"/>
      <c r="N254" s="145">
        <v>194618</v>
      </c>
    </row>
    <row r="255" spans="1:14">
      <c r="A255" s="258"/>
      <c r="B255" s="258"/>
      <c r="C255" s="144" t="s">
        <v>2096</v>
      </c>
      <c r="D255" s="145">
        <v>1</v>
      </c>
      <c r="E255" s="145">
        <v>0</v>
      </c>
      <c r="F255" s="145">
        <v>0</v>
      </c>
      <c r="G255" s="145">
        <v>0</v>
      </c>
      <c r="H255" s="145">
        <v>0</v>
      </c>
      <c r="I255" s="145">
        <v>0</v>
      </c>
      <c r="J255" s="145">
        <v>1</v>
      </c>
      <c r="K255" s="145">
        <v>0</v>
      </c>
      <c r="L255" s="145"/>
      <c r="M255" s="145"/>
      <c r="N255" s="145">
        <v>52507</v>
      </c>
    </row>
    <row r="256" spans="1:14">
      <c r="A256" s="258"/>
      <c r="B256" s="258"/>
      <c r="C256" s="144" t="s">
        <v>2097</v>
      </c>
      <c r="D256" s="145">
        <v>1</v>
      </c>
      <c r="E256" s="145">
        <v>0</v>
      </c>
      <c r="F256" s="145">
        <v>0</v>
      </c>
      <c r="G256" s="145">
        <v>0</v>
      </c>
      <c r="H256" s="145">
        <v>0</v>
      </c>
      <c r="I256" s="145">
        <v>0</v>
      </c>
      <c r="J256" s="145">
        <v>1</v>
      </c>
      <c r="K256" s="145">
        <v>0</v>
      </c>
      <c r="L256" s="145"/>
      <c r="M256" s="145"/>
      <c r="N256" s="145">
        <v>241</v>
      </c>
    </row>
    <row r="257" spans="1:14" ht="19">
      <c r="A257" s="258"/>
      <c r="B257" s="258"/>
      <c r="C257" s="144" t="s">
        <v>7786</v>
      </c>
      <c r="D257" s="145">
        <v>14</v>
      </c>
      <c r="E257" s="145">
        <v>3</v>
      </c>
      <c r="F257" s="145">
        <v>3</v>
      </c>
      <c r="G257" s="145">
        <v>0</v>
      </c>
      <c r="H257" s="145">
        <v>0</v>
      </c>
      <c r="I257" s="145">
        <v>0</v>
      </c>
      <c r="J257" s="145">
        <v>3</v>
      </c>
      <c r="K257" s="145">
        <v>5</v>
      </c>
      <c r="L257" s="145">
        <v>6</v>
      </c>
      <c r="M257" s="145">
        <v>5</v>
      </c>
      <c r="N257" s="145">
        <v>311696</v>
      </c>
    </row>
    <row r="258" spans="1:14">
      <c r="A258" s="258"/>
      <c r="B258" s="258"/>
      <c r="C258" s="144" t="s">
        <v>2098</v>
      </c>
      <c r="D258" s="145">
        <v>1</v>
      </c>
      <c r="E258" s="145">
        <v>0</v>
      </c>
      <c r="F258" s="145">
        <v>0</v>
      </c>
      <c r="G258" s="145">
        <v>0</v>
      </c>
      <c r="H258" s="145">
        <v>0</v>
      </c>
      <c r="I258" s="145">
        <v>0</v>
      </c>
      <c r="J258" s="145">
        <v>0</v>
      </c>
      <c r="K258" s="145">
        <v>0</v>
      </c>
      <c r="L258" s="145">
        <v>1</v>
      </c>
      <c r="M258" s="145">
        <v>0</v>
      </c>
      <c r="N258" s="145">
        <v>1410</v>
      </c>
    </row>
    <row r="259" spans="1:14">
      <c r="A259" s="258"/>
      <c r="B259" s="258"/>
      <c r="C259" s="144" t="s">
        <v>2099</v>
      </c>
      <c r="D259" s="145">
        <v>0</v>
      </c>
      <c r="E259" s="145">
        <v>1</v>
      </c>
      <c r="F259" s="145">
        <v>0</v>
      </c>
      <c r="G259" s="145">
        <v>0</v>
      </c>
      <c r="H259" s="145">
        <v>0</v>
      </c>
      <c r="I259" s="145">
        <v>0</v>
      </c>
      <c r="J259" s="145">
        <v>0</v>
      </c>
      <c r="K259" s="145">
        <v>1</v>
      </c>
      <c r="L259" s="145"/>
      <c r="M259" s="145"/>
      <c r="N259" s="145">
        <v>12879</v>
      </c>
    </row>
    <row r="260" spans="1:14">
      <c r="A260" s="258"/>
      <c r="B260" s="258"/>
      <c r="C260" s="144" t="s">
        <v>2100</v>
      </c>
      <c r="D260" s="145">
        <v>1</v>
      </c>
      <c r="E260" s="145">
        <v>0</v>
      </c>
      <c r="F260" s="145">
        <v>0</v>
      </c>
      <c r="G260" s="145">
        <v>0</v>
      </c>
      <c r="H260" s="145">
        <v>0</v>
      </c>
      <c r="I260" s="145">
        <v>0</v>
      </c>
      <c r="J260" s="145">
        <v>0</v>
      </c>
      <c r="K260" s="145">
        <v>1</v>
      </c>
      <c r="L260" s="145"/>
      <c r="M260" s="145"/>
      <c r="N260" s="145">
        <v>19682</v>
      </c>
    </row>
    <row r="261" spans="1:14">
      <c r="A261" s="258"/>
      <c r="B261" s="258"/>
      <c r="C261" s="144" t="s">
        <v>2101</v>
      </c>
      <c r="D261" s="145">
        <v>1</v>
      </c>
      <c r="E261" s="145">
        <v>0</v>
      </c>
      <c r="F261" s="145">
        <v>0</v>
      </c>
      <c r="G261" s="145">
        <v>0</v>
      </c>
      <c r="H261" s="145">
        <v>0</v>
      </c>
      <c r="I261" s="145">
        <v>0</v>
      </c>
      <c r="J261" s="145">
        <v>0</v>
      </c>
      <c r="K261" s="145">
        <v>0</v>
      </c>
      <c r="L261" s="145">
        <v>1</v>
      </c>
      <c r="M261" s="145">
        <v>0</v>
      </c>
      <c r="N261" s="145">
        <v>25031</v>
      </c>
    </row>
    <row r="262" spans="1:14">
      <c r="A262" s="258"/>
      <c r="B262" s="258"/>
      <c r="C262" s="144" t="s">
        <v>2102</v>
      </c>
      <c r="D262" s="145">
        <v>0</v>
      </c>
      <c r="E262" s="145">
        <v>0</v>
      </c>
      <c r="F262" s="145">
        <v>1</v>
      </c>
      <c r="G262" s="145">
        <v>0</v>
      </c>
      <c r="H262" s="145">
        <v>0</v>
      </c>
      <c r="I262" s="145">
        <v>0</v>
      </c>
      <c r="J262" s="145">
        <v>0</v>
      </c>
      <c r="K262" s="145">
        <v>0</v>
      </c>
      <c r="L262" s="145">
        <v>1</v>
      </c>
      <c r="M262" s="145"/>
      <c r="N262" s="145">
        <v>22559</v>
      </c>
    </row>
    <row r="263" spans="1:14" ht="19">
      <c r="A263" s="258"/>
      <c r="B263" s="258"/>
      <c r="C263" s="144" t="s">
        <v>7787</v>
      </c>
      <c r="D263" s="145">
        <v>2</v>
      </c>
      <c r="E263" s="145">
        <v>0</v>
      </c>
      <c r="F263" s="145">
        <v>0</v>
      </c>
      <c r="G263" s="145">
        <v>0</v>
      </c>
      <c r="H263" s="145">
        <v>0</v>
      </c>
      <c r="I263" s="145">
        <v>0</v>
      </c>
      <c r="J263" s="145">
        <v>0</v>
      </c>
      <c r="K263" s="145">
        <v>0</v>
      </c>
      <c r="L263" s="145">
        <v>1</v>
      </c>
      <c r="M263" s="145">
        <v>0</v>
      </c>
      <c r="N263" s="145">
        <v>64119</v>
      </c>
    </row>
    <row r="264" spans="1:14">
      <c r="A264" s="258"/>
      <c r="B264" s="258"/>
      <c r="C264" s="144" t="s">
        <v>2103</v>
      </c>
      <c r="D264" s="145">
        <v>0</v>
      </c>
      <c r="E264" s="145">
        <v>1</v>
      </c>
      <c r="F264" s="145">
        <v>0</v>
      </c>
      <c r="G264" s="145">
        <v>0</v>
      </c>
      <c r="H264" s="145">
        <v>0</v>
      </c>
      <c r="I264" s="145">
        <v>0</v>
      </c>
      <c r="J264" s="145">
        <v>1</v>
      </c>
      <c r="K264" s="145">
        <v>0</v>
      </c>
      <c r="L264" s="145">
        <v>0</v>
      </c>
      <c r="M264" s="145">
        <v>0</v>
      </c>
      <c r="N264" s="145">
        <v>17249</v>
      </c>
    </row>
    <row r="265" spans="1:14">
      <c r="A265" s="258"/>
      <c r="B265" s="258"/>
      <c r="C265" s="144" t="s">
        <v>2104</v>
      </c>
      <c r="D265" s="145">
        <v>1</v>
      </c>
      <c r="E265" s="145">
        <v>0</v>
      </c>
      <c r="F265" s="145">
        <v>0</v>
      </c>
      <c r="G265" s="145">
        <v>0</v>
      </c>
      <c r="H265" s="145">
        <v>0</v>
      </c>
      <c r="I265" s="145">
        <v>0</v>
      </c>
      <c r="J265" s="145">
        <v>0</v>
      </c>
      <c r="K265" s="145">
        <v>0</v>
      </c>
      <c r="L265" s="145">
        <v>0</v>
      </c>
      <c r="M265" s="145">
        <v>1</v>
      </c>
      <c r="N265" s="145">
        <v>62082</v>
      </c>
    </row>
    <row r="266" spans="1:14">
      <c r="A266" s="258"/>
      <c r="B266" s="258"/>
      <c r="C266" s="144" t="s">
        <v>2105</v>
      </c>
      <c r="D266" s="145">
        <v>1</v>
      </c>
      <c r="E266" s="145">
        <v>0</v>
      </c>
      <c r="F266" s="145">
        <v>0</v>
      </c>
      <c r="G266" s="145">
        <v>0</v>
      </c>
      <c r="H266" s="145">
        <v>0</v>
      </c>
      <c r="I266" s="145">
        <v>0</v>
      </c>
      <c r="J266" s="145">
        <v>0</v>
      </c>
      <c r="K266" s="145">
        <v>0</v>
      </c>
      <c r="L266" s="145">
        <v>0</v>
      </c>
      <c r="M266" s="145">
        <v>1</v>
      </c>
      <c r="N266" s="145">
        <v>85480</v>
      </c>
    </row>
    <row r="267" spans="1:14" ht="19">
      <c r="A267" s="258"/>
      <c r="B267" s="258"/>
      <c r="C267" s="144" t="s">
        <v>7788</v>
      </c>
      <c r="D267" s="145">
        <v>0</v>
      </c>
      <c r="E267" s="145">
        <v>0</v>
      </c>
      <c r="F267" s="145">
        <v>5</v>
      </c>
      <c r="G267" s="145">
        <v>0</v>
      </c>
      <c r="H267" s="145">
        <v>0</v>
      </c>
      <c r="I267" s="145">
        <v>0</v>
      </c>
      <c r="J267" s="145">
        <v>1</v>
      </c>
      <c r="K267" s="145">
        <v>2</v>
      </c>
      <c r="L267" s="145">
        <v>0</v>
      </c>
      <c r="M267" s="145">
        <v>1</v>
      </c>
      <c r="N267" s="145">
        <v>5171</v>
      </c>
    </row>
    <row r="268" spans="1:14">
      <c r="A268" s="258"/>
      <c r="B268" s="258"/>
      <c r="C268" s="144" t="s">
        <v>2106</v>
      </c>
      <c r="D268" s="145">
        <v>5</v>
      </c>
      <c r="E268" s="145">
        <v>0</v>
      </c>
      <c r="F268" s="145">
        <v>0</v>
      </c>
      <c r="G268" s="145">
        <v>0</v>
      </c>
      <c r="H268" s="145">
        <v>0</v>
      </c>
      <c r="I268" s="145">
        <v>0</v>
      </c>
      <c r="J268" s="145">
        <v>1</v>
      </c>
      <c r="K268" s="145">
        <v>4</v>
      </c>
      <c r="L268" s="145"/>
      <c r="M268" s="145"/>
      <c r="N268" s="145">
        <v>78858</v>
      </c>
    </row>
    <row r="269" spans="1:14">
      <c r="A269" s="258"/>
      <c r="B269" s="258"/>
      <c r="C269" s="144" t="s">
        <v>2107</v>
      </c>
      <c r="D269" s="145">
        <v>4</v>
      </c>
      <c r="E269" s="145">
        <v>0</v>
      </c>
      <c r="F269" s="145">
        <v>0</v>
      </c>
      <c r="G269" s="145">
        <v>0</v>
      </c>
      <c r="H269" s="145">
        <v>0</v>
      </c>
      <c r="I269" s="145">
        <v>0</v>
      </c>
      <c r="J269" s="145">
        <v>0</v>
      </c>
      <c r="K269" s="145">
        <v>1</v>
      </c>
      <c r="L269" s="145">
        <v>3</v>
      </c>
      <c r="M269" s="145"/>
      <c r="N269" s="145">
        <v>167481</v>
      </c>
    </row>
    <row r="270" spans="1:14">
      <c r="A270" s="258"/>
      <c r="B270" s="258"/>
      <c r="C270" s="144" t="s">
        <v>2108</v>
      </c>
      <c r="D270" s="145">
        <v>1</v>
      </c>
      <c r="E270" s="145">
        <v>0</v>
      </c>
      <c r="F270" s="145">
        <v>0</v>
      </c>
      <c r="G270" s="145">
        <v>0</v>
      </c>
      <c r="H270" s="145">
        <v>0</v>
      </c>
      <c r="I270" s="145">
        <v>0</v>
      </c>
      <c r="J270" s="145">
        <v>1</v>
      </c>
      <c r="K270" s="145">
        <v>0</v>
      </c>
      <c r="L270" s="145">
        <v>0</v>
      </c>
      <c r="M270" s="145">
        <v>0</v>
      </c>
      <c r="N270" s="145">
        <v>15236</v>
      </c>
    </row>
    <row r="271" spans="1:14">
      <c r="A271" s="258"/>
      <c r="B271" s="258"/>
      <c r="C271" s="144" t="s">
        <v>2109</v>
      </c>
      <c r="D271" s="145">
        <v>1</v>
      </c>
      <c r="E271" s="145">
        <v>0</v>
      </c>
      <c r="F271" s="145">
        <v>0</v>
      </c>
      <c r="G271" s="145">
        <v>1</v>
      </c>
      <c r="H271" s="145">
        <v>0</v>
      </c>
      <c r="I271" s="145">
        <v>0</v>
      </c>
      <c r="J271" s="145">
        <v>0</v>
      </c>
      <c r="K271" s="145">
        <v>1</v>
      </c>
      <c r="L271" s="145">
        <v>1</v>
      </c>
      <c r="M271" s="145">
        <v>0</v>
      </c>
      <c r="N271" s="145">
        <v>30060</v>
      </c>
    </row>
    <row r="272" spans="1:14">
      <c r="A272" s="258"/>
      <c r="B272" s="258"/>
      <c r="C272" s="144" t="s">
        <v>2110</v>
      </c>
      <c r="D272" s="145">
        <v>0</v>
      </c>
      <c r="E272" s="145">
        <v>0</v>
      </c>
      <c r="F272" s="145">
        <v>1</v>
      </c>
      <c r="G272" s="145">
        <v>0</v>
      </c>
      <c r="H272" s="145">
        <v>0</v>
      </c>
      <c r="I272" s="145">
        <v>0</v>
      </c>
      <c r="J272" s="145">
        <v>1</v>
      </c>
      <c r="K272" s="145">
        <v>0</v>
      </c>
      <c r="L272" s="145"/>
      <c r="M272" s="145"/>
      <c r="N272" s="145">
        <v>30480</v>
      </c>
    </row>
    <row r="273" spans="1:14">
      <c r="A273" s="258"/>
      <c r="B273" s="258"/>
      <c r="C273" s="144" t="s">
        <v>2111</v>
      </c>
      <c r="D273" s="145">
        <v>0</v>
      </c>
      <c r="E273" s="145">
        <v>1</v>
      </c>
      <c r="F273" s="145">
        <v>0</v>
      </c>
      <c r="G273" s="145">
        <v>0</v>
      </c>
      <c r="H273" s="145">
        <v>0</v>
      </c>
      <c r="I273" s="145">
        <v>0</v>
      </c>
      <c r="J273" s="145">
        <v>0</v>
      </c>
      <c r="K273" s="145">
        <v>0</v>
      </c>
      <c r="L273" s="145">
        <v>0</v>
      </c>
      <c r="M273" s="145">
        <v>1</v>
      </c>
      <c r="N273" s="145">
        <v>27208</v>
      </c>
    </row>
    <row r="274" spans="1:14">
      <c r="A274" s="258"/>
      <c r="B274" s="258"/>
      <c r="C274" s="144" t="s">
        <v>2112</v>
      </c>
      <c r="D274" s="145">
        <v>2</v>
      </c>
      <c r="E274" s="145">
        <v>1</v>
      </c>
      <c r="F274" s="145">
        <v>2</v>
      </c>
      <c r="G274" s="145">
        <v>0</v>
      </c>
      <c r="H274" s="145">
        <v>0</v>
      </c>
      <c r="I274" s="145">
        <v>0</v>
      </c>
      <c r="J274" s="145">
        <v>1</v>
      </c>
      <c r="K274" s="145">
        <v>1</v>
      </c>
      <c r="L274" s="145">
        <v>1</v>
      </c>
      <c r="M274" s="145">
        <v>2</v>
      </c>
      <c r="N274" s="145">
        <v>85151</v>
      </c>
    </row>
    <row r="275" spans="1:14">
      <c r="A275" s="258"/>
      <c r="B275" s="258"/>
      <c r="C275" s="144" t="s">
        <v>2113</v>
      </c>
      <c r="D275" s="145">
        <v>1</v>
      </c>
      <c r="E275" s="145">
        <v>0</v>
      </c>
      <c r="F275" s="145">
        <v>0</v>
      </c>
      <c r="G275" s="145">
        <v>0</v>
      </c>
      <c r="H275" s="145">
        <v>0</v>
      </c>
      <c r="I275" s="145">
        <v>0</v>
      </c>
      <c r="J275" s="145">
        <v>0</v>
      </c>
      <c r="K275" s="145">
        <v>1</v>
      </c>
      <c r="L275" s="145">
        <v>0</v>
      </c>
      <c r="M275" s="145">
        <v>0</v>
      </c>
      <c r="N275" s="145">
        <v>14897</v>
      </c>
    </row>
    <row r="276" spans="1:14" ht="19">
      <c r="A276" s="258"/>
      <c r="B276" s="258"/>
      <c r="C276" s="144" t="s">
        <v>7789</v>
      </c>
      <c r="D276" s="145">
        <v>2</v>
      </c>
      <c r="E276" s="145">
        <v>0</v>
      </c>
      <c r="F276" s="145">
        <v>0</v>
      </c>
      <c r="G276" s="145">
        <v>0</v>
      </c>
      <c r="H276" s="145">
        <v>0</v>
      </c>
      <c r="I276" s="145">
        <v>0</v>
      </c>
      <c r="J276" s="145">
        <v>0</v>
      </c>
      <c r="K276" s="145">
        <v>0</v>
      </c>
      <c r="L276" s="145">
        <v>1</v>
      </c>
      <c r="M276" s="145"/>
      <c r="N276" s="145">
        <v>25350</v>
      </c>
    </row>
    <row r="277" spans="1:14">
      <c r="A277" s="258"/>
      <c r="B277" s="258"/>
      <c r="C277" s="144" t="s">
        <v>2114</v>
      </c>
      <c r="D277" s="145">
        <v>2</v>
      </c>
      <c r="E277" s="145">
        <v>0</v>
      </c>
      <c r="F277" s="145">
        <v>0</v>
      </c>
      <c r="G277" s="145">
        <v>0</v>
      </c>
      <c r="H277" s="145">
        <v>0</v>
      </c>
      <c r="I277" s="145">
        <v>0</v>
      </c>
      <c r="J277" s="145">
        <v>1</v>
      </c>
      <c r="K277" s="145">
        <v>1</v>
      </c>
      <c r="L277" s="145"/>
      <c r="M277" s="145"/>
      <c r="N277" s="145">
        <v>19981</v>
      </c>
    </row>
    <row r="278" spans="1:14" ht="19">
      <c r="A278" s="258"/>
      <c r="B278" s="258"/>
      <c r="C278" s="144" t="s">
        <v>7790</v>
      </c>
      <c r="D278" s="145">
        <v>1</v>
      </c>
      <c r="E278" s="145">
        <v>0</v>
      </c>
      <c r="F278" s="145">
        <v>0</v>
      </c>
      <c r="G278" s="145">
        <v>0</v>
      </c>
      <c r="H278" s="145">
        <v>1</v>
      </c>
      <c r="I278" s="145">
        <v>0</v>
      </c>
      <c r="J278" s="145">
        <v>0</v>
      </c>
      <c r="K278" s="145">
        <v>0</v>
      </c>
      <c r="L278" s="145">
        <v>0</v>
      </c>
      <c r="M278" s="145">
        <v>1</v>
      </c>
      <c r="N278" s="145">
        <v>43363</v>
      </c>
    </row>
    <row r="279" spans="1:14" ht="19">
      <c r="A279" s="258"/>
      <c r="B279" s="258"/>
      <c r="C279" s="144" t="s">
        <v>7791</v>
      </c>
      <c r="D279" s="145">
        <v>10</v>
      </c>
      <c r="E279" s="145">
        <v>1</v>
      </c>
      <c r="F279" s="145">
        <v>4</v>
      </c>
      <c r="G279" s="145">
        <v>0</v>
      </c>
      <c r="H279" s="145">
        <v>0</v>
      </c>
      <c r="I279" s="145">
        <v>1</v>
      </c>
      <c r="J279" s="145">
        <v>2</v>
      </c>
      <c r="K279" s="145">
        <v>5</v>
      </c>
      <c r="L279" s="145">
        <v>4</v>
      </c>
      <c r="M279" s="145">
        <v>3</v>
      </c>
      <c r="N279" s="145">
        <v>447528</v>
      </c>
    </row>
    <row r="280" spans="1:14">
      <c r="A280" s="258"/>
      <c r="B280" s="258"/>
      <c r="C280" s="144" t="s">
        <v>2115</v>
      </c>
      <c r="D280" s="145">
        <v>3</v>
      </c>
      <c r="E280" s="145">
        <v>1</v>
      </c>
      <c r="F280" s="145">
        <v>1</v>
      </c>
      <c r="G280" s="145">
        <v>0</v>
      </c>
      <c r="H280" s="145">
        <v>1</v>
      </c>
      <c r="I280" s="145">
        <v>0</v>
      </c>
      <c r="J280" s="145">
        <v>1</v>
      </c>
      <c r="K280" s="145">
        <v>1</v>
      </c>
      <c r="L280" s="145">
        <v>2</v>
      </c>
      <c r="M280" s="145">
        <v>2</v>
      </c>
      <c r="N280" s="145">
        <v>29847</v>
      </c>
    </row>
    <row r="281" spans="1:14" ht="19">
      <c r="A281" s="258"/>
      <c r="B281" s="258"/>
      <c r="C281" s="144" t="s">
        <v>7792</v>
      </c>
      <c r="D281" s="145">
        <v>356</v>
      </c>
      <c r="E281" s="145">
        <v>95</v>
      </c>
      <c r="F281" s="145">
        <v>120</v>
      </c>
      <c r="G281" s="145">
        <v>3</v>
      </c>
      <c r="H281" s="145">
        <v>1</v>
      </c>
      <c r="I281" s="145">
        <v>35</v>
      </c>
      <c r="J281" s="145">
        <v>118</v>
      </c>
      <c r="K281" s="145">
        <v>203</v>
      </c>
      <c r="L281" s="145">
        <v>156</v>
      </c>
      <c r="M281" s="145">
        <v>132</v>
      </c>
      <c r="N281" s="145">
        <v>3809182</v>
      </c>
    </row>
    <row r="282" spans="1:14">
      <c r="A282" s="258"/>
      <c r="B282" s="258"/>
      <c r="C282" s="144" t="s">
        <v>2116</v>
      </c>
      <c r="D282" s="145">
        <v>1</v>
      </c>
      <c r="E282" s="145">
        <v>0</v>
      </c>
      <c r="F282" s="145">
        <v>0</v>
      </c>
      <c r="G282" s="145">
        <v>0</v>
      </c>
      <c r="H282" s="145">
        <v>0</v>
      </c>
      <c r="I282" s="145">
        <v>0</v>
      </c>
      <c r="J282" s="145">
        <v>0</v>
      </c>
      <c r="K282" s="145">
        <v>0</v>
      </c>
      <c r="L282" s="145">
        <v>1</v>
      </c>
      <c r="M282" s="145">
        <v>0</v>
      </c>
      <c r="N282" s="145">
        <v>47398</v>
      </c>
    </row>
    <row r="283" spans="1:14" ht="19">
      <c r="A283" s="258"/>
      <c r="B283" s="258"/>
      <c r="C283" s="144" t="s">
        <v>7793</v>
      </c>
      <c r="D283" s="145">
        <v>3</v>
      </c>
      <c r="E283" s="145">
        <v>0</v>
      </c>
      <c r="F283" s="145">
        <v>3</v>
      </c>
      <c r="G283" s="145">
        <v>0</v>
      </c>
      <c r="H283" s="145">
        <v>0</v>
      </c>
      <c r="I283" s="145">
        <v>0</v>
      </c>
      <c r="J283" s="145">
        <v>1</v>
      </c>
      <c r="K283" s="145">
        <v>1</v>
      </c>
      <c r="L283" s="145">
        <v>1</v>
      </c>
      <c r="M283" s="145">
        <v>2</v>
      </c>
      <c r="N283" s="145">
        <v>31640</v>
      </c>
    </row>
    <row r="284" spans="1:14">
      <c r="A284" s="258"/>
      <c r="B284" s="258"/>
      <c r="C284" s="144" t="s">
        <v>2117</v>
      </c>
      <c r="D284" s="145">
        <v>2</v>
      </c>
      <c r="E284" s="145">
        <v>0</v>
      </c>
      <c r="F284" s="145">
        <v>1</v>
      </c>
      <c r="G284" s="145">
        <v>0</v>
      </c>
      <c r="H284" s="145">
        <v>0</v>
      </c>
      <c r="I284" s="145">
        <v>0</v>
      </c>
      <c r="J284" s="145">
        <v>1</v>
      </c>
      <c r="K284" s="145"/>
      <c r="L284" s="145"/>
      <c r="M284" s="145">
        <v>2</v>
      </c>
      <c r="N284" s="145">
        <v>64142</v>
      </c>
    </row>
    <row r="285" spans="1:14">
      <c r="A285" s="258"/>
      <c r="B285" s="258"/>
      <c r="C285" s="144" t="s">
        <v>2118</v>
      </c>
      <c r="D285" s="145">
        <v>0</v>
      </c>
      <c r="E285" s="145">
        <v>0</v>
      </c>
      <c r="F285" s="145">
        <v>2</v>
      </c>
      <c r="G285" s="145">
        <v>0</v>
      </c>
      <c r="H285" s="145">
        <v>0</v>
      </c>
      <c r="I285" s="145">
        <v>1</v>
      </c>
      <c r="J285" s="145">
        <v>1</v>
      </c>
      <c r="K285" s="145">
        <v>0</v>
      </c>
      <c r="L285" s="145">
        <v>1</v>
      </c>
      <c r="M285" s="145">
        <v>1</v>
      </c>
      <c r="N285" s="145">
        <v>69395</v>
      </c>
    </row>
    <row r="286" spans="1:14">
      <c r="A286" s="258"/>
      <c r="B286" s="258"/>
      <c r="C286" s="144" t="s">
        <v>2119</v>
      </c>
      <c r="D286" s="145">
        <v>1</v>
      </c>
      <c r="E286" s="145">
        <v>1</v>
      </c>
      <c r="F286" s="145">
        <v>0</v>
      </c>
      <c r="G286" s="145">
        <v>0</v>
      </c>
      <c r="H286" s="145">
        <v>0</v>
      </c>
      <c r="I286" s="145">
        <v>0</v>
      </c>
      <c r="J286" s="145">
        <v>0</v>
      </c>
      <c r="K286" s="145">
        <v>1</v>
      </c>
      <c r="L286" s="145">
        <v>1</v>
      </c>
      <c r="M286" s="145"/>
      <c r="N286" s="145">
        <v>10226</v>
      </c>
    </row>
    <row r="287" spans="1:14">
      <c r="A287" s="258"/>
      <c r="B287" s="258"/>
      <c r="C287" s="144" t="s">
        <v>2120</v>
      </c>
      <c r="D287" s="145">
        <v>9</v>
      </c>
      <c r="E287" s="145">
        <v>6</v>
      </c>
      <c r="F287" s="145">
        <v>0</v>
      </c>
      <c r="G287" s="145">
        <v>0</v>
      </c>
      <c r="H287" s="145">
        <v>0</v>
      </c>
      <c r="I287" s="145">
        <v>0</v>
      </c>
      <c r="J287" s="145">
        <v>7</v>
      </c>
      <c r="K287" s="145">
        <v>2</v>
      </c>
      <c r="L287" s="145">
        <v>3</v>
      </c>
      <c r="M287" s="145">
        <v>3</v>
      </c>
      <c r="N287" s="145">
        <v>33888</v>
      </c>
    </row>
    <row r="288" spans="1:14">
      <c r="A288" s="258"/>
      <c r="B288" s="258"/>
      <c r="C288" s="144" t="s">
        <v>2121</v>
      </c>
      <c r="D288" s="145">
        <v>1</v>
      </c>
      <c r="E288" s="145">
        <v>0</v>
      </c>
      <c r="F288" s="145">
        <v>0</v>
      </c>
      <c r="G288" s="145">
        <v>0</v>
      </c>
      <c r="H288" s="145">
        <v>0</v>
      </c>
      <c r="I288" s="145">
        <v>0</v>
      </c>
      <c r="J288" s="145">
        <v>0</v>
      </c>
      <c r="K288" s="145">
        <v>1</v>
      </c>
      <c r="L288" s="145"/>
      <c r="M288" s="145"/>
      <c r="N288" s="145">
        <v>87677</v>
      </c>
    </row>
    <row r="289" spans="1:14">
      <c r="A289" s="258"/>
      <c r="B289" s="258"/>
      <c r="C289" s="144" t="s">
        <v>2122</v>
      </c>
      <c r="D289" s="145">
        <v>1</v>
      </c>
      <c r="E289" s="145">
        <v>0</v>
      </c>
      <c r="F289" s="145">
        <v>0</v>
      </c>
      <c r="G289" s="145">
        <v>0</v>
      </c>
      <c r="H289" s="145">
        <v>0</v>
      </c>
      <c r="I289" s="145">
        <v>0</v>
      </c>
      <c r="J289" s="145">
        <v>0</v>
      </c>
      <c r="K289" s="145">
        <v>1</v>
      </c>
      <c r="L289" s="145">
        <v>0</v>
      </c>
      <c r="M289" s="145">
        <v>0</v>
      </c>
      <c r="N289" s="145">
        <v>22651</v>
      </c>
    </row>
    <row r="290" spans="1:14">
      <c r="A290" s="258"/>
      <c r="B290" s="258"/>
      <c r="C290" s="147" t="s">
        <v>2123</v>
      </c>
      <c r="D290" s="145">
        <v>3</v>
      </c>
      <c r="E290" s="145">
        <v>0</v>
      </c>
      <c r="F290" s="145">
        <v>1</v>
      </c>
      <c r="G290" s="145">
        <v>0</v>
      </c>
      <c r="H290" s="145">
        <v>0</v>
      </c>
      <c r="I290" s="145">
        <v>0</v>
      </c>
      <c r="J290" s="145">
        <v>0</v>
      </c>
      <c r="K290" s="145">
        <v>1</v>
      </c>
      <c r="L290" s="145">
        <v>1</v>
      </c>
      <c r="M290" s="145">
        <v>2</v>
      </c>
      <c r="N290" s="145">
        <v>36498</v>
      </c>
    </row>
    <row r="291" spans="1:14">
      <c r="A291" s="258"/>
      <c r="B291" s="258"/>
      <c r="C291" s="144" t="s">
        <v>2124</v>
      </c>
      <c r="D291" s="145">
        <v>0</v>
      </c>
      <c r="E291" s="145">
        <v>0</v>
      </c>
      <c r="F291" s="145">
        <v>1</v>
      </c>
      <c r="G291" s="145">
        <v>0</v>
      </c>
      <c r="H291" s="145">
        <v>0</v>
      </c>
      <c r="I291" s="145">
        <v>0</v>
      </c>
      <c r="J291" s="145">
        <v>1</v>
      </c>
      <c r="K291" s="145">
        <v>0</v>
      </c>
      <c r="L291" s="145">
        <v>0</v>
      </c>
      <c r="M291" s="145">
        <v>0</v>
      </c>
      <c r="N291" s="145">
        <v>12711</v>
      </c>
    </row>
    <row r="292" spans="1:14">
      <c r="A292" s="258"/>
      <c r="B292" s="258"/>
      <c r="C292" s="144" t="s">
        <v>2125</v>
      </c>
      <c r="D292" s="145">
        <v>4</v>
      </c>
      <c r="E292" s="145">
        <v>2</v>
      </c>
      <c r="F292" s="145">
        <v>1</v>
      </c>
      <c r="G292" s="145">
        <v>0</v>
      </c>
      <c r="H292" s="145">
        <v>0</v>
      </c>
      <c r="I292" s="145">
        <v>0</v>
      </c>
      <c r="J292" s="145">
        <v>0</v>
      </c>
      <c r="K292" s="145">
        <v>2</v>
      </c>
      <c r="L292" s="145">
        <v>3</v>
      </c>
      <c r="M292" s="145">
        <v>2</v>
      </c>
      <c r="N292" s="145">
        <v>31332</v>
      </c>
    </row>
    <row r="293" spans="1:14">
      <c r="A293" s="258"/>
      <c r="B293" s="258"/>
      <c r="C293" s="144" t="s">
        <v>2126</v>
      </c>
      <c r="D293" s="145">
        <v>0</v>
      </c>
      <c r="E293" s="145">
        <v>0</v>
      </c>
      <c r="F293" s="145">
        <v>1</v>
      </c>
      <c r="G293" s="145">
        <v>0</v>
      </c>
      <c r="H293" s="145">
        <v>0</v>
      </c>
      <c r="I293" s="145">
        <v>0</v>
      </c>
      <c r="J293" s="145">
        <v>0</v>
      </c>
      <c r="K293" s="145">
        <v>0</v>
      </c>
      <c r="L293" s="145">
        <v>1</v>
      </c>
      <c r="M293" s="145">
        <v>0</v>
      </c>
      <c r="N293" s="145">
        <v>92191</v>
      </c>
    </row>
    <row r="294" spans="1:14">
      <c r="A294" s="258"/>
      <c r="B294" s="258"/>
      <c r="C294" s="144" t="s">
        <v>2127</v>
      </c>
      <c r="D294" s="145">
        <v>0</v>
      </c>
      <c r="E294" s="145">
        <v>0</v>
      </c>
      <c r="F294" s="145">
        <v>1</v>
      </c>
      <c r="G294" s="145">
        <v>0</v>
      </c>
      <c r="H294" s="145">
        <v>0</v>
      </c>
      <c r="I294" s="145">
        <v>0</v>
      </c>
      <c r="J294" s="145">
        <v>0</v>
      </c>
      <c r="K294" s="145">
        <v>1</v>
      </c>
      <c r="L294" s="145">
        <v>0</v>
      </c>
      <c r="M294" s="145">
        <v>0</v>
      </c>
      <c r="N294" s="145">
        <v>91382</v>
      </c>
    </row>
    <row r="295" spans="1:14" ht="19">
      <c r="A295" s="258"/>
      <c r="B295" s="258"/>
      <c r="C295" s="144" t="s">
        <v>7794</v>
      </c>
      <c r="D295" s="145">
        <v>3</v>
      </c>
      <c r="E295" s="145">
        <v>2</v>
      </c>
      <c r="F295" s="145">
        <v>3</v>
      </c>
      <c r="G295" s="145">
        <v>0</v>
      </c>
      <c r="H295" s="145">
        <v>0</v>
      </c>
      <c r="I295" s="145">
        <v>0</v>
      </c>
      <c r="J295" s="145">
        <v>2</v>
      </c>
      <c r="K295" s="145">
        <v>2</v>
      </c>
      <c r="L295" s="145">
        <v>1</v>
      </c>
      <c r="M295" s="145">
        <v>1</v>
      </c>
      <c r="N295" s="145">
        <v>219083</v>
      </c>
    </row>
    <row r="296" spans="1:14">
      <c r="A296" s="258"/>
      <c r="B296" s="258"/>
      <c r="C296" s="144" t="s">
        <v>2128</v>
      </c>
      <c r="D296" s="145">
        <v>1</v>
      </c>
      <c r="E296" s="145">
        <v>0</v>
      </c>
      <c r="F296" s="145">
        <v>0</v>
      </c>
      <c r="G296" s="145">
        <v>0</v>
      </c>
      <c r="H296" s="145">
        <v>0</v>
      </c>
      <c r="I296" s="145">
        <v>0</v>
      </c>
      <c r="J296" s="145">
        <v>0</v>
      </c>
      <c r="K296" s="145">
        <v>1</v>
      </c>
      <c r="L296" s="145">
        <v>0</v>
      </c>
      <c r="M296" s="145">
        <v>0</v>
      </c>
      <c r="N296" s="145">
        <v>37104</v>
      </c>
    </row>
    <row r="297" spans="1:14" ht="19">
      <c r="A297" s="258"/>
      <c r="B297" s="258"/>
      <c r="C297" s="144" t="s">
        <v>7795</v>
      </c>
      <c r="D297" s="145">
        <v>1</v>
      </c>
      <c r="E297" s="145">
        <v>0</v>
      </c>
      <c r="F297" s="145">
        <v>0</v>
      </c>
      <c r="G297" s="145">
        <v>0</v>
      </c>
      <c r="H297" s="145">
        <v>0</v>
      </c>
      <c r="I297" s="145">
        <v>1</v>
      </c>
      <c r="J297" s="145">
        <v>0</v>
      </c>
      <c r="K297" s="145">
        <v>1</v>
      </c>
      <c r="L297" s="145">
        <v>0</v>
      </c>
      <c r="M297" s="145">
        <v>0</v>
      </c>
      <c r="N297" s="145">
        <v>38203</v>
      </c>
    </row>
    <row r="298" spans="1:14">
      <c r="A298" s="258"/>
      <c r="B298" s="258"/>
      <c r="C298" s="144" t="s">
        <v>2129</v>
      </c>
      <c r="D298" s="145">
        <v>1</v>
      </c>
      <c r="E298" s="145">
        <v>0</v>
      </c>
      <c r="F298" s="145">
        <v>0</v>
      </c>
      <c r="G298" s="145">
        <v>0</v>
      </c>
      <c r="H298" s="145">
        <v>0</v>
      </c>
      <c r="I298" s="145">
        <v>0</v>
      </c>
      <c r="J298" s="145">
        <v>0</v>
      </c>
      <c r="K298" s="145">
        <v>0</v>
      </c>
      <c r="L298" s="145"/>
      <c r="M298" s="145">
        <v>1</v>
      </c>
      <c r="N298" s="145">
        <v>59909</v>
      </c>
    </row>
    <row r="299" spans="1:14">
      <c r="A299" s="258"/>
      <c r="B299" s="258"/>
      <c r="C299" s="144" t="s">
        <v>2130</v>
      </c>
      <c r="D299" s="145">
        <v>4</v>
      </c>
      <c r="E299" s="145">
        <v>0</v>
      </c>
      <c r="F299" s="145">
        <v>1</v>
      </c>
      <c r="G299" s="145">
        <v>0</v>
      </c>
      <c r="H299" s="145">
        <v>0</v>
      </c>
      <c r="I299" s="145">
        <v>0</v>
      </c>
      <c r="J299" s="145">
        <v>2</v>
      </c>
      <c r="K299" s="145">
        <v>2</v>
      </c>
      <c r="L299" s="145">
        <v>0</v>
      </c>
      <c r="M299" s="145">
        <v>1</v>
      </c>
      <c r="N299" s="145">
        <v>29709</v>
      </c>
    </row>
    <row r="300" spans="1:14">
      <c r="A300" s="258"/>
      <c r="B300" s="258"/>
      <c r="C300" s="144" t="s">
        <v>2131</v>
      </c>
      <c r="D300" s="145">
        <v>2</v>
      </c>
      <c r="E300" s="145">
        <v>0</v>
      </c>
      <c r="F300" s="145">
        <v>0</v>
      </c>
      <c r="G300" s="145">
        <v>0</v>
      </c>
      <c r="H300" s="145">
        <v>0</v>
      </c>
      <c r="I300" s="145">
        <v>0</v>
      </c>
      <c r="J300" s="145">
        <v>0</v>
      </c>
      <c r="K300" s="145">
        <v>1</v>
      </c>
      <c r="L300" s="145">
        <v>0</v>
      </c>
      <c r="M300" s="145">
        <v>1</v>
      </c>
      <c r="N300" s="145">
        <v>58352</v>
      </c>
    </row>
    <row r="301" spans="1:14">
      <c r="A301" s="258"/>
      <c r="B301" s="258"/>
      <c r="C301" s="144" t="s">
        <v>2132</v>
      </c>
      <c r="D301" s="145">
        <v>0</v>
      </c>
      <c r="E301" s="145">
        <v>0</v>
      </c>
      <c r="F301" s="145">
        <v>0</v>
      </c>
      <c r="G301" s="145">
        <v>0</v>
      </c>
      <c r="H301" s="145">
        <v>0</v>
      </c>
      <c r="I301" s="145">
        <v>1</v>
      </c>
      <c r="J301" s="145">
        <v>0</v>
      </c>
      <c r="K301" s="145">
        <v>1</v>
      </c>
      <c r="L301" s="145">
        <v>0</v>
      </c>
      <c r="M301" s="145">
        <v>0</v>
      </c>
      <c r="N301" s="145">
        <v>16550</v>
      </c>
    </row>
    <row r="302" spans="1:14">
      <c r="A302" s="258"/>
      <c r="B302" s="258"/>
      <c r="C302" s="144" t="s">
        <v>2133</v>
      </c>
      <c r="D302" s="145">
        <v>1</v>
      </c>
      <c r="E302" s="145">
        <v>0</v>
      </c>
      <c r="F302" s="145">
        <v>0</v>
      </c>
      <c r="G302" s="145">
        <v>0</v>
      </c>
      <c r="H302" s="145">
        <v>0</v>
      </c>
      <c r="I302" s="145">
        <v>0</v>
      </c>
      <c r="J302" s="145">
        <v>0</v>
      </c>
      <c r="K302" s="145">
        <v>1</v>
      </c>
      <c r="L302" s="145"/>
      <c r="M302" s="145"/>
      <c r="N302" s="145">
        <v>214014</v>
      </c>
    </row>
    <row r="303" spans="1:14">
      <c r="A303" s="258"/>
      <c r="B303" s="258"/>
      <c r="C303" s="144" t="s">
        <v>2134</v>
      </c>
      <c r="D303" s="145">
        <v>1</v>
      </c>
      <c r="E303" s="145">
        <v>2</v>
      </c>
      <c r="F303" s="145">
        <v>0</v>
      </c>
      <c r="G303" s="145">
        <v>0</v>
      </c>
      <c r="H303" s="145">
        <v>0</v>
      </c>
      <c r="I303" s="145">
        <v>0</v>
      </c>
      <c r="J303" s="145">
        <v>3</v>
      </c>
      <c r="K303" s="145">
        <v>0</v>
      </c>
      <c r="L303" s="145">
        <v>0</v>
      </c>
      <c r="M303" s="145">
        <v>0</v>
      </c>
      <c r="N303" s="145">
        <v>45134</v>
      </c>
    </row>
    <row r="304" spans="1:14">
      <c r="A304" s="258"/>
      <c r="B304" s="258"/>
      <c r="C304" s="144" t="s">
        <v>2135</v>
      </c>
      <c r="D304" s="145">
        <v>10</v>
      </c>
      <c r="E304" s="145">
        <v>2</v>
      </c>
      <c r="F304" s="145">
        <v>4</v>
      </c>
      <c r="G304" s="145">
        <v>0</v>
      </c>
      <c r="H304" s="145">
        <v>1</v>
      </c>
      <c r="I304" s="145">
        <v>0</v>
      </c>
      <c r="J304" s="145">
        <v>1</v>
      </c>
      <c r="K304" s="145">
        <v>6</v>
      </c>
      <c r="L304" s="145">
        <v>5</v>
      </c>
      <c r="M304" s="145">
        <v>5</v>
      </c>
      <c r="N304" s="145">
        <v>80588</v>
      </c>
    </row>
    <row r="305" spans="1:14">
      <c r="A305" s="258"/>
      <c r="B305" s="258"/>
      <c r="C305" s="144" t="s">
        <v>2136</v>
      </c>
      <c r="D305" s="145">
        <v>0</v>
      </c>
      <c r="E305" s="145">
        <v>0</v>
      </c>
      <c r="F305" s="145">
        <v>1</v>
      </c>
      <c r="G305" s="145">
        <v>1</v>
      </c>
      <c r="H305" s="145">
        <v>0</v>
      </c>
      <c r="I305" s="145">
        <v>0</v>
      </c>
      <c r="J305" s="145">
        <v>0</v>
      </c>
      <c r="K305" s="145">
        <v>0</v>
      </c>
      <c r="L305" s="145">
        <v>0</v>
      </c>
      <c r="M305" s="145">
        <v>2</v>
      </c>
      <c r="N305" s="145">
        <v>55676</v>
      </c>
    </row>
    <row r="306" spans="1:14">
      <c r="A306" s="258"/>
      <c r="B306" s="258"/>
      <c r="C306" s="144" t="s">
        <v>2137</v>
      </c>
      <c r="D306" s="145">
        <v>0</v>
      </c>
      <c r="E306" s="145">
        <v>0</v>
      </c>
      <c r="F306" s="145">
        <v>2</v>
      </c>
      <c r="G306" s="145">
        <v>0</v>
      </c>
      <c r="H306" s="145">
        <v>0</v>
      </c>
      <c r="I306" s="145">
        <v>0</v>
      </c>
      <c r="J306" s="145">
        <v>0</v>
      </c>
      <c r="K306" s="145">
        <v>1</v>
      </c>
      <c r="L306" s="145">
        <v>1</v>
      </c>
      <c r="M306" s="145">
        <v>0</v>
      </c>
      <c r="N306" s="145">
        <v>46861</v>
      </c>
    </row>
    <row r="307" spans="1:14">
      <c r="A307" s="258"/>
      <c r="B307" s="258"/>
      <c r="C307" s="144" t="s">
        <v>2138</v>
      </c>
      <c r="D307" s="145">
        <v>0</v>
      </c>
      <c r="E307" s="145">
        <v>0</v>
      </c>
      <c r="F307" s="145">
        <v>1</v>
      </c>
      <c r="G307" s="145">
        <v>0</v>
      </c>
      <c r="H307" s="145">
        <v>0</v>
      </c>
      <c r="I307" s="145">
        <v>1</v>
      </c>
      <c r="J307" s="145">
        <v>0</v>
      </c>
      <c r="K307" s="145"/>
      <c r="L307" s="145"/>
      <c r="M307" s="145">
        <v>2</v>
      </c>
      <c r="N307" s="145">
        <v>84254</v>
      </c>
    </row>
    <row r="308" spans="1:14">
      <c r="A308" s="258"/>
      <c r="B308" s="258"/>
      <c r="C308" s="144" t="s">
        <v>2139</v>
      </c>
      <c r="D308" s="145">
        <v>1</v>
      </c>
      <c r="E308" s="145">
        <v>0</v>
      </c>
      <c r="F308" s="145">
        <v>0</v>
      </c>
      <c r="G308" s="145">
        <v>0</v>
      </c>
      <c r="H308" s="145">
        <v>0</v>
      </c>
      <c r="I308" s="145">
        <v>0</v>
      </c>
      <c r="J308" s="145">
        <v>1</v>
      </c>
      <c r="K308" s="145">
        <v>0</v>
      </c>
      <c r="L308" s="145"/>
      <c r="M308" s="145"/>
      <c r="N308" s="145">
        <v>98259</v>
      </c>
    </row>
    <row r="309" spans="1:14" ht="19">
      <c r="A309" s="258"/>
      <c r="B309" s="258"/>
      <c r="C309" s="144" t="s">
        <v>7796</v>
      </c>
      <c r="D309" s="145">
        <v>0</v>
      </c>
      <c r="E309" s="145">
        <v>4</v>
      </c>
      <c r="F309" s="145">
        <v>0</v>
      </c>
      <c r="G309" s="145">
        <v>0</v>
      </c>
      <c r="H309" s="145">
        <v>1</v>
      </c>
      <c r="I309" s="145">
        <v>0</v>
      </c>
      <c r="J309" s="145">
        <v>0</v>
      </c>
      <c r="K309" s="145">
        <v>1</v>
      </c>
      <c r="L309" s="145">
        <v>1</v>
      </c>
      <c r="M309" s="145">
        <v>2</v>
      </c>
      <c r="N309" s="145">
        <v>23284</v>
      </c>
    </row>
    <row r="310" spans="1:14" ht="19">
      <c r="A310" s="258"/>
      <c r="B310" s="258"/>
      <c r="C310" s="144" t="s">
        <v>7797</v>
      </c>
      <c r="D310" s="145">
        <v>9</v>
      </c>
      <c r="E310" s="145">
        <v>2</v>
      </c>
      <c r="F310" s="145">
        <v>4</v>
      </c>
      <c r="G310" s="145">
        <v>0</v>
      </c>
      <c r="H310" s="145">
        <v>0</v>
      </c>
      <c r="I310" s="145">
        <v>0</v>
      </c>
      <c r="J310" s="145">
        <v>1</v>
      </c>
      <c r="K310" s="145">
        <v>5</v>
      </c>
      <c r="L310" s="145">
        <v>6</v>
      </c>
      <c r="M310" s="145">
        <v>2</v>
      </c>
      <c r="N310" s="145">
        <v>428374</v>
      </c>
    </row>
    <row r="311" spans="1:14">
      <c r="A311" s="258"/>
      <c r="B311" s="258"/>
      <c r="C311" s="144" t="s">
        <v>2140</v>
      </c>
      <c r="D311" s="145">
        <v>1</v>
      </c>
      <c r="E311" s="145">
        <v>0</v>
      </c>
      <c r="F311" s="145">
        <v>0</v>
      </c>
      <c r="G311" s="145">
        <v>0</v>
      </c>
      <c r="H311" s="145">
        <v>0</v>
      </c>
      <c r="I311" s="145">
        <v>0</v>
      </c>
      <c r="J311" s="145">
        <v>0</v>
      </c>
      <c r="K311" s="145">
        <v>0</v>
      </c>
      <c r="L311" s="145">
        <v>1</v>
      </c>
      <c r="M311" s="145">
        <v>0</v>
      </c>
      <c r="N311" s="145">
        <v>44061</v>
      </c>
    </row>
    <row r="312" spans="1:14">
      <c r="A312" s="258"/>
      <c r="B312" s="258"/>
      <c r="C312" s="144" t="s">
        <v>2141</v>
      </c>
      <c r="D312" s="145">
        <v>6</v>
      </c>
      <c r="E312" s="145">
        <v>0</v>
      </c>
      <c r="F312" s="145">
        <v>0</v>
      </c>
      <c r="G312" s="145">
        <v>0</v>
      </c>
      <c r="H312" s="145">
        <v>0</v>
      </c>
      <c r="I312" s="145">
        <v>0</v>
      </c>
      <c r="J312" s="145">
        <v>1</v>
      </c>
      <c r="K312" s="145">
        <v>2</v>
      </c>
      <c r="L312" s="145">
        <v>2</v>
      </c>
      <c r="M312" s="145">
        <v>1</v>
      </c>
      <c r="N312" s="145">
        <v>171844</v>
      </c>
    </row>
    <row r="313" spans="1:14">
      <c r="A313" s="258"/>
      <c r="B313" s="258"/>
      <c r="C313" s="144" t="s">
        <v>2142</v>
      </c>
      <c r="D313" s="145">
        <v>2</v>
      </c>
      <c r="E313" s="145">
        <v>1</v>
      </c>
      <c r="F313" s="145">
        <v>0</v>
      </c>
      <c r="G313" s="145">
        <v>0</v>
      </c>
      <c r="H313" s="145">
        <v>0</v>
      </c>
      <c r="I313" s="145">
        <v>0</v>
      </c>
      <c r="J313" s="145">
        <v>1</v>
      </c>
      <c r="K313" s="145">
        <v>0</v>
      </c>
      <c r="L313" s="145">
        <v>1</v>
      </c>
      <c r="M313" s="145">
        <v>1</v>
      </c>
      <c r="N313" s="145">
        <v>135862</v>
      </c>
    </row>
    <row r="314" spans="1:14">
      <c r="A314" s="258"/>
      <c r="B314" s="258"/>
      <c r="C314" s="144" t="s">
        <v>2143</v>
      </c>
      <c r="D314" s="145">
        <v>0</v>
      </c>
      <c r="E314" s="145">
        <v>1</v>
      </c>
      <c r="F314" s="145">
        <v>0</v>
      </c>
      <c r="G314" s="145">
        <v>0</v>
      </c>
      <c r="H314" s="145">
        <v>0</v>
      </c>
      <c r="I314" s="145">
        <v>0</v>
      </c>
      <c r="J314" s="145">
        <v>0</v>
      </c>
      <c r="K314" s="145">
        <v>0</v>
      </c>
      <c r="L314" s="145">
        <v>0</v>
      </c>
      <c r="M314" s="145">
        <v>1</v>
      </c>
      <c r="N314" s="145">
        <v>19441</v>
      </c>
    </row>
    <row r="315" spans="1:14">
      <c r="A315" s="258"/>
      <c r="B315" s="258"/>
      <c r="C315" s="144" t="s">
        <v>2144</v>
      </c>
      <c r="D315" s="145">
        <v>2</v>
      </c>
      <c r="E315" s="145">
        <v>0</v>
      </c>
      <c r="F315" s="145">
        <v>1</v>
      </c>
      <c r="G315" s="145">
        <v>0</v>
      </c>
      <c r="H315" s="145">
        <v>0</v>
      </c>
      <c r="I315" s="145">
        <v>0</v>
      </c>
      <c r="J315" s="145">
        <v>0</v>
      </c>
      <c r="K315" s="145">
        <v>0</v>
      </c>
      <c r="L315" s="145">
        <v>1</v>
      </c>
      <c r="M315" s="145">
        <v>2</v>
      </c>
      <c r="N315" s="145">
        <v>201517</v>
      </c>
    </row>
    <row r="316" spans="1:14">
      <c r="A316" s="258"/>
      <c r="B316" s="258"/>
      <c r="C316" s="144" t="s">
        <v>2145</v>
      </c>
      <c r="D316" s="145">
        <v>1</v>
      </c>
      <c r="E316" s="145">
        <v>0</v>
      </c>
      <c r="F316" s="145">
        <v>1</v>
      </c>
      <c r="G316" s="145">
        <v>0</v>
      </c>
      <c r="H316" s="145">
        <v>0</v>
      </c>
      <c r="I316" s="145">
        <v>0</v>
      </c>
      <c r="J316" s="145">
        <v>0</v>
      </c>
      <c r="K316" s="145">
        <v>1</v>
      </c>
      <c r="L316" s="145">
        <v>1</v>
      </c>
      <c r="M316" s="145">
        <v>0</v>
      </c>
      <c r="N316" s="145">
        <v>35742</v>
      </c>
    </row>
    <row r="317" spans="1:14">
      <c r="A317" s="258"/>
      <c r="B317" s="258"/>
      <c r="C317" s="144" t="s">
        <v>2146</v>
      </c>
      <c r="D317" s="145">
        <v>6</v>
      </c>
      <c r="E317" s="145">
        <v>2</v>
      </c>
      <c r="F317" s="145">
        <v>2</v>
      </c>
      <c r="G317" s="145">
        <v>0</v>
      </c>
      <c r="H317" s="145">
        <v>0</v>
      </c>
      <c r="I317" s="145">
        <v>0</v>
      </c>
      <c r="J317" s="145">
        <v>3</v>
      </c>
      <c r="K317" s="145">
        <v>4</v>
      </c>
      <c r="L317" s="145"/>
      <c r="M317" s="145">
        <v>3</v>
      </c>
      <c r="N317" s="145">
        <v>162316</v>
      </c>
    </row>
    <row r="318" spans="1:14" ht="19">
      <c r="A318" s="258"/>
      <c r="B318" s="258"/>
      <c r="C318" s="144" t="s">
        <v>7798</v>
      </c>
      <c r="D318" s="145">
        <v>3</v>
      </c>
      <c r="E318" s="145">
        <v>0</v>
      </c>
      <c r="F318" s="145">
        <v>0</v>
      </c>
      <c r="G318" s="145">
        <v>0</v>
      </c>
      <c r="H318" s="145">
        <v>0</v>
      </c>
      <c r="I318" s="145">
        <v>0</v>
      </c>
      <c r="J318" s="145">
        <v>0</v>
      </c>
      <c r="K318" s="145">
        <v>1</v>
      </c>
      <c r="L318" s="145"/>
      <c r="M318" s="145"/>
      <c r="N318" s="145">
        <v>51918</v>
      </c>
    </row>
    <row r="319" spans="1:14">
      <c r="A319" s="258"/>
      <c r="B319" s="258"/>
      <c r="C319" s="144" t="s">
        <v>2147</v>
      </c>
      <c r="D319" s="145">
        <v>6</v>
      </c>
      <c r="E319" s="145">
        <v>0</v>
      </c>
      <c r="F319" s="145">
        <v>0</v>
      </c>
      <c r="G319" s="145">
        <v>0</v>
      </c>
      <c r="H319" s="145">
        <v>0</v>
      </c>
      <c r="I319" s="145">
        <v>0</v>
      </c>
      <c r="J319" s="145">
        <v>2</v>
      </c>
      <c r="K319" s="145">
        <v>4</v>
      </c>
      <c r="L319" s="145"/>
      <c r="M319" s="145"/>
      <c r="N319" s="145">
        <v>45463</v>
      </c>
    </row>
    <row r="320" spans="1:14">
      <c r="A320" s="258"/>
      <c r="B320" s="258"/>
      <c r="C320" s="144" t="s">
        <v>2148</v>
      </c>
      <c r="D320" s="145">
        <v>10</v>
      </c>
      <c r="E320" s="145">
        <v>0</v>
      </c>
      <c r="F320" s="145">
        <v>0</v>
      </c>
      <c r="G320" s="145">
        <v>0</v>
      </c>
      <c r="H320" s="145">
        <v>0</v>
      </c>
      <c r="I320" s="145">
        <v>0</v>
      </c>
      <c r="J320" s="145">
        <v>2</v>
      </c>
      <c r="K320" s="145">
        <v>4</v>
      </c>
      <c r="L320" s="145">
        <v>3</v>
      </c>
      <c r="M320" s="145">
        <v>1</v>
      </c>
      <c r="N320" s="145">
        <v>64922</v>
      </c>
    </row>
    <row r="321" spans="1:14">
      <c r="A321" s="258"/>
      <c r="B321" s="258"/>
      <c r="C321" s="144" t="s">
        <v>2149</v>
      </c>
      <c r="D321" s="145">
        <v>2</v>
      </c>
      <c r="E321" s="145">
        <v>0</v>
      </c>
      <c r="F321" s="145">
        <v>0</v>
      </c>
      <c r="G321" s="145">
        <v>1</v>
      </c>
      <c r="H321" s="145">
        <v>0</v>
      </c>
      <c r="I321" s="145">
        <v>0</v>
      </c>
      <c r="J321" s="145">
        <v>0</v>
      </c>
      <c r="K321" s="145">
        <v>0</v>
      </c>
      <c r="L321" s="145">
        <v>3</v>
      </c>
      <c r="M321" s="145"/>
      <c r="N321" s="145">
        <v>14760</v>
      </c>
    </row>
    <row r="322" spans="1:14">
      <c r="A322" s="258"/>
      <c r="B322" s="258"/>
      <c r="C322" s="144" t="s">
        <v>2150</v>
      </c>
      <c r="D322" s="145">
        <v>1</v>
      </c>
      <c r="E322" s="145">
        <v>1</v>
      </c>
      <c r="F322" s="145">
        <v>1</v>
      </c>
      <c r="G322" s="145">
        <v>0</v>
      </c>
      <c r="H322" s="145">
        <v>0</v>
      </c>
      <c r="I322" s="145">
        <v>0</v>
      </c>
      <c r="J322" s="145">
        <v>2</v>
      </c>
      <c r="K322" s="145">
        <v>0</v>
      </c>
      <c r="L322" s="145">
        <v>1</v>
      </c>
      <c r="M322" s="145">
        <v>0</v>
      </c>
      <c r="N322" s="145">
        <v>133312</v>
      </c>
    </row>
    <row r="323" spans="1:14" ht="19">
      <c r="A323" s="258"/>
      <c r="B323" s="258"/>
      <c r="C323" s="144" t="s">
        <v>7799</v>
      </c>
      <c r="D323" s="145">
        <v>10</v>
      </c>
      <c r="E323" s="145">
        <v>1</v>
      </c>
      <c r="F323" s="145">
        <v>0</v>
      </c>
      <c r="G323" s="145">
        <v>0</v>
      </c>
      <c r="H323" s="145">
        <v>1</v>
      </c>
      <c r="I323" s="145">
        <v>0</v>
      </c>
      <c r="J323" s="145">
        <v>1</v>
      </c>
      <c r="K323" s="145">
        <v>6</v>
      </c>
      <c r="L323" s="145">
        <v>1</v>
      </c>
      <c r="M323" s="145">
        <v>3</v>
      </c>
      <c r="N323" s="145">
        <v>59129</v>
      </c>
    </row>
    <row r="324" spans="1:14" ht="19">
      <c r="A324" s="258"/>
      <c r="B324" s="258"/>
      <c r="C324" s="144" t="s">
        <v>7800</v>
      </c>
      <c r="D324" s="145">
        <v>1</v>
      </c>
      <c r="E324" s="145">
        <v>0</v>
      </c>
      <c r="F324" s="145">
        <v>1</v>
      </c>
      <c r="G324" s="145">
        <v>0</v>
      </c>
      <c r="H324" s="145">
        <v>0</v>
      </c>
      <c r="I324" s="145">
        <v>2</v>
      </c>
      <c r="J324" s="145">
        <v>1</v>
      </c>
      <c r="K324" s="145">
        <v>0</v>
      </c>
      <c r="L324" s="145">
        <v>2</v>
      </c>
      <c r="M324" s="145"/>
      <c r="N324" s="145">
        <v>59557</v>
      </c>
    </row>
    <row r="325" spans="1:14">
      <c r="A325" s="258"/>
      <c r="B325" s="258"/>
      <c r="C325" s="144" t="s">
        <v>2151</v>
      </c>
      <c r="D325" s="145">
        <v>1</v>
      </c>
      <c r="E325" s="145">
        <v>0</v>
      </c>
      <c r="F325" s="145">
        <v>0</v>
      </c>
      <c r="G325" s="145">
        <v>0</v>
      </c>
      <c r="H325" s="145">
        <v>0</v>
      </c>
      <c r="I325" s="145">
        <v>0</v>
      </c>
      <c r="J325" s="145">
        <v>0</v>
      </c>
      <c r="K325" s="145">
        <v>0</v>
      </c>
      <c r="L325" s="145">
        <v>1</v>
      </c>
      <c r="M325" s="145">
        <v>0</v>
      </c>
      <c r="N325" s="145">
        <v>18651</v>
      </c>
    </row>
    <row r="326" spans="1:14" ht="19">
      <c r="A326" s="258"/>
      <c r="B326" s="258"/>
      <c r="C326" s="144" t="s">
        <v>7801</v>
      </c>
      <c r="D326" s="145">
        <v>3</v>
      </c>
      <c r="E326" s="145">
        <v>0</v>
      </c>
      <c r="F326" s="145">
        <v>1</v>
      </c>
      <c r="G326" s="145">
        <v>0</v>
      </c>
      <c r="H326" s="145">
        <v>0</v>
      </c>
      <c r="I326" s="145">
        <v>0</v>
      </c>
      <c r="J326" s="145">
        <v>0</v>
      </c>
      <c r="K326" s="145"/>
      <c r="L326" s="145">
        <v>1</v>
      </c>
      <c r="M326" s="145">
        <v>2</v>
      </c>
      <c r="N326" s="145">
        <v>8015</v>
      </c>
    </row>
    <row r="327" spans="1:14" ht="19">
      <c r="A327" s="258"/>
      <c r="B327" s="258"/>
      <c r="C327" s="144" t="s">
        <v>7802</v>
      </c>
      <c r="D327" s="145">
        <v>3</v>
      </c>
      <c r="E327" s="145">
        <v>0</v>
      </c>
      <c r="F327" s="145">
        <v>0</v>
      </c>
      <c r="G327" s="145">
        <v>0</v>
      </c>
      <c r="H327" s="145">
        <v>0</v>
      </c>
      <c r="I327" s="145">
        <v>0</v>
      </c>
      <c r="J327" s="145">
        <v>0</v>
      </c>
      <c r="K327" s="145">
        <v>1</v>
      </c>
      <c r="L327" s="145">
        <v>1</v>
      </c>
      <c r="M327" s="145">
        <v>0</v>
      </c>
      <c r="N327" s="145">
        <v>10951</v>
      </c>
    </row>
    <row r="328" spans="1:14">
      <c r="A328" s="258"/>
      <c r="B328" s="258"/>
      <c r="C328" s="144" t="s">
        <v>2152</v>
      </c>
      <c r="D328" s="145">
        <v>1</v>
      </c>
      <c r="E328" s="145">
        <v>0</v>
      </c>
      <c r="F328" s="145">
        <v>0</v>
      </c>
      <c r="G328" s="145">
        <v>0</v>
      </c>
      <c r="H328" s="145">
        <v>0</v>
      </c>
      <c r="I328" s="145">
        <v>0</v>
      </c>
      <c r="J328" s="145">
        <v>0</v>
      </c>
      <c r="K328" s="145">
        <v>1</v>
      </c>
      <c r="L328" s="145">
        <v>0</v>
      </c>
      <c r="M328" s="145">
        <v>0</v>
      </c>
      <c r="N328" s="145">
        <v>34060</v>
      </c>
    </row>
    <row r="329" spans="1:14">
      <c r="A329" s="258"/>
      <c r="B329" s="258"/>
      <c r="C329" s="144" t="s">
        <v>2153</v>
      </c>
      <c r="D329" s="145">
        <v>1</v>
      </c>
      <c r="E329" s="145">
        <v>2</v>
      </c>
      <c r="F329" s="145">
        <v>1</v>
      </c>
      <c r="G329" s="145">
        <v>0</v>
      </c>
      <c r="H329" s="145">
        <v>0</v>
      </c>
      <c r="I329" s="145">
        <v>0</v>
      </c>
      <c r="J329" s="145">
        <v>2</v>
      </c>
      <c r="K329" s="145">
        <v>0</v>
      </c>
      <c r="L329" s="145">
        <v>1</v>
      </c>
      <c r="M329" s="145">
        <v>1</v>
      </c>
      <c r="N329" s="145">
        <v>145600</v>
      </c>
    </row>
    <row r="330" spans="1:14">
      <c r="A330" s="258"/>
      <c r="B330" s="258"/>
      <c r="C330" s="144" t="s">
        <v>2154</v>
      </c>
      <c r="D330" s="145">
        <v>0</v>
      </c>
      <c r="E330" s="145">
        <v>1</v>
      </c>
      <c r="F330" s="145">
        <v>0</v>
      </c>
      <c r="G330" s="145">
        <v>0</v>
      </c>
      <c r="H330" s="145">
        <v>0</v>
      </c>
      <c r="I330" s="145">
        <v>0</v>
      </c>
      <c r="J330" s="145">
        <v>1</v>
      </c>
      <c r="K330" s="145">
        <v>0</v>
      </c>
      <c r="L330" s="145"/>
      <c r="M330" s="145"/>
      <c r="N330" s="145">
        <v>21545</v>
      </c>
    </row>
    <row r="331" spans="1:14">
      <c r="A331" s="258"/>
      <c r="B331" s="258"/>
      <c r="C331" s="144" t="s">
        <v>2155</v>
      </c>
      <c r="D331" s="145">
        <v>2</v>
      </c>
      <c r="E331" s="145">
        <v>0</v>
      </c>
      <c r="F331" s="145">
        <v>0</v>
      </c>
      <c r="G331" s="145">
        <v>0</v>
      </c>
      <c r="H331" s="145">
        <v>0</v>
      </c>
      <c r="I331" s="145">
        <v>0</v>
      </c>
      <c r="J331" s="145">
        <v>1</v>
      </c>
      <c r="K331" s="145">
        <v>1</v>
      </c>
      <c r="L331" s="145"/>
      <c r="M331" s="145"/>
      <c r="N331" s="145">
        <v>81041</v>
      </c>
    </row>
    <row r="332" spans="1:14" ht="19">
      <c r="A332" s="258"/>
      <c r="B332" s="258"/>
      <c r="C332" s="144" t="s">
        <v>7803</v>
      </c>
      <c r="D332" s="145">
        <v>2</v>
      </c>
      <c r="E332" s="145">
        <v>0</v>
      </c>
      <c r="F332" s="145">
        <v>0</v>
      </c>
      <c r="G332" s="145">
        <v>0</v>
      </c>
      <c r="H332" s="145">
        <v>0</v>
      </c>
      <c r="I332" s="145">
        <v>0</v>
      </c>
      <c r="J332" s="145">
        <v>0</v>
      </c>
      <c r="K332" s="145">
        <v>0</v>
      </c>
      <c r="L332" s="145">
        <v>1</v>
      </c>
      <c r="M332" s="145"/>
      <c r="N332" s="145">
        <v>17598</v>
      </c>
    </row>
    <row r="333" spans="1:14">
      <c r="A333" s="258"/>
      <c r="B333" s="258"/>
      <c r="C333" s="144" t="s">
        <v>2156</v>
      </c>
      <c r="D333" s="145">
        <v>1</v>
      </c>
      <c r="E333" s="145">
        <v>0</v>
      </c>
      <c r="F333" s="145">
        <v>0</v>
      </c>
      <c r="G333" s="145">
        <v>0</v>
      </c>
      <c r="H333" s="145">
        <v>0</v>
      </c>
      <c r="I333" s="145">
        <v>0</v>
      </c>
      <c r="J333" s="145">
        <v>0</v>
      </c>
      <c r="K333" s="145">
        <v>1</v>
      </c>
      <c r="L333" s="145"/>
      <c r="M333" s="145"/>
      <c r="N333" s="145">
        <v>40403</v>
      </c>
    </row>
    <row r="334" spans="1:14" ht="19">
      <c r="A334" s="258"/>
      <c r="B334" s="258"/>
      <c r="C334" s="144" t="s">
        <v>7804</v>
      </c>
      <c r="D334" s="145">
        <v>6</v>
      </c>
      <c r="E334" s="145">
        <v>0</v>
      </c>
      <c r="F334" s="145">
        <v>0</v>
      </c>
      <c r="G334" s="145">
        <v>0</v>
      </c>
      <c r="H334" s="145">
        <v>0</v>
      </c>
      <c r="I334" s="145">
        <v>0</v>
      </c>
      <c r="J334" s="145">
        <v>3</v>
      </c>
      <c r="K334" s="145">
        <v>0</v>
      </c>
      <c r="L334" s="145">
        <v>2</v>
      </c>
      <c r="M334" s="145"/>
      <c r="N334" s="145">
        <v>93531</v>
      </c>
    </row>
    <row r="335" spans="1:14">
      <c r="A335" s="258"/>
      <c r="B335" s="258"/>
      <c r="C335" s="144" t="s">
        <v>2157</v>
      </c>
      <c r="D335" s="145">
        <v>1</v>
      </c>
      <c r="E335" s="145">
        <v>0</v>
      </c>
      <c r="F335" s="145">
        <v>0</v>
      </c>
      <c r="G335" s="145">
        <v>0</v>
      </c>
      <c r="H335" s="145">
        <v>0</v>
      </c>
      <c r="I335" s="145">
        <v>0</v>
      </c>
      <c r="J335" s="145">
        <v>0</v>
      </c>
      <c r="K335" s="145">
        <v>0</v>
      </c>
      <c r="L335" s="145">
        <v>1</v>
      </c>
      <c r="M335" s="145">
        <v>0</v>
      </c>
      <c r="N335" s="145">
        <v>73554</v>
      </c>
    </row>
    <row r="336" spans="1:14" ht="19">
      <c r="A336" s="258"/>
      <c r="B336" s="258"/>
      <c r="C336" s="144" t="s">
        <v>7805</v>
      </c>
      <c r="D336" s="145">
        <v>13</v>
      </c>
      <c r="E336" s="145">
        <v>2</v>
      </c>
      <c r="F336" s="145">
        <v>0</v>
      </c>
      <c r="G336" s="145">
        <v>0</v>
      </c>
      <c r="H336" s="145">
        <v>0</v>
      </c>
      <c r="I336" s="145">
        <v>0</v>
      </c>
      <c r="J336" s="145">
        <v>3</v>
      </c>
      <c r="K336" s="145">
        <v>4</v>
      </c>
      <c r="L336" s="145">
        <v>2</v>
      </c>
      <c r="M336" s="145">
        <v>5</v>
      </c>
      <c r="N336" s="145">
        <v>68332</v>
      </c>
    </row>
    <row r="337" spans="1:14">
      <c r="A337" s="258"/>
      <c r="B337" s="258"/>
      <c r="C337" s="144" t="s">
        <v>2158</v>
      </c>
      <c r="D337" s="145">
        <v>4</v>
      </c>
      <c r="E337" s="145">
        <v>1</v>
      </c>
      <c r="F337" s="145">
        <v>2</v>
      </c>
      <c r="G337" s="145">
        <v>0</v>
      </c>
      <c r="H337" s="145">
        <v>0</v>
      </c>
      <c r="I337" s="145">
        <v>0</v>
      </c>
      <c r="J337" s="145">
        <v>1</v>
      </c>
      <c r="K337" s="145">
        <v>0</v>
      </c>
      <c r="L337" s="145">
        <v>3</v>
      </c>
      <c r="M337" s="145">
        <v>3</v>
      </c>
      <c r="N337" s="145">
        <v>79182</v>
      </c>
    </row>
    <row r="338" spans="1:14">
      <c r="A338" s="258"/>
      <c r="B338" s="258"/>
      <c r="C338" s="144" t="s">
        <v>2159</v>
      </c>
      <c r="D338" s="145">
        <v>4</v>
      </c>
      <c r="E338" s="145">
        <v>0</v>
      </c>
      <c r="F338" s="145">
        <v>0</v>
      </c>
      <c r="G338" s="145">
        <v>0</v>
      </c>
      <c r="H338" s="145">
        <v>0</v>
      </c>
      <c r="I338" s="145">
        <v>0</v>
      </c>
      <c r="J338" s="145">
        <v>1</v>
      </c>
      <c r="K338" s="145">
        <v>1</v>
      </c>
      <c r="L338" s="145">
        <v>1</v>
      </c>
      <c r="M338" s="145">
        <v>1</v>
      </c>
      <c r="N338" s="145">
        <v>104589</v>
      </c>
    </row>
    <row r="339" spans="1:14" ht="19">
      <c r="A339" s="258"/>
      <c r="B339" s="258"/>
      <c r="C339" s="144" t="s">
        <v>7806</v>
      </c>
      <c r="D339" s="145">
        <v>5</v>
      </c>
      <c r="E339" s="145">
        <v>0</v>
      </c>
      <c r="F339" s="145">
        <v>0</v>
      </c>
      <c r="G339" s="145">
        <v>0</v>
      </c>
      <c r="H339" s="145">
        <v>0</v>
      </c>
      <c r="I339" s="145">
        <v>0</v>
      </c>
      <c r="J339" s="145">
        <v>0</v>
      </c>
      <c r="K339" s="145">
        <v>1</v>
      </c>
      <c r="L339" s="145">
        <v>2</v>
      </c>
      <c r="M339" s="145">
        <v>1</v>
      </c>
      <c r="N339" s="145">
        <v>115043</v>
      </c>
    </row>
    <row r="340" spans="1:14">
      <c r="A340" s="258"/>
      <c r="B340" s="258"/>
      <c r="C340" s="144" t="s">
        <v>2160</v>
      </c>
      <c r="D340" s="145">
        <v>1</v>
      </c>
      <c r="E340" s="145">
        <v>0</v>
      </c>
      <c r="F340" s="145">
        <v>0</v>
      </c>
      <c r="G340" s="145">
        <v>0</v>
      </c>
      <c r="H340" s="145">
        <v>0</v>
      </c>
      <c r="I340" s="145">
        <v>0</v>
      </c>
      <c r="J340" s="145">
        <v>1</v>
      </c>
      <c r="K340" s="145">
        <v>0</v>
      </c>
      <c r="L340" s="145">
        <v>0</v>
      </c>
      <c r="M340" s="145">
        <v>0</v>
      </c>
      <c r="N340" s="145">
        <v>28290</v>
      </c>
    </row>
    <row r="341" spans="1:14">
      <c r="A341" s="258"/>
      <c r="B341" s="258"/>
      <c r="C341" s="144" t="s">
        <v>2161</v>
      </c>
      <c r="D341" s="145">
        <v>8</v>
      </c>
      <c r="E341" s="145">
        <v>3</v>
      </c>
      <c r="F341" s="145">
        <v>1</v>
      </c>
      <c r="G341" s="145">
        <v>0</v>
      </c>
      <c r="H341" s="145">
        <v>0</v>
      </c>
      <c r="I341" s="145">
        <v>0</v>
      </c>
      <c r="J341" s="145">
        <v>5</v>
      </c>
      <c r="K341" s="145">
        <v>1</v>
      </c>
      <c r="L341" s="145">
        <v>5</v>
      </c>
      <c r="M341" s="145">
        <v>1</v>
      </c>
      <c r="N341" s="145">
        <v>319889</v>
      </c>
    </row>
    <row r="342" spans="1:14">
      <c r="A342" s="258"/>
      <c r="B342" s="258"/>
      <c r="C342" s="144" t="s">
        <v>2162</v>
      </c>
      <c r="D342" s="145">
        <v>2</v>
      </c>
      <c r="E342" s="145">
        <v>0</v>
      </c>
      <c r="F342" s="145">
        <v>0</v>
      </c>
      <c r="G342" s="145">
        <v>0</v>
      </c>
      <c r="H342" s="145">
        <v>0</v>
      </c>
      <c r="I342" s="145">
        <v>0</v>
      </c>
      <c r="J342" s="145">
        <v>1</v>
      </c>
      <c r="K342" s="145">
        <v>0</v>
      </c>
      <c r="L342" s="145">
        <v>1</v>
      </c>
      <c r="M342" s="145">
        <v>0</v>
      </c>
      <c r="N342" s="145">
        <v>74168</v>
      </c>
    </row>
    <row r="343" spans="1:14">
      <c r="A343" s="258"/>
      <c r="B343" s="258"/>
      <c r="C343" s="144" t="s">
        <v>2163</v>
      </c>
      <c r="D343" s="145">
        <v>1</v>
      </c>
      <c r="E343" s="145">
        <v>0</v>
      </c>
      <c r="F343" s="145">
        <v>0</v>
      </c>
      <c r="G343" s="145">
        <v>0</v>
      </c>
      <c r="H343" s="145">
        <v>0</v>
      </c>
      <c r="I343" s="145">
        <v>0</v>
      </c>
      <c r="J343" s="145">
        <v>1</v>
      </c>
      <c r="K343" s="145">
        <v>0</v>
      </c>
      <c r="L343" s="145">
        <v>0</v>
      </c>
      <c r="M343" s="145">
        <v>0</v>
      </c>
      <c r="N343" s="145">
        <v>44479</v>
      </c>
    </row>
    <row r="344" spans="1:14">
      <c r="A344" s="258"/>
      <c r="B344" s="258"/>
      <c r="C344" s="144" t="s">
        <v>2164</v>
      </c>
      <c r="D344" s="145">
        <v>1</v>
      </c>
      <c r="E344" s="145">
        <v>0</v>
      </c>
      <c r="F344" s="145">
        <v>0</v>
      </c>
      <c r="G344" s="145">
        <v>0</v>
      </c>
      <c r="H344" s="145">
        <v>0</v>
      </c>
      <c r="I344" s="145">
        <v>0</v>
      </c>
      <c r="J344" s="145">
        <v>0</v>
      </c>
      <c r="K344" s="145">
        <v>0</v>
      </c>
      <c r="L344" s="145"/>
      <c r="M344" s="145">
        <v>1</v>
      </c>
      <c r="N344" s="145">
        <v>49368</v>
      </c>
    </row>
    <row r="345" spans="1:14">
      <c r="A345" s="258"/>
      <c r="B345" s="258"/>
      <c r="C345" s="144" t="s">
        <v>2165</v>
      </c>
      <c r="D345" s="145">
        <v>3</v>
      </c>
      <c r="E345" s="145">
        <v>1</v>
      </c>
      <c r="F345" s="145">
        <v>5</v>
      </c>
      <c r="G345" s="145">
        <v>0</v>
      </c>
      <c r="H345" s="145">
        <v>0</v>
      </c>
      <c r="I345" s="145">
        <v>0</v>
      </c>
      <c r="J345" s="145">
        <v>4</v>
      </c>
      <c r="K345" s="145">
        <v>2</v>
      </c>
      <c r="L345" s="145">
        <v>3</v>
      </c>
      <c r="M345" s="145"/>
      <c r="N345" s="145">
        <v>155448</v>
      </c>
    </row>
    <row r="346" spans="1:14">
      <c r="A346" s="258"/>
      <c r="B346" s="258"/>
      <c r="C346" s="144" t="s">
        <v>2166</v>
      </c>
      <c r="D346" s="145">
        <v>48</v>
      </c>
      <c r="E346" s="145">
        <v>5</v>
      </c>
      <c r="F346" s="145">
        <v>28</v>
      </c>
      <c r="G346" s="145">
        <v>0</v>
      </c>
      <c r="H346" s="145">
        <v>0</v>
      </c>
      <c r="I346" s="145">
        <v>3</v>
      </c>
      <c r="J346" s="145">
        <v>17</v>
      </c>
      <c r="K346" s="145">
        <v>33</v>
      </c>
      <c r="L346" s="145">
        <v>24</v>
      </c>
      <c r="M346" s="145">
        <v>10</v>
      </c>
      <c r="N346" s="145">
        <v>526671</v>
      </c>
    </row>
    <row r="347" spans="1:14">
      <c r="A347" s="258"/>
      <c r="B347" s="258"/>
      <c r="C347" s="144" t="s">
        <v>2167</v>
      </c>
      <c r="D347" s="145">
        <v>1</v>
      </c>
      <c r="E347" s="145">
        <v>1</v>
      </c>
      <c r="F347" s="145">
        <v>1</v>
      </c>
      <c r="G347" s="145">
        <v>0</v>
      </c>
      <c r="H347" s="145">
        <v>0</v>
      </c>
      <c r="I347" s="145">
        <v>0</v>
      </c>
      <c r="J347" s="145">
        <v>0</v>
      </c>
      <c r="K347" s="145">
        <v>1</v>
      </c>
      <c r="L347" s="145">
        <v>1</v>
      </c>
      <c r="M347" s="145">
        <v>1</v>
      </c>
      <c r="N347" s="145">
        <v>162187</v>
      </c>
    </row>
    <row r="348" spans="1:14">
      <c r="A348" s="258"/>
      <c r="B348" s="258"/>
      <c r="C348" s="144" t="s">
        <v>2168</v>
      </c>
      <c r="D348" s="145">
        <v>2</v>
      </c>
      <c r="E348" s="145">
        <v>0</v>
      </c>
      <c r="F348" s="145">
        <v>0</v>
      </c>
      <c r="G348" s="145">
        <v>0</v>
      </c>
      <c r="H348" s="145">
        <v>0</v>
      </c>
      <c r="I348" s="145">
        <v>0</v>
      </c>
      <c r="J348" s="145">
        <v>0</v>
      </c>
      <c r="K348" s="145">
        <v>2</v>
      </c>
      <c r="L348" s="145"/>
      <c r="M348" s="145"/>
      <c r="N348" s="145">
        <v>222623</v>
      </c>
    </row>
    <row r="349" spans="1:14">
      <c r="A349" s="258"/>
      <c r="B349" s="258"/>
      <c r="C349" s="144" t="s">
        <v>2169</v>
      </c>
      <c r="D349" s="145">
        <v>1</v>
      </c>
      <c r="E349" s="145">
        <v>0</v>
      </c>
      <c r="F349" s="145">
        <v>0</v>
      </c>
      <c r="G349" s="145">
        <v>0</v>
      </c>
      <c r="H349" s="145">
        <v>0</v>
      </c>
      <c r="I349" s="145">
        <v>0</v>
      </c>
      <c r="J349" s="145">
        <v>1</v>
      </c>
      <c r="K349" s="145">
        <v>0</v>
      </c>
      <c r="L349" s="145">
        <v>0</v>
      </c>
      <c r="M349" s="145">
        <v>0</v>
      </c>
      <c r="N349" s="145">
        <v>40817</v>
      </c>
    </row>
    <row r="350" spans="1:14">
      <c r="A350" s="258"/>
      <c r="B350" s="258"/>
      <c r="C350" s="144" t="s">
        <v>2170</v>
      </c>
      <c r="D350" s="145">
        <v>1</v>
      </c>
      <c r="E350" s="145">
        <v>0</v>
      </c>
      <c r="F350" s="145">
        <v>0</v>
      </c>
      <c r="G350" s="145">
        <v>0</v>
      </c>
      <c r="H350" s="145">
        <v>0</v>
      </c>
      <c r="I350" s="145">
        <v>0</v>
      </c>
      <c r="J350" s="145">
        <v>0</v>
      </c>
      <c r="K350" s="145">
        <v>0</v>
      </c>
      <c r="L350" s="145">
        <v>1</v>
      </c>
      <c r="M350" s="145">
        <v>0</v>
      </c>
      <c r="N350" s="145">
        <v>63449</v>
      </c>
    </row>
    <row r="351" spans="1:14" ht="19">
      <c r="A351" s="258"/>
      <c r="B351" s="258"/>
      <c r="C351" s="144" t="s">
        <v>7807</v>
      </c>
      <c r="D351" s="145">
        <v>22</v>
      </c>
      <c r="E351" s="145">
        <v>10</v>
      </c>
      <c r="F351" s="145">
        <v>9</v>
      </c>
      <c r="G351" s="145">
        <v>1</v>
      </c>
      <c r="H351" s="145">
        <v>0</v>
      </c>
      <c r="I351" s="145">
        <v>1</v>
      </c>
      <c r="J351" s="145">
        <v>13</v>
      </c>
      <c r="K351" s="145">
        <v>10</v>
      </c>
      <c r="L351" s="145">
        <v>11</v>
      </c>
      <c r="M351" s="145">
        <v>6</v>
      </c>
      <c r="N351" s="145">
        <v>1377838</v>
      </c>
    </row>
    <row r="352" spans="1:14">
      <c r="A352" s="258"/>
      <c r="B352" s="258"/>
      <c r="C352" s="144" t="s">
        <v>2171</v>
      </c>
      <c r="D352" s="145">
        <v>2</v>
      </c>
      <c r="E352" s="145">
        <v>0</v>
      </c>
      <c r="F352" s="145">
        <v>0</v>
      </c>
      <c r="G352" s="145">
        <v>0</v>
      </c>
      <c r="H352" s="145">
        <v>0</v>
      </c>
      <c r="I352" s="145">
        <v>0</v>
      </c>
      <c r="J352" s="145">
        <v>0</v>
      </c>
      <c r="K352" s="145">
        <v>0</v>
      </c>
      <c r="L352" s="145">
        <v>2</v>
      </c>
      <c r="M352" s="145"/>
      <c r="N352" s="145">
        <v>23501</v>
      </c>
    </row>
    <row r="353" spans="1:14" ht="19">
      <c r="A353" s="258"/>
      <c r="B353" s="258"/>
      <c r="C353" s="144" t="s">
        <v>7808</v>
      </c>
      <c r="D353" s="145">
        <v>15</v>
      </c>
      <c r="E353" s="145">
        <v>9</v>
      </c>
      <c r="F353" s="145">
        <v>9</v>
      </c>
      <c r="G353" s="145">
        <v>0</v>
      </c>
      <c r="H353" s="145">
        <v>1</v>
      </c>
      <c r="I353" s="145">
        <v>3</v>
      </c>
      <c r="J353" s="145">
        <v>11</v>
      </c>
      <c r="K353" s="145">
        <v>11</v>
      </c>
      <c r="L353" s="145">
        <v>5</v>
      </c>
      <c r="M353" s="145">
        <v>9</v>
      </c>
      <c r="N353" s="145">
        <v>764693</v>
      </c>
    </row>
    <row r="354" spans="1:14" ht="19">
      <c r="A354" s="258"/>
      <c r="B354" s="258"/>
      <c r="C354" s="144" t="s">
        <v>7809</v>
      </c>
      <c r="D354" s="145">
        <v>83</v>
      </c>
      <c r="E354" s="145">
        <v>9</v>
      </c>
      <c r="F354" s="145">
        <v>23</v>
      </c>
      <c r="G354" s="145">
        <v>0</v>
      </c>
      <c r="H354" s="145">
        <v>0</v>
      </c>
      <c r="I354" s="145">
        <v>2</v>
      </c>
      <c r="J354" s="145">
        <v>15</v>
      </c>
      <c r="K354" s="145">
        <v>32</v>
      </c>
      <c r="L354" s="145">
        <v>33</v>
      </c>
      <c r="M354" s="145">
        <v>28</v>
      </c>
      <c r="N354" s="145">
        <v>956814</v>
      </c>
    </row>
    <row r="355" spans="1:14" ht="19">
      <c r="A355" s="258"/>
      <c r="B355" s="258"/>
      <c r="C355" s="144" t="s">
        <v>7810</v>
      </c>
      <c r="D355" s="145">
        <v>2</v>
      </c>
      <c r="E355" s="145">
        <v>0</v>
      </c>
      <c r="F355" s="145">
        <v>0</v>
      </c>
      <c r="G355" s="145">
        <v>0</v>
      </c>
      <c r="H355" s="145">
        <v>0</v>
      </c>
      <c r="I355" s="145">
        <v>0</v>
      </c>
      <c r="J355" s="145">
        <v>1</v>
      </c>
      <c r="K355" s="145">
        <v>0</v>
      </c>
      <c r="L355" s="145">
        <v>0</v>
      </c>
      <c r="M355" s="145">
        <v>0</v>
      </c>
      <c r="N355" s="145">
        <v>34698</v>
      </c>
    </row>
    <row r="356" spans="1:14">
      <c r="A356" s="258"/>
      <c r="B356" s="258"/>
      <c r="C356" s="147" t="s">
        <v>2172</v>
      </c>
      <c r="D356" s="145">
        <v>0</v>
      </c>
      <c r="E356" s="145">
        <v>0</v>
      </c>
      <c r="F356" s="145">
        <v>1</v>
      </c>
      <c r="G356" s="145">
        <v>0</v>
      </c>
      <c r="H356" s="145">
        <v>0</v>
      </c>
      <c r="I356" s="145">
        <v>0</v>
      </c>
      <c r="J356" s="145">
        <v>1</v>
      </c>
      <c r="K356" s="145">
        <v>0</v>
      </c>
      <c r="L356" s="145"/>
      <c r="M356" s="145"/>
      <c r="N356" s="145">
        <v>86465</v>
      </c>
    </row>
    <row r="357" spans="1:14" ht="19">
      <c r="A357" s="258"/>
      <c r="B357" s="258"/>
      <c r="C357" s="147" t="s">
        <v>7811</v>
      </c>
      <c r="D357" s="145">
        <v>10</v>
      </c>
      <c r="E357" s="145">
        <v>2</v>
      </c>
      <c r="F357" s="145">
        <v>1</v>
      </c>
      <c r="G357" s="145">
        <v>0</v>
      </c>
      <c r="H357" s="145">
        <v>0</v>
      </c>
      <c r="I357" s="145">
        <v>1</v>
      </c>
      <c r="J357" s="145">
        <v>2</v>
      </c>
      <c r="K357" s="145">
        <v>4</v>
      </c>
      <c r="L357" s="145">
        <v>1</v>
      </c>
      <c r="M357" s="145">
        <v>6</v>
      </c>
      <c r="N357" s="145">
        <v>47990</v>
      </c>
    </row>
    <row r="358" spans="1:14">
      <c r="A358" s="258"/>
      <c r="B358" s="258"/>
      <c r="C358" s="144" t="s">
        <v>2173</v>
      </c>
      <c r="D358" s="145">
        <v>1</v>
      </c>
      <c r="E358" s="145">
        <v>0</v>
      </c>
      <c r="F358" s="145">
        <v>0</v>
      </c>
      <c r="G358" s="145">
        <v>0</v>
      </c>
      <c r="H358" s="145">
        <v>0</v>
      </c>
      <c r="I358" s="145">
        <v>0</v>
      </c>
      <c r="J358" s="145">
        <v>1</v>
      </c>
      <c r="K358" s="145">
        <v>0</v>
      </c>
      <c r="L358" s="145">
        <v>0</v>
      </c>
      <c r="M358" s="145">
        <v>0</v>
      </c>
      <c r="N358" s="145">
        <v>94879</v>
      </c>
    </row>
    <row r="359" spans="1:14">
      <c r="A359" s="258"/>
      <c r="B359" s="258"/>
      <c r="C359" s="144" t="s">
        <v>2174</v>
      </c>
      <c r="D359" s="145">
        <v>11</v>
      </c>
      <c r="E359" s="145">
        <v>0</v>
      </c>
      <c r="F359" s="145">
        <v>1</v>
      </c>
      <c r="G359" s="145">
        <v>0</v>
      </c>
      <c r="H359" s="145">
        <v>0</v>
      </c>
      <c r="I359" s="145">
        <v>0</v>
      </c>
      <c r="J359" s="145">
        <v>0</v>
      </c>
      <c r="K359" s="145">
        <v>5</v>
      </c>
      <c r="L359" s="145">
        <v>2</v>
      </c>
      <c r="M359" s="145">
        <v>5</v>
      </c>
      <c r="N359" s="145">
        <v>99184</v>
      </c>
    </row>
    <row r="360" spans="1:14" ht="19">
      <c r="A360" s="258"/>
      <c r="B360" s="258"/>
      <c r="C360" s="144" t="s">
        <v>7812</v>
      </c>
      <c r="D360" s="145">
        <v>0</v>
      </c>
      <c r="E360" s="145">
        <v>0</v>
      </c>
      <c r="F360" s="145">
        <v>2</v>
      </c>
      <c r="G360" s="145">
        <v>0</v>
      </c>
      <c r="H360" s="145">
        <v>0</v>
      </c>
      <c r="I360" s="145">
        <v>0</v>
      </c>
      <c r="J360" s="145">
        <v>0</v>
      </c>
      <c r="K360" s="145">
        <v>0</v>
      </c>
      <c r="L360" s="145">
        <v>1</v>
      </c>
      <c r="M360" s="145">
        <v>0</v>
      </c>
      <c r="N360" s="145">
        <v>31498</v>
      </c>
    </row>
    <row r="361" spans="1:14">
      <c r="A361" s="258"/>
      <c r="B361" s="258"/>
      <c r="C361" s="144" t="s">
        <v>2175</v>
      </c>
      <c r="D361" s="145">
        <v>3</v>
      </c>
      <c r="E361" s="145">
        <v>0</v>
      </c>
      <c r="F361" s="145">
        <v>1</v>
      </c>
      <c r="G361" s="145">
        <v>0</v>
      </c>
      <c r="H361" s="145">
        <v>0</v>
      </c>
      <c r="I361" s="145">
        <v>0</v>
      </c>
      <c r="J361" s="145">
        <v>0</v>
      </c>
      <c r="K361" s="145">
        <v>2</v>
      </c>
      <c r="L361" s="145">
        <v>2</v>
      </c>
      <c r="M361" s="145">
        <v>0</v>
      </c>
      <c r="N361" s="145">
        <v>60386</v>
      </c>
    </row>
    <row r="362" spans="1:14" ht="19">
      <c r="A362" s="258"/>
      <c r="B362" s="258"/>
      <c r="C362" s="144" t="s">
        <v>7813</v>
      </c>
      <c r="D362" s="145">
        <v>10</v>
      </c>
      <c r="E362" s="145">
        <v>19</v>
      </c>
      <c r="F362" s="145">
        <v>2</v>
      </c>
      <c r="G362" s="145">
        <v>0</v>
      </c>
      <c r="H362" s="145">
        <v>0</v>
      </c>
      <c r="I362" s="145">
        <v>2</v>
      </c>
      <c r="J362" s="145">
        <v>12</v>
      </c>
      <c r="K362" s="145">
        <v>11</v>
      </c>
      <c r="L362" s="145">
        <v>7</v>
      </c>
      <c r="M362" s="145">
        <v>2</v>
      </c>
      <c r="N362" s="145">
        <v>308995</v>
      </c>
    </row>
    <row r="363" spans="1:14">
      <c r="A363" s="258"/>
      <c r="B363" s="258"/>
      <c r="C363" s="144" t="s">
        <v>2176</v>
      </c>
      <c r="D363" s="145">
        <v>1</v>
      </c>
      <c r="E363" s="145">
        <v>0</v>
      </c>
      <c r="F363" s="145">
        <v>0</v>
      </c>
      <c r="G363" s="145">
        <v>0</v>
      </c>
      <c r="H363" s="145">
        <v>0</v>
      </c>
      <c r="I363" s="145">
        <v>0</v>
      </c>
      <c r="J363" s="145">
        <v>0</v>
      </c>
      <c r="K363" s="145">
        <v>1</v>
      </c>
      <c r="L363" s="145">
        <v>0</v>
      </c>
      <c r="M363" s="145">
        <v>0</v>
      </c>
      <c r="N363" s="145">
        <v>87817</v>
      </c>
    </row>
    <row r="364" spans="1:14" ht="19">
      <c r="A364" s="258"/>
      <c r="B364" s="258"/>
      <c r="C364" s="144" t="s">
        <v>7814</v>
      </c>
      <c r="D364" s="145">
        <v>4</v>
      </c>
      <c r="E364" s="145">
        <v>2</v>
      </c>
      <c r="F364" s="145">
        <v>0</v>
      </c>
      <c r="G364" s="145">
        <v>0</v>
      </c>
      <c r="H364" s="145">
        <v>0</v>
      </c>
      <c r="I364" s="145">
        <v>0</v>
      </c>
      <c r="J364" s="145">
        <v>1</v>
      </c>
      <c r="K364" s="145">
        <v>0</v>
      </c>
      <c r="L364" s="145">
        <v>4</v>
      </c>
      <c r="M364" s="145">
        <v>0</v>
      </c>
      <c r="N364" s="145">
        <v>126877</v>
      </c>
    </row>
    <row r="365" spans="1:14">
      <c r="A365" s="258"/>
      <c r="B365" s="258"/>
      <c r="C365" s="144" t="s">
        <v>2177</v>
      </c>
      <c r="D365" s="145">
        <v>8</v>
      </c>
      <c r="E365" s="145">
        <v>3</v>
      </c>
      <c r="F365" s="145">
        <v>1</v>
      </c>
      <c r="G365" s="145">
        <v>0</v>
      </c>
      <c r="H365" s="145">
        <v>0</v>
      </c>
      <c r="I365" s="145">
        <v>0</v>
      </c>
      <c r="J365" s="145">
        <v>3</v>
      </c>
      <c r="K365" s="145">
        <v>6</v>
      </c>
      <c r="L365" s="145">
        <v>1</v>
      </c>
      <c r="M365" s="145">
        <v>2</v>
      </c>
      <c r="N365" s="145">
        <v>220765</v>
      </c>
    </row>
    <row r="366" spans="1:14">
      <c r="A366" s="258"/>
      <c r="B366" s="258"/>
      <c r="C366" s="144" t="s">
        <v>2178</v>
      </c>
      <c r="D366" s="145">
        <v>5</v>
      </c>
      <c r="E366" s="145">
        <v>1</v>
      </c>
      <c r="F366" s="145">
        <v>3</v>
      </c>
      <c r="G366" s="145">
        <v>0</v>
      </c>
      <c r="H366" s="145">
        <v>0</v>
      </c>
      <c r="I366" s="145">
        <v>0</v>
      </c>
      <c r="J366" s="145">
        <v>1</v>
      </c>
      <c r="K366" s="145">
        <v>1</v>
      </c>
      <c r="L366" s="145">
        <v>4</v>
      </c>
      <c r="M366" s="145">
        <v>3</v>
      </c>
      <c r="N366" s="145">
        <v>61650</v>
      </c>
    </row>
    <row r="367" spans="1:14">
      <c r="A367" s="258"/>
      <c r="B367" s="258"/>
      <c r="C367" s="144" t="s">
        <v>2179</v>
      </c>
      <c r="D367" s="145">
        <v>2</v>
      </c>
      <c r="E367" s="145">
        <v>0</v>
      </c>
      <c r="F367" s="145">
        <v>1</v>
      </c>
      <c r="G367" s="145">
        <v>0</v>
      </c>
      <c r="H367" s="145">
        <v>0</v>
      </c>
      <c r="I367" s="145">
        <v>0</v>
      </c>
      <c r="J367" s="145">
        <v>0</v>
      </c>
      <c r="K367" s="145">
        <v>0</v>
      </c>
      <c r="L367" s="145">
        <v>2</v>
      </c>
      <c r="M367" s="145">
        <v>1</v>
      </c>
      <c r="N367" s="145">
        <v>109518</v>
      </c>
    </row>
    <row r="368" spans="1:14" ht="19">
      <c r="A368" s="258"/>
      <c r="B368" s="258"/>
      <c r="C368" s="144" t="s">
        <v>7815</v>
      </c>
      <c r="D368" s="145">
        <v>5</v>
      </c>
      <c r="E368" s="145">
        <v>2</v>
      </c>
      <c r="F368" s="145">
        <v>1</v>
      </c>
      <c r="G368" s="145">
        <v>0</v>
      </c>
      <c r="H368" s="145">
        <v>0</v>
      </c>
      <c r="I368" s="145">
        <v>0</v>
      </c>
      <c r="J368" s="145">
        <v>1</v>
      </c>
      <c r="K368" s="145">
        <v>1</v>
      </c>
      <c r="L368" s="145">
        <v>3</v>
      </c>
      <c r="M368" s="145">
        <v>2</v>
      </c>
      <c r="N368" s="145">
        <v>89527</v>
      </c>
    </row>
    <row r="369" spans="1:14">
      <c r="A369" s="258"/>
      <c r="B369" s="258"/>
      <c r="C369" s="144" t="s">
        <v>2180</v>
      </c>
      <c r="D369" s="145">
        <v>1</v>
      </c>
      <c r="E369" s="145">
        <v>0</v>
      </c>
      <c r="F369" s="145">
        <v>0</v>
      </c>
      <c r="G369" s="145">
        <v>0</v>
      </c>
      <c r="H369" s="145">
        <v>0</v>
      </c>
      <c r="I369" s="145">
        <v>0</v>
      </c>
      <c r="J369" s="145">
        <v>1</v>
      </c>
      <c r="K369" s="145">
        <v>0</v>
      </c>
      <c r="L369" s="145">
        <v>0</v>
      </c>
      <c r="M369" s="145">
        <v>0</v>
      </c>
      <c r="N369" s="145">
        <v>30851</v>
      </c>
    </row>
    <row r="370" spans="1:14" ht="19">
      <c r="A370" s="258"/>
      <c r="B370" s="258"/>
      <c r="C370" s="144" t="s">
        <v>7816</v>
      </c>
      <c r="D370" s="145">
        <v>3</v>
      </c>
      <c r="E370" s="145">
        <v>5</v>
      </c>
      <c r="F370" s="145">
        <v>0</v>
      </c>
      <c r="G370" s="145">
        <v>0</v>
      </c>
      <c r="H370" s="145">
        <v>0</v>
      </c>
      <c r="I370" s="145">
        <v>1</v>
      </c>
      <c r="J370" s="145">
        <v>1</v>
      </c>
      <c r="K370" s="145">
        <v>1</v>
      </c>
      <c r="L370" s="145">
        <v>3</v>
      </c>
      <c r="M370" s="145">
        <v>2</v>
      </c>
      <c r="N370" s="145">
        <v>175999</v>
      </c>
    </row>
    <row r="371" spans="1:14">
      <c r="A371" s="258"/>
      <c r="B371" s="258"/>
      <c r="C371" s="144" t="s">
        <v>2181</v>
      </c>
      <c r="D371" s="145">
        <v>1</v>
      </c>
      <c r="E371" s="145">
        <v>1</v>
      </c>
      <c r="F371" s="145">
        <v>0</v>
      </c>
      <c r="G371" s="145">
        <v>0</v>
      </c>
      <c r="H371" s="145">
        <v>0</v>
      </c>
      <c r="I371" s="145">
        <v>0</v>
      </c>
      <c r="J371" s="145">
        <v>0</v>
      </c>
      <c r="K371" s="145">
        <v>0</v>
      </c>
      <c r="L371" s="145">
        <v>1</v>
      </c>
      <c r="M371" s="145">
        <v>1</v>
      </c>
      <c r="N371" s="145">
        <v>59351</v>
      </c>
    </row>
    <row r="372" spans="1:14">
      <c r="A372" s="258"/>
      <c r="B372" s="258"/>
      <c r="C372" s="144" t="s">
        <v>2182</v>
      </c>
      <c r="D372" s="145">
        <v>3</v>
      </c>
      <c r="E372" s="145">
        <v>0</v>
      </c>
      <c r="F372" s="145">
        <v>0</v>
      </c>
      <c r="G372" s="145">
        <v>0</v>
      </c>
      <c r="H372" s="145">
        <v>0</v>
      </c>
      <c r="I372" s="145">
        <v>0</v>
      </c>
      <c r="J372" s="145">
        <v>0</v>
      </c>
      <c r="K372" s="145"/>
      <c r="L372" s="145"/>
      <c r="M372" s="145">
        <v>3</v>
      </c>
      <c r="N372" s="145">
        <v>29306</v>
      </c>
    </row>
    <row r="373" spans="1:14">
      <c r="A373" s="258"/>
      <c r="B373" s="258"/>
      <c r="C373" s="144" t="s">
        <v>2183</v>
      </c>
      <c r="D373" s="145">
        <v>3</v>
      </c>
      <c r="E373" s="145">
        <v>1</v>
      </c>
      <c r="F373" s="145">
        <v>0</v>
      </c>
      <c r="G373" s="145">
        <v>0</v>
      </c>
      <c r="H373" s="145">
        <v>0</v>
      </c>
      <c r="I373" s="145">
        <v>0</v>
      </c>
      <c r="J373" s="145">
        <v>0</v>
      </c>
      <c r="K373" s="145">
        <v>1</v>
      </c>
      <c r="L373" s="145">
        <v>1</v>
      </c>
      <c r="M373" s="145">
        <v>2</v>
      </c>
      <c r="N373" s="145">
        <v>12196</v>
      </c>
    </row>
    <row r="374" spans="1:14" ht="19">
      <c r="A374" s="258"/>
      <c r="B374" s="258"/>
      <c r="C374" s="144" t="s">
        <v>7817</v>
      </c>
      <c r="D374" s="145">
        <v>2</v>
      </c>
      <c r="E374" s="145">
        <v>2</v>
      </c>
      <c r="F374" s="145">
        <v>0</v>
      </c>
      <c r="G374" s="145">
        <v>0</v>
      </c>
      <c r="H374" s="145">
        <v>0</v>
      </c>
      <c r="I374" s="145">
        <v>0</v>
      </c>
      <c r="J374" s="145">
        <v>1</v>
      </c>
      <c r="K374" s="145">
        <v>0</v>
      </c>
      <c r="L374" s="145">
        <v>1</v>
      </c>
      <c r="M374" s="145">
        <v>1</v>
      </c>
      <c r="N374" s="145">
        <v>24665</v>
      </c>
    </row>
    <row r="375" spans="1:14">
      <c r="A375" s="258"/>
      <c r="B375" s="258"/>
      <c r="C375" s="144" t="s">
        <v>2184</v>
      </c>
      <c r="D375" s="145">
        <v>0</v>
      </c>
      <c r="E375" s="145">
        <v>1</v>
      </c>
      <c r="F375" s="145">
        <v>0</v>
      </c>
      <c r="G375" s="145">
        <v>0</v>
      </c>
      <c r="H375" s="145">
        <v>0</v>
      </c>
      <c r="I375" s="145">
        <v>0</v>
      </c>
      <c r="J375" s="145">
        <v>0</v>
      </c>
      <c r="K375" s="145">
        <v>0</v>
      </c>
      <c r="L375" s="145">
        <v>1</v>
      </c>
      <c r="M375" s="145">
        <v>0</v>
      </c>
      <c r="N375" s="145">
        <v>7393</v>
      </c>
    </row>
    <row r="376" spans="1:14" ht="19">
      <c r="A376" s="258"/>
      <c r="B376" s="258"/>
      <c r="C376" s="144" t="s">
        <v>7818</v>
      </c>
      <c r="D376" s="145">
        <v>9</v>
      </c>
      <c r="E376" s="145">
        <v>1</v>
      </c>
      <c r="F376" s="145">
        <v>0</v>
      </c>
      <c r="G376" s="145">
        <v>0</v>
      </c>
      <c r="H376" s="145">
        <v>0</v>
      </c>
      <c r="I376" s="145">
        <v>0</v>
      </c>
      <c r="J376" s="145">
        <v>6</v>
      </c>
      <c r="K376" s="145">
        <v>1</v>
      </c>
      <c r="L376" s="145">
        <v>1</v>
      </c>
      <c r="M376" s="145">
        <v>1</v>
      </c>
      <c r="N376" s="145">
        <v>125585</v>
      </c>
    </row>
    <row r="377" spans="1:14">
      <c r="A377" s="258"/>
      <c r="B377" s="258"/>
      <c r="C377" s="144" t="s">
        <v>2185</v>
      </c>
      <c r="D377" s="145">
        <v>1</v>
      </c>
      <c r="E377" s="145">
        <v>0</v>
      </c>
      <c r="F377" s="145">
        <v>0</v>
      </c>
      <c r="G377" s="145">
        <v>0</v>
      </c>
      <c r="H377" s="145">
        <v>0</v>
      </c>
      <c r="I377" s="145">
        <v>0</v>
      </c>
      <c r="J377" s="145">
        <v>0</v>
      </c>
      <c r="K377" s="145">
        <v>1</v>
      </c>
      <c r="L377" s="145">
        <v>0</v>
      </c>
      <c r="M377" s="145">
        <v>0</v>
      </c>
      <c r="N377" s="145">
        <v>12778</v>
      </c>
    </row>
    <row r="378" spans="1:14">
      <c r="A378" s="258"/>
      <c r="B378" s="258"/>
      <c r="C378" s="144" t="s">
        <v>2186</v>
      </c>
      <c r="D378" s="145">
        <v>0</v>
      </c>
      <c r="E378" s="145">
        <v>1</v>
      </c>
      <c r="F378" s="145">
        <v>0</v>
      </c>
      <c r="G378" s="145">
        <v>0</v>
      </c>
      <c r="H378" s="145">
        <v>0</v>
      </c>
      <c r="I378" s="145">
        <v>0</v>
      </c>
      <c r="J378" s="145">
        <v>0</v>
      </c>
      <c r="K378" s="145"/>
      <c r="L378" s="145">
        <v>0</v>
      </c>
      <c r="M378" s="145">
        <v>1</v>
      </c>
      <c r="N378" s="145">
        <v>5025</v>
      </c>
    </row>
    <row r="379" spans="1:14">
      <c r="A379" s="258"/>
      <c r="B379" s="258"/>
      <c r="C379" s="144" t="s">
        <v>2187</v>
      </c>
      <c r="D379" s="145">
        <v>1</v>
      </c>
      <c r="E379" s="145">
        <v>0</v>
      </c>
      <c r="F379" s="145">
        <v>0</v>
      </c>
      <c r="G379" s="145">
        <v>0</v>
      </c>
      <c r="H379" s="145">
        <v>0</v>
      </c>
      <c r="I379" s="145">
        <v>0</v>
      </c>
      <c r="J379" s="145">
        <v>0</v>
      </c>
      <c r="K379" s="145"/>
      <c r="L379" s="145"/>
      <c r="M379" s="145">
        <v>1</v>
      </c>
      <c r="N379" s="145">
        <v>19523</v>
      </c>
    </row>
    <row r="380" spans="1:14">
      <c r="A380" s="258"/>
      <c r="B380" s="258"/>
      <c r="C380" s="144" t="s">
        <v>2188</v>
      </c>
      <c r="D380" s="145">
        <v>1</v>
      </c>
      <c r="E380" s="145">
        <v>0</v>
      </c>
      <c r="F380" s="145">
        <v>0</v>
      </c>
      <c r="G380" s="145">
        <v>0</v>
      </c>
      <c r="H380" s="145">
        <v>0</v>
      </c>
      <c r="I380" s="145">
        <v>0</v>
      </c>
      <c r="J380" s="145">
        <v>1</v>
      </c>
      <c r="K380" s="145">
        <v>0</v>
      </c>
      <c r="L380" s="145"/>
      <c r="M380" s="145"/>
      <c r="N380" s="145">
        <v>89698</v>
      </c>
    </row>
    <row r="381" spans="1:14">
      <c r="A381" s="258"/>
      <c r="B381" s="258"/>
      <c r="C381" s="144" t="s">
        <v>2189</v>
      </c>
      <c r="D381" s="145">
        <v>0</v>
      </c>
      <c r="E381" s="145">
        <v>0</v>
      </c>
      <c r="F381" s="145">
        <v>1</v>
      </c>
      <c r="G381" s="145">
        <v>0</v>
      </c>
      <c r="H381" s="145">
        <v>0</v>
      </c>
      <c r="I381" s="145">
        <v>0</v>
      </c>
      <c r="J381" s="145">
        <v>0</v>
      </c>
      <c r="K381" s="145"/>
      <c r="L381" s="145">
        <v>0</v>
      </c>
      <c r="M381" s="145">
        <v>1</v>
      </c>
      <c r="N381" s="145">
        <v>21525</v>
      </c>
    </row>
    <row r="382" spans="1:14" ht="19">
      <c r="A382" s="258"/>
      <c r="B382" s="258"/>
      <c r="C382" s="144" t="s">
        <v>7819</v>
      </c>
      <c r="D382" s="145">
        <v>2</v>
      </c>
      <c r="E382" s="145">
        <v>1</v>
      </c>
      <c r="F382" s="145">
        <v>1</v>
      </c>
      <c r="G382" s="145">
        <v>0</v>
      </c>
      <c r="H382" s="145">
        <v>0</v>
      </c>
      <c r="I382" s="145">
        <v>0</v>
      </c>
      <c r="J382" s="145">
        <v>0</v>
      </c>
      <c r="K382" s="145">
        <v>1</v>
      </c>
      <c r="L382" s="145">
        <v>1</v>
      </c>
      <c r="M382" s="145">
        <v>1</v>
      </c>
      <c r="N382" s="145">
        <v>25744</v>
      </c>
    </row>
    <row r="383" spans="1:14">
      <c r="A383" s="258"/>
      <c r="B383" s="258"/>
      <c r="C383" s="144" t="s">
        <v>2190</v>
      </c>
      <c r="D383" s="145">
        <v>2</v>
      </c>
      <c r="E383" s="145">
        <v>2</v>
      </c>
      <c r="F383" s="145">
        <v>1</v>
      </c>
      <c r="G383" s="145">
        <v>0</v>
      </c>
      <c r="H383" s="145">
        <v>1</v>
      </c>
      <c r="I383" s="145">
        <v>0</v>
      </c>
      <c r="J383" s="145">
        <v>4</v>
      </c>
      <c r="K383" s="145">
        <v>1</v>
      </c>
      <c r="L383" s="145">
        <v>1</v>
      </c>
      <c r="M383" s="145">
        <v>0</v>
      </c>
      <c r="N383" s="145">
        <v>62427</v>
      </c>
    </row>
    <row r="384" spans="1:14">
      <c r="A384" s="258"/>
      <c r="B384" s="258"/>
      <c r="C384" s="144" t="s">
        <v>2191</v>
      </c>
      <c r="D384" s="145">
        <v>1</v>
      </c>
      <c r="E384" s="145">
        <v>0</v>
      </c>
      <c r="F384" s="145">
        <v>0</v>
      </c>
      <c r="G384" s="145">
        <v>0</v>
      </c>
      <c r="H384" s="145">
        <v>0</v>
      </c>
      <c r="I384" s="145">
        <v>0</v>
      </c>
      <c r="J384" s="145">
        <v>0</v>
      </c>
      <c r="K384" s="145">
        <v>0</v>
      </c>
      <c r="L384" s="145">
        <v>0</v>
      </c>
      <c r="M384" s="145">
        <v>1</v>
      </c>
      <c r="N384" s="145">
        <v>38038</v>
      </c>
    </row>
    <row r="385" spans="1:14" ht="19">
      <c r="A385" s="258"/>
      <c r="B385" s="258"/>
      <c r="C385" s="144" t="s">
        <v>7820</v>
      </c>
      <c r="D385" s="145">
        <v>12</v>
      </c>
      <c r="E385" s="145">
        <v>4</v>
      </c>
      <c r="F385" s="145">
        <v>2</v>
      </c>
      <c r="G385" s="145">
        <v>0</v>
      </c>
      <c r="H385" s="145">
        <v>0</v>
      </c>
      <c r="I385" s="145">
        <v>1</v>
      </c>
      <c r="J385" s="145">
        <v>6</v>
      </c>
      <c r="K385" s="145">
        <v>2</v>
      </c>
      <c r="L385" s="145">
        <v>4</v>
      </c>
      <c r="M385" s="145">
        <v>5</v>
      </c>
      <c r="N385" s="145">
        <v>323501</v>
      </c>
    </row>
    <row r="386" spans="1:14">
      <c r="A386" s="258"/>
      <c r="B386" s="258"/>
      <c r="C386" s="144" t="s">
        <v>2192</v>
      </c>
      <c r="D386" s="145">
        <v>2</v>
      </c>
      <c r="E386" s="145">
        <v>0</v>
      </c>
      <c r="F386" s="145">
        <v>1</v>
      </c>
      <c r="G386" s="145">
        <v>0</v>
      </c>
      <c r="H386" s="145">
        <v>0</v>
      </c>
      <c r="I386" s="145">
        <v>0</v>
      </c>
      <c r="J386" s="145">
        <v>0</v>
      </c>
      <c r="K386" s="145">
        <v>1</v>
      </c>
      <c r="L386" s="145">
        <v>0</v>
      </c>
      <c r="M386" s="145">
        <v>2</v>
      </c>
      <c r="N386" s="145">
        <v>28917</v>
      </c>
    </row>
    <row r="387" spans="1:14" ht="19">
      <c r="A387" s="258"/>
      <c r="B387" s="258"/>
      <c r="C387" s="144" t="s">
        <v>7821</v>
      </c>
      <c r="D387" s="145">
        <v>15</v>
      </c>
      <c r="E387" s="145">
        <v>0</v>
      </c>
      <c r="F387" s="145">
        <v>1</v>
      </c>
      <c r="G387" s="145">
        <v>0</v>
      </c>
      <c r="H387" s="145">
        <v>2</v>
      </c>
      <c r="I387" s="145">
        <v>0</v>
      </c>
      <c r="J387" s="145">
        <v>0</v>
      </c>
      <c r="K387" s="145">
        <v>2</v>
      </c>
      <c r="L387" s="145">
        <v>2</v>
      </c>
      <c r="M387" s="145">
        <v>11</v>
      </c>
      <c r="N387" s="145">
        <v>148739</v>
      </c>
    </row>
    <row r="388" spans="1:14" ht="19">
      <c r="A388" s="258"/>
      <c r="B388" s="258"/>
      <c r="C388" s="144" t="s">
        <v>7822</v>
      </c>
      <c r="D388" s="145">
        <v>0</v>
      </c>
      <c r="E388" s="145">
        <v>1</v>
      </c>
      <c r="F388" s="145">
        <v>3</v>
      </c>
      <c r="G388" s="145">
        <v>0</v>
      </c>
      <c r="H388" s="145">
        <v>0</v>
      </c>
      <c r="I388" s="145">
        <v>0</v>
      </c>
      <c r="J388" s="145">
        <v>0</v>
      </c>
      <c r="K388" s="145">
        <v>2</v>
      </c>
      <c r="L388" s="145">
        <v>1</v>
      </c>
      <c r="M388" s="145">
        <v>0</v>
      </c>
      <c r="N388" s="145">
        <v>16493</v>
      </c>
    </row>
    <row r="389" spans="1:14">
      <c r="A389" s="258"/>
      <c r="B389" s="258"/>
      <c r="C389" s="144" t="s">
        <v>2193</v>
      </c>
      <c r="D389" s="145">
        <v>0</v>
      </c>
      <c r="E389" s="145">
        <v>0</v>
      </c>
      <c r="F389" s="145">
        <v>1</v>
      </c>
      <c r="G389" s="145">
        <v>0</v>
      </c>
      <c r="H389" s="145">
        <v>0</v>
      </c>
      <c r="I389" s="145">
        <v>0</v>
      </c>
      <c r="J389" s="145">
        <v>0</v>
      </c>
      <c r="K389" s="145">
        <v>1</v>
      </c>
      <c r="L389" s="145">
        <v>0</v>
      </c>
      <c r="M389" s="145">
        <v>0</v>
      </c>
      <c r="N389" s="145">
        <v>8674</v>
      </c>
    </row>
    <row r="390" spans="1:14">
      <c r="A390" s="258"/>
      <c r="B390" s="258"/>
      <c r="C390" s="144" t="s">
        <v>2194</v>
      </c>
      <c r="D390" s="145">
        <v>3</v>
      </c>
      <c r="E390" s="145">
        <v>1</v>
      </c>
      <c r="F390" s="145">
        <v>0</v>
      </c>
      <c r="G390" s="145">
        <v>0</v>
      </c>
      <c r="H390" s="145">
        <v>0</v>
      </c>
      <c r="I390" s="145">
        <v>0</v>
      </c>
      <c r="J390" s="145">
        <v>0</v>
      </c>
      <c r="K390" s="145">
        <v>1</v>
      </c>
      <c r="L390" s="145">
        <v>2</v>
      </c>
      <c r="M390" s="145">
        <v>1</v>
      </c>
      <c r="N390" s="145">
        <v>13212</v>
      </c>
    </row>
    <row r="391" spans="1:14">
      <c r="A391" s="258"/>
      <c r="B391" s="258"/>
      <c r="C391" s="144" t="s">
        <v>2195</v>
      </c>
      <c r="D391" s="145">
        <v>1</v>
      </c>
      <c r="E391" s="145">
        <v>0</v>
      </c>
      <c r="F391" s="145">
        <v>0</v>
      </c>
      <c r="G391" s="145">
        <v>0</v>
      </c>
      <c r="H391" s="145">
        <v>0</v>
      </c>
      <c r="I391" s="145">
        <v>0</v>
      </c>
      <c r="J391" s="145">
        <v>1</v>
      </c>
      <c r="K391" s="145">
        <v>0</v>
      </c>
      <c r="L391" s="145"/>
      <c r="M391" s="145"/>
      <c r="N391" s="145">
        <v>35103</v>
      </c>
    </row>
    <row r="392" spans="1:14">
      <c r="A392" s="258"/>
      <c r="B392" s="258"/>
      <c r="C392" s="144" t="s">
        <v>2196</v>
      </c>
      <c r="D392" s="145">
        <v>2</v>
      </c>
      <c r="E392" s="145">
        <v>0</v>
      </c>
      <c r="F392" s="145">
        <v>1</v>
      </c>
      <c r="G392" s="145">
        <v>0</v>
      </c>
      <c r="H392" s="145">
        <v>0</v>
      </c>
      <c r="I392" s="145">
        <v>0</v>
      </c>
      <c r="J392" s="145">
        <v>0</v>
      </c>
      <c r="K392" s="145">
        <v>0</v>
      </c>
      <c r="L392" s="145">
        <v>1</v>
      </c>
      <c r="M392" s="145">
        <v>2</v>
      </c>
      <c r="N392" s="145">
        <v>124862</v>
      </c>
    </row>
    <row r="393" spans="1:14" ht="19">
      <c r="A393" s="258"/>
      <c r="B393" s="258"/>
      <c r="C393" s="144" t="s">
        <v>7823</v>
      </c>
      <c r="D393" s="145">
        <v>11</v>
      </c>
      <c r="E393" s="145">
        <v>0</v>
      </c>
      <c r="F393" s="145">
        <v>0</v>
      </c>
      <c r="G393" s="145">
        <v>0</v>
      </c>
      <c r="H393" s="145">
        <v>0</v>
      </c>
      <c r="I393" s="145">
        <v>0</v>
      </c>
      <c r="J393" s="145">
        <v>1</v>
      </c>
      <c r="K393" s="145">
        <v>3</v>
      </c>
      <c r="L393" s="145">
        <v>3</v>
      </c>
      <c r="M393" s="145">
        <v>3</v>
      </c>
      <c r="N393" s="145">
        <v>140499</v>
      </c>
    </row>
    <row r="394" spans="1:14">
      <c r="A394" s="258"/>
      <c r="B394" s="258"/>
      <c r="C394" s="144" t="s">
        <v>2197</v>
      </c>
      <c r="D394" s="145">
        <v>2</v>
      </c>
      <c r="E394" s="145">
        <v>0</v>
      </c>
      <c r="F394" s="145">
        <v>2</v>
      </c>
      <c r="G394" s="145">
        <v>0</v>
      </c>
      <c r="H394" s="145">
        <v>0</v>
      </c>
      <c r="I394" s="145">
        <v>0</v>
      </c>
      <c r="J394" s="145">
        <v>0</v>
      </c>
      <c r="K394" s="145">
        <v>1</v>
      </c>
      <c r="L394" s="145">
        <v>1</v>
      </c>
      <c r="M394" s="145">
        <v>2</v>
      </c>
      <c r="N394" s="145">
        <v>97219</v>
      </c>
    </row>
    <row r="395" spans="1:14">
      <c r="A395" s="258"/>
      <c r="B395" s="258"/>
      <c r="C395" s="144" t="s">
        <v>2198</v>
      </c>
      <c r="D395" s="145">
        <v>1</v>
      </c>
      <c r="E395" s="145">
        <v>0</v>
      </c>
      <c r="F395" s="145">
        <v>1</v>
      </c>
      <c r="G395" s="145">
        <v>0</v>
      </c>
      <c r="H395" s="145">
        <v>0</v>
      </c>
      <c r="I395" s="145">
        <v>0</v>
      </c>
      <c r="J395" s="145">
        <v>0</v>
      </c>
      <c r="K395" s="145">
        <v>0</v>
      </c>
      <c r="L395" s="145">
        <v>1</v>
      </c>
      <c r="M395" s="145">
        <v>1</v>
      </c>
      <c r="N395" s="145">
        <v>72753</v>
      </c>
    </row>
    <row r="396" spans="1:14" ht="19">
      <c r="A396" s="258"/>
      <c r="B396" s="258"/>
      <c r="C396" s="144" t="s">
        <v>7824</v>
      </c>
      <c r="D396" s="145">
        <v>4</v>
      </c>
      <c r="E396" s="145">
        <v>0</v>
      </c>
      <c r="F396" s="145">
        <v>1</v>
      </c>
      <c r="G396" s="145">
        <v>1</v>
      </c>
      <c r="H396" s="145">
        <v>0</v>
      </c>
      <c r="I396" s="145">
        <v>0</v>
      </c>
      <c r="J396" s="145">
        <v>0</v>
      </c>
      <c r="K396" s="145">
        <v>3</v>
      </c>
      <c r="L396" s="145">
        <v>1</v>
      </c>
      <c r="M396" s="145">
        <v>1</v>
      </c>
      <c r="N396" s="145">
        <v>78841</v>
      </c>
    </row>
    <row r="397" spans="1:14" ht="19">
      <c r="A397" s="258"/>
      <c r="B397" s="258"/>
      <c r="C397" s="144" t="s">
        <v>7825</v>
      </c>
      <c r="D397" s="145">
        <v>7</v>
      </c>
      <c r="E397" s="145">
        <v>1</v>
      </c>
      <c r="F397" s="145">
        <v>1</v>
      </c>
      <c r="G397" s="145">
        <v>0</v>
      </c>
      <c r="H397" s="145">
        <v>0</v>
      </c>
      <c r="I397" s="145">
        <v>0</v>
      </c>
      <c r="J397" s="145">
        <v>2</v>
      </c>
      <c r="K397" s="145">
        <v>3</v>
      </c>
      <c r="L397" s="145">
        <v>2</v>
      </c>
      <c r="M397" s="145">
        <v>1</v>
      </c>
      <c r="N397" s="145">
        <v>66947</v>
      </c>
    </row>
    <row r="398" spans="1:14" ht="19">
      <c r="A398" s="258"/>
      <c r="B398" s="258"/>
      <c r="C398" s="144" t="s">
        <v>7826</v>
      </c>
      <c r="D398" s="145">
        <v>5</v>
      </c>
      <c r="E398" s="145">
        <v>0</v>
      </c>
      <c r="F398" s="145">
        <v>1</v>
      </c>
      <c r="G398" s="145">
        <v>0</v>
      </c>
      <c r="H398" s="145">
        <v>0</v>
      </c>
      <c r="I398" s="145">
        <v>0</v>
      </c>
      <c r="J398" s="145">
        <v>0</v>
      </c>
      <c r="K398" s="145">
        <v>2</v>
      </c>
      <c r="L398" s="145">
        <v>1</v>
      </c>
      <c r="M398" s="145">
        <v>2</v>
      </c>
      <c r="N398" s="145">
        <v>79430</v>
      </c>
    </row>
    <row r="399" spans="1:14">
      <c r="A399" s="258"/>
      <c r="B399" s="258"/>
      <c r="C399" s="144" t="s">
        <v>2199</v>
      </c>
      <c r="D399" s="145">
        <v>1</v>
      </c>
      <c r="E399" s="145">
        <v>0</v>
      </c>
      <c r="F399" s="145">
        <v>1</v>
      </c>
      <c r="G399" s="145">
        <v>0</v>
      </c>
      <c r="H399" s="145">
        <v>0</v>
      </c>
      <c r="I399" s="145">
        <v>0</v>
      </c>
      <c r="J399" s="145">
        <v>0</v>
      </c>
      <c r="K399" s="145">
        <v>0</v>
      </c>
      <c r="L399" s="145">
        <v>1</v>
      </c>
      <c r="M399" s="145">
        <v>1</v>
      </c>
      <c r="N399" s="145">
        <v>103486</v>
      </c>
    </row>
    <row r="400" spans="1:14">
      <c r="A400" s="258"/>
      <c r="B400" s="258"/>
      <c r="C400" s="144" t="s">
        <v>2200</v>
      </c>
      <c r="D400" s="145">
        <v>2</v>
      </c>
      <c r="E400" s="145">
        <v>0</v>
      </c>
      <c r="F400" s="145">
        <v>0</v>
      </c>
      <c r="G400" s="145">
        <v>0</v>
      </c>
      <c r="H400" s="145">
        <v>1</v>
      </c>
      <c r="I400" s="145">
        <v>0</v>
      </c>
      <c r="J400" s="145">
        <v>0</v>
      </c>
      <c r="K400" s="145">
        <v>0</v>
      </c>
      <c r="L400" s="145">
        <v>1</v>
      </c>
      <c r="M400" s="145">
        <v>2</v>
      </c>
      <c r="N400" s="145">
        <v>123940</v>
      </c>
    </row>
    <row r="401" spans="1:14">
      <c r="A401" s="258"/>
      <c r="B401" s="258"/>
      <c r="C401" s="144" t="s">
        <v>2201</v>
      </c>
      <c r="D401" s="145">
        <v>1</v>
      </c>
      <c r="E401" s="145">
        <v>0</v>
      </c>
      <c r="F401" s="145">
        <v>0</v>
      </c>
      <c r="G401" s="145">
        <v>0</v>
      </c>
      <c r="H401" s="145">
        <v>0</v>
      </c>
      <c r="I401" s="145">
        <v>0</v>
      </c>
      <c r="J401" s="145">
        <v>1</v>
      </c>
      <c r="K401" s="145">
        <v>0</v>
      </c>
      <c r="L401" s="145">
        <v>0</v>
      </c>
      <c r="M401" s="145">
        <v>0</v>
      </c>
      <c r="N401" s="145">
        <v>109439</v>
      </c>
    </row>
    <row r="402" spans="1:14">
      <c r="A402" s="258"/>
      <c r="B402" s="258"/>
      <c r="C402" s="144" t="s">
        <v>2202</v>
      </c>
      <c r="D402" s="145">
        <v>2</v>
      </c>
      <c r="E402" s="145">
        <v>0</v>
      </c>
      <c r="F402" s="145">
        <v>0</v>
      </c>
      <c r="G402" s="145">
        <v>0</v>
      </c>
      <c r="H402" s="145">
        <v>0</v>
      </c>
      <c r="I402" s="145">
        <v>0</v>
      </c>
      <c r="J402" s="145">
        <v>0</v>
      </c>
      <c r="K402" s="145">
        <v>2</v>
      </c>
      <c r="L402" s="145"/>
      <c r="M402" s="145"/>
      <c r="N402" s="145">
        <v>137169</v>
      </c>
    </row>
    <row r="403" spans="1:14" ht="19">
      <c r="A403" s="258"/>
      <c r="B403" s="258"/>
      <c r="C403" s="144" t="s">
        <v>7827</v>
      </c>
      <c r="D403" s="145">
        <v>7</v>
      </c>
      <c r="E403" s="145">
        <v>1</v>
      </c>
      <c r="F403" s="145">
        <v>2</v>
      </c>
      <c r="G403" s="145">
        <v>0</v>
      </c>
      <c r="H403" s="145">
        <v>0</v>
      </c>
      <c r="I403" s="145">
        <v>0</v>
      </c>
      <c r="J403" s="145">
        <v>4</v>
      </c>
      <c r="K403" s="145">
        <v>2</v>
      </c>
      <c r="L403" s="145">
        <v>2</v>
      </c>
      <c r="M403" s="145">
        <v>1</v>
      </c>
      <c r="N403" s="145">
        <v>144137</v>
      </c>
    </row>
    <row r="404" spans="1:14">
      <c r="A404" s="258"/>
      <c r="B404" s="258"/>
      <c r="C404" s="144" t="s">
        <v>2203</v>
      </c>
      <c r="D404" s="145">
        <v>1</v>
      </c>
      <c r="E404" s="145">
        <v>0</v>
      </c>
      <c r="F404" s="145">
        <v>0</v>
      </c>
      <c r="G404" s="145">
        <v>0</v>
      </c>
      <c r="H404" s="145">
        <v>0</v>
      </c>
      <c r="I404" s="145">
        <v>0</v>
      </c>
      <c r="J404" s="145">
        <v>1</v>
      </c>
      <c r="K404" s="145">
        <v>0</v>
      </c>
      <c r="L404" s="145">
        <v>0</v>
      </c>
      <c r="M404" s="145">
        <v>0</v>
      </c>
      <c r="N404" s="145">
        <v>98802</v>
      </c>
    </row>
    <row r="405" spans="1:14">
      <c r="A405" s="258"/>
      <c r="B405" s="258"/>
      <c r="C405" s="144" t="s">
        <v>2204</v>
      </c>
      <c r="D405" s="145">
        <v>2</v>
      </c>
      <c r="E405" s="145">
        <v>1</v>
      </c>
      <c r="F405" s="145">
        <v>0</v>
      </c>
      <c r="G405" s="145">
        <v>0</v>
      </c>
      <c r="H405" s="145">
        <v>0</v>
      </c>
      <c r="I405" s="145">
        <v>0</v>
      </c>
      <c r="J405" s="145">
        <v>2</v>
      </c>
      <c r="K405" s="145">
        <v>1</v>
      </c>
      <c r="L405" s="145"/>
      <c r="M405" s="145"/>
      <c r="N405" s="145">
        <v>27253</v>
      </c>
    </row>
    <row r="406" spans="1:14">
      <c r="A406" s="258"/>
      <c r="B406" s="258"/>
      <c r="C406" s="144" t="s">
        <v>2205</v>
      </c>
      <c r="D406" s="145">
        <v>2</v>
      </c>
      <c r="E406" s="145">
        <v>0</v>
      </c>
      <c r="F406" s="145">
        <v>0</v>
      </c>
      <c r="G406" s="145">
        <v>0</v>
      </c>
      <c r="H406" s="145">
        <v>0</v>
      </c>
      <c r="I406" s="145">
        <v>0</v>
      </c>
      <c r="J406" s="145">
        <v>1</v>
      </c>
      <c r="K406" s="145">
        <v>1</v>
      </c>
      <c r="L406" s="145"/>
      <c r="M406" s="145"/>
      <c r="N406" s="145">
        <v>69417</v>
      </c>
    </row>
    <row r="407" spans="1:14" ht="19">
      <c r="A407" s="258"/>
      <c r="B407" s="258"/>
      <c r="C407" s="144" t="s">
        <v>7828</v>
      </c>
      <c r="D407" s="145">
        <v>0</v>
      </c>
      <c r="E407" s="145">
        <v>1</v>
      </c>
      <c r="F407" s="145">
        <v>2</v>
      </c>
      <c r="G407" s="145">
        <v>0</v>
      </c>
      <c r="H407" s="145">
        <v>0</v>
      </c>
      <c r="I407" s="145">
        <v>0</v>
      </c>
      <c r="J407" s="145">
        <v>1</v>
      </c>
      <c r="K407" s="145">
        <v>0</v>
      </c>
      <c r="L407" s="145"/>
      <c r="M407" s="145">
        <v>1</v>
      </c>
      <c r="N407" s="145">
        <v>51517</v>
      </c>
    </row>
    <row r="408" spans="1:14">
      <c r="A408" s="258"/>
      <c r="B408" s="258"/>
      <c r="C408" s="144" t="s">
        <v>2206</v>
      </c>
      <c r="D408" s="145">
        <v>1</v>
      </c>
      <c r="E408" s="145">
        <v>0</v>
      </c>
      <c r="F408" s="145">
        <v>0</v>
      </c>
      <c r="G408" s="145">
        <v>0</v>
      </c>
      <c r="H408" s="145">
        <v>0</v>
      </c>
      <c r="I408" s="145">
        <v>0</v>
      </c>
      <c r="J408" s="145">
        <v>0</v>
      </c>
      <c r="K408" s="145"/>
      <c r="L408" s="145">
        <v>0</v>
      </c>
      <c r="M408" s="145">
        <v>1</v>
      </c>
      <c r="N408" s="145">
        <v>2888</v>
      </c>
    </row>
    <row r="409" spans="1:14" ht="19">
      <c r="A409" s="258"/>
      <c r="B409" s="258"/>
      <c r="C409" s="144" t="s">
        <v>7829</v>
      </c>
      <c r="D409" s="145">
        <v>2</v>
      </c>
      <c r="E409" s="145">
        <v>2</v>
      </c>
      <c r="F409" s="145">
        <v>0</v>
      </c>
      <c r="G409" s="145">
        <v>0</v>
      </c>
      <c r="H409" s="145">
        <v>0</v>
      </c>
      <c r="I409" s="145">
        <v>0</v>
      </c>
      <c r="J409" s="145">
        <v>0</v>
      </c>
      <c r="K409" s="145">
        <v>0</v>
      </c>
      <c r="L409" s="145">
        <v>1</v>
      </c>
      <c r="M409" s="145">
        <v>0</v>
      </c>
      <c r="N409" s="145">
        <v>104739</v>
      </c>
    </row>
    <row r="410" spans="1:14" ht="19">
      <c r="A410" s="258"/>
      <c r="B410" s="258"/>
      <c r="C410" s="144" t="s">
        <v>7830</v>
      </c>
      <c r="D410" s="145">
        <v>5</v>
      </c>
      <c r="E410" s="145">
        <v>5</v>
      </c>
      <c r="F410" s="145">
        <v>9</v>
      </c>
      <c r="G410" s="145">
        <v>0</v>
      </c>
      <c r="H410" s="145">
        <v>0</v>
      </c>
      <c r="I410" s="145">
        <v>1</v>
      </c>
      <c r="J410" s="145">
        <v>3</v>
      </c>
      <c r="K410" s="145">
        <v>7</v>
      </c>
      <c r="L410" s="145">
        <v>6</v>
      </c>
      <c r="M410" s="145">
        <v>3</v>
      </c>
      <c r="N410" s="145">
        <v>34185</v>
      </c>
    </row>
    <row r="411" spans="1:14" ht="19">
      <c r="A411" s="258"/>
      <c r="B411" s="258"/>
      <c r="C411" s="144" t="s">
        <v>7831</v>
      </c>
      <c r="D411" s="145">
        <v>6</v>
      </c>
      <c r="E411" s="145">
        <v>0</v>
      </c>
      <c r="F411" s="145">
        <v>0</v>
      </c>
      <c r="G411" s="145">
        <v>0</v>
      </c>
      <c r="H411" s="145">
        <v>0</v>
      </c>
      <c r="I411" s="145">
        <v>0</v>
      </c>
      <c r="J411" s="145">
        <v>1</v>
      </c>
      <c r="K411" s="145">
        <v>0</v>
      </c>
      <c r="L411" s="145">
        <v>1</v>
      </c>
      <c r="M411" s="145">
        <v>1</v>
      </c>
      <c r="N411" s="145">
        <v>89490</v>
      </c>
    </row>
    <row r="412" spans="1:14">
      <c r="A412" s="258"/>
      <c r="B412" s="258"/>
      <c r="C412" s="144" t="s">
        <v>2207</v>
      </c>
      <c r="D412" s="145">
        <v>1</v>
      </c>
      <c r="E412" s="145">
        <v>0</v>
      </c>
      <c r="F412" s="145">
        <v>0</v>
      </c>
      <c r="G412" s="145">
        <v>0</v>
      </c>
      <c r="H412" s="145">
        <v>0</v>
      </c>
      <c r="I412" s="145">
        <v>0</v>
      </c>
      <c r="J412" s="145">
        <v>0</v>
      </c>
      <c r="K412" s="145">
        <v>0</v>
      </c>
      <c r="L412" s="145">
        <v>1</v>
      </c>
      <c r="M412" s="145"/>
      <c r="N412" s="145">
        <v>3804</v>
      </c>
    </row>
    <row r="413" spans="1:14">
      <c r="A413" s="258"/>
      <c r="B413" s="258"/>
      <c r="C413" s="144" t="s">
        <v>2208</v>
      </c>
      <c r="D413" s="145">
        <v>2</v>
      </c>
      <c r="E413" s="145">
        <v>1</v>
      </c>
      <c r="F413" s="145">
        <v>1</v>
      </c>
      <c r="G413" s="145">
        <v>0</v>
      </c>
      <c r="H413" s="145">
        <v>0</v>
      </c>
      <c r="I413" s="145">
        <v>1</v>
      </c>
      <c r="J413" s="145">
        <v>0</v>
      </c>
      <c r="K413" s="145">
        <v>3</v>
      </c>
      <c r="L413" s="145">
        <v>2</v>
      </c>
      <c r="M413" s="145">
        <v>0</v>
      </c>
      <c r="N413" s="145">
        <v>61883</v>
      </c>
    </row>
    <row r="414" spans="1:14">
      <c r="A414" s="258"/>
      <c r="B414" s="258"/>
      <c r="C414" s="144" t="s">
        <v>2209</v>
      </c>
      <c r="D414" s="145">
        <v>1</v>
      </c>
      <c r="E414" s="145">
        <v>0</v>
      </c>
      <c r="F414" s="145">
        <v>0</v>
      </c>
      <c r="G414" s="145">
        <v>0</v>
      </c>
      <c r="H414" s="145">
        <v>0</v>
      </c>
      <c r="I414" s="145">
        <v>0</v>
      </c>
      <c r="J414" s="145">
        <v>1</v>
      </c>
      <c r="K414" s="145">
        <v>0</v>
      </c>
      <c r="L414" s="145">
        <v>0</v>
      </c>
      <c r="M414" s="145">
        <v>0</v>
      </c>
      <c r="N414" s="145">
        <v>67550</v>
      </c>
    </row>
    <row r="415" spans="1:14">
      <c r="A415" s="258"/>
      <c r="B415" s="258"/>
      <c r="C415" s="144" t="s">
        <v>2210</v>
      </c>
      <c r="D415" s="145">
        <v>0</v>
      </c>
      <c r="E415" s="145">
        <v>0</v>
      </c>
      <c r="F415" s="145">
        <v>1</v>
      </c>
      <c r="G415" s="145">
        <v>0</v>
      </c>
      <c r="H415" s="145">
        <v>0</v>
      </c>
      <c r="I415" s="145">
        <v>0</v>
      </c>
      <c r="J415" s="145">
        <v>0</v>
      </c>
      <c r="K415" s="145">
        <v>1</v>
      </c>
      <c r="L415" s="145">
        <v>0</v>
      </c>
      <c r="M415" s="145">
        <v>0</v>
      </c>
      <c r="N415" s="145">
        <v>69122</v>
      </c>
    </row>
    <row r="416" spans="1:14">
      <c r="A416" s="258"/>
      <c r="B416" s="258"/>
      <c r="C416" s="144" t="s">
        <v>2211</v>
      </c>
      <c r="D416" s="145">
        <v>1</v>
      </c>
      <c r="E416" s="145">
        <v>0</v>
      </c>
      <c r="F416" s="145">
        <v>0</v>
      </c>
      <c r="G416" s="145">
        <v>0</v>
      </c>
      <c r="H416" s="145">
        <v>0</v>
      </c>
      <c r="I416" s="145">
        <v>0</v>
      </c>
      <c r="J416" s="145">
        <v>0</v>
      </c>
      <c r="K416" s="145">
        <v>1</v>
      </c>
      <c r="L416" s="145"/>
      <c r="M416" s="145"/>
      <c r="N416" s="145">
        <v>21890</v>
      </c>
    </row>
    <row r="417" spans="1:14">
      <c r="A417" s="258"/>
      <c r="B417" s="258" t="s">
        <v>1951</v>
      </c>
      <c r="C417" s="141"/>
      <c r="D417" s="142">
        <v>48</v>
      </c>
      <c r="E417" s="142">
        <v>10</v>
      </c>
      <c r="F417" s="142">
        <v>13</v>
      </c>
      <c r="G417" s="142">
        <v>0</v>
      </c>
      <c r="H417" s="142">
        <v>0</v>
      </c>
      <c r="I417" s="142">
        <v>0</v>
      </c>
      <c r="J417" s="142"/>
      <c r="K417" s="142"/>
      <c r="L417" s="142"/>
      <c r="M417" s="142"/>
      <c r="N417" s="142"/>
    </row>
    <row r="418" spans="1:14">
      <c r="A418" s="258"/>
      <c r="B418" s="258"/>
      <c r="C418" s="147" t="s">
        <v>2212</v>
      </c>
      <c r="D418" s="145">
        <v>0</v>
      </c>
      <c r="E418" s="145">
        <v>0</v>
      </c>
      <c r="F418" s="145">
        <v>2</v>
      </c>
      <c r="G418" s="145">
        <v>0</v>
      </c>
      <c r="H418" s="145">
        <v>0</v>
      </c>
      <c r="I418" s="145">
        <v>0</v>
      </c>
      <c r="J418" s="145">
        <v>0</v>
      </c>
      <c r="K418" s="145">
        <v>0</v>
      </c>
      <c r="L418" s="145">
        <v>1</v>
      </c>
      <c r="M418" s="145">
        <v>1</v>
      </c>
      <c r="N418" s="145">
        <v>7184</v>
      </c>
    </row>
    <row r="419" spans="1:14">
      <c r="A419" s="258"/>
      <c r="B419" s="258"/>
      <c r="C419" s="144" t="s">
        <v>2213</v>
      </c>
      <c r="D419" s="145"/>
      <c r="E419" s="145"/>
      <c r="F419" s="145"/>
      <c r="G419" s="145"/>
      <c r="H419" s="145"/>
      <c r="I419" s="145"/>
      <c r="J419" s="145"/>
      <c r="K419" s="145"/>
      <c r="L419" s="145"/>
      <c r="M419" s="145"/>
      <c r="N419" s="145"/>
    </row>
    <row r="420" spans="1:14">
      <c r="A420" s="258"/>
      <c r="B420" s="258"/>
      <c r="C420" s="146" t="s">
        <v>2214</v>
      </c>
      <c r="D420" s="145">
        <v>2</v>
      </c>
      <c r="E420" s="145">
        <v>0</v>
      </c>
      <c r="F420" s="145">
        <v>1</v>
      </c>
      <c r="G420" s="145">
        <v>0</v>
      </c>
      <c r="H420" s="145">
        <v>0</v>
      </c>
      <c r="I420" s="145">
        <v>0</v>
      </c>
      <c r="J420" s="145">
        <v>1</v>
      </c>
      <c r="K420" s="145">
        <v>2</v>
      </c>
      <c r="L420" s="145">
        <v>0</v>
      </c>
      <c r="M420" s="145">
        <v>0</v>
      </c>
      <c r="N420" s="145">
        <v>18141</v>
      </c>
    </row>
    <row r="421" spans="1:14">
      <c r="A421" s="258"/>
      <c r="B421" s="258"/>
      <c r="C421" s="146" t="s">
        <v>2215</v>
      </c>
      <c r="D421" s="145">
        <v>1</v>
      </c>
      <c r="E421" s="145">
        <v>0</v>
      </c>
      <c r="F421" s="145">
        <v>0</v>
      </c>
      <c r="G421" s="145">
        <v>0</v>
      </c>
      <c r="H421" s="145">
        <v>0</v>
      </c>
      <c r="I421" s="145">
        <v>0</v>
      </c>
      <c r="J421" s="145">
        <v>0</v>
      </c>
      <c r="K421" s="145"/>
      <c r="L421" s="145">
        <v>0</v>
      </c>
      <c r="M421" s="145">
        <v>1</v>
      </c>
      <c r="N421" s="145">
        <v>47482</v>
      </c>
    </row>
    <row r="422" spans="1:14">
      <c r="A422" s="258"/>
      <c r="B422" s="258"/>
      <c r="C422" s="146" t="s">
        <v>2216</v>
      </c>
      <c r="D422" s="145">
        <v>0</v>
      </c>
      <c r="E422" s="145">
        <v>0</v>
      </c>
      <c r="F422" s="145">
        <v>1</v>
      </c>
      <c r="G422" s="145">
        <v>0</v>
      </c>
      <c r="H422" s="145">
        <v>0</v>
      </c>
      <c r="I422" s="145">
        <v>0</v>
      </c>
      <c r="J422" s="145">
        <v>1</v>
      </c>
      <c r="K422" s="145">
        <v>0</v>
      </c>
      <c r="L422" s="145">
        <v>0</v>
      </c>
      <c r="M422" s="145">
        <v>0</v>
      </c>
      <c r="N422" s="145">
        <v>8273</v>
      </c>
    </row>
    <row r="423" spans="1:14">
      <c r="A423" s="258"/>
      <c r="B423" s="258"/>
      <c r="C423" s="146" t="s">
        <v>2217</v>
      </c>
      <c r="D423" s="145">
        <v>1</v>
      </c>
      <c r="E423" s="145">
        <v>0</v>
      </c>
      <c r="F423" s="145">
        <v>0</v>
      </c>
      <c r="G423" s="145">
        <v>0</v>
      </c>
      <c r="H423" s="145">
        <v>0</v>
      </c>
      <c r="I423" s="145">
        <v>0</v>
      </c>
      <c r="J423" s="145">
        <v>0</v>
      </c>
      <c r="K423" s="145">
        <v>0</v>
      </c>
      <c r="L423" s="145">
        <v>0</v>
      </c>
      <c r="M423" s="145">
        <v>1</v>
      </c>
      <c r="N423" s="145">
        <v>43286</v>
      </c>
    </row>
    <row r="424" spans="1:14" ht="19">
      <c r="A424" s="258"/>
      <c r="B424" s="258"/>
      <c r="C424" s="146" t="s">
        <v>7832</v>
      </c>
      <c r="D424" s="145">
        <v>10</v>
      </c>
      <c r="E424" s="145">
        <v>0</v>
      </c>
      <c r="F424" s="145">
        <v>0</v>
      </c>
      <c r="G424" s="145">
        <v>0</v>
      </c>
      <c r="H424" s="145">
        <v>0</v>
      </c>
      <c r="I424" s="145">
        <v>0</v>
      </c>
      <c r="J424" s="145">
        <v>0</v>
      </c>
      <c r="K424" s="145">
        <v>1</v>
      </c>
      <c r="L424" s="145">
        <v>2</v>
      </c>
      <c r="M424" s="145">
        <v>6</v>
      </c>
      <c r="N424" s="145">
        <v>39940</v>
      </c>
    </row>
    <row r="425" spans="1:14">
      <c r="A425" s="258"/>
      <c r="B425" s="258"/>
      <c r="C425" s="146" t="s">
        <v>2218</v>
      </c>
      <c r="D425" s="145">
        <v>10</v>
      </c>
      <c r="E425" s="145">
        <v>0</v>
      </c>
      <c r="F425" s="145">
        <v>0</v>
      </c>
      <c r="G425" s="145">
        <v>0</v>
      </c>
      <c r="H425" s="145">
        <v>0</v>
      </c>
      <c r="I425" s="145">
        <v>0</v>
      </c>
      <c r="J425" s="145">
        <v>0</v>
      </c>
      <c r="K425" s="145">
        <v>1</v>
      </c>
      <c r="L425" s="145">
        <v>9</v>
      </c>
      <c r="M425" s="145">
        <v>0</v>
      </c>
      <c r="N425" s="145">
        <v>17565</v>
      </c>
    </row>
    <row r="426" spans="1:14" ht="19">
      <c r="A426" s="258"/>
      <c r="B426" s="258"/>
      <c r="C426" s="146" t="s">
        <v>7833</v>
      </c>
      <c r="D426" s="145">
        <v>1</v>
      </c>
      <c r="E426" s="145">
        <v>1</v>
      </c>
      <c r="F426" s="145">
        <v>0</v>
      </c>
      <c r="G426" s="145">
        <v>0</v>
      </c>
      <c r="H426" s="145">
        <v>0</v>
      </c>
      <c r="I426" s="145">
        <v>0</v>
      </c>
      <c r="J426" s="145">
        <v>0</v>
      </c>
      <c r="K426" s="145">
        <v>0</v>
      </c>
      <c r="L426" s="145">
        <v>0</v>
      </c>
      <c r="M426" s="145">
        <v>1</v>
      </c>
      <c r="N426" s="145">
        <v>12470</v>
      </c>
    </row>
    <row r="427" spans="1:14">
      <c r="A427" s="258"/>
      <c r="B427" s="258"/>
      <c r="C427" s="144" t="s">
        <v>2219</v>
      </c>
      <c r="D427" s="145">
        <v>1</v>
      </c>
      <c r="E427" s="145">
        <v>0</v>
      </c>
      <c r="F427" s="145">
        <v>0</v>
      </c>
      <c r="G427" s="145">
        <v>0</v>
      </c>
      <c r="H427" s="145">
        <v>0</v>
      </c>
      <c r="I427" s="145">
        <v>0</v>
      </c>
      <c r="J427" s="145">
        <v>0</v>
      </c>
      <c r="K427" s="145"/>
      <c r="L427" s="145">
        <v>0</v>
      </c>
      <c r="M427" s="145">
        <v>1</v>
      </c>
      <c r="N427" s="145">
        <v>27808</v>
      </c>
    </row>
    <row r="428" spans="1:14">
      <c r="A428" s="258"/>
      <c r="B428" s="258"/>
      <c r="C428" s="144" t="s">
        <v>2220</v>
      </c>
      <c r="D428" s="145">
        <v>0</v>
      </c>
      <c r="E428" s="145">
        <v>0</v>
      </c>
      <c r="F428" s="145">
        <v>1</v>
      </c>
      <c r="G428" s="145">
        <v>0</v>
      </c>
      <c r="H428" s="145">
        <v>0</v>
      </c>
      <c r="I428" s="145">
        <v>0</v>
      </c>
      <c r="J428" s="145">
        <v>0</v>
      </c>
      <c r="K428" s="145">
        <v>0</v>
      </c>
      <c r="L428" s="145">
        <v>0</v>
      </c>
      <c r="M428" s="145">
        <v>1</v>
      </c>
      <c r="N428" s="145">
        <v>56506</v>
      </c>
    </row>
    <row r="429" spans="1:14" ht="19">
      <c r="A429" s="258"/>
      <c r="B429" s="258"/>
      <c r="C429" s="144" t="s">
        <v>7834</v>
      </c>
      <c r="D429" s="145">
        <v>0</v>
      </c>
      <c r="E429" s="145">
        <v>1</v>
      </c>
      <c r="F429" s="145">
        <v>1</v>
      </c>
      <c r="G429" s="145">
        <v>0</v>
      </c>
      <c r="H429" s="145">
        <v>0</v>
      </c>
      <c r="I429" s="145">
        <v>0</v>
      </c>
      <c r="J429" s="145"/>
      <c r="K429" s="145"/>
      <c r="L429" s="145">
        <v>1</v>
      </c>
      <c r="M429" s="145">
        <v>1</v>
      </c>
      <c r="N429" s="145"/>
    </row>
    <row r="430" spans="1:14">
      <c r="A430" s="258"/>
      <c r="B430" s="258"/>
      <c r="C430" s="144" t="s">
        <v>2221</v>
      </c>
      <c r="D430" s="145">
        <v>3</v>
      </c>
      <c r="E430" s="145">
        <v>3</v>
      </c>
      <c r="F430" s="145">
        <v>0</v>
      </c>
      <c r="G430" s="145">
        <v>0</v>
      </c>
      <c r="H430" s="145">
        <v>0</v>
      </c>
      <c r="I430" s="145">
        <v>0</v>
      </c>
      <c r="J430" s="145">
        <v>2</v>
      </c>
      <c r="K430" s="145"/>
      <c r="L430" s="145"/>
      <c r="M430" s="145">
        <v>4</v>
      </c>
      <c r="N430" s="145">
        <v>35760</v>
      </c>
    </row>
    <row r="431" spans="1:14">
      <c r="A431" s="258"/>
      <c r="B431" s="258"/>
      <c r="C431" s="144" t="s">
        <v>2222</v>
      </c>
      <c r="D431" s="145">
        <v>1</v>
      </c>
      <c r="E431" s="145">
        <v>0</v>
      </c>
      <c r="F431" s="145">
        <v>0</v>
      </c>
      <c r="G431" s="145">
        <v>0</v>
      </c>
      <c r="H431" s="145">
        <v>0</v>
      </c>
      <c r="I431" s="145">
        <v>0</v>
      </c>
      <c r="J431" s="145">
        <v>0</v>
      </c>
      <c r="K431" s="145">
        <v>0</v>
      </c>
      <c r="L431" s="145">
        <v>1</v>
      </c>
      <c r="M431" s="145"/>
      <c r="N431" s="145">
        <v>59448</v>
      </c>
    </row>
    <row r="432" spans="1:14">
      <c r="A432" s="258"/>
      <c r="B432" s="258"/>
      <c r="C432" s="144" t="s">
        <v>2223</v>
      </c>
      <c r="D432" s="145">
        <v>0</v>
      </c>
      <c r="E432" s="145">
        <v>2</v>
      </c>
      <c r="F432" s="145">
        <v>1</v>
      </c>
      <c r="G432" s="145">
        <v>0</v>
      </c>
      <c r="H432" s="145">
        <v>0</v>
      </c>
      <c r="I432" s="145">
        <v>0</v>
      </c>
      <c r="J432" s="145">
        <v>1</v>
      </c>
      <c r="K432" s="145">
        <v>1</v>
      </c>
      <c r="L432" s="145"/>
      <c r="M432" s="145">
        <v>1</v>
      </c>
      <c r="N432" s="145">
        <v>38811</v>
      </c>
    </row>
    <row r="433" spans="1:14">
      <c r="A433" s="258"/>
      <c r="B433" s="258"/>
      <c r="C433" s="144" t="s">
        <v>2224</v>
      </c>
      <c r="D433" s="145">
        <v>1</v>
      </c>
      <c r="E433" s="145">
        <v>0</v>
      </c>
      <c r="F433" s="145">
        <v>2</v>
      </c>
      <c r="G433" s="145">
        <v>0</v>
      </c>
      <c r="H433" s="145">
        <v>0</v>
      </c>
      <c r="I433" s="145">
        <v>0</v>
      </c>
      <c r="J433" s="145">
        <v>2</v>
      </c>
      <c r="K433" s="145">
        <v>0</v>
      </c>
      <c r="L433" s="145">
        <v>1</v>
      </c>
      <c r="M433" s="145">
        <v>0</v>
      </c>
      <c r="N433" s="145">
        <v>31072</v>
      </c>
    </row>
    <row r="434" spans="1:14">
      <c r="A434" s="258"/>
      <c r="B434" s="258"/>
      <c r="C434" s="144" t="s">
        <v>2225</v>
      </c>
      <c r="D434" s="145">
        <v>1</v>
      </c>
      <c r="E434" s="145">
        <v>0</v>
      </c>
      <c r="F434" s="145">
        <v>0</v>
      </c>
      <c r="G434" s="145">
        <v>0</v>
      </c>
      <c r="H434" s="145">
        <v>0</v>
      </c>
      <c r="I434" s="145">
        <v>0</v>
      </c>
      <c r="J434" s="145">
        <v>0</v>
      </c>
      <c r="K434" s="145">
        <v>1</v>
      </c>
      <c r="L434" s="145">
        <v>0</v>
      </c>
      <c r="M434" s="145">
        <v>0</v>
      </c>
      <c r="N434" s="145">
        <v>8775</v>
      </c>
    </row>
    <row r="435" spans="1:14">
      <c r="A435" s="258"/>
      <c r="B435" s="258"/>
      <c r="C435" s="144" t="s">
        <v>2226</v>
      </c>
      <c r="D435" s="145"/>
      <c r="E435" s="145"/>
      <c r="F435" s="145"/>
      <c r="G435" s="145"/>
      <c r="H435" s="145"/>
      <c r="I435" s="145"/>
      <c r="J435" s="145"/>
      <c r="K435" s="145"/>
      <c r="L435" s="145"/>
      <c r="M435" s="145"/>
      <c r="N435" s="145"/>
    </row>
    <row r="436" spans="1:14" ht="19">
      <c r="A436" s="258"/>
      <c r="B436" s="258"/>
      <c r="C436" s="146" t="s">
        <v>7835</v>
      </c>
      <c r="D436" s="145">
        <v>5</v>
      </c>
      <c r="E436" s="145">
        <v>0</v>
      </c>
      <c r="F436" s="145">
        <v>1</v>
      </c>
      <c r="G436" s="145">
        <v>0</v>
      </c>
      <c r="H436" s="145">
        <v>0</v>
      </c>
      <c r="I436" s="145">
        <v>0</v>
      </c>
      <c r="J436" s="145">
        <v>0</v>
      </c>
      <c r="K436" s="145">
        <v>0</v>
      </c>
      <c r="L436" s="145">
        <v>3</v>
      </c>
      <c r="M436" s="145">
        <v>2</v>
      </c>
      <c r="N436" s="145">
        <v>45584</v>
      </c>
    </row>
    <row r="437" spans="1:14">
      <c r="A437" s="258"/>
      <c r="B437" s="258"/>
      <c r="C437" s="146" t="s">
        <v>2227</v>
      </c>
      <c r="D437" s="145">
        <v>1</v>
      </c>
      <c r="E437" s="145">
        <v>0</v>
      </c>
      <c r="F437" s="145">
        <v>0</v>
      </c>
      <c r="G437" s="145">
        <v>0</v>
      </c>
      <c r="H437" s="145">
        <v>0</v>
      </c>
      <c r="I437" s="145">
        <v>0</v>
      </c>
      <c r="J437" s="145">
        <v>0</v>
      </c>
      <c r="K437" s="145">
        <v>1</v>
      </c>
      <c r="L437" s="145">
        <v>0</v>
      </c>
      <c r="M437" s="145">
        <v>0</v>
      </c>
      <c r="N437" s="145">
        <v>41743</v>
      </c>
    </row>
    <row r="438" spans="1:14">
      <c r="A438" s="258"/>
      <c r="B438" s="258"/>
      <c r="C438" s="146" t="s">
        <v>2228</v>
      </c>
      <c r="D438" s="145">
        <v>1</v>
      </c>
      <c r="E438" s="145">
        <v>0</v>
      </c>
      <c r="F438" s="145">
        <v>0</v>
      </c>
      <c r="G438" s="145">
        <v>0</v>
      </c>
      <c r="H438" s="145">
        <v>0</v>
      </c>
      <c r="I438" s="145">
        <v>0</v>
      </c>
      <c r="J438" s="145">
        <v>0</v>
      </c>
      <c r="K438" s="145">
        <v>0</v>
      </c>
      <c r="L438" s="145">
        <v>0</v>
      </c>
      <c r="M438" s="145">
        <v>1</v>
      </c>
      <c r="N438" s="145">
        <v>38479</v>
      </c>
    </row>
    <row r="439" spans="1:14">
      <c r="A439" s="258"/>
      <c r="B439" s="258"/>
      <c r="C439" s="146" t="s">
        <v>2229</v>
      </c>
      <c r="D439" s="145">
        <v>2</v>
      </c>
      <c r="E439" s="145">
        <v>0</v>
      </c>
      <c r="F439" s="145">
        <v>1</v>
      </c>
      <c r="G439" s="145">
        <v>0</v>
      </c>
      <c r="H439" s="145">
        <v>0</v>
      </c>
      <c r="I439" s="145">
        <v>0</v>
      </c>
      <c r="J439" s="145">
        <v>1</v>
      </c>
      <c r="K439" s="145">
        <v>0</v>
      </c>
      <c r="L439" s="145">
        <v>1</v>
      </c>
      <c r="M439" s="145">
        <v>1</v>
      </c>
      <c r="N439" s="145">
        <v>47499</v>
      </c>
    </row>
    <row r="440" spans="1:14">
      <c r="A440" s="258"/>
      <c r="B440" s="258"/>
      <c r="C440" s="146" t="s">
        <v>2230</v>
      </c>
      <c r="D440" s="145">
        <v>2</v>
      </c>
      <c r="E440" s="145">
        <v>0</v>
      </c>
      <c r="F440" s="145">
        <v>1</v>
      </c>
      <c r="G440" s="145">
        <v>0</v>
      </c>
      <c r="H440" s="145">
        <v>0</v>
      </c>
      <c r="I440" s="145">
        <v>0</v>
      </c>
      <c r="J440" s="145">
        <v>0</v>
      </c>
      <c r="K440" s="145">
        <v>0</v>
      </c>
      <c r="L440" s="145">
        <v>3</v>
      </c>
      <c r="M440" s="145">
        <v>0</v>
      </c>
      <c r="N440" s="145">
        <v>28597</v>
      </c>
    </row>
    <row r="441" spans="1:14">
      <c r="A441" s="258"/>
      <c r="B441" s="258"/>
      <c r="C441" s="146" t="s">
        <v>2231</v>
      </c>
      <c r="D441" s="145">
        <v>1</v>
      </c>
      <c r="E441" s="145">
        <v>0</v>
      </c>
      <c r="F441" s="145">
        <v>0</v>
      </c>
      <c r="G441" s="145">
        <v>0</v>
      </c>
      <c r="H441" s="145">
        <v>0</v>
      </c>
      <c r="I441" s="145">
        <v>0</v>
      </c>
      <c r="J441" s="145">
        <v>1</v>
      </c>
      <c r="K441" s="145">
        <v>0</v>
      </c>
      <c r="L441" s="145">
        <v>0</v>
      </c>
      <c r="M441" s="145">
        <v>0</v>
      </c>
      <c r="N441" s="145">
        <v>3313</v>
      </c>
    </row>
    <row r="442" spans="1:14">
      <c r="A442" s="258"/>
      <c r="B442" s="258"/>
      <c r="C442" s="146" t="s">
        <v>2232</v>
      </c>
      <c r="D442" s="145">
        <v>1</v>
      </c>
      <c r="E442" s="145">
        <v>0</v>
      </c>
      <c r="F442" s="145">
        <v>0</v>
      </c>
      <c r="G442" s="145">
        <v>0</v>
      </c>
      <c r="H442" s="145">
        <v>0</v>
      </c>
      <c r="I442" s="145">
        <v>0</v>
      </c>
      <c r="J442" s="145">
        <v>0</v>
      </c>
      <c r="K442" s="145">
        <v>1</v>
      </c>
      <c r="L442" s="145">
        <v>0</v>
      </c>
      <c r="M442" s="145">
        <v>0</v>
      </c>
      <c r="N442" s="145">
        <v>28222</v>
      </c>
    </row>
    <row r="443" spans="1:14" ht="19">
      <c r="A443" s="258"/>
      <c r="B443" s="258"/>
      <c r="C443" s="146" t="s">
        <v>7836</v>
      </c>
      <c r="D443" s="145">
        <v>3</v>
      </c>
      <c r="E443" s="145">
        <v>2</v>
      </c>
      <c r="F443" s="145">
        <v>1</v>
      </c>
      <c r="G443" s="145">
        <v>0</v>
      </c>
      <c r="H443" s="145">
        <v>0</v>
      </c>
      <c r="I443" s="145">
        <v>0</v>
      </c>
      <c r="J443" s="145">
        <v>3</v>
      </c>
      <c r="K443" s="145">
        <v>0</v>
      </c>
      <c r="L443" s="145">
        <v>1</v>
      </c>
      <c r="M443" s="145">
        <v>1</v>
      </c>
      <c r="N443" s="145">
        <v>20781</v>
      </c>
    </row>
    <row r="444" spans="1:14">
      <c r="A444" s="258"/>
      <c r="B444" s="258"/>
      <c r="C444" s="144" t="s">
        <v>2233</v>
      </c>
      <c r="D444" s="145">
        <v>0</v>
      </c>
      <c r="E444" s="145">
        <v>1</v>
      </c>
      <c r="F444" s="145">
        <v>0</v>
      </c>
      <c r="G444" s="145">
        <v>0</v>
      </c>
      <c r="H444" s="145">
        <v>0</v>
      </c>
      <c r="I444" s="145">
        <v>0</v>
      </c>
      <c r="J444" s="145">
        <v>0</v>
      </c>
      <c r="K444" s="145">
        <v>0</v>
      </c>
      <c r="L444" s="145">
        <v>1</v>
      </c>
      <c r="M444" s="145">
        <v>0</v>
      </c>
      <c r="N444" s="145">
        <v>50633</v>
      </c>
    </row>
    <row r="445" spans="1:14">
      <c r="A445" s="258"/>
      <c r="B445" s="258" t="s">
        <v>1955</v>
      </c>
      <c r="C445" s="141"/>
      <c r="D445" s="142">
        <v>90</v>
      </c>
      <c r="E445" s="142">
        <v>16</v>
      </c>
      <c r="F445" s="142">
        <v>33</v>
      </c>
      <c r="G445" s="142">
        <v>0</v>
      </c>
      <c r="H445" s="142">
        <v>3</v>
      </c>
      <c r="I445" s="142">
        <v>2</v>
      </c>
      <c r="J445" s="142"/>
      <c r="K445" s="142"/>
      <c r="L445" s="142"/>
      <c r="M445" s="142"/>
      <c r="N445" s="142"/>
    </row>
    <row r="446" spans="1:14">
      <c r="A446" s="258"/>
      <c r="B446" s="258"/>
      <c r="C446" s="144" t="s">
        <v>2019</v>
      </c>
      <c r="D446" s="145">
        <v>2</v>
      </c>
      <c r="E446" s="145">
        <v>0</v>
      </c>
      <c r="F446" s="145">
        <v>2</v>
      </c>
      <c r="G446" s="145">
        <v>0</v>
      </c>
      <c r="H446" s="145">
        <v>0</v>
      </c>
      <c r="I446" s="145">
        <v>0</v>
      </c>
      <c r="J446" s="145">
        <v>0</v>
      </c>
      <c r="K446" s="145">
        <v>0</v>
      </c>
      <c r="L446" s="145">
        <v>1</v>
      </c>
      <c r="M446" s="145">
        <v>3</v>
      </c>
      <c r="N446" s="145"/>
    </row>
    <row r="447" spans="1:14">
      <c r="A447" s="258"/>
      <c r="B447" s="258"/>
      <c r="C447" s="144" t="s">
        <v>2234</v>
      </c>
      <c r="D447" s="145">
        <v>0</v>
      </c>
      <c r="E447" s="145">
        <v>1</v>
      </c>
      <c r="F447" s="145">
        <v>1</v>
      </c>
      <c r="G447" s="145">
        <v>0</v>
      </c>
      <c r="H447" s="145">
        <v>0</v>
      </c>
      <c r="I447" s="145">
        <v>0</v>
      </c>
      <c r="J447" s="145">
        <v>0</v>
      </c>
      <c r="K447" s="145">
        <v>2</v>
      </c>
      <c r="L447" s="145">
        <v>0</v>
      </c>
      <c r="M447" s="145">
        <v>0</v>
      </c>
      <c r="N447" s="145"/>
    </row>
    <row r="448" spans="1:14">
      <c r="A448" s="258"/>
      <c r="B448" s="258"/>
      <c r="C448" s="144" t="s">
        <v>2235</v>
      </c>
      <c r="D448" s="145">
        <v>2</v>
      </c>
      <c r="E448" s="145">
        <v>1</v>
      </c>
      <c r="F448" s="145">
        <v>0</v>
      </c>
      <c r="G448" s="145">
        <v>0</v>
      </c>
      <c r="H448" s="145">
        <v>0</v>
      </c>
      <c r="I448" s="145">
        <v>0</v>
      </c>
      <c r="J448" s="145">
        <v>0</v>
      </c>
      <c r="K448" s="145">
        <v>0</v>
      </c>
      <c r="L448" s="145">
        <v>1</v>
      </c>
      <c r="M448" s="145">
        <v>2</v>
      </c>
      <c r="N448" s="145"/>
    </row>
    <row r="449" spans="1:14">
      <c r="A449" s="258"/>
      <c r="B449" s="258"/>
      <c r="C449" s="144" t="s">
        <v>2236</v>
      </c>
      <c r="D449" s="145">
        <v>2</v>
      </c>
      <c r="E449" s="145">
        <v>0</v>
      </c>
      <c r="F449" s="145">
        <v>3</v>
      </c>
      <c r="G449" s="145">
        <v>0</v>
      </c>
      <c r="H449" s="145">
        <v>3</v>
      </c>
      <c r="I449" s="145">
        <v>2</v>
      </c>
      <c r="J449" s="145">
        <v>2</v>
      </c>
      <c r="K449" s="145">
        <v>2</v>
      </c>
      <c r="L449" s="145">
        <v>3</v>
      </c>
      <c r="M449" s="145">
        <v>3</v>
      </c>
      <c r="N449" s="145"/>
    </row>
    <row r="450" spans="1:14" ht="19">
      <c r="A450" s="258"/>
      <c r="B450" s="258"/>
      <c r="C450" s="144" t="s">
        <v>7780</v>
      </c>
      <c r="D450" s="145">
        <v>3</v>
      </c>
      <c r="E450" s="145">
        <v>0</v>
      </c>
      <c r="F450" s="145">
        <v>0</v>
      </c>
      <c r="G450" s="145">
        <v>0</v>
      </c>
      <c r="H450" s="145">
        <v>0</v>
      </c>
      <c r="I450" s="145">
        <v>0</v>
      </c>
      <c r="J450" s="145">
        <v>0</v>
      </c>
      <c r="K450" s="145">
        <v>2</v>
      </c>
      <c r="L450" s="145"/>
      <c r="M450" s="145"/>
      <c r="N450" s="145"/>
    </row>
    <row r="451" spans="1:14" ht="19">
      <c r="A451" s="258"/>
      <c r="B451" s="258"/>
      <c r="C451" s="144" t="s">
        <v>7837</v>
      </c>
      <c r="D451" s="145">
        <v>3</v>
      </c>
      <c r="E451" s="145">
        <v>0</v>
      </c>
      <c r="F451" s="145">
        <v>0</v>
      </c>
      <c r="G451" s="145">
        <v>0</v>
      </c>
      <c r="H451" s="145">
        <v>0</v>
      </c>
      <c r="I451" s="145">
        <v>0</v>
      </c>
      <c r="J451" s="145">
        <v>0</v>
      </c>
      <c r="K451" s="145">
        <v>1</v>
      </c>
      <c r="L451" s="145">
        <v>1</v>
      </c>
      <c r="M451" s="145"/>
      <c r="N451" s="145"/>
    </row>
    <row r="452" spans="1:14">
      <c r="A452" s="258"/>
      <c r="B452" s="258"/>
      <c r="C452" s="144" t="s">
        <v>2237</v>
      </c>
      <c r="D452" s="145">
        <v>2</v>
      </c>
      <c r="E452" s="145">
        <v>0</v>
      </c>
      <c r="F452" s="145">
        <v>0</v>
      </c>
      <c r="G452" s="145">
        <v>0</v>
      </c>
      <c r="H452" s="145">
        <v>0</v>
      </c>
      <c r="I452" s="145">
        <v>0</v>
      </c>
      <c r="J452" s="145">
        <v>1</v>
      </c>
      <c r="K452" s="145">
        <v>1</v>
      </c>
      <c r="L452" s="145">
        <v>0</v>
      </c>
      <c r="M452" s="145">
        <v>0</v>
      </c>
      <c r="N452" s="145"/>
    </row>
    <row r="453" spans="1:14">
      <c r="A453" s="258"/>
      <c r="B453" s="258"/>
      <c r="C453" s="144" t="s">
        <v>2238</v>
      </c>
      <c r="D453" s="145">
        <v>18</v>
      </c>
      <c r="E453" s="145">
        <v>4</v>
      </c>
      <c r="F453" s="145">
        <v>5</v>
      </c>
      <c r="G453" s="145">
        <v>0</v>
      </c>
      <c r="H453" s="145">
        <v>0</v>
      </c>
      <c r="I453" s="145">
        <v>0</v>
      </c>
      <c r="J453" s="145">
        <v>5</v>
      </c>
      <c r="K453" s="145">
        <v>9</v>
      </c>
      <c r="L453" s="145">
        <v>9</v>
      </c>
      <c r="M453" s="145">
        <v>4</v>
      </c>
      <c r="N453" s="145"/>
    </row>
    <row r="454" spans="1:14">
      <c r="A454" s="258"/>
      <c r="B454" s="258"/>
      <c r="C454" s="144" t="s">
        <v>2118</v>
      </c>
      <c r="D454" s="145">
        <v>1</v>
      </c>
      <c r="E454" s="145">
        <v>2</v>
      </c>
      <c r="F454" s="145">
        <v>0</v>
      </c>
      <c r="G454" s="145">
        <v>0</v>
      </c>
      <c r="H454" s="145">
        <v>0</v>
      </c>
      <c r="I454" s="145">
        <v>0</v>
      </c>
      <c r="J454" s="145">
        <v>0</v>
      </c>
      <c r="K454" s="145">
        <v>1</v>
      </c>
      <c r="L454" s="145">
        <v>2</v>
      </c>
      <c r="M454" s="145">
        <v>0</v>
      </c>
      <c r="N454" s="145"/>
    </row>
    <row r="455" spans="1:14">
      <c r="A455" s="258"/>
      <c r="B455" s="258"/>
      <c r="C455" s="144" t="s">
        <v>2126</v>
      </c>
      <c r="D455" s="145">
        <v>1</v>
      </c>
      <c r="E455" s="145">
        <v>0</v>
      </c>
      <c r="F455" s="145">
        <v>0</v>
      </c>
      <c r="G455" s="145">
        <v>0</v>
      </c>
      <c r="H455" s="145">
        <v>0</v>
      </c>
      <c r="I455" s="145">
        <v>0</v>
      </c>
      <c r="J455" s="145">
        <v>0</v>
      </c>
      <c r="K455" s="145">
        <v>0</v>
      </c>
      <c r="L455" s="145">
        <v>1</v>
      </c>
      <c r="M455" s="145">
        <v>0</v>
      </c>
      <c r="N455" s="145"/>
    </row>
    <row r="456" spans="1:14">
      <c r="A456" s="258"/>
      <c r="B456" s="258"/>
      <c r="C456" s="144" t="s">
        <v>2130</v>
      </c>
      <c r="D456" s="145">
        <v>1</v>
      </c>
      <c r="E456" s="145">
        <v>0</v>
      </c>
      <c r="F456" s="145">
        <v>0</v>
      </c>
      <c r="G456" s="145">
        <v>0</v>
      </c>
      <c r="H456" s="145">
        <v>0</v>
      </c>
      <c r="I456" s="145">
        <v>0</v>
      </c>
      <c r="J456" s="145">
        <v>1</v>
      </c>
      <c r="K456" s="145">
        <v>0</v>
      </c>
      <c r="L456" s="145">
        <v>0</v>
      </c>
      <c r="M456" s="145">
        <v>0</v>
      </c>
      <c r="N456" s="145"/>
    </row>
    <row r="457" spans="1:14">
      <c r="A457" s="258"/>
      <c r="B457" s="258"/>
      <c r="C457" s="144" t="s">
        <v>2239</v>
      </c>
      <c r="D457" s="145">
        <v>0</v>
      </c>
      <c r="E457" s="145">
        <v>0</v>
      </c>
      <c r="F457" s="145">
        <v>1</v>
      </c>
      <c r="G457" s="145">
        <v>0</v>
      </c>
      <c r="H457" s="145">
        <v>0</v>
      </c>
      <c r="I457" s="145">
        <v>0</v>
      </c>
      <c r="J457" s="145">
        <v>0</v>
      </c>
      <c r="K457" s="145"/>
      <c r="L457" s="145">
        <v>1</v>
      </c>
      <c r="M457" s="145">
        <v>0</v>
      </c>
      <c r="N457" s="145"/>
    </row>
    <row r="458" spans="1:14">
      <c r="A458" s="258"/>
      <c r="B458" s="258"/>
      <c r="C458" s="144" t="s">
        <v>2142</v>
      </c>
      <c r="D458" s="145">
        <v>1</v>
      </c>
      <c r="E458" s="145">
        <v>0</v>
      </c>
      <c r="F458" s="145">
        <v>0</v>
      </c>
      <c r="G458" s="145">
        <v>0</v>
      </c>
      <c r="H458" s="145">
        <v>0</v>
      </c>
      <c r="I458" s="145">
        <v>0</v>
      </c>
      <c r="J458" s="145">
        <v>0</v>
      </c>
      <c r="K458" s="145">
        <v>0</v>
      </c>
      <c r="L458" s="145">
        <v>1</v>
      </c>
      <c r="M458" s="145">
        <v>0</v>
      </c>
      <c r="N458" s="145"/>
    </row>
    <row r="459" spans="1:14">
      <c r="A459" s="258"/>
      <c r="B459" s="258"/>
      <c r="C459" s="144" t="s">
        <v>2240</v>
      </c>
      <c r="D459" s="145">
        <v>2</v>
      </c>
      <c r="E459" s="145">
        <v>0</v>
      </c>
      <c r="F459" s="145">
        <v>1</v>
      </c>
      <c r="G459" s="145">
        <v>0</v>
      </c>
      <c r="H459" s="145">
        <v>0</v>
      </c>
      <c r="I459" s="145">
        <v>0</v>
      </c>
      <c r="J459" s="145">
        <v>0</v>
      </c>
      <c r="K459" s="145">
        <v>2</v>
      </c>
      <c r="L459" s="145"/>
      <c r="M459" s="145">
        <v>1</v>
      </c>
      <c r="N459" s="145"/>
    </row>
    <row r="460" spans="1:14">
      <c r="A460" s="258"/>
      <c r="B460" s="258"/>
      <c r="C460" s="144" t="s">
        <v>2161</v>
      </c>
      <c r="D460" s="145">
        <v>1</v>
      </c>
      <c r="E460" s="145">
        <v>0</v>
      </c>
      <c r="F460" s="145">
        <v>0</v>
      </c>
      <c r="G460" s="145">
        <v>0</v>
      </c>
      <c r="H460" s="145">
        <v>0</v>
      </c>
      <c r="I460" s="145">
        <v>0</v>
      </c>
      <c r="J460" s="145">
        <v>0</v>
      </c>
      <c r="K460" s="145">
        <v>1</v>
      </c>
      <c r="L460" s="145"/>
      <c r="M460" s="145"/>
      <c r="N460" s="145"/>
    </row>
    <row r="461" spans="1:14">
      <c r="A461" s="258"/>
      <c r="B461" s="258"/>
      <c r="C461" s="144" t="s">
        <v>2166</v>
      </c>
      <c r="D461" s="145">
        <v>5</v>
      </c>
      <c r="E461" s="145">
        <v>2</v>
      </c>
      <c r="F461" s="145">
        <v>2</v>
      </c>
      <c r="G461" s="145">
        <v>0</v>
      </c>
      <c r="H461" s="145">
        <v>0</v>
      </c>
      <c r="I461" s="145">
        <v>0</v>
      </c>
      <c r="J461" s="145">
        <v>3</v>
      </c>
      <c r="K461" s="145">
        <v>2</v>
      </c>
      <c r="L461" s="145">
        <v>4</v>
      </c>
      <c r="M461" s="145"/>
      <c r="N461" s="145"/>
    </row>
    <row r="462" spans="1:14" ht="19">
      <c r="A462" s="258"/>
      <c r="B462" s="258"/>
      <c r="C462" s="144" t="s">
        <v>7838</v>
      </c>
      <c r="D462" s="145">
        <v>5</v>
      </c>
      <c r="E462" s="145">
        <v>0</v>
      </c>
      <c r="F462" s="145">
        <v>3</v>
      </c>
      <c r="G462" s="145">
        <v>0</v>
      </c>
      <c r="H462" s="145">
        <v>0</v>
      </c>
      <c r="I462" s="145">
        <v>0</v>
      </c>
      <c r="J462" s="145">
        <v>1</v>
      </c>
      <c r="K462" s="145">
        <v>3</v>
      </c>
      <c r="L462" s="145">
        <v>2</v>
      </c>
      <c r="M462" s="145"/>
      <c r="N462" s="145"/>
    </row>
    <row r="463" spans="1:14" ht="19">
      <c r="A463" s="258"/>
      <c r="B463" s="258"/>
      <c r="C463" s="144" t="s">
        <v>7807</v>
      </c>
      <c r="D463" s="145">
        <v>13</v>
      </c>
      <c r="E463" s="145">
        <v>0</v>
      </c>
      <c r="F463" s="145">
        <v>4</v>
      </c>
      <c r="G463" s="145">
        <v>0</v>
      </c>
      <c r="H463" s="145">
        <v>0</v>
      </c>
      <c r="I463" s="145">
        <v>0</v>
      </c>
      <c r="J463" s="145">
        <v>8</v>
      </c>
      <c r="K463" s="145">
        <v>3</v>
      </c>
      <c r="L463" s="145">
        <v>2</v>
      </c>
      <c r="M463" s="145">
        <v>2</v>
      </c>
      <c r="N463" s="145"/>
    </row>
    <row r="464" spans="1:14">
      <c r="A464" s="258"/>
      <c r="B464" s="258"/>
      <c r="C464" s="144" t="s">
        <v>2241</v>
      </c>
      <c r="D464" s="145">
        <v>0</v>
      </c>
      <c r="E464" s="145">
        <v>1</v>
      </c>
      <c r="F464" s="145">
        <v>0</v>
      </c>
      <c r="G464" s="145">
        <v>0</v>
      </c>
      <c r="H464" s="145">
        <v>0</v>
      </c>
      <c r="I464" s="145">
        <v>0</v>
      </c>
      <c r="J464" s="145">
        <v>0</v>
      </c>
      <c r="K464" s="145">
        <v>0</v>
      </c>
      <c r="L464" s="145">
        <v>1</v>
      </c>
      <c r="M464" s="145">
        <v>0</v>
      </c>
      <c r="N464" s="145"/>
    </row>
    <row r="465" spans="1:14">
      <c r="A465" s="258"/>
      <c r="B465" s="258"/>
      <c r="C465" s="144" t="s">
        <v>2174</v>
      </c>
      <c r="D465" s="145">
        <v>3</v>
      </c>
      <c r="E465" s="145">
        <v>2</v>
      </c>
      <c r="F465" s="145">
        <v>2</v>
      </c>
      <c r="G465" s="145">
        <v>0</v>
      </c>
      <c r="H465" s="145">
        <v>0</v>
      </c>
      <c r="I465" s="145">
        <v>0</v>
      </c>
      <c r="J465" s="145">
        <v>0</v>
      </c>
      <c r="K465" s="145">
        <v>1</v>
      </c>
      <c r="L465" s="145">
        <v>3</v>
      </c>
      <c r="M465" s="145">
        <v>3</v>
      </c>
      <c r="N465" s="145"/>
    </row>
    <row r="466" spans="1:14" ht="19">
      <c r="A466" s="258"/>
      <c r="B466" s="258"/>
      <c r="C466" s="144" t="s">
        <v>7839</v>
      </c>
      <c r="D466" s="145">
        <v>7</v>
      </c>
      <c r="E466" s="145">
        <v>1</v>
      </c>
      <c r="F466" s="145">
        <v>5</v>
      </c>
      <c r="G466" s="145">
        <v>0</v>
      </c>
      <c r="H466" s="145">
        <v>0</v>
      </c>
      <c r="I466" s="145">
        <v>0</v>
      </c>
      <c r="J466" s="145">
        <v>4</v>
      </c>
      <c r="K466" s="145">
        <v>2</v>
      </c>
      <c r="L466" s="145">
        <v>4</v>
      </c>
      <c r="M466" s="145">
        <v>2</v>
      </c>
      <c r="N466" s="145"/>
    </row>
    <row r="467" spans="1:14">
      <c r="A467" s="258"/>
      <c r="B467" s="258"/>
      <c r="C467" s="144" t="s">
        <v>2242</v>
      </c>
      <c r="D467" s="145">
        <v>3</v>
      </c>
      <c r="E467" s="145">
        <v>1</v>
      </c>
      <c r="F467" s="145">
        <v>1</v>
      </c>
      <c r="G467" s="145">
        <v>0</v>
      </c>
      <c r="H467" s="145">
        <v>0</v>
      </c>
      <c r="I467" s="145">
        <v>0</v>
      </c>
      <c r="J467" s="145">
        <v>1</v>
      </c>
      <c r="K467" s="145">
        <v>1</v>
      </c>
      <c r="L467" s="145"/>
      <c r="M467" s="145">
        <v>3</v>
      </c>
      <c r="N467" s="145"/>
    </row>
    <row r="468" spans="1:14" ht="19">
      <c r="A468" s="258"/>
      <c r="B468" s="258"/>
      <c r="C468" s="144" t="s">
        <v>7840</v>
      </c>
      <c r="D468" s="145">
        <v>5</v>
      </c>
      <c r="E468" s="145">
        <v>1</v>
      </c>
      <c r="F468" s="145">
        <v>2</v>
      </c>
      <c r="G468" s="145">
        <v>0</v>
      </c>
      <c r="H468" s="145">
        <v>0</v>
      </c>
      <c r="I468" s="145">
        <v>0</v>
      </c>
      <c r="J468" s="145">
        <v>2</v>
      </c>
      <c r="K468" s="145">
        <v>3</v>
      </c>
      <c r="L468" s="145">
        <v>0</v>
      </c>
      <c r="M468" s="145">
        <v>1</v>
      </c>
      <c r="N468" s="145"/>
    </row>
    <row r="469" spans="1:14">
      <c r="A469" s="258"/>
      <c r="B469" s="258"/>
      <c r="C469" s="144" t="s">
        <v>2243</v>
      </c>
      <c r="D469" s="145">
        <v>1</v>
      </c>
      <c r="E469" s="145">
        <v>0</v>
      </c>
      <c r="F469" s="145">
        <v>0</v>
      </c>
      <c r="G469" s="145">
        <v>0</v>
      </c>
      <c r="H469" s="145">
        <v>0</v>
      </c>
      <c r="I469" s="145">
        <v>0</v>
      </c>
      <c r="J469" s="145">
        <v>1</v>
      </c>
      <c r="K469" s="145">
        <v>0</v>
      </c>
      <c r="L469" s="145"/>
      <c r="M469" s="145"/>
      <c r="N469" s="145"/>
    </row>
    <row r="470" spans="1:14">
      <c r="A470" s="258"/>
      <c r="B470" s="258"/>
      <c r="C470" s="144" t="s">
        <v>2244</v>
      </c>
      <c r="D470" s="145">
        <v>2</v>
      </c>
      <c r="E470" s="145">
        <v>0</v>
      </c>
      <c r="F470" s="145">
        <v>0</v>
      </c>
      <c r="G470" s="145">
        <v>0</v>
      </c>
      <c r="H470" s="145">
        <v>0</v>
      </c>
      <c r="I470" s="145">
        <v>0</v>
      </c>
      <c r="J470" s="145">
        <v>0</v>
      </c>
      <c r="K470" s="145">
        <v>2</v>
      </c>
      <c r="L470" s="145">
        <v>0</v>
      </c>
      <c r="M470" s="145">
        <v>0</v>
      </c>
      <c r="N470" s="145"/>
    </row>
    <row r="471" spans="1:14">
      <c r="A471" s="258"/>
      <c r="B471" s="258"/>
      <c r="C471" s="144" t="s">
        <v>2245</v>
      </c>
      <c r="D471" s="145">
        <v>1</v>
      </c>
      <c r="E471" s="145">
        <v>0</v>
      </c>
      <c r="F471" s="145">
        <v>0</v>
      </c>
      <c r="G471" s="145">
        <v>0</v>
      </c>
      <c r="H471" s="145">
        <v>0</v>
      </c>
      <c r="I471" s="145">
        <v>0</v>
      </c>
      <c r="J471" s="145">
        <v>0</v>
      </c>
      <c r="K471" s="145"/>
      <c r="L471" s="145"/>
      <c r="M471" s="145">
        <v>1</v>
      </c>
      <c r="N471" s="145"/>
    </row>
    <row r="472" spans="1:14">
      <c r="A472" s="258"/>
      <c r="B472" s="258"/>
      <c r="C472" s="144" t="s">
        <v>2246</v>
      </c>
      <c r="D472" s="145">
        <v>1</v>
      </c>
      <c r="E472" s="145">
        <v>0</v>
      </c>
      <c r="F472" s="145">
        <v>0</v>
      </c>
      <c r="G472" s="145">
        <v>0</v>
      </c>
      <c r="H472" s="145">
        <v>0</v>
      </c>
      <c r="I472" s="145">
        <v>0</v>
      </c>
      <c r="J472" s="145">
        <v>0</v>
      </c>
      <c r="K472" s="145">
        <v>1</v>
      </c>
      <c r="L472" s="145"/>
      <c r="M472" s="145"/>
      <c r="N472" s="145"/>
    </row>
    <row r="473" spans="1:14">
      <c r="A473" s="258"/>
      <c r="B473" s="258"/>
      <c r="C473" s="144" t="s">
        <v>2201</v>
      </c>
      <c r="D473" s="145">
        <v>1</v>
      </c>
      <c r="E473" s="145">
        <v>0</v>
      </c>
      <c r="F473" s="145">
        <v>1</v>
      </c>
      <c r="G473" s="145">
        <v>0</v>
      </c>
      <c r="H473" s="145">
        <v>0</v>
      </c>
      <c r="I473" s="145">
        <v>0</v>
      </c>
      <c r="J473" s="145">
        <v>2</v>
      </c>
      <c r="K473" s="145">
        <v>0</v>
      </c>
      <c r="L473" s="145"/>
      <c r="M473" s="145"/>
      <c r="N473" s="145"/>
    </row>
    <row r="474" spans="1:14">
      <c r="A474" s="258"/>
      <c r="B474" s="258"/>
      <c r="C474" s="144" t="s">
        <v>2247</v>
      </c>
      <c r="D474" s="145">
        <v>1</v>
      </c>
      <c r="E474" s="145">
        <v>0</v>
      </c>
      <c r="F474" s="145">
        <v>0</v>
      </c>
      <c r="G474" s="145">
        <v>0</v>
      </c>
      <c r="H474" s="145">
        <v>0</v>
      </c>
      <c r="I474" s="145">
        <v>0</v>
      </c>
      <c r="J474" s="145">
        <v>0</v>
      </c>
      <c r="K474" s="145">
        <v>0</v>
      </c>
      <c r="L474" s="145">
        <v>1</v>
      </c>
      <c r="M474" s="145"/>
      <c r="N474" s="145"/>
    </row>
    <row r="475" spans="1:14" ht="19">
      <c r="A475" s="258"/>
      <c r="B475" s="258"/>
      <c r="C475" s="147" t="s">
        <v>7841</v>
      </c>
      <c r="D475" s="145">
        <v>3</v>
      </c>
      <c r="E475" s="145">
        <v>0</v>
      </c>
      <c r="F475" s="145">
        <v>0</v>
      </c>
      <c r="G475" s="145">
        <v>0</v>
      </c>
      <c r="H475" s="145">
        <v>0</v>
      </c>
      <c r="I475" s="145">
        <v>0</v>
      </c>
      <c r="J475" s="145">
        <v>1</v>
      </c>
      <c r="K475" s="145"/>
      <c r="L475" s="145"/>
      <c r="M475" s="145">
        <v>1</v>
      </c>
      <c r="N475" s="145"/>
    </row>
    <row r="476" spans="1:14">
      <c r="A476" s="258"/>
      <c r="B476" s="258" t="s">
        <v>1963</v>
      </c>
      <c r="C476" s="148"/>
      <c r="D476" s="142">
        <v>4</v>
      </c>
      <c r="E476" s="142">
        <v>4</v>
      </c>
      <c r="F476" s="142">
        <v>4</v>
      </c>
      <c r="G476" s="142">
        <v>0</v>
      </c>
      <c r="H476" s="142">
        <v>0</v>
      </c>
      <c r="I476" s="142">
        <v>0</v>
      </c>
      <c r="J476" s="142"/>
      <c r="K476" s="142"/>
      <c r="L476" s="142"/>
      <c r="M476" s="142"/>
      <c r="N476" s="142"/>
    </row>
    <row r="477" spans="1:14">
      <c r="A477" s="258"/>
      <c r="B477" s="258"/>
      <c r="C477" s="144" t="s">
        <v>2248</v>
      </c>
      <c r="D477" s="145">
        <v>0</v>
      </c>
      <c r="E477" s="145">
        <v>0</v>
      </c>
      <c r="F477" s="145">
        <v>1</v>
      </c>
      <c r="G477" s="145">
        <v>0</v>
      </c>
      <c r="H477" s="145">
        <v>0</v>
      </c>
      <c r="I477" s="145">
        <v>0</v>
      </c>
      <c r="J477" s="145">
        <v>0</v>
      </c>
      <c r="K477" s="145">
        <v>0</v>
      </c>
      <c r="L477" s="145">
        <v>1</v>
      </c>
      <c r="M477" s="145">
        <v>0</v>
      </c>
      <c r="N477" s="145"/>
    </row>
    <row r="478" spans="1:14">
      <c r="A478" s="258"/>
      <c r="B478" s="258"/>
      <c r="C478" s="144" t="s">
        <v>2249</v>
      </c>
      <c r="D478" s="145">
        <v>0</v>
      </c>
      <c r="E478" s="145">
        <v>0</v>
      </c>
      <c r="F478" s="145">
        <v>2</v>
      </c>
      <c r="G478" s="145">
        <v>0</v>
      </c>
      <c r="H478" s="145">
        <v>0</v>
      </c>
      <c r="I478" s="145">
        <v>0</v>
      </c>
      <c r="J478" s="145">
        <v>0</v>
      </c>
      <c r="K478" s="145">
        <v>0</v>
      </c>
      <c r="L478" s="145">
        <v>1</v>
      </c>
      <c r="M478" s="145">
        <v>1</v>
      </c>
      <c r="N478" s="145"/>
    </row>
    <row r="479" spans="1:14">
      <c r="A479" s="258"/>
      <c r="B479" s="258"/>
      <c r="C479" s="144" t="s">
        <v>2250</v>
      </c>
      <c r="D479" s="145">
        <v>1</v>
      </c>
      <c r="E479" s="145">
        <v>0</v>
      </c>
      <c r="F479" s="145">
        <v>0</v>
      </c>
      <c r="G479" s="145">
        <v>0</v>
      </c>
      <c r="H479" s="145">
        <v>0</v>
      </c>
      <c r="I479" s="145">
        <v>0</v>
      </c>
      <c r="J479" s="145">
        <v>0</v>
      </c>
      <c r="K479" s="145">
        <v>0</v>
      </c>
      <c r="L479" s="145">
        <v>0</v>
      </c>
      <c r="M479" s="145">
        <v>1</v>
      </c>
      <c r="N479" s="145"/>
    </row>
    <row r="480" spans="1:14">
      <c r="A480" s="258"/>
      <c r="B480" s="258"/>
      <c r="C480" s="144" t="s">
        <v>2251</v>
      </c>
      <c r="D480" s="145">
        <v>0</v>
      </c>
      <c r="E480" s="145">
        <v>1</v>
      </c>
      <c r="F480" s="145">
        <v>1</v>
      </c>
      <c r="G480" s="145">
        <v>0</v>
      </c>
      <c r="H480" s="145">
        <v>0</v>
      </c>
      <c r="I480" s="145">
        <v>0</v>
      </c>
      <c r="J480" s="145">
        <v>0</v>
      </c>
      <c r="K480" s="145">
        <v>1</v>
      </c>
      <c r="L480" s="145">
        <v>1</v>
      </c>
      <c r="M480" s="145">
        <v>0</v>
      </c>
      <c r="N480" s="145"/>
    </row>
    <row r="481" spans="1:14">
      <c r="A481" s="258"/>
      <c r="B481" s="258"/>
      <c r="C481" s="144" t="s">
        <v>2252</v>
      </c>
      <c r="D481" s="145">
        <v>1</v>
      </c>
      <c r="E481" s="145">
        <v>0</v>
      </c>
      <c r="F481" s="145">
        <v>0</v>
      </c>
      <c r="G481" s="145">
        <v>0</v>
      </c>
      <c r="H481" s="145">
        <v>0</v>
      </c>
      <c r="I481" s="145">
        <v>0</v>
      </c>
      <c r="J481" s="145">
        <v>0</v>
      </c>
      <c r="K481" s="145">
        <v>0</v>
      </c>
      <c r="L481" s="145">
        <v>0</v>
      </c>
      <c r="M481" s="145">
        <v>1</v>
      </c>
      <c r="N481" s="145"/>
    </row>
    <row r="482" spans="1:14">
      <c r="A482" s="258"/>
      <c r="B482" s="258"/>
      <c r="C482" s="144" t="s">
        <v>99</v>
      </c>
      <c r="D482" s="145">
        <v>1</v>
      </c>
      <c r="E482" s="145">
        <v>0</v>
      </c>
      <c r="F482" s="145">
        <v>0</v>
      </c>
      <c r="G482" s="145">
        <v>0</v>
      </c>
      <c r="H482" s="145">
        <v>0</v>
      </c>
      <c r="I482" s="145">
        <v>0</v>
      </c>
      <c r="J482" s="145">
        <v>0</v>
      </c>
      <c r="K482" s="145">
        <v>0</v>
      </c>
      <c r="L482" s="145">
        <v>1</v>
      </c>
      <c r="M482" s="145">
        <v>0</v>
      </c>
      <c r="N482" s="145"/>
    </row>
    <row r="483" spans="1:14">
      <c r="A483" s="258"/>
      <c r="B483" s="258"/>
      <c r="C483" s="144" t="s">
        <v>2253</v>
      </c>
      <c r="D483" s="145">
        <v>0</v>
      </c>
      <c r="E483" s="145">
        <v>2</v>
      </c>
      <c r="F483" s="145">
        <v>0</v>
      </c>
      <c r="G483" s="145">
        <v>0</v>
      </c>
      <c r="H483" s="145">
        <v>0</v>
      </c>
      <c r="I483" s="145">
        <v>0</v>
      </c>
      <c r="J483" s="145">
        <v>0</v>
      </c>
      <c r="K483" s="145">
        <v>0</v>
      </c>
      <c r="L483" s="145">
        <v>0</v>
      </c>
      <c r="M483" s="145">
        <v>2</v>
      </c>
      <c r="N483" s="145"/>
    </row>
    <row r="484" spans="1:14">
      <c r="A484" s="258"/>
      <c r="B484" s="258"/>
      <c r="C484" s="144" t="s">
        <v>2254</v>
      </c>
      <c r="D484" s="145">
        <v>1</v>
      </c>
      <c r="E484" s="145">
        <v>1</v>
      </c>
      <c r="F484" s="145">
        <v>0</v>
      </c>
      <c r="G484" s="145">
        <v>0</v>
      </c>
      <c r="H484" s="145">
        <v>0</v>
      </c>
      <c r="I484" s="145">
        <v>0</v>
      </c>
      <c r="J484" s="145">
        <v>1</v>
      </c>
      <c r="K484" s="145">
        <v>1</v>
      </c>
      <c r="L484" s="145">
        <v>0</v>
      </c>
      <c r="M484" s="145">
        <v>0</v>
      </c>
      <c r="N484" s="145"/>
    </row>
    <row r="485" spans="1:14">
      <c r="A485" s="258"/>
      <c r="B485" s="258" t="s">
        <v>2255</v>
      </c>
      <c r="C485" s="141"/>
      <c r="D485" s="142">
        <v>3</v>
      </c>
      <c r="E485" s="142">
        <v>0</v>
      </c>
      <c r="F485" s="142">
        <v>0</v>
      </c>
      <c r="G485" s="142">
        <v>0</v>
      </c>
      <c r="H485" s="142">
        <v>0</v>
      </c>
      <c r="I485" s="142">
        <v>0</v>
      </c>
      <c r="J485" s="142"/>
      <c r="K485" s="142"/>
      <c r="L485" s="142"/>
      <c r="M485" s="142"/>
      <c r="N485" s="142"/>
    </row>
    <row r="486" spans="1:14">
      <c r="A486" s="258"/>
      <c r="B486" s="258"/>
      <c r="C486" s="144" t="s">
        <v>2256</v>
      </c>
      <c r="D486" s="145"/>
      <c r="E486" s="145"/>
      <c r="F486" s="145"/>
      <c r="G486" s="145"/>
      <c r="H486" s="145"/>
      <c r="I486" s="145"/>
      <c r="J486" s="145"/>
      <c r="K486" s="145"/>
      <c r="L486" s="145"/>
      <c r="M486" s="145"/>
      <c r="N486" s="145"/>
    </row>
    <row r="487" spans="1:14">
      <c r="A487" s="258"/>
      <c r="B487" s="258"/>
      <c r="C487" s="146" t="s">
        <v>2257</v>
      </c>
      <c r="D487" s="145">
        <v>1</v>
      </c>
      <c r="E487" s="145">
        <v>0</v>
      </c>
      <c r="F487" s="145">
        <v>0</v>
      </c>
      <c r="G487" s="145">
        <v>0</v>
      </c>
      <c r="H487" s="145">
        <v>0</v>
      </c>
      <c r="I487" s="145">
        <v>0</v>
      </c>
      <c r="J487" s="145">
        <v>0</v>
      </c>
      <c r="K487" s="145">
        <v>0</v>
      </c>
      <c r="L487" s="145">
        <v>0</v>
      </c>
      <c r="M487" s="145">
        <v>1</v>
      </c>
      <c r="N487" s="145"/>
    </row>
    <row r="488" spans="1:14">
      <c r="A488" s="258"/>
      <c r="B488" s="258"/>
      <c r="C488" s="146" t="s">
        <v>2258</v>
      </c>
      <c r="D488" s="145">
        <v>2</v>
      </c>
      <c r="E488" s="145">
        <v>0</v>
      </c>
      <c r="F488" s="145">
        <v>0</v>
      </c>
      <c r="G488" s="145">
        <v>0</v>
      </c>
      <c r="H488" s="145">
        <v>0</v>
      </c>
      <c r="I488" s="145">
        <v>0</v>
      </c>
      <c r="J488" s="145">
        <v>1</v>
      </c>
      <c r="K488" s="145">
        <v>1</v>
      </c>
      <c r="L488" s="145">
        <v>0</v>
      </c>
      <c r="M488" s="145">
        <v>0</v>
      </c>
      <c r="N488" s="145"/>
    </row>
    <row r="489" spans="1:14">
      <c r="A489" s="258"/>
      <c r="B489" s="258" t="s">
        <v>2259</v>
      </c>
      <c r="C489" s="141"/>
      <c r="D489" s="142">
        <v>19</v>
      </c>
      <c r="E489" s="142">
        <v>3</v>
      </c>
      <c r="F489" s="142">
        <v>4</v>
      </c>
      <c r="G489" s="142">
        <v>0</v>
      </c>
      <c r="H489" s="142">
        <v>0</v>
      </c>
      <c r="I489" s="142">
        <v>0</v>
      </c>
      <c r="J489" s="142"/>
      <c r="K489" s="142"/>
      <c r="L489" s="142"/>
      <c r="M489" s="142"/>
      <c r="N489" s="142"/>
    </row>
    <row r="490" spans="1:14">
      <c r="A490" s="258"/>
      <c r="B490" s="258"/>
      <c r="C490" s="144" t="s">
        <v>2260</v>
      </c>
      <c r="D490" s="145">
        <v>1</v>
      </c>
      <c r="E490" s="145">
        <v>0</v>
      </c>
      <c r="F490" s="145">
        <v>0</v>
      </c>
      <c r="G490" s="145">
        <v>0</v>
      </c>
      <c r="H490" s="145">
        <v>0</v>
      </c>
      <c r="I490" s="145">
        <v>0</v>
      </c>
      <c r="J490" s="145">
        <v>0</v>
      </c>
      <c r="K490" s="145">
        <v>0</v>
      </c>
      <c r="L490" s="145">
        <v>1</v>
      </c>
      <c r="M490" s="145">
        <v>0</v>
      </c>
      <c r="N490" s="145"/>
    </row>
    <row r="491" spans="1:14">
      <c r="A491" s="258"/>
      <c r="B491" s="258"/>
      <c r="C491" s="144" t="s">
        <v>2261</v>
      </c>
      <c r="D491" s="145">
        <v>1</v>
      </c>
      <c r="E491" s="145">
        <v>0</v>
      </c>
      <c r="F491" s="145">
        <v>0</v>
      </c>
      <c r="G491" s="145">
        <v>0</v>
      </c>
      <c r="H491" s="145">
        <v>0</v>
      </c>
      <c r="I491" s="145">
        <v>0</v>
      </c>
      <c r="J491" s="145">
        <v>1</v>
      </c>
      <c r="K491" s="145">
        <v>0</v>
      </c>
      <c r="L491" s="145">
        <v>0</v>
      </c>
      <c r="M491" s="145">
        <v>0</v>
      </c>
      <c r="N491" s="145"/>
    </row>
    <row r="492" spans="1:14">
      <c r="A492" s="258"/>
      <c r="B492" s="258"/>
      <c r="C492" s="144" t="s">
        <v>2262</v>
      </c>
      <c r="D492" s="145">
        <v>1</v>
      </c>
      <c r="E492" s="145">
        <v>3</v>
      </c>
      <c r="F492" s="145">
        <v>0</v>
      </c>
      <c r="G492" s="145">
        <v>0</v>
      </c>
      <c r="H492" s="145">
        <v>0</v>
      </c>
      <c r="I492" s="145">
        <v>0</v>
      </c>
      <c r="J492" s="145">
        <v>1</v>
      </c>
      <c r="K492" s="145">
        <v>2</v>
      </c>
      <c r="L492" s="145">
        <v>1</v>
      </c>
      <c r="M492" s="145">
        <v>0</v>
      </c>
      <c r="N492" s="145"/>
    </row>
    <row r="493" spans="1:14">
      <c r="A493" s="258"/>
      <c r="B493" s="258"/>
      <c r="C493" s="144" t="s">
        <v>2263</v>
      </c>
      <c r="D493" s="145">
        <v>3</v>
      </c>
      <c r="E493" s="145">
        <v>0</v>
      </c>
      <c r="F493" s="145">
        <v>1</v>
      </c>
      <c r="G493" s="145">
        <v>0</v>
      </c>
      <c r="H493" s="145">
        <v>0</v>
      </c>
      <c r="I493" s="145">
        <v>0</v>
      </c>
      <c r="J493" s="145">
        <v>1</v>
      </c>
      <c r="K493" s="145">
        <v>1</v>
      </c>
      <c r="L493" s="145">
        <v>1</v>
      </c>
      <c r="M493" s="145">
        <v>1</v>
      </c>
      <c r="N493" s="145"/>
    </row>
    <row r="494" spans="1:14">
      <c r="A494" s="258"/>
      <c r="B494" s="258"/>
      <c r="C494" s="144" t="s">
        <v>2264</v>
      </c>
      <c r="D494" s="145">
        <v>2</v>
      </c>
      <c r="E494" s="145">
        <v>0</v>
      </c>
      <c r="F494" s="145">
        <v>0</v>
      </c>
      <c r="G494" s="145">
        <v>0</v>
      </c>
      <c r="H494" s="145">
        <v>0</v>
      </c>
      <c r="I494" s="145">
        <v>0</v>
      </c>
      <c r="J494" s="145">
        <v>0</v>
      </c>
      <c r="K494" s="145">
        <v>0</v>
      </c>
      <c r="L494" s="145">
        <v>2</v>
      </c>
      <c r="M494" s="145">
        <v>0</v>
      </c>
      <c r="N494" s="145"/>
    </row>
    <row r="495" spans="1:14">
      <c r="A495" s="258"/>
      <c r="B495" s="258"/>
      <c r="C495" s="144" t="s">
        <v>2265</v>
      </c>
      <c r="D495" s="145">
        <v>1</v>
      </c>
      <c r="E495" s="145">
        <v>0</v>
      </c>
      <c r="F495" s="145">
        <v>0</v>
      </c>
      <c r="G495" s="145">
        <v>0</v>
      </c>
      <c r="H495" s="145">
        <v>0</v>
      </c>
      <c r="I495" s="145">
        <v>0</v>
      </c>
      <c r="J495" s="145">
        <v>0</v>
      </c>
      <c r="K495" s="145">
        <v>0</v>
      </c>
      <c r="L495" s="145">
        <v>0</v>
      </c>
      <c r="M495" s="145">
        <v>1</v>
      </c>
      <c r="N495" s="145"/>
    </row>
    <row r="496" spans="1:14">
      <c r="A496" s="258"/>
      <c r="B496" s="258"/>
      <c r="C496" s="144" t="s">
        <v>2266</v>
      </c>
      <c r="D496" s="145">
        <v>2</v>
      </c>
      <c r="E496" s="145">
        <v>0</v>
      </c>
      <c r="F496" s="145">
        <v>1</v>
      </c>
      <c r="G496" s="145">
        <v>0</v>
      </c>
      <c r="H496" s="145">
        <v>0</v>
      </c>
      <c r="I496" s="145">
        <v>0</v>
      </c>
      <c r="J496" s="145">
        <v>0</v>
      </c>
      <c r="K496" s="145">
        <v>1</v>
      </c>
      <c r="L496" s="145">
        <v>2</v>
      </c>
      <c r="M496" s="145">
        <v>0</v>
      </c>
      <c r="N496" s="145"/>
    </row>
    <row r="497" spans="1:14">
      <c r="A497" s="258"/>
      <c r="B497" s="258"/>
      <c r="C497" s="144" t="s">
        <v>2267</v>
      </c>
      <c r="D497" s="145">
        <v>1</v>
      </c>
      <c r="E497" s="145">
        <v>0</v>
      </c>
      <c r="F497" s="145">
        <v>0</v>
      </c>
      <c r="G497" s="145">
        <v>0</v>
      </c>
      <c r="H497" s="145">
        <v>0</v>
      </c>
      <c r="I497" s="145">
        <v>0</v>
      </c>
      <c r="J497" s="145">
        <v>0</v>
      </c>
      <c r="K497" s="145">
        <v>0</v>
      </c>
      <c r="L497" s="145">
        <v>1</v>
      </c>
      <c r="M497" s="145">
        <v>0</v>
      </c>
      <c r="N497" s="145"/>
    </row>
    <row r="498" spans="1:14">
      <c r="A498" s="258"/>
      <c r="B498" s="258"/>
      <c r="C498" s="144" t="s">
        <v>2268</v>
      </c>
      <c r="D498" s="145">
        <v>4</v>
      </c>
      <c r="E498" s="145">
        <v>0</v>
      </c>
      <c r="F498" s="145">
        <v>0</v>
      </c>
      <c r="G498" s="145">
        <v>0</v>
      </c>
      <c r="H498" s="145">
        <v>0</v>
      </c>
      <c r="I498" s="145">
        <v>0</v>
      </c>
      <c r="J498" s="145">
        <v>0</v>
      </c>
      <c r="K498" s="145">
        <v>1</v>
      </c>
      <c r="L498" s="145">
        <v>2</v>
      </c>
      <c r="M498" s="145">
        <v>1</v>
      </c>
      <c r="N498" s="145"/>
    </row>
    <row r="499" spans="1:14">
      <c r="A499" s="258"/>
      <c r="B499" s="258"/>
      <c r="C499" s="144" t="s">
        <v>2269</v>
      </c>
      <c r="D499" s="145">
        <v>1</v>
      </c>
      <c r="E499" s="145">
        <v>0</v>
      </c>
      <c r="F499" s="145">
        <v>0</v>
      </c>
      <c r="G499" s="145">
        <v>0</v>
      </c>
      <c r="H499" s="145">
        <v>0</v>
      </c>
      <c r="I499" s="145">
        <v>0</v>
      </c>
      <c r="J499" s="145">
        <v>0</v>
      </c>
      <c r="K499" s="145">
        <v>0</v>
      </c>
      <c r="L499" s="145">
        <v>1</v>
      </c>
      <c r="M499" s="145">
        <v>0</v>
      </c>
      <c r="N499" s="145"/>
    </row>
    <row r="500" spans="1:14">
      <c r="A500" s="258"/>
      <c r="B500" s="258"/>
      <c r="C500" s="144" t="s">
        <v>2270</v>
      </c>
      <c r="D500" s="145">
        <v>2</v>
      </c>
      <c r="E500" s="145">
        <v>0</v>
      </c>
      <c r="F500" s="145">
        <v>0</v>
      </c>
      <c r="G500" s="145">
        <v>0</v>
      </c>
      <c r="H500" s="145">
        <v>0</v>
      </c>
      <c r="I500" s="145">
        <v>0</v>
      </c>
      <c r="J500" s="145">
        <v>0</v>
      </c>
      <c r="K500" s="145">
        <v>1</v>
      </c>
      <c r="L500" s="145"/>
      <c r="M500" s="145">
        <v>1</v>
      </c>
      <c r="N500" s="145"/>
    </row>
    <row r="501" spans="1:14">
      <c r="A501" s="258"/>
      <c r="B501" s="258"/>
      <c r="C501" s="144" t="s">
        <v>2271</v>
      </c>
      <c r="D501" s="145">
        <v>0</v>
      </c>
      <c r="E501" s="145">
        <v>0</v>
      </c>
      <c r="F501" s="145">
        <v>1</v>
      </c>
      <c r="G501" s="145">
        <v>0</v>
      </c>
      <c r="H501" s="145">
        <v>0</v>
      </c>
      <c r="I501" s="145">
        <v>0</v>
      </c>
      <c r="J501" s="145">
        <v>0</v>
      </c>
      <c r="K501" s="145">
        <v>1</v>
      </c>
      <c r="L501" s="145">
        <v>0</v>
      </c>
      <c r="M501" s="145">
        <v>0</v>
      </c>
      <c r="N501" s="145"/>
    </row>
    <row r="502" spans="1:14">
      <c r="A502" s="258"/>
      <c r="B502" s="258"/>
      <c r="C502" s="144" t="s">
        <v>2272</v>
      </c>
      <c r="D502" s="145">
        <v>0</v>
      </c>
      <c r="E502" s="145">
        <v>0</v>
      </c>
      <c r="F502" s="145">
        <v>1</v>
      </c>
      <c r="G502" s="145">
        <v>0</v>
      </c>
      <c r="H502" s="145">
        <v>0</v>
      </c>
      <c r="I502" s="145">
        <v>0</v>
      </c>
      <c r="J502" s="145">
        <v>1</v>
      </c>
      <c r="K502" s="145">
        <v>0</v>
      </c>
      <c r="L502" s="145">
        <v>0</v>
      </c>
      <c r="M502" s="145">
        <v>0</v>
      </c>
      <c r="N502" s="145"/>
    </row>
    <row r="503" spans="1:14">
      <c r="A503" s="258" t="s">
        <v>45</v>
      </c>
      <c r="B503" s="143" t="s">
        <v>1904</v>
      </c>
      <c r="C503" s="141"/>
      <c r="D503" s="142">
        <v>201</v>
      </c>
      <c r="E503" s="142">
        <v>46</v>
      </c>
      <c r="F503" s="142">
        <v>71</v>
      </c>
      <c r="G503" s="142">
        <v>4</v>
      </c>
      <c r="H503" s="142">
        <v>1</v>
      </c>
      <c r="I503" s="142">
        <v>20</v>
      </c>
      <c r="J503" s="142"/>
      <c r="K503" s="142"/>
      <c r="L503" s="142"/>
      <c r="M503" s="142"/>
      <c r="N503" s="142"/>
    </row>
    <row r="504" spans="1:14">
      <c r="A504" s="258"/>
      <c r="B504" s="258" t="s">
        <v>1905</v>
      </c>
      <c r="C504" s="141"/>
      <c r="D504" s="142">
        <v>163</v>
      </c>
      <c r="E504" s="142">
        <v>41</v>
      </c>
      <c r="F504" s="142">
        <v>65</v>
      </c>
      <c r="G504" s="142">
        <v>3</v>
      </c>
      <c r="H504" s="142">
        <v>1</v>
      </c>
      <c r="I504" s="142">
        <v>14</v>
      </c>
      <c r="J504" s="142"/>
      <c r="K504" s="142"/>
      <c r="L504" s="142"/>
      <c r="M504" s="142"/>
      <c r="N504" s="142"/>
    </row>
    <row r="505" spans="1:14">
      <c r="A505" s="258"/>
      <c r="B505" s="258"/>
      <c r="C505" s="144" t="s">
        <v>2273</v>
      </c>
      <c r="D505" s="145">
        <v>1</v>
      </c>
      <c r="E505" s="145">
        <v>0</v>
      </c>
      <c r="F505" s="145">
        <v>0</v>
      </c>
      <c r="G505" s="145">
        <v>0</v>
      </c>
      <c r="H505" s="145">
        <v>0</v>
      </c>
      <c r="I505" s="145">
        <v>0</v>
      </c>
      <c r="J505" s="145">
        <v>0</v>
      </c>
      <c r="K505" s="145">
        <v>1</v>
      </c>
      <c r="L505" s="145">
        <v>0</v>
      </c>
      <c r="M505" s="145">
        <v>0</v>
      </c>
      <c r="N505" s="145">
        <v>9874</v>
      </c>
    </row>
    <row r="506" spans="1:14">
      <c r="A506" s="258"/>
      <c r="B506" s="258"/>
      <c r="C506" s="144" t="s">
        <v>2274</v>
      </c>
      <c r="D506" s="145">
        <v>0</v>
      </c>
      <c r="E506" s="145">
        <v>0</v>
      </c>
      <c r="F506" s="145">
        <v>1</v>
      </c>
      <c r="G506" s="145">
        <v>0</v>
      </c>
      <c r="H506" s="145">
        <v>0</v>
      </c>
      <c r="I506" s="145">
        <v>1</v>
      </c>
      <c r="J506" s="145">
        <v>0</v>
      </c>
      <c r="K506" s="145">
        <v>1</v>
      </c>
      <c r="L506" s="145">
        <v>0</v>
      </c>
      <c r="M506" s="145">
        <v>1</v>
      </c>
      <c r="N506" s="145">
        <v>122403</v>
      </c>
    </row>
    <row r="507" spans="1:14">
      <c r="A507" s="258"/>
      <c r="B507" s="258"/>
      <c r="C507" s="144" t="s">
        <v>2275</v>
      </c>
      <c r="D507" s="145">
        <v>1</v>
      </c>
      <c r="E507" s="145">
        <v>0</v>
      </c>
      <c r="F507" s="145">
        <v>0</v>
      </c>
      <c r="G507" s="145">
        <v>0</v>
      </c>
      <c r="H507" s="145">
        <v>0</v>
      </c>
      <c r="I507" s="145">
        <v>0</v>
      </c>
      <c r="J507" s="145">
        <v>0</v>
      </c>
      <c r="K507" s="145">
        <v>0</v>
      </c>
      <c r="L507" s="145">
        <v>0</v>
      </c>
      <c r="M507" s="145">
        <v>1</v>
      </c>
      <c r="N507" s="145">
        <v>6910</v>
      </c>
    </row>
    <row r="508" spans="1:14" ht="19">
      <c r="A508" s="258"/>
      <c r="B508" s="258"/>
      <c r="C508" s="144" t="s">
        <v>7842</v>
      </c>
      <c r="D508" s="145">
        <v>15</v>
      </c>
      <c r="E508" s="145">
        <v>1</v>
      </c>
      <c r="F508" s="145">
        <v>3</v>
      </c>
      <c r="G508" s="145">
        <v>0</v>
      </c>
      <c r="H508" s="145">
        <v>0</v>
      </c>
      <c r="I508" s="145">
        <v>1</v>
      </c>
      <c r="J508" s="145">
        <v>2</v>
      </c>
      <c r="K508" s="145">
        <v>10</v>
      </c>
      <c r="L508" s="145">
        <v>3</v>
      </c>
      <c r="M508" s="145">
        <v>2</v>
      </c>
      <c r="N508" s="145">
        <v>392134</v>
      </c>
    </row>
    <row r="509" spans="1:14">
      <c r="A509" s="258"/>
      <c r="B509" s="258"/>
      <c r="C509" s="144" t="s">
        <v>2276</v>
      </c>
      <c r="D509" s="145">
        <v>2</v>
      </c>
      <c r="E509" s="145">
        <v>0</v>
      </c>
      <c r="F509" s="145">
        <v>0</v>
      </c>
      <c r="G509" s="145">
        <v>0</v>
      </c>
      <c r="H509" s="145">
        <v>0</v>
      </c>
      <c r="I509" s="145">
        <v>0</v>
      </c>
      <c r="J509" s="145">
        <v>0</v>
      </c>
      <c r="K509" s="145">
        <v>1</v>
      </c>
      <c r="L509" s="145">
        <v>1</v>
      </c>
      <c r="M509" s="145">
        <v>0</v>
      </c>
      <c r="N509" s="145">
        <v>5968</v>
      </c>
    </row>
    <row r="510" spans="1:14">
      <c r="A510" s="258"/>
      <c r="B510" s="258"/>
      <c r="C510" s="144" t="s">
        <v>2277</v>
      </c>
      <c r="D510" s="145">
        <v>1</v>
      </c>
      <c r="E510" s="145">
        <v>0</v>
      </c>
      <c r="F510" s="145">
        <v>0</v>
      </c>
      <c r="G510" s="145">
        <v>1</v>
      </c>
      <c r="H510" s="145">
        <v>0</v>
      </c>
      <c r="I510" s="145">
        <v>0</v>
      </c>
      <c r="J510" s="145">
        <v>1</v>
      </c>
      <c r="K510" s="145">
        <v>0</v>
      </c>
      <c r="L510" s="145">
        <v>0</v>
      </c>
      <c r="M510" s="145">
        <v>1</v>
      </c>
      <c r="N510" s="145">
        <v>2929</v>
      </c>
    </row>
    <row r="511" spans="1:14">
      <c r="A511" s="258"/>
      <c r="B511" s="258"/>
      <c r="C511" s="144" t="s">
        <v>2278</v>
      </c>
      <c r="D511" s="145">
        <v>1</v>
      </c>
      <c r="E511" s="145">
        <v>0</v>
      </c>
      <c r="F511" s="145">
        <v>0</v>
      </c>
      <c r="G511" s="145">
        <v>0</v>
      </c>
      <c r="H511" s="145">
        <v>0</v>
      </c>
      <c r="I511" s="145">
        <v>0</v>
      </c>
      <c r="J511" s="145">
        <v>0</v>
      </c>
      <c r="K511" s="145">
        <v>0</v>
      </c>
      <c r="L511" s="145">
        <v>1</v>
      </c>
      <c r="M511" s="145">
        <v>0</v>
      </c>
      <c r="N511" s="145">
        <v>129</v>
      </c>
    </row>
    <row r="512" spans="1:14" ht="19">
      <c r="A512" s="258"/>
      <c r="B512" s="258"/>
      <c r="C512" s="144" t="s">
        <v>7843</v>
      </c>
      <c r="D512" s="145">
        <v>4</v>
      </c>
      <c r="E512" s="145">
        <v>3</v>
      </c>
      <c r="F512" s="145">
        <v>1</v>
      </c>
      <c r="G512" s="145">
        <v>0</v>
      </c>
      <c r="H512" s="145">
        <v>1</v>
      </c>
      <c r="I512" s="145">
        <v>0</v>
      </c>
      <c r="J512" s="145">
        <v>1</v>
      </c>
      <c r="K512" s="145">
        <v>3</v>
      </c>
      <c r="L512" s="145">
        <v>1</v>
      </c>
      <c r="M512" s="145">
        <v>2</v>
      </c>
      <c r="N512" s="145">
        <v>103099</v>
      </c>
    </row>
    <row r="513" spans="1:14">
      <c r="A513" s="258"/>
      <c r="B513" s="258"/>
      <c r="C513" s="144" t="s">
        <v>2279</v>
      </c>
      <c r="D513" s="145">
        <v>1</v>
      </c>
      <c r="E513" s="145">
        <v>0</v>
      </c>
      <c r="F513" s="145">
        <v>0</v>
      </c>
      <c r="G513" s="145">
        <v>0</v>
      </c>
      <c r="H513" s="145">
        <v>0</v>
      </c>
      <c r="I513" s="145">
        <v>0</v>
      </c>
      <c r="J513" s="145">
        <v>0</v>
      </c>
      <c r="K513" s="145">
        <v>0</v>
      </c>
      <c r="L513" s="145">
        <v>0</v>
      </c>
      <c r="M513" s="145">
        <v>1</v>
      </c>
      <c r="N513" s="145">
        <v>41205</v>
      </c>
    </row>
    <row r="514" spans="1:14">
      <c r="A514" s="258"/>
      <c r="B514" s="258"/>
      <c r="C514" s="144" t="s">
        <v>2280</v>
      </c>
      <c r="D514" s="145">
        <v>0</v>
      </c>
      <c r="E514" s="145">
        <v>1</v>
      </c>
      <c r="F514" s="145">
        <v>1</v>
      </c>
      <c r="G514" s="145">
        <v>0</v>
      </c>
      <c r="H514" s="145">
        <v>0</v>
      </c>
      <c r="I514" s="145">
        <v>0</v>
      </c>
      <c r="J514" s="145">
        <v>0</v>
      </c>
      <c r="K514" s="145">
        <v>1</v>
      </c>
      <c r="L514" s="145">
        <v>0</v>
      </c>
      <c r="M514" s="145">
        <v>1</v>
      </c>
      <c r="N514" s="145">
        <v>17582</v>
      </c>
    </row>
    <row r="515" spans="1:14">
      <c r="A515" s="258"/>
      <c r="B515" s="258"/>
      <c r="C515" s="144" t="s">
        <v>2281</v>
      </c>
      <c r="D515" s="145">
        <v>0</v>
      </c>
      <c r="E515" s="145">
        <v>0</v>
      </c>
      <c r="F515" s="145">
        <v>1</v>
      </c>
      <c r="G515" s="145">
        <v>0</v>
      </c>
      <c r="H515" s="145">
        <v>0</v>
      </c>
      <c r="I515" s="145">
        <v>0</v>
      </c>
      <c r="J515" s="145">
        <v>0</v>
      </c>
      <c r="K515" s="145">
        <v>1</v>
      </c>
      <c r="L515" s="145">
        <v>0</v>
      </c>
      <c r="M515" s="145">
        <v>0</v>
      </c>
      <c r="N515" s="145">
        <v>6528</v>
      </c>
    </row>
    <row r="516" spans="1:14">
      <c r="A516" s="258"/>
      <c r="B516" s="258"/>
      <c r="C516" s="144" t="s">
        <v>2282</v>
      </c>
      <c r="D516" s="145">
        <v>2</v>
      </c>
      <c r="E516" s="145">
        <v>0</v>
      </c>
      <c r="F516" s="145">
        <v>2</v>
      </c>
      <c r="G516" s="145">
        <v>0</v>
      </c>
      <c r="H516" s="145">
        <v>0</v>
      </c>
      <c r="I516" s="145">
        <v>0</v>
      </c>
      <c r="J516" s="145">
        <v>2</v>
      </c>
      <c r="K516" s="145">
        <v>0</v>
      </c>
      <c r="L516" s="145">
        <v>2</v>
      </c>
      <c r="M516" s="145">
        <v>0</v>
      </c>
      <c r="N516" s="145">
        <v>79102</v>
      </c>
    </row>
    <row r="517" spans="1:14" ht="19">
      <c r="A517" s="258"/>
      <c r="B517" s="258"/>
      <c r="C517" s="144" t="s">
        <v>7844</v>
      </c>
      <c r="D517" s="145">
        <v>27</v>
      </c>
      <c r="E517" s="145">
        <v>5</v>
      </c>
      <c r="F517" s="145">
        <v>1</v>
      </c>
      <c r="G517" s="145">
        <v>0</v>
      </c>
      <c r="H517" s="145">
        <v>0</v>
      </c>
      <c r="I517" s="145">
        <v>0</v>
      </c>
      <c r="J517" s="145">
        <v>5</v>
      </c>
      <c r="K517" s="145">
        <v>9</v>
      </c>
      <c r="L517" s="145">
        <v>9</v>
      </c>
      <c r="M517" s="145">
        <v>7</v>
      </c>
      <c r="N517" s="145">
        <v>105849</v>
      </c>
    </row>
    <row r="518" spans="1:14">
      <c r="A518" s="258"/>
      <c r="B518" s="258"/>
      <c r="C518" s="144" t="s">
        <v>2283</v>
      </c>
      <c r="D518" s="145">
        <v>8</v>
      </c>
      <c r="E518" s="145">
        <v>2</v>
      </c>
      <c r="F518" s="145">
        <v>4</v>
      </c>
      <c r="G518" s="145">
        <v>0</v>
      </c>
      <c r="H518" s="145">
        <v>0</v>
      </c>
      <c r="I518" s="145">
        <v>0</v>
      </c>
      <c r="J518" s="145">
        <v>3</v>
      </c>
      <c r="K518" s="145">
        <v>0</v>
      </c>
      <c r="L518" s="145">
        <v>5</v>
      </c>
      <c r="M518" s="145">
        <v>6</v>
      </c>
      <c r="N518" s="145">
        <v>487728</v>
      </c>
    </row>
    <row r="519" spans="1:14">
      <c r="A519" s="258"/>
      <c r="B519" s="258"/>
      <c r="C519" s="144" t="s">
        <v>2284</v>
      </c>
      <c r="D519" s="145">
        <v>1</v>
      </c>
      <c r="E519" s="145">
        <v>0</v>
      </c>
      <c r="F519" s="145">
        <v>0</v>
      </c>
      <c r="G519" s="145">
        <v>0</v>
      </c>
      <c r="H519" s="145">
        <v>0</v>
      </c>
      <c r="I519" s="145">
        <v>0</v>
      </c>
      <c r="J519" s="145">
        <v>1</v>
      </c>
      <c r="K519" s="145">
        <v>0</v>
      </c>
      <c r="L519" s="145">
        <v>0</v>
      </c>
      <c r="M519" s="145">
        <v>0</v>
      </c>
      <c r="N519" s="145">
        <v>65817</v>
      </c>
    </row>
    <row r="520" spans="1:14">
      <c r="A520" s="258"/>
      <c r="B520" s="258"/>
      <c r="C520" s="144" t="s">
        <v>2285</v>
      </c>
      <c r="D520" s="145">
        <v>0</v>
      </c>
      <c r="E520" s="145">
        <v>0</v>
      </c>
      <c r="F520" s="145">
        <v>0</v>
      </c>
      <c r="G520" s="145">
        <v>1</v>
      </c>
      <c r="H520" s="145">
        <v>0</v>
      </c>
      <c r="I520" s="145">
        <v>0</v>
      </c>
      <c r="J520" s="145">
        <v>0</v>
      </c>
      <c r="K520" s="145">
        <v>1</v>
      </c>
      <c r="L520" s="145">
        <v>0</v>
      </c>
      <c r="M520" s="145">
        <v>0</v>
      </c>
      <c r="N520" s="145">
        <v>9373</v>
      </c>
    </row>
    <row r="521" spans="1:14" ht="19">
      <c r="A521" s="258"/>
      <c r="B521" s="258"/>
      <c r="C521" s="144" t="s">
        <v>7845</v>
      </c>
      <c r="D521" s="145">
        <v>35</v>
      </c>
      <c r="E521" s="145">
        <v>12</v>
      </c>
      <c r="F521" s="145">
        <v>34</v>
      </c>
      <c r="G521" s="145">
        <v>1</v>
      </c>
      <c r="H521" s="145">
        <v>0</v>
      </c>
      <c r="I521" s="145">
        <v>5</v>
      </c>
      <c r="J521" s="145">
        <v>15</v>
      </c>
      <c r="K521" s="145">
        <v>15</v>
      </c>
      <c r="L521" s="145">
        <v>23</v>
      </c>
      <c r="M521" s="145">
        <v>29</v>
      </c>
      <c r="N521" s="145">
        <v>705264</v>
      </c>
    </row>
    <row r="522" spans="1:14">
      <c r="A522" s="258"/>
      <c r="B522" s="258"/>
      <c r="C522" s="144" t="s">
        <v>2286</v>
      </c>
      <c r="D522" s="145">
        <v>2</v>
      </c>
      <c r="E522" s="145">
        <v>2</v>
      </c>
      <c r="F522" s="145">
        <v>1</v>
      </c>
      <c r="G522" s="145">
        <v>0</v>
      </c>
      <c r="H522" s="145">
        <v>0</v>
      </c>
      <c r="I522" s="145">
        <v>0</v>
      </c>
      <c r="J522" s="145">
        <v>3</v>
      </c>
      <c r="K522" s="145">
        <v>2</v>
      </c>
      <c r="L522" s="145">
        <v>0</v>
      </c>
      <c r="M522" s="145"/>
      <c r="N522" s="145">
        <v>19402</v>
      </c>
    </row>
    <row r="523" spans="1:14">
      <c r="A523" s="258"/>
      <c r="B523" s="258"/>
      <c r="C523" s="144" t="s">
        <v>2287</v>
      </c>
      <c r="D523" s="145">
        <v>2</v>
      </c>
      <c r="E523" s="145">
        <v>0</v>
      </c>
      <c r="F523" s="145">
        <v>0</v>
      </c>
      <c r="G523" s="145">
        <v>0</v>
      </c>
      <c r="H523" s="145">
        <v>0</v>
      </c>
      <c r="I523" s="145">
        <v>0</v>
      </c>
      <c r="J523" s="145">
        <v>2</v>
      </c>
      <c r="K523" s="145">
        <v>0</v>
      </c>
      <c r="L523" s="145">
        <v>0</v>
      </c>
      <c r="M523" s="145">
        <v>0</v>
      </c>
      <c r="N523" s="145">
        <v>33452</v>
      </c>
    </row>
    <row r="524" spans="1:14">
      <c r="A524" s="258"/>
      <c r="B524" s="258"/>
      <c r="C524" s="144" t="s">
        <v>2288</v>
      </c>
      <c r="D524" s="145">
        <v>3</v>
      </c>
      <c r="E524" s="145">
        <v>0</v>
      </c>
      <c r="F524" s="145">
        <v>1</v>
      </c>
      <c r="G524" s="145">
        <v>0</v>
      </c>
      <c r="H524" s="145">
        <v>0</v>
      </c>
      <c r="I524" s="145">
        <v>0</v>
      </c>
      <c r="J524" s="145">
        <v>0</v>
      </c>
      <c r="K524" s="145">
        <v>2</v>
      </c>
      <c r="L524" s="145">
        <v>1</v>
      </c>
      <c r="M524" s="145">
        <v>1</v>
      </c>
      <c r="N524" s="145">
        <v>32832</v>
      </c>
    </row>
    <row r="525" spans="1:14">
      <c r="A525" s="258"/>
      <c r="B525" s="258"/>
      <c r="C525" s="144" t="s">
        <v>2289</v>
      </c>
      <c r="D525" s="145">
        <v>0</v>
      </c>
      <c r="E525" s="145">
        <v>0</v>
      </c>
      <c r="F525" s="145">
        <v>0</v>
      </c>
      <c r="G525" s="145">
        <v>0</v>
      </c>
      <c r="H525" s="145">
        <v>0</v>
      </c>
      <c r="I525" s="145">
        <v>1</v>
      </c>
      <c r="J525" s="145">
        <v>0</v>
      </c>
      <c r="K525" s="145">
        <v>1</v>
      </c>
      <c r="L525" s="145">
        <v>0</v>
      </c>
      <c r="M525" s="145">
        <v>0</v>
      </c>
      <c r="N525" s="145">
        <v>22333</v>
      </c>
    </row>
    <row r="526" spans="1:14">
      <c r="A526" s="258"/>
      <c r="B526" s="258"/>
      <c r="C526" s="144" t="s">
        <v>2290</v>
      </c>
      <c r="D526" s="145">
        <v>1</v>
      </c>
      <c r="E526" s="145">
        <v>1</v>
      </c>
      <c r="F526" s="145">
        <v>0</v>
      </c>
      <c r="G526" s="145">
        <v>0</v>
      </c>
      <c r="H526" s="145">
        <v>0</v>
      </c>
      <c r="I526" s="145">
        <v>0</v>
      </c>
      <c r="J526" s="145">
        <v>1</v>
      </c>
      <c r="K526" s="145">
        <v>1</v>
      </c>
      <c r="L526" s="145">
        <v>0</v>
      </c>
      <c r="M526" s="145">
        <v>0</v>
      </c>
      <c r="N526" s="145">
        <v>13987</v>
      </c>
    </row>
    <row r="527" spans="1:14" ht="19">
      <c r="A527" s="258"/>
      <c r="B527" s="258"/>
      <c r="C527" s="144" t="s">
        <v>7846</v>
      </c>
      <c r="D527" s="145">
        <v>1</v>
      </c>
      <c r="E527" s="145">
        <v>1</v>
      </c>
      <c r="F527" s="145">
        <v>1</v>
      </c>
      <c r="G527" s="145">
        <v>0</v>
      </c>
      <c r="H527" s="145">
        <v>0</v>
      </c>
      <c r="I527" s="145">
        <v>0</v>
      </c>
      <c r="J527" s="145">
        <v>0</v>
      </c>
      <c r="K527" s="145">
        <v>0</v>
      </c>
      <c r="L527" s="145">
        <v>1</v>
      </c>
      <c r="M527" s="145">
        <v>0</v>
      </c>
      <c r="N527" s="145">
        <v>17971</v>
      </c>
    </row>
    <row r="528" spans="1:14" ht="19">
      <c r="A528" s="258"/>
      <c r="B528" s="258"/>
      <c r="C528" s="144" t="s">
        <v>7847</v>
      </c>
      <c r="D528" s="145">
        <v>7</v>
      </c>
      <c r="E528" s="145">
        <v>1</v>
      </c>
      <c r="F528" s="145">
        <v>1</v>
      </c>
      <c r="G528" s="145">
        <v>0</v>
      </c>
      <c r="H528" s="145">
        <v>0</v>
      </c>
      <c r="I528" s="145">
        <v>1</v>
      </c>
      <c r="J528" s="145">
        <v>3</v>
      </c>
      <c r="K528" s="145">
        <v>0</v>
      </c>
      <c r="L528" s="145">
        <v>3</v>
      </c>
      <c r="M528" s="145">
        <v>2</v>
      </c>
      <c r="N528" s="145">
        <v>168045</v>
      </c>
    </row>
    <row r="529" spans="1:14">
      <c r="A529" s="258"/>
      <c r="B529" s="258"/>
      <c r="C529" s="144" t="s">
        <v>2291</v>
      </c>
      <c r="D529" s="145">
        <v>0</v>
      </c>
      <c r="E529" s="145">
        <v>0</v>
      </c>
      <c r="F529" s="145">
        <v>1</v>
      </c>
      <c r="G529" s="145">
        <v>0</v>
      </c>
      <c r="H529" s="145">
        <v>0</v>
      </c>
      <c r="I529" s="145">
        <v>0</v>
      </c>
      <c r="J529" s="145">
        <v>0</v>
      </c>
      <c r="K529" s="145">
        <v>1</v>
      </c>
      <c r="L529" s="145">
        <v>0</v>
      </c>
      <c r="M529" s="145">
        <v>0</v>
      </c>
      <c r="N529" s="145">
        <v>2858</v>
      </c>
    </row>
    <row r="530" spans="1:14">
      <c r="A530" s="258"/>
      <c r="B530" s="258"/>
      <c r="C530" s="144" t="s">
        <v>2292</v>
      </c>
      <c r="D530" s="145">
        <v>1</v>
      </c>
      <c r="E530" s="145">
        <v>0</v>
      </c>
      <c r="F530" s="145">
        <v>0</v>
      </c>
      <c r="G530" s="145">
        <v>0</v>
      </c>
      <c r="H530" s="145">
        <v>0</v>
      </c>
      <c r="I530" s="145">
        <v>0</v>
      </c>
      <c r="J530" s="145">
        <v>0</v>
      </c>
      <c r="K530" s="145">
        <v>0</v>
      </c>
      <c r="L530" s="145">
        <v>1</v>
      </c>
      <c r="M530" s="145">
        <v>0</v>
      </c>
      <c r="N530" s="145">
        <v>256</v>
      </c>
    </row>
    <row r="531" spans="1:14">
      <c r="A531" s="258"/>
      <c r="B531" s="258"/>
      <c r="C531" s="144" t="s">
        <v>1975</v>
      </c>
      <c r="D531" s="145">
        <v>3</v>
      </c>
      <c r="E531" s="145">
        <v>0</v>
      </c>
      <c r="F531" s="145">
        <v>0</v>
      </c>
      <c r="G531" s="145">
        <v>0</v>
      </c>
      <c r="H531" s="145">
        <v>0</v>
      </c>
      <c r="I531" s="145">
        <v>0</v>
      </c>
      <c r="J531" s="145">
        <v>1</v>
      </c>
      <c r="K531" s="145">
        <v>2</v>
      </c>
      <c r="L531" s="145">
        <v>0</v>
      </c>
      <c r="M531" s="145">
        <v>0</v>
      </c>
      <c r="N531" s="145">
        <v>4502</v>
      </c>
    </row>
    <row r="532" spans="1:14">
      <c r="A532" s="258"/>
      <c r="B532" s="258"/>
      <c r="C532" s="144" t="s">
        <v>2293</v>
      </c>
      <c r="D532" s="145">
        <v>1</v>
      </c>
      <c r="E532" s="145">
        <v>0</v>
      </c>
      <c r="F532" s="145">
        <v>0</v>
      </c>
      <c r="G532" s="145">
        <v>0</v>
      </c>
      <c r="H532" s="145">
        <v>0</v>
      </c>
      <c r="I532" s="145">
        <v>1</v>
      </c>
      <c r="J532" s="145">
        <v>0</v>
      </c>
      <c r="K532" s="145">
        <v>0</v>
      </c>
      <c r="L532" s="145">
        <v>2</v>
      </c>
      <c r="M532" s="145">
        <v>0</v>
      </c>
      <c r="N532" s="145">
        <v>10664</v>
      </c>
    </row>
    <row r="533" spans="1:14">
      <c r="A533" s="258"/>
      <c r="B533" s="258"/>
      <c r="C533" s="144" t="s">
        <v>2294</v>
      </c>
      <c r="D533" s="145">
        <v>4</v>
      </c>
      <c r="E533" s="145">
        <v>0</v>
      </c>
      <c r="F533" s="145">
        <v>1</v>
      </c>
      <c r="G533" s="145">
        <v>0</v>
      </c>
      <c r="H533" s="145">
        <v>0</v>
      </c>
      <c r="I533" s="145">
        <v>0</v>
      </c>
      <c r="J533" s="145">
        <v>1</v>
      </c>
      <c r="K533" s="145">
        <v>4</v>
      </c>
      <c r="L533" s="145">
        <v>0</v>
      </c>
      <c r="M533" s="145">
        <v>0</v>
      </c>
      <c r="N533" s="145">
        <v>68126</v>
      </c>
    </row>
    <row r="534" spans="1:14">
      <c r="A534" s="258"/>
      <c r="B534" s="258"/>
      <c r="C534" s="144" t="s">
        <v>2295</v>
      </c>
      <c r="D534" s="145">
        <v>2</v>
      </c>
      <c r="E534" s="145">
        <v>0</v>
      </c>
      <c r="F534" s="145">
        <v>0</v>
      </c>
      <c r="G534" s="145">
        <v>0</v>
      </c>
      <c r="H534" s="145">
        <v>0</v>
      </c>
      <c r="I534" s="145">
        <v>0</v>
      </c>
      <c r="J534" s="145">
        <v>0</v>
      </c>
      <c r="K534" s="145">
        <v>0</v>
      </c>
      <c r="L534" s="145">
        <v>1</v>
      </c>
      <c r="M534" s="145">
        <v>1</v>
      </c>
      <c r="N534" s="145">
        <v>109258</v>
      </c>
    </row>
    <row r="535" spans="1:14">
      <c r="A535" s="258"/>
      <c r="B535" s="258"/>
      <c r="C535" s="144" t="s">
        <v>2296</v>
      </c>
      <c r="D535" s="145">
        <v>1</v>
      </c>
      <c r="E535" s="145">
        <v>0</v>
      </c>
      <c r="F535" s="145">
        <v>0</v>
      </c>
      <c r="G535" s="145">
        <v>0</v>
      </c>
      <c r="H535" s="145">
        <v>0</v>
      </c>
      <c r="I535" s="145">
        <v>0</v>
      </c>
      <c r="J535" s="145">
        <v>0</v>
      </c>
      <c r="K535" s="145">
        <v>0</v>
      </c>
      <c r="L535" s="145">
        <v>0</v>
      </c>
      <c r="M535" s="145">
        <v>1</v>
      </c>
      <c r="N535" s="145">
        <v>6914</v>
      </c>
    </row>
    <row r="536" spans="1:14">
      <c r="A536" s="258"/>
      <c r="B536" s="258"/>
      <c r="C536" s="144" t="s">
        <v>2297</v>
      </c>
      <c r="D536" s="145">
        <v>1</v>
      </c>
      <c r="E536" s="145">
        <v>0</v>
      </c>
      <c r="F536" s="145">
        <v>0</v>
      </c>
      <c r="G536" s="145">
        <v>0</v>
      </c>
      <c r="H536" s="145">
        <v>0</v>
      </c>
      <c r="I536" s="145">
        <v>0</v>
      </c>
      <c r="J536" s="145">
        <v>0</v>
      </c>
      <c r="K536" s="145">
        <v>0</v>
      </c>
      <c r="L536" s="145">
        <v>0</v>
      </c>
      <c r="M536" s="145">
        <v>1</v>
      </c>
      <c r="N536" s="145">
        <v>19093</v>
      </c>
    </row>
    <row r="537" spans="1:14">
      <c r="A537" s="258"/>
      <c r="B537" s="258"/>
      <c r="C537" s="144" t="s">
        <v>2101</v>
      </c>
      <c r="D537" s="145">
        <v>2</v>
      </c>
      <c r="E537" s="145">
        <v>1</v>
      </c>
      <c r="F537" s="145">
        <v>0</v>
      </c>
      <c r="G537" s="145">
        <v>0</v>
      </c>
      <c r="H537" s="145">
        <v>0</v>
      </c>
      <c r="I537" s="145">
        <v>0</v>
      </c>
      <c r="J537" s="145">
        <v>3</v>
      </c>
      <c r="K537" s="145">
        <v>0</v>
      </c>
      <c r="L537" s="145">
        <v>0</v>
      </c>
      <c r="M537" s="145">
        <v>0</v>
      </c>
      <c r="N537" s="145">
        <v>31204</v>
      </c>
    </row>
    <row r="538" spans="1:14">
      <c r="A538" s="258"/>
      <c r="B538" s="258"/>
      <c r="C538" s="144" t="s">
        <v>2298</v>
      </c>
      <c r="D538" s="145">
        <v>1</v>
      </c>
      <c r="E538" s="145">
        <v>0</v>
      </c>
      <c r="F538" s="145">
        <v>0</v>
      </c>
      <c r="G538" s="145">
        <v>0</v>
      </c>
      <c r="H538" s="145">
        <v>0</v>
      </c>
      <c r="I538" s="145">
        <v>0</v>
      </c>
      <c r="J538" s="145">
        <v>0</v>
      </c>
      <c r="K538" s="145">
        <v>0</v>
      </c>
      <c r="L538" s="145">
        <v>1</v>
      </c>
      <c r="M538" s="145">
        <v>0</v>
      </c>
      <c r="N538" s="145">
        <v>7264</v>
      </c>
    </row>
    <row r="539" spans="1:14">
      <c r="A539" s="258"/>
      <c r="B539" s="258"/>
      <c r="C539" s="144" t="s">
        <v>2106</v>
      </c>
      <c r="D539" s="145">
        <v>0</v>
      </c>
      <c r="E539" s="145">
        <v>0</v>
      </c>
      <c r="F539" s="145">
        <v>1</v>
      </c>
      <c r="G539" s="145">
        <v>0</v>
      </c>
      <c r="H539" s="145">
        <v>0</v>
      </c>
      <c r="I539" s="145">
        <v>0</v>
      </c>
      <c r="J539" s="145">
        <v>0</v>
      </c>
      <c r="K539" s="145">
        <v>0</v>
      </c>
      <c r="L539" s="145">
        <v>0</v>
      </c>
      <c r="M539" s="145">
        <v>1</v>
      </c>
      <c r="N539" s="145">
        <v>157068</v>
      </c>
    </row>
    <row r="540" spans="1:14">
      <c r="A540" s="258"/>
      <c r="B540" s="258"/>
      <c r="C540" s="144" t="s">
        <v>2299</v>
      </c>
      <c r="D540" s="145">
        <v>0</v>
      </c>
      <c r="E540" s="145">
        <v>0</v>
      </c>
      <c r="F540" s="145">
        <v>1</v>
      </c>
      <c r="G540" s="145">
        <v>0</v>
      </c>
      <c r="H540" s="145">
        <v>0</v>
      </c>
      <c r="I540" s="145">
        <v>0</v>
      </c>
      <c r="J540" s="145">
        <v>1</v>
      </c>
      <c r="K540" s="145">
        <v>0</v>
      </c>
      <c r="L540" s="145">
        <v>0</v>
      </c>
      <c r="M540" s="145">
        <v>0</v>
      </c>
      <c r="N540" s="145">
        <v>44821</v>
      </c>
    </row>
    <row r="541" spans="1:14">
      <c r="A541" s="258"/>
      <c r="B541" s="258"/>
      <c r="C541" s="144" t="s">
        <v>2300</v>
      </c>
      <c r="D541" s="145">
        <v>6</v>
      </c>
      <c r="E541" s="145">
        <v>0</v>
      </c>
      <c r="F541" s="145">
        <v>0</v>
      </c>
      <c r="G541" s="145">
        <v>0</v>
      </c>
      <c r="H541" s="145">
        <v>0</v>
      </c>
      <c r="I541" s="145">
        <v>0</v>
      </c>
      <c r="J541" s="145">
        <v>1</v>
      </c>
      <c r="K541" s="145">
        <v>3</v>
      </c>
      <c r="L541" s="145">
        <v>2</v>
      </c>
      <c r="M541" s="145">
        <v>0</v>
      </c>
      <c r="N541" s="145">
        <v>14204</v>
      </c>
    </row>
    <row r="542" spans="1:14" ht="19">
      <c r="A542" s="258"/>
      <c r="B542" s="258"/>
      <c r="C542" s="144" t="s">
        <v>7848</v>
      </c>
      <c r="D542" s="145">
        <v>8</v>
      </c>
      <c r="E542" s="145">
        <v>4</v>
      </c>
      <c r="F542" s="145">
        <v>0</v>
      </c>
      <c r="G542" s="145">
        <v>0</v>
      </c>
      <c r="H542" s="145">
        <v>0</v>
      </c>
      <c r="I542" s="145">
        <v>0</v>
      </c>
      <c r="J542" s="145">
        <v>2</v>
      </c>
      <c r="K542" s="145">
        <v>0</v>
      </c>
      <c r="L542" s="145">
        <v>5</v>
      </c>
      <c r="M542" s="145">
        <v>2</v>
      </c>
      <c r="N542" s="145">
        <v>101159</v>
      </c>
    </row>
    <row r="543" spans="1:14">
      <c r="A543" s="258"/>
      <c r="B543" s="258"/>
      <c r="C543" s="147" t="s">
        <v>2301</v>
      </c>
      <c r="D543" s="145">
        <v>2</v>
      </c>
      <c r="E543" s="145">
        <v>1</v>
      </c>
      <c r="F543" s="145">
        <v>0</v>
      </c>
      <c r="G543" s="145">
        <v>0</v>
      </c>
      <c r="H543" s="145">
        <v>0</v>
      </c>
      <c r="I543" s="145">
        <v>0</v>
      </c>
      <c r="J543" s="145">
        <v>0</v>
      </c>
      <c r="K543" s="145">
        <v>1</v>
      </c>
      <c r="L543" s="145">
        <v>2</v>
      </c>
      <c r="M543" s="145">
        <v>0</v>
      </c>
      <c r="N543" s="145">
        <v>20587</v>
      </c>
    </row>
    <row r="544" spans="1:14">
      <c r="A544" s="258"/>
      <c r="B544" s="258"/>
      <c r="C544" s="144" t="s">
        <v>2302</v>
      </c>
      <c r="D544" s="145">
        <v>0</v>
      </c>
      <c r="E544" s="145">
        <v>0</v>
      </c>
      <c r="F544" s="145">
        <v>1</v>
      </c>
      <c r="G544" s="145">
        <v>0</v>
      </c>
      <c r="H544" s="145">
        <v>0</v>
      </c>
      <c r="I544" s="145">
        <v>1</v>
      </c>
      <c r="J544" s="145">
        <v>0</v>
      </c>
      <c r="K544" s="145">
        <v>2</v>
      </c>
      <c r="L544" s="145">
        <v>0</v>
      </c>
      <c r="M544" s="145">
        <v>0</v>
      </c>
      <c r="N544" s="145">
        <v>77770</v>
      </c>
    </row>
    <row r="545" spans="1:14">
      <c r="A545" s="258"/>
      <c r="B545" s="258"/>
      <c r="C545" s="144" t="s">
        <v>2303</v>
      </c>
      <c r="D545" s="145">
        <v>0</v>
      </c>
      <c r="E545" s="145">
        <v>0</v>
      </c>
      <c r="F545" s="145">
        <v>1</v>
      </c>
      <c r="G545" s="145">
        <v>0</v>
      </c>
      <c r="H545" s="145">
        <v>0</v>
      </c>
      <c r="I545" s="145">
        <v>0</v>
      </c>
      <c r="J545" s="145">
        <v>1</v>
      </c>
      <c r="K545" s="145">
        <v>0</v>
      </c>
      <c r="L545" s="145">
        <v>0</v>
      </c>
      <c r="M545" s="145"/>
      <c r="N545" s="145">
        <v>1240</v>
      </c>
    </row>
    <row r="546" spans="1:14">
      <c r="A546" s="258"/>
      <c r="B546" s="258"/>
      <c r="C546" s="144" t="s">
        <v>2304</v>
      </c>
      <c r="D546" s="145">
        <v>1</v>
      </c>
      <c r="E546" s="145">
        <v>0</v>
      </c>
      <c r="F546" s="145">
        <v>3</v>
      </c>
      <c r="G546" s="145">
        <v>0</v>
      </c>
      <c r="H546" s="145">
        <v>0</v>
      </c>
      <c r="I546" s="145">
        <v>0</v>
      </c>
      <c r="J546" s="145">
        <v>1</v>
      </c>
      <c r="K546" s="145">
        <v>2</v>
      </c>
      <c r="L546" s="145">
        <v>1</v>
      </c>
      <c r="M546" s="145">
        <v>0</v>
      </c>
      <c r="N546" s="145">
        <v>20944</v>
      </c>
    </row>
    <row r="547" spans="1:14">
      <c r="A547" s="258"/>
      <c r="B547" s="258"/>
      <c r="C547" s="144" t="s">
        <v>2305</v>
      </c>
      <c r="D547" s="145">
        <v>0</v>
      </c>
      <c r="E547" s="145">
        <v>1</v>
      </c>
      <c r="F547" s="145">
        <v>0</v>
      </c>
      <c r="G547" s="145">
        <v>0</v>
      </c>
      <c r="H547" s="145">
        <v>0</v>
      </c>
      <c r="I547" s="145">
        <v>0</v>
      </c>
      <c r="J547" s="145">
        <v>0</v>
      </c>
      <c r="K547" s="145">
        <v>0</v>
      </c>
      <c r="L547" s="145">
        <v>1</v>
      </c>
      <c r="M547" s="145">
        <v>0</v>
      </c>
      <c r="N547" s="145">
        <v>11300</v>
      </c>
    </row>
    <row r="548" spans="1:14">
      <c r="A548" s="258"/>
      <c r="B548" s="258"/>
      <c r="C548" s="144" t="s">
        <v>1979</v>
      </c>
      <c r="D548" s="145">
        <v>3</v>
      </c>
      <c r="E548" s="145">
        <v>0</v>
      </c>
      <c r="F548" s="145">
        <v>0</v>
      </c>
      <c r="G548" s="145">
        <v>0</v>
      </c>
      <c r="H548" s="145">
        <v>0</v>
      </c>
      <c r="I548" s="145">
        <v>1</v>
      </c>
      <c r="J548" s="145">
        <v>0</v>
      </c>
      <c r="K548" s="145">
        <v>1</v>
      </c>
      <c r="L548" s="145">
        <v>0</v>
      </c>
      <c r="M548" s="145">
        <v>3</v>
      </c>
      <c r="N548" s="145">
        <v>61865</v>
      </c>
    </row>
    <row r="549" spans="1:14">
      <c r="A549" s="258"/>
      <c r="B549" s="258"/>
      <c r="C549" s="144" t="s">
        <v>2306</v>
      </c>
      <c r="D549" s="145">
        <v>1</v>
      </c>
      <c r="E549" s="145">
        <v>0</v>
      </c>
      <c r="F549" s="145">
        <v>0</v>
      </c>
      <c r="G549" s="145">
        <v>0</v>
      </c>
      <c r="H549" s="145">
        <v>0</v>
      </c>
      <c r="I549" s="145">
        <v>0</v>
      </c>
      <c r="J549" s="145">
        <v>0</v>
      </c>
      <c r="K549" s="145">
        <v>1</v>
      </c>
      <c r="L549" s="145">
        <v>0</v>
      </c>
      <c r="M549" s="145">
        <v>0</v>
      </c>
      <c r="N549" s="145">
        <v>112618</v>
      </c>
    </row>
    <row r="550" spans="1:14">
      <c r="A550" s="258"/>
      <c r="B550" s="258"/>
      <c r="C550" s="144" t="s">
        <v>2307</v>
      </c>
      <c r="D550" s="145">
        <v>2</v>
      </c>
      <c r="E550" s="145">
        <v>0</v>
      </c>
      <c r="F550" s="145">
        <v>0</v>
      </c>
      <c r="G550" s="145">
        <v>0</v>
      </c>
      <c r="H550" s="145">
        <v>0</v>
      </c>
      <c r="I550" s="145">
        <v>0</v>
      </c>
      <c r="J550" s="145">
        <v>0</v>
      </c>
      <c r="K550" s="145">
        <v>1</v>
      </c>
      <c r="L550" s="145">
        <v>1</v>
      </c>
      <c r="M550" s="145">
        <v>0</v>
      </c>
      <c r="N550" s="145">
        <v>10612</v>
      </c>
    </row>
    <row r="551" spans="1:14">
      <c r="A551" s="258"/>
      <c r="B551" s="258"/>
      <c r="C551" s="144" t="s">
        <v>2308</v>
      </c>
      <c r="D551" s="145">
        <v>1</v>
      </c>
      <c r="E551" s="145">
        <v>0</v>
      </c>
      <c r="F551" s="145">
        <v>0</v>
      </c>
      <c r="G551" s="145">
        <v>0</v>
      </c>
      <c r="H551" s="145">
        <v>0</v>
      </c>
      <c r="I551" s="145">
        <v>0</v>
      </c>
      <c r="J551" s="145">
        <v>0</v>
      </c>
      <c r="K551" s="145">
        <v>0</v>
      </c>
      <c r="L551" s="145">
        <v>1</v>
      </c>
      <c r="M551" s="145">
        <v>0</v>
      </c>
      <c r="N551" s="145">
        <v>5964</v>
      </c>
    </row>
    <row r="552" spans="1:14">
      <c r="A552" s="258"/>
      <c r="B552" s="258"/>
      <c r="C552" s="144" t="s">
        <v>2309</v>
      </c>
      <c r="D552" s="145">
        <v>0</v>
      </c>
      <c r="E552" s="145">
        <v>2</v>
      </c>
      <c r="F552" s="145">
        <v>1</v>
      </c>
      <c r="G552" s="145">
        <v>0</v>
      </c>
      <c r="H552" s="145">
        <v>0</v>
      </c>
      <c r="I552" s="145">
        <v>0</v>
      </c>
      <c r="J552" s="145">
        <v>0</v>
      </c>
      <c r="K552" s="145">
        <v>1</v>
      </c>
      <c r="L552" s="145">
        <v>1</v>
      </c>
      <c r="M552" s="145">
        <v>1</v>
      </c>
      <c r="N552" s="145">
        <v>13593</v>
      </c>
    </row>
    <row r="553" spans="1:14">
      <c r="A553" s="258"/>
      <c r="B553" s="258"/>
      <c r="C553" s="144" t="s">
        <v>2310</v>
      </c>
      <c r="D553" s="145">
        <v>0</v>
      </c>
      <c r="E553" s="145">
        <v>0</v>
      </c>
      <c r="F553" s="145">
        <v>1</v>
      </c>
      <c r="G553" s="145">
        <v>0</v>
      </c>
      <c r="H553" s="145">
        <v>0</v>
      </c>
      <c r="I553" s="145">
        <v>0</v>
      </c>
      <c r="J553" s="145">
        <v>1</v>
      </c>
      <c r="K553" s="145">
        <v>0</v>
      </c>
      <c r="L553" s="145">
        <v>0</v>
      </c>
      <c r="M553" s="145">
        <v>0</v>
      </c>
      <c r="N553" s="145">
        <v>13713</v>
      </c>
    </row>
    <row r="554" spans="1:14" ht="19">
      <c r="A554" s="258"/>
      <c r="B554" s="258"/>
      <c r="C554" s="144" t="s">
        <v>7849</v>
      </c>
      <c r="D554" s="145">
        <v>0</v>
      </c>
      <c r="E554" s="145">
        <v>2</v>
      </c>
      <c r="F554" s="145">
        <v>0</v>
      </c>
      <c r="G554" s="145">
        <v>0</v>
      </c>
      <c r="H554" s="145">
        <v>0</v>
      </c>
      <c r="I554" s="145">
        <v>0</v>
      </c>
      <c r="J554" s="145">
        <v>0</v>
      </c>
      <c r="K554" s="145">
        <v>1</v>
      </c>
      <c r="L554" s="145">
        <v>0</v>
      </c>
      <c r="M554" s="145">
        <v>0</v>
      </c>
      <c r="N554" s="145">
        <v>2590</v>
      </c>
    </row>
    <row r="555" spans="1:14" ht="19">
      <c r="A555" s="258"/>
      <c r="B555" s="258"/>
      <c r="C555" s="144" t="s">
        <v>7850</v>
      </c>
      <c r="D555" s="115">
        <v>4</v>
      </c>
      <c r="E555" s="145">
        <v>0</v>
      </c>
      <c r="F555" s="145">
        <v>1</v>
      </c>
      <c r="G555" s="145">
        <v>0</v>
      </c>
      <c r="H555" s="145">
        <v>0</v>
      </c>
      <c r="I555" s="145">
        <v>0</v>
      </c>
      <c r="J555" s="145">
        <v>0</v>
      </c>
      <c r="K555" s="145">
        <v>1</v>
      </c>
      <c r="L555" s="145">
        <v>1</v>
      </c>
      <c r="M555" s="145">
        <v>1</v>
      </c>
      <c r="N555" s="145">
        <v>143055</v>
      </c>
    </row>
    <row r="556" spans="1:14">
      <c r="A556" s="258"/>
      <c r="B556" s="258"/>
      <c r="C556" s="144" t="s">
        <v>2311</v>
      </c>
      <c r="D556" s="115">
        <v>1</v>
      </c>
      <c r="E556" s="145">
        <v>0</v>
      </c>
      <c r="F556" s="145">
        <v>0</v>
      </c>
      <c r="G556" s="145">
        <v>0</v>
      </c>
      <c r="H556" s="145">
        <v>0</v>
      </c>
      <c r="I556" s="145">
        <v>0</v>
      </c>
      <c r="J556" s="145">
        <v>0</v>
      </c>
      <c r="K556" s="145">
        <v>0</v>
      </c>
      <c r="L556" s="145">
        <v>0</v>
      </c>
      <c r="M556" s="145">
        <v>1</v>
      </c>
      <c r="N556" s="145">
        <v>9063</v>
      </c>
    </row>
    <row r="557" spans="1:14">
      <c r="A557" s="258"/>
      <c r="B557" s="258"/>
      <c r="C557" s="144" t="s">
        <v>2312</v>
      </c>
      <c r="D557" s="145">
        <v>2</v>
      </c>
      <c r="E557" s="145">
        <v>0</v>
      </c>
      <c r="F557" s="145">
        <v>0</v>
      </c>
      <c r="G557" s="145">
        <v>0</v>
      </c>
      <c r="H557" s="145">
        <v>0</v>
      </c>
      <c r="I557" s="145">
        <v>0</v>
      </c>
      <c r="J557" s="145">
        <v>1</v>
      </c>
      <c r="K557" s="145">
        <v>1</v>
      </c>
      <c r="L557" s="145">
        <v>0</v>
      </c>
      <c r="M557" s="145">
        <v>0</v>
      </c>
      <c r="N557" s="145">
        <v>8350</v>
      </c>
    </row>
    <row r="558" spans="1:14">
      <c r="A558" s="258"/>
      <c r="B558" s="258"/>
      <c r="C558" s="144" t="s">
        <v>2313</v>
      </c>
      <c r="D558" s="145">
        <v>1</v>
      </c>
      <c r="E558" s="145">
        <v>0</v>
      </c>
      <c r="F558" s="145">
        <v>0</v>
      </c>
      <c r="G558" s="145">
        <v>0</v>
      </c>
      <c r="H558" s="145">
        <v>0</v>
      </c>
      <c r="I558" s="145">
        <v>0</v>
      </c>
      <c r="J558" s="145">
        <v>0</v>
      </c>
      <c r="K558" s="145">
        <v>1</v>
      </c>
      <c r="L558" s="145">
        <v>0</v>
      </c>
      <c r="M558" s="145">
        <v>0</v>
      </c>
      <c r="N558" s="145">
        <v>112844</v>
      </c>
    </row>
    <row r="559" spans="1:14">
      <c r="A559" s="258"/>
      <c r="B559" s="258"/>
      <c r="C559" s="144" t="s">
        <v>2314</v>
      </c>
      <c r="D559" s="145">
        <v>0</v>
      </c>
      <c r="E559" s="145">
        <v>0</v>
      </c>
      <c r="F559" s="145">
        <v>1</v>
      </c>
      <c r="G559" s="145">
        <v>0</v>
      </c>
      <c r="H559" s="145">
        <v>0</v>
      </c>
      <c r="I559" s="145">
        <v>1</v>
      </c>
      <c r="J559" s="145">
        <v>2</v>
      </c>
      <c r="K559" s="145">
        <v>0</v>
      </c>
      <c r="L559" s="145">
        <v>0</v>
      </c>
      <c r="M559" s="145">
        <v>0</v>
      </c>
      <c r="N559" s="145">
        <v>33104</v>
      </c>
    </row>
    <row r="560" spans="1:14">
      <c r="A560" s="258"/>
      <c r="B560" s="258"/>
      <c r="C560" s="144" t="s">
        <v>2315</v>
      </c>
      <c r="D560" s="145">
        <v>0</v>
      </c>
      <c r="E560" s="145">
        <v>1</v>
      </c>
      <c r="F560" s="145">
        <v>0</v>
      </c>
      <c r="G560" s="145">
        <v>0</v>
      </c>
      <c r="H560" s="145">
        <v>0</v>
      </c>
      <c r="I560" s="145">
        <v>1</v>
      </c>
      <c r="J560" s="145">
        <v>2</v>
      </c>
      <c r="K560" s="145">
        <v>0</v>
      </c>
      <c r="L560" s="145">
        <v>0</v>
      </c>
      <c r="M560" s="145">
        <v>0</v>
      </c>
      <c r="N560" s="145">
        <v>38498</v>
      </c>
    </row>
    <row r="561" spans="1:14">
      <c r="A561" s="258"/>
      <c r="B561" s="261" t="s">
        <v>1951</v>
      </c>
      <c r="C561" s="141"/>
      <c r="D561" s="142">
        <v>3</v>
      </c>
      <c r="E561" s="142">
        <v>0</v>
      </c>
      <c r="F561" s="142">
        <v>2</v>
      </c>
      <c r="G561" s="142">
        <v>0</v>
      </c>
      <c r="H561" s="142">
        <v>0</v>
      </c>
      <c r="I561" s="142">
        <v>0</v>
      </c>
      <c r="J561" s="142"/>
      <c r="K561" s="142"/>
      <c r="L561" s="142"/>
      <c r="M561" s="142"/>
      <c r="N561" s="142"/>
    </row>
    <row r="562" spans="1:14" ht="19">
      <c r="A562" s="258"/>
      <c r="B562" s="261"/>
      <c r="C562" s="144" t="s">
        <v>7851</v>
      </c>
      <c r="D562" s="145">
        <v>2</v>
      </c>
      <c r="E562" s="145">
        <v>0</v>
      </c>
      <c r="F562" s="145">
        <v>1</v>
      </c>
      <c r="G562" s="145">
        <v>0</v>
      </c>
      <c r="H562" s="145">
        <v>0</v>
      </c>
      <c r="I562" s="145">
        <v>0</v>
      </c>
      <c r="J562" s="145">
        <v>0</v>
      </c>
      <c r="K562" s="145">
        <v>0</v>
      </c>
      <c r="L562" s="145">
        <v>0</v>
      </c>
      <c r="M562" s="145">
        <v>2</v>
      </c>
      <c r="N562" s="145">
        <v>3863</v>
      </c>
    </row>
    <row r="563" spans="1:14">
      <c r="A563" s="258"/>
      <c r="B563" s="261"/>
      <c r="C563" s="147" t="s">
        <v>2316</v>
      </c>
      <c r="D563" s="145">
        <v>0</v>
      </c>
      <c r="E563" s="145">
        <v>0</v>
      </c>
      <c r="F563" s="145">
        <v>1</v>
      </c>
      <c r="G563" s="145">
        <v>0</v>
      </c>
      <c r="H563" s="145">
        <v>0</v>
      </c>
      <c r="I563" s="145">
        <v>0</v>
      </c>
      <c r="J563" s="145">
        <v>0</v>
      </c>
      <c r="K563" s="145">
        <v>0</v>
      </c>
      <c r="L563" s="145">
        <v>0</v>
      </c>
      <c r="M563" s="145">
        <v>1</v>
      </c>
      <c r="N563" s="145">
        <v>41927</v>
      </c>
    </row>
    <row r="564" spans="1:14">
      <c r="A564" s="258"/>
      <c r="B564" s="261"/>
      <c r="C564" s="144" t="s">
        <v>2317</v>
      </c>
      <c r="D564" s="145">
        <v>1</v>
      </c>
      <c r="E564" s="145">
        <v>0</v>
      </c>
      <c r="F564" s="145">
        <v>0</v>
      </c>
      <c r="G564" s="145">
        <v>0</v>
      </c>
      <c r="H564" s="145">
        <v>0</v>
      </c>
      <c r="I564" s="145">
        <v>0</v>
      </c>
      <c r="J564" s="145">
        <v>1</v>
      </c>
      <c r="K564" s="145">
        <v>0</v>
      </c>
      <c r="L564" s="145">
        <v>0</v>
      </c>
      <c r="M564" s="145">
        <v>0</v>
      </c>
      <c r="N564" s="145">
        <v>13818</v>
      </c>
    </row>
    <row r="565" spans="1:14">
      <c r="A565" s="258"/>
      <c r="B565" s="261" t="s">
        <v>1955</v>
      </c>
      <c r="C565" s="141"/>
      <c r="D565" s="142">
        <v>31</v>
      </c>
      <c r="E565" s="142">
        <v>5</v>
      </c>
      <c r="F565" s="142">
        <v>4</v>
      </c>
      <c r="G565" s="142">
        <v>1</v>
      </c>
      <c r="H565" s="142">
        <v>0</v>
      </c>
      <c r="I565" s="142">
        <v>3</v>
      </c>
      <c r="J565" s="142"/>
      <c r="K565" s="142"/>
      <c r="L565" s="142"/>
      <c r="M565" s="142"/>
      <c r="N565" s="142"/>
    </row>
    <row r="566" spans="1:14">
      <c r="A566" s="258"/>
      <c r="B566" s="261"/>
      <c r="C566" s="144" t="s">
        <v>2318</v>
      </c>
      <c r="D566" s="145">
        <v>2</v>
      </c>
      <c r="E566" s="145">
        <v>0</v>
      </c>
      <c r="F566" s="145">
        <v>0</v>
      </c>
      <c r="G566" s="145">
        <v>0</v>
      </c>
      <c r="H566" s="145">
        <v>0</v>
      </c>
      <c r="I566" s="145">
        <v>1</v>
      </c>
      <c r="J566" s="145">
        <v>2</v>
      </c>
      <c r="K566" s="145">
        <v>0</v>
      </c>
      <c r="L566" s="145">
        <v>1</v>
      </c>
      <c r="M566" s="145">
        <v>0</v>
      </c>
      <c r="N566" s="145"/>
    </row>
    <row r="567" spans="1:14" ht="19">
      <c r="A567" s="258"/>
      <c r="B567" s="261"/>
      <c r="C567" s="144" t="s">
        <v>7852</v>
      </c>
      <c r="D567" s="145">
        <v>18</v>
      </c>
      <c r="E567" s="145">
        <v>2</v>
      </c>
      <c r="F567" s="145">
        <v>0</v>
      </c>
      <c r="G567" s="145">
        <v>0</v>
      </c>
      <c r="H567" s="145">
        <v>0</v>
      </c>
      <c r="I567" s="145">
        <v>0</v>
      </c>
      <c r="J567" s="145">
        <v>4</v>
      </c>
      <c r="K567" s="145">
        <v>2</v>
      </c>
      <c r="L567" s="145">
        <v>7</v>
      </c>
      <c r="M567" s="145">
        <v>5</v>
      </c>
      <c r="N567" s="145"/>
    </row>
    <row r="568" spans="1:14">
      <c r="A568" s="258"/>
      <c r="B568" s="261"/>
      <c r="C568" s="144" t="s">
        <v>2319</v>
      </c>
      <c r="D568" s="145">
        <v>1</v>
      </c>
      <c r="E568" s="145">
        <v>1</v>
      </c>
      <c r="F568" s="145">
        <v>0</v>
      </c>
      <c r="G568" s="145">
        <v>0</v>
      </c>
      <c r="H568" s="145">
        <v>0</v>
      </c>
      <c r="I568" s="145">
        <v>0</v>
      </c>
      <c r="J568" s="145">
        <v>1</v>
      </c>
      <c r="K568" s="145">
        <v>1</v>
      </c>
      <c r="L568" s="145">
        <v>0</v>
      </c>
      <c r="M568" s="145">
        <v>0</v>
      </c>
      <c r="N568" s="145"/>
    </row>
    <row r="569" spans="1:14">
      <c r="A569" s="258"/>
      <c r="B569" s="261"/>
      <c r="C569" s="144" t="s">
        <v>2320</v>
      </c>
      <c r="D569" s="145">
        <v>1</v>
      </c>
      <c r="E569" s="145">
        <v>0</v>
      </c>
      <c r="F569" s="145">
        <v>2</v>
      </c>
      <c r="G569" s="145">
        <v>1</v>
      </c>
      <c r="H569" s="145">
        <v>0</v>
      </c>
      <c r="I569" s="145">
        <v>0</v>
      </c>
      <c r="J569" s="145">
        <v>0</v>
      </c>
      <c r="K569" s="145">
        <v>0</v>
      </c>
      <c r="L569" s="145">
        <v>2</v>
      </c>
      <c r="M569" s="145">
        <v>2</v>
      </c>
      <c r="N569" s="145"/>
    </row>
    <row r="570" spans="1:14">
      <c r="A570" s="258"/>
      <c r="B570" s="261"/>
      <c r="C570" s="144" t="s">
        <v>2321</v>
      </c>
      <c r="D570" s="145">
        <v>2</v>
      </c>
      <c r="E570" s="145">
        <v>0</v>
      </c>
      <c r="F570" s="145">
        <v>0</v>
      </c>
      <c r="G570" s="145">
        <v>0</v>
      </c>
      <c r="H570" s="145">
        <v>0</v>
      </c>
      <c r="I570" s="145">
        <v>0</v>
      </c>
      <c r="J570" s="145">
        <v>1</v>
      </c>
      <c r="K570" s="145">
        <v>1</v>
      </c>
      <c r="L570" s="145">
        <v>0</v>
      </c>
      <c r="M570" s="145">
        <v>0</v>
      </c>
      <c r="N570" s="145"/>
    </row>
    <row r="571" spans="1:14">
      <c r="A571" s="258"/>
      <c r="B571" s="261"/>
      <c r="C571" s="144" t="s">
        <v>2322</v>
      </c>
      <c r="D571" s="145">
        <v>2</v>
      </c>
      <c r="E571" s="145">
        <v>2</v>
      </c>
      <c r="F571" s="145">
        <v>1</v>
      </c>
      <c r="G571" s="145">
        <v>0</v>
      </c>
      <c r="H571" s="145">
        <v>0</v>
      </c>
      <c r="I571" s="145">
        <v>1</v>
      </c>
      <c r="J571" s="145">
        <v>0</v>
      </c>
      <c r="K571" s="145">
        <v>1</v>
      </c>
      <c r="L571" s="145">
        <v>4</v>
      </c>
      <c r="M571" s="145">
        <v>1</v>
      </c>
      <c r="N571" s="145"/>
    </row>
    <row r="572" spans="1:14">
      <c r="A572" s="258"/>
      <c r="B572" s="261"/>
      <c r="C572" s="144" t="s">
        <v>2323</v>
      </c>
      <c r="D572" s="145">
        <v>3</v>
      </c>
      <c r="E572" s="145">
        <v>0</v>
      </c>
      <c r="F572" s="145">
        <v>0</v>
      </c>
      <c r="G572" s="145">
        <v>0</v>
      </c>
      <c r="H572" s="145">
        <v>0</v>
      </c>
      <c r="I572" s="145">
        <v>1</v>
      </c>
      <c r="J572" s="145">
        <v>2</v>
      </c>
      <c r="K572" s="145">
        <v>0</v>
      </c>
      <c r="L572" s="145">
        <v>0</v>
      </c>
      <c r="M572" s="145">
        <v>2</v>
      </c>
      <c r="N572" s="145"/>
    </row>
    <row r="573" spans="1:14">
      <c r="A573" s="258"/>
      <c r="B573" s="261"/>
      <c r="C573" s="144" t="s">
        <v>2324</v>
      </c>
      <c r="D573" s="145">
        <v>2</v>
      </c>
      <c r="E573" s="145">
        <v>0</v>
      </c>
      <c r="F573" s="145">
        <v>0</v>
      </c>
      <c r="G573" s="145">
        <v>0</v>
      </c>
      <c r="H573" s="145">
        <v>0</v>
      </c>
      <c r="I573" s="145">
        <v>0</v>
      </c>
      <c r="J573" s="145">
        <v>0</v>
      </c>
      <c r="K573" s="145">
        <v>1</v>
      </c>
      <c r="L573" s="145">
        <v>1</v>
      </c>
      <c r="M573" s="145">
        <v>0</v>
      </c>
      <c r="N573" s="145"/>
    </row>
    <row r="574" spans="1:14">
      <c r="A574" s="258"/>
      <c r="B574" s="261"/>
      <c r="C574" s="144" t="s">
        <v>2325</v>
      </c>
      <c r="D574" s="145">
        <v>0</v>
      </c>
      <c r="E574" s="145">
        <v>0</v>
      </c>
      <c r="F574" s="145">
        <v>1</v>
      </c>
      <c r="G574" s="145">
        <v>0</v>
      </c>
      <c r="H574" s="145">
        <v>0</v>
      </c>
      <c r="I574" s="145">
        <v>0</v>
      </c>
      <c r="J574" s="145">
        <v>1</v>
      </c>
      <c r="K574" s="145">
        <v>0</v>
      </c>
      <c r="L574" s="145">
        <v>0</v>
      </c>
      <c r="M574" s="145">
        <v>0</v>
      </c>
      <c r="N574" s="145"/>
    </row>
    <row r="575" spans="1:14">
      <c r="A575" s="258"/>
      <c r="B575" s="258" t="s">
        <v>1963</v>
      </c>
      <c r="C575" s="141"/>
      <c r="D575" s="142">
        <v>3</v>
      </c>
      <c r="E575" s="142">
        <v>0</v>
      </c>
      <c r="F575" s="142">
        <v>0</v>
      </c>
      <c r="G575" s="142">
        <v>0</v>
      </c>
      <c r="H575" s="142">
        <v>0</v>
      </c>
      <c r="I575" s="142">
        <v>3</v>
      </c>
      <c r="J575" s="142"/>
      <c r="K575" s="142"/>
      <c r="L575" s="142"/>
      <c r="M575" s="142"/>
      <c r="N575" s="142"/>
    </row>
    <row r="576" spans="1:14">
      <c r="A576" s="258"/>
      <c r="B576" s="258"/>
      <c r="C576" s="144" t="s">
        <v>2326</v>
      </c>
      <c r="D576" s="145">
        <v>0</v>
      </c>
      <c r="E576" s="145">
        <v>0</v>
      </c>
      <c r="F576" s="145">
        <v>0</v>
      </c>
      <c r="G576" s="145">
        <v>0</v>
      </c>
      <c r="H576" s="145">
        <v>0</v>
      </c>
      <c r="I576" s="145">
        <v>3</v>
      </c>
      <c r="J576" s="145">
        <v>1</v>
      </c>
      <c r="K576" s="145">
        <v>0</v>
      </c>
      <c r="L576" s="145">
        <v>1</v>
      </c>
      <c r="M576" s="145">
        <v>1</v>
      </c>
      <c r="N576" s="145"/>
    </row>
    <row r="577" spans="1:14">
      <c r="A577" s="258"/>
      <c r="B577" s="258"/>
      <c r="C577" s="144" t="s">
        <v>2327</v>
      </c>
      <c r="D577" s="145">
        <v>1</v>
      </c>
      <c r="E577" s="145">
        <v>0</v>
      </c>
      <c r="F577" s="145">
        <v>0</v>
      </c>
      <c r="G577" s="145">
        <v>0</v>
      </c>
      <c r="H577" s="145">
        <v>0</v>
      </c>
      <c r="I577" s="145">
        <v>0</v>
      </c>
      <c r="J577" s="145">
        <v>0</v>
      </c>
      <c r="K577" s="145">
        <v>1</v>
      </c>
      <c r="L577" s="145">
        <v>0</v>
      </c>
      <c r="M577" s="145">
        <v>0</v>
      </c>
      <c r="N577" s="145"/>
    </row>
    <row r="578" spans="1:14">
      <c r="A578" s="258"/>
      <c r="B578" s="258"/>
      <c r="C578" s="144" t="s">
        <v>2328</v>
      </c>
      <c r="D578" s="145">
        <v>2</v>
      </c>
      <c r="E578" s="145">
        <v>0</v>
      </c>
      <c r="F578" s="145">
        <v>0</v>
      </c>
      <c r="G578" s="145">
        <v>0</v>
      </c>
      <c r="H578" s="145">
        <v>0</v>
      </c>
      <c r="I578" s="145">
        <v>0</v>
      </c>
      <c r="J578" s="145">
        <v>1</v>
      </c>
      <c r="K578" s="145">
        <v>0</v>
      </c>
      <c r="L578" s="145">
        <v>0</v>
      </c>
      <c r="M578" s="145">
        <v>1</v>
      </c>
      <c r="N578" s="145"/>
    </row>
    <row r="579" spans="1:14">
      <c r="A579" s="258"/>
      <c r="B579" s="258" t="s">
        <v>1996</v>
      </c>
      <c r="C579" s="141"/>
      <c r="D579" s="142">
        <v>1</v>
      </c>
      <c r="E579" s="142">
        <v>0</v>
      </c>
      <c r="F579" s="142">
        <v>0</v>
      </c>
      <c r="G579" s="142">
        <v>0</v>
      </c>
      <c r="H579" s="142">
        <v>0</v>
      </c>
      <c r="I579" s="142">
        <v>0</v>
      </c>
      <c r="J579" s="142"/>
      <c r="K579" s="142"/>
      <c r="L579" s="142"/>
      <c r="M579" s="142"/>
      <c r="N579" s="142"/>
    </row>
    <row r="580" spans="1:14">
      <c r="A580" s="258"/>
      <c r="B580" s="258"/>
      <c r="C580" s="144" t="s">
        <v>2329</v>
      </c>
      <c r="D580" s="145">
        <v>1</v>
      </c>
      <c r="E580" s="145">
        <v>0</v>
      </c>
      <c r="F580" s="145">
        <v>0</v>
      </c>
      <c r="G580" s="145">
        <v>0</v>
      </c>
      <c r="H580" s="145">
        <v>0</v>
      </c>
      <c r="I580" s="145">
        <v>0</v>
      </c>
      <c r="J580" s="145">
        <v>0</v>
      </c>
      <c r="K580" s="145">
        <v>0</v>
      </c>
      <c r="L580" s="145">
        <v>1</v>
      </c>
      <c r="M580" s="145">
        <v>0</v>
      </c>
      <c r="N580" s="145"/>
    </row>
    <row r="581" spans="1:14">
      <c r="A581" s="258" t="s">
        <v>46</v>
      </c>
      <c r="B581" s="143" t="s">
        <v>1904</v>
      </c>
      <c r="C581" s="141"/>
      <c r="D581" s="120">
        <v>61</v>
      </c>
      <c r="E581" s="142">
        <v>18</v>
      </c>
      <c r="F581" s="142">
        <v>16</v>
      </c>
      <c r="G581" s="142">
        <v>1</v>
      </c>
      <c r="H581" s="142">
        <v>0</v>
      </c>
      <c r="I581" s="142">
        <v>2</v>
      </c>
      <c r="J581" s="120"/>
      <c r="K581" s="142"/>
      <c r="L581" s="142"/>
      <c r="M581" s="142"/>
      <c r="N581" s="142"/>
    </row>
    <row r="582" spans="1:14">
      <c r="A582" s="258"/>
      <c r="B582" s="258" t="s">
        <v>1905</v>
      </c>
      <c r="C582" s="141"/>
      <c r="D582" s="142">
        <v>55</v>
      </c>
      <c r="E582" s="142">
        <v>17</v>
      </c>
      <c r="F582" s="142">
        <v>12</v>
      </c>
      <c r="G582" s="142">
        <v>1</v>
      </c>
      <c r="H582" s="142">
        <v>0</v>
      </c>
      <c r="I582" s="142">
        <v>2</v>
      </c>
      <c r="J582" s="142"/>
      <c r="K582" s="142"/>
      <c r="L582" s="142"/>
      <c r="M582" s="142"/>
      <c r="N582" s="142"/>
    </row>
    <row r="583" spans="1:14">
      <c r="A583" s="258"/>
      <c r="B583" s="258"/>
      <c r="C583" s="144" t="s">
        <v>2330</v>
      </c>
      <c r="D583" s="145">
        <v>1</v>
      </c>
      <c r="E583" s="145">
        <v>0</v>
      </c>
      <c r="F583" s="145">
        <v>0</v>
      </c>
      <c r="G583" s="145">
        <v>0</v>
      </c>
      <c r="H583" s="145">
        <v>0</v>
      </c>
      <c r="I583" s="145">
        <v>0</v>
      </c>
      <c r="J583" s="145">
        <v>1</v>
      </c>
      <c r="K583" s="145">
        <v>0</v>
      </c>
      <c r="L583" s="145">
        <v>0</v>
      </c>
      <c r="M583" s="145">
        <v>0</v>
      </c>
      <c r="N583" s="145">
        <v>20728</v>
      </c>
    </row>
    <row r="584" spans="1:14">
      <c r="A584" s="258"/>
      <c r="B584" s="258"/>
      <c r="C584" s="144" t="s">
        <v>2331</v>
      </c>
      <c r="D584" s="145">
        <v>1</v>
      </c>
      <c r="E584" s="145">
        <v>1</v>
      </c>
      <c r="F584" s="145">
        <v>1</v>
      </c>
      <c r="G584" s="145">
        <v>0</v>
      </c>
      <c r="H584" s="145">
        <v>0</v>
      </c>
      <c r="I584" s="145">
        <v>0</v>
      </c>
      <c r="J584" s="145">
        <v>1</v>
      </c>
      <c r="K584" s="145">
        <v>1</v>
      </c>
      <c r="L584" s="145">
        <v>0</v>
      </c>
      <c r="M584" s="145">
        <v>1</v>
      </c>
      <c r="N584" s="145">
        <v>148395</v>
      </c>
    </row>
    <row r="585" spans="1:14">
      <c r="A585" s="258"/>
      <c r="B585" s="258"/>
      <c r="C585" s="144" t="s">
        <v>2332</v>
      </c>
      <c r="D585" s="145">
        <v>1</v>
      </c>
      <c r="E585" s="145">
        <v>0</v>
      </c>
      <c r="F585" s="145">
        <v>0</v>
      </c>
      <c r="G585" s="145">
        <v>0</v>
      </c>
      <c r="H585" s="145">
        <v>0</v>
      </c>
      <c r="I585" s="145">
        <v>0</v>
      </c>
      <c r="J585" s="145">
        <v>0</v>
      </c>
      <c r="K585" s="145">
        <v>0</v>
      </c>
      <c r="L585" s="145">
        <v>0</v>
      </c>
      <c r="M585" s="145">
        <v>1</v>
      </c>
      <c r="N585" s="145">
        <v>14360</v>
      </c>
    </row>
    <row r="586" spans="1:14">
      <c r="A586" s="258"/>
      <c r="B586" s="258"/>
      <c r="C586" s="144" t="s">
        <v>2333</v>
      </c>
      <c r="D586" s="145">
        <v>1</v>
      </c>
      <c r="E586" s="145">
        <v>0</v>
      </c>
      <c r="F586" s="145">
        <v>0</v>
      </c>
      <c r="G586" s="145">
        <v>0</v>
      </c>
      <c r="H586" s="145">
        <v>0</v>
      </c>
      <c r="I586" s="145">
        <v>0</v>
      </c>
      <c r="J586" s="145">
        <v>0</v>
      </c>
      <c r="K586" s="145">
        <v>0</v>
      </c>
      <c r="L586" s="145">
        <v>0</v>
      </c>
      <c r="M586" s="145">
        <v>1</v>
      </c>
      <c r="N586" s="145">
        <v>87164</v>
      </c>
    </row>
    <row r="587" spans="1:14">
      <c r="A587" s="258"/>
      <c r="B587" s="258"/>
      <c r="C587" s="144" t="s">
        <v>2334</v>
      </c>
      <c r="D587" s="145">
        <v>2</v>
      </c>
      <c r="E587" s="145">
        <v>0</v>
      </c>
      <c r="F587" s="145">
        <v>0</v>
      </c>
      <c r="G587" s="145">
        <v>0</v>
      </c>
      <c r="H587" s="145">
        <v>0</v>
      </c>
      <c r="I587" s="145">
        <v>0</v>
      </c>
      <c r="J587" s="145">
        <v>0</v>
      </c>
      <c r="K587" s="145">
        <v>1</v>
      </c>
      <c r="L587" s="145">
        <v>1</v>
      </c>
      <c r="M587" s="145">
        <v>0</v>
      </c>
      <c r="N587" s="145">
        <v>12243</v>
      </c>
    </row>
    <row r="588" spans="1:14" ht="19">
      <c r="A588" s="258"/>
      <c r="B588" s="258"/>
      <c r="C588" s="144" t="s">
        <v>7853</v>
      </c>
      <c r="D588" s="145">
        <v>0</v>
      </c>
      <c r="E588" s="145">
        <v>2</v>
      </c>
      <c r="F588" s="145">
        <v>0</v>
      </c>
      <c r="G588" s="145">
        <v>0</v>
      </c>
      <c r="H588" s="145">
        <v>0</v>
      </c>
      <c r="I588" s="145">
        <v>0</v>
      </c>
      <c r="J588" s="145">
        <v>0</v>
      </c>
      <c r="K588" s="145">
        <v>0</v>
      </c>
      <c r="L588" s="145">
        <v>1</v>
      </c>
      <c r="M588" s="145">
        <v>0</v>
      </c>
      <c r="N588" s="145">
        <v>27725</v>
      </c>
    </row>
    <row r="589" spans="1:14">
      <c r="A589" s="258"/>
      <c r="B589" s="258"/>
      <c r="C589" s="144" t="s">
        <v>2335</v>
      </c>
      <c r="D589" s="115">
        <v>1</v>
      </c>
      <c r="E589" s="145">
        <v>0</v>
      </c>
      <c r="F589" s="145">
        <v>0</v>
      </c>
      <c r="G589" s="145">
        <v>0</v>
      </c>
      <c r="H589" s="145">
        <v>0</v>
      </c>
      <c r="I589" s="145">
        <v>0</v>
      </c>
      <c r="J589" s="145">
        <v>0</v>
      </c>
      <c r="K589" s="145">
        <v>0</v>
      </c>
      <c r="L589" s="145">
        <v>1</v>
      </c>
      <c r="M589" s="115">
        <v>0</v>
      </c>
      <c r="N589" s="145">
        <v>41912</v>
      </c>
    </row>
    <row r="590" spans="1:14">
      <c r="A590" s="258"/>
      <c r="B590" s="258"/>
      <c r="C590" s="144" t="s">
        <v>2336</v>
      </c>
      <c r="D590" s="145">
        <v>3</v>
      </c>
      <c r="E590" s="145">
        <v>0</v>
      </c>
      <c r="F590" s="145">
        <v>0</v>
      </c>
      <c r="G590" s="145">
        <v>0</v>
      </c>
      <c r="H590" s="145">
        <v>0</v>
      </c>
      <c r="I590" s="145">
        <v>0</v>
      </c>
      <c r="J590" s="145">
        <v>2</v>
      </c>
      <c r="K590" s="145">
        <v>1</v>
      </c>
      <c r="L590" s="145">
        <v>0</v>
      </c>
      <c r="M590" s="145">
        <v>0</v>
      </c>
      <c r="N590" s="145">
        <v>62270</v>
      </c>
    </row>
    <row r="591" spans="1:14">
      <c r="A591" s="258"/>
      <c r="B591" s="258"/>
      <c r="C591" s="144" t="s">
        <v>2337</v>
      </c>
      <c r="D591" s="145">
        <v>0</v>
      </c>
      <c r="E591" s="145">
        <v>1</v>
      </c>
      <c r="F591" s="145">
        <v>0</v>
      </c>
      <c r="G591" s="145">
        <v>0</v>
      </c>
      <c r="H591" s="145">
        <v>0</v>
      </c>
      <c r="I591" s="145">
        <v>0</v>
      </c>
      <c r="J591" s="145">
        <v>0</v>
      </c>
      <c r="K591" s="145">
        <v>0</v>
      </c>
      <c r="L591" s="145">
        <v>0</v>
      </c>
      <c r="M591" s="145">
        <v>1</v>
      </c>
      <c r="N591" s="145">
        <v>26618</v>
      </c>
    </row>
    <row r="592" spans="1:14">
      <c r="A592" s="258"/>
      <c r="B592" s="258"/>
      <c r="C592" s="144" t="s">
        <v>2338</v>
      </c>
      <c r="D592" s="145">
        <v>1</v>
      </c>
      <c r="E592" s="145">
        <v>0</v>
      </c>
      <c r="F592" s="145">
        <v>0</v>
      </c>
      <c r="G592" s="145">
        <v>0</v>
      </c>
      <c r="H592" s="145">
        <v>0</v>
      </c>
      <c r="I592" s="145">
        <v>0</v>
      </c>
      <c r="J592" s="145">
        <v>0</v>
      </c>
      <c r="K592" s="145">
        <v>0</v>
      </c>
      <c r="L592" s="145">
        <v>1</v>
      </c>
      <c r="M592" s="145">
        <v>0</v>
      </c>
      <c r="N592" s="145">
        <v>35034</v>
      </c>
    </row>
    <row r="593" spans="1:14">
      <c r="A593" s="258"/>
      <c r="B593" s="258"/>
      <c r="C593" s="147" t="s">
        <v>2339</v>
      </c>
      <c r="D593" s="145">
        <v>1</v>
      </c>
      <c r="E593" s="145">
        <v>1</v>
      </c>
      <c r="F593" s="145">
        <v>0</v>
      </c>
      <c r="G593" s="145">
        <v>0</v>
      </c>
      <c r="H593" s="145">
        <v>0</v>
      </c>
      <c r="I593" s="145">
        <v>0</v>
      </c>
      <c r="J593" s="145">
        <v>0</v>
      </c>
      <c r="K593" s="145">
        <v>1</v>
      </c>
      <c r="L593" s="145">
        <v>1</v>
      </c>
      <c r="M593" s="145">
        <v>0</v>
      </c>
      <c r="N593" s="145">
        <v>63631</v>
      </c>
    </row>
    <row r="594" spans="1:14">
      <c r="A594" s="258"/>
      <c r="B594" s="258"/>
      <c r="C594" s="147" t="s">
        <v>2340</v>
      </c>
      <c r="D594" s="145">
        <v>1</v>
      </c>
      <c r="E594" s="145">
        <v>1</v>
      </c>
      <c r="F594" s="145">
        <v>0</v>
      </c>
      <c r="G594" s="145">
        <v>0</v>
      </c>
      <c r="H594" s="145">
        <v>0</v>
      </c>
      <c r="I594" s="145">
        <v>0</v>
      </c>
      <c r="J594" s="145">
        <v>0</v>
      </c>
      <c r="K594" s="145">
        <v>0</v>
      </c>
      <c r="L594" s="145">
        <v>0</v>
      </c>
      <c r="M594" s="145">
        <v>2</v>
      </c>
      <c r="N594" s="145">
        <v>60831</v>
      </c>
    </row>
    <row r="595" spans="1:14" ht="19">
      <c r="A595" s="258"/>
      <c r="B595" s="258"/>
      <c r="C595" s="144" t="s">
        <v>7854</v>
      </c>
      <c r="D595" s="145">
        <v>1</v>
      </c>
      <c r="E595" s="145">
        <v>0</v>
      </c>
      <c r="F595" s="145">
        <v>0</v>
      </c>
      <c r="G595" s="145">
        <v>1</v>
      </c>
      <c r="H595" s="145">
        <v>0</v>
      </c>
      <c r="I595" s="145">
        <v>0</v>
      </c>
      <c r="J595" s="145">
        <v>1</v>
      </c>
      <c r="K595" s="145">
        <v>0</v>
      </c>
      <c r="L595" s="145">
        <v>0</v>
      </c>
      <c r="M595" s="145">
        <v>0</v>
      </c>
      <c r="N595" s="145">
        <v>17581</v>
      </c>
    </row>
    <row r="596" spans="1:14">
      <c r="A596" s="258"/>
      <c r="B596" s="258"/>
      <c r="C596" s="144" t="s">
        <v>2341</v>
      </c>
      <c r="D596" s="145">
        <v>3</v>
      </c>
      <c r="E596" s="145">
        <v>0</v>
      </c>
      <c r="F596" s="145">
        <v>1</v>
      </c>
      <c r="G596" s="145">
        <v>0</v>
      </c>
      <c r="H596" s="145">
        <v>0</v>
      </c>
      <c r="I596" s="145">
        <v>0</v>
      </c>
      <c r="J596" s="145">
        <v>0</v>
      </c>
      <c r="K596" s="145">
        <v>3</v>
      </c>
      <c r="L596" s="145">
        <v>1</v>
      </c>
      <c r="M596" s="145">
        <v>0</v>
      </c>
      <c r="N596" s="145">
        <v>59293</v>
      </c>
    </row>
    <row r="597" spans="1:14">
      <c r="A597" s="258"/>
      <c r="B597" s="258"/>
      <c r="C597" s="144" t="s">
        <v>2342</v>
      </c>
      <c r="D597" s="145">
        <v>1</v>
      </c>
      <c r="E597" s="145">
        <v>0</v>
      </c>
      <c r="F597" s="145">
        <v>0</v>
      </c>
      <c r="G597" s="145">
        <v>0</v>
      </c>
      <c r="H597" s="145">
        <v>0</v>
      </c>
      <c r="I597" s="145">
        <v>0</v>
      </c>
      <c r="J597" s="145">
        <v>0</v>
      </c>
      <c r="K597" s="145">
        <v>0</v>
      </c>
      <c r="L597" s="145">
        <v>0</v>
      </c>
      <c r="M597" s="145">
        <v>1</v>
      </c>
      <c r="N597" s="145">
        <v>60332</v>
      </c>
    </row>
    <row r="598" spans="1:14">
      <c r="A598" s="258"/>
      <c r="B598" s="258"/>
      <c r="C598" s="144" t="s">
        <v>2343</v>
      </c>
      <c r="D598" s="145">
        <v>1</v>
      </c>
      <c r="E598" s="145">
        <v>0</v>
      </c>
      <c r="F598" s="145">
        <v>0</v>
      </c>
      <c r="G598" s="145">
        <v>0</v>
      </c>
      <c r="H598" s="145">
        <v>0</v>
      </c>
      <c r="I598" s="145">
        <v>0</v>
      </c>
      <c r="J598" s="145">
        <v>0</v>
      </c>
      <c r="K598" s="145">
        <v>0</v>
      </c>
      <c r="L598" s="145">
        <v>0</v>
      </c>
      <c r="M598" s="145">
        <v>1</v>
      </c>
      <c r="N598" s="145">
        <v>7793</v>
      </c>
    </row>
    <row r="599" spans="1:14">
      <c r="A599" s="258"/>
      <c r="B599" s="258"/>
      <c r="C599" s="144" t="s">
        <v>2344</v>
      </c>
      <c r="D599" s="145">
        <v>1</v>
      </c>
      <c r="E599" s="145">
        <v>0</v>
      </c>
      <c r="F599" s="145">
        <v>0</v>
      </c>
      <c r="G599" s="145">
        <v>0</v>
      </c>
      <c r="H599" s="145">
        <v>0</v>
      </c>
      <c r="I599" s="145">
        <v>0</v>
      </c>
      <c r="J599" s="145">
        <v>1</v>
      </c>
      <c r="K599" s="145">
        <v>0</v>
      </c>
      <c r="L599" s="145">
        <v>0</v>
      </c>
      <c r="M599" s="145">
        <v>0</v>
      </c>
      <c r="N599" s="145">
        <v>47256</v>
      </c>
    </row>
    <row r="600" spans="1:14">
      <c r="A600" s="258"/>
      <c r="B600" s="258"/>
      <c r="C600" s="144" t="s">
        <v>2345</v>
      </c>
      <c r="D600" s="145">
        <v>1</v>
      </c>
      <c r="E600" s="145">
        <v>0</v>
      </c>
      <c r="F600" s="145">
        <v>1</v>
      </c>
      <c r="G600" s="145">
        <v>0</v>
      </c>
      <c r="H600" s="145">
        <v>0</v>
      </c>
      <c r="I600" s="145">
        <v>0</v>
      </c>
      <c r="J600" s="145">
        <v>0</v>
      </c>
      <c r="K600" s="145">
        <v>0</v>
      </c>
      <c r="L600" s="145">
        <v>1</v>
      </c>
      <c r="M600" s="145">
        <v>1</v>
      </c>
      <c r="N600" s="145">
        <v>52694</v>
      </c>
    </row>
    <row r="601" spans="1:14" ht="19">
      <c r="A601" s="258"/>
      <c r="B601" s="258"/>
      <c r="C601" s="144" t="s">
        <v>7855</v>
      </c>
      <c r="D601" s="145">
        <v>6</v>
      </c>
      <c r="E601" s="145">
        <v>8</v>
      </c>
      <c r="F601" s="145">
        <v>2</v>
      </c>
      <c r="G601" s="145">
        <v>0</v>
      </c>
      <c r="H601" s="145">
        <v>0</v>
      </c>
      <c r="I601" s="145">
        <v>2</v>
      </c>
      <c r="J601" s="145">
        <v>8</v>
      </c>
      <c r="K601" s="145">
        <v>2</v>
      </c>
      <c r="L601" s="145">
        <v>4</v>
      </c>
      <c r="M601" s="145">
        <v>1</v>
      </c>
      <c r="N601" s="145">
        <v>73621</v>
      </c>
    </row>
    <row r="602" spans="1:14">
      <c r="A602" s="258"/>
      <c r="B602" s="258"/>
      <c r="C602" s="144" t="s">
        <v>2346</v>
      </c>
      <c r="D602" s="145">
        <v>1</v>
      </c>
      <c r="E602" s="145">
        <v>0</v>
      </c>
      <c r="F602" s="145">
        <v>2</v>
      </c>
      <c r="G602" s="145">
        <v>0</v>
      </c>
      <c r="H602" s="145">
        <v>0</v>
      </c>
      <c r="I602" s="145">
        <v>0</v>
      </c>
      <c r="J602" s="145">
        <v>0</v>
      </c>
      <c r="K602" s="145">
        <v>0</v>
      </c>
      <c r="L602" s="145">
        <v>1</v>
      </c>
      <c r="M602" s="145">
        <v>2</v>
      </c>
      <c r="N602" s="145">
        <v>136205</v>
      </c>
    </row>
    <row r="603" spans="1:14">
      <c r="A603" s="258"/>
      <c r="B603" s="258"/>
      <c r="C603" s="144" t="s">
        <v>2347</v>
      </c>
      <c r="D603" s="145">
        <v>0</v>
      </c>
      <c r="E603" s="145">
        <v>1</v>
      </c>
      <c r="F603" s="145">
        <v>0</v>
      </c>
      <c r="G603" s="145">
        <v>0</v>
      </c>
      <c r="H603" s="145">
        <v>0</v>
      </c>
      <c r="I603" s="145">
        <v>0</v>
      </c>
      <c r="J603" s="145">
        <v>1</v>
      </c>
      <c r="K603" s="145">
        <v>0</v>
      </c>
      <c r="L603" s="145">
        <v>0</v>
      </c>
      <c r="M603" s="145">
        <v>0</v>
      </c>
      <c r="N603" s="145">
        <v>27667</v>
      </c>
    </row>
    <row r="604" spans="1:14">
      <c r="A604" s="258"/>
      <c r="B604" s="258"/>
      <c r="C604" s="144" t="s">
        <v>2139</v>
      </c>
      <c r="D604" s="145">
        <v>0</v>
      </c>
      <c r="E604" s="145">
        <v>0</v>
      </c>
      <c r="F604" s="145">
        <v>1</v>
      </c>
      <c r="G604" s="145">
        <v>0</v>
      </c>
      <c r="H604" s="145">
        <v>0</v>
      </c>
      <c r="I604" s="145">
        <v>0</v>
      </c>
      <c r="J604" s="145">
        <v>0</v>
      </c>
      <c r="K604" s="145">
        <v>0</v>
      </c>
      <c r="L604" s="145">
        <v>0</v>
      </c>
      <c r="M604" s="145">
        <v>1</v>
      </c>
      <c r="N604" s="145">
        <v>91414</v>
      </c>
    </row>
    <row r="605" spans="1:14">
      <c r="A605" s="258"/>
      <c r="B605" s="258"/>
      <c r="C605" s="144" t="s">
        <v>2348</v>
      </c>
      <c r="D605" s="145">
        <v>1</v>
      </c>
      <c r="E605" s="145">
        <v>0</v>
      </c>
      <c r="F605" s="145">
        <v>0</v>
      </c>
      <c r="G605" s="145">
        <v>0</v>
      </c>
      <c r="H605" s="145">
        <v>0</v>
      </c>
      <c r="I605" s="145">
        <v>0</v>
      </c>
      <c r="J605" s="145">
        <v>0</v>
      </c>
      <c r="K605" s="145">
        <v>1</v>
      </c>
      <c r="L605" s="145">
        <v>0</v>
      </c>
      <c r="M605" s="145">
        <v>0</v>
      </c>
      <c r="N605" s="145">
        <v>40096</v>
      </c>
    </row>
    <row r="606" spans="1:14" ht="19">
      <c r="A606" s="258"/>
      <c r="B606" s="258"/>
      <c r="C606" s="144" t="s">
        <v>7856</v>
      </c>
      <c r="D606" s="145">
        <v>3</v>
      </c>
      <c r="E606" s="145">
        <v>0</v>
      </c>
      <c r="F606" s="145">
        <v>1</v>
      </c>
      <c r="G606" s="145">
        <v>0</v>
      </c>
      <c r="H606" s="145">
        <v>0</v>
      </c>
      <c r="I606" s="145">
        <v>0</v>
      </c>
      <c r="J606" s="145">
        <v>0</v>
      </c>
      <c r="K606" s="145">
        <v>1</v>
      </c>
      <c r="L606" s="145">
        <v>2</v>
      </c>
      <c r="M606" s="145">
        <v>0</v>
      </c>
      <c r="N606" s="145">
        <v>14239</v>
      </c>
    </row>
    <row r="607" spans="1:14">
      <c r="A607" s="258"/>
      <c r="B607" s="258"/>
      <c r="C607" s="144" t="s">
        <v>2349</v>
      </c>
      <c r="D607" s="145">
        <v>1</v>
      </c>
      <c r="E607" s="145">
        <v>0</v>
      </c>
      <c r="F607" s="145">
        <v>0</v>
      </c>
      <c r="G607" s="145">
        <v>0</v>
      </c>
      <c r="H607" s="145">
        <v>0</v>
      </c>
      <c r="I607" s="145">
        <v>0</v>
      </c>
      <c r="J607" s="145">
        <v>0</v>
      </c>
      <c r="K607" s="145">
        <v>1</v>
      </c>
      <c r="L607" s="145">
        <v>0</v>
      </c>
      <c r="M607" s="145">
        <v>0</v>
      </c>
      <c r="N607" s="145">
        <v>17413</v>
      </c>
    </row>
    <row r="608" spans="1:14">
      <c r="A608" s="258"/>
      <c r="B608" s="258"/>
      <c r="C608" s="144" t="s">
        <v>2350</v>
      </c>
      <c r="D608" s="145">
        <v>1</v>
      </c>
      <c r="E608" s="145">
        <v>0</v>
      </c>
      <c r="F608" s="145">
        <v>0</v>
      </c>
      <c r="G608" s="145">
        <v>0</v>
      </c>
      <c r="H608" s="145">
        <v>0</v>
      </c>
      <c r="I608" s="145">
        <v>0</v>
      </c>
      <c r="J608" s="145">
        <v>0</v>
      </c>
      <c r="K608" s="145">
        <v>0</v>
      </c>
      <c r="L608" s="145">
        <v>0</v>
      </c>
      <c r="M608" s="145">
        <v>1</v>
      </c>
      <c r="N608" s="145">
        <v>25135</v>
      </c>
    </row>
    <row r="609" spans="1:14">
      <c r="A609" s="258"/>
      <c r="B609" s="258"/>
      <c r="C609" s="144" t="s">
        <v>2351</v>
      </c>
      <c r="D609" s="145">
        <v>5</v>
      </c>
      <c r="E609" s="145">
        <v>0</v>
      </c>
      <c r="F609" s="145">
        <v>0</v>
      </c>
      <c r="G609" s="145">
        <v>0</v>
      </c>
      <c r="H609" s="145">
        <v>0</v>
      </c>
      <c r="I609" s="145">
        <v>0</v>
      </c>
      <c r="J609" s="145">
        <v>1</v>
      </c>
      <c r="K609" s="145">
        <v>2</v>
      </c>
      <c r="L609" s="145">
        <v>0</v>
      </c>
      <c r="M609" s="145">
        <v>2</v>
      </c>
      <c r="N609" s="145">
        <v>136936</v>
      </c>
    </row>
    <row r="610" spans="1:14">
      <c r="A610" s="258"/>
      <c r="B610" s="258"/>
      <c r="C610" s="144" t="s">
        <v>2352</v>
      </c>
      <c r="D610" s="145">
        <v>1</v>
      </c>
      <c r="E610" s="145">
        <v>0</v>
      </c>
      <c r="F610" s="145">
        <v>0</v>
      </c>
      <c r="G610" s="145">
        <v>0</v>
      </c>
      <c r="H610" s="145">
        <v>0</v>
      </c>
      <c r="I610" s="145">
        <v>0</v>
      </c>
      <c r="J610" s="145">
        <v>0</v>
      </c>
      <c r="K610" s="145">
        <v>1</v>
      </c>
      <c r="L610" s="145">
        <v>0</v>
      </c>
      <c r="M610" s="145">
        <v>0</v>
      </c>
      <c r="N610" s="145">
        <v>52320</v>
      </c>
    </row>
    <row r="611" spans="1:14" ht="19">
      <c r="A611" s="258"/>
      <c r="B611" s="258"/>
      <c r="C611" s="144" t="s">
        <v>7857</v>
      </c>
      <c r="D611" s="145">
        <v>3</v>
      </c>
      <c r="E611" s="145">
        <v>0</v>
      </c>
      <c r="F611" s="145">
        <v>0</v>
      </c>
      <c r="G611" s="145">
        <v>0</v>
      </c>
      <c r="H611" s="145">
        <v>0</v>
      </c>
      <c r="I611" s="145">
        <v>0</v>
      </c>
      <c r="J611" s="145">
        <v>1</v>
      </c>
      <c r="K611" s="145">
        <v>1</v>
      </c>
      <c r="L611" s="145">
        <v>0</v>
      </c>
      <c r="M611" s="145">
        <v>0</v>
      </c>
      <c r="N611" s="145">
        <v>15890</v>
      </c>
    </row>
    <row r="612" spans="1:14">
      <c r="A612" s="258"/>
      <c r="B612" s="258"/>
      <c r="C612" s="144" t="s">
        <v>2353</v>
      </c>
      <c r="D612" s="145">
        <v>5</v>
      </c>
      <c r="E612" s="145">
        <v>1</v>
      </c>
      <c r="F612" s="145">
        <v>1</v>
      </c>
      <c r="G612" s="145">
        <v>0</v>
      </c>
      <c r="H612" s="145">
        <v>0</v>
      </c>
      <c r="I612" s="145">
        <v>0</v>
      </c>
      <c r="J612" s="145">
        <v>1</v>
      </c>
      <c r="K612" s="145">
        <v>3</v>
      </c>
      <c r="L612" s="145">
        <v>0</v>
      </c>
      <c r="M612" s="145">
        <v>3</v>
      </c>
      <c r="N612" s="145">
        <v>35302</v>
      </c>
    </row>
    <row r="613" spans="1:14">
      <c r="A613" s="258"/>
      <c r="B613" s="258"/>
      <c r="C613" s="144" t="s">
        <v>2354</v>
      </c>
      <c r="D613" s="145">
        <v>1</v>
      </c>
      <c r="E613" s="145">
        <v>0</v>
      </c>
      <c r="F613" s="145">
        <v>0</v>
      </c>
      <c r="G613" s="145">
        <v>0</v>
      </c>
      <c r="H613" s="145">
        <v>0</v>
      </c>
      <c r="I613" s="145">
        <v>0</v>
      </c>
      <c r="J613" s="145">
        <v>1</v>
      </c>
      <c r="K613" s="145">
        <v>0</v>
      </c>
      <c r="L613" s="145">
        <v>0</v>
      </c>
      <c r="M613" s="145">
        <v>0</v>
      </c>
      <c r="N613" s="145">
        <v>22122</v>
      </c>
    </row>
    <row r="614" spans="1:14">
      <c r="A614" s="258"/>
      <c r="B614" s="258"/>
      <c r="C614" s="144" t="s">
        <v>2355</v>
      </c>
      <c r="D614" s="145">
        <v>1</v>
      </c>
      <c r="E614" s="145">
        <v>0</v>
      </c>
      <c r="F614" s="145">
        <v>0</v>
      </c>
      <c r="G614" s="145">
        <v>0</v>
      </c>
      <c r="H614" s="145">
        <v>0</v>
      </c>
      <c r="I614" s="145">
        <v>0</v>
      </c>
      <c r="J614" s="145">
        <v>1</v>
      </c>
      <c r="K614" s="145">
        <v>0</v>
      </c>
      <c r="L614" s="145">
        <v>0</v>
      </c>
      <c r="M614" s="145">
        <v>0</v>
      </c>
      <c r="N614" s="145">
        <v>63934</v>
      </c>
    </row>
    <row r="615" spans="1:14" ht="19">
      <c r="A615" s="258"/>
      <c r="B615" s="258"/>
      <c r="C615" s="144" t="s">
        <v>7858</v>
      </c>
      <c r="D615" s="145">
        <v>1</v>
      </c>
      <c r="E615" s="145">
        <v>1</v>
      </c>
      <c r="F615" s="145">
        <v>2</v>
      </c>
      <c r="G615" s="145">
        <v>0</v>
      </c>
      <c r="H615" s="145">
        <v>0</v>
      </c>
      <c r="I615" s="145">
        <v>0</v>
      </c>
      <c r="J615" s="145">
        <v>0</v>
      </c>
      <c r="K615" s="145">
        <v>2</v>
      </c>
      <c r="L615" s="145">
        <v>0</v>
      </c>
      <c r="M615" s="145">
        <v>0</v>
      </c>
      <c r="N615" s="145">
        <v>27038</v>
      </c>
    </row>
    <row r="616" spans="1:14">
      <c r="A616" s="258"/>
      <c r="B616" s="258"/>
      <c r="C616" s="144" t="s">
        <v>2356</v>
      </c>
      <c r="D616" s="145">
        <v>2</v>
      </c>
      <c r="E616" s="145">
        <v>0</v>
      </c>
      <c r="F616" s="145">
        <v>0</v>
      </c>
      <c r="G616" s="145">
        <v>0</v>
      </c>
      <c r="H616" s="145">
        <v>0</v>
      </c>
      <c r="I616" s="145">
        <v>0</v>
      </c>
      <c r="J616" s="145">
        <v>2</v>
      </c>
      <c r="K616" s="145">
        <v>0</v>
      </c>
      <c r="L616" s="145">
        <v>0</v>
      </c>
      <c r="M616" s="145">
        <v>0</v>
      </c>
      <c r="N616" s="145">
        <v>17777</v>
      </c>
    </row>
    <row r="617" spans="1:14">
      <c r="A617" s="258"/>
      <c r="B617" s="258"/>
      <c r="C617" s="144" t="s">
        <v>2357</v>
      </c>
      <c r="D617" s="145">
        <v>1</v>
      </c>
      <c r="E617" s="145">
        <v>0</v>
      </c>
      <c r="F617" s="145">
        <v>0</v>
      </c>
      <c r="G617" s="145">
        <v>0</v>
      </c>
      <c r="H617" s="145">
        <v>0</v>
      </c>
      <c r="I617" s="145">
        <v>0</v>
      </c>
      <c r="J617" s="145">
        <v>1</v>
      </c>
      <c r="K617" s="145">
        <v>0</v>
      </c>
      <c r="L617" s="145">
        <v>0</v>
      </c>
      <c r="M617" s="145">
        <v>0</v>
      </c>
      <c r="N617" s="145">
        <v>12497</v>
      </c>
    </row>
    <row r="618" spans="1:14">
      <c r="A618" s="258"/>
      <c r="B618" s="258"/>
      <c r="C618" s="144" t="s">
        <v>2358</v>
      </c>
      <c r="D618" s="145">
        <v>1</v>
      </c>
      <c r="E618" s="145">
        <v>0</v>
      </c>
      <c r="F618" s="145">
        <v>0</v>
      </c>
      <c r="G618" s="145">
        <v>0</v>
      </c>
      <c r="H618" s="145">
        <v>0</v>
      </c>
      <c r="I618" s="145">
        <v>0</v>
      </c>
      <c r="J618" s="145">
        <v>0</v>
      </c>
      <c r="K618" s="145">
        <v>0</v>
      </c>
      <c r="L618" s="145">
        <v>1</v>
      </c>
      <c r="M618" s="145">
        <v>0</v>
      </c>
      <c r="N618" s="145">
        <v>9020</v>
      </c>
    </row>
    <row r="619" spans="1:14">
      <c r="A619" s="258"/>
      <c r="B619" s="258" t="s">
        <v>1951</v>
      </c>
      <c r="C619" s="141"/>
      <c r="D619" s="142">
        <v>1</v>
      </c>
      <c r="E619" s="142">
        <v>0</v>
      </c>
      <c r="F619" s="142">
        <v>3</v>
      </c>
      <c r="G619" s="142">
        <v>0</v>
      </c>
      <c r="H619" s="142">
        <v>0</v>
      </c>
      <c r="I619" s="142">
        <v>0</v>
      </c>
      <c r="J619" s="142"/>
      <c r="K619" s="142"/>
      <c r="L619" s="142"/>
      <c r="M619" s="142"/>
      <c r="N619" s="142"/>
    </row>
    <row r="620" spans="1:14">
      <c r="A620" s="258"/>
      <c r="B620" s="258"/>
      <c r="C620" s="144" t="s">
        <v>2359</v>
      </c>
      <c r="D620" s="145">
        <v>0</v>
      </c>
      <c r="E620" s="145">
        <v>0</v>
      </c>
      <c r="F620" s="145">
        <v>1</v>
      </c>
      <c r="G620" s="145">
        <v>0</v>
      </c>
      <c r="H620" s="145">
        <v>0</v>
      </c>
      <c r="I620" s="145">
        <v>0</v>
      </c>
      <c r="J620" s="145">
        <v>0</v>
      </c>
      <c r="K620" s="145">
        <v>0</v>
      </c>
      <c r="L620" s="145">
        <v>0</v>
      </c>
      <c r="M620" s="145">
        <v>1</v>
      </c>
      <c r="N620" s="145">
        <v>12467</v>
      </c>
    </row>
    <row r="621" spans="1:14">
      <c r="A621" s="258"/>
      <c r="B621" s="258"/>
      <c r="C621" s="144" t="s">
        <v>2360</v>
      </c>
      <c r="D621" s="145">
        <v>1</v>
      </c>
      <c r="E621" s="145">
        <v>0</v>
      </c>
      <c r="F621" s="145">
        <v>2</v>
      </c>
      <c r="G621" s="145">
        <v>0</v>
      </c>
      <c r="H621" s="145">
        <v>0</v>
      </c>
      <c r="I621" s="145">
        <v>0</v>
      </c>
      <c r="J621" s="145">
        <v>1</v>
      </c>
      <c r="K621" s="145">
        <v>0</v>
      </c>
      <c r="L621" s="145">
        <v>0</v>
      </c>
      <c r="M621" s="145">
        <v>2</v>
      </c>
      <c r="N621" s="145">
        <v>13555</v>
      </c>
    </row>
    <row r="622" spans="1:14">
      <c r="A622" s="258"/>
      <c r="B622" s="258" t="s">
        <v>2255</v>
      </c>
      <c r="C622" s="141"/>
      <c r="D622" s="142">
        <v>5</v>
      </c>
      <c r="E622" s="142">
        <v>1</v>
      </c>
      <c r="F622" s="142">
        <v>1</v>
      </c>
      <c r="G622" s="142">
        <v>0</v>
      </c>
      <c r="H622" s="142">
        <v>0</v>
      </c>
      <c r="I622" s="142">
        <v>0</v>
      </c>
      <c r="J622" s="142"/>
      <c r="K622" s="142"/>
      <c r="L622" s="142"/>
      <c r="M622" s="142"/>
      <c r="N622" s="142"/>
    </row>
    <row r="623" spans="1:14" ht="19">
      <c r="A623" s="258"/>
      <c r="B623" s="258"/>
      <c r="C623" s="144" t="s">
        <v>7859</v>
      </c>
      <c r="D623" s="145">
        <v>5</v>
      </c>
      <c r="E623" s="145">
        <v>1</v>
      </c>
      <c r="F623" s="145">
        <v>1</v>
      </c>
      <c r="G623" s="145">
        <v>0</v>
      </c>
      <c r="H623" s="145">
        <v>0</v>
      </c>
      <c r="I623" s="145">
        <v>0</v>
      </c>
      <c r="J623" s="145">
        <v>1</v>
      </c>
      <c r="K623" s="145">
        <v>3</v>
      </c>
      <c r="L623" s="145">
        <v>1</v>
      </c>
      <c r="M623" s="145">
        <v>1</v>
      </c>
      <c r="N623" s="145"/>
    </row>
    <row r="624" spans="1:14">
      <c r="A624" s="258" t="s">
        <v>49</v>
      </c>
      <c r="B624" s="143" t="s">
        <v>1904</v>
      </c>
      <c r="C624" s="141"/>
      <c r="D624" s="142">
        <v>10</v>
      </c>
      <c r="E624" s="142">
        <v>4</v>
      </c>
      <c r="F624" s="142">
        <v>2</v>
      </c>
      <c r="G624" s="142">
        <v>0</v>
      </c>
      <c r="H624" s="142">
        <v>0</v>
      </c>
      <c r="I624" s="142">
        <v>0</v>
      </c>
      <c r="J624" s="142"/>
      <c r="K624" s="142"/>
      <c r="L624" s="142"/>
      <c r="M624" s="142"/>
      <c r="N624" s="142"/>
    </row>
    <row r="625" spans="1:14">
      <c r="A625" s="258"/>
      <c r="B625" s="258" t="s">
        <v>1905</v>
      </c>
      <c r="C625" s="141"/>
      <c r="D625" s="142">
        <v>3</v>
      </c>
      <c r="E625" s="142">
        <v>0</v>
      </c>
      <c r="F625" s="142">
        <v>1</v>
      </c>
      <c r="G625" s="142">
        <v>0</v>
      </c>
      <c r="H625" s="142">
        <v>0</v>
      </c>
      <c r="I625" s="142">
        <v>0</v>
      </c>
      <c r="J625" s="142"/>
      <c r="K625" s="142"/>
      <c r="L625" s="142"/>
      <c r="M625" s="142"/>
      <c r="N625" s="142"/>
    </row>
    <row r="626" spans="1:14">
      <c r="A626" s="258"/>
      <c r="B626" s="258"/>
      <c r="C626" s="144" t="s">
        <v>2361</v>
      </c>
      <c r="D626" s="145">
        <v>1</v>
      </c>
      <c r="E626" s="145">
        <v>0</v>
      </c>
      <c r="F626" s="145">
        <v>0</v>
      </c>
      <c r="G626" s="145">
        <v>0</v>
      </c>
      <c r="H626" s="145">
        <v>0</v>
      </c>
      <c r="I626" s="145">
        <v>0</v>
      </c>
      <c r="J626" s="145">
        <v>1</v>
      </c>
      <c r="K626" s="145">
        <v>0</v>
      </c>
      <c r="L626" s="145">
        <v>0</v>
      </c>
      <c r="M626" s="145">
        <v>0</v>
      </c>
      <c r="N626" s="145">
        <v>1881</v>
      </c>
    </row>
    <row r="627" spans="1:14">
      <c r="A627" s="258"/>
      <c r="B627" s="258"/>
      <c r="C627" s="144" t="s">
        <v>2345</v>
      </c>
      <c r="D627" s="145">
        <v>0</v>
      </c>
      <c r="E627" s="145">
        <v>0</v>
      </c>
      <c r="F627" s="145">
        <v>1</v>
      </c>
      <c r="G627" s="145">
        <v>0</v>
      </c>
      <c r="H627" s="145">
        <v>0</v>
      </c>
      <c r="I627" s="145">
        <v>0</v>
      </c>
      <c r="J627" s="145">
        <v>0</v>
      </c>
      <c r="K627" s="145">
        <v>0</v>
      </c>
      <c r="L627" s="145">
        <v>0</v>
      </c>
      <c r="M627" s="145">
        <v>1</v>
      </c>
      <c r="N627" s="145">
        <v>13326</v>
      </c>
    </row>
    <row r="628" spans="1:14">
      <c r="A628" s="258"/>
      <c r="B628" s="258"/>
      <c r="C628" s="147" t="s">
        <v>2362</v>
      </c>
      <c r="D628" s="145">
        <v>1</v>
      </c>
      <c r="E628" s="145">
        <v>0</v>
      </c>
      <c r="F628" s="145">
        <v>0</v>
      </c>
      <c r="G628" s="145">
        <v>0</v>
      </c>
      <c r="H628" s="145">
        <v>0</v>
      </c>
      <c r="I628" s="145">
        <v>0</v>
      </c>
      <c r="J628" s="145">
        <v>0</v>
      </c>
      <c r="K628" s="145">
        <v>1</v>
      </c>
      <c r="L628" s="145">
        <v>0</v>
      </c>
      <c r="M628" s="145">
        <v>0</v>
      </c>
      <c r="N628" s="145">
        <v>2851</v>
      </c>
    </row>
    <row r="629" spans="1:14">
      <c r="A629" s="258"/>
      <c r="B629" s="258"/>
      <c r="C629" s="144" t="s">
        <v>2363</v>
      </c>
      <c r="D629" s="145">
        <v>1</v>
      </c>
      <c r="E629" s="145">
        <v>0</v>
      </c>
      <c r="F629" s="145">
        <v>0</v>
      </c>
      <c r="G629" s="145">
        <v>0</v>
      </c>
      <c r="H629" s="145">
        <v>0</v>
      </c>
      <c r="I629" s="145">
        <v>0</v>
      </c>
      <c r="J629" s="145">
        <v>0</v>
      </c>
      <c r="K629" s="145">
        <v>1</v>
      </c>
      <c r="L629" s="145">
        <v>0</v>
      </c>
      <c r="M629" s="145">
        <v>0</v>
      </c>
      <c r="N629" s="145">
        <v>13361</v>
      </c>
    </row>
    <row r="630" spans="1:14">
      <c r="A630" s="258"/>
      <c r="B630" s="258" t="s">
        <v>1951</v>
      </c>
      <c r="C630" s="141"/>
      <c r="D630" s="142">
        <v>3</v>
      </c>
      <c r="E630" s="142">
        <v>4</v>
      </c>
      <c r="F630" s="142">
        <v>1</v>
      </c>
      <c r="G630" s="142">
        <v>0</v>
      </c>
      <c r="H630" s="142">
        <v>0</v>
      </c>
      <c r="I630" s="142">
        <v>0</v>
      </c>
      <c r="J630" s="142"/>
      <c r="K630" s="142"/>
      <c r="L630" s="142"/>
      <c r="M630" s="142"/>
      <c r="N630" s="142"/>
    </row>
    <row r="631" spans="1:14">
      <c r="A631" s="258"/>
      <c r="B631" s="258"/>
      <c r="C631" s="144" t="s">
        <v>2364</v>
      </c>
      <c r="D631" s="145">
        <v>3</v>
      </c>
      <c r="E631" s="145">
        <v>4</v>
      </c>
      <c r="F631" s="145">
        <v>1</v>
      </c>
      <c r="G631" s="145">
        <v>0</v>
      </c>
      <c r="H631" s="145">
        <v>0</v>
      </c>
      <c r="I631" s="145">
        <v>0</v>
      </c>
      <c r="J631" s="145">
        <v>1</v>
      </c>
      <c r="K631" s="145">
        <v>4</v>
      </c>
      <c r="L631" s="145">
        <v>1</v>
      </c>
      <c r="M631" s="145">
        <v>2</v>
      </c>
      <c r="N631" s="145">
        <v>25695</v>
      </c>
    </row>
    <row r="632" spans="1:14">
      <c r="A632" s="258"/>
      <c r="B632" s="258" t="s">
        <v>1955</v>
      </c>
      <c r="C632" s="141"/>
      <c r="D632" s="142">
        <v>2</v>
      </c>
      <c r="E632" s="142">
        <v>0</v>
      </c>
      <c r="F632" s="142">
        <v>0</v>
      </c>
      <c r="G632" s="142">
        <v>0</v>
      </c>
      <c r="H632" s="142">
        <v>0</v>
      </c>
      <c r="I632" s="142">
        <v>0</v>
      </c>
      <c r="J632" s="142"/>
      <c r="K632" s="142"/>
      <c r="L632" s="142"/>
      <c r="M632" s="142"/>
      <c r="N632" s="142"/>
    </row>
    <row r="633" spans="1:14">
      <c r="A633" s="258"/>
      <c r="B633" s="258"/>
      <c r="C633" s="144" t="s">
        <v>2365</v>
      </c>
      <c r="D633" s="145">
        <v>2</v>
      </c>
      <c r="E633" s="145">
        <v>0</v>
      </c>
      <c r="F633" s="145">
        <v>0</v>
      </c>
      <c r="G633" s="145">
        <v>0</v>
      </c>
      <c r="H633" s="145">
        <v>0</v>
      </c>
      <c r="I633" s="145">
        <v>0</v>
      </c>
      <c r="J633" s="145">
        <v>1</v>
      </c>
      <c r="K633" s="145">
        <v>0</v>
      </c>
      <c r="L633" s="145">
        <v>1</v>
      </c>
      <c r="M633" s="145">
        <v>0</v>
      </c>
      <c r="N633" s="145"/>
    </row>
    <row r="634" spans="1:14">
      <c r="A634" s="258"/>
      <c r="B634" s="258" t="s">
        <v>2255</v>
      </c>
      <c r="C634" s="141"/>
      <c r="D634" s="142">
        <v>2</v>
      </c>
      <c r="E634" s="142">
        <v>0</v>
      </c>
      <c r="F634" s="142">
        <v>0</v>
      </c>
      <c r="G634" s="142">
        <v>0</v>
      </c>
      <c r="H634" s="142">
        <v>0</v>
      </c>
      <c r="I634" s="142">
        <v>0</v>
      </c>
      <c r="J634" s="142"/>
      <c r="K634" s="142"/>
      <c r="L634" s="142"/>
      <c r="M634" s="142"/>
      <c r="N634" s="142"/>
    </row>
    <row r="635" spans="1:14">
      <c r="A635" s="258"/>
      <c r="B635" s="258"/>
      <c r="C635" s="144" t="s">
        <v>2366</v>
      </c>
      <c r="D635" s="145"/>
      <c r="E635" s="145"/>
      <c r="F635" s="145"/>
      <c r="G635" s="145"/>
      <c r="H635" s="145"/>
      <c r="I635" s="145"/>
      <c r="J635" s="145"/>
      <c r="K635" s="145"/>
      <c r="L635" s="145"/>
      <c r="M635" s="145"/>
      <c r="N635" s="145"/>
    </row>
    <row r="636" spans="1:14">
      <c r="A636" s="258"/>
      <c r="B636" s="258"/>
      <c r="C636" s="146" t="s">
        <v>2367</v>
      </c>
      <c r="D636" s="145">
        <v>1</v>
      </c>
      <c r="E636" s="145">
        <v>0</v>
      </c>
      <c r="F636" s="145">
        <v>0</v>
      </c>
      <c r="G636" s="145">
        <v>0</v>
      </c>
      <c r="H636" s="145">
        <v>0</v>
      </c>
      <c r="I636" s="145">
        <v>0</v>
      </c>
      <c r="J636" s="145">
        <v>0</v>
      </c>
      <c r="K636" s="145">
        <v>0</v>
      </c>
      <c r="L636" s="145">
        <v>0</v>
      </c>
      <c r="M636" s="145">
        <v>1</v>
      </c>
      <c r="N636" s="145"/>
    </row>
    <row r="637" spans="1:14">
      <c r="A637" s="258"/>
      <c r="B637" s="258"/>
      <c r="C637" s="146" t="s">
        <v>2368</v>
      </c>
      <c r="D637" s="145">
        <v>1</v>
      </c>
      <c r="E637" s="145">
        <v>0</v>
      </c>
      <c r="F637" s="145">
        <v>0</v>
      </c>
      <c r="G637" s="145">
        <v>0</v>
      </c>
      <c r="H637" s="145">
        <v>0</v>
      </c>
      <c r="I637" s="145">
        <v>0</v>
      </c>
      <c r="J637" s="145">
        <v>0</v>
      </c>
      <c r="K637" s="145">
        <v>0</v>
      </c>
      <c r="L637" s="145">
        <v>0</v>
      </c>
      <c r="M637" s="145">
        <v>1</v>
      </c>
      <c r="N637" s="145"/>
    </row>
    <row r="638" spans="1:14">
      <c r="A638" s="258" t="s">
        <v>55</v>
      </c>
      <c r="B638" s="143" t="s">
        <v>1904</v>
      </c>
      <c r="C638" s="141"/>
      <c r="D638" s="142">
        <v>72</v>
      </c>
      <c r="E638" s="142">
        <v>4</v>
      </c>
      <c r="F638" s="142">
        <v>52</v>
      </c>
      <c r="G638" s="142">
        <v>1</v>
      </c>
      <c r="H638" s="142">
        <v>0</v>
      </c>
      <c r="I638" s="142">
        <v>23</v>
      </c>
      <c r="J638" s="142"/>
      <c r="K638" s="142"/>
      <c r="L638" s="142"/>
      <c r="M638" s="142"/>
      <c r="N638" s="142"/>
    </row>
    <row r="639" spans="1:14">
      <c r="A639" s="258"/>
      <c r="B639" s="258" t="s">
        <v>1905</v>
      </c>
      <c r="C639" s="141"/>
      <c r="D639" s="142">
        <v>52</v>
      </c>
      <c r="E639" s="142">
        <v>4</v>
      </c>
      <c r="F639" s="142">
        <v>47</v>
      </c>
      <c r="G639" s="142">
        <v>0</v>
      </c>
      <c r="H639" s="142">
        <v>0</v>
      </c>
      <c r="I639" s="142">
        <v>22</v>
      </c>
      <c r="J639" s="142"/>
      <c r="K639" s="142"/>
      <c r="L639" s="142"/>
      <c r="M639" s="142"/>
      <c r="N639" s="142"/>
    </row>
    <row r="640" spans="1:14">
      <c r="A640" s="258"/>
      <c r="B640" s="258"/>
      <c r="C640" s="144" t="s">
        <v>131</v>
      </c>
      <c r="D640" s="145">
        <v>52</v>
      </c>
      <c r="E640" s="145">
        <v>4</v>
      </c>
      <c r="F640" s="145">
        <v>47</v>
      </c>
      <c r="G640" s="145">
        <v>0</v>
      </c>
      <c r="H640" s="145">
        <v>0</v>
      </c>
      <c r="I640" s="145">
        <v>22</v>
      </c>
      <c r="J640" s="145">
        <v>16</v>
      </c>
      <c r="K640" s="145">
        <v>48</v>
      </c>
      <c r="L640" s="145">
        <v>32</v>
      </c>
      <c r="M640" s="145">
        <v>29</v>
      </c>
      <c r="N640" s="145">
        <v>671803</v>
      </c>
    </row>
    <row r="641" spans="1:14">
      <c r="A641" s="258"/>
      <c r="B641" s="258" t="s">
        <v>2259</v>
      </c>
      <c r="C641" s="141"/>
      <c r="D641" s="142">
        <v>20</v>
      </c>
      <c r="E641" s="142">
        <v>0</v>
      </c>
      <c r="F641" s="142">
        <v>5</v>
      </c>
      <c r="G641" s="142">
        <v>1</v>
      </c>
      <c r="H641" s="142">
        <v>0</v>
      </c>
      <c r="I641" s="142">
        <v>1</v>
      </c>
      <c r="J641" s="142"/>
      <c r="K641" s="142"/>
      <c r="L641" s="142"/>
      <c r="M641" s="142"/>
      <c r="N641" s="142"/>
    </row>
    <row r="642" spans="1:14" ht="19">
      <c r="A642" s="258"/>
      <c r="B642" s="258"/>
      <c r="C642" s="144" t="s">
        <v>7860</v>
      </c>
      <c r="D642" s="145">
        <v>20</v>
      </c>
      <c r="E642" s="145">
        <v>0</v>
      </c>
      <c r="F642" s="145">
        <v>5</v>
      </c>
      <c r="G642" s="145">
        <v>1</v>
      </c>
      <c r="H642" s="145">
        <v>0</v>
      </c>
      <c r="I642" s="145">
        <v>1</v>
      </c>
      <c r="J642" s="145">
        <v>7</v>
      </c>
      <c r="K642" s="145">
        <v>6</v>
      </c>
      <c r="L642" s="145">
        <v>6</v>
      </c>
      <c r="M642" s="145">
        <v>7</v>
      </c>
      <c r="N642" s="145"/>
    </row>
    <row r="643" spans="1:14">
      <c r="A643" s="258" t="s">
        <v>56</v>
      </c>
      <c r="B643" s="143" t="s">
        <v>1904</v>
      </c>
      <c r="C643" s="141"/>
      <c r="D643" s="142">
        <v>82</v>
      </c>
      <c r="E643" s="142">
        <v>38</v>
      </c>
      <c r="F643" s="142">
        <v>37</v>
      </c>
      <c r="G643" s="142">
        <v>0</v>
      </c>
      <c r="H643" s="142">
        <v>0</v>
      </c>
      <c r="I643" s="142">
        <v>4</v>
      </c>
      <c r="J643" s="142"/>
      <c r="K643" s="142"/>
      <c r="L643" s="142"/>
      <c r="M643" s="142"/>
      <c r="N643" s="142"/>
    </row>
    <row r="644" spans="1:14">
      <c r="A644" s="258"/>
      <c r="B644" s="258" t="s">
        <v>1905</v>
      </c>
      <c r="C644" s="141"/>
      <c r="D644" s="142">
        <v>36</v>
      </c>
      <c r="E644" s="142">
        <v>19</v>
      </c>
      <c r="F644" s="142">
        <v>11</v>
      </c>
      <c r="G644" s="142">
        <v>0</v>
      </c>
      <c r="H644" s="142">
        <v>0</v>
      </c>
      <c r="I644" s="142">
        <v>2</v>
      </c>
      <c r="J644" s="142"/>
      <c r="K644" s="142"/>
      <c r="L644" s="142"/>
      <c r="M644" s="142"/>
      <c r="N644" s="142"/>
    </row>
    <row r="645" spans="1:14">
      <c r="A645" s="258"/>
      <c r="B645" s="258"/>
      <c r="C645" s="144" t="s">
        <v>2369</v>
      </c>
      <c r="D645" s="145">
        <v>0</v>
      </c>
      <c r="E645" s="145">
        <v>2</v>
      </c>
      <c r="F645" s="145">
        <v>0</v>
      </c>
      <c r="G645" s="145">
        <v>0</v>
      </c>
      <c r="H645" s="145">
        <v>0</v>
      </c>
      <c r="I645" s="145">
        <v>0</v>
      </c>
      <c r="J645" s="145">
        <v>1</v>
      </c>
      <c r="K645" s="145">
        <v>0</v>
      </c>
      <c r="L645" s="145">
        <v>0</v>
      </c>
      <c r="M645" s="145">
        <v>1</v>
      </c>
      <c r="N645" s="145">
        <v>38484</v>
      </c>
    </row>
    <row r="646" spans="1:14">
      <c r="A646" s="258"/>
      <c r="B646" s="258"/>
      <c r="C646" s="144" t="s">
        <v>2370</v>
      </c>
      <c r="D646" s="145">
        <v>2</v>
      </c>
      <c r="E646" s="145">
        <v>1</v>
      </c>
      <c r="F646" s="145">
        <v>0</v>
      </c>
      <c r="G646" s="145">
        <v>0</v>
      </c>
      <c r="H646" s="145">
        <v>0</v>
      </c>
      <c r="I646" s="145">
        <v>0</v>
      </c>
      <c r="J646" s="145">
        <v>0</v>
      </c>
      <c r="K646" s="145"/>
      <c r="L646" s="145"/>
      <c r="M646" s="145">
        <v>3</v>
      </c>
      <c r="N646" s="145">
        <v>116303</v>
      </c>
    </row>
    <row r="647" spans="1:14">
      <c r="A647" s="258"/>
      <c r="B647" s="258"/>
      <c r="C647" s="144" t="s">
        <v>2371</v>
      </c>
      <c r="D647" s="145">
        <v>1</v>
      </c>
      <c r="E647" s="145">
        <v>1</v>
      </c>
      <c r="F647" s="145">
        <v>0</v>
      </c>
      <c r="G647" s="145">
        <v>0</v>
      </c>
      <c r="H647" s="145">
        <v>0</v>
      </c>
      <c r="I647" s="145">
        <v>0</v>
      </c>
      <c r="J647" s="145">
        <v>0</v>
      </c>
      <c r="K647" s="145">
        <v>1</v>
      </c>
      <c r="L647" s="145">
        <v>1</v>
      </c>
      <c r="M647" s="145">
        <v>0</v>
      </c>
      <c r="N647" s="145">
        <v>104215</v>
      </c>
    </row>
    <row r="648" spans="1:14">
      <c r="A648" s="258"/>
      <c r="B648" s="258"/>
      <c r="C648" s="144" t="s">
        <v>2372</v>
      </c>
      <c r="D648" s="145">
        <v>0</v>
      </c>
      <c r="E648" s="145">
        <v>0</v>
      </c>
      <c r="F648" s="145">
        <v>1</v>
      </c>
      <c r="G648" s="145">
        <v>0</v>
      </c>
      <c r="H648" s="145">
        <v>0</v>
      </c>
      <c r="I648" s="145">
        <v>0</v>
      </c>
      <c r="J648" s="145">
        <v>0</v>
      </c>
      <c r="K648" s="145">
        <v>1</v>
      </c>
      <c r="L648" s="145">
        <v>0</v>
      </c>
      <c r="M648" s="145">
        <v>0</v>
      </c>
      <c r="N648" s="145">
        <v>35871</v>
      </c>
    </row>
    <row r="649" spans="1:14">
      <c r="A649" s="258"/>
      <c r="B649" s="258"/>
      <c r="C649" s="144" t="s">
        <v>2373</v>
      </c>
      <c r="D649" s="145">
        <v>1</v>
      </c>
      <c r="E649" s="145">
        <v>0</v>
      </c>
      <c r="F649" s="145">
        <v>0</v>
      </c>
      <c r="G649" s="145">
        <v>0</v>
      </c>
      <c r="H649" s="145">
        <v>0</v>
      </c>
      <c r="I649" s="145">
        <v>0</v>
      </c>
      <c r="J649" s="145">
        <v>0</v>
      </c>
      <c r="K649" s="145">
        <v>1</v>
      </c>
      <c r="L649" s="145"/>
      <c r="M649" s="145"/>
      <c r="N649" s="145">
        <v>40919</v>
      </c>
    </row>
    <row r="650" spans="1:14">
      <c r="A650" s="258"/>
      <c r="B650" s="258"/>
      <c r="C650" s="147" t="s">
        <v>2374</v>
      </c>
      <c r="D650" s="145">
        <v>0</v>
      </c>
      <c r="E650" s="145">
        <v>0</v>
      </c>
      <c r="F650" s="145">
        <v>1</v>
      </c>
      <c r="G650" s="145">
        <v>0</v>
      </c>
      <c r="H650" s="145">
        <v>0</v>
      </c>
      <c r="I650" s="145">
        <v>0</v>
      </c>
      <c r="J650" s="145"/>
      <c r="K650" s="145"/>
      <c r="L650" s="145">
        <v>1</v>
      </c>
      <c r="M650" s="145"/>
      <c r="N650" s="145">
        <v>80633</v>
      </c>
    </row>
    <row r="651" spans="1:14">
      <c r="A651" s="258"/>
      <c r="B651" s="258"/>
      <c r="C651" s="144" t="s">
        <v>2375</v>
      </c>
      <c r="D651" s="145">
        <v>1</v>
      </c>
      <c r="E651" s="145">
        <v>0</v>
      </c>
      <c r="F651" s="145">
        <v>0</v>
      </c>
      <c r="G651" s="145">
        <v>0</v>
      </c>
      <c r="H651" s="145">
        <v>0</v>
      </c>
      <c r="I651" s="145">
        <v>0</v>
      </c>
      <c r="J651" s="145">
        <v>0</v>
      </c>
      <c r="K651" s="145">
        <v>1</v>
      </c>
      <c r="L651" s="145">
        <v>0</v>
      </c>
      <c r="M651" s="145">
        <v>0</v>
      </c>
      <c r="N651" s="145">
        <v>79715</v>
      </c>
    </row>
    <row r="652" spans="1:14">
      <c r="A652" s="258"/>
      <c r="B652" s="258"/>
      <c r="C652" s="144" t="s">
        <v>2376</v>
      </c>
      <c r="D652" s="145">
        <v>4</v>
      </c>
      <c r="E652" s="145">
        <v>1</v>
      </c>
      <c r="F652" s="145">
        <v>1</v>
      </c>
      <c r="G652" s="145">
        <v>0</v>
      </c>
      <c r="H652" s="145">
        <v>0</v>
      </c>
      <c r="I652" s="145">
        <v>0</v>
      </c>
      <c r="J652" s="145">
        <v>1</v>
      </c>
      <c r="K652" s="145">
        <v>2</v>
      </c>
      <c r="L652" s="145">
        <v>2</v>
      </c>
      <c r="M652" s="145">
        <v>1</v>
      </c>
      <c r="N652" s="145">
        <v>82167</v>
      </c>
    </row>
    <row r="653" spans="1:14">
      <c r="A653" s="258"/>
      <c r="B653" s="258"/>
      <c r="C653" s="144" t="s">
        <v>2377</v>
      </c>
      <c r="D653" s="145">
        <v>3</v>
      </c>
      <c r="E653" s="145">
        <v>2</v>
      </c>
      <c r="F653" s="145">
        <v>1</v>
      </c>
      <c r="G653" s="145">
        <v>0</v>
      </c>
      <c r="H653" s="145">
        <v>0</v>
      </c>
      <c r="I653" s="145">
        <v>0</v>
      </c>
      <c r="J653" s="145"/>
      <c r="K653" s="145">
        <v>2</v>
      </c>
      <c r="L653" s="145">
        <v>2</v>
      </c>
      <c r="M653" s="145">
        <v>2</v>
      </c>
      <c r="N653" s="145">
        <v>437900</v>
      </c>
    </row>
    <row r="654" spans="1:14">
      <c r="A654" s="258"/>
      <c r="B654" s="258"/>
      <c r="C654" s="144" t="s">
        <v>2378</v>
      </c>
      <c r="D654" s="145">
        <v>0</v>
      </c>
      <c r="E654" s="145">
        <v>7</v>
      </c>
      <c r="F654" s="145">
        <v>5</v>
      </c>
      <c r="G654" s="145">
        <v>0</v>
      </c>
      <c r="H654" s="145">
        <v>0</v>
      </c>
      <c r="I654" s="145">
        <v>1</v>
      </c>
      <c r="J654" s="145">
        <v>5</v>
      </c>
      <c r="K654" s="145">
        <v>4</v>
      </c>
      <c r="L654" s="145">
        <v>4</v>
      </c>
      <c r="M654" s="145"/>
      <c r="N654" s="145">
        <v>79031</v>
      </c>
    </row>
    <row r="655" spans="1:14">
      <c r="A655" s="258"/>
      <c r="B655" s="258"/>
      <c r="C655" s="147" t="s">
        <v>2379</v>
      </c>
      <c r="D655" s="145">
        <v>0</v>
      </c>
      <c r="E655" s="145">
        <v>1</v>
      </c>
      <c r="F655" s="145">
        <v>0</v>
      </c>
      <c r="G655" s="145">
        <v>0</v>
      </c>
      <c r="H655" s="145">
        <v>0</v>
      </c>
      <c r="I655" s="145">
        <v>0</v>
      </c>
      <c r="J655" s="145">
        <v>0</v>
      </c>
      <c r="K655" s="145">
        <v>0</v>
      </c>
      <c r="L655" s="145">
        <v>1</v>
      </c>
      <c r="M655" s="145"/>
      <c r="N655" s="145">
        <v>11217</v>
      </c>
    </row>
    <row r="656" spans="1:14">
      <c r="A656" s="258"/>
      <c r="B656" s="258"/>
      <c r="C656" s="147" t="s">
        <v>2380</v>
      </c>
      <c r="D656" s="145">
        <v>1</v>
      </c>
      <c r="E656" s="145">
        <v>0</v>
      </c>
      <c r="F656" s="145">
        <v>0</v>
      </c>
      <c r="G656" s="145">
        <v>0</v>
      </c>
      <c r="H656" s="145">
        <v>0</v>
      </c>
      <c r="I656" s="145">
        <v>0</v>
      </c>
      <c r="J656" s="145">
        <v>0</v>
      </c>
      <c r="K656" s="145">
        <v>1</v>
      </c>
      <c r="L656" s="145"/>
      <c r="M656" s="145"/>
      <c r="N656" s="145">
        <v>135785</v>
      </c>
    </row>
    <row r="657" spans="1:14">
      <c r="A657" s="258"/>
      <c r="B657" s="258"/>
      <c r="C657" s="144" t="s">
        <v>2381</v>
      </c>
      <c r="D657" s="145">
        <v>2</v>
      </c>
      <c r="E657" s="145">
        <v>1</v>
      </c>
      <c r="F657" s="145">
        <v>0</v>
      </c>
      <c r="G657" s="145">
        <v>0</v>
      </c>
      <c r="H657" s="145">
        <v>0</v>
      </c>
      <c r="I657" s="145">
        <v>0</v>
      </c>
      <c r="J657" s="145">
        <v>1</v>
      </c>
      <c r="K657" s="145">
        <v>0</v>
      </c>
      <c r="L657" s="145">
        <v>2</v>
      </c>
      <c r="M657" s="145">
        <v>0</v>
      </c>
      <c r="N657" s="145">
        <v>64596</v>
      </c>
    </row>
    <row r="658" spans="1:14">
      <c r="A658" s="258"/>
      <c r="B658" s="258"/>
      <c r="C658" s="144" t="s">
        <v>2382</v>
      </c>
      <c r="D658" s="145">
        <v>3</v>
      </c>
      <c r="E658" s="145">
        <v>0</v>
      </c>
      <c r="F658" s="145">
        <v>1</v>
      </c>
      <c r="G658" s="145">
        <v>0</v>
      </c>
      <c r="H658" s="145">
        <v>0</v>
      </c>
      <c r="I658" s="145">
        <v>0</v>
      </c>
      <c r="J658" s="145">
        <v>1</v>
      </c>
      <c r="K658" s="145"/>
      <c r="L658" s="145">
        <v>1</v>
      </c>
      <c r="M658" s="145">
        <v>2</v>
      </c>
      <c r="N658" s="145">
        <v>310713</v>
      </c>
    </row>
    <row r="659" spans="1:14">
      <c r="A659" s="258"/>
      <c r="B659" s="258"/>
      <c r="C659" s="144" t="s">
        <v>2383</v>
      </c>
      <c r="D659" s="145">
        <v>1</v>
      </c>
      <c r="E659" s="145">
        <v>0</v>
      </c>
      <c r="F659" s="145">
        <v>0</v>
      </c>
      <c r="G659" s="145">
        <v>0</v>
      </c>
      <c r="H659" s="145">
        <v>0</v>
      </c>
      <c r="I659" s="145">
        <v>0</v>
      </c>
      <c r="J659" s="145">
        <v>1</v>
      </c>
      <c r="K659" s="145"/>
      <c r="L659" s="145"/>
      <c r="M659" s="145"/>
      <c r="N659" s="145">
        <v>228855</v>
      </c>
    </row>
    <row r="660" spans="1:14">
      <c r="A660" s="258"/>
      <c r="B660" s="258"/>
      <c r="C660" s="144" t="s">
        <v>2384</v>
      </c>
      <c r="D660" s="145">
        <v>2</v>
      </c>
      <c r="E660" s="145">
        <v>0</v>
      </c>
      <c r="F660" s="145">
        <v>0</v>
      </c>
      <c r="G660" s="145">
        <v>0</v>
      </c>
      <c r="H660" s="145">
        <v>0</v>
      </c>
      <c r="I660" s="145">
        <v>0</v>
      </c>
      <c r="J660" s="145">
        <v>1</v>
      </c>
      <c r="K660" s="145">
        <v>1</v>
      </c>
      <c r="L660" s="145"/>
      <c r="M660" s="145"/>
      <c r="N660" s="145">
        <v>13712</v>
      </c>
    </row>
    <row r="661" spans="1:14">
      <c r="A661" s="258"/>
      <c r="B661" s="258"/>
      <c r="C661" s="144" t="s">
        <v>2385</v>
      </c>
      <c r="D661" s="145">
        <v>1</v>
      </c>
      <c r="E661" s="145">
        <v>0</v>
      </c>
      <c r="F661" s="145">
        <v>1</v>
      </c>
      <c r="G661" s="145">
        <v>0</v>
      </c>
      <c r="H661" s="145">
        <v>0</v>
      </c>
      <c r="I661" s="145">
        <v>0</v>
      </c>
      <c r="J661" s="145">
        <v>1</v>
      </c>
      <c r="K661" s="145">
        <v>0</v>
      </c>
      <c r="L661" s="145">
        <v>0</v>
      </c>
      <c r="M661" s="145">
        <v>1</v>
      </c>
      <c r="N661" s="145">
        <v>14875</v>
      </c>
    </row>
    <row r="662" spans="1:14">
      <c r="A662" s="258"/>
      <c r="B662" s="258"/>
      <c r="C662" s="144" t="s">
        <v>2386</v>
      </c>
      <c r="D662" s="145">
        <v>4</v>
      </c>
      <c r="E662" s="145">
        <v>2</v>
      </c>
      <c r="F662" s="145">
        <v>0</v>
      </c>
      <c r="G662" s="145">
        <v>0</v>
      </c>
      <c r="H662" s="145">
        <v>0</v>
      </c>
      <c r="I662" s="145">
        <v>0</v>
      </c>
      <c r="J662" s="145">
        <v>5</v>
      </c>
      <c r="K662" s="145">
        <v>1</v>
      </c>
      <c r="L662" s="145"/>
      <c r="M662" s="145"/>
      <c r="N662" s="145">
        <v>257745</v>
      </c>
    </row>
    <row r="663" spans="1:14">
      <c r="A663" s="258"/>
      <c r="B663" s="258"/>
      <c r="C663" s="144" t="s">
        <v>2387</v>
      </c>
      <c r="D663" s="145">
        <v>6</v>
      </c>
      <c r="E663" s="145">
        <v>0</v>
      </c>
      <c r="F663" s="145">
        <v>0</v>
      </c>
      <c r="G663" s="145">
        <v>0</v>
      </c>
      <c r="H663" s="145">
        <v>0</v>
      </c>
      <c r="I663" s="145">
        <v>0</v>
      </c>
      <c r="J663" s="145">
        <v>0</v>
      </c>
      <c r="K663" s="145">
        <v>1</v>
      </c>
      <c r="L663" s="145">
        <v>2</v>
      </c>
      <c r="M663" s="145">
        <v>3</v>
      </c>
      <c r="N663" s="145">
        <v>21908</v>
      </c>
    </row>
    <row r="664" spans="1:14">
      <c r="A664" s="258"/>
      <c r="B664" s="258"/>
      <c r="C664" s="144" t="s">
        <v>2388</v>
      </c>
      <c r="D664" s="145">
        <v>2</v>
      </c>
      <c r="E664" s="145">
        <v>0</v>
      </c>
      <c r="F664" s="145">
        <v>0</v>
      </c>
      <c r="G664" s="145">
        <v>0</v>
      </c>
      <c r="H664" s="145">
        <v>0</v>
      </c>
      <c r="I664" s="145">
        <v>0</v>
      </c>
      <c r="J664" s="145">
        <v>0</v>
      </c>
      <c r="K664" s="145">
        <v>2</v>
      </c>
      <c r="L664" s="145"/>
      <c r="M664" s="145"/>
      <c r="N664" s="145">
        <v>197865</v>
      </c>
    </row>
    <row r="665" spans="1:14">
      <c r="A665" s="258"/>
      <c r="B665" s="258"/>
      <c r="C665" s="144" t="s">
        <v>2389</v>
      </c>
      <c r="D665" s="145">
        <v>2</v>
      </c>
      <c r="E665" s="145">
        <v>1</v>
      </c>
      <c r="F665" s="145">
        <v>0</v>
      </c>
      <c r="G665" s="145">
        <v>0</v>
      </c>
      <c r="H665" s="145">
        <v>0</v>
      </c>
      <c r="I665" s="145">
        <v>0</v>
      </c>
      <c r="J665" s="145">
        <v>1</v>
      </c>
      <c r="K665" s="145">
        <v>1</v>
      </c>
      <c r="L665" s="145">
        <v>0</v>
      </c>
      <c r="M665" s="145">
        <v>1</v>
      </c>
      <c r="N665" s="145">
        <v>390145</v>
      </c>
    </row>
    <row r="666" spans="1:14">
      <c r="A666" s="258"/>
      <c r="B666" s="258"/>
      <c r="C666" s="144" t="s">
        <v>2390</v>
      </c>
      <c r="D666" s="145">
        <v>0</v>
      </c>
      <c r="E666" s="145">
        <v>0</v>
      </c>
      <c r="F666" s="145">
        <v>0</v>
      </c>
      <c r="G666" s="145">
        <v>0</v>
      </c>
      <c r="H666" s="145">
        <v>0</v>
      </c>
      <c r="I666" s="145">
        <v>1</v>
      </c>
      <c r="J666" s="145">
        <v>0</v>
      </c>
      <c r="K666" s="145">
        <v>0</v>
      </c>
      <c r="L666" s="145">
        <v>1</v>
      </c>
      <c r="M666" s="145"/>
      <c r="N666" s="145">
        <v>48979</v>
      </c>
    </row>
    <row r="667" spans="1:14">
      <c r="A667" s="258"/>
      <c r="B667" s="258" t="s">
        <v>1951</v>
      </c>
      <c r="C667" s="141"/>
      <c r="D667" s="142">
        <v>1</v>
      </c>
      <c r="E667" s="142">
        <v>0</v>
      </c>
      <c r="F667" s="142">
        <v>3</v>
      </c>
      <c r="G667" s="142">
        <v>0</v>
      </c>
      <c r="H667" s="142">
        <v>0</v>
      </c>
      <c r="I667" s="142">
        <v>0</v>
      </c>
      <c r="J667" s="142"/>
      <c r="K667" s="142"/>
      <c r="L667" s="142"/>
      <c r="M667" s="142"/>
      <c r="N667" s="142"/>
    </row>
    <row r="668" spans="1:14">
      <c r="A668" s="258"/>
      <c r="B668" s="258"/>
      <c r="C668" s="144" t="s">
        <v>2391</v>
      </c>
      <c r="D668" s="145">
        <v>1</v>
      </c>
      <c r="E668" s="145">
        <v>0</v>
      </c>
      <c r="F668" s="145">
        <v>1</v>
      </c>
      <c r="G668" s="145">
        <v>0</v>
      </c>
      <c r="H668" s="145">
        <v>0</v>
      </c>
      <c r="I668" s="145">
        <v>0</v>
      </c>
      <c r="J668" s="145">
        <v>0</v>
      </c>
      <c r="K668" s="145">
        <v>0</v>
      </c>
      <c r="L668" s="145">
        <v>1</v>
      </c>
      <c r="M668" s="145">
        <v>1</v>
      </c>
      <c r="N668" s="145">
        <v>49091</v>
      </c>
    </row>
    <row r="669" spans="1:14">
      <c r="A669" s="258"/>
      <c r="B669" s="258"/>
      <c r="C669" s="144" t="s">
        <v>2392</v>
      </c>
      <c r="D669" s="145">
        <v>0</v>
      </c>
      <c r="E669" s="145">
        <v>0</v>
      </c>
      <c r="F669" s="145">
        <v>2</v>
      </c>
      <c r="G669" s="145">
        <v>0</v>
      </c>
      <c r="H669" s="145">
        <v>0</v>
      </c>
      <c r="I669" s="145">
        <v>0</v>
      </c>
      <c r="J669" s="145">
        <v>0</v>
      </c>
      <c r="K669" s="145">
        <v>0</v>
      </c>
      <c r="L669" s="145">
        <v>2</v>
      </c>
      <c r="M669" s="145">
        <v>0</v>
      </c>
      <c r="N669" s="145">
        <v>60790</v>
      </c>
    </row>
    <row r="670" spans="1:14">
      <c r="A670" s="258"/>
      <c r="B670" s="258" t="s">
        <v>1955</v>
      </c>
      <c r="C670" s="141"/>
      <c r="D670" s="142">
        <v>45</v>
      </c>
      <c r="E670" s="142">
        <v>19</v>
      </c>
      <c r="F670" s="142">
        <v>22</v>
      </c>
      <c r="G670" s="142">
        <v>0</v>
      </c>
      <c r="H670" s="142">
        <v>0</v>
      </c>
      <c r="I670" s="142">
        <v>2</v>
      </c>
      <c r="J670" s="142"/>
      <c r="K670" s="142"/>
      <c r="L670" s="142"/>
      <c r="M670" s="142"/>
      <c r="N670" s="142"/>
    </row>
    <row r="671" spans="1:14" ht="19">
      <c r="A671" s="258"/>
      <c r="B671" s="258"/>
      <c r="C671" s="144" t="s">
        <v>7861</v>
      </c>
      <c r="D671" s="145">
        <v>3</v>
      </c>
      <c r="E671" s="145">
        <v>0</v>
      </c>
      <c r="F671" s="145">
        <v>0</v>
      </c>
      <c r="G671" s="145">
        <v>0</v>
      </c>
      <c r="H671" s="145">
        <v>0</v>
      </c>
      <c r="I671" s="145">
        <v>0</v>
      </c>
      <c r="J671" s="145">
        <v>1</v>
      </c>
      <c r="K671" s="145">
        <v>0</v>
      </c>
      <c r="L671" s="145">
        <v>0</v>
      </c>
      <c r="M671" s="145">
        <v>1</v>
      </c>
      <c r="N671" s="145"/>
    </row>
    <row r="672" spans="1:14" ht="19">
      <c r="A672" s="258"/>
      <c r="B672" s="258"/>
      <c r="C672" s="144" t="s">
        <v>7862</v>
      </c>
      <c r="D672" s="145">
        <v>1</v>
      </c>
      <c r="E672" s="145">
        <v>1</v>
      </c>
      <c r="F672" s="145">
        <v>3</v>
      </c>
      <c r="G672" s="145">
        <v>0</v>
      </c>
      <c r="H672" s="145">
        <v>0</v>
      </c>
      <c r="I672" s="145">
        <v>1</v>
      </c>
      <c r="J672" s="145">
        <v>1</v>
      </c>
      <c r="K672" s="145">
        <v>1</v>
      </c>
      <c r="L672" s="145">
        <v>0</v>
      </c>
      <c r="M672" s="145">
        <v>0</v>
      </c>
      <c r="N672" s="145"/>
    </row>
    <row r="673" spans="1:14">
      <c r="A673" s="258"/>
      <c r="B673" s="258"/>
      <c r="C673" s="144" t="s">
        <v>2393</v>
      </c>
      <c r="D673" s="145">
        <v>1</v>
      </c>
      <c r="E673" s="145">
        <v>0</v>
      </c>
      <c r="F673" s="145">
        <v>2</v>
      </c>
      <c r="G673" s="145">
        <v>0</v>
      </c>
      <c r="H673" s="145">
        <v>0</v>
      </c>
      <c r="I673" s="145">
        <v>0</v>
      </c>
      <c r="J673" s="145">
        <v>3</v>
      </c>
      <c r="K673" s="145">
        <v>0</v>
      </c>
      <c r="L673" s="145"/>
      <c r="M673" s="145"/>
      <c r="N673" s="145"/>
    </row>
    <row r="674" spans="1:14" ht="19">
      <c r="A674" s="258"/>
      <c r="B674" s="258"/>
      <c r="C674" s="144" t="s">
        <v>7863</v>
      </c>
      <c r="D674" s="145">
        <v>5</v>
      </c>
      <c r="E674" s="145">
        <v>2</v>
      </c>
      <c r="F674" s="145">
        <v>2</v>
      </c>
      <c r="G674" s="145">
        <v>0</v>
      </c>
      <c r="H674" s="145">
        <v>0</v>
      </c>
      <c r="I674" s="145">
        <v>0</v>
      </c>
      <c r="J674" s="145">
        <v>4</v>
      </c>
      <c r="K674" s="145">
        <v>0</v>
      </c>
      <c r="L674" s="145">
        <v>3</v>
      </c>
      <c r="M674" s="145">
        <v>1</v>
      </c>
      <c r="N674" s="145"/>
    </row>
    <row r="675" spans="1:14">
      <c r="A675" s="258"/>
      <c r="B675" s="258"/>
      <c r="C675" s="144" t="s">
        <v>2394</v>
      </c>
      <c r="D675" s="145">
        <v>8</v>
      </c>
      <c r="E675" s="145">
        <v>2</v>
      </c>
      <c r="F675" s="145">
        <v>2</v>
      </c>
      <c r="G675" s="145">
        <v>0</v>
      </c>
      <c r="H675" s="145">
        <v>0</v>
      </c>
      <c r="I675" s="145">
        <v>0</v>
      </c>
      <c r="J675" s="145">
        <v>4</v>
      </c>
      <c r="K675" s="145">
        <v>3</v>
      </c>
      <c r="L675" s="145">
        <v>3</v>
      </c>
      <c r="M675" s="145">
        <v>2</v>
      </c>
      <c r="N675" s="145"/>
    </row>
    <row r="676" spans="1:14">
      <c r="A676" s="258"/>
      <c r="B676" s="258"/>
      <c r="C676" s="144" t="s">
        <v>2395</v>
      </c>
      <c r="D676" s="145">
        <v>3</v>
      </c>
      <c r="E676" s="145">
        <v>0</v>
      </c>
      <c r="F676" s="145">
        <v>1</v>
      </c>
      <c r="G676" s="145">
        <v>0</v>
      </c>
      <c r="H676" s="145">
        <v>0</v>
      </c>
      <c r="I676" s="145">
        <v>0</v>
      </c>
      <c r="J676" s="145">
        <v>0</v>
      </c>
      <c r="K676" s="145">
        <v>2</v>
      </c>
      <c r="L676" s="145">
        <v>0</v>
      </c>
      <c r="M676" s="145">
        <v>2</v>
      </c>
      <c r="N676" s="145"/>
    </row>
    <row r="677" spans="1:14" ht="19">
      <c r="A677" s="258"/>
      <c r="B677" s="258"/>
      <c r="C677" s="147" t="s">
        <v>7864</v>
      </c>
      <c r="D677" s="145">
        <v>13</v>
      </c>
      <c r="E677" s="145">
        <v>10</v>
      </c>
      <c r="F677" s="145">
        <v>6</v>
      </c>
      <c r="G677" s="145">
        <v>0</v>
      </c>
      <c r="H677" s="145">
        <v>0</v>
      </c>
      <c r="I677" s="145">
        <v>1</v>
      </c>
      <c r="J677" s="145">
        <v>8</v>
      </c>
      <c r="K677" s="145">
        <v>5</v>
      </c>
      <c r="L677" s="145">
        <v>7</v>
      </c>
      <c r="M677" s="145">
        <v>6</v>
      </c>
      <c r="N677" s="145"/>
    </row>
    <row r="678" spans="1:14">
      <c r="A678" s="258"/>
      <c r="B678" s="258"/>
      <c r="C678" s="147" t="s">
        <v>2142</v>
      </c>
      <c r="D678" s="145">
        <v>2</v>
      </c>
      <c r="E678" s="145">
        <v>2</v>
      </c>
      <c r="F678" s="145">
        <v>3</v>
      </c>
      <c r="G678" s="145">
        <v>0</v>
      </c>
      <c r="H678" s="145">
        <v>0</v>
      </c>
      <c r="I678" s="145">
        <v>0</v>
      </c>
      <c r="J678" s="145">
        <v>5</v>
      </c>
      <c r="K678" s="145">
        <v>1</v>
      </c>
      <c r="L678" s="145"/>
      <c r="M678" s="145">
        <v>1</v>
      </c>
      <c r="N678" s="145"/>
    </row>
    <row r="679" spans="1:14">
      <c r="A679" s="258"/>
      <c r="B679" s="258"/>
      <c r="C679" s="147" t="s">
        <v>2396</v>
      </c>
      <c r="D679" s="145">
        <v>0</v>
      </c>
      <c r="E679" s="145">
        <v>0</v>
      </c>
      <c r="F679" s="145">
        <v>1</v>
      </c>
      <c r="G679" s="145">
        <v>0</v>
      </c>
      <c r="H679" s="145">
        <v>0</v>
      </c>
      <c r="I679" s="145">
        <v>0</v>
      </c>
      <c r="J679" s="145">
        <v>0</v>
      </c>
      <c r="K679" s="145">
        <v>0</v>
      </c>
      <c r="L679" s="145">
        <v>1</v>
      </c>
      <c r="M679" s="145"/>
      <c r="N679" s="145"/>
    </row>
    <row r="680" spans="1:14">
      <c r="A680" s="258"/>
      <c r="B680" s="258"/>
      <c r="C680" s="147" t="s">
        <v>2397</v>
      </c>
      <c r="D680" s="145">
        <v>1</v>
      </c>
      <c r="E680" s="145">
        <v>0</v>
      </c>
      <c r="F680" s="145">
        <v>0</v>
      </c>
      <c r="G680" s="145">
        <v>0</v>
      </c>
      <c r="H680" s="145">
        <v>0</v>
      </c>
      <c r="I680" s="145">
        <v>0</v>
      </c>
      <c r="J680" s="145">
        <v>1</v>
      </c>
      <c r="K680" s="145">
        <v>0</v>
      </c>
      <c r="L680" s="145">
        <v>0</v>
      </c>
      <c r="M680" s="145">
        <v>0</v>
      </c>
      <c r="N680" s="145"/>
    </row>
    <row r="681" spans="1:14">
      <c r="A681" s="258"/>
      <c r="B681" s="258"/>
      <c r="C681" s="144" t="s">
        <v>2398</v>
      </c>
      <c r="D681" s="145">
        <v>1</v>
      </c>
      <c r="E681" s="145">
        <v>0</v>
      </c>
      <c r="F681" s="145">
        <v>0</v>
      </c>
      <c r="G681" s="145">
        <v>0</v>
      </c>
      <c r="H681" s="145">
        <v>0</v>
      </c>
      <c r="I681" s="145">
        <v>0</v>
      </c>
      <c r="J681" s="145">
        <v>1</v>
      </c>
      <c r="K681" s="145"/>
      <c r="L681" s="145"/>
      <c r="M681" s="145"/>
      <c r="N681" s="145"/>
    </row>
    <row r="682" spans="1:14" ht="19">
      <c r="A682" s="258"/>
      <c r="B682" s="258"/>
      <c r="C682" s="144" t="s">
        <v>7865</v>
      </c>
      <c r="D682" s="145">
        <v>3</v>
      </c>
      <c r="E682" s="145">
        <v>2</v>
      </c>
      <c r="F682" s="145">
        <v>0</v>
      </c>
      <c r="G682" s="145">
        <v>0</v>
      </c>
      <c r="H682" s="145">
        <v>0</v>
      </c>
      <c r="I682" s="145">
        <v>0</v>
      </c>
      <c r="J682" s="145">
        <v>2</v>
      </c>
      <c r="K682" s="145">
        <v>2</v>
      </c>
      <c r="L682" s="145">
        <v>0</v>
      </c>
      <c r="M682" s="145">
        <v>0</v>
      </c>
      <c r="N682" s="145"/>
    </row>
    <row r="683" spans="1:14">
      <c r="A683" s="258"/>
      <c r="B683" s="258"/>
      <c r="C683" s="144" t="s">
        <v>2399</v>
      </c>
      <c r="D683" s="145">
        <v>1</v>
      </c>
      <c r="E683" s="145">
        <v>0</v>
      </c>
      <c r="F683" s="145">
        <v>0</v>
      </c>
      <c r="G683" s="145">
        <v>0</v>
      </c>
      <c r="H683" s="145">
        <v>0</v>
      </c>
      <c r="I683" s="145">
        <v>0</v>
      </c>
      <c r="J683" s="145">
        <v>0</v>
      </c>
      <c r="K683" s="145"/>
      <c r="L683" s="145"/>
      <c r="M683" s="145">
        <v>1</v>
      </c>
      <c r="N683" s="145"/>
    </row>
    <row r="684" spans="1:14">
      <c r="A684" s="258"/>
      <c r="B684" s="258"/>
      <c r="C684" s="144" t="s">
        <v>2400</v>
      </c>
      <c r="D684" s="145">
        <v>3</v>
      </c>
      <c r="E684" s="145">
        <v>0</v>
      </c>
      <c r="F684" s="145">
        <v>0</v>
      </c>
      <c r="G684" s="145">
        <v>0</v>
      </c>
      <c r="H684" s="145">
        <v>0</v>
      </c>
      <c r="I684" s="145">
        <v>0</v>
      </c>
      <c r="J684" s="145">
        <v>1</v>
      </c>
      <c r="K684" s="145">
        <v>1</v>
      </c>
      <c r="L684" s="145">
        <v>0</v>
      </c>
      <c r="M684" s="145">
        <v>1</v>
      </c>
      <c r="N684" s="145"/>
    </row>
    <row r="685" spans="1:14">
      <c r="A685" s="258"/>
      <c r="B685" s="258"/>
      <c r="C685" s="144" t="s">
        <v>2401</v>
      </c>
      <c r="D685" s="145">
        <v>0</v>
      </c>
      <c r="E685" s="145">
        <v>0</v>
      </c>
      <c r="F685" s="145">
        <v>2</v>
      </c>
      <c r="G685" s="145">
        <v>0</v>
      </c>
      <c r="H685" s="145">
        <v>0</v>
      </c>
      <c r="I685" s="145">
        <v>0</v>
      </c>
      <c r="J685" s="145">
        <v>1</v>
      </c>
      <c r="K685" s="145">
        <v>1</v>
      </c>
      <c r="L685" s="145"/>
      <c r="M685" s="145"/>
      <c r="N685" s="145"/>
    </row>
    <row r="686" spans="1:14">
      <c r="A686" s="258"/>
      <c r="B686" s="258" t="s">
        <v>1996</v>
      </c>
      <c r="C686" s="141"/>
      <c r="D686" s="142">
        <v>0</v>
      </c>
      <c r="E686" s="142">
        <v>0</v>
      </c>
      <c r="F686" s="142">
        <v>1</v>
      </c>
      <c r="G686" s="142">
        <v>0</v>
      </c>
      <c r="H686" s="142">
        <v>0</v>
      </c>
      <c r="I686" s="142">
        <v>0</v>
      </c>
      <c r="J686" s="142"/>
      <c r="K686" s="142"/>
      <c r="L686" s="142"/>
      <c r="M686" s="142"/>
      <c r="N686" s="142"/>
    </row>
    <row r="687" spans="1:14">
      <c r="A687" s="258"/>
      <c r="B687" s="258"/>
      <c r="C687" s="144" t="s">
        <v>2402</v>
      </c>
      <c r="D687" s="145">
        <v>0</v>
      </c>
      <c r="E687" s="145">
        <v>0</v>
      </c>
      <c r="F687" s="145">
        <v>1</v>
      </c>
      <c r="G687" s="145">
        <v>0</v>
      </c>
      <c r="H687" s="145">
        <v>0</v>
      </c>
      <c r="I687" s="145">
        <v>0</v>
      </c>
      <c r="J687" s="145">
        <v>1</v>
      </c>
      <c r="K687" s="145">
        <v>0</v>
      </c>
      <c r="L687" s="145">
        <v>0</v>
      </c>
      <c r="M687" s="145">
        <v>0</v>
      </c>
      <c r="N687" s="145"/>
    </row>
    <row r="688" spans="1:14">
      <c r="A688" s="258" t="s">
        <v>58</v>
      </c>
      <c r="B688" s="143" t="s">
        <v>1904</v>
      </c>
      <c r="C688" s="141"/>
      <c r="D688" s="142">
        <v>126</v>
      </c>
      <c r="E688" s="142">
        <v>24</v>
      </c>
      <c r="F688" s="142">
        <v>31</v>
      </c>
      <c r="G688" s="142">
        <v>5</v>
      </c>
      <c r="H688" s="142">
        <v>5</v>
      </c>
      <c r="I688" s="142">
        <v>6</v>
      </c>
      <c r="J688" s="142"/>
      <c r="K688" s="142"/>
      <c r="L688" s="142"/>
      <c r="M688" s="142"/>
      <c r="N688" s="142"/>
    </row>
    <row r="689" spans="1:14">
      <c r="A689" s="258"/>
      <c r="B689" s="258" t="s">
        <v>1905</v>
      </c>
      <c r="C689" s="141"/>
      <c r="D689" s="142">
        <v>61</v>
      </c>
      <c r="E689" s="142">
        <v>16</v>
      </c>
      <c r="F689" s="142">
        <v>11</v>
      </c>
      <c r="G689" s="142">
        <v>3</v>
      </c>
      <c r="H689" s="142">
        <v>1</v>
      </c>
      <c r="I689" s="142">
        <v>6</v>
      </c>
      <c r="J689" s="142"/>
      <c r="K689" s="142"/>
      <c r="L689" s="142"/>
      <c r="M689" s="142"/>
      <c r="N689" s="142"/>
    </row>
    <row r="690" spans="1:14">
      <c r="A690" s="258"/>
      <c r="B690" s="258"/>
      <c r="C690" s="144" t="s">
        <v>2020</v>
      </c>
      <c r="D690" s="145">
        <v>0</v>
      </c>
      <c r="E690" s="145">
        <v>0</v>
      </c>
      <c r="F690" s="145">
        <v>1</v>
      </c>
      <c r="G690" s="145">
        <v>0</v>
      </c>
      <c r="H690" s="145">
        <v>0</v>
      </c>
      <c r="I690" s="145">
        <v>0</v>
      </c>
      <c r="J690" s="145">
        <v>1</v>
      </c>
      <c r="K690" s="145">
        <v>0</v>
      </c>
      <c r="L690" s="145">
        <v>0</v>
      </c>
      <c r="M690" s="145">
        <v>0</v>
      </c>
      <c r="N690" s="145">
        <v>68613</v>
      </c>
    </row>
    <row r="691" spans="1:14" ht="19">
      <c r="A691" s="258"/>
      <c r="B691" s="258"/>
      <c r="C691" s="144" t="s">
        <v>7866</v>
      </c>
      <c r="D691" s="145">
        <v>1</v>
      </c>
      <c r="E691" s="145">
        <v>5</v>
      </c>
      <c r="F691" s="145">
        <v>0</v>
      </c>
      <c r="G691" s="145">
        <v>1</v>
      </c>
      <c r="H691" s="145">
        <v>0</v>
      </c>
      <c r="I691" s="145">
        <v>1</v>
      </c>
      <c r="J691" s="145">
        <v>0</v>
      </c>
      <c r="K691" s="145">
        <v>0</v>
      </c>
      <c r="L691" s="145">
        <v>1</v>
      </c>
      <c r="M691" s="145">
        <v>6</v>
      </c>
      <c r="N691" s="145">
        <v>128177</v>
      </c>
    </row>
    <row r="692" spans="1:14">
      <c r="A692" s="258"/>
      <c r="B692" s="258"/>
      <c r="C692" s="144" t="s">
        <v>2403</v>
      </c>
      <c r="D692" s="145">
        <v>2</v>
      </c>
      <c r="E692" s="145">
        <v>0</v>
      </c>
      <c r="F692" s="145">
        <v>0</v>
      </c>
      <c r="G692" s="145">
        <v>0</v>
      </c>
      <c r="H692" s="145">
        <v>0</v>
      </c>
      <c r="I692" s="145">
        <v>0</v>
      </c>
      <c r="J692" s="145">
        <v>0</v>
      </c>
      <c r="K692" s="145">
        <v>2</v>
      </c>
      <c r="L692" s="145">
        <v>0</v>
      </c>
      <c r="M692" s="145">
        <v>0</v>
      </c>
      <c r="N692" s="145">
        <v>495707</v>
      </c>
    </row>
    <row r="693" spans="1:14">
      <c r="A693" s="258"/>
      <c r="B693" s="258"/>
      <c r="C693" s="144" t="s">
        <v>2404</v>
      </c>
      <c r="D693" s="145">
        <v>1</v>
      </c>
      <c r="E693" s="145">
        <v>0</v>
      </c>
      <c r="F693" s="145">
        <v>0</v>
      </c>
      <c r="G693" s="145">
        <v>0</v>
      </c>
      <c r="H693" s="145">
        <v>0</v>
      </c>
      <c r="I693" s="145">
        <v>0</v>
      </c>
      <c r="J693" s="145">
        <v>0</v>
      </c>
      <c r="K693" s="145">
        <v>0</v>
      </c>
      <c r="L693" s="145">
        <v>1</v>
      </c>
      <c r="M693" s="145">
        <v>0</v>
      </c>
      <c r="N693" s="145">
        <v>2849</v>
      </c>
    </row>
    <row r="694" spans="1:14">
      <c r="A694" s="258"/>
      <c r="B694" s="258"/>
      <c r="C694" s="144" t="s">
        <v>2405</v>
      </c>
      <c r="D694" s="145">
        <v>8</v>
      </c>
      <c r="E694" s="145">
        <v>5</v>
      </c>
      <c r="F694" s="145">
        <v>1</v>
      </c>
      <c r="G694" s="145">
        <v>0</v>
      </c>
      <c r="H694" s="145">
        <v>0</v>
      </c>
      <c r="I694" s="145">
        <v>0</v>
      </c>
      <c r="J694" s="145">
        <v>2</v>
      </c>
      <c r="K694" s="145">
        <v>1</v>
      </c>
      <c r="L694" s="145">
        <v>4</v>
      </c>
      <c r="M694" s="145">
        <v>7</v>
      </c>
      <c r="N694" s="145">
        <v>55614</v>
      </c>
    </row>
    <row r="695" spans="1:14">
      <c r="A695" s="258"/>
      <c r="B695" s="258"/>
      <c r="C695" s="144" t="s">
        <v>2406</v>
      </c>
      <c r="D695" s="145">
        <v>1</v>
      </c>
      <c r="E695" s="145">
        <v>0</v>
      </c>
      <c r="F695" s="145">
        <v>0</v>
      </c>
      <c r="G695" s="145">
        <v>0</v>
      </c>
      <c r="H695" s="145">
        <v>0</v>
      </c>
      <c r="I695" s="145">
        <v>0</v>
      </c>
      <c r="J695" s="145">
        <v>0</v>
      </c>
      <c r="K695" s="145">
        <v>1</v>
      </c>
      <c r="L695" s="145">
        <v>0</v>
      </c>
      <c r="M695" s="145">
        <v>0</v>
      </c>
      <c r="N695" s="145">
        <v>27844</v>
      </c>
    </row>
    <row r="696" spans="1:14">
      <c r="A696" s="258"/>
      <c r="B696" s="258"/>
      <c r="C696" s="144" t="s">
        <v>2407</v>
      </c>
      <c r="D696" s="145">
        <v>1</v>
      </c>
      <c r="E696" s="145">
        <v>0</v>
      </c>
      <c r="F696" s="145">
        <v>0</v>
      </c>
      <c r="G696" s="145">
        <v>0</v>
      </c>
      <c r="H696" s="145">
        <v>0</v>
      </c>
      <c r="I696" s="145">
        <v>0</v>
      </c>
      <c r="J696" s="145">
        <v>1</v>
      </c>
      <c r="K696" s="145">
        <v>0</v>
      </c>
      <c r="L696" s="145">
        <v>0</v>
      </c>
      <c r="M696" s="145">
        <v>0</v>
      </c>
      <c r="N696" s="145">
        <v>23293</v>
      </c>
    </row>
    <row r="697" spans="1:14">
      <c r="A697" s="258"/>
      <c r="B697" s="258"/>
      <c r="C697" s="144" t="s">
        <v>2408</v>
      </c>
      <c r="D697" s="145">
        <v>1</v>
      </c>
      <c r="E697" s="145">
        <v>0</v>
      </c>
      <c r="F697" s="145">
        <v>0</v>
      </c>
      <c r="G697" s="145">
        <v>0</v>
      </c>
      <c r="H697" s="145">
        <v>0</v>
      </c>
      <c r="I697" s="145">
        <v>0</v>
      </c>
      <c r="J697" s="145">
        <v>0</v>
      </c>
      <c r="K697" s="145">
        <v>0</v>
      </c>
      <c r="L697" s="145">
        <v>1</v>
      </c>
      <c r="M697" s="145">
        <v>0</v>
      </c>
      <c r="N697" s="145">
        <v>10397</v>
      </c>
    </row>
    <row r="698" spans="1:14">
      <c r="A698" s="258"/>
      <c r="B698" s="258"/>
      <c r="C698" s="144" t="s">
        <v>2409</v>
      </c>
      <c r="D698" s="145">
        <v>2</v>
      </c>
      <c r="E698" s="145">
        <v>0</v>
      </c>
      <c r="F698" s="145">
        <v>0</v>
      </c>
      <c r="G698" s="145">
        <v>0</v>
      </c>
      <c r="H698" s="145">
        <v>0</v>
      </c>
      <c r="I698" s="145">
        <v>0</v>
      </c>
      <c r="J698" s="145">
        <v>0</v>
      </c>
      <c r="K698" s="145">
        <v>0</v>
      </c>
      <c r="L698" s="145">
        <v>2</v>
      </c>
      <c r="M698" s="145">
        <v>0</v>
      </c>
      <c r="N698" s="145">
        <v>29393</v>
      </c>
    </row>
    <row r="699" spans="1:14">
      <c r="A699" s="258"/>
      <c r="B699" s="258"/>
      <c r="C699" s="144" t="s">
        <v>2410</v>
      </c>
      <c r="D699" s="145">
        <v>0</v>
      </c>
      <c r="E699" s="145">
        <v>0</v>
      </c>
      <c r="F699" s="145">
        <v>1</v>
      </c>
      <c r="G699" s="145">
        <v>0</v>
      </c>
      <c r="H699" s="145">
        <v>0</v>
      </c>
      <c r="I699" s="145">
        <v>0</v>
      </c>
      <c r="J699" s="145">
        <v>1</v>
      </c>
      <c r="K699" s="145">
        <v>0</v>
      </c>
      <c r="L699" s="145">
        <v>0</v>
      </c>
      <c r="M699" s="145">
        <v>0</v>
      </c>
      <c r="N699" s="145">
        <v>13917</v>
      </c>
    </row>
    <row r="700" spans="1:14">
      <c r="A700" s="258"/>
      <c r="B700" s="258"/>
      <c r="C700" s="144" t="s">
        <v>1923</v>
      </c>
      <c r="D700" s="145">
        <v>1</v>
      </c>
      <c r="E700" s="145">
        <v>1</v>
      </c>
      <c r="F700" s="145">
        <v>0</v>
      </c>
      <c r="G700" s="145">
        <v>0</v>
      </c>
      <c r="H700" s="145">
        <v>0</v>
      </c>
      <c r="I700" s="145">
        <v>0</v>
      </c>
      <c r="J700" s="145">
        <v>0</v>
      </c>
      <c r="K700" s="145">
        <v>1</v>
      </c>
      <c r="L700" s="145">
        <v>0</v>
      </c>
      <c r="M700" s="145">
        <v>1</v>
      </c>
      <c r="N700" s="145">
        <v>24259</v>
      </c>
    </row>
    <row r="701" spans="1:14">
      <c r="A701" s="258"/>
      <c r="B701" s="258"/>
      <c r="C701" s="144" t="s">
        <v>2411</v>
      </c>
      <c r="D701" s="145">
        <v>2</v>
      </c>
      <c r="E701" s="145">
        <v>0</v>
      </c>
      <c r="F701" s="145">
        <v>0</v>
      </c>
      <c r="G701" s="145">
        <v>0</v>
      </c>
      <c r="H701" s="145">
        <v>0</v>
      </c>
      <c r="I701" s="145">
        <v>0</v>
      </c>
      <c r="J701" s="145">
        <v>0</v>
      </c>
      <c r="K701" s="145">
        <v>2</v>
      </c>
      <c r="L701" s="145">
        <v>0</v>
      </c>
      <c r="M701" s="145">
        <v>0</v>
      </c>
      <c r="N701" s="145">
        <v>50271</v>
      </c>
    </row>
    <row r="702" spans="1:14">
      <c r="A702" s="258"/>
      <c r="B702" s="258"/>
      <c r="C702" s="144" t="s">
        <v>2412</v>
      </c>
      <c r="D702" s="145">
        <v>1</v>
      </c>
      <c r="E702" s="145">
        <v>0</v>
      </c>
      <c r="F702" s="145">
        <v>0</v>
      </c>
      <c r="G702" s="145">
        <v>0</v>
      </c>
      <c r="H702" s="145">
        <v>0</v>
      </c>
      <c r="I702" s="145">
        <v>0</v>
      </c>
      <c r="J702" s="145">
        <v>0</v>
      </c>
      <c r="K702" s="145">
        <v>0</v>
      </c>
      <c r="L702" s="145">
        <v>1</v>
      </c>
      <c r="M702" s="145">
        <v>0</v>
      </c>
      <c r="N702" s="145">
        <v>4457</v>
      </c>
    </row>
    <row r="703" spans="1:14">
      <c r="A703" s="258"/>
      <c r="B703" s="258"/>
      <c r="C703" s="144" t="s">
        <v>2413</v>
      </c>
      <c r="D703" s="145">
        <v>5</v>
      </c>
      <c r="E703" s="145">
        <v>1</v>
      </c>
      <c r="F703" s="145">
        <v>0</v>
      </c>
      <c r="G703" s="145">
        <v>0</v>
      </c>
      <c r="H703" s="145">
        <v>0</v>
      </c>
      <c r="I703" s="145">
        <v>0</v>
      </c>
      <c r="J703" s="145">
        <v>0</v>
      </c>
      <c r="K703" s="145">
        <v>1</v>
      </c>
      <c r="L703" s="145">
        <v>1</v>
      </c>
      <c r="M703" s="145">
        <v>4</v>
      </c>
      <c r="N703" s="145">
        <v>44314</v>
      </c>
    </row>
    <row r="704" spans="1:14" ht="19">
      <c r="A704" s="258"/>
      <c r="B704" s="258"/>
      <c r="C704" s="144" t="s">
        <v>7867</v>
      </c>
      <c r="D704" s="145">
        <v>4</v>
      </c>
      <c r="E704" s="145">
        <v>0</v>
      </c>
      <c r="F704" s="145">
        <v>0</v>
      </c>
      <c r="G704" s="145">
        <v>0</v>
      </c>
      <c r="H704" s="145">
        <v>0</v>
      </c>
      <c r="I704" s="145">
        <v>0</v>
      </c>
      <c r="J704" s="145">
        <v>1</v>
      </c>
      <c r="K704" s="145">
        <v>1</v>
      </c>
      <c r="L704" s="145">
        <v>1</v>
      </c>
      <c r="M704" s="145">
        <v>0</v>
      </c>
      <c r="N704" s="145">
        <v>799</v>
      </c>
    </row>
    <row r="705" spans="1:14">
      <c r="A705" s="258"/>
      <c r="B705" s="258"/>
      <c r="C705" s="144" t="s">
        <v>2414</v>
      </c>
      <c r="D705" s="145">
        <v>1</v>
      </c>
      <c r="E705" s="145">
        <v>0</v>
      </c>
      <c r="F705" s="145">
        <v>0</v>
      </c>
      <c r="G705" s="145">
        <v>0</v>
      </c>
      <c r="H705" s="145">
        <v>0</v>
      </c>
      <c r="I705" s="145">
        <v>0</v>
      </c>
      <c r="J705" s="145">
        <v>0</v>
      </c>
      <c r="K705" s="145">
        <v>1</v>
      </c>
      <c r="L705" s="145">
        <v>0</v>
      </c>
      <c r="M705" s="145">
        <v>0</v>
      </c>
      <c r="N705" s="145">
        <v>23862</v>
      </c>
    </row>
    <row r="706" spans="1:14">
      <c r="A706" s="258"/>
      <c r="B706" s="258"/>
      <c r="C706" s="144" t="s">
        <v>2415</v>
      </c>
      <c r="D706" s="145">
        <v>0</v>
      </c>
      <c r="E706" s="145">
        <v>0</v>
      </c>
      <c r="F706" s="145">
        <v>0</v>
      </c>
      <c r="G706" s="145">
        <v>1</v>
      </c>
      <c r="H706" s="145">
        <v>0</v>
      </c>
      <c r="I706" s="145">
        <v>0</v>
      </c>
      <c r="J706" s="145">
        <v>0</v>
      </c>
      <c r="K706" s="145">
        <v>0</v>
      </c>
      <c r="L706" s="145">
        <v>1</v>
      </c>
      <c r="M706" s="145">
        <v>0</v>
      </c>
      <c r="N706" s="145">
        <v>3778</v>
      </c>
    </row>
    <row r="707" spans="1:14">
      <c r="A707" s="258"/>
      <c r="B707" s="258"/>
      <c r="C707" s="144" t="s">
        <v>2416</v>
      </c>
      <c r="D707" s="145">
        <v>0</v>
      </c>
      <c r="E707" s="145">
        <v>1</v>
      </c>
      <c r="F707" s="145">
        <v>0</v>
      </c>
      <c r="G707" s="145">
        <v>0</v>
      </c>
      <c r="H707" s="145">
        <v>0</v>
      </c>
      <c r="I707" s="145">
        <v>0</v>
      </c>
      <c r="J707" s="145">
        <v>0</v>
      </c>
      <c r="K707" s="145">
        <v>0</v>
      </c>
      <c r="L707" s="145">
        <v>0</v>
      </c>
      <c r="M707" s="145">
        <v>1</v>
      </c>
      <c r="N707" s="145">
        <v>35443</v>
      </c>
    </row>
    <row r="708" spans="1:14">
      <c r="A708" s="258"/>
      <c r="B708" s="258"/>
      <c r="C708" s="144" t="s">
        <v>2417</v>
      </c>
      <c r="D708" s="145">
        <v>2</v>
      </c>
      <c r="E708" s="145">
        <v>0</v>
      </c>
      <c r="F708" s="145">
        <v>0</v>
      </c>
      <c r="G708" s="145">
        <v>0</v>
      </c>
      <c r="H708" s="145">
        <v>0</v>
      </c>
      <c r="I708" s="145">
        <v>0</v>
      </c>
      <c r="J708" s="145">
        <v>0</v>
      </c>
      <c r="K708" s="145">
        <v>0</v>
      </c>
      <c r="L708" s="145">
        <v>0</v>
      </c>
      <c r="M708" s="145">
        <v>2</v>
      </c>
      <c r="N708" s="145">
        <v>5203</v>
      </c>
    </row>
    <row r="709" spans="1:14">
      <c r="A709" s="258"/>
      <c r="B709" s="258"/>
      <c r="C709" s="144" t="s">
        <v>2322</v>
      </c>
      <c r="D709" s="145">
        <v>0</v>
      </c>
      <c r="E709" s="145">
        <v>0</v>
      </c>
      <c r="F709" s="145">
        <v>1</v>
      </c>
      <c r="G709" s="145">
        <v>0</v>
      </c>
      <c r="H709" s="145">
        <v>0</v>
      </c>
      <c r="I709" s="145">
        <v>0</v>
      </c>
      <c r="J709" s="145">
        <v>0</v>
      </c>
      <c r="K709" s="145">
        <v>0</v>
      </c>
      <c r="L709" s="145">
        <v>1</v>
      </c>
      <c r="M709" s="145">
        <v>0</v>
      </c>
      <c r="N709" s="145">
        <v>14664</v>
      </c>
    </row>
    <row r="710" spans="1:14">
      <c r="A710" s="258"/>
      <c r="B710" s="258"/>
      <c r="C710" s="144" t="s">
        <v>2418</v>
      </c>
      <c r="D710" s="145">
        <v>1</v>
      </c>
      <c r="E710" s="145">
        <v>1</v>
      </c>
      <c r="F710" s="145">
        <v>0</v>
      </c>
      <c r="G710" s="145">
        <v>0</v>
      </c>
      <c r="H710" s="145">
        <v>0</v>
      </c>
      <c r="I710" s="145">
        <v>0</v>
      </c>
      <c r="J710" s="145">
        <v>0</v>
      </c>
      <c r="K710" s="145">
        <v>0</v>
      </c>
      <c r="L710" s="145">
        <v>2</v>
      </c>
      <c r="M710" s="145">
        <v>0</v>
      </c>
      <c r="N710" s="145">
        <v>81964</v>
      </c>
    </row>
    <row r="711" spans="1:14">
      <c r="A711" s="258"/>
      <c r="B711" s="258"/>
      <c r="C711" s="144" t="s">
        <v>2419</v>
      </c>
      <c r="D711" s="145">
        <v>15</v>
      </c>
      <c r="E711" s="145">
        <v>0</v>
      </c>
      <c r="F711" s="145">
        <v>0</v>
      </c>
      <c r="G711" s="145">
        <v>0</v>
      </c>
      <c r="H711" s="145">
        <v>1</v>
      </c>
      <c r="I711" s="145">
        <v>4</v>
      </c>
      <c r="J711" s="145">
        <v>16</v>
      </c>
      <c r="K711" s="145">
        <v>1</v>
      </c>
      <c r="L711" s="145">
        <v>2</v>
      </c>
      <c r="M711" s="145">
        <v>1</v>
      </c>
      <c r="N711" s="145">
        <v>2585</v>
      </c>
    </row>
    <row r="712" spans="1:14" ht="19">
      <c r="A712" s="258"/>
      <c r="B712" s="258"/>
      <c r="C712" s="144" t="s">
        <v>7868</v>
      </c>
      <c r="D712" s="145">
        <v>0</v>
      </c>
      <c r="E712" s="145">
        <v>0</v>
      </c>
      <c r="F712" s="145">
        <v>2</v>
      </c>
      <c r="G712" s="145">
        <v>0</v>
      </c>
      <c r="H712" s="145">
        <v>0</v>
      </c>
      <c r="I712" s="145">
        <v>0</v>
      </c>
      <c r="J712" s="145">
        <v>1</v>
      </c>
      <c r="K712" s="145">
        <v>0</v>
      </c>
      <c r="L712" s="145">
        <v>0</v>
      </c>
      <c r="M712" s="145">
        <v>0</v>
      </c>
      <c r="N712" s="145">
        <v>15250</v>
      </c>
    </row>
    <row r="713" spans="1:14" ht="19">
      <c r="A713" s="258"/>
      <c r="B713" s="258"/>
      <c r="C713" s="144" t="s">
        <v>7869</v>
      </c>
      <c r="D713" s="145">
        <v>5</v>
      </c>
      <c r="E713" s="145">
        <v>0</v>
      </c>
      <c r="F713" s="145">
        <v>1</v>
      </c>
      <c r="G713" s="145">
        <v>0</v>
      </c>
      <c r="H713" s="145">
        <v>0</v>
      </c>
      <c r="I713" s="145">
        <v>0</v>
      </c>
      <c r="J713" s="145">
        <v>1</v>
      </c>
      <c r="K713" s="145">
        <v>2</v>
      </c>
      <c r="L713" s="145">
        <v>1</v>
      </c>
      <c r="M713" s="145">
        <v>1</v>
      </c>
      <c r="N713" s="145">
        <v>62059</v>
      </c>
    </row>
    <row r="714" spans="1:14">
      <c r="A714" s="258"/>
      <c r="B714" s="258"/>
      <c r="C714" s="144" t="s">
        <v>2420</v>
      </c>
      <c r="D714" s="145">
        <v>2</v>
      </c>
      <c r="E714" s="145">
        <v>0</v>
      </c>
      <c r="F714" s="145">
        <v>0</v>
      </c>
      <c r="G714" s="145">
        <v>0</v>
      </c>
      <c r="H714" s="145">
        <v>0</v>
      </c>
      <c r="I714" s="145">
        <v>0</v>
      </c>
      <c r="J714" s="145">
        <v>2</v>
      </c>
      <c r="K714" s="145">
        <v>0</v>
      </c>
      <c r="L714" s="145">
        <v>0</v>
      </c>
      <c r="M714" s="145">
        <v>0</v>
      </c>
      <c r="N714" s="145">
        <v>37778</v>
      </c>
    </row>
    <row r="715" spans="1:14">
      <c r="A715" s="258"/>
      <c r="B715" s="258"/>
      <c r="C715" s="144" t="s">
        <v>2421</v>
      </c>
      <c r="D715" s="145">
        <v>0</v>
      </c>
      <c r="E715" s="145">
        <v>2</v>
      </c>
      <c r="F715" s="145">
        <v>2</v>
      </c>
      <c r="G715" s="145">
        <v>1</v>
      </c>
      <c r="H715" s="145">
        <v>0</v>
      </c>
      <c r="I715" s="145">
        <v>0</v>
      </c>
      <c r="J715" s="145">
        <v>1</v>
      </c>
      <c r="K715" s="145">
        <v>2</v>
      </c>
      <c r="L715" s="145">
        <v>2</v>
      </c>
      <c r="M715" s="145">
        <v>0</v>
      </c>
      <c r="N715" s="145">
        <v>106747</v>
      </c>
    </row>
    <row r="716" spans="1:14">
      <c r="A716" s="258"/>
      <c r="B716" s="258"/>
      <c r="C716" s="144" t="s">
        <v>2363</v>
      </c>
      <c r="D716" s="145">
        <v>3</v>
      </c>
      <c r="E716" s="145">
        <v>0</v>
      </c>
      <c r="F716" s="145">
        <v>0</v>
      </c>
      <c r="G716" s="145">
        <v>0</v>
      </c>
      <c r="H716" s="145">
        <v>0</v>
      </c>
      <c r="I716" s="145">
        <v>0</v>
      </c>
      <c r="J716" s="145">
        <v>2</v>
      </c>
      <c r="K716" s="145">
        <v>1</v>
      </c>
      <c r="L716" s="145">
        <v>0</v>
      </c>
      <c r="M716" s="145">
        <v>0</v>
      </c>
      <c r="N716" s="145">
        <v>55735</v>
      </c>
    </row>
    <row r="717" spans="1:14">
      <c r="A717" s="258"/>
      <c r="B717" s="258"/>
      <c r="C717" s="144" t="s">
        <v>2422</v>
      </c>
      <c r="D717" s="145">
        <v>0</v>
      </c>
      <c r="E717" s="145">
        <v>0</v>
      </c>
      <c r="F717" s="145">
        <v>0</v>
      </c>
      <c r="G717" s="145">
        <v>0</v>
      </c>
      <c r="H717" s="145">
        <v>0</v>
      </c>
      <c r="I717" s="145">
        <v>1</v>
      </c>
      <c r="J717" s="145">
        <v>0</v>
      </c>
      <c r="K717" s="145">
        <v>1</v>
      </c>
      <c r="L717" s="145">
        <v>0</v>
      </c>
      <c r="M717" s="145">
        <v>0</v>
      </c>
      <c r="N717" s="145">
        <v>33590</v>
      </c>
    </row>
    <row r="718" spans="1:14">
      <c r="A718" s="258"/>
      <c r="B718" s="258"/>
      <c r="C718" s="144" t="s">
        <v>2423</v>
      </c>
      <c r="D718" s="145">
        <v>2</v>
      </c>
      <c r="E718" s="145">
        <v>0</v>
      </c>
      <c r="F718" s="145">
        <v>0</v>
      </c>
      <c r="G718" s="145">
        <v>0</v>
      </c>
      <c r="H718" s="145">
        <v>0</v>
      </c>
      <c r="I718" s="145">
        <v>0</v>
      </c>
      <c r="J718" s="145">
        <v>0</v>
      </c>
      <c r="K718" s="145">
        <v>1</v>
      </c>
      <c r="L718" s="145">
        <v>1</v>
      </c>
      <c r="M718" s="145">
        <v>0</v>
      </c>
      <c r="N718" s="145">
        <v>22911</v>
      </c>
    </row>
    <row r="719" spans="1:14">
      <c r="A719" s="258"/>
      <c r="B719" s="258"/>
      <c r="C719" s="144" t="s">
        <v>2424</v>
      </c>
      <c r="D719" s="145">
        <v>0</v>
      </c>
      <c r="E719" s="145">
        <v>0</v>
      </c>
      <c r="F719" s="145">
        <v>1</v>
      </c>
      <c r="G719" s="145">
        <v>0</v>
      </c>
      <c r="H719" s="145">
        <v>0</v>
      </c>
      <c r="I719" s="145">
        <v>0</v>
      </c>
      <c r="J719" s="145">
        <v>0</v>
      </c>
      <c r="K719" s="145">
        <v>1</v>
      </c>
      <c r="L719" s="145">
        <v>0</v>
      </c>
      <c r="M719" s="145">
        <v>0</v>
      </c>
      <c r="N719" s="145">
        <v>18836</v>
      </c>
    </row>
    <row r="720" spans="1:14">
      <c r="A720" s="258"/>
      <c r="B720" s="258"/>
      <c r="C720" s="147" t="s">
        <v>2425</v>
      </c>
      <c r="D720" s="145">
        <v>0</v>
      </c>
      <c r="E720" s="145">
        <v>0</v>
      </c>
      <c r="F720" s="145">
        <v>1</v>
      </c>
      <c r="G720" s="145">
        <v>0</v>
      </c>
      <c r="H720" s="145">
        <v>0</v>
      </c>
      <c r="I720" s="145">
        <v>0</v>
      </c>
      <c r="J720" s="145">
        <v>0</v>
      </c>
      <c r="K720" s="145">
        <v>0</v>
      </c>
      <c r="L720" s="145">
        <v>1</v>
      </c>
      <c r="M720" s="145">
        <v>0</v>
      </c>
      <c r="N720" s="145">
        <v>9218</v>
      </c>
    </row>
    <row r="721" spans="1:14">
      <c r="A721" s="258"/>
      <c r="B721" s="258" t="s">
        <v>1951</v>
      </c>
      <c r="C721" s="149"/>
      <c r="D721" s="142">
        <v>6</v>
      </c>
      <c r="E721" s="142">
        <v>1</v>
      </c>
      <c r="F721" s="142">
        <v>1</v>
      </c>
      <c r="G721" s="142">
        <v>0</v>
      </c>
      <c r="H721" s="142">
        <v>0</v>
      </c>
      <c r="I721" s="142">
        <v>0</v>
      </c>
      <c r="J721" s="142"/>
      <c r="K721" s="142"/>
      <c r="L721" s="142"/>
      <c r="M721" s="142"/>
      <c r="N721" s="142"/>
    </row>
    <row r="722" spans="1:14">
      <c r="A722" s="258"/>
      <c r="B722" s="258"/>
      <c r="C722" s="147" t="s">
        <v>2426</v>
      </c>
      <c r="D722" s="145">
        <v>1</v>
      </c>
      <c r="E722" s="145">
        <v>0</v>
      </c>
      <c r="F722" s="145">
        <v>0</v>
      </c>
      <c r="G722" s="145">
        <v>0</v>
      </c>
      <c r="H722" s="145">
        <v>0</v>
      </c>
      <c r="I722" s="145">
        <v>0</v>
      </c>
      <c r="J722" s="145">
        <v>1</v>
      </c>
      <c r="K722" s="145">
        <v>0</v>
      </c>
      <c r="L722" s="145">
        <v>0</v>
      </c>
      <c r="M722" s="145">
        <v>0</v>
      </c>
      <c r="N722" s="145">
        <v>15201</v>
      </c>
    </row>
    <row r="723" spans="1:14">
      <c r="A723" s="258"/>
      <c r="B723" s="258"/>
      <c r="C723" s="147" t="s">
        <v>2427</v>
      </c>
      <c r="D723" s="145">
        <v>1</v>
      </c>
      <c r="E723" s="145">
        <v>0</v>
      </c>
      <c r="F723" s="145">
        <v>0</v>
      </c>
      <c r="G723" s="145">
        <v>0</v>
      </c>
      <c r="H723" s="145">
        <v>0</v>
      </c>
      <c r="I723" s="145">
        <v>0</v>
      </c>
      <c r="J723" s="145">
        <v>0</v>
      </c>
      <c r="K723" s="145">
        <v>0</v>
      </c>
      <c r="L723" s="145">
        <v>0</v>
      </c>
      <c r="M723" s="145">
        <v>1</v>
      </c>
      <c r="N723" s="145">
        <v>7914</v>
      </c>
    </row>
    <row r="724" spans="1:14">
      <c r="A724" s="258"/>
      <c r="B724" s="258"/>
      <c r="C724" s="144" t="s">
        <v>2428</v>
      </c>
      <c r="D724" s="145">
        <v>3</v>
      </c>
      <c r="E724" s="145">
        <v>0</v>
      </c>
      <c r="F724" s="145">
        <v>0</v>
      </c>
      <c r="G724" s="145">
        <v>0</v>
      </c>
      <c r="H724" s="145">
        <v>0</v>
      </c>
      <c r="I724" s="145">
        <v>0</v>
      </c>
      <c r="J724" s="145">
        <v>2</v>
      </c>
      <c r="K724" s="145">
        <v>0</v>
      </c>
      <c r="L724" s="145">
        <v>0</v>
      </c>
      <c r="M724" s="145">
        <v>1</v>
      </c>
      <c r="N724" s="145">
        <v>2286</v>
      </c>
    </row>
    <row r="725" spans="1:14">
      <c r="A725" s="258"/>
      <c r="B725" s="258"/>
      <c r="C725" s="144" t="s">
        <v>2429</v>
      </c>
      <c r="D725" s="145">
        <v>0</v>
      </c>
      <c r="E725" s="145">
        <v>1</v>
      </c>
      <c r="F725" s="145">
        <v>0</v>
      </c>
      <c r="G725" s="145">
        <v>0</v>
      </c>
      <c r="H725" s="145">
        <v>0</v>
      </c>
      <c r="I725" s="145">
        <v>0</v>
      </c>
      <c r="J725" s="145">
        <v>0</v>
      </c>
      <c r="K725" s="145">
        <v>0</v>
      </c>
      <c r="L725" s="145">
        <v>1</v>
      </c>
      <c r="M725" s="145">
        <v>0</v>
      </c>
      <c r="N725" s="145">
        <v>43314</v>
      </c>
    </row>
    <row r="726" spans="1:14">
      <c r="A726" s="258"/>
      <c r="B726" s="258"/>
      <c r="C726" s="144" t="s">
        <v>2430</v>
      </c>
      <c r="D726" s="145">
        <v>1</v>
      </c>
      <c r="E726" s="145">
        <v>0</v>
      </c>
      <c r="F726" s="145">
        <v>0</v>
      </c>
      <c r="G726" s="145">
        <v>0</v>
      </c>
      <c r="H726" s="145">
        <v>0</v>
      </c>
      <c r="I726" s="145">
        <v>0</v>
      </c>
      <c r="J726" s="145">
        <v>0</v>
      </c>
      <c r="K726" s="145">
        <v>1</v>
      </c>
      <c r="L726" s="145">
        <v>0</v>
      </c>
      <c r="M726" s="145">
        <v>0</v>
      </c>
      <c r="N726" s="145">
        <v>16100</v>
      </c>
    </row>
    <row r="727" spans="1:14">
      <c r="A727" s="258"/>
      <c r="B727" s="258"/>
      <c r="C727" s="144" t="s">
        <v>2431</v>
      </c>
      <c r="D727" s="145">
        <v>0</v>
      </c>
      <c r="E727" s="145">
        <v>0</v>
      </c>
      <c r="F727" s="145">
        <v>1</v>
      </c>
      <c r="G727" s="145">
        <v>0</v>
      </c>
      <c r="H727" s="145">
        <v>0</v>
      </c>
      <c r="I727" s="145">
        <v>0</v>
      </c>
      <c r="J727" s="145">
        <v>0</v>
      </c>
      <c r="K727" s="145">
        <v>0</v>
      </c>
      <c r="L727" s="145">
        <v>0</v>
      </c>
      <c r="M727" s="145">
        <v>1</v>
      </c>
      <c r="N727" s="145">
        <v>1620</v>
      </c>
    </row>
    <row r="728" spans="1:14">
      <c r="A728" s="258"/>
      <c r="B728" s="258" t="s">
        <v>1955</v>
      </c>
      <c r="C728" s="141"/>
      <c r="D728" s="142">
        <v>51</v>
      </c>
      <c r="E728" s="142">
        <v>4</v>
      </c>
      <c r="F728" s="142">
        <v>15</v>
      </c>
      <c r="G728" s="142">
        <v>0</v>
      </c>
      <c r="H728" s="142">
        <v>2</v>
      </c>
      <c r="I728" s="142">
        <v>0</v>
      </c>
      <c r="J728" s="142"/>
      <c r="K728" s="142"/>
      <c r="L728" s="142"/>
      <c r="M728" s="142"/>
      <c r="N728" s="142"/>
    </row>
    <row r="729" spans="1:14">
      <c r="A729" s="258"/>
      <c r="B729" s="258"/>
      <c r="C729" s="144" t="s">
        <v>2432</v>
      </c>
      <c r="D729" s="145">
        <v>4</v>
      </c>
      <c r="E729" s="145">
        <v>0</v>
      </c>
      <c r="F729" s="145">
        <v>1</v>
      </c>
      <c r="G729" s="145">
        <v>0</v>
      </c>
      <c r="H729" s="145">
        <v>0</v>
      </c>
      <c r="I729" s="145">
        <v>0</v>
      </c>
      <c r="J729" s="145">
        <v>0</v>
      </c>
      <c r="K729" s="145">
        <v>1</v>
      </c>
      <c r="L729" s="145">
        <v>1</v>
      </c>
      <c r="M729" s="145">
        <v>3</v>
      </c>
      <c r="N729" s="145"/>
    </row>
    <row r="730" spans="1:14">
      <c r="A730" s="258"/>
      <c r="B730" s="258"/>
      <c r="C730" s="144" t="s">
        <v>2433</v>
      </c>
      <c r="D730" s="145">
        <v>0</v>
      </c>
      <c r="E730" s="145">
        <v>0</v>
      </c>
      <c r="F730" s="145">
        <v>2</v>
      </c>
      <c r="G730" s="145">
        <v>0</v>
      </c>
      <c r="H730" s="145">
        <v>0</v>
      </c>
      <c r="I730" s="145">
        <v>0</v>
      </c>
      <c r="J730" s="145">
        <v>0</v>
      </c>
      <c r="K730" s="145">
        <v>2</v>
      </c>
      <c r="L730" s="145">
        <v>0</v>
      </c>
      <c r="M730" s="145">
        <v>0</v>
      </c>
      <c r="N730" s="145"/>
    </row>
    <row r="731" spans="1:14">
      <c r="A731" s="258"/>
      <c r="B731" s="258"/>
      <c r="C731" s="144" t="s">
        <v>2434</v>
      </c>
      <c r="D731" s="145">
        <v>22</v>
      </c>
      <c r="E731" s="145">
        <v>2</v>
      </c>
      <c r="F731" s="145">
        <v>1</v>
      </c>
      <c r="G731" s="145">
        <v>0</v>
      </c>
      <c r="H731" s="145">
        <v>0</v>
      </c>
      <c r="I731" s="145">
        <v>0</v>
      </c>
      <c r="J731" s="145">
        <v>5</v>
      </c>
      <c r="K731" s="145">
        <v>8</v>
      </c>
      <c r="L731" s="145">
        <v>8</v>
      </c>
      <c r="M731" s="145">
        <v>4</v>
      </c>
      <c r="N731" s="145"/>
    </row>
    <row r="732" spans="1:14">
      <c r="A732" s="258"/>
      <c r="B732" s="258"/>
      <c r="C732" s="144" t="s">
        <v>2435</v>
      </c>
      <c r="D732" s="145">
        <v>1</v>
      </c>
      <c r="E732" s="145">
        <v>0</v>
      </c>
      <c r="F732" s="145">
        <v>0</v>
      </c>
      <c r="G732" s="145">
        <v>0</v>
      </c>
      <c r="H732" s="145">
        <v>0</v>
      </c>
      <c r="I732" s="145">
        <v>0</v>
      </c>
      <c r="J732" s="145">
        <v>0</v>
      </c>
      <c r="K732" s="145">
        <v>0</v>
      </c>
      <c r="L732" s="145">
        <v>0</v>
      </c>
      <c r="M732" s="145">
        <v>1</v>
      </c>
      <c r="N732" s="145"/>
    </row>
    <row r="733" spans="1:14">
      <c r="A733" s="258"/>
      <c r="B733" s="258"/>
      <c r="C733" s="144" t="s">
        <v>2436</v>
      </c>
      <c r="D733" s="145">
        <v>1</v>
      </c>
      <c r="E733" s="145">
        <v>0</v>
      </c>
      <c r="F733" s="145">
        <v>0</v>
      </c>
      <c r="G733" s="145">
        <v>0</v>
      </c>
      <c r="H733" s="145">
        <v>0</v>
      </c>
      <c r="I733" s="145">
        <v>0</v>
      </c>
      <c r="J733" s="145">
        <v>1</v>
      </c>
      <c r="K733" s="145">
        <v>0</v>
      </c>
      <c r="L733" s="145">
        <v>0</v>
      </c>
      <c r="M733" s="145">
        <v>0</v>
      </c>
      <c r="N733" s="145"/>
    </row>
    <row r="734" spans="1:14">
      <c r="A734" s="258"/>
      <c r="B734" s="258"/>
      <c r="C734" s="144" t="s">
        <v>2437</v>
      </c>
      <c r="D734" s="145">
        <v>1</v>
      </c>
      <c r="E734" s="145">
        <v>0</v>
      </c>
      <c r="F734" s="145">
        <v>1</v>
      </c>
      <c r="G734" s="145">
        <v>0</v>
      </c>
      <c r="H734" s="145">
        <v>0</v>
      </c>
      <c r="I734" s="145">
        <v>0</v>
      </c>
      <c r="J734" s="145">
        <v>2</v>
      </c>
      <c r="K734" s="145">
        <v>0</v>
      </c>
      <c r="L734" s="145">
        <v>0</v>
      </c>
      <c r="M734" s="145">
        <v>0</v>
      </c>
      <c r="N734" s="145"/>
    </row>
    <row r="735" spans="1:14">
      <c r="A735" s="258"/>
      <c r="B735" s="258"/>
      <c r="C735" s="144" t="s">
        <v>2438</v>
      </c>
      <c r="D735" s="145">
        <v>1</v>
      </c>
      <c r="E735" s="145">
        <v>0</v>
      </c>
      <c r="F735" s="145">
        <v>2</v>
      </c>
      <c r="G735" s="145">
        <v>0</v>
      </c>
      <c r="H735" s="145">
        <v>0</v>
      </c>
      <c r="I735" s="145">
        <v>0</v>
      </c>
      <c r="J735" s="145">
        <v>0</v>
      </c>
      <c r="K735" s="145">
        <v>3</v>
      </c>
      <c r="L735" s="145">
        <v>0</v>
      </c>
      <c r="M735" s="145">
        <v>0</v>
      </c>
      <c r="N735" s="145"/>
    </row>
    <row r="736" spans="1:14">
      <c r="A736" s="258"/>
      <c r="B736" s="258"/>
      <c r="C736" s="144" t="s">
        <v>2439</v>
      </c>
      <c r="D736" s="145">
        <v>1</v>
      </c>
      <c r="E736" s="145">
        <v>0</v>
      </c>
      <c r="F736" s="145">
        <v>0</v>
      </c>
      <c r="G736" s="145">
        <v>0</v>
      </c>
      <c r="H736" s="145">
        <v>0</v>
      </c>
      <c r="I736" s="145">
        <v>0</v>
      </c>
      <c r="J736" s="145">
        <v>1</v>
      </c>
      <c r="K736" s="145">
        <v>0</v>
      </c>
      <c r="L736" s="145">
        <v>0</v>
      </c>
      <c r="M736" s="145">
        <v>0</v>
      </c>
      <c r="N736" s="145"/>
    </row>
    <row r="737" spans="1:14">
      <c r="A737" s="258"/>
      <c r="B737" s="258"/>
      <c r="C737" s="144" t="s">
        <v>2440</v>
      </c>
      <c r="D737" s="145">
        <v>1</v>
      </c>
      <c r="E737" s="145">
        <v>0</v>
      </c>
      <c r="F737" s="145">
        <v>0</v>
      </c>
      <c r="G737" s="145">
        <v>0</v>
      </c>
      <c r="H737" s="145">
        <v>0</v>
      </c>
      <c r="I737" s="145">
        <v>0</v>
      </c>
      <c r="J737" s="145">
        <v>1</v>
      </c>
      <c r="K737" s="145">
        <v>0</v>
      </c>
      <c r="L737" s="145">
        <v>0</v>
      </c>
      <c r="M737" s="145">
        <v>0</v>
      </c>
      <c r="N737" s="145"/>
    </row>
    <row r="738" spans="1:14">
      <c r="A738" s="258"/>
      <c r="B738" s="258"/>
      <c r="C738" s="144" t="s">
        <v>2441</v>
      </c>
      <c r="D738" s="145">
        <v>0</v>
      </c>
      <c r="E738" s="145">
        <v>0</v>
      </c>
      <c r="F738" s="145">
        <v>1</v>
      </c>
      <c r="G738" s="145">
        <v>0</v>
      </c>
      <c r="H738" s="145">
        <v>0</v>
      </c>
      <c r="I738" s="145">
        <v>0</v>
      </c>
      <c r="J738" s="145">
        <v>0</v>
      </c>
      <c r="K738" s="145">
        <v>0</v>
      </c>
      <c r="L738" s="145">
        <v>0</v>
      </c>
      <c r="M738" s="145">
        <v>1</v>
      </c>
      <c r="N738" s="145"/>
    </row>
    <row r="739" spans="1:14" ht="19">
      <c r="A739" s="258"/>
      <c r="B739" s="258"/>
      <c r="C739" s="144" t="s">
        <v>7870</v>
      </c>
      <c r="D739" s="145">
        <v>13</v>
      </c>
      <c r="E739" s="145">
        <v>2</v>
      </c>
      <c r="F739" s="145">
        <v>7</v>
      </c>
      <c r="G739" s="145">
        <v>0</v>
      </c>
      <c r="H739" s="145">
        <v>2</v>
      </c>
      <c r="I739" s="145">
        <v>0</v>
      </c>
      <c r="J739" s="145">
        <v>1</v>
      </c>
      <c r="K739" s="145">
        <v>10</v>
      </c>
      <c r="L739" s="145">
        <v>7</v>
      </c>
      <c r="M739" s="145">
        <v>3</v>
      </c>
      <c r="N739" s="145"/>
    </row>
    <row r="740" spans="1:14">
      <c r="A740" s="258"/>
      <c r="B740" s="258"/>
      <c r="C740" s="144" t="s">
        <v>2442</v>
      </c>
      <c r="D740" s="145">
        <v>2</v>
      </c>
      <c r="E740" s="145">
        <v>0</v>
      </c>
      <c r="F740" s="145">
        <v>0</v>
      </c>
      <c r="G740" s="145">
        <v>0</v>
      </c>
      <c r="H740" s="145">
        <v>0</v>
      </c>
      <c r="I740" s="145">
        <v>0</v>
      </c>
      <c r="J740" s="145">
        <v>1</v>
      </c>
      <c r="K740" s="145">
        <v>1</v>
      </c>
      <c r="L740" s="145">
        <v>0</v>
      </c>
      <c r="M740" s="145">
        <v>0</v>
      </c>
      <c r="N740" s="145"/>
    </row>
    <row r="741" spans="1:14">
      <c r="A741" s="258"/>
      <c r="B741" s="258"/>
      <c r="C741" s="144" t="s">
        <v>2443</v>
      </c>
      <c r="D741" s="145">
        <v>1</v>
      </c>
      <c r="E741" s="145">
        <v>0</v>
      </c>
      <c r="F741" s="145">
        <v>0</v>
      </c>
      <c r="G741" s="145">
        <v>0</v>
      </c>
      <c r="H741" s="145">
        <v>0</v>
      </c>
      <c r="I741" s="145">
        <v>0</v>
      </c>
      <c r="J741" s="145">
        <v>0</v>
      </c>
      <c r="K741" s="145">
        <v>0</v>
      </c>
      <c r="L741" s="145">
        <v>0</v>
      </c>
      <c r="M741" s="145">
        <v>1</v>
      </c>
      <c r="N741" s="145"/>
    </row>
    <row r="742" spans="1:14">
      <c r="A742" s="258"/>
      <c r="B742" s="258"/>
      <c r="C742" s="144" t="s">
        <v>2444</v>
      </c>
      <c r="D742" s="145">
        <v>1</v>
      </c>
      <c r="E742" s="145">
        <v>0</v>
      </c>
      <c r="F742" s="145">
        <v>0</v>
      </c>
      <c r="G742" s="145">
        <v>0</v>
      </c>
      <c r="H742" s="145">
        <v>0</v>
      </c>
      <c r="I742" s="145">
        <v>0</v>
      </c>
      <c r="J742" s="145">
        <v>0</v>
      </c>
      <c r="K742" s="145">
        <v>1</v>
      </c>
      <c r="L742" s="145">
        <v>0</v>
      </c>
      <c r="M742" s="145">
        <v>0</v>
      </c>
      <c r="N742" s="145"/>
    </row>
    <row r="743" spans="1:14">
      <c r="A743" s="258"/>
      <c r="B743" s="258"/>
      <c r="C743" s="144" t="s">
        <v>2445</v>
      </c>
      <c r="D743" s="145">
        <v>2</v>
      </c>
      <c r="E743" s="145">
        <v>0</v>
      </c>
      <c r="F743" s="145">
        <v>0</v>
      </c>
      <c r="G743" s="145">
        <v>0</v>
      </c>
      <c r="H743" s="145">
        <v>0</v>
      </c>
      <c r="I743" s="145">
        <v>0</v>
      </c>
      <c r="J743" s="145">
        <v>0</v>
      </c>
      <c r="K743" s="145">
        <v>2</v>
      </c>
      <c r="L743" s="145">
        <v>0</v>
      </c>
      <c r="M743" s="145">
        <v>0</v>
      </c>
      <c r="N743" s="145"/>
    </row>
    <row r="744" spans="1:14">
      <c r="A744" s="258"/>
      <c r="B744" s="258" t="s">
        <v>1963</v>
      </c>
      <c r="C744" s="141"/>
      <c r="D744" s="142">
        <v>3</v>
      </c>
      <c r="E744" s="142">
        <v>1</v>
      </c>
      <c r="F744" s="142">
        <v>2</v>
      </c>
      <c r="G744" s="142">
        <v>0</v>
      </c>
      <c r="H744" s="142">
        <v>0</v>
      </c>
      <c r="I744" s="142">
        <v>0</v>
      </c>
      <c r="J744" s="142"/>
      <c r="K744" s="142"/>
      <c r="L744" s="142"/>
      <c r="M744" s="142"/>
      <c r="N744" s="142"/>
    </row>
    <row r="745" spans="1:14">
      <c r="A745" s="258"/>
      <c r="B745" s="258"/>
      <c r="C745" s="144" t="s">
        <v>2446</v>
      </c>
      <c r="D745" s="145">
        <v>1</v>
      </c>
      <c r="E745" s="145">
        <v>0</v>
      </c>
      <c r="F745" s="145">
        <v>0</v>
      </c>
      <c r="G745" s="145">
        <v>0</v>
      </c>
      <c r="H745" s="145">
        <v>0</v>
      </c>
      <c r="I745" s="145">
        <v>0</v>
      </c>
      <c r="J745" s="145">
        <v>0</v>
      </c>
      <c r="K745" s="145">
        <v>0</v>
      </c>
      <c r="L745" s="145">
        <v>0</v>
      </c>
      <c r="M745" s="145">
        <v>1</v>
      </c>
      <c r="N745" s="145"/>
    </row>
    <row r="746" spans="1:14">
      <c r="A746" s="258"/>
      <c r="B746" s="258"/>
      <c r="C746" s="144" t="s">
        <v>2447</v>
      </c>
      <c r="D746" s="145">
        <v>1</v>
      </c>
      <c r="E746" s="145">
        <v>0</v>
      </c>
      <c r="F746" s="145">
        <v>0</v>
      </c>
      <c r="G746" s="145">
        <v>0</v>
      </c>
      <c r="H746" s="145">
        <v>0</v>
      </c>
      <c r="I746" s="145">
        <v>0</v>
      </c>
      <c r="J746" s="145">
        <v>0</v>
      </c>
      <c r="K746" s="145">
        <v>1</v>
      </c>
      <c r="L746" s="145">
        <v>0</v>
      </c>
      <c r="M746" s="145">
        <v>0</v>
      </c>
      <c r="N746" s="145"/>
    </row>
    <row r="747" spans="1:14">
      <c r="A747" s="258"/>
      <c r="B747" s="258"/>
      <c r="C747" s="144" t="s">
        <v>2448</v>
      </c>
      <c r="D747" s="145">
        <v>0</v>
      </c>
      <c r="E747" s="145">
        <v>1</v>
      </c>
      <c r="F747" s="145">
        <v>0</v>
      </c>
      <c r="G747" s="145">
        <v>0</v>
      </c>
      <c r="H747" s="145">
        <v>0</v>
      </c>
      <c r="I747" s="145">
        <v>0</v>
      </c>
      <c r="J747" s="145">
        <v>1</v>
      </c>
      <c r="K747" s="145">
        <v>0</v>
      </c>
      <c r="L747" s="145">
        <v>0</v>
      </c>
      <c r="M747" s="145">
        <v>0</v>
      </c>
      <c r="N747" s="145"/>
    </row>
    <row r="748" spans="1:14">
      <c r="A748" s="258"/>
      <c r="B748" s="258"/>
      <c r="C748" s="144" t="s">
        <v>2449</v>
      </c>
      <c r="D748" s="145">
        <v>0</v>
      </c>
      <c r="E748" s="145">
        <v>0</v>
      </c>
      <c r="F748" s="145">
        <v>1</v>
      </c>
      <c r="G748" s="145">
        <v>0</v>
      </c>
      <c r="H748" s="145">
        <v>0</v>
      </c>
      <c r="I748" s="145">
        <v>0</v>
      </c>
      <c r="J748" s="145">
        <v>0</v>
      </c>
      <c r="K748" s="145">
        <v>1</v>
      </c>
      <c r="L748" s="145">
        <v>0</v>
      </c>
      <c r="M748" s="145">
        <v>0</v>
      </c>
      <c r="N748" s="145"/>
    </row>
    <row r="749" spans="1:14">
      <c r="A749" s="258"/>
      <c r="B749" s="258"/>
      <c r="C749" s="144" t="s">
        <v>2450</v>
      </c>
      <c r="D749" s="145">
        <v>1</v>
      </c>
      <c r="E749" s="145">
        <v>0</v>
      </c>
      <c r="F749" s="145">
        <v>0</v>
      </c>
      <c r="G749" s="145">
        <v>0</v>
      </c>
      <c r="H749" s="145">
        <v>0</v>
      </c>
      <c r="I749" s="145">
        <v>0</v>
      </c>
      <c r="J749" s="145">
        <v>0</v>
      </c>
      <c r="K749" s="145">
        <v>0</v>
      </c>
      <c r="L749" s="145">
        <v>1</v>
      </c>
      <c r="M749" s="145">
        <v>0</v>
      </c>
      <c r="N749" s="145"/>
    </row>
    <row r="750" spans="1:14">
      <c r="A750" s="258"/>
      <c r="B750" s="258"/>
      <c r="C750" s="144" t="s">
        <v>2451</v>
      </c>
      <c r="D750" s="145">
        <v>0</v>
      </c>
      <c r="E750" s="145">
        <v>0</v>
      </c>
      <c r="F750" s="145">
        <v>1</v>
      </c>
      <c r="G750" s="145">
        <v>0</v>
      </c>
      <c r="H750" s="145">
        <v>0</v>
      </c>
      <c r="I750" s="145">
        <v>0</v>
      </c>
      <c r="J750" s="145">
        <v>0</v>
      </c>
      <c r="K750" s="145">
        <v>1</v>
      </c>
      <c r="L750" s="145">
        <v>0</v>
      </c>
      <c r="M750" s="145">
        <v>0</v>
      </c>
      <c r="N750" s="145"/>
    </row>
    <row r="751" spans="1:14">
      <c r="A751" s="258"/>
      <c r="B751" s="258" t="s">
        <v>2259</v>
      </c>
      <c r="C751" s="141"/>
      <c r="D751" s="142">
        <v>5</v>
      </c>
      <c r="E751" s="142">
        <v>2</v>
      </c>
      <c r="F751" s="142">
        <v>2</v>
      </c>
      <c r="G751" s="142">
        <v>2</v>
      </c>
      <c r="H751" s="142">
        <v>2</v>
      </c>
      <c r="I751" s="142">
        <v>0</v>
      </c>
      <c r="J751" s="142"/>
      <c r="K751" s="142"/>
      <c r="L751" s="142"/>
      <c r="M751" s="142"/>
      <c r="N751" s="142"/>
    </row>
    <row r="752" spans="1:14">
      <c r="A752" s="258"/>
      <c r="B752" s="258"/>
      <c r="C752" s="144" t="s">
        <v>2452</v>
      </c>
      <c r="D752" s="145">
        <v>3</v>
      </c>
      <c r="E752" s="145">
        <v>0</v>
      </c>
      <c r="F752" s="145">
        <v>0</v>
      </c>
      <c r="G752" s="145">
        <v>0</v>
      </c>
      <c r="H752" s="145">
        <v>0</v>
      </c>
      <c r="I752" s="145">
        <v>0</v>
      </c>
      <c r="J752" s="145">
        <v>0</v>
      </c>
      <c r="K752" s="145">
        <v>0</v>
      </c>
      <c r="L752" s="145">
        <v>1</v>
      </c>
      <c r="M752" s="145">
        <v>2</v>
      </c>
      <c r="N752" s="145"/>
    </row>
    <row r="753" spans="1:14" ht="19">
      <c r="A753" s="258"/>
      <c r="B753" s="258"/>
      <c r="C753" s="144" t="s">
        <v>7871</v>
      </c>
      <c r="D753" s="145">
        <v>0</v>
      </c>
      <c r="E753" s="145">
        <v>0</v>
      </c>
      <c r="F753" s="145">
        <v>2</v>
      </c>
      <c r="G753" s="145">
        <v>2</v>
      </c>
      <c r="H753" s="145">
        <v>2</v>
      </c>
      <c r="I753" s="145">
        <v>0</v>
      </c>
      <c r="J753" s="145">
        <v>0</v>
      </c>
      <c r="K753" s="145">
        <v>0</v>
      </c>
      <c r="L753" s="145">
        <v>0</v>
      </c>
      <c r="M753" s="145">
        <v>4</v>
      </c>
      <c r="N753" s="145"/>
    </row>
    <row r="754" spans="1:14">
      <c r="A754" s="258"/>
      <c r="B754" s="258"/>
      <c r="C754" s="144" t="s">
        <v>2453</v>
      </c>
      <c r="D754" s="145">
        <v>1</v>
      </c>
      <c r="E754" s="145">
        <v>2</v>
      </c>
      <c r="F754" s="145">
        <v>0</v>
      </c>
      <c r="G754" s="145">
        <v>0</v>
      </c>
      <c r="H754" s="145">
        <v>0</v>
      </c>
      <c r="I754" s="145">
        <v>0</v>
      </c>
      <c r="J754" s="145">
        <v>1</v>
      </c>
      <c r="K754" s="145">
        <v>0</v>
      </c>
      <c r="L754" s="145">
        <v>0</v>
      </c>
      <c r="M754" s="145">
        <v>2</v>
      </c>
      <c r="N754" s="145"/>
    </row>
    <row r="755" spans="1:14">
      <c r="A755" s="258"/>
      <c r="B755" s="258"/>
      <c r="C755" s="144" t="s">
        <v>2454</v>
      </c>
      <c r="D755" s="145">
        <v>1</v>
      </c>
      <c r="E755" s="145">
        <v>0</v>
      </c>
      <c r="F755" s="145">
        <v>0</v>
      </c>
      <c r="G755" s="145">
        <v>0</v>
      </c>
      <c r="H755" s="145">
        <v>0</v>
      </c>
      <c r="I755" s="145">
        <v>0</v>
      </c>
      <c r="J755" s="145">
        <v>0</v>
      </c>
      <c r="K755" s="145">
        <v>0</v>
      </c>
      <c r="L755" s="145">
        <v>0</v>
      </c>
      <c r="M755" s="145">
        <v>1</v>
      </c>
      <c r="N755" s="145"/>
    </row>
    <row r="756" spans="1:14">
      <c r="A756" s="258" t="s">
        <v>64</v>
      </c>
      <c r="B756" s="143" t="s">
        <v>1904</v>
      </c>
      <c r="C756" s="141"/>
      <c r="D756" s="142">
        <v>26</v>
      </c>
      <c r="E756" s="142">
        <v>1</v>
      </c>
      <c r="F756" s="142">
        <v>2</v>
      </c>
      <c r="G756" s="142">
        <v>3</v>
      </c>
      <c r="H756" s="142">
        <v>0</v>
      </c>
      <c r="I756" s="142">
        <v>1</v>
      </c>
      <c r="J756" s="142"/>
      <c r="K756" s="142"/>
      <c r="L756" s="142"/>
      <c r="M756" s="142"/>
      <c r="N756" s="142"/>
    </row>
    <row r="757" spans="1:14">
      <c r="A757" s="258"/>
      <c r="B757" s="258" t="s">
        <v>1905</v>
      </c>
      <c r="C757" s="141"/>
      <c r="D757" s="142">
        <v>19</v>
      </c>
      <c r="E757" s="142">
        <v>0</v>
      </c>
      <c r="F757" s="142">
        <v>2</v>
      </c>
      <c r="G757" s="142">
        <v>2</v>
      </c>
      <c r="H757" s="142">
        <v>0</v>
      </c>
      <c r="I757" s="142">
        <v>1</v>
      </c>
      <c r="J757" s="142"/>
      <c r="K757" s="142"/>
      <c r="L757" s="142"/>
      <c r="M757" s="142"/>
      <c r="N757" s="142"/>
    </row>
    <row r="758" spans="1:14" ht="19">
      <c r="A758" s="258"/>
      <c r="B758" s="258"/>
      <c r="C758" s="144" t="s">
        <v>7872</v>
      </c>
      <c r="D758" s="145">
        <v>19</v>
      </c>
      <c r="E758" s="145">
        <v>0</v>
      </c>
      <c r="F758" s="145">
        <v>2</v>
      </c>
      <c r="G758" s="145">
        <v>2</v>
      </c>
      <c r="H758" s="145">
        <v>0</v>
      </c>
      <c r="I758" s="145">
        <v>1</v>
      </c>
      <c r="J758" s="145">
        <v>7</v>
      </c>
      <c r="K758" s="145">
        <v>8</v>
      </c>
      <c r="L758" s="145">
        <v>4</v>
      </c>
      <c r="M758" s="145">
        <v>4</v>
      </c>
      <c r="N758" s="145">
        <v>994799</v>
      </c>
    </row>
    <row r="759" spans="1:14">
      <c r="A759" s="258"/>
      <c r="B759" s="258" t="s">
        <v>1955</v>
      </c>
      <c r="C759" s="141"/>
      <c r="D759" s="142">
        <v>0</v>
      </c>
      <c r="E759" s="142">
        <v>1</v>
      </c>
      <c r="F759" s="142">
        <v>0</v>
      </c>
      <c r="G759" s="142">
        <v>0</v>
      </c>
      <c r="H759" s="142">
        <v>0</v>
      </c>
      <c r="I759" s="142">
        <v>0</v>
      </c>
      <c r="J759" s="142"/>
      <c r="K759" s="142"/>
      <c r="L759" s="142"/>
      <c r="M759" s="142"/>
      <c r="N759" s="142"/>
    </row>
    <row r="760" spans="1:14">
      <c r="A760" s="258"/>
      <c r="B760" s="258"/>
      <c r="C760" s="144" t="s">
        <v>2455</v>
      </c>
      <c r="D760" s="145">
        <v>0</v>
      </c>
      <c r="E760" s="145">
        <v>1</v>
      </c>
      <c r="F760" s="145">
        <v>0</v>
      </c>
      <c r="G760" s="145">
        <v>0</v>
      </c>
      <c r="H760" s="145">
        <v>0</v>
      </c>
      <c r="I760" s="145">
        <v>0</v>
      </c>
      <c r="J760" s="145">
        <v>1</v>
      </c>
      <c r="K760" s="145">
        <v>0</v>
      </c>
      <c r="L760" s="145">
        <v>0</v>
      </c>
      <c r="M760" s="145"/>
      <c r="N760" s="145"/>
    </row>
    <row r="761" spans="1:14">
      <c r="A761" s="258"/>
      <c r="B761" s="258" t="s">
        <v>1963</v>
      </c>
      <c r="C761" s="141"/>
      <c r="D761" s="142">
        <v>7</v>
      </c>
      <c r="E761" s="142">
        <v>0</v>
      </c>
      <c r="F761" s="142">
        <v>0</v>
      </c>
      <c r="G761" s="142">
        <v>1</v>
      </c>
      <c r="H761" s="142">
        <v>0</v>
      </c>
      <c r="I761" s="142">
        <v>0</v>
      </c>
      <c r="J761" s="142"/>
      <c r="K761" s="142"/>
      <c r="L761" s="142"/>
      <c r="M761" s="142"/>
      <c r="N761" s="142"/>
    </row>
    <row r="762" spans="1:14">
      <c r="A762" s="258"/>
      <c r="B762" s="258"/>
      <c r="C762" s="144" t="s">
        <v>2456</v>
      </c>
      <c r="D762" s="145">
        <v>7</v>
      </c>
      <c r="E762" s="145">
        <v>0</v>
      </c>
      <c r="F762" s="145">
        <v>0</v>
      </c>
      <c r="G762" s="145">
        <v>1</v>
      </c>
      <c r="H762" s="145">
        <v>0</v>
      </c>
      <c r="I762" s="145">
        <v>0</v>
      </c>
      <c r="J762" s="145">
        <v>1</v>
      </c>
      <c r="K762" s="145">
        <v>4</v>
      </c>
      <c r="L762" s="145">
        <v>3</v>
      </c>
      <c r="M762" s="145">
        <v>0</v>
      </c>
      <c r="N762" s="145"/>
    </row>
    <row r="763" spans="1:14">
      <c r="A763" s="258" t="s">
        <v>68</v>
      </c>
      <c r="B763" s="143" t="s">
        <v>1904</v>
      </c>
      <c r="C763" s="141"/>
      <c r="D763" s="142">
        <v>28</v>
      </c>
      <c r="E763" s="142">
        <v>3</v>
      </c>
      <c r="F763" s="142">
        <v>9</v>
      </c>
      <c r="G763" s="142">
        <v>0</v>
      </c>
      <c r="H763" s="142">
        <v>0</v>
      </c>
      <c r="I763" s="142">
        <v>0</v>
      </c>
      <c r="J763" s="142"/>
      <c r="K763" s="142"/>
      <c r="L763" s="142"/>
      <c r="M763" s="142"/>
      <c r="N763" s="142"/>
    </row>
    <row r="764" spans="1:14">
      <c r="A764" s="258"/>
      <c r="B764" s="258" t="s">
        <v>1905</v>
      </c>
      <c r="C764" s="141"/>
      <c r="D764" s="142">
        <v>24</v>
      </c>
      <c r="E764" s="142">
        <v>1</v>
      </c>
      <c r="F764" s="142">
        <v>9</v>
      </c>
      <c r="G764" s="142">
        <v>0</v>
      </c>
      <c r="H764" s="142">
        <v>0</v>
      </c>
      <c r="I764" s="142">
        <v>0</v>
      </c>
      <c r="J764" s="142"/>
      <c r="K764" s="142"/>
      <c r="L764" s="142"/>
      <c r="M764" s="142"/>
      <c r="N764" s="142"/>
    </row>
    <row r="765" spans="1:14">
      <c r="A765" s="258"/>
      <c r="B765" s="258"/>
      <c r="C765" s="144" t="s">
        <v>2457</v>
      </c>
      <c r="D765" s="145">
        <v>1</v>
      </c>
      <c r="E765" s="145">
        <v>0</v>
      </c>
      <c r="F765" s="145">
        <v>0</v>
      </c>
      <c r="G765" s="145">
        <v>0</v>
      </c>
      <c r="H765" s="145">
        <v>0</v>
      </c>
      <c r="I765" s="145">
        <v>0</v>
      </c>
      <c r="J765" s="145">
        <v>0</v>
      </c>
      <c r="K765" s="145">
        <v>0</v>
      </c>
      <c r="L765" s="145">
        <v>1</v>
      </c>
      <c r="M765" s="145">
        <v>0</v>
      </c>
      <c r="N765" s="145">
        <v>12437</v>
      </c>
    </row>
    <row r="766" spans="1:14" ht="19">
      <c r="A766" s="258"/>
      <c r="B766" s="258"/>
      <c r="C766" s="144" t="s">
        <v>7873</v>
      </c>
      <c r="D766" s="145">
        <v>10</v>
      </c>
      <c r="E766" s="145">
        <v>0</v>
      </c>
      <c r="F766" s="145">
        <v>4</v>
      </c>
      <c r="G766" s="145">
        <v>0</v>
      </c>
      <c r="H766" s="145">
        <v>0</v>
      </c>
      <c r="I766" s="145">
        <v>0</v>
      </c>
      <c r="J766" s="145">
        <v>3</v>
      </c>
      <c r="K766" s="145">
        <v>2</v>
      </c>
      <c r="L766" s="145">
        <v>3</v>
      </c>
      <c r="M766" s="145">
        <v>5</v>
      </c>
      <c r="N766" s="145">
        <v>239074</v>
      </c>
    </row>
    <row r="767" spans="1:14">
      <c r="A767" s="258"/>
      <c r="B767" s="258"/>
      <c r="C767" s="144" t="s">
        <v>2458</v>
      </c>
      <c r="D767" s="145">
        <v>1</v>
      </c>
      <c r="E767" s="145">
        <v>1</v>
      </c>
      <c r="F767" s="145">
        <v>0</v>
      </c>
      <c r="G767" s="145">
        <v>0</v>
      </c>
      <c r="H767" s="145">
        <v>0</v>
      </c>
      <c r="I767" s="145">
        <v>0</v>
      </c>
      <c r="J767" s="145">
        <v>0</v>
      </c>
      <c r="K767" s="145">
        <v>0</v>
      </c>
      <c r="L767" s="145">
        <v>1</v>
      </c>
      <c r="M767" s="145">
        <v>1</v>
      </c>
      <c r="N767" s="145">
        <v>15970</v>
      </c>
    </row>
    <row r="768" spans="1:14">
      <c r="A768" s="258"/>
      <c r="B768" s="258"/>
      <c r="C768" s="144" t="s">
        <v>2459</v>
      </c>
      <c r="D768" s="145">
        <v>1</v>
      </c>
      <c r="E768" s="145">
        <v>0</v>
      </c>
      <c r="F768" s="145">
        <v>0</v>
      </c>
      <c r="G768" s="145">
        <v>0</v>
      </c>
      <c r="H768" s="145">
        <v>0</v>
      </c>
      <c r="I768" s="145">
        <v>0</v>
      </c>
      <c r="J768" s="145">
        <v>0</v>
      </c>
      <c r="K768" s="145">
        <v>0</v>
      </c>
      <c r="L768" s="145">
        <v>1</v>
      </c>
      <c r="M768" s="145">
        <v>0</v>
      </c>
      <c r="N768" s="145">
        <v>57061</v>
      </c>
    </row>
    <row r="769" spans="1:14" ht="19">
      <c r="A769" s="258"/>
      <c r="B769" s="258"/>
      <c r="C769" s="144" t="s">
        <v>7874</v>
      </c>
      <c r="D769" s="145">
        <v>2</v>
      </c>
      <c r="E769" s="145">
        <v>0</v>
      </c>
      <c r="F769" s="145">
        <v>0</v>
      </c>
      <c r="G769" s="145">
        <v>0</v>
      </c>
      <c r="H769" s="145">
        <v>0</v>
      </c>
      <c r="I769" s="145">
        <v>0</v>
      </c>
      <c r="J769" s="145">
        <v>1</v>
      </c>
      <c r="K769" s="145">
        <v>0</v>
      </c>
      <c r="L769" s="145">
        <v>0</v>
      </c>
      <c r="M769" s="145">
        <v>0</v>
      </c>
      <c r="N769" s="145">
        <v>132522</v>
      </c>
    </row>
    <row r="770" spans="1:14">
      <c r="A770" s="258"/>
      <c r="B770" s="258"/>
      <c r="C770" s="144" t="s">
        <v>2460</v>
      </c>
      <c r="D770" s="145">
        <v>1</v>
      </c>
      <c r="E770" s="145">
        <v>0</v>
      </c>
      <c r="F770" s="145">
        <v>0</v>
      </c>
      <c r="G770" s="145">
        <v>0</v>
      </c>
      <c r="H770" s="145">
        <v>0</v>
      </c>
      <c r="I770" s="145">
        <v>0</v>
      </c>
      <c r="J770" s="145">
        <v>1</v>
      </c>
      <c r="K770" s="145">
        <v>0</v>
      </c>
      <c r="L770" s="145">
        <v>0</v>
      </c>
      <c r="M770" s="145">
        <v>0</v>
      </c>
      <c r="N770" s="145">
        <v>16357</v>
      </c>
    </row>
    <row r="771" spans="1:14" ht="19">
      <c r="A771" s="258"/>
      <c r="B771" s="258"/>
      <c r="C771" s="144" t="s">
        <v>7875</v>
      </c>
      <c r="D771" s="145">
        <v>5</v>
      </c>
      <c r="E771" s="145">
        <v>0</v>
      </c>
      <c r="F771" s="145">
        <v>4</v>
      </c>
      <c r="G771" s="145">
        <v>0</v>
      </c>
      <c r="H771" s="145">
        <v>0</v>
      </c>
      <c r="I771" s="145">
        <v>0</v>
      </c>
      <c r="J771" s="145">
        <v>1</v>
      </c>
      <c r="K771" s="145">
        <v>1</v>
      </c>
      <c r="L771" s="145">
        <v>4</v>
      </c>
      <c r="M771" s="145">
        <v>2</v>
      </c>
      <c r="N771" s="145">
        <v>111501</v>
      </c>
    </row>
    <row r="772" spans="1:14">
      <c r="A772" s="258"/>
      <c r="B772" s="258"/>
      <c r="C772" s="144" t="s">
        <v>2461</v>
      </c>
      <c r="D772" s="145">
        <v>0</v>
      </c>
      <c r="E772" s="145">
        <v>0</v>
      </c>
      <c r="F772" s="145">
        <v>1</v>
      </c>
      <c r="G772" s="145">
        <v>0</v>
      </c>
      <c r="H772" s="145">
        <v>0</v>
      </c>
      <c r="I772" s="145">
        <v>0</v>
      </c>
      <c r="J772" s="145">
        <v>1</v>
      </c>
      <c r="K772" s="145">
        <v>0</v>
      </c>
      <c r="L772" s="145">
        <v>0</v>
      </c>
      <c r="M772" s="145">
        <v>0</v>
      </c>
      <c r="N772" s="145">
        <v>57914</v>
      </c>
    </row>
    <row r="773" spans="1:14">
      <c r="A773" s="258"/>
      <c r="B773" s="258"/>
      <c r="C773" s="144" t="s">
        <v>2462</v>
      </c>
      <c r="D773" s="145">
        <v>1</v>
      </c>
      <c r="E773" s="145">
        <v>0</v>
      </c>
      <c r="F773" s="145">
        <v>0</v>
      </c>
      <c r="G773" s="145">
        <v>0</v>
      </c>
      <c r="H773" s="145">
        <v>0</v>
      </c>
      <c r="I773" s="145">
        <v>0</v>
      </c>
      <c r="J773" s="145">
        <v>0</v>
      </c>
      <c r="K773" s="145">
        <v>0</v>
      </c>
      <c r="L773" s="145">
        <v>0</v>
      </c>
      <c r="M773" s="145">
        <v>1</v>
      </c>
      <c r="N773" s="145">
        <v>35711</v>
      </c>
    </row>
    <row r="774" spans="1:14">
      <c r="A774" s="258"/>
      <c r="B774" s="258"/>
      <c r="C774" s="144" t="s">
        <v>2463</v>
      </c>
      <c r="D774" s="145">
        <v>2</v>
      </c>
      <c r="E774" s="145">
        <v>0</v>
      </c>
      <c r="F774" s="145">
        <v>0</v>
      </c>
      <c r="G774" s="145">
        <v>0</v>
      </c>
      <c r="H774" s="145">
        <v>0</v>
      </c>
      <c r="I774" s="145">
        <v>0</v>
      </c>
      <c r="J774" s="145">
        <v>1</v>
      </c>
      <c r="K774" s="145">
        <v>1</v>
      </c>
      <c r="L774" s="145">
        <v>0</v>
      </c>
      <c r="M774" s="145">
        <v>0</v>
      </c>
      <c r="N774" s="145">
        <v>54648</v>
      </c>
    </row>
    <row r="775" spans="1:14">
      <c r="A775" s="258"/>
      <c r="B775" s="258" t="s">
        <v>1955</v>
      </c>
      <c r="C775" s="141"/>
      <c r="D775" s="142">
        <v>3</v>
      </c>
      <c r="E775" s="142">
        <v>1</v>
      </c>
      <c r="F775" s="142">
        <v>0</v>
      </c>
      <c r="G775" s="142">
        <v>0</v>
      </c>
      <c r="H775" s="142">
        <v>0</v>
      </c>
      <c r="I775" s="142">
        <v>0</v>
      </c>
      <c r="J775" s="142"/>
      <c r="K775" s="142"/>
      <c r="L775" s="142"/>
      <c r="M775" s="142"/>
      <c r="N775" s="142"/>
    </row>
    <row r="776" spans="1:14">
      <c r="A776" s="258"/>
      <c r="B776" s="258"/>
      <c r="C776" s="144" t="s">
        <v>2464</v>
      </c>
      <c r="D776" s="145">
        <v>3</v>
      </c>
      <c r="E776" s="145">
        <v>1</v>
      </c>
      <c r="F776" s="145">
        <v>0</v>
      </c>
      <c r="G776" s="145">
        <v>0</v>
      </c>
      <c r="H776" s="145">
        <v>0</v>
      </c>
      <c r="I776" s="145">
        <v>0</v>
      </c>
      <c r="J776" s="145">
        <v>1</v>
      </c>
      <c r="K776" s="145">
        <v>0</v>
      </c>
      <c r="L776" s="145">
        <v>3</v>
      </c>
      <c r="M776" s="145">
        <v>0</v>
      </c>
      <c r="N776" s="145"/>
    </row>
    <row r="777" spans="1:14">
      <c r="A777" s="258"/>
      <c r="B777" s="258" t="s">
        <v>1963</v>
      </c>
      <c r="C777" s="141"/>
      <c r="D777" s="142">
        <v>0</v>
      </c>
      <c r="E777" s="142">
        <v>1</v>
      </c>
      <c r="F777" s="142">
        <v>0</v>
      </c>
      <c r="G777" s="142">
        <v>0</v>
      </c>
      <c r="H777" s="142">
        <v>0</v>
      </c>
      <c r="I777" s="142">
        <v>0</v>
      </c>
      <c r="J777" s="142"/>
      <c r="K777" s="142"/>
      <c r="L777" s="142"/>
      <c r="M777" s="142"/>
      <c r="N777" s="142"/>
    </row>
    <row r="778" spans="1:14">
      <c r="A778" s="258"/>
      <c r="B778" s="258"/>
      <c r="C778" s="144" t="s">
        <v>2465</v>
      </c>
      <c r="D778" s="145">
        <v>0</v>
      </c>
      <c r="E778" s="145">
        <v>1</v>
      </c>
      <c r="F778" s="145">
        <v>0</v>
      </c>
      <c r="G778" s="145">
        <v>0</v>
      </c>
      <c r="H778" s="145">
        <v>0</v>
      </c>
      <c r="I778" s="145">
        <v>0</v>
      </c>
      <c r="J778" s="145">
        <v>0</v>
      </c>
      <c r="K778" s="145">
        <v>0</v>
      </c>
      <c r="L778" s="145">
        <v>1</v>
      </c>
      <c r="M778" s="145">
        <v>0</v>
      </c>
      <c r="N778" s="145"/>
    </row>
    <row r="779" spans="1:14">
      <c r="A779" s="258"/>
      <c r="B779" s="258" t="s">
        <v>1996</v>
      </c>
      <c r="C779" s="141"/>
      <c r="D779" s="142">
        <v>1</v>
      </c>
      <c r="E779" s="142">
        <v>0</v>
      </c>
      <c r="F779" s="142">
        <v>0</v>
      </c>
      <c r="G779" s="142">
        <v>0</v>
      </c>
      <c r="H779" s="142">
        <v>0</v>
      </c>
      <c r="I779" s="142">
        <v>0</v>
      </c>
      <c r="J779" s="142"/>
      <c r="K779" s="142"/>
      <c r="L779" s="142"/>
      <c r="M779" s="142"/>
      <c r="N779" s="142"/>
    </row>
    <row r="780" spans="1:14">
      <c r="A780" s="258"/>
      <c r="B780" s="258"/>
      <c r="C780" s="144" t="s">
        <v>2466</v>
      </c>
      <c r="D780" s="145">
        <v>1</v>
      </c>
      <c r="E780" s="145">
        <v>0</v>
      </c>
      <c r="F780" s="145">
        <v>0</v>
      </c>
      <c r="G780" s="145">
        <v>0</v>
      </c>
      <c r="H780" s="145">
        <v>0</v>
      </c>
      <c r="I780" s="145">
        <v>0</v>
      </c>
      <c r="J780" s="145">
        <v>1</v>
      </c>
      <c r="K780" s="145">
        <v>0</v>
      </c>
      <c r="L780" s="145">
        <v>0</v>
      </c>
      <c r="M780" s="145">
        <v>0</v>
      </c>
      <c r="N780" s="145"/>
    </row>
    <row r="781" spans="1:14">
      <c r="A781" s="258" t="s">
        <v>71</v>
      </c>
      <c r="B781" s="143" t="s">
        <v>1904</v>
      </c>
      <c r="C781" s="141"/>
      <c r="D781" s="142">
        <v>190</v>
      </c>
      <c r="E781" s="142">
        <v>68</v>
      </c>
      <c r="F781" s="142">
        <v>75</v>
      </c>
      <c r="G781" s="142">
        <v>1</v>
      </c>
      <c r="H781" s="142">
        <v>3</v>
      </c>
      <c r="I781" s="142">
        <v>9</v>
      </c>
      <c r="J781" s="142"/>
      <c r="K781" s="142"/>
      <c r="L781" s="142"/>
      <c r="M781" s="142"/>
      <c r="N781" s="142"/>
    </row>
    <row r="782" spans="1:14">
      <c r="A782" s="258"/>
      <c r="B782" s="258" t="s">
        <v>1905</v>
      </c>
      <c r="C782" s="141"/>
      <c r="D782" s="142">
        <v>170</v>
      </c>
      <c r="E782" s="142">
        <v>62</v>
      </c>
      <c r="F782" s="142">
        <v>72</v>
      </c>
      <c r="G782" s="142">
        <v>1</v>
      </c>
      <c r="H782" s="142">
        <v>3</v>
      </c>
      <c r="I782" s="142">
        <v>7</v>
      </c>
      <c r="J782" s="142"/>
      <c r="K782" s="142"/>
      <c r="L782" s="142"/>
      <c r="M782" s="142"/>
      <c r="N782" s="142"/>
    </row>
    <row r="783" spans="1:14">
      <c r="A783" s="258"/>
      <c r="B783" s="258"/>
      <c r="C783" s="144" t="s">
        <v>2467</v>
      </c>
      <c r="D783" s="145">
        <v>0</v>
      </c>
      <c r="E783" s="145">
        <v>0</v>
      </c>
      <c r="F783" s="145">
        <v>1</v>
      </c>
      <c r="G783" s="145">
        <v>0</v>
      </c>
      <c r="H783" s="145">
        <v>0</v>
      </c>
      <c r="I783" s="145">
        <v>0</v>
      </c>
      <c r="J783" s="145">
        <v>1</v>
      </c>
      <c r="K783" s="145">
        <v>0</v>
      </c>
      <c r="L783" s="145">
        <v>0</v>
      </c>
      <c r="M783" s="145">
        <v>0</v>
      </c>
      <c r="N783" s="145">
        <v>3602</v>
      </c>
    </row>
    <row r="784" spans="1:14">
      <c r="A784" s="258"/>
      <c r="B784" s="258"/>
      <c r="C784" s="144" t="s">
        <v>2468</v>
      </c>
      <c r="D784" s="145">
        <v>2</v>
      </c>
      <c r="E784" s="145">
        <v>0</v>
      </c>
      <c r="F784" s="145">
        <v>0</v>
      </c>
      <c r="G784" s="145">
        <v>0</v>
      </c>
      <c r="H784" s="145">
        <v>0</v>
      </c>
      <c r="I784" s="145">
        <v>0</v>
      </c>
      <c r="J784" s="145">
        <v>0</v>
      </c>
      <c r="K784" s="145">
        <v>1</v>
      </c>
      <c r="L784" s="145">
        <v>0</v>
      </c>
      <c r="M784" s="145">
        <v>1</v>
      </c>
      <c r="N784" s="145">
        <v>25212</v>
      </c>
    </row>
    <row r="785" spans="1:14">
      <c r="A785" s="258"/>
      <c r="B785" s="258"/>
      <c r="C785" s="144" t="s">
        <v>2023</v>
      </c>
      <c r="D785" s="145">
        <v>1</v>
      </c>
      <c r="E785" s="145">
        <v>0</v>
      </c>
      <c r="F785" s="145">
        <v>0</v>
      </c>
      <c r="G785" s="145">
        <v>0</v>
      </c>
      <c r="H785" s="145">
        <v>0</v>
      </c>
      <c r="I785" s="145">
        <v>0</v>
      </c>
      <c r="J785" s="145"/>
      <c r="K785" s="145"/>
      <c r="L785" s="145"/>
      <c r="M785" s="145">
        <v>1</v>
      </c>
      <c r="N785" s="145">
        <v>15017</v>
      </c>
    </row>
    <row r="786" spans="1:14">
      <c r="A786" s="258"/>
      <c r="B786" s="258"/>
      <c r="C786" s="144" t="s">
        <v>2469</v>
      </c>
      <c r="D786" s="145">
        <v>0</v>
      </c>
      <c r="E786" s="145">
        <v>1</v>
      </c>
      <c r="F786" s="145">
        <v>0</v>
      </c>
      <c r="G786" s="145">
        <v>0</v>
      </c>
      <c r="H786" s="145">
        <v>0</v>
      </c>
      <c r="I786" s="145">
        <v>0</v>
      </c>
      <c r="J786" s="145">
        <v>1</v>
      </c>
      <c r="K786" s="145">
        <v>0</v>
      </c>
      <c r="L786" s="145">
        <v>0</v>
      </c>
      <c r="M786" s="145">
        <v>0</v>
      </c>
      <c r="N786" s="145">
        <v>2874</v>
      </c>
    </row>
    <row r="787" spans="1:14">
      <c r="A787" s="258"/>
      <c r="B787" s="258"/>
      <c r="C787" s="144" t="s">
        <v>2470</v>
      </c>
      <c r="D787" s="145">
        <v>1</v>
      </c>
      <c r="E787" s="145">
        <v>0</v>
      </c>
      <c r="F787" s="145">
        <v>0</v>
      </c>
      <c r="G787" s="145">
        <v>0</v>
      </c>
      <c r="H787" s="145">
        <v>0</v>
      </c>
      <c r="I787" s="145">
        <v>0</v>
      </c>
      <c r="J787" s="145">
        <v>0</v>
      </c>
      <c r="K787" s="145">
        <v>1</v>
      </c>
      <c r="L787" s="145">
        <v>0</v>
      </c>
      <c r="M787" s="145">
        <v>0</v>
      </c>
      <c r="N787" s="145">
        <v>5789</v>
      </c>
    </row>
    <row r="788" spans="1:14" ht="19">
      <c r="A788" s="258"/>
      <c r="B788" s="258"/>
      <c r="C788" s="144" t="s">
        <v>7876</v>
      </c>
      <c r="D788" s="145">
        <v>0</v>
      </c>
      <c r="E788" s="145">
        <v>0</v>
      </c>
      <c r="F788" s="145">
        <v>7</v>
      </c>
      <c r="G788" s="145">
        <v>0</v>
      </c>
      <c r="H788" s="145">
        <v>0</v>
      </c>
      <c r="I788" s="145">
        <v>0</v>
      </c>
      <c r="J788" s="145">
        <v>0</v>
      </c>
      <c r="K788" s="145">
        <v>4</v>
      </c>
      <c r="L788" s="145">
        <v>0</v>
      </c>
      <c r="M788" s="145">
        <v>0</v>
      </c>
      <c r="N788" s="145">
        <v>26088</v>
      </c>
    </row>
    <row r="789" spans="1:14">
      <c r="A789" s="258"/>
      <c r="B789" s="258"/>
      <c r="C789" s="144" t="s">
        <v>2471</v>
      </c>
      <c r="D789" s="145">
        <v>0</v>
      </c>
      <c r="E789" s="145">
        <v>0</v>
      </c>
      <c r="F789" s="145">
        <v>1</v>
      </c>
      <c r="G789" s="145">
        <v>0</v>
      </c>
      <c r="H789" s="145">
        <v>0</v>
      </c>
      <c r="I789" s="145">
        <v>0</v>
      </c>
      <c r="J789" s="145">
        <v>1</v>
      </c>
      <c r="K789" s="145">
        <v>0</v>
      </c>
      <c r="L789" s="145">
        <v>0</v>
      </c>
      <c r="M789" s="145">
        <v>0</v>
      </c>
      <c r="N789" s="145">
        <v>54654</v>
      </c>
    </row>
    <row r="790" spans="1:14">
      <c r="A790" s="258"/>
      <c r="B790" s="258"/>
      <c r="C790" s="144" t="s">
        <v>2472</v>
      </c>
      <c r="D790" s="145">
        <v>0</v>
      </c>
      <c r="E790" s="145">
        <v>2</v>
      </c>
      <c r="F790" s="145">
        <v>0</v>
      </c>
      <c r="G790" s="145">
        <v>0</v>
      </c>
      <c r="H790" s="145">
        <v>0</v>
      </c>
      <c r="I790" s="145">
        <v>0</v>
      </c>
      <c r="J790" s="145">
        <v>0</v>
      </c>
      <c r="K790" s="145">
        <v>2</v>
      </c>
      <c r="L790" s="145">
        <v>0</v>
      </c>
      <c r="M790" s="145">
        <v>0</v>
      </c>
      <c r="N790" s="145">
        <v>73364</v>
      </c>
    </row>
    <row r="791" spans="1:14">
      <c r="A791" s="258"/>
      <c r="B791" s="258"/>
      <c r="C791" s="144" t="s">
        <v>2473</v>
      </c>
      <c r="D791" s="145">
        <v>25</v>
      </c>
      <c r="E791" s="145">
        <v>0</v>
      </c>
      <c r="F791" s="145">
        <v>0</v>
      </c>
      <c r="G791" s="145">
        <v>0</v>
      </c>
      <c r="H791" s="145">
        <v>0</v>
      </c>
      <c r="I791" s="145">
        <v>1</v>
      </c>
      <c r="J791" s="145">
        <v>6</v>
      </c>
      <c r="K791" s="145">
        <v>8</v>
      </c>
      <c r="L791" s="145">
        <v>5</v>
      </c>
      <c r="M791" s="145">
        <v>7</v>
      </c>
      <c r="N791" s="145">
        <v>6711</v>
      </c>
    </row>
    <row r="792" spans="1:14" ht="19">
      <c r="A792" s="258"/>
      <c r="B792" s="258"/>
      <c r="C792" s="144" t="s">
        <v>7877</v>
      </c>
      <c r="D792" s="145">
        <v>67</v>
      </c>
      <c r="E792" s="145">
        <v>37</v>
      </c>
      <c r="F792" s="145">
        <v>31</v>
      </c>
      <c r="G792" s="145">
        <v>0</v>
      </c>
      <c r="H792" s="145">
        <v>0</v>
      </c>
      <c r="I792" s="145">
        <v>5</v>
      </c>
      <c r="J792" s="145">
        <v>37</v>
      </c>
      <c r="K792" s="145">
        <v>35</v>
      </c>
      <c r="L792" s="145">
        <v>31</v>
      </c>
      <c r="M792" s="145">
        <v>26</v>
      </c>
      <c r="N792" s="145">
        <v>2652124</v>
      </c>
    </row>
    <row r="793" spans="1:14" ht="19">
      <c r="A793" s="258"/>
      <c r="B793" s="258"/>
      <c r="C793" s="144" t="s">
        <v>7878</v>
      </c>
      <c r="D793" s="145">
        <v>5</v>
      </c>
      <c r="E793" s="145">
        <v>0</v>
      </c>
      <c r="F793" s="145">
        <v>2</v>
      </c>
      <c r="G793" s="145">
        <v>0</v>
      </c>
      <c r="H793" s="145">
        <v>1</v>
      </c>
      <c r="I793" s="145">
        <v>0</v>
      </c>
      <c r="J793" s="145">
        <v>1</v>
      </c>
      <c r="K793" s="145">
        <v>2</v>
      </c>
      <c r="L793" s="145">
        <v>3</v>
      </c>
      <c r="M793" s="145">
        <v>0</v>
      </c>
      <c r="N793" s="145">
        <v>26393</v>
      </c>
    </row>
    <row r="794" spans="1:14">
      <c r="A794" s="258"/>
      <c r="B794" s="258"/>
      <c r="C794" s="144" t="s">
        <v>2474</v>
      </c>
      <c r="D794" s="145">
        <v>2</v>
      </c>
      <c r="E794" s="145">
        <v>0</v>
      </c>
      <c r="F794" s="145">
        <v>0</v>
      </c>
      <c r="G794" s="145">
        <v>0</v>
      </c>
      <c r="H794" s="145">
        <v>0</v>
      </c>
      <c r="I794" s="145">
        <v>0</v>
      </c>
      <c r="J794" s="145">
        <v>0</v>
      </c>
      <c r="K794" s="145">
        <v>0</v>
      </c>
      <c r="L794" s="145">
        <v>2</v>
      </c>
      <c r="M794" s="145">
        <v>0</v>
      </c>
      <c r="N794" s="145">
        <v>81492</v>
      </c>
    </row>
    <row r="795" spans="1:14">
      <c r="A795" s="258"/>
      <c r="B795" s="258"/>
      <c r="C795" s="144" t="s">
        <v>2475</v>
      </c>
      <c r="D795" s="145">
        <v>0</v>
      </c>
      <c r="E795" s="145">
        <v>0</v>
      </c>
      <c r="F795" s="145">
        <v>1</v>
      </c>
      <c r="G795" s="145">
        <v>0</v>
      </c>
      <c r="H795" s="145">
        <v>0</v>
      </c>
      <c r="I795" s="145">
        <v>0</v>
      </c>
      <c r="J795" s="145">
        <v>0</v>
      </c>
      <c r="K795" s="145">
        <v>0</v>
      </c>
      <c r="L795" s="145">
        <v>1</v>
      </c>
      <c r="M795" s="145">
        <v>0</v>
      </c>
      <c r="N795" s="145">
        <v>24131</v>
      </c>
    </row>
    <row r="796" spans="1:14">
      <c r="A796" s="258"/>
      <c r="B796" s="258"/>
      <c r="C796" s="144" t="s">
        <v>2476</v>
      </c>
      <c r="D796" s="145">
        <v>1</v>
      </c>
      <c r="E796" s="145">
        <v>0</v>
      </c>
      <c r="F796" s="145">
        <v>0</v>
      </c>
      <c r="G796" s="145">
        <v>0</v>
      </c>
      <c r="H796" s="145">
        <v>0</v>
      </c>
      <c r="I796" s="145">
        <v>0</v>
      </c>
      <c r="J796" s="145"/>
      <c r="K796" s="145"/>
      <c r="L796" s="145"/>
      <c r="M796" s="145">
        <v>1</v>
      </c>
      <c r="N796" s="145">
        <v>16100</v>
      </c>
    </row>
    <row r="797" spans="1:14" ht="19">
      <c r="A797" s="258"/>
      <c r="B797" s="258"/>
      <c r="C797" s="144" t="s">
        <v>7879</v>
      </c>
      <c r="D797" s="145">
        <v>0</v>
      </c>
      <c r="E797" s="145">
        <v>0</v>
      </c>
      <c r="F797" s="145">
        <v>3</v>
      </c>
      <c r="G797" s="145">
        <v>0</v>
      </c>
      <c r="H797" s="145">
        <v>0</v>
      </c>
      <c r="I797" s="145">
        <v>0</v>
      </c>
      <c r="J797" s="145">
        <v>1</v>
      </c>
      <c r="K797" s="145">
        <v>0</v>
      </c>
      <c r="L797" s="145">
        <v>0</v>
      </c>
      <c r="M797" s="145">
        <v>0</v>
      </c>
      <c r="N797" s="145">
        <v>68789</v>
      </c>
    </row>
    <row r="798" spans="1:14">
      <c r="A798" s="258"/>
      <c r="B798" s="258"/>
      <c r="C798" s="144" t="s">
        <v>2477</v>
      </c>
      <c r="D798" s="145">
        <v>0</v>
      </c>
      <c r="E798" s="145">
        <v>0</v>
      </c>
      <c r="F798" s="145">
        <v>1</v>
      </c>
      <c r="G798" s="145">
        <v>0</v>
      </c>
      <c r="H798" s="145">
        <v>0</v>
      </c>
      <c r="I798" s="145">
        <v>0</v>
      </c>
      <c r="J798" s="145">
        <v>1</v>
      </c>
      <c r="K798" s="145">
        <v>0</v>
      </c>
      <c r="L798" s="145">
        <v>0</v>
      </c>
      <c r="M798" s="145">
        <v>0</v>
      </c>
      <c r="N798" s="145">
        <v>40555</v>
      </c>
    </row>
    <row r="799" spans="1:14">
      <c r="A799" s="258"/>
      <c r="B799" s="258"/>
      <c r="C799" s="144" t="s">
        <v>2478</v>
      </c>
      <c r="D799" s="145">
        <v>1</v>
      </c>
      <c r="E799" s="145">
        <v>0</v>
      </c>
      <c r="F799" s="145">
        <v>0</v>
      </c>
      <c r="G799" s="145">
        <v>0</v>
      </c>
      <c r="H799" s="145">
        <v>0</v>
      </c>
      <c r="I799" s="145">
        <v>0</v>
      </c>
      <c r="J799" s="145">
        <v>0</v>
      </c>
      <c r="K799" s="145">
        <v>0</v>
      </c>
      <c r="L799" s="145">
        <v>0</v>
      </c>
      <c r="M799" s="145">
        <v>1</v>
      </c>
      <c r="N799" s="145">
        <v>20922</v>
      </c>
    </row>
    <row r="800" spans="1:14">
      <c r="A800" s="258"/>
      <c r="B800" s="258"/>
      <c r="C800" s="144" t="s">
        <v>2479</v>
      </c>
      <c r="D800" s="145">
        <v>1</v>
      </c>
      <c r="E800" s="145">
        <v>0</v>
      </c>
      <c r="F800" s="145">
        <v>1</v>
      </c>
      <c r="G800" s="145">
        <v>0</v>
      </c>
      <c r="H800" s="145">
        <v>0</v>
      </c>
      <c r="I800" s="145">
        <v>0</v>
      </c>
      <c r="J800" s="145">
        <v>0</v>
      </c>
      <c r="K800" s="145">
        <v>0</v>
      </c>
      <c r="L800" s="145">
        <v>2</v>
      </c>
      <c r="M800" s="145">
        <v>0</v>
      </c>
      <c r="N800" s="145">
        <v>76259</v>
      </c>
    </row>
    <row r="801" spans="1:14">
      <c r="A801" s="258"/>
      <c r="B801" s="258"/>
      <c r="C801" s="144" t="s">
        <v>2480</v>
      </c>
      <c r="D801" s="145">
        <v>1</v>
      </c>
      <c r="E801" s="145">
        <v>0</v>
      </c>
      <c r="F801" s="145">
        <v>0</v>
      </c>
      <c r="G801" s="145">
        <v>0</v>
      </c>
      <c r="H801" s="145">
        <v>0</v>
      </c>
      <c r="I801" s="145">
        <v>0</v>
      </c>
      <c r="J801" s="145">
        <v>0</v>
      </c>
      <c r="K801" s="145">
        <v>0</v>
      </c>
      <c r="L801" s="145">
        <v>0</v>
      </c>
      <c r="M801" s="145">
        <v>1</v>
      </c>
      <c r="N801" s="145">
        <v>13740</v>
      </c>
    </row>
    <row r="802" spans="1:14">
      <c r="A802" s="258"/>
      <c r="B802" s="258"/>
      <c r="C802" s="144" t="s">
        <v>2481</v>
      </c>
      <c r="D802" s="145">
        <v>1</v>
      </c>
      <c r="E802" s="145">
        <v>0</v>
      </c>
      <c r="F802" s="145">
        <v>0</v>
      </c>
      <c r="G802" s="145">
        <v>0</v>
      </c>
      <c r="H802" s="145">
        <v>0</v>
      </c>
      <c r="I802" s="145">
        <v>0</v>
      </c>
      <c r="J802" s="145">
        <v>0</v>
      </c>
      <c r="K802" s="145">
        <v>0</v>
      </c>
      <c r="L802" s="145">
        <v>0</v>
      </c>
      <c r="M802" s="145">
        <v>1</v>
      </c>
      <c r="N802" s="145">
        <v>18230</v>
      </c>
    </row>
    <row r="803" spans="1:14">
      <c r="A803" s="258"/>
      <c r="B803" s="258"/>
      <c r="C803" s="144" t="s">
        <v>2482</v>
      </c>
      <c r="D803" s="145">
        <v>0</v>
      </c>
      <c r="E803" s="145">
        <v>0</v>
      </c>
      <c r="F803" s="145">
        <v>6</v>
      </c>
      <c r="G803" s="145">
        <v>0</v>
      </c>
      <c r="H803" s="145">
        <v>0</v>
      </c>
      <c r="I803" s="145">
        <v>0</v>
      </c>
      <c r="J803" s="145">
        <v>0</v>
      </c>
      <c r="K803" s="145">
        <v>0</v>
      </c>
      <c r="L803" s="145">
        <v>4</v>
      </c>
      <c r="M803" s="145">
        <v>2</v>
      </c>
      <c r="N803" s="145">
        <v>21152</v>
      </c>
    </row>
    <row r="804" spans="1:14" ht="19">
      <c r="A804" s="258"/>
      <c r="B804" s="258"/>
      <c r="C804" s="144" t="s">
        <v>7880</v>
      </c>
      <c r="D804" s="145">
        <v>0</v>
      </c>
      <c r="E804" s="145">
        <v>1</v>
      </c>
      <c r="F804" s="145">
        <v>2</v>
      </c>
      <c r="G804" s="145">
        <v>0</v>
      </c>
      <c r="H804" s="145">
        <v>0</v>
      </c>
      <c r="I804" s="145">
        <v>0</v>
      </c>
      <c r="J804" s="145">
        <v>0</v>
      </c>
      <c r="K804" s="145">
        <v>2</v>
      </c>
      <c r="L804" s="145">
        <v>0</v>
      </c>
      <c r="M804" s="145">
        <v>0</v>
      </c>
      <c r="N804" s="145">
        <v>8567</v>
      </c>
    </row>
    <row r="805" spans="1:14">
      <c r="A805" s="258"/>
      <c r="B805" s="258"/>
      <c r="C805" s="144" t="s">
        <v>2483</v>
      </c>
      <c r="D805" s="145">
        <v>0</v>
      </c>
      <c r="E805" s="145">
        <v>3</v>
      </c>
      <c r="F805" s="145">
        <v>0</v>
      </c>
      <c r="G805" s="145">
        <v>0</v>
      </c>
      <c r="H805" s="145">
        <v>0</v>
      </c>
      <c r="I805" s="145">
        <v>0</v>
      </c>
      <c r="J805" s="145">
        <v>3</v>
      </c>
      <c r="K805" s="145">
        <v>0</v>
      </c>
      <c r="L805" s="145">
        <v>0</v>
      </c>
      <c r="M805" s="145">
        <v>0</v>
      </c>
      <c r="N805" s="145">
        <v>47092</v>
      </c>
    </row>
    <row r="806" spans="1:14">
      <c r="A806" s="258"/>
      <c r="B806" s="258"/>
      <c r="C806" s="144" t="s">
        <v>2484</v>
      </c>
      <c r="D806" s="145">
        <v>1</v>
      </c>
      <c r="E806" s="145">
        <v>0</v>
      </c>
      <c r="F806" s="145">
        <v>0</v>
      </c>
      <c r="G806" s="145">
        <v>0</v>
      </c>
      <c r="H806" s="145">
        <v>0</v>
      </c>
      <c r="I806" s="145">
        <v>0</v>
      </c>
      <c r="J806" s="145">
        <v>1</v>
      </c>
      <c r="K806" s="145">
        <v>0</v>
      </c>
      <c r="L806" s="145">
        <v>0</v>
      </c>
      <c r="M806" s="145">
        <v>0</v>
      </c>
      <c r="N806" s="145">
        <v>24519</v>
      </c>
    </row>
    <row r="807" spans="1:14">
      <c r="A807" s="258"/>
      <c r="B807" s="258"/>
      <c r="C807" s="144" t="s">
        <v>2485</v>
      </c>
      <c r="D807" s="145">
        <v>1</v>
      </c>
      <c r="E807" s="145">
        <v>0</v>
      </c>
      <c r="F807" s="145">
        <v>0</v>
      </c>
      <c r="G807" s="145">
        <v>0</v>
      </c>
      <c r="H807" s="145">
        <v>0</v>
      </c>
      <c r="I807" s="145">
        <v>0</v>
      </c>
      <c r="J807" s="145">
        <v>0</v>
      </c>
      <c r="K807" s="145">
        <v>0</v>
      </c>
      <c r="L807" s="145">
        <v>0</v>
      </c>
      <c r="M807" s="145">
        <v>1</v>
      </c>
      <c r="N807" s="145">
        <v>30361</v>
      </c>
    </row>
    <row r="808" spans="1:14">
      <c r="A808" s="258"/>
      <c r="B808" s="258"/>
      <c r="C808" s="144" t="s">
        <v>2486</v>
      </c>
      <c r="D808" s="145">
        <v>2</v>
      </c>
      <c r="E808" s="145">
        <v>0</v>
      </c>
      <c r="F808" s="145">
        <v>1</v>
      </c>
      <c r="G808" s="145">
        <v>0</v>
      </c>
      <c r="H808" s="145">
        <v>0</v>
      </c>
      <c r="I808" s="145">
        <v>0</v>
      </c>
      <c r="J808" s="145">
        <v>0</v>
      </c>
      <c r="K808" s="145">
        <v>2</v>
      </c>
      <c r="L808" s="145">
        <v>0</v>
      </c>
      <c r="M808" s="145">
        <v>1</v>
      </c>
      <c r="N808" s="145">
        <v>12849</v>
      </c>
    </row>
    <row r="809" spans="1:14">
      <c r="A809" s="258"/>
      <c r="B809" s="258"/>
      <c r="C809" s="144" t="s">
        <v>2487</v>
      </c>
      <c r="D809" s="145">
        <v>0</v>
      </c>
      <c r="E809" s="145">
        <v>1</v>
      </c>
      <c r="F809" s="145">
        <v>2</v>
      </c>
      <c r="G809" s="145">
        <v>0</v>
      </c>
      <c r="H809" s="145">
        <v>0</v>
      </c>
      <c r="I809" s="145">
        <v>0</v>
      </c>
      <c r="J809" s="145">
        <v>2</v>
      </c>
      <c r="K809" s="145">
        <v>1</v>
      </c>
      <c r="L809" s="145">
        <v>0</v>
      </c>
      <c r="M809" s="145">
        <v>0</v>
      </c>
      <c r="N809" s="145">
        <v>30173</v>
      </c>
    </row>
    <row r="810" spans="1:14">
      <c r="A810" s="258"/>
      <c r="B810" s="258"/>
      <c r="C810" s="147" t="s">
        <v>2488</v>
      </c>
      <c r="D810" s="145">
        <v>0</v>
      </c>
      <c r="E810" s="145">
        <v>0</v>
      </c>
      <c r="F810" s="145">
        <v>1</v>
      </c>
      <c r="G810" s="145">
        <v>0</v>
      </c>
      <c r="H810" s="145">
        <v>0</v>
      </c>
      <c r="I810" s="145">
        <v>0</v>
      </c>
      <c r="J810" s="145">
        <v>0</v>
      </c>
      <c r="K810" s="145">
        <v>0</v>
      </c>
      <c r="L810" s="145">
        <v>1</v>
      </c>
      <c r="M810" s="145">
        <v>0</v>
      </c>
      <c r="N810" s="145">
        <v>5860</v>
      </c>
    </row>
    <row r="811" spans="1:14">
      <c r="A811" s="258"/>
      <c r="B811" s="258"/>
      <c r="C811" s="144" t="s">
        <v>2489</v>
      </c>
      <c r="D811" s="145">
        <v>1</v>
      </c>
      <c r="E811" s="145">
        <v>0</v>
      </c>
      <c r="F811" s="145">
        <v>0</v>
      </c>
      <c r="G811" s="145">
        <v>0</v>
      </c>
      <c r="H811" s="145">
        <v>0</v>
      </c>
      <c r="I811" s="145">
        <v>0</v>
      </c>
      <c r="J811" s="145">
        <v>0</v>
      </c>
      <c r="K811" s="145">
        <v>0</v>
      </c>
      <c r="L811" s="145">
        <v>0</v>
      </c>
      <c r="M811" s="145">
        <v>1</v>
      </c>
      <c r="N811" s="145">
        <v>50385</v>
      </c>
    </row>
    <row r="812" spans="1:14" ht="19">
      <c r="A812" s="258"/>
      <c r="B812" s="258"/>
      <c r="C812" s="144" t="s">
        <v>7881</v>
      </c>
      <c r="D812" s="145">
        <v>1</v>
      </c>
      <c r="E812" s="145">
        <v>2</v>
      </c>
      <c r="F812" s="145">
        <v>0</v>
      </c>
      <c r="G812" s="145">
        <v>0</v>
      </c>
      <c r="H812" s="145">
        <v>0</v>
      </c>
      <c r="I812" s="145">
        <v>0</v>
      </c>
      <c r="J812" s="145">
        <v>0</v>
      </c>
      <c r="K812" s="145">
        <v>1</v>
      </c>
      <c r="L812" s="145">
        <v>1</v>
      </c>
      <c r="M812" s="145">
        <v>0</v>
      </c>
      <c r="N812" s="145">
        <v>24524</v>
      </c>
    </row>
    <row r="813" spans="1:14">
      <c r="A813" s="258"/>
      <c r="B813" s="258"/>
      <c r="C813" s="144" t="s">
        <v>2490</v>
      </c>
      <c r="D813" s="145">
        <v>0</v>
      </c>
      <c r="E813" s="145">
        <v>1</v>
      </c>
      <c r="F813" s="145">
        <v>0</v>
      </c>
      <c r="G813" s="145">
        <v>0</v>
      </c>
      <c r="H813" s="145">
        <v>0</v>
      </c>
      <c r="I813" s="145">
        <v>0</v>
      </c>
      <c r="J813" s="145">
        <v>0</v>
      </c>
      <c r="K813" s="145">
        <v>0</v>
      </c>
      <c r="L813" s="145">
        <v>1</v>
      </c>
      <c r="M813" s="145">
        <v>0</v>
      </c>
      <c r="N813" s="145">
        <v>18634</v>
      </c>
    </row>
    <row r="814" spans="1:14">
      <c r="A814" s="258"/>
      <c r="B814" s="258"/>
      <c r="C814" s="144" t="s">
        <v>2491</v>
      </c>
      <c r="D814" s="145">
        <v>2</v>
      </c>
      <c r="E814" s="145">
        <v>0</v>
      </c>
      <c r="F814" s="145">
        <v>1</v>
      </c>
      <c r="G814" s="145">
        <v>1</v>
      </c>
      <c r="H814" s="145">
        <v>0</v>
      </c>
      <c r="I814" s="145">
        <v>0</v>
      </c>
      <c r="J814" s="145">
        <v>0</v>
      </c>
      <c r="K814" s="145">
        <v>2</v>
      </c>
      <c r="L814" s="145">
        <v>1</v>
      </c>
      <c r="M814" s="145">
        <v>1</v>
      </c>
      <c r="N814" s="145">
        <v>28223</v>
      </c>
    </row>
    <row r="815" spans="1:14">
      <c r="A815" s="258"/>
      <c r="B815" s="258"/>
      <c r="C815" s="147" t="s">
        <v>2492</v>
      </c>
      <c r="D815" s="145">
        <v>1</v>
      </c>
      <c r="E815" s="145">
        <v>0</v>
      </c>
      <c r="F815" s="145">
        <v>0</v>
      </c>
      <c r="G815" s="145">
        <v>0</v>
      </c>
      <c r="H815" s="145">
        <v>0</v>
      </c>
      <c r="I815" s="145">
        <v>0</v>
      </c>
      <c r="J815" s="145">
        <v>0</v>
      </c>
      <c r="K815" s="145">
        <v>0</v>
      </c>
      <c r="L815" s="145">
        <v>1</v>
      </c>
      <c r="M815" s="145">
        <v>0</v>
      </c>
      <c r="N815" s="145">
        <v>6395</v>
      </c>
    </row>
    <row r="816" spans="1:14">
      <c r="A816" s="258"/>
      <c r="B816" s="258"/>
      <c r="C816" s="147" t="s">
        <v>2493</v>
      </c>
      <c r="D816" s="145">
        <v>7</v>
      </c>
      <c r="E816" s="145">
        <v>3</v>
      </c>
      <c r="F816" s="145">
        <v>2</v>
      </c>
      <c r="G816" s="145">
        <v>0</v>
      </c>
      <c r="H816" s="145">
        <v>0</v>
      </c>
      <c r="I816" s="145">
        <v>0</v>
      </c>
      <c r="J816" s="145">
        <v>1</v>
      </c>
      <c r="K816" s="145">
        <v>3</v>
      </c>
      <c r="L816" s="145">
        <v>7</v>
      </c>
      <c r="M816" s="145">
        <v>1</v>
      </c>
      <c r="N816" s="145">
        <v>150545</v>
      </c>
    </row>
    <row r="817" spans="1:14">
      <c r="A817" s="258"/>
      <c r="B817" s="258"/>
      <c r="C817" s="144" t="s">
        <v>2494</v>
      </c>
      <c r="D817" s="145">
        <v>1</v>
      </c>
      <c r="E817" s="145">
        <v>0</v>
      </c>
      <c r="F817" s="145">
        <v>2</v>
      </c>
      <c r="G817" s="145">
        <v>0</v>
      </c>
      <c r="H817" s="145">
        <v>0</v>
      </c>
      <c r="I817" s="145">
        <v>0</v>
      </c>
      <c r="J817" s="145">
        <v>0</v>
      </c>
      <c r="K817" s="145">
        <v>0</v>
      </c>
      <c r="L817" s="145">
        <v>3</v>
      </c>
      <c r="M817" s="145">
        <v>0</v>
      </c>
      <c r="N817" s="145">
        <v>28961</v>
      </c>
    </row>
    <row r="818" spans="1:14">
      <c r="A818" s="258"/>
      <c r="B818" s="258"/>
      <c r="C818" s="144" t="s">
        <v>2495</v>
      </c>
      <c r="D818" s="145">
        <v>1</v>
      </c>
      <c r="E818" s="145">
        <v>0</v>
      </c>
      <c r="F818" s="145">
        <v>0</v>
      </c>
      <c r="G818" s="145">
        <v>0</v>
      </c>
      <c r="H818" s="145">
        <v>0</v>
      </c>
      <c r="I818" s="145">
        <v>0</v>
      </c>
      <c r="J818" s="145">
        <v>0</v>
      </c>
      <c r="K818" s="145">
        <v>0</v>
      </c>
      <c r="L818" s="145">
        <v>0</v>
      </c>
      <c r="M818" s="145">
        <v>1</v>
      </c>
      <c r="N818" s="145">
        <v>27828</v>
      </c>
    </row>
    <row r="819" spans="1:14">
      <c r="A819" s="258"/>
      <c r="B819" s="258"/>
      <c r="C819" s="144" t="s">
        <v>2496</v>
      </c>
      <c r="D819" s="145">
        <v>1</v>
      </c>
      <c r="E819" s="145">
        <v>0</v>
      </c>
      <c r="F819" s="145">
        <v>0</v>
      </c>
      <c r="G819" s="145">
        <v>0</v>
      </c>
      <c r="H819" s="145">
        <v>0</v>
      </c>
      <c r="I819" s="145">
        <v>0</v>
      </c>
      <c r="J819" s="145">
        <v>0</v>
      </c>
      <c r="K819" s="145">
        <v>0</v>
      </c>
      <c r="L819" s="145">
        <v>0</v>
      </c>
      <c r="M819" s="145">
        <v>1</v>
      </c>
      <c r="N819" s="145">
        <v>6705</v>
      </c>
    </row>
    <row r="820" spans="1:14">
      <c r="A820" s="258"/>
      <c r="B820" s="258"/>
      <c r="C820" s="144" t="s">
        <v>1964</v>
      </c>
      <c r="D820" s="145">
        <v>1</v>
      </c>
      <c r="E820" s="145">
        <v>0</v>
      </c>
      <c r="F820" s="145">
        <v>0</v>
      </c>
      <c r="G820" s="145">
        <v>0</v>
      </c>
      <c r="H820" s="145">
        <v>0</v>
      </c>
      <c r="I820" s="145">
        <v>0</v>
      </c>
      <c r="J820" s="145">
        <v>0</v>
      </c>
      <c r="K820" s="145">
        <v>0</v>
      </c>
      <c r="L820" s="145">
        <v>0</v>
      </c>
      <c r="M820" s="145">
        <v>1</v>
      </c>
      <c r="N820" s="145">
        <v>3867</v>
      </c>
    </row>
    <row r="821" spans="1:14">
      <c r="A821" s="258"/>
      <c r="B821" s="258"/>
      <c r="C821" s="144" t="s">
        <v>2497</v>
      </c>
      <c r="D821" s="145">
        <v>1</v>
      </c>
      <c r="E821" s="145">
        <v>0</v>
      </c>
      <c r="F821" s="145">
        <v>0</v>
      </c>
      <c r="G821" s="145">
        <v>0</v>
      </c>
      <c r="H821" s="145">
        <v>0</v>
      </c>
      <c r="I821" s="145">
        <v>0</v>
      </c>
      <c r="J821" s="145">
        <v>0</v>
      </c>
      <c r="K821" s="145">
        <v>1</v>
      </c>
      <c r="L821" s="145">
        <v>0</v>
      </c>
      <c r="M821" s="145">
        <v>0</v>
      </c>
      <c r="N821" s="145">
        <v>23739</v>
      </c>
    </row>
    <row r="822" spans="1:14">
      <c r="A822" s="258"/>
      <c r="B822" s="258"/>
      <c r="C822" s="144" t="s">
        <v>2498</v>
      </c>
      <c r="D822" s="145">
        <v>1</v>
      </c>
      <c r="E822" s="145">
        <v>0</v>
      </c>
      <c r="F822" s="145">
        <v>0</v>
      </c>
      <c r="G822" s="145">
        <v>0</v>
      </c>
      <c r="H822" s="145">
        <v>0</v>
      </c>
      <c r="I822" s="145">
        <v>0</v>
      </c>
      <c r="J822" s="145">
        <v>0</v>
      </c>
      <c r="K822" s="145">
        <v>1</v>
      </c>
      <c r="L822" s="145">
        <v>0</v>
      </c>
      <c r="M822" s="145">
        <v>0</v>
      </c>
      <c r="N822" s="145">
        <v>4994</v>
      </c>
    </row>
    <row r="823" spans="1:14" ht="19">
      <c r="A823" s="258"/>
      <c r="B823" s="258"/>
      <c r="C823" s="144" t="s">
        <v>7882</v>
      </c>
      <c r="D823" s="145">
        <v>2</v>
      </c>
      <c r="E823" s="145">
        <v>1</v>
      </c>
      <c r="F823" s="145">
        <v>0</v>
      </c>
      <c r="G823" s="145">
        <v>0</v>
      </c>
      <c r="H823" s="145">
        <v>0</v>
      </c>
      <c r="I823" s="145">
        <v>0</v>
      </c>
      <c r="J823" s="145">
        <v>0</v>
      </c>
      <c r="K823" s="145">
        <v>2</v>
      </c>
      <c r="L823" s="145">
        <v>0</v>
      </c>
      <c r="M823" s="145">
        <v>0</v>
      </c>
      <c r="N823" s="145">
        <v>19829</v>
      </c>
    </row>
    <row r="824" spans="1:14">
      <c r="A824" s="258"/>
      <c r="B824" s="258"/>
      <c r="C824" s="144" t="s">
        <v>2499</v>
      </c>
      <c r="D824" s="145">
        <v>1</v>
      </c>
      <c r="E824" s="145">
        <v>2</v>
      </c>
      <c r="F824" s="145">
        <v>1</v>
      </c>
      <c r="G824" s="145">
        <v>0</v>
      </c>
      <c r="H824" s="145">
        <v>1</v>
      </c>
      <c r="I824" s="145">
        <v>0</v>
      </c>
      <c r="J824" s="145">
        <v>0</v>
      </c>
      <c r="K824" s="145">
        <v>1</v>
      </c>
      <c r="L824" s="145">
        <v>3</v>
      </c>
      <c r="M824" s="145">
        <v>1</v>
      </c>
      <c r="N824" s="145">
        <v>42009</v>
      </c>
    </row>
    <row r="825" spans="1:14">
      <c r="A825" s="258"/>
      <c r="B825" s="258"/>
      <c r="C825" s="144" t="s">
        <v>2500</v>
      </c>
      <c r="D825" s="145">
        <v>1</v>
      </c>
      <c r="E825" s="145">
        <v>0</v>
      </c>
      <c r="F825" s="145">
        <v>0</v>
      </c>
      <c r="G825" s="145">
        <v>0</v>
      </c>
      <c r="H825" s="145">
        <v>0</v>
      </c>
      <c r="I825" s="145">
        <v>0</v>
      </c>
      <c r="J825" s="145">
        <v>0</v>
      </c>
      <c r="K825" s="145">
        <v>0</v>
      </c>
      <c r="L825" s="145">
        <v>0</v>
      </c>
      <c r="M825" s="145">
        <v>1</v>
      </c>
      <c r="N825" s="145">
        <v>8652</v>
      </c>
    </row>
    <row r="826" spans="1:14">
      <c r="A826" s="258"/>
      <c r="B826" s="258"/>
      <c r="C826" s="144" t="s">
        <v>2501</v>
      </c>
      <c r="D826" s="145">
        <v>1</v>
      </c>
      <c r="E826" s="145">
        <v>0</v>
      </c>
      <c r="F826" s="145">
        <v>0</v>
      </c>
      <c r="G826" s="145">
        <v>0</v>
      </c>
      <c r="H826" s="145">
        <v>0</v>
      </c>
      <c r="I826" s="145">
        <v>0</v>
      </c>
      <c r="J826" s="145">
        <v>0</v>
      </c>
      <c r="K826" s="145">
        <v>0</v>
      </c>
      <c r="L826" s="145">
        <v>0</v>
      </c>
      <c r="M826" s="145">
        <v>1</v>
      </c>
      <c r="N826" s="145">
        <v>14511</v>
      </c>
    </row>
    <row r="827" spans="1:14" ht="19">
      <c r="A827" s="258"/>
      <c r="B827" s="258"/>
      <c r="C827" s="144" t="s">
        <v>7883</v>
      </c>
      <c r="D827" s="145">
        <v>1</v>
      </c>
      <c r="E827" s="145">
        <v>1</v>
      </c>
      <c r="F827" s="145">
        <v>0</v>
      </c>
      <c r="G827" s="145">
        <v>0</v>
      </c>
      <c r="H827" s="145">
        <v>0</v>
      </c>
      <c r="I827" s="145">
        <v>0</v>
      </c>
      <c r="J827" s="145">
        <v>0</v>
      </c>
      <c r="K827" s="145">
        <v>0</v>
      </c>
      <c r="L827" s="145">
        <v>1</v>
      </c>
      <c r="M827" s="145">
        <v>0</v>
      </c>
      <c r="N827" s="145">
        <v>54477</v>
      </c>
    </row>
    <row r="828" spans="1:14">
      <c r="A828" s="258"/>
      <c r="B828" s="258"/>
      <c r="C828" s="144" t="s">
        <v>2502</v>
      </c>
      <c r="D828" s="145">
        <v>2</v>
      </c>
      <c r="E828" s="145">
        <v>0</v>
      </c>
      <c r="F828" s="145">
        <v>0</v>
      </c>
      <c r="G828" s="145">
        <v>0</v>
      </c>
      <c r="H828" s="145">
        <v>0</v>
      </c>
      <c r="I828" s="145">
        <v>0</v>
      </c>
      <c r="J828" s="145">
        <v>1</v>
      </c>
      <c r="K828" s="145">
        <v>1</v>
      </c>
      <c r="L828" s="145">
        <v>0</v>
      </c>
      <c r="M828" s="145">
        <v>0</v>
      </c>
      <c r="N828" s="145">
        <v>27699</v>
      </c>
    </row>
    <row r="829" spans="1:14">
      <c r="A829" s="258"/>
      <c r="B829" s="258"/>
      <c r="C829" s="144" t="s">
        <v>2503</v>
      </c>
      <c r="D829" s="145">
        <v>0</v>
      </c>
      <c r="E829" s="145">
        <v>1</v>
      </c>
      <c r="F829" s="145">
        <v>0</v>
      </c>
      <c r="G829" s="145">
        <v>0</v>
      </c>
      <c r="H829" s="145">
        <v>0</v>
      </c>
      <c r="I829" s="145">
        <v>0</v>
      </c>
      <c r="J829" s="145">
        <v>0</v>
      </c>
      <c r="K829" s="145">
        <v>0</v>
      </c>
      <c r="L829" s="145">
        <v>1</v>
      </c>
      <c r="M829" s="145">
        <v>0</v>
      </c>
      <c r="N829" s="145">
        <v>29784</v>
      </c>
    </row>
    <row r="830" spans="1:14">
      <c r="A830" s="258"/>
      <c r="B830" s="258"/>
      <c r="C830" s="144" t="s">
        <v>2504</v>
      </c>
      <c r="D830" s="145">
        <v>0</v>
      </c>
      <c r="E830" s="145">
        <v>0</v>
      </c>
      <c r="F830" s="145">
        <v>3</v>
      </c>
      <c r="G830" s="145">
        <v>0</v>
      </c>
      <c r="H830" s="145">
        <v>0</v>
      </c>
      <c r="I830" s="145">
        <v>1</v>
      </c>
      <c r="J830" s="145">
        <v>0</v>
      </c>
      <c r="K830" s="145">
        <v>1</v>
      </c>
      <c r="L830" s="145">
        <v>1</v>
      </c>
      <c r="M830" s="145">
        <v>2</v>
      </c>
      <c r="N830" s="145">
        <v>53613</v>
      </c>
    </row>
    <row r="831" spans="1:14">
      <c r="A831" s="258"/>
      <c r="B831" s="258"/>
      <c r="C831" s="144" t="s">
        <v>2505</v>
      </c>
      <c r="D831" s="145">
        <v>1</v>
      </c>
      <c r="E831" s="145">
        <v>0</v>
      </c>
      <c r="F831" s="145">
        <v>0</v>
      </c>
      <c r="G831" s="145">
        <v>0</v>
      </c>
      <c r="H831" s="145">
        <v>0</v>
      </c>
      <c r="I831" s="145">
        <v>0</v>
      </c>
      <c r="J831" s="145"/>
      <c r="K831" s="145"/>
      <c r="L831" s="145">
        <v>1</v>
      </c>
      <c r="M831" s="145">
        <v>0</v>
      </c>
      <c r="N831" s="145">
        <v>34039</v>
      </c>
    </row>
    <row r="832" spans="1:14">
      <c r="A832" s="258"/>
      <c r="B832" s="258"/>
      <c r="C832" s="144" t="s">
        <v>2506</v>
      </c>
      <c r="D832" s="145">
        <v>0</v>
      </c>
      <c r="E832" s="145">
        <v>0</v>
      </c>
      <c r="F832" s="145">
        <v>1</v>
      </c>
      <c r="G832" s="145">
        <v>0</v>
      </c>
      <c r="H832" s="145">
        <v>0</v>
      </c>
      <c r="I832" s="145">
        <v>0</v>
      </c>
      <c r="J832" s="145">
        <v>1</v>
      </c>
      <c r="K832" s="145">
        <v>0</v>
      </c>
      <c r="L832" s="145">
        <v>0</v>
      </c>
      <c r="M832" s="145">
        <v>0</v>
      </c>
      <c r="N832" s="145">
        <v>55957</v>
      </c>
    </row>
    <row r="833" spans="1:14">
      <c r="A833" s="258"/>
      <c r="B833" s="258"/>
      <c r="C833" s="144" t="s">
        <v>2507</v>
      </c>
      <c r="D833" s="145">
        <v>1</v>
      </c>
      <c r="E833" s="145">
        <v>0</v>
      </c>
      <c r="F833" s="145">
        <v>0</v>
      </c>
      <c r="G833" s="145">
        <v>0</v>
      </c>
      <c r="H833" s="145">
        <v>0</v>
      </c>
      <c r="I833" s="145">
        <v>0</v>
      </c>
      <c r="J833" s="145">
        <v>0</v>
      </c>
      <c r="K833" s="145">
        <v>0</v>
      </c>
      <c r="L833" s="145">
        <v>0</v>
      </c>
      <c r="M833" s="145">
        <v>1</v>
      </c>
      <c r="N833" s="145">
        <v>52152</v>
      </c>
    </row>
    <row r="834" spans="1:14">
      <c r="A834" s="258"/>
      <c r="B834" s="258"/>
      <c r="C834" s="144" t="s">
        <v>2508</v>
      </c>
      <c r="D834" s="145">
        <v>1</v>
      </c>
      <c r="E834" s="145">
        <v>0</v>
      </c>
      <c r="F834" s="145">
        <v>0</v>
      </c>
      <c r="G834" s="145">
        <v>0</v>
      </c>
      <c r="H834" s="145">
        <v>0</v>
      </c>
      <c r="I834" s="145">
        <v>0</v>
      </c>
      <c r="J834" s="145">
        <v>0</v>
      </c>
      <c r="K834" s="145">
        <v>0</v>
      </c>
      <c r="L834" s="145">
        <v>0</v>
      </c>
      <c r="M834" s="145">
        <v>1</v>
      </c>
      <c r="N834" s="145">
        <v>18696</v>
      </c>
    </row>
    <row r="835" spans="1:14">
      <c r="A835" s="258"/>
      <c r="B835" s="258"/>
      <c r="C835" s="144" t="s">
        <v>2509</v>
      </c>
      <c r="D835" s="145">
        <v>2</v>
      </c>
      <c r="E835" s="145">
        <v>0</v>
      </c>
      <c r="F835" s="145">
        <v>0</v>
      </c>
      <c r="G835" s="145">
        <v>0</v>
      </c>
      <c r="H835" s="145">
        <v>0</v>
      </c>
      <c r="I835" s="145">
        <v>0</v>
      </c>
      <c r="J835" s="145">
        <v>0</v>
      </c>
      <c r="K835" s="145">
        <v>0</v>
      </c>
      <c r="L835" s="145">
        <v>1</v>
      </c>
      <c r="M835" s="145">
        <v>1</v>
      </c>
      <c r="N835" s="145">
        <v>65078</v>
      </c>
    </row>
    <row r="836" spans="1:14">
      <c r="A836" s="258"/>
      <c r="B836" s="258"/>
      <c r="C836" s="144" t="s">
        <v>2510</v>
      </c>
      <c r="D836" s="145">
        <v>0</v>
      </c>
      <c r="E836" s="145">
        <v>1</v>
      </c>
      <c r="F836" s="145">
        <v>0</v>
      </c>
      <c r="G836" s="145">
        <v>0</v>
      </c>
      <c r="H836" s="145">
        <v>0</v>
      </c>
      <c r="I836" s="145">
        <v>0</v>
      </c>
      <c r="J836" s="145">
        <v>0</v>
      </c>
      <c r="K836" s="145">
        <v>0</v>
      </c>
      <c r="L836" s="145">
        <v>0</v>
      </c>
      <c r="M836" s="145">
        <v>1</v>
      </c>
      <c r="N836" s="145">
        <v>20896</v>
      </c>
    </row>
    <row r="837" spans="1:14">
      <c r="A837" s="258"/>
      <c r="B837" s="258"/>
      <c r="C837" s="144" t="s">
        <v>2511</v>
      </c>
      <c r="D837" s="145">
        <v>1</v>
      </c>
      <c r="E837" s="145">
        <v>0</v>
      </c>
      <c r="F837" s="145">
        <v>0</v>
      </c>
      <c r="G837" s="145">
        <v>0</v>
      </c>
      <c r="H837" s="145">
        <v>0</v>
      </c>
      <c r="I837" s="145">
        <v>0</v>
      </c>
      <c r="J837" s="145">
        <v>0</v>
      </c>
      <c r="K837" s="145">
        <v>0</v>
      </c>
      <c r="L837" s="145">
        <v>1</v>
      </c>
      <c r="M837" s="145">
        <v>0</v>
      </c>
      <c r="N837" s="145">
        <v>46004</v>
      </c>
    </row>
    <row r="838" spans="1:14">
      <c r="A838" s="258"/>
      <c r="B838" s="258"/>
      <c r="C838" s="144" t="s">
        <v>2512</v>
      </c>
      <c r="D838" s="145">
        <v>1</v>
      </c>
      <c r="E838" s="145">
        <v>1</v>
      </c>
      <c r="F838" s="145">
        <v>0</v>
      </c>
      <c r="G838" s="145">
        <v>0</v>
      </c>
      <c r="H838" s="145">
        <v>0</v>
      </c>
      <c r="I838" s="145">
        <v>0</v>
      </c>
      <c r="J838" s="145"/>
      <c r="K838" s="145">
        <v>1</v>
      </c>
      <c r="L838" s="145">
        <v>1</v>
      </c>
      <c r="M838" s="145">
        <v>0</v>
      </c>
      <c r="N838" s="145">
        <v>12259</v>
      </c>
    </row>
    <row r="839" spans="1:14">
      <c r="A839" s="258"/>
      <c r="B839" s="258"/>
      <c r="C839" s="144" t="s">
        <v>2513</v>
      </c>
      <c r="D839" s="145">
        <v>1</v>
      </c>
      <c r="E839" s="145">
        <v>0</v>
      </c>
      <c r="F839" s="145">
        <v>0</v>
      </c>
      <c r="G839" s="145">
        <v>0</v>
      </c>
      <c r="H839" s="145">
        <v>0</v>
      </c>
      <c r="I839" s="145">
        <v>0</v>
      </c>
      <c r="J839" s="145">
        <v>0</v>
      </c>
      <c r="K839" s="145">
        <v>1</v>
      </c>
      <c r="L839" s="145">
        <v>0</v>
      </c>
      <c r="M839" s="145">
        <v>0</v>
      </c>
      <c r="N839" s="145">
        <v>10504</v>
      </c>
    </row>
    <row r="840" spans="1:14" ht="19">
      <c r="A840" s="258"/>
      <c r="B840" s="258"/>
      <c r="C840" s="144" t="s">
        <v>7884</v>
      </c>
      <c r="D840" s="145">
        <v>3</v>
      </c>
      <c r="E840" s="145">
        <v>0</v>
      </c>
      <c r="F840" s="145">
        <v>0</v>
      </c>
      <c r="G840" s="145">
        <v>0</v>
      </c>
      <c r="H840" s="145">
        <v>0</v>
      </c>
      <c r="I840" s="145">
        <v>0</v>
      </c>
      <c r="J840" s="145">
        <v>0</v>
      </c>
      <c r="K840" s="145">
        <v>0</v>
      </c>
      <c r="L840" s="145">
        <v>1</v>
      </c>
      <c r="M840" s="145">
        <v>1</v>
      </c>
      <c r="N840" s="145">
        <v>8687</v>
      </c>
    </row>
    <row r="841" spans="1:14" ht="19">
      <c r="A841" s="258"/>
      <c r="B841" s="258"/>
      <c r="C841" s="144" t="s">
        <v>7885</v>
      </c>
      <c r="D841" s="145">
        <v>6</v>
      </c>
      <c r="E841" s="145">
        <v>1</v>
      </c>
      <c r="F841" s="145">
        <v>1</v>
      </c>
      <c r="G841" s="145">
        <v>0</v>
      </c>
      <c r="H841" s="145">
        <v>0</v>
      </c>
      <c r="I841" s="145">
        <v>0</v>
      </c>
      <c r="J841" s="145">
        <v>1</v>
      </c>
      <c r="K841" s="145">
        <v>0</v>
      </c>
      <c r="L841" s="145">
        <v>5</v>
      </c>
      <c r="M841" s="145">
        <v>1</v>
      </c>
      <c r="N841" s="145">
        <v>36235</v>
      </c>
    </row>
    <row r="842" spans="1:14" ht="19">
      <c r="A842" s="258"/>
      <c r="B842" s="258"/>
      <c r="C842" s="144" t="s">
        <v>7886</v>
      </c>
      <c r="D842" s="145">
        <v>3</v>
      </c>
      <c r="E842" s="145">
        <v>0</v>
      </c>
      <c r="F842" s="145">
        <v>0</v>
      </c>
      <c r="G842" s="145">
        <v>0</v>
      </c>
      <c r="H842" s="145">
        <v>0</v>
      </c>
      <c r="I842" s="145">
        <v>0</v>
      </c>
      <c r="J842" s="145">
        <v>0</v>
      </c>
      <c r="K842" s="145">
        <v>2</v>
      </c>
      <c r="L842" s="145">
        <v>0</v>
      </c>
      <c r="M842" s="145">
        <v>0</v>
      </c>
      <c r="N842" s="145">
        <v>23453</v>
      </c>
    </row>
    <row r="843" spans="1:14">
      <c r="A843" s="258"/>
      <c r="B843" s="258"/>
      <c r="C843" s="144" t="s">
        <v>2514</v>
      </c>
      <c r="D843" s="145">
        <v>1</v>
      </c>
      <c r="E843" s="145">
        <v>0</v>
      </c>
      <c r="F843" s="145">
        <v>0</v>
      </c>
      <c r="G843" s="145">
        <v>0</v>
      </c>
      <c r="H843" s="145">
        <v>0</v>
      </c>
      <c r="I843" s="145">
        <v>0</v>
      </c>
      <c r="J843" s="145">
        <v>0</v>
      </c>
      <c r="K843" s="145">
        <v>1</v>
      </c>
      <c r="L843" s="145">
        <v>0</v>
      </c>
      <c r="M843" s="145">
        <v>0</v>
      </c>
      <c r="N843" s="145">
        <v>1438</v>
      </c>
    </row>
    <row r="844" spans="1:14" ht="19">
      <c r="A844" s="258"/>
      <c r="B844" s="258"/>
      <c r="C844" s="144" t="s">
        <v>7887</v>
      </c>
      <c r="D844" s="145">
        <v>2</v>
      </c>
      <c r="E844" s="145">
        <v>0</v>
      </c>
      <c r="F844" s="145">
        <v>0</v>
      </c>
      <c r="G844" s="145">
        <v>0</v>
      </c>
      <c r="H844" s="145">
        <v>0</v>
      </c>
      <c r="I844" s="145">
        <v>0</v>
      </c>
      <c r="J844" s="145">
        <v>0</v>
      </c>
      <c r="K844" s="145">
        <v>0</v>
      </c>
      <c r="L844" s="145">
        <v>0</v>
      </c>
      <c r="M844" s="145">
        <v>1</v>
      </c>
      <c r="N844" s="145">
        <v>75745</v>
      </c>
    </row>
    <row r="845" spans="1:14">
      <c r="A845" s="258"/>
      <c r="B845" s="258"/>
      <c r="C845" s="144" t="s">
        <v>2515</v>
      </c>
      <c r="D845" s="145">
        <v>0</v>
      </c>
      <c r="E845" s="145">
        <v>1</v>
      </c>
      <c r="F845" s="145">
        <v>0</v>
      </c>
      <c r="G845" s="145">
        <v>0</v>
      </c>
      <c r="H845" s="145">
        <v>0</v>
      </c>
      <c r="I845" s="145">
        <v>0</v>
      </c>
      <c r="J845" s="145">
        <v>1</v>
      </c>
      <c r="K845" s="145">
        <v>0</v>
      </c>
      <c r="L845" s="145">
        <v>0</v>
      </c>
      <c r="M845" s="145">
        <v>0</v>
      </c>
      <c r="N845" s="145">
        <v>65185</v>
      </c>
    </row>
    <row r="846" spans="1:14">
      <c r="A846" s="258"/>
      <c r="B846" s="258"/>
      <c r="C846" s="144" t="s">
        <v>2516</v>
      </c>
      <c r="D846" s="145">
        <v>1</v>
      </c>
      <c r="E846" s="145">
        <v>0</v>
      </c>
      <c r="F846" s="145">
        <v>0</v>
      </c>
      <c r="G846" s="145">
        <v>0</v>
      </c>
      <c r="H846" s="145">
        <v>0</v>
      </c>
      <c r="I846" s="145">
        <v>0</v>
      </c>
      <c r="J846" s="145">
        <v>0</v>
      </c>
      <c r="K846" s="145">
        <v>0</v>
      </c>
      <c r="L846" s="145">
        <v>0</v>
      </c>
      <c r="M846" s="145">
        <v>1</v>
      </c>
      <c r="N846" s="145">
        <v>23995</v>
      </c>
    </row>
    <row r="847" spans="1:14">
      <c r="A847" s="258"/>
      <c r="B847" s="258"/>
      <c r="C847" s="144" t="s">
        <v>2517</v>
      </c>
      <c r="D847" s="145">
        <v>1</v>
      </c>
      <c r="E847" s="145">
        <v>1</v>
      </c>
      <c r="F847" s="145">
        <v>1</v>
      </c>
      <c r="G847" s="145">
        <v>0</v>
      </c>
      <c r="H847" s="145">
        <v>0</v>
      </c>
      <c r="I847" s="145">
        <v>0</v>
      </c>
      <c r="J847" s="145">
        <v>1</v>
      </c>
      <c r="K847" s="145">
        <v>0</v>
      </c>
      <c r="L847" s="145">
        <v>1</v>
      </c>
      <c r="M847" s="145">
        <v>1</v>
      </c>
      <c r="N847" s="145">
        <v>9325</v>
      </c>
    </row>
    <row r="848" spans="1:14" ht="19">
      <c r="A848" s="258"/>
      <c r="B848" s="258"/>
      <c r="C848" s="144" t="s">
        <v>7888</v>
      </c>
      <c r="D848" s="145">
        <v>3</v>
      </c>
      <c r="E848" s="145">
        <v>0</v>
      </c>
      <c r="F848" s="145">
        <v>0</v>
      </c>
      <c r="G848" s="145">
        <v>0</v>
      </c>
      <c r="H848" s="145">
        <v>0</v>
      </c>
      <c r="I848" s="145">
        <v>0</v>
      </c>
      <c r="J848" s="145">
        <v>0</v>
      </c>
      <c r="K848" s="145">
        <v>0</v>
      </c>
      <c r="L848" s="145">
        <v>1</v>
      </c>
      <c r="M848" s="145">
        <v>1</v>
      </c>
      <c r="N848" s="145">
        <v>37923</v>
      </c>
    </row>
    <row r="849" spans="1:14">
      <c r="A849" s="258"/>
      <c r="B849" s="258"/>
      <c r="C849" s="144" t="s">
        <v>2328</v>
      </c>
      <c r="D849" s="145">
        <v>1</v>
      </c>
      <c r="E849" s="145">
        <v>0</v>
      </c>
      <c r="F849" s="145">
        <v>0</v>
      </c>
      <c r="G849" s="145">
        <v>0</v>
      </c>
      <c r="H849" s="145">
        <v>0</v>
      </c>
      <c r="I849" s="145">
        <v>0</v>
      </c>
      <c r="J849" s="145"/>
      <c r="K849" s="145">
        <v>0</v>
      </c>
      <c r="L849" s="145">
        <v>0</v>
      </c>
      <c r="M849" s="145">
        <v>1</v>
      </c>
      <c r="N849" s="145">
        <v>10658</v>
      </c>
    </row>
    <row r="850" spans="1:14">
      <c r="A850" s="258"/>
      <c r="B850" s="258"/>
      <c r="C850" s="144" t="s">
        <v>2518</v>
      </c>
      <c r="D850" s="145">
        <v>0</v>
      </c>
      <c r="E850" s="145">
        <v>0</v>
      </c>
      <c r="F850" s="145">
        <v>0</v>
      </c>
      <c r="G850" s="145">
        <v>0</v>
      </c>
      <c r="H850" s="145">
        <v>1</v>
      </c>
      <c r="I850" s="145">
        <v>0</v>
      </c>
      <c r="J850" s="145">
        <v>1</v>
      </c>
      <c r="K850" s="145">
        <v>0</v>
      </c>
      <c r="L850" s="145"/>
      <c r="M850" s="145"/>
      <c r="N850" s="145">
        <v>38990</v>
      </c>
    </row>
    <row r="851" spans="1:14">
      <c r="A851" s="258"/>
      <c r="B851" s="258"/>
      <c r="C851" s="144" t="s">
        <v>131</v>
      </c>
      <c r="D851" s="145">
        <v>1</v>
      </c>
      <c r="E851" s="145">
        <v>0</v>
      </c>
      <c r="F851" s="145">
        <v>0</v>
      </c>
      <c r="G851" s="145">
        <v>0</v>
      </c>
      <c r="H851" s="145">
        <v>0</v>
      </c>
      <c r="I851" s="145">
        <v>0</v>
      </c>
      <c r="J851" s="145">
        <v>0</v>
      </c>
      <c r="K851" s="145">
        <v>0</v>
      </c>
      <c r="L851" s="145">
        <v>0</v>
      </c>
      <c r="M851" s="145">
        <v>1</v>
      </c>
      <c r="N851" s="145">
        <v>15910</v>
      </c>
    </row>
    <row r="852" spans="1:14">
      <c r="A852" s="258"/>
      <c r="B852" s="258"/>
      <c r="C852" s="144" t="s">
        <v>2519</v>
      </c>
      <c r="D852" s="145">
        <v>1</v>
      </c>
      <c r="E852" s="145">
        <v>1</v>
      </c>
      <c r="F852" s="145">
        <v>0</v>
      </c>
      <c r="G852" s="145">
        <v>0</v>
      </c>
      <c r="H852" s="145">
        <v>0</v>
      </c>
      <c r="I852" s="145">
        <v>0</v>
      </c>
      <c r="J852" s="145">
        <v>0</v>
      </c>
      <c r="K852" s="145">
        <v>2</v>
      </c>
      <c r="L852" s="145">
        <v>0</v>
      </c>
      <c r="M852" s="145">
        <v>0</v>
      </c>
      <c r="N852" s="145">
        <v>10350</v>
      </c>
    </row>
    <row r="853" spans="1:14">
      <c r="A853" s="258"/>
      <c r="B853" s="258"/>
      <c r="C853" s="144" t="s">
        <v>2520</v>
      </c>
      <c r="D853" s="145">
        <v>1</v>
      </c>
      <c r="E853" s="145">
        <v>0</v>
      </c>
      <c r="F853" s="145">
        <v>0</v>
      </c>
      <c r="G853" s="145">
        <v>0</v>
      </c>
      <c r="H853" s="145">
        <v>0</v>
      </c>
      <c r="I853" s="145">
        <v>0</v>
      </c>
      <c r="J853" s="145">
        <v>1</v>
      </c>
      <c r="K853" s="145">
        <v>0</v>
      </c>
      <c r="L853" s="145">
        <v>0</v>
      </c>
      <c r="M853" s="145">
        <v>0</v>
      </c>
      <c r="N853" s="145">
        <v>23635</v>
      </c>
    </row>
    <row r="854" spans="1:14">
      <c r="A854" s="258"/>
      <c r="B854" s="258" t="s">
        <v>1951</v>
      </c>
      <c r="C854" s="141"/>
      <c r="D854" s="142">
        <v>2</v>
      </c>
      <c r="E854" s="142">
        <v>2</v>
      </c>
      <c r="F854" s="142">
        <v>0</v>
      </c>
      <c r="G854" s="142">
        <v>0</v>
      </c>
      <c r="H854" s="142">
        <v>0</v>
      </c>
      <c r="I854" s="142">
        <v>0</v>
      </c>
      <c r="J854" s="142"/>
      <c r="K854" s="142"/>
      <c r="L854" s="142"/>
      <c r="M854" s="142"/>
      <c r="N854" s="142"/>
    </row>
    <row r="855" spans="1:14">
      <c r="A855" s="258"/>
      <c r="B855" s="258"/>
      <c r="C855" s="144" t="s">
        <v>2521</v>
      </c>
      <c r="D855" s="145"/>
      <c r="E855" s="145"/>
      <c r="F855" s="145"/>
      <c r="G855" s="145"/>
      <c r="H855" s="145"/>
      <c r="I855" s="145"/>
      <c r="J855" s="145"/>
      <c r="K855" s="145"/>
      <c r="L855" s="145"/>
      <c r="M855" s="145"/>
      <c r="N855" s="145"/>
    </row>
    <row r="856" spans="1:14" ht="19">
      <c r="A856" s="258"/>
      <c r="B856" s="258"/>
      <c r="C856" s="146" t="s">
        <v>7889</v>
      </c>
      <c r="D856" s="145">
        <v>1</v>
      </c>
      <c r="E856" s="145">
        <v>1</v>
      </c>
      <c r="F856" s="145">
        <v>0</v>
      </c>
      <c r="G856" s="145">
        <v>0</v>
      </c>
      <c r="H856" s="145">
        <v>0</v>
      </c>
      <c r="I856" s="145">
        <v>0</v>
      </c>
      <c r="J856" s="145">
        <v>0</v>
      </c>
      <c r="K856" s="145">
        <v>0</v>
      </c>
      <c r="L856" s="145">
        <v>0</v>
      </c>
      <c r="M856" s="145">
        <v>1</v>
      </c>
      <c r="N856" s="145">
        <v>36710</v>
      </c>
    </row>
    <row r="857" spans="1:14">
      <c r="A857" s="258"/>
      <c r="B857" s="258"/>
      <c r="C857" s="146" t="s">
        <v>2522</v>
      </c>
      <c r="D857" s="145">
        <v>1</v>
      </c>
      <c r="E857" s="145">
        <v>1</v>
      </c>
      <c r="F857" s="145">
        <v>0</v>
      </c>
      <c r="G857" s="145">
        <v>0</v>
      </c>
      <c r="H857" s="145">
        <v>0</v>
      </c>
      <c r="I857" s="145">
        <v>0</v>
      </c>
      <c r="J857" s="145">
        <v>1</v>
      </c>
      <c r="K857" s="145">
        <v>1</v>
      </c>
      <c r="L857" s="145">
        <v>0</v>
      </c>
      <c r="M857" s="145">
        <v>0</v>
      </c>
      <c r="N857" s="145">
        <v>59691</v>
      </c>
    </row>
    <row r="858" spans="1:14">
      <c r="A858" s="258"/>
      <c r="B858" s="258" t="s">
        <v>1955</v>
      </c>
      <c r="C858" s="141"/>
      <c r="D858" s="142">
        <v>16</v>
      </c>
      <c r="E858" s="142">
        <v>2</v>
      </c>
      <c r="F858" s="142">
        <v>2</v>
      </c>
      <c r="G858" s="142">
        <v>0</v>
      </c>
      <c r="H858" s="142">
        <v>0</v>
      </c>
      <c r="I858" s="142">
        <v>0</v>
      </c>
      <c r="J858" s="142"/>
      <c r="K858" s="142"/>
      <c r="L858" s="142"/>
      <c r="M858" s="142"/>
      <c r="N858" s="142"/>
    </row>
    <row r="859" spans="1:14">
      <c r="A859" s="258"/>
      <c r="B859" s="258"/>
      <c r="C859" s="144" t="s">
        <v>2523</v>
      </c>
      <c r="D859" s="145">
        <v>1</v>
      </c>
      <c r="E859" s="145">
        <v>0</v>
      </c>
      <c r="F859" s="145">
        <v>0</v>
      </c>
      <c r="G859" s="145">
        <v>0</v>
      </c>
      <c r="H859" s="145">
        <v>0</v>
      </c>
      <c r="I859" s="145">
        <v>0</v>
      </c>
      <c r="J859" s="145">
        <v>0</v>
      </c>
      <c r="K859" s="145">
        <v>0</v>
      </c>
      <c r="L859" s="145">
        <v>1</v>
      </c>
      <c r="M859" s="145">
        <v>0</v>
      </c>
      <c r="N859" s="145"/>
    </row>
    <row r="860" spans="1:14">
      <c r="A860" s="258"/>
      <c r="B860" s="258"/>
      <c r="C860" s="144" t="s">
        <v>1934</v>
      </c>
      <c r="D860" s="145">
        <v>0</v>
      </c>
      <c r="E860" s="145">
        <v>1</v>
      </c>
      <c r="F860" s="145">
        <v>0</v>
      </c>
      <c r="G860" s="145">
        <v>0</v>
      </c>
      <c r="H860" s="145">
        <v>0</v>
      </c>
      <c r="I860" s="145">
        <v>0</v>
      </c>
      <c r="J860" s="145">
        <v>1</v>
      </c>
      <c r="K860" s="145">
        <v>0</v>
      </c>
      <c r="L860" s="145">
        <v>0</v>
      </c>
      <c r="M860" s="145">
        <v>0</v>
      </c>
      <c r="N860" s="145"/>
    </row>
    <row r="861" spans="1:14">
      <c r="A861" s="258"/>
      <c r="B861" s="258"/>
      <c r="C861" s="144" t="s">
        <v>1961</v>
      </c>
      <c r="D861" s="145">
        <v>2</v>
      </c>
      <c r="E861" s="145">
        <v>0</v>
      </c>
      <c r="F861" s="145">
        <v>0</v>
      </c>
      <c r="G861" s="145">
        <v>0</v>
      </c>
      <c r="H861" s="145">
        <v>0</v>
      </c>
      <c r="I861" s="145">
        <v>0</v>
      </c>
      <c r="J861" s="145">
        <v>0</v>
      </c>
      <c r="K861" s="145">
        <v>1</v>
      </c>
      <c r="L861" s="145">
        <v>1</v>
      </c>
      <c r="M861" s="145">
        <v>0</v>
      </c>
      <c r="N861" s="145"/>
    </row>
    <row r="862" spans="1:14">
      <c r="A862" s="258"/>
      <c r="B862" s="258"/>
      <c r="C862" s="144" t="s">
        <v>2524</v>
      </c>
      <c r="D862" s="145">
        <v>11</v>
      </c>
      <c r="E862" s="145">
        <v>0</v>
      </c>
      <c r="F862" s="145">
        <v>0</v>
      </c>
      <c r="G862" s="145">
        <v>0</v>
      </c>
      <c r="H862" s="145">
        <v>0</v>
      </c>
      <c r="I862" s="145">
        <v>0</v>
      </c>
      <c r="J862" s="145">
        <v>0</v>
      </c>
      <c r="K862" s="145">
        <v>3</v>
      </c>
      <c r="L862" s="145">
        <v>4</v>
      </c>
      <c r="M862" s="145">
        <v>4</v>
      </c>
      <c r="N862" s="145"/>
    </row>
    <row r="863" spans="1:14">
      <c r="A863" s="258"/>
      <c r="B863" s="258"/>
      <c r="C863" s="144" t="s">
        <v>2525</v>
      </c>
      <c r="D863" s="145">
        <v>1</v>
      </c>
      <c r="E863" s="145">
        <v>0</v>
      </c>
      <c r="F863" s="145">
        <v>0</v>
      </c>
      <c r="G863" s="145">
        <v>0</v>
      </c>
      <c r="H863" s="145">
        <v>0</v>
      </c>
      <c r="I863" s="145">
        <v>0</v>
      </c>
      <c r="J863" s="145">
        <v>0</v>
      </c>
      <c r="K863" s="145">
        <v>0</v>
      </c>
      <c r="L863" s="145">
        <v>0</v>
      </c>
      <c r="M863" s="145">
        <v>1</v>
      </c>
      <c r="N863" s="145"/>
    </row>
    <row r="864" spans="1:14">
      <c r="A864" s="258"/>
      <c r="B864" s="258"/>
      <c r="C864" s="144" t="s">
        <v>2526</v>
      </c>
      <c r="D864" s="145">
        <v>1</v>
      </c>
      <c r="E864" s="145">
        <v>0</v>
      </c>
      <c r="F864" s="145">
        <v>0</v>
      </c>
      <c r="G864" s="145">
        <v>0</v>
      </c>
      <c r="H864" s="145">
        <v>0</v>
      </c>
      <c r="I864" s="145">
        <v>0</v>
      </c>
      <c r="J864" s="145">
        <v>1</v>
      </c>
      <c r="K864" s="145">
        <v>0</v>
      </c>
      <c r="L864" s="145">
        <v>0</v>
      </c>
      <c r="M864" s="145">
        <v>0</v>
      </c>
      <c r="N864" s="145"/>
    </row>
    <row r="865" spans="1:14">
      <c r="A865" s="258"/>
      <c r="B865" s="258"/>
      <c r="C865" s="144" t="s">
        <v>2527</v>
      </c>
      <c r="D865" s="145">
        <v>0</v>
      </c>
      <c r="E865" s="145">
        <v>1</v>
      </c>
      <c r="F865" s="145">
        <v>2</v>
      </c>
      <c r="G865" s="145">
        <v>0</v>
      </c>
      <c r="H865" s="145">
        <v>0</v>
      </c>
      <c r="I865" s="145">
        <v>0</v>
      </c>
      <c r="J865" s="145">
        <v>1</v>
      </c>
      <c r="K865" s="145">
        <v>0</v>
      </c>
      <c r="L865" s="145">
        <v>0</v>
      </c>
      <c r="M865" s="145">
        <v>2</v>
      </c>
      <c r="N865" s="145"/>
    </row>
    <row r="866" spans="1:14">
      <c r="A866" s="258"/>
      <c r="B866" s="258" t="s">
        <v>1963</v>
      </c>
      <c r="C866" s="141"/>
      <c r="D866" s="142">
        <v>2</v>
      </c>
      <c r="E866" s="142">
        <v>1</v>
      </c>
      <c r="F866" s="142">
        <v>1</v>
      </c>
      <c r="G866" s="142">
        <v>0</v>
      </c>
      <c r="H866" s="142">
        <v>0</v>
      </c>
      <c r="I866" s="142">
        <v>0</v>
      </c>
      <c r="J866" s="142"/>
      <c r="K866" s="142"/>
      <c r="L866" s="142"/>
      <c r="M866" s="142"/>
      <c r="N866" s="142"/>
    </row>
    <row r="867" spans="1:14">
      <c r="A867" s="258"/>
      <c r="B867" s="258"/>
      <c r="C867" s="144" t="s">
        <v>2528</v>
      </c>
      <c r="D867" s="145">
        <v>1</v>
      </c>
      <c r="E867" s="145">
        <v>0</v>
      </c>
      <c r="F867" s="145">
        <v>0</v>
      </c>
      <c r="G867" s="145">
        <v>0</v>
      </c>
      <c r="H867" s="145">
        <v>0</v>
      </c>
      <c r="I867" s="145">
        <v>0</v>
      </c>
      <c r="J867" s="145">
        <v>1</v>
      </c>
      <c r="K867" s="145">
        <v>0</v>
      </c>
      <c r="L867" s="145">
        <v>0</v>
      </c>
      <c r="M867" s="145">
        <v>0</v>
      </c>
      <c r="N867" s="145"/>
    </row>
    <row r="868" spans="1:14">
      <c r="A868" s="258"/>
      <c r="B868" s="258"/>
      <c r="C868" s="144" t="s">
        <v>1935</v>
      </c>
      <c r="D868" s="145">
        <v>1</v>
      </c>
      <c r="E868" s="145">
        <v>0</v>
      </c>
      <c r="F868" s="145">
        <v>0</v>
      </c>
      <c r="G868" s="145">
        <v>0</v>
      </c>
      <c r="H868" s="145">
        <v>0</v>
      </c>
      <c r="I868" s="145">
        <v>0</v>
      </c>
      <c r="J868" s="145"/>
      <c r="K868" s="145">
        <v>0</v>
      </c>
      <c r="L868" s="145">
        <v>0</v>
      </c>
      <c r="M868" s="145">
        <v>1</v>
      </c>
      <c r="N868" s="145"/>
    </row>
    <row r="869" spans="1:14">
      <c r="A869" s="258"/>
      <c r="B869" s="258"/>
      <c r="C869" s="144" t="s">
        <v>2113</v>
      </c>
      <c r="D869" s="145">
        <v>0</v>
      </c>
      <c r="E869" s="145">
        <v>0</v>
      </c>
      <c r="F869" s="145">
        <v>1</v>
      </c>
      <c r="G869" s="145">
        <v>0</v>
      </c>
      <c r="H869" s="145">
        <v>0</v>
      </c>
      <c r="I869" s="145">
        <v>0</v>
      </c>
      <c r="J869" s="145">
        <v>0</v>
      </c>
      <c r="K869" s="145">
        <v>0</v>
      </c>
      <c r="L869" s="145">
        <v>0</v>
      </c>
      <c r="M869" s="145">
        <v>1</v>
      </c>
      <c r="N869" s="145"/>
    </row>
    <row r="870" spans="1:14">
      <c r="A870" s="258"/>
      <c r="B870" s="258"/>
      <c r="C870" s="144" t="s">
        <v>2529</v>
      </c>
      <c r="D870" s="145">
        <v>0</v>
      </c>
      <c r="E870" s="145">
        <v>1</v>
      </c>
      <c r="F870" s="145">
        <v>0</v>
      </c>
      <c r="G870" s="145">
        <v>0</v>
      </c>
      <c r="H870" s="145">
        <v>0</v>
      </c>
      <c r="I870" s="145">
        <v>0</v>
      </c>
      <c r="J870" s="145">
        <v>0</v>
      </c>
      <c r="K870" s="145">
        <v>0</v>
      </c>
      <c r="L870" s="145">
        <v>1</v>
      </c>
      <c r="M870" s="145">
        <v>0</v>
      </c>
      <c r="N870" s="145"/>
    </row>
    <row r="871" spans="1:14">
      <c r="A871" s="258"/>
      <c r="B871" s="258" t="s">
        <v>2255</v>
      </c>
      <c r="C871" s="141"/>
      <c r="D871" s="142">
        <v>0</v>
      </c>
      <c r="E871" s="142">
        <v>1</v>
      </c>
      <c r="F871" s="142">
        <v>0</v>
      </c>
      <c r="G871" s="142">
        <v>0</v>
      </c>
      <c r="H871" s="142">
        <v>0</v>
      </c>
      <c r="I871" s="142">
        <v>2</v>
      </c>
      <c r="J871" s="142"/>
      <c r="K871" s="142"/>
      <c r="L871" s="142"/>
      <c r="M871" s="142"/>
      <c r="N871" s="142"/>
    </row>
    <row r="872" spans="1:14">
      <c r="A872" s="258"/>
      <c r="B872" s="258"/>
      <c r="C872" s="144" t="s">
        <v>2530</v>
      </c>
      <c r="D872" s="145">
        <v>0</v>
      </c>
      <c r="E872" s="145">
        <v>1</v>
      </c>
      <c r="F872" s="145">
        <v>0</v>
      </c>
      <c r="G872" s="145">
        <v>0</v>
      </c>
      <c r="H872" s="145">
        <v>0</v>
      </c>
      <c r="I872" s="145">
        <v>2</v>
      </c>
      <c r="J872" s="145">
        <v>0</v>
      </c>
      <c r="K872" s="145">
        <v>2</v>
      </c>
      <c r="L872" s="145">
        <v>0</v>
      </c>
      <c r="M872" s="145">
        <v>1</v>
      </c>
      <c r="N872" s="145"/>
    </row>
    <row r="873" spans="1:14">
      <c r="A873" s="258" t="s">
        <v>72</v>
      </c>
      <c r="B873" s="143" t="s">
        <v>1904</v>
      </c>
      <c r="C873" s="141"/>
      <c r="D873" s="142">
        <v>117</v>
      </c>
      <c r="E873" s="142">
        <v>17</v>
      </c>
      <c r="F873" s="142">
        <v>30</v>
      </c>
      <c r="G873" s="142">
        <v>1</v>
      </c>
      <c r="H873" s="142">
        <v>1</v>
      </c>
      <c r="I873" s="142">
        <v>8</v>
      </c>
      <c r="J873" s="142"/>
      <c r="K873" s="142"/>
      <c r="L873" s="142"/>
      <c r="M873" s="142"/>
      <c r="N873" s="142"/>
    </row>
    <row r="874" spans="1:14">
      <c r="A874" s="258"/>
      <c r="B874" s="258" t="s">
        <v>1905</v>
      </c>
      <c r="C874" s="141"/>
      <c r="D874" s="142">
        <v>98</v>
      </c>
      <c r="E874" s="142">
        <v>16</v>
      </c>
      <c r="F874" s="142">
        <v>25</v>
      </c>
      <c r="G874" s="142">
        <v>1</v>
      </c>
      <c r="H874" s="142">
        <v>1</v>
      </c>
      <c r="I874" s="142">
        <v>6</v>
      </c>
      <c r="J874" s="142"/>
      <c r="K874" s="142"/>
      <c r="L874" s="142"/>
      <c r="M874" s="142"/>
      <c r="N874" s="142"/>
    </row>
    <row r="875" spans="1:14">
      <c r="A875" s="258"/>
      <c r="B875" s="258"/>
      <c r="C875" s="144" t="s">
        <v>2531</v>
      </c>
      <c r="D875" s="145">
        <v>0</v>
      </c>
      <c r="E875" s="145">
        <v>0</v>
      </c>
      <c r="F875" s="145">
        <v>1</v>
      </c>
      <c r="G875" s="145">
        <v>0</v>
      </c>
      <c r="H875" s="145">
        <v>0</v>
      </c>
      <c r="I875" s="145">
        <v>0</v>
      </c>
      <c r="J875" s="145">
        <v>0</v>
      </c>
      <c r="K875" s="145">
        <v>1</v>
      </c>
      <c r="L875" s="145">
        <v>0</v>
      </c>
      <c r="M875" s="145">
        <v>0</v>
      </c>
      <c r="N875" s="145">
        <v>2232</v>
      </c>
    </row>
    <row r="876" spans="1:14">
      <c r="A876" s="258"/>
      <c r="B876" s="258"/>
      <c r="C876" s="144" t="s">
        <v>2532</v>
      </c>
      <c r="D876" s="145">
        <v>1</v>
      </c>
      <c r="E876" s="145">
        <v>0</v>
      </c>
      <c r="F876" s="145">
        <v>0</v>
      </c>
      <c r="G876" s="145">
        <v>0</v>
      </c>
      <c r="H876" s="145">
        <v>0</v>
      </c>
      <c r="I876" s="145">
        <v>0</v>
      </c>
      <c r="J876" s="145">
        <v>0</v>
      </c>
      <c r="K876" s="145">
        <v>1</v>
      </c>
      <c r="L876" s="145">
        <v>0</v>
      </c>
      <c r="M876" s="145">
        <v>0</v>
      </c>
      <c r="N876" s="145">
        <v>54965</v>
      </c>
    </row>
    <row r="877" spans="1:14">
      <c r="A877" s="258"/>
      <c r="B877" s="258"/>
      <c r="C877" s="144" t="s">
        <v>2533</v>
      </c>
      <c r="D877" s="145">
        <v>1</v>
      </c>
      <c r="E877" s="145">
        <v>0</v>
      </c>
      <c r="F877" s="145">
        <v>0</v>
      </c>
      <c r="G877" s="145">
        <v>0</v>
      </c>
      <c r="H877" s="145">
        <v>0</v>
      </c>
      <c r="I877" s="145">
        <v>0</v>
      </c>
      <c r="J877" s="145">
        <v>0</v>
      </c>
      <c r="K877" s="145">
        <v>1</v>
      </c>
      <c r="L877" s="145">
        <v>0</v>
      </c>
      <c r="M877" s="145">
        <v>0</v>
      </c>
      <c r="N877" s="145">
        <v>9022</v>
      </c>
    </row>
    <row r="878" spans="1:14">
      <c r="A878" s="258"/>
      <c r="B878" s="258"/>
      <c r="C878" s="144" t="s">
        <v>1912</v>
      </c>
      <c r="D878" s="145">
        <v>1</v>
      </c>
      <c r="E878" s="145">
        <v>0</v>
      </c>
      <c r="F878" s="145">
        <v>0</v>
      </c>
      <c r="G878" s="145">
        <v>0</v>
      </c>
      <c r="H878" s="145">
        <v>0</v>
      </c>
      <c r="I878" s="145">
        <v>0</v>
      </c>
      <c r="J878" s="145">
        <v>0</v>
      </c>
      <c r="K878" s="145">
        <v>0</v>
      </c>
      <c r="L878" s="145">
        <v>1</v>
      </c>
      <c r="M878" s="145">
        <v>0</v>
      </c>
      <c r="N878" s="145">
        <v>13645</v>
      </c>
    </row>
    <row r="879" spans="1:14" ht="19">
      <c r="A879" s="258"/>
      <c r="B879" s="258"/>
      <c r="C879" s="144" t="s">
        <v>7890</v>
      </c>
      <c r="D879" s="145">
        <v>2</v>
      </c>
      <c r="E879" s="145">
        <v>1</v>
      </c>
      <c r="F879" s="145">
        <v>0</v>
      </c>
      <c r="G879" s="145">
        <v>0</v>
      </c>
      <c r="H879" s="145">
        <v>0</v>
      </c>
      <c r="I879" s="145">
        <v>0</v>
      </c>
      <c r="J879" s="145">
        <v>0</v>
      </c>
      <c r="K879" s="145">
        <v>1</v>
      </c>
      <c r="L879" s="145">
        <v>1</v>
      </c>
      <c r="M879" s="145">
        <v>0</v>
      </c>
      <c r="N879" s="145">
        <v>24167</v>
      </c>
    </row>
    <row r="880" spans="1:14">
      <c r="A880" s="258"/>
      <c r="B880" s="258"/>
      <c r="C880" s="144" t="s">
        <v>2534</v>
      </c>
      <c r="D880" s="145">
        <v>1</v>
      </c>
      <c r="E880" s="145">
        <v>0</v>
      </c>
      <c r="F880" s="145">
        <v>0</v>
      </c>
      <c r="G880" s="145">
        <v>0</v>
      </c>
      <c r="H880" s="145">
        <v>0</v>
      </c>
      <c r="I880" s="145">
        <v>0</v>
      </c>
      <c r="J880" s="145">
        <v>0</v>
      </c>
      <c r="K880" s="145">
        <v>0</v>
      </c>
      <c r="L880" s="145">
        <v>1</v>
      </c>
      <c r="M880" s="145">
        <v>0</v>
      </c>
      <c r="N880" s="145">
        <v>2246</v>
      </c>
    </row>
    <row r="881" spans="1:14">
      <c r="A881" s="258"/>
      <c r="B881" s="258"/>
      <c r="C881" s="144" t="s">
        <v>2535</v>
      </c>
      <c r="D881" s="145">
        <v>1</v>
      </c>
      <c r="E881" s="145">
        <v>2</v>
      </c>
      <c r="F881" s="145">
        <v>1</v>
      </c>
      <c r="G881" s="145">
        <v>0</v>
      </c>
      <c r="H881" s="145">
        <v>0</v>
      </c>
      <c r="I881" s="145">
        <v>0</v>
      </c>
      <c r="J881" s="145">
        <v>2</v>
      </c>
      <c r="K881" s="145">
        <v>0</v>
      </c>
      <c r="L881" s="145">
        <v>2</v>
      </c>
      <c r="M881" s="145">
        <v>0</v>
      </c>
      <c r="N881" s="145">
        <v>80135</v>
      </c>
    </row>
    <row r="882" spans="1:14">
      <c r="A882" s="258"/>
      <c r="B882" s="258"/>
      <c r="C882" s="144" t="s">
        <v>2536</v>
      </c>
      <c r="D882" s="145">
        <v>0</v>
      </c>
      <c r="E882" s="145">
        <v>1</v>
      </c>
      <c r="F882" s="145">
        <v>0</v>
      </c>
      <c r="G882" s="145">
        <v>0</v>
      </c>
      <c r="H882" s="145">
        <v>0</v>
      </c>
      <c r="I882" s="145">
        <v>0</v>
      </c>
      <c r="J882" s="145">
        <v>0</v>
      </c>
      <c r="K882" s="145">
        <v>0</v>
      </c>
      <c r="L882" s="145">
        <v>0</v>
      </c>
      <c r="M882" s="145">
        <v>1</v>
      </c>
      <c r="N882" s="145">
        <v>1783</v>
      </c>
    </row>
    <row r="883" spans="1:14">
      <c r="A883" s="258"/>
      <c r="B883" s="258"/>
      <c r="C883" s="144" t="s">
        <v>2537</v>
      </c>
      <c r="D883" s="145">
        <v>1</v>
      </c>
      <c r="E883" s="145">
        <v>0</v>
      </c>
      <c r="F883" s="145">
        <v>0</v>
      </c>
      <c r="G883" s="145">
        <v>0</v>
      </c>
      <c r="H883" s="145">
        <v>0</v>
      </c>
      <c r="I883" s="145">
        <v>0</v>
      </c>
      <c r="J883" s="145">
        <v>0</v>
      </c>
      <c r="K883" s="145">
        <v>1</v>
      </c>
      <c r="L883" s="145">
        <v>0</v>
      </c>
      <c r="M883" s="145">
        <v>0</v>
      </c>
      <c r="N883" s="145">
        <v>101670</v>
      </c>
    </row>
    <row r="884" spans="1:14">
      <c r="A884" s="258"/>
      <c r="B884" s="258"/>
      <c r="C884" s="144" t="s">
        <v>2538</v>
      </c>
      <c r="D884" s="145">
        <v>2</v>
      </c>
      <c r="E884" s="145">
        <v>0</v>
      </c>
      <c r="F884" s="145">
        <v>0</v>
      </c>
      <c r="G884" s="145">
        <v>0</v>
      </c>
      <c r="H884" s="145">
        <v>0</v>
      </c>
      <c r="I884" s="145">
        <v>0</v>
      </c>
      <c r="J884" s="145">
        <v>0</v>
      </c>
      <c r="K884" s="145">
        <v>0</v>
      </c>
      <c r="L884" s="145">
        <v>1</v>
      </c>
      <c r="M884" s="145">
        <v>1</v>
      </c>
      <c r="N884" s="145">
        <v>16449</v>
      </c>
    </row>
    <row r="885" spans="1:14">
      <c r="A885" s="258"/>
      <c r="B885" s="258"/>
      <c r="C885" s="144" t="s">
        <v>2539</v>
      </c>
      <c r="D885" s="145">
        <v>0</v>
      </c>
      <c r="E885" s="145">
        <v>0</v>
      </c>
      <c r="F885" s="145">
        <v>2</v>
      </c>
      <c r="G885" s="145">
        <v>0</v>
      </c>
      <c r="H885" s="145">
        <v>0</v>
      </c>
      <c r="I885" s="145">
        <v>1</v>
      </c>
      <c r="J885" s="145">
        <v>2</v>
      </c>
      <c r="K885" s="145">
        <v>0</v>
      </c>
      <c r="L885" s="145">
        <v>0</v>
      </c>
      <c r="M885" s="145">
        <v>1</v>
      </c>
      <c r="N885" s="145">
        <v>34731</v>
      </c>
    </row>
    <row r="886" spans="1:14">
      <c r="A886" s="258"/>
      <c r="B886" s="258"/>
      <c r="C886" s="144" t="s">
        <v>2540</v>
      </c>
      <c r="D886" s="145">
        <v>2</v>
      </c>
      <c r="E886" s="145">
        <v>0</v>
      </c>
      <c r="F886" s="145">
        <v>0</v>
      </c>
      <c r="G886" s="145">
        <v>0</v>
      </c>
      <c r="H886" s="145">
        <v>0</v>
      </c>
      <c r="I886" s="145">
        <v>0</v>
      </c>
      <c r="J886" s="145">
        <v>0</v>
      </c>
      <c r="K886" s="145">
        <v>1</v>
      </c>
      <c r="L886" s="145">
        <v>0</v>
      </c>
      <c r="M886" s="145">
        <v>1</v>
      </c>
      <c r="N886" s="145">
        <v>10925</v>
      </c>
    </row>
    <row r="887" spans="1:14">
      <c r="A887" s="258"/>
      <c r="B887" s="258"/>
      <c r="C887" s="144" t="s">
        <v>2541</v>
      </c>
      <c r="D887" s="145">
        <v>6</v>
      </c>
      <c r="E887" s="145">
        <v>0</v>
      </c>
      <c r="F887" s="145">
        <v>0</v>
      </c>
      <c r="G887" s="145">
        <v>0</v>
      </c>
      <c r="H887" s="145">
        <v>0</v>
      </c>
      <c r="I887" s="145">
        <v>0</v>
      </c>
      <c r="J887" s="145">
        <v>4</v>
      </c>
      <c r="K887" s="145">
        <v>0</v>
      </c>
      <c r="L887" s="145">
        <v>2</v>
      </c>
      <c r="M887" s="145"/>
      <c r="N887" s="145">
        <v>25941</v>
      </c>
    </row>
    <row r="888" spans="1:14">
      <c r="A888" s="258"/>
      <c r="B888" s="258"/>
      <c r="C888" s="144" t="s">
        <v>2542</v>
      </c>
      <c r="D888" s="145">
        <v>2</v>
      </c>
      <c r="E888" s="145">
        <v>0</v>
      </c>
      <c r="F888" s="145">
        <v>0</v>
      </c>
      <c r="G888" s="145">
        <v>0</v>
      </c>
      <c r="H888" s="145">
        <v>0</v>
      </c>
      <c r="I888" s="145">
        <v>0</v>
      </c>
      <c r="J888" s="145">
        <v>1</v>
      </c>
      <c r="K888" s="145">
        <v>1</v>
      </c>
      <c r="L888" s="145">
        <v>0</v>
      </c>
      <c r="M888" s="145">
        <v>0</v>
      </c>
      <c r="N888" s="145">
        <v>53947</v>
      </c>
    </row>
    <row r="889" spans="1:14">
      <c r="A889" s="258"/>
      <c r="B889" s="258"/>
      <c r="C889" s="144" t="s">
        <v>2543</v>
      </c>
      <c r="D889" s="145">
        <v>1</v>
      </c>
      <c r="E889" s="145">
        <v>0</v>
      </c>
      <c r="F889" s="145">
        <v>1</v>
      </c>
      <c r="G889" s="145">
        <v>0</v>
      </c>
      <c r="H889" s="145">
        <v>0</v>
      </c>
      <c r="I889" s="145">
        <v>0</v>
      </c>
      <c r="J889" s="145">
        <v>1</v>
      </c>
      <c r="K889" s="145">
        <v>0</v>
      </c>
      <c r="L889" s="145">
        <v>0</v>
      </c>
      <c r="M889" s="145">
        <v>1</v>
      </c>
      <c r="N889" s="145">
        <v>115719</v>
      </c>
    </row>
    <row r="890" spans="1:14">
      <c r="A890" s="258"/>
      <c r="B890" s="258"/>
      <c r="C890" s="144" t="s">
        <v>2544</v>
      </c>
      <c r="D890" s="145">
        <v>13</v>
      </c>
      <c r="E890" s="145">
        <v>0</v>
      </c>
      <c r="F890" s="145">
        <v>0</v>
      </c>
      <c r="G890" s="145">
        <v>0</v>
      </c>
      <c r="H890" s="145">
        <v>0</v>
      </c>
      <c r="I890" s="145">
        <v>0</v>
      </c>
      <c r="J890" s="145">
        <v>0</v>
      </c>
      <c r="K890" s="145">
        <v>4</v>
      </c>
      <c r="L890" s="145">
        <v>3</v>
      </c>
      <c r="M890" s="145">
        <v>6</v>
      </c>
      <c r="N890" s="145">
        <v>267791</v>
      </c>
    </row>
    <row r="891" spans="1:14">
      <c r="A891" s="258"/>
      <c r="B891" s="258"/>
      <c r="C891" s="144" t="s">
        <v>2545</v>
      </c>
      <c r="D891" s="145">
        <v>1</v>
      </c>
      <c r="E891" s="145">
        <v>0</v>
      </c>
      <c r="F891" s="145">
        <v>0</v>
      </c>
      <c r="G891" s="145">
        <v>0</v>
      </c>
      <c r="H891" s="145">
        <v>0</v>
      </c>
      <c r="I891" s="145">
        <v>0</v>
      </c>
      <c r="J891" s="145">
        <v>0</v>
      </c>
      <c r="K891" s="145">
        <v>0</v>
      </c>
      <c r="L891" s="145">
        <v>0</v>
      </c>
      <c r="M891" s="145">
        <v>1</v>
      </c>
      <c r="N891" s="145">
        <v>16572</v>
      </c>
    </row>
    <row r="892" spans="1:14">
      <c r="A892" s="258"/>
      <c r="B892" s="258"/>
      <c r="C892" s="144" t="s">
        <v>2546</v>
      </c>
      <c r="D892" s="145">
        <v>1</v>
      </c>
      <c r="E892" s="145">
        <v>1</v>
      </c>
      <c r="F892" s="145">
        <v>0</v>
      </c>
      <c r="G892" s="145">
        <v>0</v>
      </c>
      <c r="H892" s="145">
        <v>0</v>
      </c>
      <c r="I892" s="145">
        <v>0</v>
      </c>
      <c r="J892" s="145">
        <v>0</v>
      </c>
      <c r="K892" s="145">
        <v>1</v>
      </c>
      <c r="L892" s="145">
        <v>1</v>
      </c>
      <c r="M892" s="145">
        <v>0</v>
      </c>
      <c r="N892" s="145">
        <v>25714</v>
      </c>
    </row>
    <row r="893" spans="1:14">
      <c r="A893" s="258"/>
      <c r="B893" s="258"/>
      <c r="C893" s="144" t="s">
        <v>2547</v>
      </c>
      <c r="D893" s="145">
        <v>1</v>
      </c>
      <c r="E893" s="145">
        <v>0</v>
      </c>
      <c r="F893" s="145">
        <v>0</v>
      </c>
      <c r="G893" s="145">
        <v>0</v>
      </c>
      <c r="H893" s="145">
        <v>0</v>
      </c>
      <c r="I893" s="145">
        <v>0</v>
      </c>
      <c r="J893" s="145">
        <v>0</v>
      </c>
      <c r="K893" s="145">
        <v>0</v>
      </c>
      <c r="L893" s="145">
        <v>1</v>
      </c>
      <c r="M893" s="145">
        <v>0</v>
      </c>
      <c r="N893" s="145">
        <v>2092</v>
      </c>
    </row>
    <row r="894" spans="1:14">
      <c r="A894" s="258"/>
      <c r="B894" s="258"/>
      <c r="C894" s="144" t="s">
        <v>2548</v>
      </c>
      <c r="D894" s="145">
        <v>0</v>
      </c>
      <c r="E894" s="145">
        <v>2</v>
      </c>
      <c r="F894" s="145">
        <v>1</v>
      </c>
      <c r="G894" s="145">
        <v>0</v>
      </c>
      <c r="H894" s="145">
        <v>0</v>
      </c>
      <c r="I894" s="145">
        <v>0</v>
      </c>
      <c r="J894" s="145">
        <v>1</v>
      </c>
      <c r="K894" s="145">
        <v>1</v>
      </c>
      <c r="L894" s="145">
        <v>1</v>
      </c>
      <c r="M894" s="145">
        <v>0</v>
      </c>
      <c r="N894" s="145">
        <v>34697</v>
      </c>
    </row>
    <row r="895" spans="1:14">
      <c r="A895" s="258"/>
      <c r="B895" s="258"/>
      <c r="C895" s="144" t="s">
        <v>2549</v>
      </c>
      <c r="D895" s="145">
        <v>2</v>
      </c>
      <c r="E895" s="145">
        <v>1</v>
      </c>
      <c r="F895" s="145">
        <v>0</v>
      </c>
      <c r="G895" s="145">
        <v>0</v>
      </c>
      <c r="H895" s="145">
        <v>0</v>
      </c>
      <c r="I895" s="145">
        <v>1</v>
      </c>
      <c r="J895" s="145">
        <v>0</v>
      </c>
      <c r="K895" s="145">
        <v>1</v>
      </c>
      <c r="L895" s="145">
        <v>1</v>
      </c>
      <c r="M895" s="145">
        <v>2</v>
      </c>
      <c r="N895" s="145">
        <v>16218</v>
      </c>
    </row>
    <row r="896" spans="1:14">
      <c r="A896" s="258"/>
      <c r="B896" s="258"/>
      <c r="C896" s="144" t="s">
        <v>2550</v>
      </c>
      <c r="D896" s="145">
        <v>6</v>
      </c>
      <c r="E896" s="145">
        <v>1</v>
      </c>
      <c r="F896" s="145">
        <v>1</v>
      </c>
      <c r="G896" s="145">
        <v>0</v>
      </c>
      <c r="H896" s="145">
        <v>0</v>
      </c>
      <c r="I896" s="145">
        <v>0</v>
      </c>
      <c r="J896" s="145">
        <v>2</v>
      </c>
      <c r="K896" s="145">
        <v>4</v>
      </c>
      <c r="L896" s="145">
        <v>1</v>
      </c>
      <c r="M896" s="145">
        <v>1</v>
      </c>
      <c r="N896" s="145">
        <v>76366</v>
      </c>
    </row>
    <row r="897" spans="1:14">
      <c r="A897" s="258"/>
      <c r="B897" s="258"/>
      <c r="C897" s="144" t="s">
        <v>2551</v>
      </c>
      <c r="D897" s="145">
        <v>0</v>
      </c>
      <c r="E897" s="145">
        <v>0</v>
      </c>
      <c r="F897" s="145">
        <v>1</v>
      </c>
      <c r="G897" s="145">
        <v>0</v>
      </c>
      <c r="H897" s="145">
        <v>0</v>
      </c>
      <c r="I897" s="145">
        <v>0</v>
      </c>
      <c r="J897" s="145">
        <v>0</v>
      </c>
      <c r="K897" s="145">
        <v>0</v>
      </c>
      <c r="L897" s="145">
        <v>1</v>
      </c>
      <c r="M897" s="145">
        <v>0</v>
      </c>
      <c r="N897" s="145">
        <v>6060</v>
      </c>
    </row>
    <row r="898" spans="1:14">
      <c r="A898" s="258"/>
      <c r="B898" s="258"/>
      <c r="C898" s="144" t="s">
        <v>2552</v>
      </c>
      <c r="D898" s="145">
        <v>1</v>
      </c>
      <c r="E898" s="145">
        <v>2</v>
      </c>
      <c r="F898" s="145">
        <v>0</v>
      </c>
      <c r="G898" s="145">
        <v>0</v>
      </c>
      <c r="H898" s="145">
        <v>0</v>
      </c>
      <c r="I898" s="145">
        <v>0</v>
      </c>
      <c r="J898" s="145">
        <v>0</v>
      </c>
      <c r="K898" s="145">
        <v>1</v>
      </c>
      <c r="L898" s="145">
        <v>2</v>
      </c>
      <c r="M898" s="145">
        <v>0</v>
      </c>
      <c r="N898" s="145">
        <v>29374</v>
      </c>
    </row>
    <row r="899" spans="1:14">
      <c r="A899" s="258"/>
      <c r="B899" s="258"/>
      <c r="C899" s="144" t="s">
        <v>2553</v>
      </c>
      <c r="D899" s="145">
        <v>0</v>
      </c>
      <c r="E899" s="145">
        <v>1</v>
      </c>
      <c r="F899" s="145">
        <v>0</v>
      </c>
      <c r="G899" s="145">
        <v>0</v>
      </c>
      <c r="H899" s="145">
        <v>0</v>
      </c>
      <c r="I899" s="145">
        <v>0</v>
      </c>
      <c r="J899" s="145">
        <v>0</v>
      </c>
      <c r="K899" s="145">
        <v>0</v>
      </c>
      <c r="L899" s="145">
        <v>0</v>
      </c>
      <c r="M899" s="145">
        <v>1</v>
      </c>
      <c r="N899" s="145">
        <v>6459</v>
      </c>
    </row>
    <row r="900" spans="1:14">
      <c r="A900" s="258"/>
      <c r="B900" s="258"/>
      <c r="C900" s="144" t="s">
        <v>2554</v>
      </c>
      <c r="D900" s="145">
        <v>2</v>
      </c>
      <c r="E900" s="145">
        <v>0</v>
      </c>
      <c r="F900" s="145">
        <v>0</v>
      </c>
      <c r="G900" s="145">
        <v>0</v>
      </c>
      <c r="H900" s="145">
        <v>0</v>
      </c>
      <c r="I900" s="145">
        <v>0</v>
      </c>
      <c r="J900" s="145">
        <v>1</v>
      </c>
      <c r="K900" s="145">
        <v>1</v>
      </c>
      <c r="L900" s="145">
        <v>0</v>
      </c>
      <c r="M900" s="145">
        <v>0</v>
      </c>
      <c r="N900" s="145">
        <v>17030</v>
      </c>
    </row>
    <row r="901" spans="1:14" ht="19">
      <c r="A901" s="258"/>
      <c r="B901" s="258"/>
      <c r="C901" s="144" t="s">
        <v>7891</v>
      </c>
      <c r="D901" s="145">
        <v>13</v>
      </c>
      <c r="E901" s="145">
        <v>1</v>
      </c>
      <c r="F901" s="145">
        <v>9</v>
      </c>
      <c r="G901" s="145">
        <v>0</v>
      </c>
      <c r="H901" s="145">
        <v>0</v>
      </c>
      <c r="I901" s="145">
        <v>0</v>
      </c>
      <c r="J901" s="145">
        <v>8</v>
      </c>
      <c r="K901" s="145">
        <v>5</v>
      </c>
      <c r="L901" s="145">
        <v>4</v>
      </c>
      <c r="M901" s="145">
        <v>5</v>
      </c>
      <c r="N901" s="145">
        <v>886455</v>
      </c>
    </row>
    <row r="902" spans="1:14" ht="19">
      <c r="A902" s="258"/>
      <c r="B902" s="258"/>
      <c r="C902" s="144" t="s">
        <v>7892</v>
      </c>
      <c r="D902" s="145">
        <v>2</v>
      </c>
      <c r="E902" s="145">
        <v>0</v>
      </c>
      <c r="F902" s="145">
        <v>0</v>
      </c>
      <c r="G902" s="145">
        <v>0</v>
      </c>
      <c r="H902" s="145">
        <v>0</v>
      </c>
      <c r="I902" s="145">
        <v>0</v>
      </c>
      <c r="J902" s="145">
        <v>0</v>
      </c>
      <c r="K902" s="145">
        <v>0</v>
      </c>
      <c r="L902" s="145">
        <v>0</v>
      </c>
      <c r="M902" s="145">
        <v>1</v>
      </c>
      <c r="N902" s="145">
        <v>16699</v>
      </c>
    </row>
    <row r="903" spans="1:14">
      <c r="A903" s="258"/>
      <c r="B903" s="258"/>
      <c r="C903" s="144" t="s">
        <v>2555</v>
      </c>
      <c r="D903" s="145">
        <v>1</v>
      </c>
      <c r="E903" s="145">
        <v>0</v>
      </c>
      <c r="F903" s="145">
        <v>1</v>
      </c>
      <c r="G903" s="145">
        <v>0</v>
      </c>
      <c r="H903" s="145">
        <v>0</v>
      </c>
      <c r="I903" s="145">
        <v>1</v>
      </c>
      <c r="J903" s="145">
        <v>0</v>
      </c>
      <c r="K903" s="145">
        <v>1</v>
      </c>
      <c r="L903" s="145">
        <v>2</v>
      </c>
      <c r="M903" s="145">
        <v>0</v>
      </c>
      <c r="N903" s="145">
        <v>51150</v>
      </c>
    </row>
    <row r="904" spans="1:14">
      <c r="A904" s="258"/>
      <c r="B904" s="258"/>
      <c r="C904" s="144" t="s">
        <v>2556</v>
      </c>
      <c r="D904" s="145">
        <v>1</v>
      </c>
      <c r="E904" s="145">
        <v>0</v>
      </c>
      <c r="F904" s="145">
        <v>0</v>
      </c>
      <c r="G904" s="145">
        <v>0</v>
      </c>
      <c r="H904" s="145">
        <v>0</v>
      </c>
      <c r="I904" s="145">
        <v>0</v>
      </c>
      <c r="J904" s="145">
        <v>0</v>
      </c>
      <c r="K904" s="145">
        <v>1</v>
      </c>
      <c r="L904" s="145">
        <v>0</v>
      </c>
      <c r="M904" s="145">
        <v>0</v>
      </c>
      <c r="N904" s="145">
        <v>10153</v>
      </c>
    </row>
    <row r="905" spans="1:14">
      <c r="A905" s="258"/>
      <c r="B905" s="258"/>
      <c r="C905" s="144" t="s">
        <v>2557</v>
      </c>
      <c r="D905" s="145">
        <v>1</v>
      </c>
      <c r="E905" s="145">
        <v>0</v>
      </c>
      <c r="F905" s="145">
        <v>0</v>
      </c>
      <c r="G905" s="145">
        <v>0</v>
      </c>
      <c r="H905" s="145">
        <v>0</v>
      </c>
      <c r="I905" s="145">
        <v>0</v>
      </c>
      <c r="J905" s="145">
        <v>1</v>
      </c>
      <c r="K905" s="145">
        <v>0</v>
      </c>
      <c r="L905" s="145">
        <v>0</v>
      </c>
      <c r="M905" s="145">
        <v>0</v>
      </c>
      <c r="N905" s="145">
        <v>59776</v>
      </c>
    </row>
    <row r="906" spans="1:14" ht="19">
      <c r="A906" s="258"/>
      <c r="B906" s="258"/>
      <c r="C906" s="144" t="s">
        <v>7893</v>
      </c>
      <c r="D906" s="145">
        <v>7</v>
      </c>
      <c r="E906" s="145">
        <v>1</v>
      </c>
      <c r="F906" s="145">
        <v>3</v>
      </c>
      <c r="G906" s="145">
        <v>0</v>
      </c>
      <c r="H906" s="145">
        <v>0</v>
      </c>
      <c r="I906" s="145">
        <v>1</v>
      </c>
      <c r="J906" s="145">
        <v>4</v>
      </c>
      <c r="K906" s="145">
        <v>1</v>
      </c>
      <c r="L906" s="145">
        <v>5</v>
      </c>
      <c r="M906" s="145">
        <v>1</v>
      </c>
      <c r="N906" s="145">
        <v>70861</v>
      </c>
    </row>
    <row r="907" spans="1:14">
      <c r="A907" s="258"/>
      <c r="B907" s="258"/>
      <c r="C907" s="144" t="s">
        <v>1960</v>
      </c>
      <c r="D907" s="145">
        <v>1</v>
      </c>
      <c r="E907" s="145">
        <v>0</v>
      </c>
      <c r="F907" s="145">
        <v>0</v>
      </c>
      <c r="G907" s="145">
        <v>0</v>
      </c>
      <c r="H907" s="145">
        <v>0</v>
      </c>
      <c r="I907" s="145">
        <v>0</v>
      </c>
      <c r="J907" s="145">
        <v>1</v>
      </c>
      <c r="K907" s="145">
        <v>0</v>
      </c>
      <c r="L907" s="145">
        <v>0</v>
      </c>
      <c r="M907" s="145">
        <v>0</v>
      </c>
      <c r="N907" s="145">
        <v>49421</v>
      </c>
    </row>
    <row r="908" spans="1:14">
      <c r="A908" s="258"/>
      <c r="B908" s="258"/>
      <c r="C908" s="144" t="s">
        <v>2558</v>
      </c>
      <c r="D908" s="145">
        <v>0</v>
      </c>
      <c r="E908" s="145">
        <v>0</v>
      </c>
      <c r="F908" s="145">
        <v>0</v>
      </c>
      <c r="G908" s="145">
        <v>0</v>
      </c>
      <c r="H908" s="145">
        <v>1</v>
      </c>
      <c r="I908" s="145">
        <v>0</v>
      </c>
      <c r="J908" s="145">
        <v>0</v>
      </c>
      <c r="K908" s="145">
        <v>1</v>
      </c>
      <c r="L908" s="145"/>
      <c r="M908" s="145"/>
      <c r="N908" s="145">
        <v>5142</v>
      </c>
    </row>
    <row r="909" spans="1:14">
      <c r="A909" s="258"/>
      <c r="B909" s="258"/>
      <c r="C909" s="144" t="s">
        <v>2559</v>
      </c>
      <c r="D909" s="145">
        <v>0</v>
      </c>
      <c r="E909" s="145">
        <v>0</v>
      </c>
      <c r="F909" s="145">
        <v>1</v>
      </c>
      <c r="G909" s="145">
        <v>0</v>
      </c>
      <c r="H909" s="145">
        <v>0</v>
      </c>
      <c r="I909" s="145">
        <v>0</v>
      </c>
      <c r="J909" s="145">
        <v>1</v>
      </c>
      <c r="K909" s="145">
        <v>0</v>
      </c>
      <c r="L909" s="145">
        <v>0</v>
      </c>
      <c r="M909" s="145">
        <v>0</v>
      </c>
      <c r="N909" s="145">
        <v>5147</v>
      </c>
    </row>
    <row r="910" spans="1:14">
      <c r="A910" s="258"/>
      <c r="B910" s="258"/>
      <c r="C910" s="144" t="s">
        <v>2560</v>
      </c>
      <c r="D910" s="145">
        <v>1</v>
      </c>
      <c r="E910" s="145">
        <v>0</v>
      </c>
      <c r="F910" s="145">
        <v>1</v>
      </c>
      <c r="G910" s="145">
        <v>0</v>
      </c>
      <c r="H910" s="145">
        <v>0</v>
      </c>
      <c r="I910" s="145">
        <v>1</v>
      </c>
      <c r="J910" s="145">
        <v>0</v>
      </c>
      <c r="K910" s="145">
        <v>2</v>
      </c>
      <c r="L910" s="145">
        <v>1</v>
      </c>
      <c r="M910" s="145">
        <v>0</v>
      </c>
      <c r="N910" s="145">
        <v>32051</v>
      </c>
    </row>
    <row r="911" spans="1:14">
      <c r="A911" s="258"/>
      <c r="B911" s="258"/>
      <c r="C911" s="144" t="s">
        <v>2346</v>
      </c>
      <c r="D911" s="145">
        <v>2</v>
      </c>
      <c r="E911" s="145">
        <v>0</v>
      </c>
      <c r="F911" s="145">
        <v>0</v>
      </c>
      <c r="G911" s="145">
        <v>1</v>
      </c>
      <c r="H911" s="145">
        <v>0</v>
      </c>
      <c r="I911" s="145">
        <v>0</v>
      </c>
      <c r="J911" s="145">
        <v>1</v>
      </c>
      <c r="K911" s="145">
        <v>0</v>
      </c>
      <c r="L911" s="145">
        <v>1</v>
      </c>
      <c r="M911" s="145">
        <v>1</v>
      </c>
      <c r="N911" s="145">
        <v>15856</v>
      </c>
    </row>
    <row r="912" spans="1:14">
      <c r="A912" s="258"/>
      <c r="B912" s="258"/>
      <c r="C912" s="144" t="s">
        <v>2561</v>
      </c>
      <c r="D912" s="145">
        <v>0</v>
      </c>
      <c r="E912" s="145">
        <v>0</v>
      </c>
      <c r="F912" s="145">
        <v>1</v>
      </c>
      <c r="G912" s="145">
        <v>0</v>
      </c>
      <c r="H912" s="145">
        <v>0</v>
      </c>
      <c r="I912" s="145">
        <v>0</v>
      </c>
      <c r="J912" s="145">
        <v>1</v>
      </c>
      <c r="K912" s="145">
        <v>0</v>
      </c>
      <c r="L912" s="145">
        <v>0</v>
      </c>
      <c r="M912" s="145">
        <v>0</v>
      </c>
      <c r="N912" s="145">
        <v>6455</v>
      </c>
    </row>
    <row r="913" spans="1:14">
      <c r="A913" s="258"/>
      <c r="B913" s="258"/>
      <c r="C913" s="144" t="s">
        <v>2511</v>
      </c>
      <c r="D913" s="145">
        <v>2</v>
      </c>
      <c r="E913" s="145">
        <v>0</v>
      </c>
      <c r="F913" s="145">
        <v>0</v>
      </c>
      <c r="G913" s="145">
        <v>0</v>
      </c>
      <c r="H913" s="145">
        <v>0</v>
      </c>
      <c r="I913" s="145">
        <v>0</v>
      </c>
      <c r="J913" s="145">
        <v>0</v>
      </c>
      <c r="K913" s="145">
        <v>1</v>
      </c>
      <c r="L913" s="145">
        <v>1</v>
      </c>
      <c r="M913" s="145">
        <v>0</v>
      </c>
      <c r="N913" s="145">
        <v>36189</v>
      </c>
    </row>
    <row r="914" spans="1:14">
      <c r="A914" s="258"/>
      <c r="B914" s="258"/>
      <c r="C914" s="144" t="s">
        <v>2562</v>
      </c>
      <c r="D914" s="145">
        <v>3</v>
      </c>
      <c r="E914" s="145">
        <v>0</v>
      </c>
      <c r="F914" s="145">
        <v>0</v>
      </c>
      <c r="G914" s="145">
        <v>0</v>
      </c>
      <c r="H914" s="145">
        <v>0</v>
      </c>
      <c r="I914" s="145">
        <v>0</v>
      </c>
      <c r="J914" s="145">
        <v>0</v>
      </c>
      <c r="K914" s="145">
        <v>3</v>
      </c>
      <c r="L914" s="145">
        <v>0</v>
      </c>
      <c r="M914" s="145">
        <v>0</v>
      </c>
      <c r="N914" s="145">
        <v>38438</v>
      </c>
    </row>
    <row r="915" spans="1:14" ht="19">
      <c r="A915" s="258"/>
      <c r="B915" s="258"/>
      <c r="C915" s="147" t="s">
        <v>7894</v>
      </c>
      <c r="D915" s="145">
        <v>4</v>
      </c>
      <c r="E915" s="145">
        <v>0</v>
      </c>
      <c r="F915" s="145">
        <v>0</v>
      </c>
      <c r="G915" s="145">
        <v>0</v>
      </c>
      <c r="H915" s="145">
        <v>0</v>
      </c>
      <c r="I915" s="145">
        <v>0</v>
      </c>
      <c r="J915" s="145">
        <v>2</v>
      </c>
      <c r="K915" s="145">
        <v>0</v>
      </c>
      <c r="L915" s="145">
        <v>1</v>
      </c>
      <c r="M915" s="145">
        <v>0</v>
      </c>
      <c r="N915" s="145">
        <v>9784</v>
      </c>
    </row>
    <row r="916" spans="1:14">
      <c r="A916" s="258"/>
      <c r="B916" s="258"/>
      <c r="C916" s="147" t="s">
        <v>2563</v>
      </c>
      <c r="D916" s="145">
        <v>1</v>
      </c>
      <c r="E916" s="145">
        <v>0</v>
      </c>
      <c r="F916" s="145">
        <v>0</v>
      </c>
      <c r="G916" s="145">
        <v>0</v>
      </c>
      <c r="H916" s="145">
        <v>0</v>
      </c>
      <c r="I916" s="145">
        <v>0</v>
      </c>
      <c r="J916" s="145">
        <v>1</v>
      </c>
      <c r="K916" s="145">
        <v>0</v>
      </c>
      <c r="L916" s="145">
        <v>0</v>
      </c>
      <c r="M916" s="145">
        <v>0</v>
      </c>
      <c r="N916" s="145">
        <v>103179</v>
      </c>
    </row>
    <row r="917" spans="1:14">
      <c r="A917" s="258"/>
      <c r="B917" s="258"/>
      <c r="C917" s="144" t="s">
        <v>2564</v>
      </c>
      <c r="D917" s="145">
        <v>1</v>
      </c>
      <c r="E917" s="145">
        <v>0</v>
      </c>
      <c r="F917" s="145">
        <v>1</v>
      </c>
      <c r="G917" s="145">
        <v>0</v>
      </c>
      <c r="H917" s="145">
        <v>0</v>
      </c>
      <c r="I917" s="145">
        <v>0</v>
      </c>
      <c r="J917" s="145">
        <v>0</v>
      </c>
      <c r="K917" s="145">
        <v>0</v>
      </c>
      <c r="L917" s="145">
        <v>2</v>
      </c>
      <c r="M917" s="145">
        <v>0</v>
      </c>
      <c r="N917" s="145">
        <v>13612</v>
      </c>
    </row>
    <row r="918" spans="1:14">
      <c r="A918" s="258"/>
      <c r="B918" s="258"/>
      <c r="C918" s="144" t="s">
        <v>2565</v>
      </c>
      <c r="D918" s="145">
        <v>4</v>
      </c>
      <c r="E918" s="145">
        <v>2</v>
      </c>
      <c r="F918" s="145">
        <v>0</v>
      </c>
      <c r="G918" s="145">
        <v>0</v>
      </c>
      <c r="H918" s="145">
        <v>0</v>
      </c>
      <c r="I918" s="145">
        <v>0</v>
      </c>
      <c r="J918" s="145">
        <v>2</v>
      </c>
      <c r="K918" s="145">
        <v>2</v>
      </c>
      <c r="L918" s="145">
        <v>1</v>
      </c>
      <c r="M918" s="145">
        <v>1</v>
      </c>
      <c r="N918" s="145">
        <v>58507</v>
      </c>
    </row>
    <row r="919" spans="1:14">
      <c r="A919" s="258"/>
      <c r="B919" s="258"/>
      <c r="C919" s="144" t="s">
        <v>2566</v>
      </c>
      <c r="D919" s="145">
        <v>2</v>
      </c>
      <c r="E919" s="145">
        <v>0</v>
      </c>
      <c r="F919" s="145">
        <v>0</v>
      </c>
      <c r="G919" s="145">
        <v>0</v>
      </c>
      <c r="H919" s="145">
        <v>0</v>
      </c>
      <c r="I919" s="145">
        <v>0</v>
      </c>
      <c r="J919" s="145">
        <v>0</v>
      </c>
      <c r="K919" s="145">
        <v>0</v>
      </c>
      <c r="L919" s="145">
        <v>1</v>
      </c>
      <c r="M919" s="145">
        <v>1</v>
      </c>
      <c r="N919" s="145">
        <v>34708</v>
      </c>
    </row>
    <row r="920" spans="1:14">
      <c r="A920" s="258"/>
      <c r="B920" s="258"/>
      <c r="C920" s="144" t="s">
        <v>2567</v>
      </c>
      <c r="D920" s="145">
        <v>2</v>
      </c>
      <c r="E920" s="145">
        <v>0</v>
      </c>
      <c r="F920" s="145">
        <v>0</v>
      </c>
      <c r="G920" s="145">
        <v>0</v>
      </c>
      <c r="H920" s="145">
        <v>0</v>
      </c>
      <c r="I920" s="145">
        <v>0</v>
      </c>
      <c r="J920" s="145">
        <v>1</v>
      </c>
      <c r="K920" s="145">
        <v>1</v>
      </c>
      <c r="L920" s="145">
        <v>0</v>
      </c>
      <c r="M920" s="145">
        <v>0</v>
      </c>
      <c r="N920" s="145">
        <v>54552</v>
      </c>
    </row>
    <row r="921" spans="1:14">
      <c r="A921" s="258"/>
      <c r="B921" s="258"/>
      <c r="C921" s="144" t="s">
        <v>2568</v>
      </c>
      <c r="D921" s="145">
        <v>1</v>
      </c>
      <c r="E921" s="145">
        <v>0</v>
      </c>
      <c r="F921" s="145">
        <v>0</v>
      </c>
      <c r="G921" s="145">
        <v>0</v>
      </c>
      <c r="H921" s="145">
        <v>0</v>
      </c>
      <c r="I921" s="145">
        <v>1</v>
      </c>
      <c r="J921" s="145">
        <v>1</v>
      </c>
      <c r="K921" s="145">
        <v>1</v>
      </c>
      <c r="L921" s="145">
        <v>0</v>
      </c>
      <c r="M921" s="145">
        <v>0</v>
      </c>
      <c r="N921" s="145">
        <v>44891</v>
      </c>
    </row>
    <row r="922" spans="1:14">
      <c r="A922" s="258"/>
      <c r="B922" s="258"/>
      <c r="C922" s="147" t="s">
        <v>2569</v>
      </c>
      <c r="D922" s="145">
        <v>1</v>
      </c>
      <c r="E922" s="145">
        <v>0</v>
      </c>
      <c r="F922" s="145">
        <v>0</v>
      </c>
      <c r="G922" s="145">
        <v>0</v>
      </c>
      <c r="H922" s="145">
        <v>0</v>
      </c>
      <c r="I922" s="145">
        <v>0</v>
      </c>
      <c r="J922" s="145">
        <v>0</v>
      </c>
      <c r="K922" s="145">
        <v>0</v>
      </c>
      <c r="L922" s="145">
        <v>0</v>
      </c>
      <c r="M922" s="145">
        <v>1</v>
      </c>
      <c r="N922" s="145">
        <v>32575</v>
      </c>
    </row>
    <row r="923" spans="1:14">
      <c r="A923" s="258"/>
      <c r="B923" s="258" t="s">
        <v>1951</v>
      </c>
      <c r="C923" s="149"/>
      <c r="D923" s="142">
        <v>0</v>
      </c>
      <c r="E923" s="142">
        <v>0</v>
      </c>
      <c r="F923" s="142">
        <v>1</v>
      </c>
      <c r="G923" s="142">
        <v>0</v>
      </c>
      <c r="H923" s="142">
        <v>0</v>
      </c>
      <c r="I923" s="142">
        <v>0</v>
      </c>
      <c r="J923" s="142"/>
      <c r="K923" s="142"/>
      <c r="L923" s="142"/>
      <c r="M923" s="142"/>
      <c r="N923" s="142"/>
    </row>
    <row r="924" spans="1:14">
      <c r="A924" s="258"/>
      <c r="B924" s="258"/>
      <c r="C924" s="144" t="s">
        <v>2570</v>
      </c>
      <c r="D924" s="145">
        <v>0</v>
      </c>
      <c r="E924" s="145">
        <v>0</v>
      </c>
      <c r="F924" s="145">
        <v>1</v>
      </c>
      <c r="G924" s="145">
        <v>0</v>
      </c>
      <c r="H924" s="145">
        <v>0</v>
      </c>
      <c r="I924" s="145">
        <v>0</v>
      </c>
      <c r="J924" s="145">
        <v>0</v>
      </c>
      <c r="K924" s="145">
        <v>0</v>
      </c>
      <c r="L924" s="145">
        <v>0</v>
      </c>
      <c r="M924" s="145">
        <v>1</v>
      </c>
      <c r="N924" s="145">
        <v>51304</v>
      </c>
    </row>
    <row r="925" spans="1:14">
      <c r="A925" s="258"/>
      <c r="B925" s="258" t="s">
        <v>1955</v>
      </c>
      <c r="C925" s="143"/>
      <c r="D925" s="142">
        <v>5</v>
      </c>
      <c r="E925" s="142">
        <v>1</v>
      </c>
      <c r="F925" s="142">
        <v>0</v>
      </c>
      <c r="G925" s="142">
        <v>0</v>
      </c>
      <c r="H925" s="142">
        <v>0</v>
      </c>
      <c r="I925" s="142">
        <v>1</v>
      </c>
      <c r="J925" s="142"/>
      <c r="K925" s="142"/>
      <c r="L925" s="142"/>
      <c r="M925" s="142"/>
      <c r="N925" s="142"/>
    </row>
    <row r="926" spans="1:14">
      <c r="A926" s="258"/>
      <c r="B926" s="258"/>
      <c r="C926" s="144" t="s">
        <v>2571</v>
      </c>
      <c r="D926" s="145">
        <v>2</v>
      </c>
      <c r="E926" s="145">
        <v>0</v>
      </c>
      <c r="F926" s="145">
        <v>0</v>
      </c>
      <c r="G926" s="145">
        <v>0</v>
      </c>
      <c r="H926" s="145">
        <v>0</v>
      </c>
      <c r="I926" s="145">
        <v>0</v>
      </c>
      <c r="J926" s="145">
        <v>0</v>
      </c>
      <c r="K926" s="145">
        <v>1</v>
      </c>
      <c r="L926" s="145">
        <v>0</v>
      </c>
      <c r="M926" s="145">
        <v>1</v>
      </c>
      <c r="N926" s="145"/>
    </row>
    <row r="927" spans="1:14">
      <c r="A927" s="258"/>
      <c r="B927" s="258"/>
      <c r="C927" s="144" t="s">
        <v>2572</v>
      </c>
      <c r="D927" s="145">
        <v>1</v>
      </c>
      <c r="E927" s="145">
        <v>0</v>
      </c>
      <c r="F927" s="145">
        <v>0</v>
      </c>
      <c r="G927" s="145">
        <v>0</v>
      </c>
      <c r="H927" s="145">
        <v>0</v>
      </c>
      <c r="I927" s="145">
        <v>1</v>
      </c>
      <c r="J927" s="145">
        <v>0</v>
      </c>
      <c r="K927" s="145">
        <v>1</v>
      </c>
      <c r="L927" s="145">
        <v>1</v>
      </c>
      <c r="M927" s="145">
        <v>0</v>
      </c>
      <c r="N927" s="145"/>
    </row>
    <row r="928" spans="1:14">
      <c r="A928" s="258"/>
      <c r="B928" s="258"/>
      <c r="C928" s="144" t="s">
        <v>2573</v>
      </c>
      <c r="D928" s="145">
        <v>0</v>
      </c>
      <c r="E928" s="145">
        <v>1</v>
      </c>
      <c r="F928" s="145">
        <v>0</v>
      </c>
      <c r="G928" s="145">
        <v>0</v>
      </c>
      <c r="H928" s="145">
        <v>0</v>
      </c>
      <c r="I928" s="145">
        <v>0</v>
      </c>
      <c r="J928" s="145">
        <v>0</v>
      </c>
      <c r="K928" s="145">
        <v>1</v>
      </c>
      <c r="L928" s="145">
        <v>0</v>
      </c>
      <c r="M928" s="145">
        <v>0</v>
      </c>
      <c r="N928" s="145"/>
    </row>
    <row r="929" spans="1:14">
      <c r="A929" s="258"/>
      <c r="B929" s="258"/>
      <c r="C929" s="144" t="s">
        <v>2574</v>
      </c>
      <c r="D929" s="145">
        <v>2</v>
      </c>
      <c r="E929" s="145">
        <v>0</v>
      </c>
      <c r="F929" s="145">
        <v>0</v>
      </c>
      <c r="G929" s="145">
        <v>0</v>
      </c>
      <c r="H929" s="145">
        <v>0</v>
      </c>
      <c r="I929" s="145">
        <v>0</v>
      </c>
      <c r="J929" s="145">
        <v>1</v>
      </c>
      <c r="K929" s="145">
        <v>0</v>
      </c>
      <c r="L929" s="145">
        <v>1</v>
      </c>
      <c r="M929" s="145">
        <v>0</v>
      </c>
      <c r="N929" s="145"/>
    </row>
    <row r="930" spans="1:14">
      <c r="A930" s="258"/>
      <c r="B930" s="258" t="s">
        <v>1963</v>
      </c>
      <c r="C930" s="141"/>
      <c r="D930" s="142">
        <v>4</v>
      </c>
      <c r="E930" s="142">
        <v>0</v>
      </c>
      <c r="F930" s="142">
        <v>3</v>
      </c>
      <c r="G930" s="142">
        <v>0</v>
      </c>
      <c r="H930" s="142">
        <v>0</v>
      </c>
      <c r="I930" s="142">
        <v>0</v>
      </c>
      <c r="J930" s="142"/>
      <c r="K930" s="142"/>
      <c r="L930" s="142"/>
      <c r="M930" s="142"/>
      <c r="N930" s="142"/>
    </row>
    <row r="931" spans="1:14" ht="19">
      <c r="A931" s="258"/>
      <c r="B931" s="258"/>
      <c r="C931" s="144" t="s">
        <v>7895</v>
      </c>
      <c r="D931" s="145">
        <v>1</v>
      </c>
      <c r="E931" s="145">
        <v>0</v>
      </c>
      <c r="F931" s="145">
        <v>1</v>
      </c>
      <c r="G931" s="145">
        <v>0</v>
      </c>
      <c r="H931" s="145">
        <v>0</v>
      </c>
      <c r="I931" s="145">
        <v>0</v>
      </c>
      <c r="J931" s="145">
        <v>1</v>
      </c>
      <c r="K931" s="145"/>
      <c r="L931" s="145"/>
      <c r="M931" s="145">
        <v>0</v>
      </c>
      <c r="N931" s="145"/>
    </row>
    <row r="932" spans="1:14">
      <c r="A932" s="258"/>
      <c r="B932" s="258"/>
      <c r="C932" s="144" t="s">
        <v>2575</v>
      </c>
      <c r="D932" s="145">
        <v>1</v>
      </c>
      <c r="E932" s="145">
        <v>0</v>
      </c>
      <c r="F932" s="145">
        <v>0</v>
      </c>
      <c r="G932" s="145">
        <v>0</v>
      </c>
      <c r="H932" s="145">
        <v>0</v>
      </c>
      <c r="I932" s="145">
        <v>0</v>
      </c>
      <c r="J932" s="145">
        <v>0</v>
      </c>
      <c r="K932" s="145">
        <v>1</v>
      </c>
      <c r="L932" s="145">
        <v>0</v>
      </c>
      <c r="M932" s="145"/>
      <c r="N932" s="145"/>
    </row>
    <row r="933" spans="1:14">
      <c r="A933" s="258"/>
      <c r="B933" s="258"/>
      <c r="C933" s="144" t="s">
        <v>2576</v>
      </c>
      <c r="D933" s="145">
        <v>1</v>
      </c>
      <c r="E933" s="145">
        <v>0</v>
      </c>
      <c r="F933" s="145">
        <v>0</v>
      </c>
      <c r="G933" s="145">
        <v>0</v>
      </c>
      <c r="H933" s="145">
        <v>0</v>
      </c>
      <c r="I933" s="145">
        <v>0</v>
      </c>
      <c r="J933" s="145">
        <v>0</v>
      </c>
      <c r="K933" s="145">
        <v>0</v>
      </c>
      <c r="L933" s="145">
        <v>0</v>
      </c>
      <c r="M933" s="145">
        <v>1</v>
      </c>
      <c r="N933" s="145"/>
    </row>
    <row r="934" spans="1:14">
      <c r="A934" s="258"/>
      <c r="B934" s="258"/>
      <c r="C934" s="144" t="s">
        <v>2577</v>
      </c>
      <c r="D934" s="145">
        <v>0</v>
      </c>
      <c r="E934" s="145">
        <v>0</v>
      </c>
      <c r="F934" s="145">
        <v>1</v>
      </c>
      <c r="G934" s="145">
        <v>0</v>
      </c>
      <c r="H934" s="145">
        <v>0</v>
      </c>
      <c r="I934" s="145">
        <v>0</v>
      </c>
      <c r="J934" s="145">
        <v>0</v>
      </c>
      <c r="K934" s="145">
        <v>0</v>
      </c>
      <c r="L934" s="145">
        <v>1</v>
      </c>
      <c r="M934" s="145">
        <v>0</v>
      </c>
      <c r="N934" s="145"/>
    </row>
    <row r="935" spans="1:14">
      <c r="A935" s="258"/>
      <c r="B935" s="258"/>
      <c r="C935" s="144" t="s">
        <v>2578</v>
      </c>
      <c r="D935" s="145">
        <v>0</v>
      </c>
      <c r="E935" s="145">
        <v>0</v>
      </c>
      <c r="F935" s="145">
        <v>1</v>
      </c>
      <c r="G935" s="145">
        <v>0</v>
      </c>
      <c r="H935" s="145">
        <v>0</v>
      </c>
      <c r="I935" s="145">
        <v>0</v>
      </c>
      <c r="J935" s="145">
        <v>0</v>
      </c>
      <c r="K935" s="145">
        <v>1</v>
      </c>
      <c r="L935" s="145">
        <v>0</v>
      </c>
      <c r="M935" s="145">
        <v>0</v>
      </c>
      <c r="N935" s="145"/>
    </row>
    <row r="936" spans="1:14">
      <c r="A936" s="258"/>
      <c r="B936" s="258"/>
      <c r="C936" s="144" t="s">
        <v>2579</v>
      </c>
      <c r="D936" s="145">
        <v>1</v>
      </c>
      <c r="E936" s="145">
        <v>0</v>
      </c>
      <c r="F936" s="145">
        <v>0</v>
      </c>
      <c r="G936" s="145">
        <v>0</v>
      </c>
      <c r="H936" s="145">
        <v>0</v>
      </c>
      <c r="I936" s="145">
        <v>0</v>
      </c>
      <c r="J936" s="145">
        <v>0</v>
      </c>
      <c r="K936" s="145">
        <v>0</v>
      </c>
      <c r="L936" s="145">
        <v>1</v>
      </c>
      <c r="M936" s="145">
        <v>0</v>
      </c>
      <c r="N936" s="145"/>
    </row>
    <row r="937" spans="1:14">
      <c r="A937" s="258"/>
      <c r="B937" s="258" t="s">
        <v>2255</v>
      </c>
      <c r="C937" s="141"/>
      <c r="D937" s="142">
        <v>9</v>
      </c>
      <c r="E937" s="142">
        <v>0</v>
      </c>
      <c r="F937" s="142">
        <v>0</v>
      </c>
      <c r="G937" s="142">
        <v>0</v>
      </c>
      <c r="H937" s="142">
        <v>0</v>
      </c>
      <c r="I937" s="142">
        <v>1</v>
      </c>
      <c r="J937" s="142"/>
      <c r="K937" s="142"/>
      <c r="L937" s="142"/>
      <c r="M937" s="142"/>
      <c r="N937" s="142"/>
    </row>
    <row r="938" spans="1:14" ht="19">
      <c r="A938" s="258"/>
      <c r="B938" s="258"/>
      <c r="C938" s="144" t="s">
        <v>7896</v>
      </c>
      <c r="D938" s="145">
        <v>9</v>
      </c>
      <c r="E938" s="145">
        <v>0</v>
      </c>
      <c r="F938" s="145">
        <v>0</v>
      </c>
      <c r="G938" s="145">
        <v>0</v>
      </c>
      <c r="H938" s="145">
        <v>0</v>
      </c>
      <c r="I938" s="145">
        <v>1</v>
      </c>
      <c r="J938" s="145">
        <v>1</v>
      </c>
      <c r="K938" s="145">
        <v>2</v>
      </c>
      <c r="L938" s="145">
        <v>3</v>
      </c>
      <c r="M938" s="145">
        <v>3</v>
      </c>
      <c r="N938" s="145"/>
    </row>
    <row r="939" spans="1:14">
      <c r="A939" s="258"/>
      <c r="B939" s="258" t="s">
        <v>2259</v>
      </c>
      <c r="C939" s="141"/>
      <c r="D939" s="142">
        <v>1</v>
      </c>
      <c r="E939" s="142">
        <v>0</v>
      </c>
      <c r="F939" s="142">
        <v>1</v>
      </c>
      <c r="G939" s="142">
        <v>0</v>
      </c>
      <c r="H939" s="142">
        <v>0</v>
      </c>
      <c r="I939" s="142">
        <v>0</v>
      </c>
      <c r="J939" s="142"/>
      <c r="K939" s="142"/>
      <c r="L939" s="142"/>
      <c r="M939" s="142"/>
      <c r="N939" s="142"/>
    </row>
    <row r="940" spans="1:14">
      <c r="A940" s="258"/>
      <c r="B940" s="258"/>
      <c r="C940" s="144" t="s">
        <v>2580</v>
      </c>
      <c r="D940" s="145">
        <v>1</v>
      </c>
      <c r="E940" s="145">
        <v>0</v>
      </c>
      <c r="F940" s="145">
        <v>0</v>
      </c>
      <c r="G940" s="145">
        <v>0</v>
      </c>
      <c r="H940" s="145">
        <v>0</v>
      </c>
      <c r="I940" s="145">
        <v>0</v>
      </c>
      <c r="J940" s="145">
        <v>0</v>
      </c>
      <c r="K940" s="145">
        <v>0</v>
      </c>
      <c r="L940" s="145">
        <v>1</v>
      </c>
      <c r="M940" s="145">
        <v>0</v>
      </c>
      <c r="N940" s="145"/>
    </row>
    <row r="941" spans="1:14">
      <c r="A941" s="258"/>
      <c r="B941" s="258"/>
      <c r="C941" s="144" t="s">
        <v>2581</v>
      </c>
      <c r="D941" s="145">
        <v>0</v>
      </c>
      <c r="E941" s="145">
        <v>0</v>
      </c>
      <c r="F941" s="145">
        <v>1</v>
      </c>
      <c r="G941" s="145">
        <v>0</v>
      </c>
      <c r="H941" s="145">
        <v>0</v>
      </c>
      <c r="I941" s="145">
        <v>0</v>
      </c>
      <c r="J941" s="145">
        <v>0</v>
      </c>
      <c r="K941" s="145">
        <v>0</v>
      </c>
      <c r="L941" s="145">
        <v>0</v>
      </c>
      <c r="M941" s="145">
        <v>1</v>
      </c>
      <c r="N941" s="145"/>
    </row>
    <row r="942" spans="1:14">
      <c r="A942" s="258" t="s">
        <v>74</v>
      </c>
      <c r="B942" s="143" t="s">
        <v>1904</v>
      </c>
      <c r="C942" s="143"/>
      <c r="D942" s="142">
        <v>41</v>
      </c>
      <c r="E942" s="142">
        <v>8</v>
      </c>
      <c r="F942" s="142">
        <v>18</v>
      </c>
      <c r="G942" s="142">
        <v>2</v>
      </c>
      <c r="H942" s="142">
        <v>1</v>
      </c>
      <c r="I942" s="142">
        <v>3</v>
      </c>
      <c r="J942" s="142"/>
      <c r="K942" s="142"/>
      <c r="L942" s="142"/>
      <c r="M942" s="142"/>
      <c r="N942" s="142"/>
    </row>
    <row r="943" spans="1:14">
      <c r="A943" s="258"/>
      <c r="B943" s="258" t="s">
        <v>1905</v>
      </c>
      <c r="C943" s="143"/>
      <c r="D943" s="142">
        <v>34</v>
      </c>
      <c r="E943" s="142">
        <v>7</v>
      </c>
      <c r="F943" s="142">
        <v>13</v>
      </c>
      <c r="G943" s="142">
        <v>1</v>
      </c>
      <c r="H943" s="142">
        <v>1</v>
      </c>
      <c r="I943" s="142">
        <v>2</v>
      </c>
      <c r="J943" s="142"/>
      <c r="K943" s="142"/>
      <c r="L943" s="142"/>
      <c r="M943" s="142"/>
      <c r="N943" s="142"/>
    </row>
    <row r="944" spans="1:14">
      <c r="A944" s="258"/>
      <c r="B944" s="258"/>
      <c r="C944" s="147" t="s">
        <v>2582</v>
      </c>
      <c r="D944" s="145">
        <v>1</v>
      </c>
      <c r="E944" s="145">
        <v>0</v>
      </c>
      <c r="F944" s="145">
        <v>0</v>
      </c>
      <c r="G944" s="145">
        <v>0</v>
      </c>
      <c r="H944" s="145">
        <v>0</v>
      </c>
      <c r="I944" s="145">
        <v>0</v>
      </c>
      <c r="J944" s="145">
        <v>0</v>
      </c>
      <c r="K944" s="145">
        <v>1</v>
      </c>
      <c r="L944" s="145">
        <v>0</v>
      </c>
      <c r="M944" s="145">
        <v>0</v>
      </c>
      <c r="N944" s="145">
        <v>21830</v>
      </c>
    </row>
    <row r="945" spans="1:14">
      <c r="A945" s="258"/>
      <c r="B945" s="258"/>
      <c r="C945" s="144" t="s">
        <v>2583</v>
      </c>
      <c r="D945" s="145">
        <v>0</v>
      </c>
      <c r="E945" s="145">
        <v>0</v>
      </c>
      <c r="F945" s="145">
        <v>1</v>
      </c>
      <c r="G945" s="145">
        <v>0</v>
      </c>
      <c r="H945" s="145">
        <v>0</v>
      </c>
      <c r="I945" s="145">
        <v>0</v>
      </c>
      <c r="J945" s="145">
        <v>0</v>
      </c>
      <c r="K945" s="145">
        <v>1</v>
      </c>
      <c r="L945" s="145">
        <v>0</v>
      </c>
      <c r="M945" s="145">
        <v>0</v>
      </c>
      <c r="N945" s="145">
        <v>66852</v>
      </c>
    </row>
    <row r="946" spans="1:14">
      <c r="A946" s="258"/>
      <c r="B946" s="258"/>
      <c r="C946" s="144" t="s">
        <v>2584</v>
      </c>
      <c r="D946" s="145">
        <v>2</v>
      </c>
      <c r="E946" s="145">
        <v>0</v>
      </c>
      <c r="F946" s="145">
        <v>1</v>
      </c>
      <c r="G946" s="145">
        <v>0</v>
      </c>
      <c r="H946" s="145">
        <v>0</v>
      </c>
      <c r="I946" s="145">
        <v>0</v>
      </c>
      <c r="J946" s="145">
        <v>1</v>
      </c>
      <c r="K946" s="145">
        <v>2</v>
      </c>
      <c r="L946" s="145">
        <v>0</v>
      </c>
      <c r="M946" s="145">
        <v>0</v>
      </c>
      <c r="N946" s="145">
        <v>72315</v>
      </c>
    </row>
    <row r="947" spans="1:14">
      <c r="A947" s="258"/>
      <c r="B947" s="258"/>
      <c r="C947" s="144" t="s">
        <v>2585</v>
      </c>
      <c r="D947" s="145">
        <v>0</v>
      </c>
      <c r="E947" s="145">
        <v>0</v>
      </c>
      <c r="F947" s="145">
        <v>2</v>
      </c>
      <c r="G947" s="145">
        <v>0</v>
      </c>
      <c r="H947" s="145">
        <v>0</v>
      </c>
      <c r="I947" s="145">
        <v>0</v>
      </c>
      <c r="J947" s="145">
        <v>1</v>
      </c>
      <c r="K947" s="145">
        <v>1</v>
      </c>
      <c r="L947" s="145">
        <v>0</v>
      </c>
      <c r="M947" s="145">
        <v>0</v>
      </c>
      <c r="N947" s="145">
        <v>6726</v>
      </c>
    </row>
    <row r="948" spans="1:14" ht="19">
      <c r="A948" s="258"/>
      <c r="B948" s="258"/>
      <c r="C948" s="144" t="s">
        <v>7897</v>
      </c>
      <c r="D948" s="145">
        <v>0</v>
      </c>
      <c r="E948" s="145">
        <v>0</v>
      </c>
      <c r="F948" s="145">
        <v>2</v>
      </c>
      <c r="G948" s="145">
        <v>0</v>
      </c>
      <c r="H948" s="145">
        <v>0</v>
      </c>
      <c r="I948" s="145">
        <v>0</v>
      </c>
      <c r="J948" s="145">
        <v>0</v>
      </c>
      <c r="K948" s="145">
        <v>0</v>
      </c>
      <c r="L948" s="145">
        <v>0</v>
      </c>
      <c r="M948" s="145">
        <v>1</v>
      </c>
      <c r="N948" s="145">
        <v>39548</v>
      </c>
    </row>
    <row r="949" spans="1:14">
      <c r="A949" s="258"/>
      <c r="B949" s="258"/>
      <c r="C949" s="144" t="s">
        <v>2586</v>
      </c>
      <c r="D949" s="145">
        <v>1</v>
      </c>
      <c r="E949" s="145">
        <v>0</v>
      </c>
      <c r="F949" s="145">
        <v>0</v>
      </c>
      <c r="G949" s="145">
        <v>0</v>
      </c>
      <c r="H949" s="145">
        <v>0</v>
      </c>
      <c r="I949" s="145">
        <v>0</v>
      </c>
      <c r="J949" s="145">
        <v>0</v>
      </c>
      <c r="K949" s="145">
        <v>0</v>
      </c>
      <c r="L949" s="145">
        <v>0</v>
      </c>
      <c r="M949" s="145">
        <v>1</v>
      </c>
      <c r="N949" s="145">
        <v>4587</v>
      </c>
    </row>
    <row r="950" spans="1:14">
      <c r="A950" s="258"/>
      <c r="B950" s="258"/>
      <c r="C950" s="144" t="s">
        <v>2587</v>
      </c>
      <c r="D950" s="145">
        <v>0</v>
      </c>
      <c r="E950" s="145">
        <v>0</v>
      </c>
      <c r="F950" s="145">
        <v>1</v>
      </c>
      <c r="G950" s="145">
        <v>0</v>
      </c>
      <c r="H950" s="145">
        <v>0</v>
      </c>
      <c r="I950" s="145">
        <v>0</v>
      </c>
      <c r="J950" s="145">
        <v>0</v>
      </c>
      <c r="K950" s="145">
        <v>0</v>
      </c>
      <c r="L950" s="145">
        <v>0</v>
      </c>
      <c r="M950" s="145">
        <v>1</v>
      </c>
      <c r="N950" s="145">
        <v>4225</v>
      </c>
    </row>
    <row r="951" spans="1:14">
      <c r="A951" s="258"/>
      <c r="B951" s="258"/>
      <c r="C951" s="144" t="s">
        <v>2588</v>
      </c>
      <c r="D951" s="145">
        <v>2</v>
      </c>
      <c r="E951" s="145">
        <v>1</v>
      </c>
      <c r="F951" s="145">
        <v>1</v>
      </c>
      <c r="G951" s="145">
        <v>0</v>
      </c>
      <c r="H951" s="145">
        <v>0</v>
      </c>
      <c r="I951" s="145">
        <v>0</v>
      </c>
      <c r="J951" s="145">
        <v>0</v>
      </c>
      <c r="K951" s="145">
        <v>1</v>
      </c>
      <c r="L951" s="145">
        <v>2</v>
      </c>
      <c r="M951" s="145">
        <v>1</v>
      </c>
      <c r="N951" s="145">
        <v>24443</v>
      </c>
    </row>
    <row r="952" spans="1:14">
      <c r="A952" s="258"/>
      <c r="B952" s="258"/>
      <c r="C952" s="144" t="s">
        <v>2589</v>
      </c>
      <c r="D952" s="145">
        <v>2</v>
      </c>
      <c r="E952" s="145">
        <v>0</v>
      </c>
      <c r="F952" s="145">
        <v>0</v>
      </c>
      <c r="G952" s="145">
        <v>0</v>
      </c>
      <c r="H952" s="145">
        <v>0</v>
      </c>
      <c r="I952" s="145">
        <v>0</v>
      </c>
      <c r="J952" s="145">
        <v>1</v>
      </c>
      <c r="K952" s="145">
        <v>1</v>
      </c>
      <c r="L952" s="145">
        <v>0</v>
      </c>
      <c r="M952" s="145">
        <v>0</v>
      </c>
      <c r="N952" s="145">
        <v>62206</v>
      </c>
    </row>
    <row r="953" spans="1:14">
      <c r="A953" s="258"/>
      <c r="B953" s="258"/>
      <c r="C953" s="144" t="s">
        <v>2590</v>
      </c>
      <c r="D953" s="145">
        <v>1</v>
      </c>
      <c r="E953" s="145">
        <v>0</v>
      </c>
      <c r="F953" s="145">
        <v>1</v>
      </c>
      <c r="G953" s="145">
        <v>0</v>
      </c>
      <c r="H953" s="145">
        <v>0</v>
      </c>
      <c r="I953" s="145">
        <v>0</v>
      </c>
      <c r="J953" s="145">
        <v>1</v>
      </c>
      <c r="K953" s="145">
        <v>1</v>
      </c>
      <c r="L953" s="145">
        <v>0</v>
      </c>
      <c r="M953" s="145">
        <v>0</v>
      </c>
      <c r="N953" s="145">
        <v>7438</v>
      </c>
    </row>
    <row r="954" spans="1:14">
      <c r="A954" s="258"/>
      <c r="B954" s="258"/>
      <c r="C954" s="144" t="s">
        <v>2591</v>
      </c>
      <c r="D954" s="145">
        <v>3</v>
      </c>
      <c r="E954" s="145">
        <v>2</v>
      </c>
      <c r="F954" s="145">
        <v>0</v>
      </c>
      <c r="G954" s="145">
        <v>0</v>
      </c>
      <c r="H954" s="145">
        <v>1</v>
      </c>
      <c r="I954" s="145">
        <v>0</v>
      </c>
      <c r="J954" s="145">
        <v>0</v>
      </c>
      <c r="K954" s="145">
        <v>6</v>
      </c>
      <c r="L954" s="145"/>
      <c r="M954" s="145"/>
      <c r="N954" s="145">
        <v>210376</v>
      </c>
    </row>
    <row r="955" spans="1:14">
      <c r="A955" s="258"/>
      <c r="B955" s="258"/>
      <c r="C955" s="144" t="s">
        <v>2592</v>
      </c>
      <c r="D955" s="145">
        <v>1</v>
      </c>
      <c r="E955" s="145">
        <v>0</v>
      </c>
      <c r="F955" s="145">
        <v>0</v>
      </c>
      <c r="G955" s="145">
        <v>0</v>
      </c>
      <c r="H955" s="145">
        <v>0</v>
      </c>
      <c r="I955" s="145">
        <v>0</v>
      </c>
      <c r="J955" s="145">
        <v>0</v>
      </c>
      <c r="K955" s="145">
        <v>0</v>
      </c>
      <c r="L955" s="145">
        <v>1</v>
      </c>
      <c r="M955" s="145">
        <v>0</v>
      </c>
      <c r="N955" s="145">
        <v>5528</v>
      </c>
    </row>
    <row r="956" spans="1:14">
      <c r="A956" s="258"/>
      <c r="B956" s="258"/>
      <c r="C956" s="144" t="s">
        <v>2593</v>
      </c>
      <c r="D956" s="145">
        <v>2</v>
      </c>
      <c r="E956" s="145">
        <v>0</v>
      </c>
      <c r="F956" s="145">
        <v>0</v>
      </c>
      <c r="G956" s="145">
        <v>0</v>
      </c>
      <c r="H956" s="145">
        <v>0</v>
      </c>
      <c r="I956" s="145">
        <v>0</v>
      </c>
      <c r="J956" s="145">
        <v>0</v>
      </c>
      <c r="K956" s="145">
        <v>0</v>
      </c>
      <c r="L956" s="145">
        <v>0</v>
      </c>
      <c r="M956" s="145">
        <v>2</v>
      </c>
      <c r="N956" s="145">
        <v>4516</v>
      </c>
    </row>
    <row r="957" spans="1:14">
      <c r="A957" s="258"/>
      <c r="B957" s="258"/>
      <c r="C957" s="144" t="s">
        <v>2336</v>
      </c>
      <c r="D957" s="145">
        <v>1</v>
      </c>
      <c r="E957" s="145">
        <v>0</v>
      </c>
      <c r="F957" s="145">
        <v>0</v>
      </c>
      <c r="G957" s="145">
        <v>0</v>
      </c>
      <c r="H957" s="145">
        <v>0</v>
      </c>
      <c r="I957" s="145">
        <v>0</v>
      </c>
      <c r="J957" s="145">
        <v>0</v>
      </c>
      <c r="K957" s="145">
        <v>0</v>
      </c>
      <c r="L957" s="145">
        <v>0</v>
      </c>
      <c r="M957" s="145">
        <v>1</v>
      </c>
      <c r="N957" s="145">
        <v>9641</v>
      </c>
    </row>
    <row r="958" spans="1:14">
      <c r="A958" s="258"/>
      <c r="B958" s="258"/>
      <c r="C958" s="144" t="s">
        <v>2594</v>
      </c>
      <c r="D958" s="145">
        <v>1</v>
      </c>
      <c r="E958" s="145">
        <v>0</v>
      </c>
      <c r="F958" s="145">
        <v>0</v>
      </c>
      <c r="G958" s="145">
        <v>0</v>
      </c>
      <c r="H958" s="145">
        <v>0</v>
      </c>
      <c r="I958" s="145">
        <v>0</v>
      </c>
      <c r="J958" s="145">
        <v>0</v>
      </c>
      <c r="K958" s="145">
        <v>0</v>
      </c>
      <c r="L958" s="145">
        <v>1</v>
      </c>
      <c r="M958" s="145">
        <v>0</v>
      </c>
      <c r="N958" s="145">
        <v>25097</v>
      </c>
    </row>
    <row r="959" spans="1:14">
      <c r="A959" s="258"/>
      <c r="B959" s="258"/>
      <c r="C959" s="144" t="s">
        <v>2595</v>
      </c>
      <c r="D959" s="145">
        <v>0</v>
      </c>
      <c r="E959" s="145">
        <v>0</v>
      </c>
      <c r="F959" s="145">
        <v>0</v>
      </c>
      <c r="G959" s="145">
        <v>1</v>
      </c>
      <c r="H959" s="145">
        <v>0</v>
      </c>
      <c r="I959" s="145">
        <v>0</v>
      </c>
      <c r="J959" s="145">
        <v>0</v>
      </c>
      <c r="K959" s="145">
        <v>0</v>
      </c>
      <c r="L959" s="145">
        <v>0</v>
      </c>
      <c r="M959" s="145">
        <v>1</v>
      </c>
      <c r="N959" s="145">
        <v>2804</v>
      </c>
    </row>
    <row r="960" spans="1:14">
      <c r="A960" s="258"/>
      <c r="B960" s="258"/>
      <c r="C960" s="144" t="s">
        <v>2596</v>
      </c>
      <c r="D960" s="145">
        <v>1</v>
      </c>
      <c r="E960" s="145">
        <v>0</v>
      </c>
      <c r="F960" s="145">
        <v>0</v>
      </c>
      <c r="G960" s="145">
        <v>0</v>
      </c>
      <c r="H960" s="145">
        <v>0</v>
      </c>
      <c r="I960" s="145">
        <v>0</v>
      </c>
      <c r="J960" s="145">
        <v>0</v>
      </c>
      <c r="K960" s="145">
        <v>0</v>
      </c>
      <c r="L960" s="145">
        <v>1</v>
      </c>
      <c r="M960" s="145">
        <v>0</v>
      </c>
      <c r="N960" s="145">
        <v>7109</v>
      </c>
    </row>
    <row r="961" spans="1:14">
      <c r="A961" s="258"/>
      <c r="B961" s="258"/>
      <c r="C961" s="144" t="s">
        <v>2597</v>
      </c>
      <c r="D961" s="145">
        <v>0</v>
      </c>
      <c r="E961" s="145">
        <v>0</v>
      </c>
      <c r="F961" s="145">
        <v>0</v>
      </c>
      <c r="G961" s="145">
        <v>0</v>
      </c>
      <c r="H961" s="145">
        <v>0</v>
      </c>
      <c r="I961" s="145">
        <v>1</v>
      </c>
      <c r="J961" s="145">
        <v>0</v>
      </c>
      <c r="K961" s="145">
        <v>0</v>
      </c>
      <c r="L961" s="145">
        <v>0</v>
      </c>
      <c r="M961" s="145">
        <v>1</v>
      </c>
      <c r="N961" s="145">
        <v>74749</v>
      </c>
    </row>
    <row r="962" spans="1:14">
      <c r="A962" s="258"/>
      <c r="B962" s="258"/>
      <c r="C962" s="144" t="s">
        <v>2598</v>
      </c>
      <c r="D962" s="145">
        <v>1</v>
      </c>
      <c r="E962" s="145">
        <v>0</v>
      </c>
      <c r="F962" s="145">
        <v>0</v>
      </c>
      <c r="G962" s="145">
        <v>0</v>
      </c>
      <c r="H962" s="145">
        <v>0</v>
      </c>
      <c r="I962" s="145">
        <v>0</v>
      </c>
      <c r="J962" s="145">
        <v>0</v>
      </c>
      <c r="K962" s="145">
        <v>0</v>
      </c>
      <c r="L962" s="145">
        <v>0</v>
      </c>
      <c r="M962" s="145">
        <v>1</v>
      </c>
      <c r="N962" s="145">
        <v>9702</v>
      </c>
    </row>
    <row r="963" spans="1:14">
      <c r="A963" s="258"/>
      <c r="B963" s="258"/>
      <c r="C963" s="144" t="s">
        <v>2599</v>
      </c>
      <c r="D963" s="145">
        <v>1</v>
      </c>
      <c r="E963" s="145">
        <v>0</v>
      </c>
      <c r="F963" s="145">
        <v>0</v>
      </c>
      <c r="G963" s="145">
        <v>0</v>
      </c>
      <c r="H963" s="145">
        <v>0</v>
      </c>
      <c r="I963" s="145">
        <v>0</v>
      </c>
      <c r="J963" s="145">
        <v>0</v>
      </c>
      <c r="K963" s="145">
        <v>0</v>
      </c>
      <c r="L963" s="145">
        <v>0</v>
      </c>
      <c r="M963" s="145">
        <v>1</v>
      </c>
      <c r="N963" s="145">
        <v>7366</v>
      </c>
    </row>
    <row r="964" spans="1:14" ht="19">
      <c r="A964" s="258"/>
      <c r="B964" s="258"/>
      <c r="C964" s="144" t="s">
        <v>7898</v>
      </c>
      <c r="D964" s="145">
        <v>6</v>
      </c>
      <c r="E964" s="145">
        <v>4</v>
      </c>
      <c r="F964" s="145">
        <v>0</v>
      </c>
      <c r="G964" s="145">
        <v>0</v>
      </c>
      <c r="H964" s="145">
        <v>0</v>
      </c>
      <c r="I964" s="145">
        <v>1</v>
      </c>
      <c r="J964" s="145">
        <v>0</v>
      </c>
      <c r="K964" s="145">
        <v>1</v>
      </c>
      <c r="L964" s="145">
        <v>9</v>
      </c>
      <c r="M964" s="145">
        <v>0</v>
      </c>
      <c r="N964" s="145">
        <v>41793</v>
      </c>
    </row>
    <row r="965" spans="1:14">
      <c r="A965" s="258"/>
      <c r="B965" s="258"/>
      <c r="C965" s="144" t="s">
        <v>2600</v>
      </c>
      <c r="D965" s="145">
        <v>1</v>
      </c>
      <c r="E965" s="145">
        <v>0</v>
      </c>
      <c r="F965" s="145">
        <v>1</v>
      </c>
      <c r="G965" s="145">
        <v>0</v>
      </c>
      <c r="H965" s="145">
        <v>0</v>
      </c>
      <c r="I965" s="145">
        <v>0</v>
      </c>
      <c r="J965" s="145">
        <v>0</v>
      </c>
      <c r="K965" s="145">
        <v>2</v>
      </c>
      <c r="L965" s="145">
        <v>0</v>
      </c>
      <c r="M965" s="145">
        <v>0</v>
      </c>
      <c r="N965" s="145">
        <v>21131</v>
      </c>
    </row>
    <row r="966" spans="1:14">
      <c r="A966" s="258"/>
      <c r="B966" s="258"/>
      <c r="C966" s="144" t="s">
        <v>2601</v>
      </c>
      <c r="D966" s="145">
        <v>1</v>
      </c>
      <c r="E966" s="145">
        <v>0</v>
      </c>
      <c r="F966" s="145">
        <v>0</v>
      </c>
      <c r="G966" s="145">
        <v>0</v>
      </c>
      <c r="H966" s="145">
        <v>0</v>
      </c>
      <c r="I966" s="145">
        <v>0</v>
      </c>
      <c r="J966" s="145">
        <v>0</v>
      </c>
      <c r="K966" s="145">
        <v>0</v>
      </c>
      <c r="L966" s="145">
        <v>1</v>
      </c>
      <c r="M966" s="145">
        <v>0</v>
      </c>
      <c r="N966" s="145">
        <v>25249</v>
      </c>
    </row>
    <row r="967" spans="1:14">
      <c r="A967" s="258"/>
      <c r="B967" s="258"/>
      <c r="C967" s="144" t="s">
        <v>2602</v>
      </c>
      <c r="D967" s="145">
        <v>2</v>
      </c>
      <c r="E967" s="145">
        <v>0</v>
      </c>
      <c r="F967" s="145">
        <v>0</v>
      </c>
      <c r="G967" s="145">
        <v>0</v>
      </c>
      <c r="H967" s="145">
        <v>0</v>
      </c>
      <c r="I967" s="145">
        <v>0</v>
      </c>
      <c r="J967" s="145">
        <v>0</v>
      </c>
      <c r="K967" s="145">
        <v>0</v>
      </c>
      <c r="L967" s="145">
        <v>2</v>
      </c>
      <c r="M967" s="145">
        <v>0</v>
      </c>
      <c r="N967" s="145">
        <v>85580</v>
      </c>
    </row>
    <row r="968" spans="1:14">
      <c r="A968" s="258"/>
      <c r="B968" s="258"/>
      <c r="C968" s="144" t="s">
        <v>2603</v>
      </c>
      <c r="D968" s="145">
        <v>3</v>
      </c>
      <c r="E968" s="145">
        <v>0</v>
      </c>
      <c r="F968" s="145">
        <v>0</v>
      </c>
      <c r="G968" s="145">
        <v>0</v>
      </c>
      <c r="H968" s="145">
        <v>0</v>
      </c>
      <c r="I968" s="145">
        <v>0</v>
      </c>
      <c r="J968" s="145">
        <v>0</v>
      </c>
      <c r="K968" s="145">
        <v>1</v>
      </c>
      <c r="L968" s="145">
        <v>2</v>
      </c>
      <c r="M968" s="145">
        <v>0</v>
      </c>
      <c r="N968" s="145">
        <v>28790</v>
      </c>
    </row>
    <row r="969" spans="1:14">
      <c r="A969" s="258"/>
      <c r="B969" s="258"/>
      <c r="C969" s="144" t="s">
        <v>2604</v>
      </c>
      <c r="D969" s="145">
        <v>0</v>
      </c>
      <c r="E969" s="145">
        <v>0</v>
      </c>
      <c r="F969" s="145">
        <v>1</v>
      </c>
      <c r="G969" s="145">
        <v>0</v>
      </c>
      <c r="H969" s="145">
        <v>0</v>
      </c>
      <c r="I969" s="145">
        <v>0</v>
      </c>
      <c r="J969" s="145">
        <v>0</v>
      </c>
      <c r="K969" s="145">
        <v>1</v>
      </c>
      <c r="L969" s="145">
        <v>0</v>
      </c>
      <c r="M969" s="145">
        <v>0</v>
      </c>
      <c r="N969" s="145">
        <v>3706</v>
      </c>
    </row>
    <row r="970" spans="1:14">
      <c r="A970" s="258"/>
      <c r="B970" s="258"/>
      <c r="C970" s="144" t="s">
        <v>2605</v>
      </c>
      <c r="D970" s="145">
        <v>1</v>
      </c>
      <c r="E970" s="145">
        <v>0</v>
      </c>
      <c r="F970" s="145">
        <v>2</v>
      </c>
      <c r="G970" s="145">
        <v>0</v>
      </c>
      <c r="H970" s="145">
        <v>0</v>
      </c>
      <c r="I970" s="145">
        <v>0</v>
      </c>
      <c r="J970" s="145">
        <v>1</v>
      </c>
      <c r="K970" s="145">
        <v>2</v>
      </c>
      <c r="L970" s="145">
        <v>0</v>
      </c>
      <c r="M970" s="145">
        <v>0</v>
      </c>
      <c r="N970" s="145">
        <v>70701</v>
      </c>
    </row>
    <row r="971" spans="1:14">
      <c r="A971" s="258"/>
      <c r="B971" s="258" t="s">
        <v>1951</v>
      </c>
      <c r="C971" s="141"/>
      <c r="D971" s="142">
        <v>2</v>
      </c>
      <c r="E971" s="142">
        <v>0</v>
      </c>
      <c r="F971" s="142">
        <v>1</v>
      </c>
      <c r="G971" s="142">
        <v>0</v>
      </c>
      <c r="H971" s="142">
        <v>0</v>
      </c>
      <c r="I971" s="142">
        <v>1</v>
      </c>
      <c r="J971" s="142"/>
      <c r="K971" s="142"/>
      <c r="L971" s="142"/>
      <c r="M971" s="142"/>
      <c r="N971" s="142"/>
    </row>
    <row r="972" spans="1:14">
      <c r="A972" s="258"/>
      <c r="B972" s="258"/>
      <c r="C972" s="144" t="s">
        <v>2606</v>
      </c>
      <c r="D972" s="145">
        <v>2</v>
      </c>
      <c r="E972" s="145">
        <v>0</v>
      </c>
      <c r="F972" s="145">
        <v>1</v>
      </c>
      <c r="G972" s="145">
        <v>0</v>
      </c>
      <c r="H972" s="145">
        <v>0</v>
      </c>
      <c r="I972" s="145">
        <v>1</v>
      </c>
      <c r="J972" s="145">
        <v>1</v>
      </c>
      <c r="K972" s="145">
        <v>3</v>
      </c>
      <c r="L972" s="145">
        <v>0</v>
      </c>
      <c r="M972" s="145">
        <v>0</v>
      </c>
      <c r="N972" s="145">
        <v>33345</v>
      </c>
    </row>
    <row r="973" spans="1:14">
      <c r="A973" s="258"/>
      <c r="B973" s="258" t="s">
        <v>1955</v>
      </c>
      <c r="C973" s="141"/>
      <c r="D973" s="142">
        <v>1</v>
      </c>
      <c r="E973" s="142">
        <v>1</v>
      </c>
      <c r="F973" s="142">
        <v>2</v>
      </c>
      <c r="G973" s="142">
        <v>1</v>
      </c>
      <c r="H973" s="142">
        <v>0</v>
      </c>
      <c r="I973" s="142">
        <v>0</v>
      </c>
      <c r="J973" s="142"/>
      <c r="K973" s="142"/>
      <c r="L973" s="142"/>
      <c r="M973" s="142"/>
      <c r="N973" s="142"/>
    </row>
    <row r="974" spans="1:14">
      <c r="A974" s="258"/>
      <c r="B974" s="258"/>
      <c r="C974" s="144" t="s">
        <v>2398</v>
      </c>
      <c r="D974" s="145">
        <v>1</v>
      </c>
      <c r="E974" s="145">
        <v>1</v>
      </c>
      <c r="F974" s="145">
        <v>2</v>
      </c>
      <c r="G974" s="145">
        <v>1</v>
      </c>
      <c r="H974" s="145">
        <v>0</v>
      </c>
      <c r="I974" s="145">
        <v>0</v>
      </c>
      <c r="J974" s="145">
        <v>0</v>
      </c>
      <c r="K974" s="145">
        <v>1</v>
      </c>
      <c r="L974" s="145">
        <v>1</v>
      </c>
      <c r="M974" s="145">
        <v>3</v>
      </c>
      <c r="N974" s="145"/>
    </row>
    <row r="975" spans="1:14">
      <c r="A975" s="258"/>
      <c r="B975" s="258" t="s">
        <v>1963</v>
      </c>
      <c r="C975" s="141"/>
      <c r="D975" s="142">
        <v>4</v>
      </c>
      <c r="E975" s="142">
        <v>0</v>
      </c>
      <c r="F975" s="142">
        <v>2</v>
      </c>
      <c r="G975" s="142">
        <v>0</v>
      </c>
      <c r="H975" s="142">
        <v>0</v>
      </c>
      <c r="I975" s="142">
        <v>0</v>
      </c>
      <c r="J975" s="142"/>
      <c r="K975" s="142"/>
      <c r="L975" s="142"/>
      <c r="M975" s="142"/>
      <c r="N975" s="142"/>
    </row>
    <row r="976" spans="1:14">
      <c r="A976" s="258"/>
      <c r="B976" s="258"/>
      <c r="C976" s="144" t="s">
        <v>74</v>
      </c>
      <c r="D976" s="145">
        <v>1</v>
      </c>
      <c r="E976" s="145">
        <v>0</v>
      </c>
      <c r="F976" s="145">
        <v>0</v>
      </c>
      <c r="G976" s="145">
        <v>0</v>
      </c>
      <c r="H976" s="145">
        <v>0</v>
      </c>
      <c r="I976" s="145">
        <v>0</v>
      </c>
      <c r="J976" s="145">
        <v>1</v>
      </c>
      <c r="K976" s="145">
        <v>0</v>
      </c>
      <c r="L976" s="145">
        <v>0</v>
      </c>
      <c r="M976" s="145">
        <v>0</v>
      </c>
      <c r="N976" s="145"/>
    </row>
    <row r="977" spans="1:14" ht="19">
      <c r="A977" s="258"/>
      <c r="B977" s="258"/>
      <c r="C977" s="144" t="s">
        <v>7899</v>
      </c>
      <c r="D977" s="145">
        <v>0</v>
      </c>
      <c r="E977" s="145">
        <v>0</v>
      </c>
      <c r="F977" s="145">
        <v>2</v>
      </c>
      <c r="G977" s="145">
        <v>0</v>
      </c>
      <c r="H977" s="145">
        <v>0</v>
      </c>
      <c r="I977" s="145">
        <v>0</v>
      </c>
      <c r="J977" s="145">
        <v>0</v>
      </c>
      <c r="K977" s="145">
        <v>0</v>
      </c>
      <c r="L977" s="145">
        <v>1</v>
      </c>
      <c r="M977" s="145">
        <v>0</v>
      </c>
      <c r="N977" s="145"/>
    </row>
    <row r="978" spans="1:14">
      <c r="A978" s="258"/>
      <c r="B978" s="258"/>
      <c r="C978" s="144" t="s">
        <v>2607</v>
      </c>
      <c r="D978" s="145">
        <v>1</v>
      </c>
      <c r="E978" s="145">
        <v>0</v>
      </c>
      <c r="F978" s="145">
        <v>0</v>
      </c>
      <c r="G978" s="145">
        <v>0</v>
      </c>
      <c r="H978" s="145">
        <v>0</v>
      </c>
      <c r="I978" s="145">
        <v>0</v>
      </c>
      <c r="J978" s="145">
        <v>0</v>
      </c>
      <c r="K978" s="145">
        <v>1</v>
      </c>
      <c r="L978" s="145">
        <v>0</v>
      </c>
      <c r="M978" s="145">
        <v>0</v>
      </c>
      <c r="N978" s="145"/>
    </row>
    <row r="979" spans="1:14">
      <c r="A979" s="258"/>
      <c r="B979" s="258"/>
      <c r="C979" s="147" t="s">
        <v>2608</v>
      </c>
      <c r="D979" s="145">
        <v>1</v>
      </c>
      <c r="E979" s="145">
        <v>0</v>
      </c>
      <c r="F979" s="145">
        <v>0</v>
      </c>
      <c r="G979" s="145">
        <v>0</v>
      </c>
      <c r="H979" s="145">
        <v>0</v>
      </c>
      <c r="I979" s="145">
        <v>0</v>
      </c>
      <c r="J979" s="145">
        <v>0</v>
      </c>
      <c r="K979" s="145">
        <v>1</v>
      </c>
      <c r="L979" s="145">
        <v>0</v>
      </c>
      <c r="M979" s="145">
        <v>0</v>
      </c>
      <c r="N979" s="145"/>
    </row>
    <row r="980" spans="1:14">
      <c r="A980" s="258"/>
      <c r="B980" s="258"/>
      <c r="C980" s="147" t="s">
        <v>2609</v>
      </c>
      <c r="D980" s="145">
        <v>1</v>
      </c>
      <c r="E980" s="145">
        <v>0</v>
      </c>
      <c r="F980" s="145">
        <v>0</v>
      </c>
      <c r="G980" s="145">
        <v>0</v>
      </c>
      <c r="H980" s="145">
        <v>0</v>
      </c>
      <c r="I980" s="145">
        <v>0</v>
      </c>
      <c r="J980" s="145">
        <v>1</v>
      </c>
      <c r="K980" s="145">
        <v>0</v>
      </c>
      <c r="L980" s="145">
        <v>0</v>
      </c>
      <c r="M980" s="145">
        <v>0</v>
      </c>
      <c r="N980" s="145"/>
    </row>
    <row r="981" spans="1:14">
      <c r="A981" s="258" t="s">
        <v>75</v>
      </c>
      <c r="B981" s="143" t="s">
        <v>1904</v>
      </c>
      <c r="C981" s="143"/>
      <c r="D981" s="142">
        <v>58</v>
      </c>
      <c r="E981" s="142">
        <v>45</v>
      </c>
      <c r="F981" s="142">
        <v>15</v>
      </c>
      <c r="G981" s="142">
        <v>4</v>
      </c>
      <c r="H981" s="142">
        <v>1</v>
      </c>
      <c r="I981" s="142">
        <v>5</v>
      </c>
      <c r="J981" s="142"/>
      <c r="K981" s="142"/>
      <c r="L981" s="142"/>
      <c r="M981" s="142"/>
      <c r="N981" s="142"/>
    </row>
    <row r="982" spans="1:14">
      <c r="A982" s="258"/>
      <c r="B982" s="258" t="s">
        <v>1905</v>
      </c>
      <c r="C982" s="143"/>
      <c r="D982" s="142">
        <v>39</v>
      </c>
      <c r="E982" s="142">
        <v>30</v>
      </c>
      <c r="F982" s="142">
        <v>9</v>
      </c>
      <c r="G982" s="142">
        <v>2</v>
      </c>
      <c r="H982" s="142">
        <v>1</v>
      </c>
      <c r="I982" s="142">
        <v>4</v>
      </c>
      <c r="J982" s="142"/>
      <c r="K982" s="142"/>
      <c r="L982" s="142"/>
      <c r="M982" s="142"/>
      <c r="N982" s="142"/>
    </row>
    <row r="983" spans="1:14">
      <c r="A983" s="258"/>
      <c r="B983" s="258"/>
      <c r="C983" s="147" t="s">
        <v>2610</v>
      </c>
      <c r="D983" s="145">
        <v>0</v>
      </c>
      <c r="E983" s="145">
        <v>1</v>
      </c>
      <c r="F983" s="145">
        <v>0</v>
      </c>
      <c r="G983" s="145">
        <v>0</v>
      </c>
      <c r="H983" s="145">
        <v>0</v>
      </c>
      <c r="I983" s="145">
        <v>0</v>
      </c>
      <c r="J983" s="145">
        <v>0</v>
      </c>
      <c r="K983" s="145">
        <v>1</v>
      </c>
      <c r="L983" s="145">
        <v>0</v>
      </c>
      <c r="M983" s="145">
        <v>0</v>
      </c>
      <c r="N983" s="145">
        <v>10650</v>
      </c>
    </row>
    <row r="984" spans="1:14">
      <c r="A984" s="258"/>
      <c r="B984" s="258"/>
      <c r="C984" s="147" t="s">
        <v>2611</v>
      </c>
      <c r="D984" s="145">
        <v>0</v>
      </c>
      <c r="E984" s="145">
        <v>1</v>
      </c>
      <c r="F984" s="145">
        <v>0</v>
      </c>
      <c r="G984" s="145">
        <v>0</v>
      </c>
      <c r="H984" s="145">
        <v>0</v>
      </c>
      <c r="I984" s="145">
        <v>0</v>
      </c>
      <c r="J984" s="145">
        <v>0</v>
      </c>
      <c r="K984" s="145">
        <v>0</v>
      </c>
      <c r="L984" s="145">
        <v>0</v>
      </c>
      <c r="M984" s="145">
        <v>1</v>
      </c>
      <c r="N984" s="145">
        <v>9256</v>
      </c>
    </row>
    <row r="985" spans="1:14">
      <c r="A985" s="258"/>
      <c r="B985" s="258"/>
      <c r="C985" s="147" t="s">
        <v>2612</v>
      </c>
      <c r="D985" s="145">
        <v>1</v>
      </c>
      <c r="E985" s="145">
        <v>0</v>
      </c>
      <c r="F985" s="145">
        <v>0</v>
      </c>
      <c r="G985" s="145">
        <v>0</v>
      </c>
      <c r="H985" s="145">
        <v>0</v>
      </c>
      <c r="I985" s="145">
        <v>0</v>
      </c>
      <c r="J985" s="145">
        <v>0</v>
      </c>
      <c r="K985" s="145">
        <v>0</v>
      </c>
      <c r="L985" s="145">
        <v>0</v>
      </c>
      <c r="M985" s="145">
        <v>1</v>
      </c>
      <c r="N985" s="145">
        <v>2015</v>
      </c>
    </row>
    <row r="986" spans="1:14">
      <c r="A986" s="258"/>
      <c r="B986" s="258"/>
      <c r="C986" s="147" t="s">
        <v>2613</v>
      </c>
      <c r="D986" s="145">
        <v>1</v>
      </c>
      <c r="E986" s="145">
        <v>0</v>
      </c>
      <c r="F986" s="145">
        <v>0</v>
      </c>
      <c r="G986" s="145">
        <v>0</v>
      </c>
      <c r="H986" s="145">
        <v>0</v>
      </c>
      <c r="I986" s="145">
        <v>0</v>
      </c>
      <c r="J986" s="145">
        <v>1</v>
      </c>
      <c r="K986" s="145">
        <v>0</v>
      </c>
      <c r="L986" s="145">
        <v>0</v>
      </c>
      <c r="M986" s="145">
        <v>0</v>
      </c>
      <c r="N986" s="145">
        <v>3396</v>
      </c>
    </row>
    <row r="987" spans="1:14">
      <c r="A987" s="258"/>
      <c r="B987" s="258"/>
      <c r="C987" s="147" t="s">
        <v>2614</v>
      </c>
      <c r="D987" s="145">
        <v>0</v>
      </c>
      <c r="E987" s="145">
        <v>1</v>
      </c>
      <c r="F987" s="145">
        <v>0</v>
      </c>
      <c r="G987" s="145">
        <v>0</v>
      </c>
      <c r="H987" s="145">
        <v>1</v>
      </c>
      <c r="I987" s="145">
        <v>0</v>
      </c>
      <c r="J987" s="145">
        <v>1</v>
      </c>
      <c r="K987" s="145">
        <v>0</v>
      </c>
      <c r="L987" s="145">
        <v>1</v>
      </c>
      <c r="M987" s="145">
        <v>0</v>
      </c>
      <c r="N987" s="145">
        <v>8788</v>
      </c>
    </row>
    <row r="988" spans="1:14">
      <c r="A988" s="258"/>
      <c r="B988" s="258"/>
      <c r="C988" s="147" t="s">
        <v>2615</v>
      </c>
      <c r="D988" s="145">
        <v>0</v>
      </c>
      <c r="E988" s="145">
        <v>1</v>
      </c>
      <c r="F988" s="145">
        <v>0</v>
      </c>
      <c r="G988" s="145">
        <v>0</v>
      </c>
      <c r="H988" s="145">
        <v>0</v>
      </c>
      <c r="I988" s="145">
        <v>0</v>
      </c>
      <c r="J988" s="145">
        <v>0</v>
      </c>
      <c r="K988" s="145">
        <v>1</v>
      </c>
      <c r="L988" s="145">
        <v>0</v>
      </c>
      <c r="M988" s="145">
        <v>0</v>
      </c>
      <c r="N988" s="145">
        <v>5488</v>
      </c>
    </row>
    <row r="989" spans="1:14">
      <c r="A989" s="258"/>
      <c r="B989" s="258"/>
      <c r="C989" s="147" t="s">
        <v>2616</v>
      </c>
      <c r="D989" s="145">
        <v>2</v>
      </c>
      <c r="E989" s="145">
        <v>0</v>
      </c>
      <c r="F989" s="145">
        <v>0</v>
      </c>
      <c r="G989" s="145">
        <v>0</v>
      </c>
      <c r="H989" s="145">
        <v>0</v>
      </c>
      <c r="I989" s="145">
        <v>0</v>
      </c>
      <c r="J989" s="145">
        <v>1</v>
      </c>
      <c r="K989" s="145">
        <v>1</v>
      </c>
      <c r="L989" s="145">
        <v>0</v>
      </c>
      <c r="M989" s="145">
        <v>0</v>
      </c>
      <c r="N989" s="145">
        <v>27641</v>
      </c>
    </row>
    <row r="990" spans="1:14">
      <c r="A990" s="258"/>
      <c r="B990" s="258"/>
      <c r="C990" s="147" t="s">
        <v>2617</v>
      </c>
      <c r="D990" s="145">
        <v>0</v>
      </c>
      <c r="E990" s="145">
        <v>1</v>
      </c>
      <c r="F990" s="145">
        <v>0</v>
      </c>
      <c r="G990" s="145">
        <v>0</v>
      </c>
      <c r="H990" s="145">
        <v>0</v>
      </c>
      <c r="I990" s="145">
        <v>0</v>
      </c>
      <c r="J990" s="145">
        <v>0</v>
      </c>
      <c r="K990" s="145">
        <v>1</v>
      </c>
      <c r="L990" s="145">
        <v>0</v>
      </c>
      <c r="M990" s="145">
        <v>0</v>
      </c>
      <c r="N990" s="145">
        <v>4574</v>
      </c>
    </row>
    <row r="991" spans="1:14">
      <c r="A991" s="258"/>
      <c r="B991" s="258"/>
      <c r="C991" s="147" t="s">
        <v>2618</v>
      </c>
      <c r="D991" s="145">
        <v>1</v>
      </c>
      <c r="E991" s="145">
        <v>0</v>
      </c>
      <c r="F991" s="145">
        <v>0</v>
      </c>
      <c r="G991" s="145">
        <v>0</v>
      </c>
      <c r="H991" s="145">
        <v>0</v>
      </c>
      <c r="I991" s="145">
        <v>0</v>
      </c>
      <c r="J991" s="145">
        <v>0</v>
      </c>
      <c r="K991" s="145">
        <v>0</v>
      </c>
      <c r="L991" s="145">
        <v>1</v>
      </c>
      <c r="M991" s="145">
        <v>0</v>
      </c>
      <c r="N991" s="145">
        <v>2737</v>
      </c>
    </row>
    <row r="992" spans="1:14" ht="19">
      <c r="A992" s="258"/>
      <c r="B992" s="258"/>
      <c r="C992" s="147" t="s">
        <v>7900</v>
      </c>
      <c r="D992" s="145">
        <v>0</v>
      </c>
      <c r="E992" s="145">
        <v>0</v>
      </c>
      <c r="F992" s="145">
        <v>0</v>
      </c>
      <c r="G992" s="145">
        <v>2</v>
      </c>
      <c r="H992" s="145">
        <v>0</v>
      </c>
      <c r="I992" s="145">
        <v>0</v>
      </c>
      <c r="J992" s="145">
        <v>0</v>
      </c>
      <c r="K992" s="145">
        <v>0</v>
      </c>
      <c r="L992" s="145">
        <v>0</v>
      </c>
      <c r="M992" s="145">
        <v>1</v>
      </c>
      <c r="N992" s="145">
        <v>27701</v>
      </c>
    </row>
    <row r="993" spans="1:14">
      <c r="A993" s="258"/>
      <c r="B993" s="258"/>
      <c r="C993" s="147" t="s">
        <v>2619</v>
      </c>
      <c r="D993" s="145">
        <v>2</v>
      </c>
      <c r="E993" s="145">
        <v>0</v>
      </c>
      <c r="F993" s="145">
        <v>0</v>
      </c>
      <c r="G993" s="145">
        <v>0</v>
      </c>
      <c r="H993" s="145">
        <v>0</v>
      </c>
      <c r="I993" s="145">
        <v>0</v>
      </c>
      <c r="J993" s="145">
        <v>0</v>
      </c>
      <c r="K993" s="145">
        <v>0</v>
      </c>
      <c r="L993" s="145">
        <v>2</v>
      </c>
      <c r="M993" s="145">
        <v>0</v>
      </c>
      <c r="N993" s="145">
        <v>24497</v>
      </c>
    </row>
    <row r="994" spans="1:14">
      <c r="A994" s="258"/>
      <c r="B994" s="258"/>
      <c r="C994" s="147" t="s">
        <v>2620</v>
      </c>
      <c r="D994" s="145">
        <v>0</v>
      </c>
      <c r="E994" s="145">
        <v>0</v>
      </c>
      <c r="F994" s="145">
        <v>1</v>
      </c>
      <c r="G994" s="145">
        <v>0</v>
      </c>
      <c r="H994" s="145">
        <v>0</v>
      </c>
      <c r="I994" s="145">
        <v>0</v>
      </c>
      <c r="J994" s="145">
        <v>0</v>
      </c>
      <c r="K994" s="145">
        <v>0</v>
      </c>
      <c r="L994" s="145">
        <v>0</v>
      </c>
      <c r="M994" s="145">
        <v>1</v>
      </c>
      <c r="N994" s="145">
        <v>5644</v>
      </c>
    </row>
    <row r="995" spans="1:14">
      <c r="A995" s="258"/>
      <c r="B995" s="258"/>
      <c r="C995" s="147" t="s">
        <v>2621</v>
      </c>
      <c r="D995" s="145">
        <v>1</v>
      </c>
      <c r="E995" s="145">
        <v>0</v>
      </c>
      <c r="F995" s="145">
        <v>0</v>
      </c>
      <c r="G995" s="145">
        <v>0</v>
      </c>
      <c r="H995" s="145">
        <v>0</v>
      </c>
      <c r="I995" s="145">
        <v>0</v>
      </c>
      <c r="J995" s="145">
        <v>0</v>
      </c>
      <c r="K995" s="145">
        <v>1</v>
      </c>
      <c r="L995" s="145">
        <v>0</v>
      </c>
      <c r="M995" s="145"/>
      <c r="N995" s="145">
        <v>1628</v>
      </c>
    </row>
    <row r="996" spans="1:14">
      <c r="A996" s="258"/>
      <c r="B996" s="258"/>
      <c r="C996" s="147" t="s">
        <v>2622</v>
      </c>
      <c r="D996" s="145">
        <v>0</v>
      </c>
      <c r="E996" s="145">
        <v>1</v>
      </c>
      <c r="F996" s="145">
        <v>0</v>
      </c>
      <c r="G996" s="145">
        <v>0</v>
      </c>
      <c r="H996" s="145">
        <v>0</v>
      </c>
      <c r="I996" s="145">
        <v>0</v>
      </c>
      <c r="J996" s="145">
        <v>0</v>
      </c>
      <c r="K996" s="145">
        <v>1</v>
      </c>
      <c r="L996" s="145">
        <v>0</v>
      </c>
      <c r="M996" s="145">
        <v>0</v>
      </c>
      <c r="N996" s="145">
        <v>14456</v>
      </c>
    </row>
    <row r="997" spans="1:14">
      <c r="A997" s="258"/>
      <c r="B997" s="258"/>
      <c r="C997" s="147" t="s">
        <v>2623</v>
      </c>
      <c r="D997" s="145">
        <v>0</v>
      </c>
      <c r="E997" s="145">
        <v>0</v>
      </c>
      <c r="F997" s="145">
        <v>1</v>
      </c>
      <c r="G997" s="145">
        <v>0</v>
      </c>
      <c r="H997" s="145">
        <v>0</v>
      </c>
      <c r="I997" s="145">
        <v>0</v>
      </c>
      <c r="J997" s="145">
        <v>1</v>
      </c>
      <c r="K997" s="145">
        <v>0</v>
      </c>
      <c r="L997" s="145">
        <v>0</v>
      </c>
      <c r="M997" s="145">
        <v>0</v>
      </c>
      <c r="N997" s="145">
        <v>8402</v>
      </c>
    </row>
    <row r="998" spans="1:14">
      <c r="A998" s="258"/>
      <c r="B998" s="258"/>
      <c r="C998" s="147" t="s">
        <v>2624</v>
      </c>
      <c r="D998" s="145">
        <v>0</v>
      </c>
      <c r="E998" s="145">
        <v>1</v>
      </c>
      <c r="F998" s="145">
        <v>0</v>
      </c>
      <c r="G998" s="145">
        <v>0</v>
      </c>
      <c r="H998" s="145">
        <v>0</v>
      </c>
      <c r="I998" s="145">
        <v>0</v>
      </c>
      <c r="J998" s="145">
        <v>1</v>
      </c>
      <c r="K998" s="145">
        <v>0</v>
      </c>
      <c r="L998" s="145">
        <v>0</v>
      </c>
      <c r="M998" s="145">
        <v>0</v>
      </c>
      <c r="N998" s="145">
        <v>2265</v>
      </c>
    </row>
    <row r="999" spans="1:14">
      <c r="A999" s="258"/>
      <c r="B999" s="258"/>
      <c r="C999" s="147" t="s">
        <v>2625</v>
      </c>
      <c r="D999" s="145">
        <v>0</v>
      </c>
      <c r="E999" s="145">
        <v>2</v>
      </c>
      <c r="F999" s="145">
        <v>0</v>
      </c>
      <c r="G999" s="145">
        <v>0</v>
      </c>
      <c r="H999" s="145">
        <v>0</v>
      </c>
      <c r="I999" s="145">
        <v>0</v>
      </c>
      <c r="J999" s="145">
        <v>0</v>
      </c>
      <c r="K999" s="145">
        <v>0</v>
      </c>
      <c r="L999" s="145">
        <v>2</v>
      </c>
      <c r="M999" s="145">
        <v>0</v>
      </c>
      <c r="N999" s="145">
        <v>37004</v>
      </c>
    </row>
    <row r="1000" spans="1:14">
      <c r="A1000" s="258"/>
      <c r="B1000" s="258"/>
      <c r="C1000" s="147" t="s">
        <v>2626</v>
      </c>
      <c r="D1000" s="145">
        <v>4</v>
      </c>
      <c r="E1000" s="145">
        <v>1</v>
      </c>
      <c r="F1000" s="145">
        <v>0</v>
      </c>
      <c r="G1000" s="145">
        <v>0</v>
      </c>
      <c r="H1000" s="145">
        <v>0</v>
      </c>
      <c r="I1000" s="145">
        <v>0</v>
      </c>
      <c r="J1000" s="145">
        <v>3</v>
      </c>
      <c r="K1000" s="145">
        <v>1</v>
      </c>
      <c r="L1000" s="145">
        <v>1</v>
      </c>
      <c r="M1000" s="145">
        <v>0</v>
      </c>
      <c r="N1000" s="145">
        <v>33596</v>
      </c>
    </row>
    <row r="1001" spans="1:14">
      <c r="A1001" s="258"/>
      <c r="B1001" s="258"/>
      <c r="C1001" s="147" t="s">
        <v>2627</v>
      </c>
      <c r="D1001" s="145">
        <v>1</v>
      </c>
      <c r="E1001" s="145">
        <v>1</v>
      </c>
      <c r="F1001" s="145">
        <v>0</v>
      </c>
      <c r="G1001" s="145">
        <v>0</v>
      </c>
      <c r="H1001" s="145">
        <v>0</v>
      </c>
      <c r="I1001" s="145">
        <v>0</v>
      </c>
      <c r="J1001" s="145">
        <v>1</v>
      </c>
      <c r="K1001" s="145">
        <v>1</v>
      </c>
      <c r="L1001" s="145">
        <v>0</v>
      </c>
      <c r="M1001" s="145">
        <v>0</v>
      </c>
      <c r="N1001" s="145">
        <v>19557</v>
      </c>
    </row>
    <row r="1002" spans="1:14">
      <c r="A1002" s="258"/>
      <c r="B1002" s="258"/>
      <c r="C1002" s="147" t="s">
        <v>2628</v>
      </c>
      <c r="D1002" s="145">
        <v>1</v>
      </c>
      <c r="E1002" s="145">
        <v>1</v>
      </c>
      <c r="F1002" s="145">
        <v>0</v>
      </c>
      <c r="G1002" s="145">
        <v>0</v>
      </c>
      <c r="H1002" s="145">
        <v>0</v>
      </c>
      <c r="I1002" s="145">
        <v>0</v>
      </c>
      <c r="J1002" s="145">
        <v>0</v>
      </c>
      <c r="K1002" s="145">
        <v>1</v>
      </c>
      <c r="L1002" s="145">
        <v>0</v>
      </c>
      <c r="M1002" s="145">
        <v>1</v>
      </c>
      <c r="N1002" s="145">
        <v>6275</v>
      </c>
    </row>
    <row r="1003" spans="1:14">
      <c r="A1003" s="258"/>
      <c r="B1003" s="258"/>
      <c r="C1003" s="147" t="s">
        <v>2629</v>
      </c>
      <c r="D1003" s="145">
        <v>0</v>
      </c>
      <c r="E1003" s="145">
        <v>0</v>
      </c>
      <c r="F1003" s="145">
        <v>1</v>
      </c>
      <c r="G1003" s="145">
        <v>0</v>
      </c>
      <c r="H1003" s="145">
        <v>0</v>
      </c>
      <c r="I1003" s="145">
        <v>0</v>
      </c>
      <c r="J1003" s="145">
        <v>0</v>
      </c>
      <c r="K1003" s="145">
        <v>0</v>
      </c>
      <c r="L1003" s="145">
        <v>0</v>
      </c>
      <c r="M1003" s="145">
        <v>1</v>
      </c>
      <c r="N1003" s="145">
        <v>6844</v>
      </c>
    </row>
    <row r="1004" spans="1:14">
      <c r="A1004" s="258"/>
      <c r="B1004" s="258"/>
      <c r="C1004" s="147" t="s">
        <v>2630</v>
      </c>
      <c r="D1004" s="145">
        <v>0</v>
      </c>
      <c r="E1004" s="145">
        <v>1</v>
      </c>
      <c r="F1004" s="145">
        <v>1</v>
      </c>
      <c r="G1004" s="145">
        <v>0</v>
      </c>
      <c r="H1004" s="145">
        <v>0</v>
      </c>
      <c r="I1004" s="145">
        <v>0</v>
      </c>
      <c r="J1004" s="145">
        <v>1</v>
      </c>
      <c r="K1004" s="145">
        <v>0</v>
      </c>
      <c r="L1004" s="145">
        <v>1</v>
      </c>
      <c r="M1004" s="145">
        <v>0</v>
      </c>
      <c r="N1004" s="145">
        <v>18337</v>
      </c>
    </row>
    <row r="1005" spans="1:14">
      <c r="A1005" s="258"/>
      <c r="B1005" s="258"/>
      <c r="C1005" s="147" t="s">
        <v>2631</v>
      </c>
      <c r="D1005" s="145">
        <v>4</v>
      </c>
      <c r="E1005" s="145">
        <v>0</v>
      </c>
      <c r="F1005" s="145">
        <v>1</v>
      </c>
      <c r="G1005" s="145">
        <v>0</v>
      </c>
      <c r="H1005" s="145">
        <v>0</v>
      </c>
      <c r="I1005" s="145">
        <v>0</v>
      </c>
      <c r="J1005" s="145">
        <v>0</v>
      </c>
      <c r="K1005" s="145">
        <v>2</v>
      </c>
      <c r="L1005" s="145">
        <v>1</v>
      </c>
      <c r="M1005" s="145">
        <v>2</v>
      </c>
      <c r="N1005" s="145">
        <v>144646</v>
      </c>
    </row>
    <row r="1006" spans="1:14">
      <c r="A1006" s="258"/>
      <c r="B1006" s="258"/>
      <c r="C1006" s="147" t="s">
        <v>2632</v>
      </c>
      <c r="D1006" s="145">
        <v>0</v>
      </c>
      <c r="E1006" s="145">
        <v>2</v>
      </c>
      <c r="F1006" s="145">
        <v>0</v>
      </c>
      <c r="G1006" s="145">
        <v>0</v>
      </c>
      <c r="H1006" s="145">
        <v>0</v>
      </c>
      <c r="I1006" s="145">
        <v>0</v>
      </c>
      <c r="J1006" s="145">
        <v>1</v>
      </c>
      <c r="K1006" s="145">
        <v>1</v>
      </c>
      <c r="L1006" s="145">
        <v>0</v>
      </c>
      <c r="M1006" s="145">
        <v>0</v>
      </c>
      <c r="N1006" s="145">
        <v>2840</v>
      </c>
    </row>
    <row r="1007" spans="1:14">
      <c r="A1007" s="258"/>
      <c r="B1007" s="258"/>
      <c r="C1007" s="147" t="s">
        <v>2633</v>
      </c>
      <c r="D1007" s="145">
        <v>2</v>
      </c>
      <c r="E1007" s="145">
        <v>5</v>
      </c>
      <c r="F1007" s="145">
        <v>2</v>
      </c>
      <c r="G1007" s="145">
        <v>0</v>
      </c>
      <c r="H1007" s="145">
        <v>0</v>
      </c>
      <c r="I1007" s="145">
        <v>0</v>
      </c>
      <c r="J1007" s="145">
        <v>0</v>
      </c>
      <c r="K1007" s="145">
        <v>5</v>
      </c>
      <c r="L1007" s="145">
        <v>2</v>
      </c>
      <c r="M1007" s="145">
        <v>2</v>
      </c>
      <c r="N1007" s="145">
        <v>196626</v>
      </c>
    </row>
    <row r="1008" spans="1:14">
      <c r="A1008" s="258"/>
      <c r="B1008" s="258"/>
      <c r="C1008" s="147" t="s">
        <v>2634</v>
      </c>
      <c r="D1008" s="145">
        <v>1</v>
      </c>
      <c r="E1008" s="145">
        <v>0</v>
      </c>
      <c r="F1008" s="145">
        <v>0</v>
      </c>
      <c r="G1008" s="145">
        <v>0</v>
      </c>
      <c r="H1008" s="145">
        <v>0</v>
      </c>
      <c r="I1008" s="145">
        <v>0</v>
      </c>
      <c r="J1008" s="145">
        <v>0</v>
      </c>
      <c r="K1008" s="145">
        <v>0</v>
      </c>
      <c r="L1008" s="145">
        <v>1</v>
      </c>
      <c r="M1008" s="145">
        <v>0</v>
      </c>
      <c r="N1008" s="145">
        <v>8565</v>
      </c>
    </row>
    <row r="1009" spans="1:14">
      <c r="A1009" s="258"/>
      <c r="B1009" s="258"/>
      <c r="C1009" s="147" t="s">
        <v>2635</v>
      </c>
      <c r="D1009" s="145">
        <v>0</v>
      </c>
      <c r="E1009" s="145">
        <v>1</v>
      </c>
      <c r="F1009" s="145">
        <v>0</v>
      </c>
      <c r="G1009" s="145">
        <v>0</v>
      </c>
      <c r="H1009" s="145">
        <v>0</v>
      </c>
      <c r="I1009" s="145">
        <v>0</v>
      </c>
      <c r="J1009" s="145">
        <v>0</v>
      </c>
      <c r="K1009" s="145">
        <v>0</v>
      </c>
      <c r="L1009" s="145">
        <v>1</v>
      </c>
      <c r="M1009" s="145">
        <v>0</v>
      </c>
      <c r="N1009" s="145">
        <v>4336</v>
      </c>
    </row>
    <row r="1010" spans="1:14" ht="19">
      <c r="A1010" s="258"/>
      <c r="B1010" s="258"/>
      <c r="C1010" s="147" t="s">
        <v>7901</v>
      </c>
      <c r="D1010" s="145">
        <v>6</v>
      </c>
      <c r="E1010" s="145">
        <v>0</v>
      </c>
      <c r="F1010" s="145">
        <v>0</v>
      </c>
      <c r="G1010" s="145">
        <v>0</v>
      </c>
      <c r="H1010" s="145">
        <v>0</v>
      </c>
      <c r="I1010" s="145">
        <v>0</v>
      </c>
      <c r="J1010" s="145">
        <v>2</v>
      </c>
      <c r="K1010" s="145">
        <v>1</v>
      </c>
      <c r="L1010" s="145">
        <v>1</v>
      </c>
      <c r="M1010" s="145">
        <v>1</v>
      </c>
      <c r="N1010" s="145">
        <v>46161</v>
      </c>
    </row>
    <row r="1011" spans="1:14">
      <c r="A1011" s="258"/>
      <c r="B1011" s="258"/>
      <c r="C1011" s="144" t="s">
        <v>2636</v>
      </c>
      <c r="D1011" s="145">
        <v>1</v>
      </c>
      <c r="E1011" s="145">
        <v>0</v>
      </c>
      <c r="F1011" s="145">
        <v>0</v>
      </c>
      <c r="G1011" s="145">
        <v>0</v>
      </c>
      <c r="H1011" s="145">
        <v>0</v>
      </c>
      <c r="I1011" s="145">
        <v>1</v>
      </c>
      <c r="J1011" s="145">
        <v>0</v>
      </c>
      <c r="K1011" s="145">
        <v>0</v>
      </c>
      <c r="L1011" s="145">
        <v>1</v>
      </c>
      <c r="M1011" s="145">
        <v>1</v>
      </c>
      <c r="N1011" s="145">
        <v>67617</v>
      </c>
    </row>
    <row r="1012" spans="1:14" ht="17">
      <c r="A1012" s="258"/>
      <c r="B1012" s="258"/>
      <c r="C1012" s="150" t="s">
        <v>2637</v>
      </c>
      <c r="D1012" s="145">
        <v>1</v>
      </c>
      <c r="E1012" s="145">
        <v>0</v>
      </c>
      <c r="F1012" s="145">
        <v>0</v>
      </c>
      <c r="G1012" s="145">
        <v>0</v>
      </c>
      <c r="H1012" s="145">
        <v>0</v>
      </c>
      <c r="I1012" s="145">
        <v>0</v>
      </c>
      <c r="J1012" s="145">
        <v>0</v>
      </c>
      <c r="K1012" s="145">
        <v>0</v>
      </c>
      <c r="L1012" s="145">
        <v>0</v>
      </c>
      <c r="M1012" s="145">
        <v>1</v>
      </c>
      <c r="N1012" s="145">
        <v>9024</v>
      </c>
    </row>
    <row r="1013" spans="1:14" ht="19">
      <c r="A1013" s="258"/>
      <c r="B1013" s="258"/>
      <c r="C1013" s="144" t="s">
        <v>7902</v>
      </c>
      <c r="D1013" s="145">
        <v>3</v>
      </c>
      <c r="E1013" s="145">
        <v>3</v>
      </c>
      <c r="F1013" s="145">
        <v>0</v>
      </c>
      <c r="G1013" s="145">
        <v>0</v>
      </c>
      <c r="H1013" s="145">
        <v>0</v>
      </c>
      <c r="I1013" s="145">
        <v>3</v>
      </c>
      <c r="J1013" s="145">
        <v>2</v>
      </c>
      <c r="K1013" s="145">
        <v>3</v>
      </c>
      <c r="L1013" s="145">
        <v>2</v>
      </c>
      <c r="M1013" s="145">
        <v>1</v>
      </c>
      <c r="N1013" s="145">
        <v>125658</v>
      </c>
    </row>
    <row r="1014" spans="1:14">
      <c r="A1014" s="258"/>
      <c r="B1014" s="258"/>
      <c r="C1014" s="144" t="s">
        <v>2638</v>
      </c>
      <c r="D1014" s="145">
        <v>2</v>
      </c>
      <c r="E1014" s="145">
        <v>2</v>
      </c>
      <c r="F1014" s="145">
        <v>0</v>
      </c>
      <c r="G1014" s="145">
        <v>0</v>
      </c>
      <c r="H1014" s="145">
        <v>0</v>
      </c>
      <c r="I1014" s="145">
        <v>0</v>
      </c>
      <c r="J1014" s="145">
        <v>1</v>
      </c>
      <c r="K1014" s="145">
        <v>2</v>
      </c>
      <c r="L1014" s="145">
        <v>1</v>
      </c>
      <c r="M1014" s="145">
        <v>0</v>
      </c>
      <c r="N1014" s="145">
        <v>7463</v>
      </c>
    </row>
    <row r="1015" spans="1:14">
      <c r="A1015" s="258"/>
      <c r="B1015" s="258"/>
      <c r="C1015" s="144" t="s">
        <v>2639</v>
      </c>
      <c r="D1015" s="145">
        <v>0</v>
      </c>
      <c r="E1015" s="145">
        <v>1</v>
      </c>
      <c r="F1015" s="145">
        <v>0</v>
      </c>
      <c r="G1015" s="145">
        <v>0</v>
      </c>
      <c r="H1015" s="145">
        <v>0</v>
      </c>
      <c r="I1015" s="145">
        <v>0</v>
      </c>
      <c r="J1015" s="145">
        <v>1</v>
      </c>
      <c r="K1015" s="145">
        <v>0</v>
      </c>
      <c r="L1015" s="145">
        <v>0</v>
      </c>
      <c r="M1015" s="145">
        <v>0</v>
      </c>
      <c r="N1015" s="145">
        <v>7641</v>
      </c>
    </row>
    <row r="1016" spans="1:14">
      <c r="A1016" s="258"/>
      <c r="B1016" s="258"/>
      <c r="C1016" s="144" t="s">
        <v>2640</v>
      </c>
      <c r="D1016" s="145">
        <v>5</v>
      </c>
      <c r="E1016" s="145">
        <v>3</v>
      </c>
      <c r="F1016" s="145">
        <v>2</v>
      </c>
      <c r="G1016" s="145">
        <v>0</v>
      </c>
      <c r="H1016" s="145">
        <v>0</v>
      </c>
      <c r="I1016" s="145">
        <v>0</v>
      </c>
      <c r="J1016" s="145">
        <v>4</v>
      </c>
      <c r="K1016" s="145">
        <v>5</v>
      </c>
      <c r="L1016" s="145">
        <v>1</v>
      </c>
      <c r="M1016" s="145">
        <v>0</v>
      </c>
      <c r="N1016" s="145">
        <v>394286</v>
      </c>
    </row>
    <row r="1017" spans="1:14">
      <c r="A1017" s="258"/>
      <c r="B1017" s="258" t="s">
        <v>1951</v>
      </c>
      <c r="C1017" s="141"/>
      <c r="D1017" s="142">
        <v>0</v>
      </c>
      <c r="E1017" s="142">
        <v>1</v>
      </c>
      <c r="F1017" s="142">
        <v>0</v>
      </c>
      <c r="G1017" s="142">
        <v>0</v>
      </c>
      <c r="H1017" s="142">
        <v>0</v>
      </c>
      <c r="I1017" s="142">
        <v>0</v>
      </c>
      <c r="J1017" s="142"/>
      <c r="K1017" s="142"/>
      <c r="L1017" s="142"/>
      <c r="M1017" s="142"/>
      <c r="N1017" s="142"/>
    </row>
    <row r="1018" spans="1:14" ht="19">
      <c r="A1018" s="258"/>
      <c r="B1018" s="258"/>
      <c r="C1018" s="144" t="s">
        <v>7903</v>
      </c>
      <c r="D1018" s="145">
        <v>0</v>
      </c>
      <c r="E1018" s="145">
        <v>1</v>
      </c>
      <c r="F1018" s="145">
        <v>0</v>
      </c>
      <c r="G1018" s="145">
        <v>0</v>
      </c>
      <c r="H1018" s="145">
        <v>0</v>
      </c>
      <c r="I1018" s="145">
        <v>0</v>
      </c>
      <c r="J1018" s="145">
        <v>0</v>
      </c>
      <c r="K1018" s="145">
        <v>1</v>
      </c>
      <c r="L1018" s="145">
        <v>0</v>
      </c>
      <c r="M1018" s="145">
        <v>0</v>
      </c>
      <c r="N1018" s="145"/>
    </row>
    <row r="1019" spans="1:14">
      <c r="A1019" s="258"/>
      <c r="B1019" s="258" t="s">
        <v>1955</v>
      </c>
      <c r="C1019" s="141"/>
      <c r="D1019" s="142">
        <v>8</v>
      </c>
      <c r="E1019" s="142">
        <v>7</v>
      </c>
      <c r="F1019" s="142">
        <v>0</v>
      </c>
      <c r="G1019" s="142">
        <v>1</v>
      </c>
      <c r="H1019" s="142">
        <v>0</v>
      </c>
      <c r="I1019" s="142">
        <v>1</v>
      </c>
      <c r="J1019" s="142"/>
      <c r="K1019" s="142"/>
      <c r="L1019" s="142"/>
      <c r="M1019" s="142"/>
      <c r="N1019" s="142"/>
    </row>
    <row r="1020" spans="1:14">
      <c r="A1020" s="258"/>
      <c r="B1020" s="258"/>
      <c r="C1020" s="144" t="s">
        <v>2641</v>
      </c>
      <c r="D1020" s="145">
        <v>1</v>
      </c>
      <c r="E1020" s="145">
        <v>0</v>
      </c>
      <c r="F1020" s="145">
        <v>0</v>
      </c>
      <c r="G1020" s="145">
        <v>0</v>
      </c>
      <c r="H1020" s="145">
        <v>0</v>
      </c>
      <c r="I1020" s="145">
        <v>0</v>
      </c>
      <c r="J1020" s="145">
        <v>0</v>
      </c>
      <c r="K1020" s="145">
        <v>0</v>
      </c>
      <c r="L1020" s="145">
        <v>1</v>
      </c>
      <c r="M1020" s="145">
        <v>0</v>
      </c>
      <c r="N1020" s="145"/>
    </row>
    <row r="1021" spans="1:14" ht="19">
      <c r="A1021" s="258"/>
      <c r="B1021" s="258"/>
      <c r="C1021" s="144" t="s">
        <v>7904</v>
      </c>
      <c r="D1021" s="145">
        <v>0</v>
      </c>
      <c r="E1021" s="145">
        <v>2</v>
      </c>
      <c r="F1021" s="145">
        <v>0</v>
      </c>
      <c r="G1021" s="145">
        <v>0</v>
      </c>
      <c r="H1021" s="145">
        <v>0</v>
      </c>
      <c r="I1021" s="145">
        <v>0</v>
      </c>
      <c r="J1021" s="145">
        <v>0</v>
      </c>
      <c r="K1021" s="145">
        <v>1</v>
      </c>
      <c r="L1021" s="145">
        <v>0</v>
      </c>
      <c r="M1021" s="145">
        <v>0</v>
      </c>
      <c r="N1021" s="145"/>
    </row>
    <row r="1022" spans="1:14">
      <c r="A1022" s="258"/>
      <c r="B1022" s="258"/>
      <c r="C1022" s="144" t="s">
        <v>2642</v>
      </c>
      <c r="D1022" s="145">
        <v>1</v>
      </c>
      <c r="E1022" s="145">
        <v>0</v>
      </c>
      <c r="F1022" s="145">
        <v>0</v>
      </c>
      <c r="G1022" s="145">
        <v>0</v>
      </c>
      <c r="H1022" s="145">
        <v>0</v>
      </c>
      <c r="I1022" s="145">
        <v>0</v>
      </c>
      <c r="J1022" s="145">
        <v>1</v>
      </c>
      <c r="K1022" s="145">
        <v>0</v>
      </c>
      <c r="L1022" s="145">
        <v>0</v>
      </c>
      <c r="M1022" s="145">
        <v>0</v>
      </c>
      <c r="N1022" s="145"/>
    </row>
    <row r="1023" spans="1:14">
      <c r="A1023" s="258"/>
      <c r="B1023" s="258"/>
      <c r="C1023" s="144" t="s">
        <v>2643</v>
      </c>
      <c r="D1023" s="145">
        <v>0</v>
      </c>
      <c r="E1023" s="145">
        <v>1</v>
      </c>
      <c r="F1023" s="145">
        <v>0</v>
      </c>
      <c r="G1023" s="145">
        <v>0</v>
      </c>
      <c r="H1023" s="145">
        <v>0</v>
      </c>
      <c r="I1023" s="145">
        <v>0</v>
      </c>
      <c r="J1023" s="145">
        <v>0</v>
      </c>
      <c r="K1023" s="145">
        <v>1</v>
      </c>
      <c r="L1023" s="145">
        <v>0</v>
      </c>
      <c r="M1023" s="145">
        <v>0</v>
      </c>
      <c r="N1023" s="145"/>
    </row>
    <row r="1024" spans="1:14">
      <c r="A1024" s="258"/>
      <c r="B1024" s="258"/>
      <c r="C1024" s="144" t="s">
        <v>2644</v>
      </c>
      <c r="D1024" s="145">
        <v>0</v>
      </c>
      <c r="E1024" s="145">
        <v>0</v>
      </c>
      <c r="F1024" s="145">
        <v>0</v>
      </c>
      <c r="G1024" s="145">
        <v>1</v>
      </c>
      <c r="H1024" s="145">
        <v>0</v>
      </c>
      <c r="I1024" s="145">
        <v>0</v>
      </c>
      <c r="J1024" s="145">
        <v>0</v>
      </c>
      <c r="K1024" s="145">
        <v>0</v>
      </c>
      <c r="L1024" s="145">
        <v>0</v>
      </c>
      <c r="M1024" s="145">
        <v>1</v>
      </c>
      <c r="N1024" s="145"/>
    </row>
    <row r="1025" spans="1:14">
      <c r="A1025" s="258"/>
      <c r="B1025" s="258"/>
      <c r="C1025" s="144" t="s">
        <v>2645</v>
      </c>
      <c r="D1025" s="145">
        <v>0</v>
      </c>
      <c r="E1025" s="145">
        <v>3</v>
      </c>
      <c r="F1025" s="145">
        <v>0</v>
      </c>
      <c r="G1025" s="145">
        <v>0</v>
      </c>
      <c r="H1025" s="145">
        <v>0</v>
      </c>
      <c r="I1025" s="145">
        <v>1</v>
      </c>
      <c r="J1025" s="145">
        <v>1</v>
      </c>
      <c r="K1025" s="145">
        <v>0</v>
      </c>
      <c r="L1025" s="145">
        <v>1</v>
      </c>
      <c r="M1025" s="145">
        <v>2</v>
      </c>
      <c r="N1025" s="145"/>
    </row>
    <row r="1026" spans="1:14" ht="19">
      <c r="A1026" s="258"/>
      <c r="B1026" s="258"/>
      <c r="C1026" s="144" t="s">
        <v>7905</v>
      </c>
      <c r="D1026" s="145">
        <v>3</v>
      </c>
      <c r="E1026" s="145">
        <v>0</v>
      </c>
      <c r="F1026" s="145">
        <v>0</v>
      </c>
      <c r="G1026" s="145">
        <v>0</v>
      </c>
      <c r="H1026" s="145">
        <v>0</v>
      </c>
      <c r="I1026" s="145">
        <v>0</v>
      </c>
      <c r="J1026" s="145">
        <v>0</v>
      </c>
      <c r="K1026" s="145">
        <v>2</v>
      </c>
      <c r="L1026" s="145">
        <v>0</v>
      </c>
      <c r="M1026" s="145">
        <v>0</v>
      </c>
      <c r="N1026" s="145"/>
    </row>
    <row r="1027" spans="1:14">
      <c r="A1027" s="258"/>
      <c r="B1027" s="258"/>
      <c r="C1027" s="144" t="s">
        <v>2646</v>
      </c>
      <c r="D1027" s="145">
        <v>2</v>
      </c>
      <c r="E1027" s="145">
        <v>0</v>
      </c>
      <c r="F1027" s="145">
        <v>0</v>
      </c>
      <c r="G1027" s="145">
        <v>0</v>
      </c>
      <c r="H1027" s="145">
        <v>0</v>
      </c>
      <c r="I1027" s="145">
        <v>0</v>
      </c>
      <c r="J1027" s="145">
        <v>0</v>
      </c>
      <c r="K1027" s="145">
        <v>0</v>
      </c>
      <c r="L1027" s="145">
        <v>1</v>
      </c>
      <c r="M1027" s="145">
        <v>1</v>
      </c>
      <c r="N1027" s="145"/>
    </row>
    <row r="1028" spans="1:14">
      <c r="A1028" s="258"/>
      <c r="B1028" s="258"/>
      <c r="C1028" s="144" t="s">
        <v>2647</v>
      </c>
      <c r="D1028" s="145">
        <v>1</v>
      </c>
      <c r="E1028" s="145">
        <v>1</v>
      </c>
      <c r="F1028" s="145">
        <v>0</v>
      </c>
      <c r="G1028" s="145">
        <v>0</v>
      </c>
      <c r="H1028" s="145">
        <v>0</v>
      </c>
      <c r="I1028" s="145">
        <v>0</v>
      </c>
      <c r="J1028" s="145">
        <v>1</v>
      </c>
      <c r="K1028" s="145">
        <v>0</v>
      </c>
      <c r="L1028" s="145">
        <v>1</v>
      </c>
      <c r="M1028" s="145">
        <v>0</v>
      </c>
      <c r="N1028" s="145"/>
    </row>
    <row r="1029" spans="1:14">
      <c r="A1029" s="258"/>
      <c r="B1029" s="258" t="s">
        <v>1963</v>
      </c>
      <c r="C1029" s="141"/>
      <c r="D1029" s="142">
        <v>10</v>
      </c>
      <c r="E1029" s="142">
        <v>6</v>
      </c>
      <c r="F1029" s="142">
        <v>3</v>
      </c>
      <c r="G1029" s="142">
        <v>1</v>
      </c>
      <c r="H1029" s="142">
        <v>0</v>
      </c>
      <c r="I1029" s="142">
        <v>0</v>
      </c>
      <c r="J1029" s="142"/>
      <c r="K1029" s="142"/>
      <c r="L1029" s="142"/>
      <c r="M1029" s="142"/>
      <c r="N1029" s="142"/>
    </row>
    <row r="1030" spans="1:14" ht="19">
      <c r="A1030" s="258"/>
      <c r="B1030" s="258"/>
      <c r="C1030" s="144" t="s">
        <v>7906</v>
      </c>
      <c r="D1030" s="145">
        <v>0</v>
      </c>
      <c r="E1030" s="145">
        <v>0</v>
      </c>
      <c r="F1030" s="145">
        <v>2</v>
      </c>
      <c r="G1030" s="145">
        <v>0</v>
      </c>
      <c r="H1030" s="145">
        <v>0</v>
      </c>
      <c r="I1030" s="145">
        <v>0</v>
      </c>
      <c r="J1030" s="145">
        <v>0</v>
      </c>
      <c r="K1030" s="145">
        <v>1</v>
      </c>
      <c r="L1030" s="145">
        <v>0</v>
      </c>
      <c r="M1030" s="145">
        <v>0</v>
      </c>
      <c r="N1030" s="145"/>
    </row>
    <row r="1031" spans="1:14">
      <c r="A1031" s="258"/>
      <c r="B1031" s="258"/>
      <c r="C1031" s="144" t="s">
        <v>2648</v>
      </c>
      <c r="D1031" s="145">
        <v>0</v>
      </c>
      <c r="E1031" s="145">
        <v>1</v>
      </c>
      <c r="F1031" s="145">
        <v>0</v>
      </c>
      <c r="G1031" s="145">
        <v>0</v>
      </c>
      <c r="H1031" s="145">
        <v>0</v>
      </c>
      <c r="I1031" s="145">
        <v>0</v>
      </c>
      <c r="J1031" s="145">
        <v>0</v>
      </c>
      <c r="K1031" s="145">
        <v>1</v>
      </c>
      <c r="L1031" s="145">
        <v>0</v>
      </c>
      <c r="M1031" s="145">
        <v>0</v>
      </c>
      <c r="N1031" s="145"/>
    </row>
    <row r="1032" spans="1:14">
      <c r="A1032" s="258"/>
      <c r="B1032" s="258"/>
      <c r="C1032" s="144" t="s">
        <v>2649</v>
      </c>
      <c r="D1032" s="145">
        <v>1</v>
      </c>
      <c r="E1032" s="145">
        <v>0</v>
      </c>
      <c r="F1032" s="145">
        <v>0</v>
      </c>
      <c r="G1032" s="145">
        <v>0</v>
      </c>
      <c r="H1032" s="145">
        <v>0</v>
      </c>
      <c r="I1032" s="145">
        <v>0</v>
      </c>
      <c r="J1032" s="145">
        <v>0</v>
      </c>
      <c r="K1032" s="145">
        <v>0</v>
      </c>
      <c r="L1032" s="145">
        <v>1</v>
      </c>
      <c r="M1032" s="145">
        <v>0</v>
      </c>
      <c r="N1032" s="145"/>
    </row>
    <row r="1033" spans="1:14">
      <c r="A1033" s="258"/>
      <c r="B1033" s="258"/>
      <c r="C1033" s="144" t="s">
        <v>2650</v>
      </c>
      <c r="D1033" s="145">
        <v>1</v>
      </c>
      <c r="E1033" s="145">
        <v>0</v>
      </c>
      <c r="F1033" s="145">
        <v>0</v>
      </c>
      <c r="G1033" s="145">
        <v>0</v>
      </c>
      <c r="H1033" s="145">
        <v>0</v>
      </c>
      <c r="I1033" s="145">
        <v>0</v>
      </c>
      <c r="J1033" s="145">
        <v>0</v>
      </c>
      <c r="K1033" s="145">
        <v>0</v>
      </c>
      <c r="L1033" s="145">
        <v>1</v>
      </c>
      <c r="M1033" s="145">
        <v>0</v>
      </c>
      <c r="N1033" s="145"/>
    </row>
    <row r="1034" spans="1:14">
      <c r="A1034" s="258"/>
      <c r="B1034" s="258"/>
      <c r="C1034" s="144" t="s">
        <v>2651</v>
      </c>
      <c r="D1034" s="145">
        <v>1</v>
      </c>
      <c r="E1034" s="145">
        <v>0</v>
      </c>
      <c r="F1034" s="145">
        <v>0</v>
      </c>
      <c r="G1034" s="145">
        <v>0</v>
      </c>
      <c r="H1034" s="145">
        <v>0</v>
      </c>
      <c r="I1034" s="145">
        <v>0</v>
      </c>
      <c r="J1034" s="145">
        <v>0</v>
      </c>
      <c r="K1034" s="145">
        <v>0</v>
      </c>
      <c r="L1034" s="145">
        <v>0</v>
      </c>
      <c r="M1034" s="145">
        <v>1</v>
      </c>
      <c r="N1034" s="145"/>
    </row>
    <row r="1035" spans="1:14">
      <c r="A1035" s="258"/>
      <c r="B1035" s="258"/>
      <c r="C1035" s="144" t="s">
        <v>2546</v>
      </c>
      <c r="D1035" s="145">
        <v>1</v>
      </c>
      <c r="E1035" s="145">
        <v>0</v>
      </c>
      <c r="F1035" s="145">
        <v>0</v>
      </c>
      <c r="G1035" s="145">
        <v>0</v>
      </c>
      <c r="H1035" s="145">
        <v>0</v>
      </c>
      <c r="I1035" s="145">
        <v>0</v>
      </c>
      <c r="J1035" s="145">
        <v>0</v>
      </c>
      <c r="K1035" s="145">
        <v>0</v>
      </c>
      <c r="L1035" s="145">
        <v>0</v>
      </c>
      <c r="M1035" s="145">
        <v>1</v>
      </c>
      <c r="N1035" s="145"/>
    </row>
    <row r="1036" spans="1:14">
      <c r="A1036" s="258"/>
      <c r="B1036" s="258"/>
      <c r="C1036" s="144" t="s">
        <v>2652</v>
      </c>
      <c r="D1036" s="145">
        <v>1</v>
      </c>
      <c r="E1036" s="145">
        <v>0</v>
      </c>
      <c r="F1036" s="145">
        <v>0</v>
      </c>
      <c r="G1036" s="145">
        <v>0</v>
      </c>
      <c r="H1036" s="145">
        <v>0</v>
      </c>
      <c r="I1036" s="145">
        <v>0</v>
      </c>
      <c r="J1036" s="145">
        <v>0</v>
      </c>
      <c r="K1036" s="145">
        <v>0</v>
      </c>
      <c r="L1036" s="145">
        <v>1</v>
      </c>
      <c r="M1036" s="145">
        <v>0</v>
      </c>
      <c r="N1036" s="145"/>
    </row>
    <row r="1037" spans="1:14">
      <c r="A1037" s="258"/>
      <c r="B1037" s="258"/>
      <c r="C1037" s="144" t="s">
        <v>2653</v>
      </c>
      <c r="D1037" s="145">
        <v>0</v>
      </c>
      <c r="E1037" s="145">
        <v>1</v>
      </c>
      <c r="F1037" s="145">
        <v>0</v>
      </c>
      <c r="G1037" s="145">
        <v>0</v>
      </c>
      <c r="H1037" s="145">
        <v>0</v>
      </c>
      <c r="I1037" s="145">
        <v>0</v>
      </c>
      <c r="J1037" s="145">
        <v>0</v>
      </c>
      <c r="K1037" s="145">
        <v>0</v>
      </c>
      <c r="L1037" s="145">
        <v>0</v>
      </c>
      <c r="M1037" s="145">
        <v>1</v>
      </c>
      <c r="N1037" s="145"/>
    </row>
    <row r="1038" spans="1:14">
      <c r="A1038" s="258"/>
      <c r="B1038" s="258"/>
      <c r="C1038" s="144" t="s">
        <v>2654</v>
      </c>
      <c r="D1038" s="145">
        <v>1</v>
      </c>
      <c r="E1038" s="145">
        <v>0</v>
      </c>
      <c r="F1038" s="145">
        <v>0</v>
      </c>
      <c r="G1038" s="145">
        <v>0</v>
      </c>
      <c r="H1038" s="145">
        <v>0</v>
      </c>
      <c r="I1038" s="145">
        <v>0</v>
      </c>
      <c r="J1038" s="145">
        <v>0</v>
      </c>
      <c r="K1038" s="145">
        <v>0</v>
      </c>
      <c r="L1038" s="145">
        <v>1</v>
      </c>
      <c r="M1038" s="145">
        <v>0</v>
      </c>
      <c r="N1038" s="145"/>
    </row>
    <row r="1039" spans="1:14">
      <c r="A1039" s="258"/>
      <c r="B1039" s="258"/>
      <c r="C1039" s="144" t="s">
        <v>2655</v>
      </c>
      <c r="D1039" s="145">
        <v>0</v>
      </c>
      <c r="E1039" s="145">
        <v>1</v>
      </c>
      <c r="F1039" s="145">
        <v>0</v>
      </c>
      <c r="G1039" s="145">
        <v>0</v>
      </c>
      <c r="H1039" s="145">
        <v>0</v>
      </c>
      <c r="I1039" s="145">
        <v>0</v>
      </c>
      <c r="J1039" s="145">
        <v>0</v>
      </c>
      <c r="K1039" s="145">
        <v>0</v>
      </c>
      <c r="L1039" s="145">
        <v>1</v>
      </c>
      <c r="M1039" s="145">
        <v>0</v>
      </c>
      <c r="N1039" s="145"/>
    </row>
    <row r="1040" spans="1:14">
      <c r="A1040" s="258"/>
      <c r="B1040" s="258"/>
      <c r="C1040" s="144" t="s">
        <v>2656</v>
      </c>
      <c r="D1040" s="145">
        <v>0</v>
      </c>
      <c r="E1040" s="145">
        <v>0</v>
      </c>
      <c r="F1040" s="145">
        <v>0</v>
      </c>
      <c r="G1040" s="145">
        <v>1</v>
      </c>
      <c r="H1040" s="145">
        <v>0</v>
      </c>
      <c r="I1040" s="145">
        <v>0</v>
      </c>
      <c r="J1040" s="145">
        <v>0</v>
      </c>
      <c r="K1040" s="145">
        <v>0</v>
      </c>
      <c r="L1040" s="145">
        <v>1</v>
      </c>
      <c r="M1040" s="145">
        <v>0</v>
      </c>
      <c r="N1040" s="145"/>
    </row>
    <row r="1041" spans="1:14">
      <c r="A1041" s="258"/>
      <c r="B1041" s="258"/>
      <c r="C1041" s="144" t="s">
        <v>2657</v>
      </c>
      <c r="D1041" s="145">
        <v>0</v>
      </c>
      <c r="E1041" s="145">
        <v>1</v>
      </c>
      <c r="F1041" s="145">
        <v>0</v>
      </c>
      <c r="G1041" s="145">
        <v>0</v>
      </c>
      <c r="H1041" s="145">
        <v>0</v>
      </c>
      <c r="I1041" s="145">
        <v>0</v>
      </c>
      <c r="J1041" s="145">
        <v>0</v>
      </c>
      <c r="K1041" s="145">
        <v>1</v>
      </c>
      <c r="L1041" s="145">
        <v>0</v>
      </c>
      <c r="M1041" s="145">
        <v>0</v>
      </c>
      <c r="N1041" s="145"/>
    </row>
    <row r="1042" spans="1:14">
      <c r="A1042" s="258"/>
      <c r="B1042" s="258"/>
      <c r="C1042" s="144" t="s">
        <v>2658</v>
      </c>
      <c r="D1042" s="145">
        <v>0</v>
      </c>
      <c r="E1042" s="145">
        <v>1</v>
      </c>
      <c r="F1042" s="145">
        <v>0</v>
      </c>
      <c r="G1042" s="145">
        <v>0</v>
      </c>
      <c r="H1042" s="145">
        <v>0</v>
      </c>
      <c r="I1042" s="145">
        <v>0</v>
      </c>
      <c r="J1042" s="145">
        <v>0</v>
      </c>
      <c r="K1042" s="145">
        <v>0</v>
      </c>
      <c r="L1042" s="145">
        <v>1</v>
      </c>
      <c r="M1042" s="145">
        <v>0</v>
      </c>
      <c r="N1042" s="145"/>
    </row>
    <row r="1043" spans="1:14">
      <c r="A1043" s="258"/>
      <c r="B1043" s="258"/>
      <c r="C1043" s="144" t="s">
        <v>2659</v>
      </c>
      <c r="D1043" s="145">
        <v>1</v>
      </c>
      <c r="E1043" s="145">
        <v>0</v>
      </c>
      <c r="F1043" s="145">
        <v>0</v>
      </c>
      <c r="G1043" s="145">
        <v>0</v>
      </c>
      <c r="H1043" s="145">
        <v>0</v>
      </c>
      <c r="I1043" s="145">
        <v>0</v>
      </c>
      <c r="J1043" s="145">
        <v>0</v>
      </c>
      <c r="K1043" s="145">
        <v>1</v>
      </c>
      <c r="L1043" s="145">
        <v>0</v>
      </c>
      <c r="M1043" s="145">
        <v>0</v>
      </c>
      <c r="N1043" s="145"/>
    </row>
    <row r="1044" spans="1:14">
      <c r="A1044" s="258"/>
      <c r="B1044" s="258"/>
      <c r="C1044" s="144" t="s">
        <v>2660</v>
      </c>
      <c r="D1044" s="145">
        <v>0</v>
      </c>
      <c r="E1044" s="145">
        <v>0</v>
      </c>
      <c r="F1044" s="145">
        <v>1</v>
      </c>
      <c r="G1044" s="145">
        <v>0</v>
      </c>
      <c r="H1044" s="145">
        <v>0</v>
      </c>
      <c r="I1044" s="145">
        <v>0</v>
      </c>
      <c r="J1044" s="145">
        <v>1</v>
      </c>
      <c r="K1044" s="145">
        <v>0</v>
      </c>
      <c r="L1044" s="145">
        <v>0</v>
      </c>
      <c r="M1044" s="145">
        <v>0</v>
      </c>
      <c r="N1044" s="145"/>
    </row>
    <row r="1045" spans="1:14">
      <c r="A1045" s="258"/>
      <c r="B1045" s="258"/>
      <c r="C1045" s="144" t="s">
        <v>2661</v>
      </c>
      <c r="D1045" s="145">
        <v>1</v>
      </c>
      <c r="E1045" s="145">
        <v>1</v>
      </c>
      <c r="F1045" s="145">
        <v>0</v>
      </c>
      <c r="G1045" s="145">
        <v>0</v>
      </c>
      <c r="H1045" s="145">
        <v>0</v>
      </c>
      <c r="I1045" s="145">
        <v>0</v>
      </c>
      <c r="J1045" s="145">
        <v>0</v>
      </c>
      <c r="K1045" s="145">
        <v>1</v>
      </c>
      <c r="L1045" s="145">
        <v>1</v>
      </c>
      <c r="M1045" s="145">
        <v>0</v>
      </c>
      <c r="N1045" s="145"/>
    </row>
    <row r="1046" spans="1:14">
      <c r="A1046" s="258"/>
      <c r="B1046" s="258"/>
      <c r="C1046" s="144" t="s">
        <v>2015</v>
      </c>
      <c r="D1046" s="145">
        <v>1</v>
      </c>
      <c r="E1046" s="145">
        <v>0</v>
      </c>
      <c r="F1046" s="145">
        <v>0</v>
      </c>
      <c r="G1046" s="145">
        <v>0</v>
      </c>
      <c r="H1046" s="145">
        <v>0</v>
      </c>
      <c r="I1046" s="145">
        <v>0</v>
      </c>
      <c r="J1046" s="145">
        <v>1</v>
      </c>
      <c r="K1046" s="145">
        <v>0</v>
      </c>
      <c r="L1046" s="145">
        <v>0</v>
      </c>
      <c r="M1046" s="145">
        <v>0</v>
      </c>
      <c r="N1046" s="145"/>
    </row>
    <row r="1047" spans="1:14">
      <c r="A1047" s="258"/>
      <c r="B1047" s="258"/>
      <c r="C1047" s="144" t="s">
        <v>131</v>
      </c>
      <c r="D1047" s="145">
        <v>1</v>
      </c>
      <c r="E1047" s="145">
        <v>0</v>
      </c>
      <c r="F1047" s="145">
        <v>0</v>
      </c>
      <c r="G1047" s="145">
        <v>0</v>
      </c>
      <c r="H1047" s="145">
        <v>0</v>
      </c>
      <c r="I1047" s="145">
        <v>0</v>
      </c>
      <c r="J1047" s="145">
        <v>0</v>
      </c>
      <c r="K1047" s="145">
        <v>0</v>
      </c>
      <c r="L1047" s="145">
        <v>0</v>
      </c>
      <c r="M1047" s="145">
        <v>1</v>
      </c>
      <c r="N1047" s="145"/>
    </row>
    <row r="1048" spans="1:14">
      <c r="A1048" s="258"/>
      <c r="B1048" s="258" t="s">
        <v>2255</v>
      </c>
      <c r="C1048" s="141"/>
      <c r="D1048" s="142">
        <v>0</v>
      </c>
      <c r="E1048" s="142">
        <v>1</v>
      </c>
      <c r="F1048" s="142">
        <v>1</v>
      </c>
      <c r="G1048" s="142">
        <v>0</v>
      </c>
      <c r="H1048" s="142">
        <v>0</v>
      </c>
      <c r="I1048" s="142">
        <v>0</v>
      </c>
      <c r="J1048" s="142"/>
      <c r="K1048" s="142"/>
      <c r="L1048" s="142"/>
      <c r="M1048" s="142"/>
      <c r="N1048" s="142"/>
    </row>
    <row r="1049" spans="1:14">
      <c r="A1049" s="258"/>
      <c r="B1049" s="258"/>
      <c r="C1049" s="144" t="s">
        <v>2256</v>
      </c>
      <c r="D1049" s="145"/>
      <c r="E1049" s="145"/>
      <c r="F1049" s="145"/>
      <c r="G1049" s="145"/>
      <c r="H1049" s="145"/>
      <c r="I1049" s="145"/>
      <c r="J1049" s="145"/>
      <c r="K1049" s="145"/>
      <c r="L1049" s="145"/>
      <c r="M1049" s="145"/>
      <c r="N1049" s="145"/>
    </row>
    <row r="1050" spans="1:14">
      <c r="A1050" s="258"/>
      <c r="B1050" s="258"/>
      <c r="C1050" s="146" t="s">
        <v>2662</v>
      </c>
      <c r="D1050" s="145">
        <v>0</v>
      </c>
      <c r="E1050" s="145">
        <v>0</v>
      </c>
      <c r="F1050" s="145">
        <v>1</v>
      </c>
      <c r="G1050" s="145">
        <v>0</v>
      </c>
      <c r="H1050" s="145">
        <v>0</v>
      </c>
      <c r="I1050" s="145">
        <v>0</v>
      </c>
      <c r="J1050" s="145">
        <v>0</v>
      </c>
      <c r="K1050" s="145">
        <v>0</v>
      </c>
      <c r="L1050" s="145">
        <v>0</v>
      </c>
      <c r="M1050" s="145">
        <v>1</v>
      </c>
      <c r="N1050" s="145"/>
    </row>
    <row r="1051" spans="1:14">
      <c r="A1051" s="258"/>
      <c r="B1051" s="258"/>
      <c r="C1051" s="146" t="s">
        <v>2663</v>
      </c>
      <c r="D1051" s="145">
        <v>0</v>
      </c>
      <c r="E1051" s="145">
        <v>1</v>
      </c>
      <c r="F1051" s="145">
        <v>0</v>
      </c>
      <c r="G1051" s="145">
        <v>0</v>
      </c>
      <c r="H1051" s="145">
        <v>0</v>
      </c>
      <c r="I1051" s="145">
        <v>0</v>
      </c>
      <c r="J1051" s="145">
        <v>0</v>
      </c>
      <c r="K1051" s="145">
        <v>0</v>
      </c>
      <c r="L1051" s="145">
        <v>1</v>
      </c>
      <c r="M1051" s="145">
        <v>0</v>
      </c>
      <c r="N1051" s="145"/>
    </row>
    <row r="1052" spans="1:14">
      <c r="A1052" s="258"/>
      <c r="B1052" s="258" t="s">
        <v>1996</v>
      </c>
      <c r="C1052" s="141"/>
      <c r="D1052" s="142">
        <v>1</v>
      </c>
      <c r="E1052" s="142">
        <v>0</v>
      </c>
      <c r="F1052" s="142">
        <v>2</v>
      </c>
      <c r="G1052" s="142">
        <v>0</v>
      </c>
      <c r="H1052" s="142">
        <v>0</v>
      </c>
      <c r="I1052" s="142">
        <v>0</v>
      </c>
      <c r="J1052" s="142"/>
      <c r="K1052" s="142"/>
      <c r="L1052" s="142"/>
      <c r="M1052" s="142"/>
      <c r="N1052" s="142"/>
    </row>
    <row r="1053" spans="1:14">
      <c r="A1053" s="258"/>
      <c r="B1053" s="258"/>
      <c r="C1053" s="144" t="s">
        <v>2664</v>
      </c>
      <c r="D1053" s="145">
        <v>1</v>
      </c>
      <c r="E1053" s="145">
        <v>0</v>
      </c>
      <c r="F1053" s="145">
        <v>2</v>
      </c>
      <c r="G1053" s="145">
        <v>0</v>
      </c>
      <c r="H1053" s="145">
        <v>0</v>
      </c>
      <c r="I1053" s="145">
        <v>0</v>
      </c>
      <c r="J1053" s="145">
        <v>1</v>
      </c>
      <c r="K1053" s="145">
        <v>1</v>
      </c>
      <c r="L1053" s="145">
        <v>0</v>
      </c>
      <c r="M1053" s="145">
        <v>1</v>
      </c>
      <c r="N1053" s="145"/>
    </row>
    <row r="1054" spans="1:14">
      <c r="A1054" s="258" t="s">
        <v>76</v>
      </c>
      <c r="B1054" s="143" t="s">
        <v>1904</v>
      </c>
      <c r="C1054" s="141"/>
      <c r="D1054" s="142">
        <v>91</v>
      </c>
      <c r="E1054" s="142">
        <v>15</v>
      </c>
      <c r="F1054" s="142">
        <v>33</v>
      </c>
      <c r="G1054" s="142">
        <v>2</v>
      </c>
      <c r="H1054" s="142">
        <v>1</v>
      </c>
      <c r="I1054" s="142">
        <v>7</v>
      </c>
      <c r="J1054" s="142"/>
      <c r="K1054" s="142"/>
      <c r="L1054" s="142"/>
      <c r="M1054" s="142"/>
      <c r="N1054" s="142"/>
    </row>
    <row r="1055" spans="1:14">
      <c r="A1055" s="258"/>
      <c r="B1055" s="258" t="s">
        <v>1905</v>
      </c>
      <c r="C1055" s="141"/>
      <c r="D1055" s="142">
        <v>62</v>
      </c>
      <c r="E1055" s="142">
        <v>12</v>
      </c>
      <c r="F1055" s="142">
        <v>31</v>
      </c>
      <c r="G1055" s="142">
        <v>1</v>
      </c>
      <c r="H1055" s="142">
        <v>1</v>
      </c>
      <c r="I1055" s="142">
        <v>7</v>
      </c>
      <c r="J1055" s="142"/>
      <c r="K1055" s="142"/>
      <c r="L1055" s="142"/>
      <c r="M1055" s="142"/>
      <c r="N1055" s="142"/>
    </row>
    <row r="1056" spans="1:14">
      <c r="A1056" s="258"/>
      <c r="B1056" s="258"/>
      <c r="C1056" s="144" t="s">
        <v>2665</v>
      </c>
      <c r="D1056" s="145">
        <v>1</v>
      </c>
      <c r="E1056" s="145">
        <v>0</v>
      </c>
      <c r="F1056" s="145">
        <v>0</v>
      </c>
      <c r="G1056" s="145">
        <v>0</v>
      </c>
      <c r="H1056" s="145">
        <v>0</v>
      </c>
      <c r="I1056" s="145">
        <v>0</v>
      </c>
      <c r="J1056" s="145">
        <v>0</v>
      </c>
      <c r="K1056" s="145">
        <v>0</v>
      </c>
      <c r="L1056" s="145">
        <v>1</v>
      </c>
      <c r="M1056" s="145">
        <v>0</v>
      </c>
      <c r="N1056" s="145">
        <v>10416</v>
      </c>
    </row>
    <row r="1057" spans="1:14" ht="19">
      <c r="A1057" s="258"/>
      <c r="B1057" s="258"/>
      <c r="C1057" s="144" t="s">
        <v>7907</v>
      </c>
      <c r="D1057" s="145">
        <v>2</v>
      </c>
      <c r="E1057" s="145">
        <v>0</v>
      </c>
      <c r="F1057" s="145">
        <v>1</v>
      </c>
      <c r="G1057" s="145">
        <v>0</v>
      </c>
      <c r="H1057" s="145">
        <v>0</v>
      </c>
      <c r="I1057" s="145">
        <v>0</v>
      </c>
      <c r="J1057" s="145">
        <v>0</v>
      </c>
      <c r="K1057" s="145">
        <v>0</v>
      </c>
      <c r="L1057" s="145">
        <v>2</v>
      </c>
      <c r="M1057" s="145">
        <v>0</v>
      </c>
      <c r="N1057" s="145">
        <v>21300</v>
      </c>
    </row>
    <row r="1058" spans="1:14">
      <c r="A1058" s="258"/>
      <c r="B1058" s="258"/>
      <c r="C1058" s="144" t="s">
        <v>2666</v>
      </c>
      <c r="D1058" s="145">
        <v>2</v>
      </c>
      <c r="E1058" s="145">
        <v>0</v>
      </c>
      <c r="F1058" s="145">
        <v>2</v>
      </c>
      <c r="G1058" s="145">
        <v>0</v>
      </c>
      <c r="H1058" s="145">
        <v>0</v>
      </c>
      <c r="I1058" s="145">
        <v>0</v>
      </c>
      <c r="J1058" s="145">
        <v>0</v>
      </c>
      <c r="K1058" s="145">
        <v>1</v>
      </c>
      <c r="L1058" s="145">
        <v>0</v>
      </c>
      <c r="M1058" s="145">
        <v>3</v>
      </c>
      <c r="N1058" s="145">
        <v>74427</v>
      </c>
    </row>
    <row r="1059" spans="1:14">
      <c r="A1059" s="258"/>
      <c r="B1059" s="258"/>
      <c r="C1059" s="147" t="s">
        <v>2667</v>
      </c>
      <c r="D1059" s="145">
        <v>1</v>
      </c>
      <c r="E1059" s="145">
        <v>0</v>
      </c>
      <c r="F1059" s="145">
        <v>0</v>
      </c>
      <c r="G1059" s="145">
        <v>0</v>
      </c>
      <c r="H1059" s="145">
        <v>0</v>
      </c>
      <c r="I1059" s="145">
        <v>0</v>
      </c>
      <c r="J1059" s="145">
        <v>1</v>
      </c>
      <c r="K1059" s="145">
        <v>0</v>
      </c>
      <c r="L1059" s="145">
        <v>0</v>
      </c>
      <c r="M1059" s="145">
        <v>0</v>
      </c>
      <c r="N1059" s="145">
        <v>2840</v>
      </c>
    </row>
    <row r="1060" spans="1:14" ht="19">
      <c r="A1060" s="258"/>
      <c r="B1060" s="258"/>
      <c r="C1060" s="144" t="s">
        <v>7908</v>
      </c>
      <c r="D1060" s="145">
        <v>1</v>
      </c>
      <c r="E1060" s="145">
        <v>0</v>
      </c>
      <c r="F1060" s="145">
        <v>2</v>
      </c>
      <c r="G1060" s="145">
        <v>0</v>
      </c>
      <c r="H1060" s="145">
        <v>0</v>
      </c>
      <c r="I1060" s="145">
        <v>0</v>
      </c>
      <c r="J1060" s="145">
        <v>0</v>
      </c>
      <c r="K1060" s="145">
        <v>0</v>
      </c>
      <c r="L1060" s="145">
        <v>0</v>
      </c>
      <c r="M1060" s="145">
        <v>2</v>
      </c>
      <c r="N1060" s="145">
        <v>7762</v>
      </c>
    </row>
    <row r="1061" spans="1:14">
      <c r="A1061" s="258"/>
      <c r="B1061" s="258"/>
      <c r="C1061" s="144" t="s">
        <v>2668</v>
      </c>
      <c r="D1061" s="145">
        <v>0</v>
      </c>
      <c r="E1061" s="145">
        <v>0</v>
      </c>
      <c r="F1061" s="145">
        <v>1</v>
      </c>
      <c r="G1061" s="145">
        <v>0</v>
      </c>
      <c r="H1061" s="145">
        <v>0</v>
      </c>
      <c r="I1061" s="145">
        <v>0</v>
      </c>
      <c r="J1061" s="145">
        <v>0</v>
      </c>
      <c r="K1061" s="145">
        <v>0</v>
      </c>
      <c r="L1061" s="145">
        <v>0</v>
      </c>
      <c r="M1061" s="145">
        <v>1</v>
      </c>
      <c r="N1061" s="145">
        <v>40657</v>
      </c>
    </row>
    <row r="1062" spans="1:14">
      <c r="A1062" s="258"/>
      <c r="B1062" s="258"/>
      <c r="C1062" s="144" t="s">
        <v>2669</v>
      </c>
      <c r="D1062" s="145">
        <v>1</v>
      </c>
      <c r="E1062" s="145">
        <v>0</v>
      </c>
      <c r="F1062" s="145">
        <v>0</v>
      </c>
      <c r="G1062" s="145">
        <v>0</v>
      </c>
      <c r="H1062" s="145">
        <v>0</v>
      </c>
      <c r="I1062" s="145">
        <v>0</v>
      </c>
      <c r="J1062" s="145">
        <v>0</v>
      </c>
      <c r="K1062" s="145">
        <v>0</v>
      </c>
      <c r="L1062" s="145">
        <v>1</v>
      </c>
      <c r="M1062" s="145">
        <v>0</v>
      </c>
      <c r="N1062" s="145">
        <v>32437</v>
      </c>
    </row>
    <row r="1063" spans="1:14">
      <c r="A1063" s="258"/>
      <c r="B1063" s="258"/>
      <c r="C1063" s="144" t="s">
        <v>1927</v>
      </c>
      <c r="D1063" s="145">
        <v>0</v>
      </c>
      <c r="E1063" s="145">
        <v>0</v>
      </c>
      <c r="F1063" s="145">
        <v>0</v>
      </c>
      <c r="G1063" s="145">
        <v>0</v>
      </c>
      <c r="H1063" s="145">
        <v>0</v>
      </c>
      <c r="I1063" s="145">
        <v>1</v>
      </c>
      <c r="J1063" s="145">
        <v>0</v>
      </c>
      <c r="K1063" s="145">
        <v>0</v>
      </c>
      <c r="L1063" s="145">
        <v>0</v>
      </c>
      <c r="M1063" s="145">
        <v>1</v>
      </c>
      <c r="N1063" s="145">
        <v>32341</v>
      </c>
    </row>
    <row r="1064" spans="1:14">
      <c r="A1064" s="258"/>
      <c r="B1064" s="258"/>
      <c r="C1064" s="144" t="s">
        <v>2670</v>
      </c>
      <c r="D1064" s="145">
        <v>0</v>
      </c>
      <c r="E1064" s="145">
        <v>0</v>
      </c>
      <c r="F1064" s="145">
        <v>1</v>
      </c>
      <c r="G1064" s="145">
        <v>0</v>
      </c>
      <c r="H1064" s="145">
        <v>0</v>
      </c>
      <c r="I1064" s="145">
        <v>0</v>
      </c>
      <c r="J1064" s="145">
        <v>1</v>
      </c>
      <c r="K1064" s="145">
        <v>0</v>
      </c>
      <c r="L1064" s="145">
        <v>0</v>
      </c>
      <c r="M1064" s="145">
        <v>0</v>
      </c>
      <c r="N1064" s="145">
        <v>8643</v>
      </c>
    </row>
    <row r="1065" spans="1:14">
      <c r="A1065" s="258"/>
      <c r="B1065" s="258"/>
      <c r="C1065" s="144" t="s">
        <v>2545</v>
      </c>
      <c r="D1065" s="145">
        <v>2</v>
      </c>
      <c r="E1065" s="145">
        <v>0</v>
      </c>
      <c r="F1065" s="145">
        <v>0</v>
      </c>
      <c r="G1065" s="145">
        <v>0</v>
      </c>
      <c r="H1065" s="145">
        <v>0</v>
      </c>
      <c r="I1065" s="145">
        <v>0</v>
      </c>
      <c r="J1065" s="145">
        <v>0</v>
      </c>
      <c r="K1065" s="145">
        <v>1</v>
      </c>
      <c r="L1065" s="145">
        <v>1</v>
      </c>
      <c r="M1065" s="145">
        <v>0</v>
      </c>
      <c r="N1065" s="145">
        <v>28559</v>
      </c>
    </row>
    <row r="1066" spans="1:14">
      <c r="A1066" s="258"/>
      <c r="B1066" s="258"/>
      <c r="C1066" s="144" t="s">
        <v>2546</v>
      </c>
      <c r="D1066" s="145">
        <v>0</v>
      </c>
      <c r="E1066" s="145">
        <v>0</v>
      </c>
      <c r="F1066" s="145">
        <v>1</v>
      </c>
      <c r="G1066" s="145">
        <v>0</v>
      </c>
      <c r="H1066" s="145">
        <v>0</v>
      </c>
      <c r="I1066" s="145">
        <v>0</v>
      </c>
      <c r="J1066" s="145">
        <v>0</v>
      </c>
      <c r="K1066" s="145">
        <v>1</v>
      </c>
      <c r="L1066" s="145">
        <v>0</v>
      </c>
      <c r="M1066" s="145">
        <v>0</v>
      </c>
      <c r="N1066" s="145">
        <v>10174</v>
      </c>
    </row>
    <row r="1067" spans="1:14">
      <c r="A1067" s="258"/>
      <c r="B1067" s="258"/>
      <c r="C1067" s="144" t="s">
        <v>2671</v>
      </c>
      <c r="D1067" s="145">
        <v>1</v>
      </c>
      <c r="E1067" s="145">
        <v>0</v>
      </c>
      <c r="F1067" s="145">
        <v>0</v>
      </c>
      <c r="G1067" s="145">
        <v>0</v>
      </c>
      <c r="H1067" s="145">
        <v>0</v>
      </c>
      <c r="I1067" s="145">
        <v>0</v>
      </c>
      <c r="J1067" s="145">
        <v>0</v>
      </c>
      <c r="K1067" s="145">
        <v>1</v>
      </c>
      <c r="L1067" s="145">
        <v>0</v>
      </c>
      <c r="M1067" s="145">
        <v>0</v>
      </c>
      <c r="N1067" s="145">
        <v>9200</v>
      </c>
    </row>
    <row r="1068" spans="1:14" ht="19">
      <c r="A1068" s="258"/>
      <c r="B1068" s="258"/>
      <c r="C1068" s="144" t="s">
        <v>7909</v>
      </c>
      <c r="D1068" s="145">
        <v>2</v>
      </c>
      <c r="E1068" s="145">
        <v>0</v>
      </c>
      <c r="F1068" s="145">
        <v>0</v>
      </c>
      <c r="G1068" s="145">
        <v>0</v>
      </c>
      <c r="H1068" s="145">
        <v>0</v>
      </c>
      <c r="I1068" s="145">
        <v>0</v>
      </c>
      <c r="J1068" s="145">
        <v>0</v>
      </c>
      <c r="K1068" s="145">
        <v>0</v>
      </c>
      <c r="L1068" s="145">
        <v>0</v>
      </c>
      <c r="M1068" s="145">
        <v>1</v>
      </c>
      <c r="N1068" s="145">
        <v>5011</v>
      </c>
    </row>
    <row r="1069" spans="1:14">
      <c r="A1069" s="258"/>
      <c r="B1069" s="258"/>
      <c r="C1069" s="144" t="s">
        <v>2672</v>
      </c>
      <c r="D1069" s="145">
        <v>1</v>
      </c>
      <c r="E1069" s="145">
        <v>1</v>
      </c>
      <c r="F1069" s="145">
        <v>0</v>
      </c>
      <c r="G1069" s="145">
        <v>0</v>
      </c>
      <c r="H1069" s="145">
        <v>0</v>
      </c>
      <c r="I1069" s="145">
        <v>0</v>
      </c>
      <c r="J1069" s="145">
        <v>2</v>
      </c>
      <c r="K1069" s="145">
        <v>0</v>
      </c>
      <c r="L1069" s="145">
        <v>0</v>
      </c>
      <c r="M1069" s="145">
        <v>0</v>
      </c>
      <c r="N1069" s="145">
        <v>10348</v>
      </c>
    </row>
    <row r="1070" spans="1:14">
      <c r="A1070" s="258"/>
      <c r="B1070" s="258"/>
      <c r="C1070" s="144" t="s">
        <v>2107</v>
      </c>
      <c r="D1070" s="145">
        <v>1</v>
      </c>
      <c r="E1070" s="145">
        <v>0</v>
      </c>
      <c r="F1070" s="145">
        <v>0</v>
      </c>
      <c r="G1070" s="145">
        <v>0</v>
      </c>
      <c r="H1070" s="145">
        <v>0</v>
      </c>
      <c r="I1070" s="145">
        <v>0</v>
      </c>
      <c r="J1070" s="145">
        <v>0</v>
      </c>
      <c r="K1070" s="145">
        <v>1</v>
      </c>
      <c r="L1070" s="145">
        <v>0</v>
      </c>
      <c r="M1070" s="145">
        <v>0</v>
      </c>
      <c r="N1070" s="145">
        <v>3996</v>
      </c>
    </row>
    <row r="1071" spans="1:14">
      <c r="A1071" s="258"/>
      <c r="B1071" s="258"/>
      <c r="C1071" s="144" t="s">
        <v>2673</v>
      </c>
      <c r="D1071" s="145">
        <v>0</v>
      </c>
      <c r="E1071" s="145">
        <v>0</v>
      </c>
      <c r="F1071" s="145">
        <v>1</v>
      </c>
      <c r="G1071" s="145">
        <v>0</v>
      </c>
      <c r="H1071" s="145">
        <v>0</v>
      </c>
      <c r="I1071" s="145">
        <v>0</v>
      </c>
      <c r="J1071" s="145">
        <v>0</v>
      </c>
      <c r="K1071" s="145">
        <v>0</v>
      </c>
      <c r="L1071" s="145">
        <v>0</v>
      </c>
      <c r="M1071" s="145">
        <v>1</v>
      </c>
      <c r="N1071" s="145">
        <v>6473</v>
      </c>
    </row>
    <row r="1072" spans="1:14" ht="19">
      <c r="A1072" s="258"/>
      <c r="B1072" s="258"/>
      <c r="C1072" s="144" t="s">
        <v>7910</v>
      </c>
      <c r="D1072" s="145">
        <v>2</v>
      </c>
      <c r="E1072" s="145">
        <v>0</v>
      </c>
      <c r="F1072" s="145">
        <v>1</v>
      </c>
      <c r="G1072" s="145">
        <v>0</v>
      </c>
      <c r="H1072" s="145">
        <v>0</v>
      </c>
      <c r="I1072" s="145">
        <v>0</v>
      </c>
      <c r="J1072" s="145">
        <v>1</v>
      </c>
      <c r="K1072" s="145">
        <v>1</v>
      </c>
      <c r="L1072" s="145">
        <v>0</v>
      </c>
      <c r="M1072" s="145">
        <v>0</v>
      </c>
      <c r="N1072" s="145">
        <v>6433</v>
      </c>
    </row>
    <row r="1073" spans="1:14" ht="19">
      <c r="A1073" s="258"/>
      <c r="B1073" s="258"/>
      <c r="C1073" s="144" t="s">
        <v>7911</v>
      </c>
      <c r="D1073" s="145">
        <v>8</v>
      </c>
      <c r="E1073" s="145">
        <v>2</v>
      </c>
      <c r="F1073" s="145">
        <v>8</v>
      </c>
      <c r="G1073" s="145">
        <v>0</v>
      </c>
      <c r="H1073" s="145">
        <v>1</v>
      </c>
      <c r="I1073" s="145">
        <v>3</v>
      </c>
      <c r="J1073" s="145">
        <v>4</v>
      </c>
      <c r="K1073" s="145">
        <v>6</v>
      </c>
      <c r="L1073" s="145">
        <v>2</v>
      </c>
      <c r="M1073" s="145">
        <v>2</v>
      </c>
      <c r="N1073" s="145">
        <v>320983</v>
      </c>
    </row>
    <row r="1074" spans="1:14" ht="19">
      <c r="A1074" s="258"/>
      <c r="B1074" s="258"/>
      <c r="C1074" s="144" t="s">
        <v>7912</v>
      </c>
      <c r="D1074" s="145">
        <v>18</v>
      </c>
      <c r="E1074" s="145">
        <v>3</v>
      </c>
      <c r="F1074" s="145">
        <v>2</v>
      </c>
      <c r="G1074" s="145">
        <v>1</v>
      </c>
      <c r="H1074" s="145">
        <v>0</v>
      </c>
      <c r="I1074" s="145">
        <v>0</v>
      </c>
      <c r="J1074" s="145">
        <v>0</v>
      </c>
      <c r="K1074" s="145">
        <v>6</v>
      </c>
      <c r="L1074" s="145">
        <v>4</v>
      </c>
      <c r="M1074" s="145">
        <v>12</v>
      </c>
      <c r="N1074" s="145">
        <v>677554</v>
      </c>
    </row>
    <row r="1075" spans="1:14" ht="19">
      <c r="A1075" s="258"/>
      <c r="B1075" s="258"/>
      <c r="C1075" s="144" t="s">
        <v>7913</v>
      </c>
      <c r="D1075" s="145">
        <v>0</v>
      </c>
      <c r="E1075" s="145">
        <v>2</v>
      </c>
      <c r="F1075" s="145">
        <v>2</v>
      </c>
      <c r="G1075" s="145">
        <v>0</v>
      </c>
      <c r="H1075" s="145">
        <v>0</v>
      </c>
      <c r="I1075" s="145">
        <v>0</v>
      </c>
      <c r="J1075" s="145">
        <v>0</v>
      </c>
      <c r="K1075" s="145">
        <v>1</v>
      </c>
      <c r="L1075" s="145">
        <v>0</v>
      </c>
      <c r="M1075" s="145">
        <v>0</v>
      </c>
      <c r="N1075" s="145">
        <v>2831</v>
      </c>
    </row>
    <row r="1076" spans="1:14">
      <c r="A1076" s="258"/>
      <c r="B1076" s="258"/>
      <c r="C1076" s="144" t="s">
        <v>2674</v>
      </c>
      <c r="D1076" s="145">
        <v>1</v>
      </c>
      <c r="E1076" s="145">
        <v>0</v>
      </c>
      <c r="F1076" s="145">
        <v>0</v>
      </c>
      <c r="G1076" s="145">
        <v>0</v>
      </c>
      <c r="H1076" s="145">
        <v>0</v>
      </c>
      <c r="I1076" s="145">
        <v>0</v>
      </c>
      <c r="J1076" s="145">
        <v>0</v>
      </c>
      <c r="K1076" s="145">
        <v>0</v>
      </c>
      <c r="L1076" s="145">
        <v>0</v>
      </c>
      <c r="M1076" s="145">
        <v>1</v>
      </c>
      <c r="N1076" s="145">
        <v>19292</v>
      </c>
    </row>
    <row r="1077" spans="1:14">
      <c r="A1077" s="258"/>
      <c r="B1077" s="258"/>
      <c r="C1077" s="144" t="s">
        <v>2675</v>
      </c>
      <c r="D1077" s="145">
        <v>1</v>
      </c>
      <c r="E1077" s="145">
        <v>0</v>
      </c>
      <c r="F1077" s="145">
        <v>1</v>
      </c>
      <c r="G1077" s="145">
        <v>0</v>
      </c>
      <c r="H1077" s="145">
        <v>0</v>
      </c>
      <c r="I1077" s="145">
        <v>0</v>
      </c>
      <c r="J1077" s="145">
        <v>0</v>
      </c>
      <c r="K1077" s="145">
        <v>1</v>
      </c>
      <c r="L1077" s="145">
        <v>1</v>
      </c>
      <c r="M1077" s="145">
        <v>0</v>
      </c>
      <c r="N1077" s="145">
        <v>17506</v>
      </c>
    </row>
    <row r="1078" spans="1:14" ht="19">
      <c r="A1078" s="258"/>
      <c r="B1078" s="258"/>
      <c r="C1078" s="144" t="s">
        <v>7914</v>
      </c>
      <c r="D1078" s="145">
        <v>4</v>
      </c>
      <c r="E1078" s="145">
        <v>0</v>
      </c>
      <c r="F1078" s="145">
        <v>4</v>
      </c>
      <c r="G1078" s="145">
        <v>0</v>
      </c>
      <c r="H1078" s="145">
        <v>0</v>
      </c>
      <c r="I1078" s="145">
        <v>1</v>
      </c>
      <c r="J1078" s="145">
        <v>1</v>
      </c>
      <c r="K1078" s="145">
        <v>3</v>
      </c>
      <c r="L1078" s="145">
        <v>0</v>
      </c>
      <c r="M1078" s="145">
        <v>2</v>
      </c>
      <c r="N1078" s="145">
        <v>31882</v>
      </c>
    </row>
    <row r="1079" spans="1:14">
      <c r="A1079" s="258"/>
      <c r="B1079" s="258"/>
      <c r="C1079" s="144" t="s">
        <v>2676</v>
      </c>
      <c r="D1079" s="145">
        <v>1</v>
      </c>
      <c r="E1079" s="145">
        <v>0</v>
      </c>
      <c r="F1079" s="145">
        <v>0</v>
      </c>
      <c r="G1079" s="145">
        <v>0</v>
      </c>
      <c r="H1079" s="145">
        <v>0</v>
      </c>
      <c r="I1079" s="145">
        <v>0</v>
      </c>
      <c r="J1079" s="145">
        <v>0</v>
      </c>
      <c r="K1079" s="145">
        <v>0</v>
      </c>
      <c r="L1079" s="145">
        <v>1</v>
      </c>
      <c r="M1079" s="145">
        <v>0</v>
      </c>
      <c r="N1079" s="145">
        <v>7810</v>
      </c>
    </row>
    <row r="1080" spans="1:14">
      <c r="A1080" s="258"/>
      <c r="B1080" s="258"/>
      <c r="C1080" s="144" t="s">
        <v>2677</v>
      </c>
      <c r="D1080" s="145">
        <v>3</v>
      </c>
      <c r="E1080" s="145">
        <v>0</v>
      </c>
      <c r="F1080" s="145">
        <v>1</v>
      </c>
      <c r="G1080" s="145">
        <v>0</v>
      </c>
      <c r="H1080" s="145">
        <v>0</v>
      </c>
      <c r="I1080" s="145">
        <v>2</v>
      </c>
      <c r="J1080" s="145">
        <v>1</v>
      </c>
      <c r="K1080" s="145">
        <v>4</v>
      </c>
      <c r="L1080" s="145">
        <v>0</v>
      </c>
      <c r="M1080" s="145">
        <v>1</v>
      </c>
      <c r="N1080" s="145">
        <v>59839</v>
      </c>
    </row>
    <row r="1081" spans="1:14">
      <c r="A1081" s="258"/>
      <c r="B1081" s="258"/>
      <c r="C1081" s="144" t="s">
        <v>2678</v>
      </c>
      <c r="D1081" s="145">
        <v>1</v>
      </c>
      <c r="E1081" s="145">
        <v>0</v>
      </c>
      <c r="F1081" s="145">
        <v>0</v>
      </c>
      <c r="G1081" s="145">
        <v>0</v>
      </c>
      <c r="H1081" s="145">
        <v>0</v>
      </c>
      <c r="I1081" s="145">
        <v>0</v>
      </c>
      <c r="J1081" s="145">
        <v>0</v>
      </c>
      <c r="K1081" s="145">
        <v>0</v>
      </c>
      <c r="L1081" s="145">
        <v>1</v>
      </c>
      <c r="M1081" s="145">
        <v>0</v>
      </c>
      <c r="N1081" s="145">
        <v>1587</v>
      </c>
    </row>
    <row r="1082" spans="1:14">
      <c r="A1082" s="258"/>
      <c r="B1082" s="258"/>
      <c r="C1082" s="144" t="s">
        <v>2679</v>
      </c>
      <c r="D1082" s="145">
        <v>2</v>
      </c>
      <c r="E1082" s="145">
        <v>0</v>
      </c>
      <c r="F1082" s="145">
        <v>0</v>
      </c>
      <c r="G1082" s="145">
        <v>0</v>
      </c>
      <c r="H1082" s="145">
        <v>0</v>
      </c>
      <c r="I1082" s="145">
        <v>0</v>
      </c>
      <c r="J1082" s="145">
        <v>0</v>
      </c>
      <c r="K1082" s="145">
        <v>0</v>
      </c>
      <c r="L1082" s="145">
        <v>2</v>
      </c>
      <c r="M1082" s="145">
        <v>0</v>
      </c>
      <c r="N1082" s="145">
        <v>26050</v>
      </c>
    </row>
    <row r="1083" spans="1:14">
      <c r="A1083" s="258"/>
      <c r="B1083" s="258"/>
      <c r="C1083" s="144" t="s">
        <v>2680</v>
      </c>
      <c r="D1083" s="145">
        <v>1</v>
      </c>
      <c r="E1083" s="145">
        <v>0</v>
      </c>
      <c r="F1083" s="145">
        <v>0</v>
      </c>
      <c r="G1083" s="145">
        <v>0</v>
      </c>
      <c r="H1083" s="145">
        <v>0</v>
      </c>
      <c r="I1083" s="145">
        <v>0</v>
      </c>
      <c r="J1083" s="145">
        <v>0</v>
      </c>
      <c r="K1083" s="145">
        <v>0</v>
      </c>
      <c r="L1083" s="145">
        <v>0</v>
      </c>
      <c r="M1083" s="145">
        <v>1</v>
      </c>
      <c r="N1083" s="145">
        <v>7190</v>
      </c>
    </row>
    <row r="1084" spans="1:14" ht="19">
      <c r="A1084" s="258"/>
      <c r="B1084" s="258"/>
      <c r="C1084" s="144" t="s">
        <v>7806</v>
      </c>
      <c r="D1084" s="145">
        <v>1</v>
      </c>
      <c r="E1084" s="145">
        <v>2</v>
      </c>
      <c r="F1084" s="145">
        <v>1</v>
      </c>
      <c r="G1084" s="145">
        <v>0</v>
      </c>
      <c r="H1084" s="145">
        <v>0</v>
      </c>
      <c r="I1084" s="145">
        <v>0</v>
      </c>
      <c r="J1084" s="145">
        <v>1</v>
      </c>
      <c r="K1084" s="145">
        <v>1</v>
      </c>
      <c r="L1084" s="145">
        <v>0</v>
      </c>
      <c r="M1084" s="145">
        <v>1</v>
      </c>
      <c r="N1084" s="145">
        <v>36698</v>
      </c>
    </row>
    <row r="1085" spans="1:14">
      <c r="A1085" s="258"/>
      <c r="B1085" s="258"/>
      <c r="C1085" s="144" t="s">
        <v>2681</v>
      </c>
      <c r="D1085" s="145">
        <v>0</v>
      </c>
      <c r="E1085" s="145">
        <v>1</v>
      </c>
      <c r="F1085" s="145">
        <v>0</v>
      </c>
      <c r="G1085" s="145">
        <v>0</v>
      </c>
      <c r="H1085" s="145">
        <v>0</v>
      </c>
      <c r="I1085" s="145">
        <v>0</v>
      </c>
      <c r="J1085" s="145">
        <v>0</v>
      </c>
      <c r="K1085" s="145">
        <v>1</v>
      </c>
      <c r="L1085" s="145">
        <v>0</v>
      </c>
      <c r="M1085" s="145">
        <v>0</v>
      </c>
      <c r="N1085" s="145">
        <v>4368</v>
      </c>
    </row>
    <row r="1086" spans="1:14">
      <c r="A1086" s="258"/>
      <c r="B1086" s="258"/>
      <c r="C1086" s="144" t="s">
        <v>2682</v>
      </c>
      <c r="D1086" s="145">
        <v>2</v>
      </c>
      <c r="E1086" s="145">
        <v>0</v>
      </c>
      <c r="F1086" s="145">
        <v>0</v>
      </c>
      <c r="G1086" s="145">
        <v>0</v>
      </c>
      <c r="H1086" s="145">
        <v>0</v>
      </c>
      <c r="I1086" s="145">
        <v>0</v>
      </c>
      <c r="J1086" s="145">
        <v>1</v>
      </c>
      <c r="K1086" s="145">
        <v>1</v>
      </c>
      <c r="L1086" s="145">
        <v>0</v>
      </c>
      <c r="M1086" s="145">
        <v>0</v>
      </c>
      <c r="N1086" s="145">
        <v>15438</v>
      </c>
    </row>
    <row r="1087" spans="1:14">
      <c r="A1087" s="258"/>
      <c r="B1087" s="258"/>
      <c r="C1087" s="144" t="s">
        <v>2683</v>
      </c>
      <c r="D1087" s="145">
        <v>1</v>
      </c>
      <c r="E1087" s="145">
        <v>0</v>
      </c>
      <c r="F1087" s="145">
        <v>0</v>
      </c>
      <c r="G1087" s="145">
        <v>0</v>
      </c>
      <c r="H1087" s="145">
        <v>0</v>
      </c>
      <c r="I1087" s="145">
        <v>0</v>
      </c>
      <c r="J1087" s="145">
        <v>0</v>
      </c>
      <c r="K1087" s="145">
        <v>0</v>
      </c>
      <c r="L1087" s="145">
        <v>0</v>
      </c>
      <c r="M1087" s="145">
        <v>1</v>
      </c>
      <c r="N1087" s="145">
        <v>3016</v>
      </c>
    </row>
    <row r="1088" spans="1:14">
      <c r="A1088" s="258"/>
      <c r="B1088" s="258"/>
      <c r="C1088" s="144" t="s">
        <v>2684</v>
      </c>
      <c r="D1088" s="145">
        <v>1</v>
      </c>
      <c r="E1088" s="145">
        <v>0</v>
      </c>
      <c r="F1088" s="145">
        <v>0</v>
      </c>
      <c r="G1088" s="145">
        <v>0</v>
      </c>
      <c r="H1088" s="145">
        <v>0</v>
      </c>
      <c r="I1088" s="145">
        <v>0</v>
      </c>
      <c r="J1088" s="145">
        <v>1</v>
      </c>
      <c r="K1088" s="145">
        <v>0</v>
      </c>
      <c r="L1088" s="145">
        <v>0</v>
      </c>
      <c r="M1088" s="145">
        <v>0</v>
      </c>
      <c r="N1088" s="145">
        <v>6821</v>
      </c>
    </row>
    <row r="1089" spans="1:14">
      <c r="A1089" s="258"/>
      <c r="B1089" s="258"/>
      <c r="C1089" s="144" t="s">
        <v>2685</v>
      </c>
      <c r="D1089" s="145">
        <v>0</v>
      </c>
      <c r="E1089" s="145">
        <v>0</v>
      </c>
      <c r="F1089" s="145">
        <v>1</v>
      </c>
      <c r="G1089" s="145">
        <v>0</v>
      </c>
      <c r="H1089" s="145">
        <v>0</v>
      </c>
      <c r="I1089" s="145">
        <v>0</v>
      </c>
      <c r="J1089" s="145">
        <v>1</v>
      </c>
      <c r="K1089" s="145">
        <v>0</v>
      </c>
      <c r="L1089" s="145">
        <v>0</v>
      </c>
      <c r="M1089" s="145">
        <v>0</v>
      </c>
      <c r="N1089" s="145">
        <v>1352</v>
      </c>
    </row>
    <row r="1090" spans="1:14">
      <c r="A1090" s="258"/>
      <c r="B1090" s="258"/>
      <c r="C1090" s="144" t="s">
        <v>2686</v>
      </c>
      <c r="D1090" s="145">
        <v>0</v>
      </c>
      <c r="E1090" s="145">
        <v>1</v>
      </c>
      <c r="F1090" s="145">
        <v>1</v>
      </c>
      <c r="G1090" s="145">
        <v>0</v>
      </c>
      <c r="H1090" s="145">
        <v>0</v>
      </c>
      <c r="I1090" s="145">
        <v>0</v>
      </c>
      <c r="J1090" s="145">
        <v>0</v>
      </c>
      <c r="K1090" s="145">
        <v>1</v>
      </c>
      <c r="L1090" s="145">
        <v>1</v>
      </c>
      <c r="M1090" s="145">
        <v>0</v>
      </c>
      <c r="N1090" s="145">
        <v>6081</v>
      </c>
    </row>
    <row r="1091" spans="1:14">
      <c r="A1091" s="258"/>
      <c r="B1091" s="258" t="s">
        <v>1951</v>
      </c>
      <c r="C1091" s="141"/>
      <c r="D1091" s="142">
        <v>5</v>
      </c>
      <c r="E1091" s="142">
        <v>0</v>
      </c>
      <c r="F1091" s="142">
        <v>1</v>
      </c>
      <c r="G1091" s="142">
        <v>0</v>
      </c>
      <c r="H1091" s="142">
        <v>0</v>
      </c>
      <c r="I1091" s="142">
        <v>0</v>
      </c>
      <c r="J1091" s="142"/>
      <c r="K1091" s="142"/>
      <c r="L1091" s="142"/>
      <c r="M1091" s="142"/>
      <c r="N1091" s="142"/>
    </row>
    <row r="1092" spans="1:14">
      <c r="A1092" s="258"/>
      <c r="B1092" s="258"/>
      <c r="C1092" s="144" t="s">
        <v>2687</v>
      </c>
      <c r="D1092" s="145">
        <v>1</v>
      </c>
      <c r="E1092" s="145">
        <v>0</v>
      </c>
      <c r="F1092" s="145">
        <v>0</v>
      </c>
      <c r="G1092" s="145">
        <v>0</v>
      </c>
      <c r="H1092" s="145">
        <v>0</v>
      </c>
      <c r="I1092" s="145">
        <v>0</v>
      </c>
      <c r="J1092" s="145">
        <v>1</v>
      </c>
      <c r="K1092" s="145">
        <v>0</v>
      </c>
      <c r="L1092" s="145">
        <v>0</v>
      </c>
      <c r="M1092" s="145">
        <v>0</v>
      </c>
      <c r="N1092" s="145">
        <v>16847</v>
      </c>
    </row>
    <row r="1093" spans="1:14">
      <c r="A1093" s="258"/>
      <c r="B1093" s="258"/>
      <c r="C1093" s="144" t="s">
        <v>2688</v>
      </c>
      <c r="D1093" s="145">
        <v>3</v>
      </c>
      <c r="E1093" s="145">
        <v>0</v>
      </c>
      <c r="F1093" s="145">
        <v>0</v>
      </c>
      <c r="G1093" s="145">
        <v>0</v>
      </c>
      <c r="H1093" s="145">
        <v>0</v>
      </c>
      <c r="I1093" s="145">
        <v>0</v>
      </c>
      <c r="J1093" s="145">
        <v>0</v>
      </c>
      <c r="K1093" s="145">
        <v>0</v>
      </c>
      <c r="L1093" s="145">
        <v>0</v>
      </c>
      <c r="M1093" s="145">
        <v>3</v>
      </c>
      <c r="N1093" s="145">
        <v>32446</v>
      </c>
    </row>
    <row r="1094" spans="1:14">
      <c r="A1094" s="258"/>
      <c r="B1094" s="258"/>
      <c r="C1094" s="144" t="s">
        <v>2689</v>
      </c>
      <c r="D1094" s="145">
        <v>1</v>
      </c>
      <c r="E1094" s="145">
        <v>0</v>
      </c>
      <c r="F1094" s="145">
        <v>1</v>
      </c>
      <c r="G1094" s="145">
        <v>0</v>
      </c>
      <c r="H1094" s="145">
        <v>0</v>
      </c>
      <c r="I1094" s="145">
        <v>0</v>
      </c>
      <c r="J1094" s="145">
        <v>0</v>
      </c>
      <c r="K1094" s="145">
        <v>1</v>
      </c>
      <c r="L1094" s="145">
        <v>0</v>
      </c>
      <c r="M1094" s="145">
        <v>1</v>
      </c>
      <c r="N1094" s="145">
        <v>20304</v>
      </c>
    </row>
    <row r="1095" spans="1:14">
      <c r="A1095" s="258"/>
      <c r="B1095" s="258" t="s">
        <v>1955</v>
      </c>
      <c r="C1095" s="141"/>
      <c r="D1095" s="142">
        <v>12</v>
      </c>
      <c r="E1095" s="142">
        <v>2</v>
      </c>
      <c r="F1095" s="142">
        <v>1</v>
      </c>
      <c r="G1095" s="142">
        <v>1</v>
      </c>
      <c r="H1095" s="142">
        <v>0</v>
      </c>
      <c r="I1095" s="142">
        <v>0</v>
      </c>
      <c r="J1095" s="142"/>
      <c r="K1095" s="142"/>
      <c r="L1095" s="142"/>
      <c r="M1095" s="142"/>
      <c r="N1095" s="142"/>
    </row>
    <row r="1096" spans="1:14">
      <c r="A1096" s="258"/>
      <c r="B1096" s="258"/>
      <c r="C1096" s="144" t="s">
        <v>2690</v>
      </c>
      <c r="D1096" s="145">
        <v>1</v>
      </c>
      <c r="E1096" s="145">
        <v>0</v>
      </c>
      <c r="F1096" s="145">
        <v>0</v>
      </c>
      <c r="G1096" s="145">
        <v>0</v>
      </c>
      <c r="H1096" s="145">
        <v>0</v>
      </c>
      <c r="I1096" s="145">
        <v>0</v>
      </c>
      <c r="J1096" s="145">
        <v>0</v>
      </c>
      <c r="K1096" s="145">
        <v>1</v>
      </c>
      <c r="L1096" s="145">
        <v>0</v>
      </c>
      <c r="M1096" s="145">
        <v>0</v>
      </c>
      <c r="N1096" s="145"/>
    </row>
    <row r="1097" spans="1:14">
      <c r="A1097" s="258"/>
      <c r="B1097" s="258"/>
      <c r="C1097" s="147" t="s">
        <v>2691</v>
      </c>
      <c r="D1097" s="145">
        <v>0</v>
      </c>
      <c r="E1097" s="145">
        <v>2</v>
      </c>
      <c r="F1097" s="145">
        <v>0</v>
      </c>
      <c r="G1097" s="145">
        <v>1</v>
      </c>
      <c r="H1097" s="145">
        <v>0</v>
      </c>
      <c r="I1097" s="145">
        <v>0</v>
      </c>
      <c r="J1097" s="145">
        <v>0</v>
      </c>
      <c r="K1097" s="145">
        <v>3</v>
      </c>
      <c r="L1097" s="145">
        <v>0</v>
      </c>
      <c r="M1097" s="145">
        <v>0</v>
      </c>
      <c r="N1097" s="145"/>
    </row>
    <row r="1098" spans="1:14">
      <c r="A1098" s="258"/>
      <c r="B1098" s="258"/>
      <c r="C1098" s="147" t="s">
        <v>2692</v>
      </c>
      <c r="D1098" s="145">
        <v>2</v>
      </c>
      <c r="E1098" s="145">
        <v>0</v>
      </c>
      <c r="F1098" s="145">
        <v>0</v>
      </c>
      <c r="G1098" s="145">
        <v>0</v>
      </c>
      <c r="H1098" s="145">
        <v>0</v>
      </c>
      <c r="I1098" s="145">
        <v>0</v>
      </c>
      <c r="J1098" s="145">
        <v>1</v>
      </c>
      <c r="K1098" s="145">
        <v>1</v>
      </c>
      <c r="L1098" s="145">
        <v>0</v>
      </c>
      <c r="M1098" s="145">
        <v>0</v>
      </c>
      <c r="N1098" s="145"/>
    </row>
    <row r="1099" spans="1:14">
      <c r="A1099" s="258"/>
      <c r="B1099" s="258"/>
      <c r="C1099" s="147" t="s">
        <v>2693</v>
      </c>
      <c r="D1099" s="145">
        <v>1</v>
      </c>
      <c r="E1099" s="145">
        <v>0</v>
      </c>
      <c r="F1099" s="145">
        <v>0</v>
      </c>
      <c r="G1099" s="145">
        <v>0</v>
      </c>
      <c r="H1099" s="145">
        <v>0</v>
      </c>
      <c r="I1099" s="145">
        <v>0</v>
      </c>
      <c r="J1099" s="145">
        <v>0</v>
      </c>
      <c r="K1099" s="145">
        <v>0</v>
      </c>
      <c r="L1099" s="145">
        <v>0</v>
      </c>
      <c r="M1099" s="145">
        <v>1</v>
      </c>
      <c r="N1099" s="145"/>
    </row>
    <row r="1100" spans="1:14">
      <c r="A1100" s="258"/>
      <c r="B1100" s="258"/>
      <c r="C1100" s="147" t="s">
        <v>2694</v>
      </c>
      <c r="D1100" s="145">
        <v>2</v>
      </c>
      <c r="E1100" s="145">
        <v>0</v>
      </c>
      <c r="F1100" s="145">
        <v>0</v>
      </c>
      <c r="G1100" s="145">
        <v>0</v>
      </c>
      <c r="H1100" s="145">
        <v>0</v>
      </c>
      <c r="I1100" s="145">
        <v>0</v>
      </c>
      <c r="J1100" s="145">
        <v>0</v>
      </c>
      <c r="K1100" s="145">
        <v>0</v>
      </c>
      <c r="L1100" s="145">
        <v>2</v>
      </c>
      <c r="M1100" s="145">
        <v>0</v>
      </c>
      <c r="N1100" s="145"/>
    </row>
    <row r="1101" spans="1:14">
      <c r="A1101" s="258"/>
      <c r="B1101" s="258"/>
      <c r="C1101" s="147" t="s">
        <v>2695</v>
      </c>
      <c r="D1101" s="145">
        <v>2</v>
      </c>
      <c r="E1101" s="145">
        <v>0</v>
      </c>
      <c r="F1101" s="145">
        <v>0</v>
      </c>
      <c r="G1101" s="145">
        <v>0</v>
      </c>
      <c r="H1101" s="145">
        <v>0</v>
      </c>
      <c r="I1101" s="145">
        <v>0</v>
      </c>
      <c r="J1101" s="145">
        <v>0</v>
      </c>
      <c r="K1101" s="145">
        <v>0</v>
      </c>
      <c r="L1101" s="145">
        <v>2</v>
      </c>
      <c r="M1101" s="145">
        <v>0</v>
      </c>
      <c r="N1101" s="145"/>
    </row>
    <row r="1102" spans="1:14" ht="19">
      <c r="A1102" s="258"/>
      <c r="B1102" s="258"/>
      <c r="C1102" s="147" t="s">
        <v>7915</v>
      </c>
      <c r="D1102" s="145">
        <v>1</v>
      </c>
      <c r="E1102" s="145">
        <v>0</v>
      </c>
      <c r="F1102" s="145">
        <v>1</v>
      </c>
      <c r="G1102" s="145">
        <v>0</v>
      </c>
      <c r="H1102" s="145">
        <v>0</v>
      </c>
      <c r="I1102" s="145">
        <v>0</v>
      </c>
      <c r="J1102" s="145">
        <v>0</v>
      </c>
      <c r="K1102" s="145">
        <v>1</v>
      </c>
      <c r="L1102" s="145">
        <v>0</v>
      </c>
      <c r="M1102" s="145">
        <v>0</v>
      </c>
      <c r="N1102" s="145"/>
    </row>
    <row r="1103" spans="1:14">
      <c r="A1103" s="258"/>
      <c r="B1103" s="258"/>
      <c r="C1103" s="147" t="s">
        <v>2696</v>
      </c>
      <c r="D1103" s="145">
        <v>3</v>
      </c>
      <c r="E1103" s="145">
        <v>0</v>
      </c>
      <c r="F1103" s="145">
        <v>0</v>
      </c>
      <c r="G1103" s="145">
        <v>0</v>
      </c>
      <c r="H1103" s="145">
        <v>0</v>
      </c>
      <c r="I1103" s="145">
        <v>0</v>
      </c>
      <c r="J1103" s="145">
        <v>1</v>
      </c>
      <c r="K1103" s="145">
        <v>1</v>
      </c>
      <c r="L1103" s="145">
        <v>0</v>
      </c>
      <c r="M1103" s="145">
        <v>1</v>
      </c>
      <c r="N1103" s="145"/>
    </row>
    <row r="1104" spans="1:14">
      <c r="A1104" s="258"/>
      <c r="B1104" s="258" t="s">
        <v>1963</v>
      </c>
      <c r="C1104" s="143"/>
      <c r="D1104" s="142">
        <v>6</v>
      </c>
      <c r="E1104" s="142">
        <v>0</v>
      </c>
      <c r="F1104" s="142">
        <v>0</v>
      </c>
      <c r="G1104" s="142">
        <v>0</v>
      </c>
      <c r="H1104" s="142">
        <v>0</v>
      </c>
      <c r="I1104" s="142">
        <v>0</v>
      </c>
      <c r="J1104" s="142"/>
      <c r="K1104" s="142"/>
      <c r="L1104" s="142"/>
      <c r="M1104" s="142"/>
      <c r="N1104" s="142"/>
    </row>
    <row r="1105" spans="1:14">
      <c r="A1105" s="258"/>
      <c r="B1105" s="258"/>
      <c r="C1105" s="147" t="s">
        <v>2697</v>
      </c>
      <c r="D1105" s="145">
        <v>1</v>
      </c>
      <c r="E1105" s="145">
        <v>0</v>
      </c>
      <c r="F1105" s="145">
        <v>0</v>
      </c>
      <c r="G1105" s="145">
        <v>0</v>
      </c>
      <c r="H1105" s="145">
        <v>0</v>
      </c>
      <c r="I1105" s="145">
        <v>0</v>
      </c>
      <c r="J1105" s="145">
        <v>0</v>
      </c>
      <c r="K1105" s="145">
        <v>1</v>
      </c>
      <c r="L1105" s="145">
        <v>0</v>
      </c>
      <c r="M1105" s="145">
        <v>0</v>
      </c>
      <c r="N1105" s="145"/>
    </row>
    <row r="1106" spans="1:14">
      <c r="A1106" s="258"/>
      <c r="B1106" s="258"/>
      <c r="C1106" s="147" t="s">
        <v>2546</v>
      </c>
      <c r="D1106" s="145">
        <v>1</v>
      </c>
      <c r="E1106" s="145">
        <v>0</v>
      </c>
      <c r="F1106" s="145">
        <v>0</v>
      </c>
      <c r="G1106" s="145">
        <v>0</v>
      </c>
      <c r="H1106" s="145">
        <v>0</v>
      </c>
      <c r="I1106" s="145">
        <v>0</v>
      </c>
      <c r="J1106" s="145">
        <v>0</v>
      </c>
      <c r="K1106" s="145">
        <v>0</v>
      </c>
      <c r="L1106" s="145">
        <v>1</v>
      </c>
      <c r="M1106" s="145">
        <v>0</v>
      </c>
      <c r="N1106" s="145"/>
    </row>
    <row r="1107" spans="1:14">
      <c r="A1107" s="258"/>
      <c r="B1107" s="258"/>
      <c r="C1107" s="147" t="s">
        <v>2698</v>
      </c>
      <c r="D1107" s="145">
        <v>1</v>
      </c>
      <c r="E1107" s="145">
        <v>0</v>
      </c>
      <c r="F1107" s="145">
        <v>0</v>
      </c>
      <c r="G1107" s="145">
        <v>0</v>
      </c>
      <c r="H1107" s="145">
        <v>0</v>
      </c>
      <c r="I1107" s="145">
        <v>0</v>
      </c>
      <c r="J1107" s="145">
        <v>1</v>
      </c>
      <c r="K1107" s="145">
        <v>0</v>
      </c>
      <c r="L1107" s="145">
        <v>0</v>
      </c>
      <c r="M1107" s="145">
        <v>0</v>
      </c>
      <c r="N1107" s="145"/>
    </row>
    <row r="1108" spans="1:14">
      <c r="A1108" s="258"/>
      <c r="B1108" s="258"/>
      <c r="C1108" s="147" t="s">
        <v>2113</v>
      </c>
      <c r="D1108" s="145">
        <v>1</v>
      </c>
      <c r="E1108" s="145">
        <v>0</v>
      </c>
      <c r="F1108" s="145">
        <v>0</v>
      </c>
      <c r="G1108" s="145">
        <v>0</v>
      </c>
      <c r="H1108" s="145">
        <v>0</v>
      </c>
      <c r="I1108" s="145">
        <v>0</v>
      </c>
      <c r="J1108" s="145">
        <v>0</v>
      </c>
      <c r="K1108" s="145">
        <v>0</v>
      </c>
      <c r="L1108" s="145">
        <v>0</v>
      </c>
      <c r="M1108" s="145">
        <v>1</v>
      </c>
      <c r="N1108" s="145"/>
    </row>
    <row r="1109" spans="1:14">
      <c r="A1109" s="258"/>
      <c r="B1109" s="258"/>
      <c r="C1109" s="147" t="s">
        <v>1961</v>
      </c>
      <c r="D1109" s="145">
        <v>2</v>
      </c>
      <c r="E1109" s="145">
        <v>0</v>
      </c>
      <c r="F1109" s="145">
        <v>0</v>
      </c>
      <c r="G1109" s="145">
        <v>0</v>
      </c>
      <c r="H1109" s="145">
        <v>0</v>
      </c>
      <c r="I1109" s="145">
        <v>0</v>
      </c>
      <c r="J1109" s="145">
        <v>0</v>
      </c>
      <c r="K1109" s="145">
        <v>0</v>
      </c>
      <c r="L1109" s="145">
        <v>0</v>
      </c>
      <c r="M1109" s="145">
        <v>2</v>
      </c>
      <c r="N1109" s="145"/>
    </row>
    <row r="1110" spans="1:14">
      <c r="A1110" s="258"/>
      <c r="B1110" s="258" t="s">
        <v>2255</v>
      </c>
      <c r="C1110" s="143"/>
      <c r="D1110" s="142">
        <v>5</v>
      </c>
      <c r="E1110" s="142">
        <v>1</v>
      </c>
      <c r="F1110" s="142">
        <v>0</v>
      </c>
      <c r="G1110" s="142">
        <v>0</v>
      </c>
      <c r="H1110" s="142">
        <v>0</v>
      </c>
      <c r="I1110" s="142">
        <v>0</v>
      </c>
      <c r="J1110" s="142"/>
      <c r="K1110" s="142"/>
      <c r="L1110" s="142"/>
      <c r="M1110" s="142"/>
      <c r="N1110" s="142"/>
    </row>
    <row r="1111" spans="1:14">
      <c r="A1111" s="258"/>
      <c r="B1111" s="258"/>
      <c r="C1111" s="147" t="s">
        <v>2366</v>
      </c>
      <c r="D1111" s="145"/>
      <c r="E1111" s="145"/>
      <c r="F1111" s="145"/>
      <c r="G1111" s="145"/>
      <c r="H1111" s="145"/>
      <c r="I1111" s="145"/>
      <c r="J1111" s="145"/>
      <c r="K1111" s="145"/>
      <c r="L1111" s="145"/>
      <c r="M1111" s="145"/>
      <c r="N1111" s="145"/>
    </row>
    <row r="1112" spans="1:14">
      <c r="A1112" s="258"/>
      <c r="B1112" s="258"/>
      <c r="C1112" s="146" t="s">
        <v>2699</v>
      </c>
      <c r="D1112" s="145">
        <v>1</v>
      </c>
      <c r="E1112" s="145">
        <v>0</v>
      </c>
      <c r="F1112" s="145">
        <v>0</v>
      </c>
      <c r="G1112" s="145">
        <v>0</v>
      </c>
      <c r="H1112" s="145">
        <v>0</v>
      </c>
      <c r="I1112" s="145">
        <v>0</v>
      </c>
      <c r="J1112" s="145">
        <v>0</v>
      </c>
      <c r="K1112" s="145">
        <v>0</v>
      </c>
      <c r="L1112" s="145">
        <v>0</v>
      </c>
      <c r="M1112" s="145">
        <v>1</v>
      </c>
      <c r="N1112" s="145"/>
    </row>
    <row r="1113" spans="1:14">
      <c r="A1113" s="258"/>
      <c r="B1113" s="258"/>
      <c r="C1113" s="146" t="s">
        <v>2700</v>
      </c>
      <c r="D1113" s="145">
        <v>0</v>
      </c>
      <c r="E1113" s="145">
        <v>1</v>
      </c>
      <c r="F1113" s="145">
        <v>0</v>
      </c>
      <c r="G1113" s="145">
        <v>0</v>
      </c>
      <c r="H1113" s="145">
        <v>0</v>
      </c>
      <c r="I1113" s="145">
        <v>0</v>
      </c>
      <c r="J1113" s="145">
        <v>0</v>
      </c>
      <c r="K1113" s="145">
        <v>1</v>
      </c>
      <c r="L1113" s="145">
        <v>0</v>
      </c>
      <c r="M1113" s="145">
        <v>0</v>
      </c>
      <c r="N1113" s="145"/>
    </row>
    <row r="1114" spans="1:14" ht="19">
      <c r="A1114" s="258"/>
      <c r="B1114" s="258"/>
      <c r="C1114" s="146" t="s">
        <v>7916</v>
      </c>
      <c r="D1114" s="145">
        <v>4</v>
      </c>
      <c r="E1114" s="145">
        <v>0</v>
      </c>
      <c r="F1114" s="145">
        <v>0</v>
      </c>
      <c r="G1114" s="145">
        <v>0</v>
      </c>
      <c r="H1114" s="145">
        <v>0</v>
      </c>
      <c r="I1114" s="145">
        <v>0</v>
      </c>
      <c r="J1114" s="145">
        <v>1</v>
      </c>
      <c r="K1114" s="145">
        <v>0</v>
      </c>
      <c r="L1114" s="145">
        <v>0</v>
      </c>
      <c r="M1114" s="145">
        <v>0</v>
      </c>
      <c r="N1114" s="145"/>
    </row>
    <row r="1115" spans="1:14">
      <c r="A1115" s="258"/>
      <c r="B1115" s="258" t="s">
        <v>2259</v>
      </c>
      <c r="C1115" s="143"/>
      <c r="D1115" s="142">
        <v>1</v>
      </c>
      <c r="E1115" s="142">
        <v>0</v>
      </c>
      <c r="F1115" s="142">
        <v>0</v>
      </c>
      <c r="G1115" s="142">
        <v>0</v>
      </c>
      <c r="H1115" s="142">
        <v>0</v>
      </c>
      <c r="I1115" s="142">
        <v>0</v>
      </c>
      <c r="J1115" s="142"/>
      <c r="K1115" s="142"/>
      <c r="L1115" s="142"/>
      <c r="M1115" s="142"/>
      <c r="N1115" s="142"/>
    </row>
    <row r="1116" spans="1:14">
      <c r="A1116" s="258"/>
      <c r="B1116" s="258"/>
      <c r="C1116" s="147" t="s">
        <v>2701</v>
      </c>
      <c r="D1116" s="145">
        <v>1</v>
      </c>
      <c r="E1116" s="145">
        <v>0</v>
      </c>
      <c r="F1116" s="145">
        <v>0</v>
      </c>
      <c r="G1116" s="145">
        <v>0</v>
      </c>
      <c r="H1116" s="145">
        <v>0</v>
      </c>
      <c r="I1116" s="145">
        <v>0</v>
      </c>
      <c r="J1116" s="145">
        <v>0</v>
      </c>
      <c r="K1116" s="145">
        <v>0</v>
      </c>
      <c r="L1116" s="145">
        <v>1</v>
      </c>
      <c r="M1116" s="145">
        <v>0</v>
      </c>
      <c r="N1116" s="145"/>
    </row>
    <row r="1117" spans="1:14">
      <c r="A1117" s="258" t="s">
        <v>79</v>
      </c>
      <c r="B1117" s="143" t="s">
        <v>1904</v>
      </c>
      <c r="C1117" s="149"/>
      <c r="D1117" s="142">
        <v>49</v>
      </c>
      <c r="E1117" s="142">
        <v>14</v>
      </c>
      <c r="F1117" s="142">
        <v>11</v>
      </c>
      <c r="G1117" s="142">
        <v>0</v>
      </c>
      <c r="H1117" s="142">
        <v>1</v>
      </c>
      <c r="I1117" s="142">
        <v>0</v>
      </c>
      <c r="J1117" s="142"/>
      <c r="K1117" s="142"/>
      <c r="L1117" s="142"/>
      <c r="M1117" s="142"/>
      <c r="N1117" s="142"/>
    </row>
    <row r="1118" spans="1:14">
      <c r="A1118" s="258"/>
      <c r="B1118" s="258" t="s">
        <v>1905</v>
      </c>
      <c r="C1118" s="149"/>
      <c r="D1118" s="142">
        <v>12</v>
      </c>
      <c r="E1118" s="142">
        <v>4</v>
      </c>
      <c r="F1118" s="142">
        <v>1</v>
      </c>
      <c r="G1118" s="142">
        <v>0</v>
      </c>
      <c r="H1118" s="142">
        <v>0</v>
      </c>
      <c r="I1118" s="142">
        <v>0</v>
      </c>
      <c r="J1118" s="142"/>
      <c r="K1118" s="142"/>
      <c r="L1118" s="142"/>
      <c r="M1118" s="142"/>
      <c r="N1118" s="142"/>
    </row>
    <row r="1119" spans="1:14">
      <c r="A1119" s="258"/>
      <c r="B1119" s="258"/>
      <c r="C1119" s="144" t="s">
        <v>2702</v>
      </c>
      <c r="D1119" s="145">
        <v>1</v>
      </c>
      <c r="E1119" s="145">
        <v>1</v>
      </c>
      <c r="F1119" s="145">
        <v>0</v>
      </c>
      <c r="G1119" s="145">
        <v>0</v>
      </c>
      <c r="H1119" s="145">
        <v>0</v>
      </c>
      <c r="I1119" s="145">
        <v>0</v>
      </c>
      <c r="J1119" s="145">
        <v>0</v>
      </c>
      <c r="K1119" s="145">
        <v>1</v>
      </c>
      <c r="L1119" s="145">
        <v>0</v>
      </c>
      <c r="M1119" s="145">
        <v>1</v>
      </c>
      <c r="N1119" s="145">
        <v>219913</v>
      </c>
    </row>
    <row r="1120" spans="1:14">
      <c r="A1120" s="258"/>
      <c r="B1120" s="258"/>
      <c r="C1120" s="144" t="s">
        <v>2703</v>
      </c>
      <c r="D1120" s="145">
        <v>1</v>
      </c>
      <c r="E1120" s="145">
        <v>0</v>
      </c>
      <c r="F1120" s="145">
        <v>0</v>
      </c>
      <c r="G1120" s="145">
        <v>0</v>
      </c>
      <c r="H1120" s="145">
        <v>0</v>
      </c>
      <c r="I1120" s="145">
        <v>0</v>
      </c>
      <c r="J1120" s="145">
        <v>0</v>
      </c>
      <c r="K1120" s="145">
        <v>0</v>
      </c>
      <c r="L1120" s="145">
        <v>0</v>
      </c>
      <c r="M1120" s="145">
        <v>1</v>
      </c>
      <c r="N1120" s="145">
        <v>3383</v>
      </c>
    </row>
    <row r="1121" spans="1:14">
      <c r="A1121" s="258"/>
      <c r="B1121" s="258"/>
      <c r="C1121" s="144" t="s">
        <v>2704</v>
      </c>
      <c r="D1121" s="145">
        <v>1</v>
      </c>
      <c r="E1121" s="145">
        <v>0</v>
      </c>
      <c r="F1121" s="145">
        <v>0</v>
      </c>
      <c r="G1121" s="145">
        <v>0</v>
      </c>
      <c r="H1121" s="145">
        <v>0</v>
      </c>
      <c r="I1121" s="145">
        <v>0</v>
      </c>
      <c r="J1121" s="145">
        <v>0</v>
      </c>
      <c r="K1121" s="145">
        <v>0</v>
      </c>
      <c r="L1121" s="145">
        <v>0</v>
      </c>
      <c r="M1121" s="145">
        <v>1</v>
      </c>
      <c r="N1121" s="145">
        <v>10461</v>
      </c>
    </row>
    <row r="1122" spans="1:14">
      <c r="A1122" s="258"/>
      <c r="B1122" s="258"/>
      <c r="C1122" s="144" t="s">
        <v>2705</v>
      </c>
      <c r="D1122" s="145">
        <v>1</v>
      </c>
      <c r="E1122" s="145">
        <v>0</v>
      </c>
      <c r="F1122" s="145">
        <v>0</v>
      </c>
      <c r="G1122" s="145">
        <v>0</v>
      </c>
      <c r="H1122" s="145">
        <v>0</v>
      </c>
      <c r="I1122" s="145">
        <v>0</v>
      </c>
      <c r="J1122" s="145">
        <v>0</v>
      </c>
      <c r="K1122" s="145">
        <v>0</v>
      </c>
      <c r="L1122" s="145">
        <v>1</v>
      </c>
      <c r="M1122" s="145">
        <v>0</v>
      </c>
      <c r="N1122" s="145">
        <v>14103</v>
      </c>
    </row>
    <row r="1123" spans="1:14" ht="19">
      <c r="A1123" s="258"/>
      <c r="B1123" s="258"/>
      <c r="C1123" s="144" t="s">
        <v>7917</v>
      </c>
      <c r="D1123" s="145">
        <v>0</v>
      </c>
      <c r="E1123" s="145">
        <v>3</v>
      </c>
      <c r="F1123" s="145">
        <v>0</v>
      </c>
      <c r="G1123" s="145">
        <v>0</v>
      </c>
      <c r="H1123" s="145">
        <v>0</v>
      </c>
      <c r="I1123" s="145">
        <v>0</v>
      </c>
      <c r="J1123" s="145">
        <v>1</v>
      </c>
      <c r="K1123" s="145">
        <v>0</v>
      </c>
      <c r="L1123" s="145">
        <v>0</v>
      </c>
      <c r="M1123" s="145">
        <v>0</v>
      </c>
      <c r="N1123" s="145">
        <v>11543</v>
      </c>
    </row>
    <row r="1124" spans="1:14">
      <c r="A1124" s="258"/>
      <c r="B1124" s="258"/>
      <c r="C1124" s="144" t="s">
        <v>2706</v>
      </c>
      <c r="D1124" s="145">
        <v>1</v>
      </c>
      <c r="E1124" s="145">
        <v>0</v>
      </c>
      <c r="F1124" s="145">
        <v>0</v>
      </c>
      <c r="G1124" s="145">
        <v>0</v>
      </c>
      <c r="H1124" s="145">
        <v>0</v>
      </c>
      <c r="I1124" s="145">
        <v>0</v>
      </c>
      <c r="J1124" s="145">
        <v>0</v>
      </c>
      <c r="K1124" s="145">
        <v>0</v>
      </c>
      <c r="L1124" s="145">
        <v>1</v>
      </c>
      <c r="M1124" s="145">
        <v>0</v>
      </c>
      <c r="N1124" s="145">
        <v>9674</v>
      </c>
    </row>
    <row r="1125" spans="1:14">
      <c r="A1125" s="258"/>
      <c r="B1125" s="258"/>
      <c r="C1125" s="144" t="s">
        <v>2707</v>
      </c>
      <c r="D1125" s="145">
        <v>1</v>
      </c>
      <c r="E1125" s="145">
        <v>0</v>
      </c>
      <c r="F1125" s="145">
        <v>0</v>
      </c>
      <c r="G1125" s="145">
        <v>0</v>
      </c>
      <c r="H1125" s="145">
        <v>0</v>
      </c>
      <c r="I1125" s="145">
        <v>0</v>
      </c>
      <c r="J1125" s="145">
        <v>0</v>
      </c>
      <c r="K1125" s="145">
        <v>1</v>
      </c>
      <c r="L1125" s="145">
        <v>0</v>
      </c>
      <c r="M1125" s="145">
        <v>0</v>
      </c>
      <c r="N1125" s="145">
        <v>64419</v>
      </c>
    </row>
    <row r="1126" spans="1:14">
      <c r="A1126" s="258"/>
      <c r="B1126" s="258"/>
      <c r="C1126" s="144" t="s">
        <v>2708</v>
      </c>
      <c r="D1126" s="145">
        <v>2</v>
      </c>
      <c r="E1126" s="145">
        <v>0</v>
      </c>
      <c r="F1126" s="145">
        <v>0</v>
      </c>
      <c r="G1126" s="145">
        <v>0</v>
      </c>
      <c r="H1126" s="145">
        <v>0</v>
      </c>
      <c r="I1126" s="145">
        <v>0</v>
      </c>
      <c r="J1126" s="145">
        <v>2</v>
      </c>
      <c r="K1126" s="145">
        <v>0</v>
      </c>
      <c r="L1126" s="145">
        <v>0</v>
      </c>
      <c r="M1126" s="145">
        <v>0</v>
      </c>
      <c r="N1126" s="145">
        <v>4843</v>
      </c>
    </row>
    <row r="1127" spans="1:14">
      <c r="A1127" s="258"/>
      <c r="B1127" s="258"/>
      <c r="C1127" s="144" t="s">
        <v>2709</v>
      </c>
      <c r="D1127" s="145">
        <v>0</v>
      </c>
      <c r="E1127" s="145">
        <v>0</v>
      </c>
      <c r="F1127" s="145">
        <v>1</v>
      </c>
      <c r="G1127" s="145">
        <v>0</v>
      </c>
      <c r="H1127" s="145">
        <v>0</v>
      </c>
      <c r="I1127" s="145">
        <v>0</v>
      </c>
      <c r="J1127" s="145">
        <v>0</v>
      </c>
      <c r="K1127" s="145">
        <v>0</v>
      </c>
      <c r="L1127" s="145">
        <v>1</v>
      </c>
      <c r="M1127" s="145">
        <v>0</v>
      </c>
      <c r="N1127" s="145">
        <v>46908</v>
      </c>
    </row>
    <row r="1128" spans="1:14">
      <c r="A1128" s="258"/>
      <c r="B1128" s="258"/>
      <c r="C1128" s="144" t="s">
        <v>2710</v>
      </c>
      <c r="D1128" s="145">
        <v>1</v>
      </c>
      <c r="E1128" s="145">
        <v>0</v>
      </c>
      <c r="F1128" s="145">
        <v>0</v>
      </c>
      <c r="G1128" s="145">
        <v>0</v>
      </c>
      <c r="H1128" s="145">
        <v>0</v>
      </c>
      <c r="I1128" s="145">
        <v>0</v>
      </c>
      <c r="J1128" s="145">
        <v>0</v>
      </c>
      <c r="K1128" s="145">
        <v>0</v>
      </c>
      <c r="L1128" s="145">
        <v>1</v>
      </c>
      <c r="M1128" s="145">
        <v>0</v>
      </c>
      <c r="N1128" s="145">
        <v>15447</v>
      </c>
    </row>
    <row r="1129" spans="1:14">
      <c r="A1129" s="258"/>
      <c r="B1129" s="258"/>
      <c r="C1129" s="144" t="s">
        <v>2711</v>
      </c>
      <c r="D1129" s="145">
        <v>2</v>
      </c>
      <c r="E1129" s="145">
        <v>0</v>
      </c>
      <c r="F1129" s="145">
        <v>0</v>
      </c>
      <c r="G1129" s="145">
        <v>0</v>
      </c>
      <c r="H1129" s="145">
        <v>0</v>
      </c>
      <c r="I1129" s="145">
        <v>0</v>
      </c>
      <c r="J1129" s="145">
        <v>0</v>
      </c>
      <c r="K1129" s="145">
        <v>2</v>
      </c>
      <c r="L1129" s="145">
        <v>0</v>
      </c>
      <c r="M1129" s="145">
        <v>0</v>
      </c>
      <c r="N1129" s="145">
        <v>3771</v>
      </c>
    </row>
    <row r="1130" spans="1:14">
      <c r="A1130" s="258"/>
      <c r="B1130" s="258"/>
      <c r="C1130" s="144" t="s">
        <v>2712</v>
      </c>
      <c r="D1130" s="145">
        <v>1</v>
      </c>
      <c r="E1130" s="145">
        <v>0</v>
      </c>
      <c r="F1130" s="145">
        <v>0</v>
      </c>
      <c r="G1130" s="145">
        <v>0</v>
      </c>
      <c r="H1130" s="145">
        <v>0</v>
      </c>
      <c r="I1130" s="145">
        <v>0</v>
      </c>
      <c r="J1130" s="145">
        <v>1</v>
      </c>
      <c r="K1130" s="145">
        <v>0</v>
      </c>
      <c r="L1130" s="145">
        <v>0</v>
      </c>
      <c r="M1130" s="145">
        <v>0</v>
      </c>
      <c r="N1130" s="145">
        <v>2973</v>
      </c>
    </row>
    <row r="1131" spans="1:14">
      <c r="A1131" s="258"/>
      <c r="B1131" s="258" t="s">
        <v>1951</v>
      </c>
      <c r="C1131" s="141"/>
      <c r="D1131" s="142">
        <v>1</v>
      </c>
      <c r="E1131" s="142">
        <v>0</v>
      </c>
      <c r="F1131" s="142">
        <v>0</v>
      </c>
      <c r="G1131" s="142">
        <v>0</v>
      </c>
      <c r="H1131" s="142">
        <v>0</v>
      </c>
      <c r="I1131" s="142">
        <v>0</v>
      </c>
      <c r="J1131" s="142"/>
      <c r="K1131" s="142"/>
      <c r="L1131" s="142"/>
      <c r="M1131" s="142"/>
      <c r="N1131" s="142"/>
    </row>
    <row r="1132" spans="1:14">
      <c r="A1132" s="258"/>
      <c r="B1132" s="258"/>
      <c r="C1132" s="144" t="s">
        <v>2713</v>
      </c>
      <c r="D1132" s="145">
        <v>1</v>
      </c>
      <c r="E1132" s="145">
        <v>0</v>
      </c>
      <c r="F1132" s="145">
        <v>0</v>
      </c>
      <c r="G1132" s="145">
        <v>0</v>
      </c>
      <c r="H1132" s="145">
        <v>0</v>
      </c>
      <c r="I1132" s="145">
        <v>0</v>
      </c>
      <c r="J1132" s="145">
        <v>1</v>
      </c>
      <c r="K1132" s="145">
        <v>0</v>
      </c>
      <c r="L1132" s="145">
        <v>0</v>
      </c>
      <c r="M1132" s="145">
        <v>0</v>
      </c>
      <c r="N1132" s="145">
        <v>1150</v>
      </c>
    </row>
    <row r="1133" spans="1:14">
      <c r="A1133" s="258"/>
      <c r="B1133" s="258" t="s">
        <v>1955</v>
      </c>
      <c r="C1133" s="141"/>
      <c r="D1133" s="142">
        <v>30</v>
      </c>
      <c r="E1133" s="142">
        <v>10</v>
      </c>
      <c r="F1133" s="142">
        <v>7</v>
      </c>
      <c r="G1133" s="142">
        <v>0</v>
      </c>
      <c r="H1133" s="142">
        <v>0</v>
      </c>
      <c r="I1133" s="142">
        <v>0</v>
      </c>
      <c r="J1133" s="142"/>
      <c r="K1133" s="142"/>
      <c r="L1133" s="142"/>
      <c r="M1133" s="142"/>
      <c r="N1133" s="142"/>
    </row>
    <row r="1134" spans="1:14">
      <c r="A1134" s="258"/>
      <c r="B1134" s="258"/>
      <c r="C1134" s="144" t="s">
        <v>2714</v>
      </c>
      <c r="D1134" s="145">
        <v>0</v>
      </c>
      <c r="E1134" s="145">
        <v>1</v>
      </c>
      <c r="F1134" s="145">
        <v>0</v>
      </c>
      <c r="G1134" s="145">
        <v>0</v>
      </c>
      <c r="H1134" s="145">
        <v>0</v>
      </c>
      <c r="I1134" s="145">
        <v>0</v>
      </c>
      <c r="J1134" s="145">
        <v>0</v>
      </c>
      <c r="K1134" s="145">
        <v>0</v>
      </c>
      <c r="L1134" s="145">
        <v>0</v>
      </c>
      <c r="M1134" s="145">
        <v>1</v>
      </c>
      <c r="N1134" s="145"/>
    </row>
    <row r="1135" spans="1:14" ht="19">
      <c r="A1135" s="258"/>
      <c r="B1135" s="258"/>
      <c r="C1135" s="144" t="s">
        <v>7918</v>
      </c>
      <c r="D1135" s="145">
        <v>4</v>
      </c>
      <c r="E1135" s="145">
        <v>0</v>
      </c>
      <c r="F1135" s="145">
        <v>0</v>
      </c>
      <c r="G1135" s="145">
        <v>0</v>
      </c>
      <c r="H1135" s="145">
        <v>0</v>
      </c>
      <c r="I1135" s="145">
        <v>0</v>
      </c>
      <c r="J1135" s="145">
        <v>0</v>
      </c>
      <c r="K1135" s="145">
        <v>0</v>
      </c>
      <c r="L1135" s="145">
        <v>1</v>
      </c>
      <c r="M1135" s="145">
        <v>1</v>
      </c>
      <c r="N1135" s="145"/>
    </row>
    <row r="1136" spans="1:14">
      <c r="A1136" s="258"/>
      <c r="B1136" s="258"/>
      <c r="C1136" s="144" t="s">
        <v>2715</v>
      </c>
      <c r="D1136" s="145">
        <v>1</v>
      </c>
      <c r="E1136" s="145">
        <v>0</v>
      </c>
      <c r="F1136" s="145">
        <v>2</v>
      </c>
      <c r="G1136" s="145">
        <v>0</v>
      </c>
      <c r="H1136" s="145">
        <v>0</v>
      </c>
      <c r="I1136" s="145">
        <v>0</v>
      </c>
      <c r="J1136" s="145">
        <v>0</v>
      </c>
      <c r="K1136" s="145">
        <v>1</v>
      </c>
      <c r="L1136" s="145">
        <v>1</v>
      </c>
      <c r="M1136" s="145">
        <v>1</v>
      </c>
      <c r="N1136" s="145"/>
    </row>
    <row r="1137" spans="1:14" ht="19">
      <c r="A1137" s="258"/>
      <c r="B1137" s="258"/>
      <c r="C1137" s="144" t="s">
        <v>7919</v>
      </c>
      <c r="D1137" s="145">
        <v>0</v>
      </c>
      <c r="E1137" s="145">
        <v>2</v>
      </c>
      <c r="F1137" s="145">
        <v>0</v>
      </c>
      <c r="G1137" s="145">
        <v>0</v>
      </c>
      <c r="H1137" s="145">
        <v>0</v>
      </c>
      <c r="I1137" s="145">
        <v>0</v>
      </c>
      <c r="J1137" s="145">
        <v>0</v>
      </c>
      <c r="K1137" s="145">
        <v>1</v>
      </c>
      <c r="L1137" s="145">
        <v>0</v>
      </c>
      <c r="M1137" s="145">
        <v>0</v>
      </c>
      <c r="N1137" s="145"/>
    </row>
    <row r="1138" spans="1:14">
      <c r="A1138" s="258"/>
      <c r="B1138" s="258"/>
      <c r="C1138" s="144" t="s">
        <v>2716</v>
      </c>
      <c r="D1138" s="145">
        <v>0</v>
      </c>
      <c r="E1138" s="145">
        <v>1</v>
      </c>
      <c r="F1138" s="145">
        <v>0</v>
      </c>
      <c r="G1138" s="145">
        <v>0</v>
      </c>
      <c r="H1138" s="145">
        <v>0</v>
      </c>
      <c r="I1138" s="145">
        <v>0</v>
      </c>
      <c r="J1138" s="145">
        <v>0</v>
      </c>
      <c r="K1138" s="145">
        <v>0</v>
      </c>
      <c r="L1138" s="145">
        <v>1</v>
      </c>
      <c r="M1138" s="145">
        <v>0</v>
      </c>
      <c r="N1138" s="145"/>
    </row>
    <row r="1139" spans="1:14">
      <c r="A1139" s="258"/>
      <c r="B1139" s="258"/>
      <c r="C1139" s="144" t="s">
        <v>2717</v>
      </c>
      <c r="D1139" s="145">
        <v>1</v>
      </c>
      <c r="E1139" s="145">
        <v>0</v>
      </c>
      <c r="F1139" s="145">
        <v>0</v>
      </c>
      <c r="G1139" s="145">
        <v>0</v>
      </c>
      <c r="H1139" s="145">
        <v>0</v>
      </c>
      <c r="I1139" s="145">
        <v>0</v>
      </c>
      <c r="J1139" s="145">
        <v>1</v>
      </c>
      <c r="K1139" s="145">
        <v>0</v>
      </c>
      <c r="L1139" s="145">
        <v>0</v>
      </c>
      <c r="M1139" s="145">
        <v>0</v>
      </c>
      <c r="N1139" s="145"/>
    </row>
    <row r="1140" spans="1:14">
      <c r="A1140" s="258"/>
      <c r="B1140" s="258"/>
      <c r="C1140" s="144" t="s">
        <v>2718</v>
      </c>
      <c r="D1140" s="145">
        <v>1</v>
      </c>
      <c r="E1140" s="145">
        <v>0</v>
      </c>
      <c r="F1140" s="145">
        <v>0</v>
      </c>
      <c r="G1140" s="145">
        <v>0</v>
      </c>
      <c r="H1140" s="145">
        <v>0</v>
      </c>
      <c r="I1140" s="145">
        <v>0</v>
      </c>
      <c r="J1140" s="145">
        <v>0</v>
      </c>
      <c r="K1140" s="145">
        <v>0</v>
      </c>
      <c r="L1140" s="145">
        <v>1</v>
      </c>
      <c r="M1140" s="145">
        <v>0</v>
      </c>
      <c r="N1140" s="145"/>
    </row>
    <row r="1141" spans="1:14">
      <c r="A1141" s="258"/>
      <c r="B1141" s="258"/>
      <c r="C1141" s="144" t="s">
        <v>2719</v>
      </c>
      <c r="D1141" s="145">
        <v>2</v>
      </c>
      <c r="E1141" s="145">
        <v>0</v>
      </c>
      <c r="F1141" s="145">
        <v>1</v>
      </c>
      <c r="G1141" s="145">
        <v>0</v>
      </c>
      <c r="H1141" s="145">
        <v>0</v>
      </c>
      <c r="I1141" s="145">
        <v>0</v>
      </c>
      <c r="J1141" s="145">
        <v>1</v>
      </c>
      <c r="K1141" s="145">
        <v>0</v>
      </c>
      <c r="L1141" s="145">
        <v>2</v>
      </c>
      <c r="M1141" s="145">
        <v>0</v>
      </c>
      <c r="N1141" s="145"/>
    </row>
    <row r="1142" spans="1:14">
      <c r="A1142" s="258"/>
      <c r="B1142" s="258"/>
      <c r="C1142" s="144" t="s">
        <v>2720</v>
      </c>
      <c r="D1142" s="145">
        <v>0</v>
      </c>
      <c r="E1142" s="145">
        <v>1</v>
      </c>
      <c r="F1142" s="145">
        <v>0</v>
      </c>
      <c r="G1142" s="145">
        <v>0</v>
      </c>
      <c r="H1142" s="145">
        <v>0</v>
      </c>
      <c r="I1142" s="145">
        <v>0</v>
      </c>
      <c r="J1142" s="145">
        <v>0</v>
      </c>
      <c r="K1142" s="145">
        <v>0</v>
      </c>
      <c r="L1142" s="145">
        <v>0</v>
      </c>
      <c r="M1142" s="145">
        <v>1</v>
      </c>
      <c r="N1142" s="145"/>
    </row>
    <row r="1143" spans="1:14">
      <c r="A1143" s="258"/>
      <c r="B1143" s="258"/>
      <c r="C1143" s="144" t="s">
        <v>2721</v>
      </c>
      <c r="D1143" s="145">
        <v>0</v>
      </c>
      <c r="E1143" s="145">
        <v>0</v>
      </c>
      <c r="F1143" s="145">
        <v>2</v>
      </c>
      <c r="G1143" s="145">
        <v>0</v>
      </c>
      <c r="H1143" s="145">
        <v>0</v>
      </c>
      <c r="I1143" s="145">
        <v>0</v>
      </c>
      <c r="J1143" s="145">
        <v>1</v>
      </c>
      <c r="K1143" s="145">
        <v>1</v>
      </c>
      <c r="L1143" s="145">
        <v>0</v>
      </c>
      <c r="M1143" s="145">
        <v>0</v>
      </c>
      <c r="N1143" s="145"/>
    </row>
    <row r="1144" spans="1:14">
      <c r="A1144" s="258"/>
      <c r="B1144" s="258"/>
      <c r="C1144" s="144" t="s">
        <v>2722</v>
      </c>
      <c r="D1144" s="145">
        <v>2</v>
      </c>
      <c r="E1144" s="145">
        <v>0</v>
      </c>
      <c r="F1144" s="145">
        <v>0</v>
      </c>
      <c r="G1144" s="145">
        <v>0</v>
      </c>
      <c r="H1144" s="145">
        <v>0</v>
      </c>
      <c r="I1144" s="145">
        <v>0</v>
      </c>
      <c r="J1144" s="145">
        <v>0</v>
      </c>
      <c r="K1144" s="145">
        <v>0</v>
      </c>
      <c r="L1144" s="145">
        <v>0</v>
      </c>
      <c r="M1144" s="145">
        <v>2</v>
      </c>
      <c r="N1144" s="145"/>
    </row>
    <row r="1145" spans="1:14" ht="19">
      <c r="A1145" s="258"/>
      <c r="B1145" s="258"/>
      <c r="C1145" s="144" t="s">
        <v>7920</v>
      </c>
      <c r="D1145" s="145">
        <v>3</v>
      </c>
      <c r="E1145" s="145">
        <v>1</v>
      </c>
      <c r="F1145" s="145">
        <v>0</v>
      </c>
      <c r="G1145" s="145">
        <v>0</v>
      </c>
      <c r="H1145" s="145">
        <v>0</v>
      </c>
      <c r="I1145" s="145">
        <v>0</v>
      </c>
      <c r="J1145" s="145">
        <v>2</v>
      </c>
      <c r="K1145" s="145">
        <v>1</v>
      </c>
      <c r="L1145" s="145">
        <v>0</v>
      </c>
      <c r="M1145" s="145">
        <v>0</v>
      </c>
      <c r="N1145" s="145"/>
    </row>
    <row r="1146" spans="1:14" ht="19">
      <c r="A1146" s="258"/>
      <c r="B1146" s="258"/>
      <c r="C1146" s="144" t="s">
        <v>7921</v>
      </c>
      <c r="D1146" s="145">
        <v>16</v>
      </c>
      <c r="E1146" s="145">
        <v>4</v>
      </c>
      <c r="F1146" s="145">
        <v>2</v>
      </c>
      <c r="G1146" s="145">
        <v>0</v>
      </c>
      <c r="H1146" s="145">
        <v>0</v>
      </c>
      <c r="I1146" s="145">
        <v>0</v>
      </c>
      <c r="J1146" s="145">
        <v>4</v>
      </c>
      <c r="K1146" s="145">
        <v>4</v>
      </c>
      <c r="L1146" s="145">
        <v>6</v>
      </c>
      <c r="M1146" s="145">
        <v>4</v>
      </c>
      <c r="N1146" s="145"/>
    </row>
    <row r="1147" spans="1:14">
      <c r="A1147" s="258"/>
      <c r="B1147" s="258" t="s">
        <v>1963</v>
      </c>
      <c r="C1147" s="141"/>
      <c r="D1147" s="142">
        <v>5</v>
      </c>
      <c r="E1147" s="142">
        <v>0</v>
      </c>
      <c r="F1147" s="142">
        <v>3</v>
      </c>
      <c r="G1147" s="142">
        <v>0</v>
      </c>
      <c r="H1147" s="142">
        <v>0</v>
      </c>
      <c r="I1147" s="142">
        <v>0</v>
      </c>
      <c r="J1147" s="142"/>
      <c r="K1147" s="142"/>
      <c r="L1147" s="142"/>
      <c r="M1147" s="142"/>
      <c r="N1147" s="142"/>
    </row>
    <row r="1148" spans="1:14">
      <c r="A1148" s="258"/>
      <c r="B1148" s="258"/>
      <c r="C1148" s="144" t="s">
        <v>2723</v>
      </c>
      <c r="D1148" s="145">
        <v>1</v>
      </c>
      <c r="E1148" s="145">
        <v>0</v>
      </c>
      <c r="F1148" s="145">
        <v>0</v>
      </c>
      <c r="G1148" s="145">
        <v>0</v>
      </c>
      <c r="H1148" s="145">
        <v>0</v>
      </c>
      <c r="I1148" s="145">
        <v>0</v>
      </c>
      <c r="J1148" s="145">
        <v>1</v>
      </c>
      <c r="K1148" s="145">
        <v>0</v>
      </c>
      <c r="L1148" s="145">
        <v>0</v>
      </c>
      <c r="M1148" s="145">
        <v>0</v>
      </c>
      <c r="N1148" s="145"/>
    </row>
    <row r="1149" spans="1:14">
      <c r="A1149" s="258"/>
      <c r="B1149" s="258"/>
      <c r="C1149" s="144" t="s">
        <v>2724</v>
      </c>
      <c r="D1149" s="145">
        <v>3</v>
      </c>
      <c r="E1149" s="145">
        <v>0</v>
      </c>
      <c r="F1149" s="145">
        <v>0</v>
      </c>
      <c r="G1149" s="145">
        <v>0</v>
      </c>
      <c r="H1149" s="145">
        <v>0</v>
      </c>
      <c r="I1149" s="145">
        <v>0</v>
      </c>
      <c r="J1149" s="145">
        <v>2</v>
      </c>
      <c r="K1149" s="145">
        <v>1</v>
      </c>
      <c r="L1149" s="145">
        <v>0</v>
      </c>
      <c r="M1149" s="145">
        <v>0</v>
      </c>
      <c r="N1149" s="145"/>
    </row>
    <row r="1150" spans="1:14">
      <c r="A1150" s="258"/>
      <c r="B1150" s="258"/>
      <c r="C1150" s="144" t="s">
        <v>2725</v>
      </c>
      <c r="D1150" s="145">
        <v>1</v>
      </c>
      <c r="E1150" s="145">
        <v>0</v>
      </c>
      <c r="F1150" s="145">
        <v>1</v>
      </c>
      <c r="G1150" s="145">
        <v>0</v>
      </c>
      <c r="H1150" s="145">
        <v>0</v>
      </c>
      <c r="I1150" s="145">
        <v>0</v>
      </c>
      <c r="J1150" s="145">
        <v>0</v>
      </c>
      <c r="K1150" s="145">
        <v>2</v>
      </c>
      <c r="L1150" s="145">
        <v>0</v>
      </c>
      <c r="M1150" s="145">
        <v>0</v>
      </c>
      <c r="N1150" s="145"/>
    </row>
    <row r="1151" spans="1:14">
      <c r="A1151" s="258"/>
      <c r="B1151" s="258"/>
      <c r="C1151" s="144" t="s">
        <v>2726</v>
      </c>
      <c r="D1151" s="145">
        <v>0</v>
      </c>
      <c r="E1151" s="145">
        <v>0</v>
      </c>
      <c r="F1151" s="145">
        <v>1</v>
      </c>
      <c r="G1151" s="145">
        <v>0</v>
      </c>
      <c r="H1151" s="145">
        <v>0</v>
      </c>
      <c r="I1151" s="145">
        <v>0</v>
      </c>
      <c r="J1151" s="145">
        <v>0</v>
      </c>
      <c r="K1151" s="145">
        <v>1</v>
      </c>
      <c r="L1151" s="145">
        <v>0</v>
      </c>
      <c r="M1151" s="145">
        <v>0</v>
      </c>
      <c r="N1151" s="145"/>
    </row>
    <row r="1152" spans="1:14">
      <c r="A1152" s="258"/>
      <c r="B1152" s="258"/>
      <c r="C1152" s="144" t="s">
        <v>2727</v>
      </c>
      <c r="D1152" s="145">
        <v>0</v>
      </c>
      <c r="E1152" s="145">
        <v>0</v>
      </c>
      <c r="F1152" s="145">
        <v>1</v>
      </c>
      <c r="G1152" s="145">
        <v>0</v>
      </c>
      <c r="H1152" s="145">
        <v>0</v>
      </c>
      <c r="I1152" s="145">
        <v>0</v>
      </c>
      <c r="J1152" s="145">
        <v>1</v>
      </c>
      <c r="K1152" s="145">
        <v>0</v>
      </c>
      <c r="L1152" s="145">
        <v>0</v>
      </c>
      <c r="M1152" s="145">
        <v>0</v>
      </c>
      <c r="N1152" s="145"/>
    </row>
    <row r="1153" spans="1:14">
      <c r="A1153" s="258"/>
      <c r="B1153" s="258" t="s">
        <v>1996</v>
      </c>
      <c r="C1153" s="141"/>
      <c r="D1153" s="142">
        <v>1</v>
      </c>
      <c r="E1153" s="142">
        <v>0</v>
      </c>
      <c r="F1153" s="142">
        <v>0</v>
      </c>
      <c r="G1153" s="142">
        <v>0</v>
      </c>
      <c r="H1153" s="142">
        <v>1</v>
      </c>
      <c r="I1153" s="142">
        <v>0</v>
      </c>
      <c r="J1153" s="142"/>
      <c r="K1153" s="142"/>
      <c r="L1153" s="142"/>
      <c r="M1153" s="142"/>
      <c r="N1153" s="142"/>
    </row>
    <row r="1154" spans="1:14">
      <c r="A1154" s="258"/>
      <c r="B1154" s="258"/>
      <c r="C1154" s="144" t="s">
        <v>2728</v>
      </c>
      <c r="D1154" s="145">
        <v>1</v>
      </c>
      <c r="E1154" s="145">
        <v>0</v>
      </c>
      <c r="F1154" s="145">
        <v>0</v>
      </c>
      <c r="G1154" s="145">
        <v>0</v>
      </c>
      <c r="H1154" s="145">
        <v>1</v>
      </c>
      <c r="I1154" s="145">
        <v>0</v>
      </c>
      <c r="J1154" s="145">
        <v>1</v>
      </c>
      <c r="K1154" s="145">
        <v>1</v>
      </c>
      <c r="L1154" s="145">
        <v>0</v>
      </c>
      <c r="M1154" s="145">
        <v>0</v>
      </c>
      <c r="N1154" s="145"/>
    </row>
    <row r="1155" spans="1:14">
      <c r="A1155" s="258" t="s">
        <v>80</v>
      </c>
      <c r="B1155" s="143" t="s">
        <v>1904</v>
      </c>
      <c r="C1155" s="141"/>
      <c r="D1155" s="142">
        <v>37</v>
      </c>
      <c r="E1155" s="142">
        <v>11</v>
      </c>
      <c r="F1155" s="142">
        <v>22</v>
      </c>
      <c r="G1155" s="142">
        <v>2</v>
      </c>
      <c r="H1155" s="142">
        <v>3</v>
      </c>
      <c r="I1155" s="142">
        <v>7</v>
      </c>
      <c r="J1155" s="142"/>
      <c r="K1155" s="142"/>
      <c r="L1155" s="142"/>
      <c r="M1155" s="142"/>
      <c r="N1155" s="142"/>
    </row>
    <row r="1156" spans="1:14">
      <c r="A1156" s="258"/>
      <c r="B1156" s="258" t="s">
        <v>1905</v>
      </c>
      <c r="C1156" s="141"/>
      <c r="D1156" s="142">
        <v>27</v>
      </c>
      <c r="E1156" s="142">
        <v>10</v>
      </c>
      <c r="F1156" s="142">
        <v>19</v>
      </c>
      <c r="G1156" s="142">
        <v>2</v>
      </c>
      <c r="H1156" s="142">
        <v>2</v>
      </c>
      <c r="I1156" s="142">
        <v>6</v>
      </c>
      <c r="J1156" s="142"/>
      <c r="K1156" s="142"/>
      <c r="L1156" s="142"/>
      <c r="M1156" s="142"/>
      <c r="N1156" s="142"/>
    </row>
    <row r="1157" spans="1:14">
      <c r="A1157" s="258"/>
      <c r="B1157" s="258"/>
      <c r="C1157" s="144" t="s">
        <v>1912</v>
      </c>
      <c r="D1157" s="145">
        <v>1</v>
      </c>
      <c r="E1157" s="145">
        <v>0</v>
      </c>
      <c r="F1157" s="145">
        <v>0</v>
      </c>
      <c r="G1157" s="145">
        <v>0</v>
      </c>
      <c r="H1157" s="145">
        <v>0</v>
      </c>
      <c r="I1157" s="145">
        <v>0</v>
      </c>
      <c r="J1157" s="145">
        <v>1</v>
      </c>
      <c r="K1157" s="145">
        <v>0</v>
      </c>
      <c r="L1157" s="145">
        <v>0</v>
      </c>
      <c r="M1157" s="145">
        <v>0</v>
      </c>
      <c r="N1157" s="145">
        <v>24122</v>
      </c>
    </row>
    <row r="1158" spans="1:14">
      <c r="A1158" s="258"/>
      <c r="B1158" s="258"/>
      <c r="C1158" s="144" t="s">
        <v>2611</v>
      </c>
      <c r="D1158" s="145">
        <v>2</v>
      </c>
      <c r="E1158" s="145">
        <v>3</v>
      </c>
      <c r="F1158" s="145">
        <v>1</v>
      </c>
      <c r="G1158" s="145">
        <v>0</v>
      </c>
      <c r="H1158" s="145">
        <v>0</v>
      </c>
      <c r="I1158" s="145">
        <v>0</v>
      </c>
      <c r="J1158" s="145">
        <v>1</v>
      </c>
      <c r="K1158" s="145">
        <v>4</v>
      </c>
      <c r="L1158" s="145">
        <v>0</v>
      </c>
      <c r="M1158" s="145">
        <v>1</v>
      </c>
      <c r="N1158" s="145">
        <v>19013</v>
      </c>
    </row>
    <row r="1159" spans="1:14">
      <c r="A1159" s="258"/>
      <c r="B1159" s="258"/>
      <c r="C1159" s="144" t="s">
        <v>2729</v>
      </c>
      <c r="D1159" s="145">
        <v>2</v>
      </c>
      <c r="E1159" s="145">
        <v>0</v>
      </c>
      <c r="F1159" s="145">
        <v>0</v>
      </c>
      <c r="G1159" s="145">
        <v>0</v>
      </c>
      <c r="H1159" s="145">
        <v>0</v>
      </c>
      <c r="I1159" s="145">
        <v>1</v>
      </c>
      <c r="J1159" s="145">
        <v>0</v>
      </c>
      <c r="K1159" s="145">
        <v>0</v>
      </c>
      <c r="L1159" s="145">
        <v>1</v>
      </c>
      <c r="M1159" s="145">
        <v>2</v>
      </c>
      <c r="N1159" s="145">
        <v>32078</v>
      </c>
    </row>
    <row r="1160" spans="1:14">
      <c r="A1160" s="258"/>
      <c r="B1160" s="258"/>
      <c r="C1160" s="144" t="s">
        <v>2730</v>
      </c>
      <c r="D1160" s="145">
        <v>0</v>
      </c>
      <c r="E1160" s="145">
        <v>1</v>
      </c>
      <c r="F1160" s="145">
        <v>0</v>
      </c>
      <c r="G1160" s="145">
        <v>0</v>
      </c>
      <c r="H1160" s="145">
        <v>0</v>
      </c>
      <c r="I1160" s="145">
        <v>0</v>
      </c>
      <c r="J1160" s="145">
        <v>0</v>
      </c>
      <c r="K1160" s="145">
        <v>0</v>
      </c>
      <c r="L1160" s="145">
        <v>1</v>
      </c>
      <c r="M1160" s="145">
        <v>0</v>
      </c>
      <c r="N1160" s="145">
        <v>7478</v>
      </c>
    </row>
    <row r="1161" spans="1:14">
      <c r="A1161" s="258"/>
      <c r="B1161" s="258"/>
      <c r="C1161" s="144" t="s">
        <v>2731</v>
      </c>
      <c r="D1161" s="145">
        <v>4</v>
      </c>
      <c r="E1161" s="145">
        <v>0</v>
      </c>
      <c r="F1161" s="145">
        <v>0</v>
      </c>
      <c r="G1161" s="145">
        <v>0</v>
      </c>
      <c r="H1161" s="145">
        <v>0</v>
      </c>
      <c r="I1161" s="145">
        <v>0</v>
      </c>
      <c r="J1161" s="145">
        <v>3</v>
      </c>
      <c r="K1161" s="145">
        <v>0</v>
      </c>
      <c r="L1161" s="145">
        <v>0</v>
      </c>
      <c r="M1161" s="145">
        <v>1</v>
      </c>
      <c r="N1161" s="145">
        <v>22647</v>
      </c>
    </row>
    <row r="1162" spans="1:14">
      <c r="A1162" s="258"/>
      <c r="B1162" s="258"/>
      <c r="C1162" s="144" t="s">
        <v>2732</v>
      </c>
      <c r="D1162" s="145">
        <v>1</v>
      </c>
      <c r="E1162" s="145">
        <v>0</v>
      </c>
      <c r="F1162" s="145">
        <v>0</v>
      </c>
      <c r="G1162" s="145">
        <v>0</v>
      </c>
      <c r="H1162" s="145">
        <v>0</v>
      </c>
      <c r="I1162" s="145">
        <v>0</v>
      </c>
      <c r="J1162" s="145">
        <v>0</v>
      </c>
      <c r="K1162" s="145">
        <v>0</v>
      </c>
      <c r="L1162" s="145">
        <v>0</v>
      </c>
      <c r="M1162" s="145">
        <v>1</v>
      </c>
      <c r="N1162" s="145">
        <v>9634</v>
      </c>
    </row>
    <row r="1163" spans="1:14">
      <c r="A1163" s="258"/>
      <c r="B1163" s="258"/>
      <c r="C1163" s="144" t="s">
        <v>2733</v>
      </c>
      <c r="D1163" s="145">
        <v>2</v>
      </c>
      <c r="E1163" s="145">
        <v>0</v>
      </c>
      <c r="F1163" s="145">
        <v>1</v>
      </c>
      <c r="G1163" s="145">
        <v>0</v>
      </c>
      <c r="H1163" s="145">
        <v>0</v>
      </c>
      <c r="I1163" s="145">
        <v>0</v>
      </c>
      <c r="J1163" s="145">
        <v>1</v>
      </c>
      <c r="K1163" s="145">
        <v>1</v>
      </c>
      <c r="L1163" s="145">
        <v>0</v>
      </c>
      <c r="M1163" s="145">
        <v>1</v>
      </c>
      <c r="N1163" s="145">
        <v>21888</v>
      </c>
    </row>
    <row r="1164" spans="1:14">
      <c r="A1164" s="258"/>
      <c r="B1164" s="258"/>
      <c r="C1164" s="144" t="s">
        <v>2734</v>
      </c>
      <c r="D1164" s="145">
        <v>0</v>
      </c>
      <c r="E1164" s="145">
        <v>0</v>
      </c>
      <c r="F1164" s="145">
        <v>1</v>
      </c>
      <c r="G1164" s="145">
        <v>0</v>
      </c>
      <c r="H1164" s="145">
        <v>0</v>
      </c>
      <c r="I1164" s="145">
        <v>0</v>
      </c>
      <c r="J1164" s="145">
        <v>0</v>
      </c>
      <c r="K1164" s="145">
        <v>1</v>
      </c>
      <c r="L1164" s="145">
        <v>0</v>
      </c>
      <c r="M1164" s="145">
        <v>0</v>
      </c>
      <c r="N1164" s="145">
        <v>5080</v>
      </c>
    </row>
    <row r="1165" spans="1:14">
      <c r="A1165" s="258"/>
      <c r="B1165" s="258"/>
      <c r="C1165" s="144" t="s">
        <v>2735</v>
      </c>
      <c r="D1165" s="145">
        <v>1</v>
      </c>
      <c r="E1165" s="145">
        <v>0</v>
      </c>
      <c r="F1165" s="145">
        <v>0</v>
      </c>
      <c r="G1165" s="145">
        <v>0</v>
      </c>
      <c r="H1165" s="145">
        <v>0</v>
      </c>
      <c r="I1165" s="145">
        <v>0</v>
      </c>
      <c r="J1165" s="145">
        <v>0</v>
      </c>
      <c r="K1165" s="145">
        <v>0</v>
      </c>
      <c r="L1165" s="145">
        <v>0</v>
      </c>
      <c r="M1165" s="145">
        <v>1</v>
      </c>
      <c r="N1165" s="145">
        <v>8528</v>
      </c>
    </row>
    <row r="1166" spans="1:14">
      <c r="A1166" s="258"/>
      <c r="B1166" s="258"/>
      <c r="C1166" s="144" t="s">
        <v>2736</v>
      </c>
      <c r="D1166" s="145">
        <v>1</v>
      </c>
      <c r="E1166" s="145">
        <v>0</v>
      </c>
      <c r="F1166" s="145">
        <v>0</v>
      </c>
      <c r="G1166" s="145">
        <v>0</v>
      </c>
      <c r="H1166" s="145">
        <v>1</v>
      </c>
      <c r="I1166" s="145">
        <v>0</v>
      </c>
      <c r="J1166" s="145">
        <v>0</v>
      </c>
      <c r="K1166" s="145">
        <v>1</v>
      </c>
      <c r="L1166" s="145">
        <v>1</v>
      </c>
      <c r="M1166" s="145">
        <v>0</v>
      </c>
      <c r="N1166" s="145">
        <v>8616</v>
      </c>
    </row>
    <row r="1167" spans="1:14">
      <c r="A1167" s="258"/>
      <c r="B1167" s="258"/>
      <c r="C1167" s="144" t="s">
        <v>2737</v>
      </c>
      <c r="D1167" s="145">
        <v>0</v>
      </c>
      <c r="E1167" s="145">
        <v>0</v>
      </c>
      <c r="F1167" s="145">
        <v>2</v>
      </c>
      <c r="G1167" s="145">
        <v>0</v>
      </c>
      <c r="H1167" s="145">
        <v>0</v>
      </c>
      <c r="I1167" s="145">
        <v>0</v>
      </c>
      <c r="J1167" s="145">
        <v>0</v>
      </c>
      <c r="K1167" s="145">
        <v>0</v>
      </c>
      <c r="L1167" s="145">
        <v>0</v>
      </c>
      <c r="M1167" s="145">
        <v>2</v>
      </c>
      <c r="N1167" s="145">
        <v>2332</v>
      </c>
    </row>
    <row r="1168" spans="1:14">
      <c r="A1168" s="258"/>
      <c r="B1168" s="258"/>
      <c r="C1168" s="144" t="s">
        <v>2738</v>
      </c>
      <c r="D1168" s="145">
        <v>0</v>
      </c>
      <c r="E1168" s="145">
        <v>0</v>
      </c>
      <c r="F1168" s="145">
        <v>0</v>
      </c>
      <c r="G1168" s="145">
        <v>0</v>
      </c>
      <c r="H1168" s="145">
        <v>0</v>
      </c>
      <c r="I1168" s="145">
        <v>3</v>
      </c>
      <c r="J1168" s="145">
        <v>0</v>
      </c>
      <c r="K1168" s="145">
        <v>1</v>
      </c>
      <c r="L1168" s="145">
        <v>2</v>
      </c>
      <c r="M1168" s="145">
        <v>0</v>
      </c>
      <c r="N1168" s="145">
        <v>4120</v>
      </c>
    </row>
    <row r="1169" spans="1:14">
      <c r="A1169" s="258"/>
      <c r="B1169" s="258"/>
      <c r="C1169" s="144" t="s">
        <v>2739</v>
      </c>
      <c r="D1169" s="145">
        <v>0</v>
      </c>
      <c r="E1169" s="145">
        <v>0</v>
      </c>
      <c r="F1169" s="145">
        <v>1</v>
      </c>
      <c r="G1169" s="145">
        <v>0</v>
      </c>
      <c r="H1169" s="145">
        <v>0</v>
      </c>
      <c r="I1169" s="145">
        <v>0</v>
      </c>
      <c r="J1169" s="145">
        <v>0</v>
      </c>
      <c r="K1169" s="145">
        <v>1</v>
      </c>
      <c r="L1169" s="145">
        <v>0</v>
      </c>
      <c r="M1169" s="145"/>
      <c r="N1169" s="145">
        <v>6102</v>
      </c>
    </row>
    <row r="1170" spans="1:14">
      <c r="A1170" s="258"/>
      <c r="B1170" s="258"/>
      <c r="C1170" s="144" t="s">
        <v>2740</v>
      </c>
      <c r="D1170" s="145">
        <v>0</v>
      </c>
      <c r="E1170" s="145">
        <v>0</v>
      </c>
      <c r="F1170" s="145">
        <v>1</v>
      </c>
      <c r="G1170" s="145">
        <v>0</v>
      </c>
      <c r="H1170" s="145">
        <v>0</v>
      </c>
      <c r="I1170" s="145">
        <v>0</v>
      </c>
      <c r="J1170" s="145">
        <v>0</v>
      </c>
      <c r="K1170" s="145">
        <v>1</v>
      </c>
      <c r="L1170" s="145">
        <v>0</v>
      </c>
      <c r="M1170" s="145">
        <v>0</v>
      </c>
      <c r="N1170" s="145">
        <v>18482</v>
      </c>
    </row>
    <row r="1171" spans="1:14">
      <c r="A1171" s="258"/>
      <c r="B1171" s="258"/>
      <c r="C1171" s="144" t="s">
        <v>2741</v>
      </c>
      <c r="D1171" s="145">
        <v>0</v>
      </c>
      <c r="E1171" s="145">
        <v>0</v>
      </c>
      <c r="F1171" s="145">
        <v>1</v>
      </c>
      <c r="G1171" s="145">
        <v>0</v>
      </c>
      <c r="H1171" s="145">
        <v>0</v>
      </c>
      <c r="I1171" s="145">
        <v>0</v>
      </c>
      <c r="J1171" s="145">
        <v>0</v>
      </c>
      <c r="K1171" s="145">
        <v>0</v>
      </c>
      <c r="L1171" s="145">
        <v>1</v>
      </c>
      <c r="M1171" s="145">
        <v>0</v>
      </c>
      <c r="N1171" s="145">
        <v>2579</v>
      </c>
    </row>
    <row r="1172" spans="1:14">
      <c r="A1172" s="258"/>
      <c r="B1172" s="258"/>
      <c r="C1172" s="144" t="s">
        <v>2742</v>
      </c>
      <c r="D1172" s="145">
        <v>0</v>
      </c>
      <c r="E1172" s="145">
        <v>0</v>
      </c>
      <c r="F1172" s="145">
        <v>0</v>
      </c>
      <c r="G1172" s="145">
        <v>0</v>
      </c>
      <c r="H1172" s="145">
        <v>1</v>
      </c>
      <c r="I1172" s="145">
        <v>0</v>
      </c>
      <c r="J1172" s="145">
        <v>0</v>
      </c>
      <c r="K1172" s="145">
        <v>1</v>
      </c>
      <c r="L1172" s="145">
        <v>0</v>
      </c>
      <c r="M1172" s="145">
        <v>0</v>
      </c>
      <c r="N1172" s="145">
        <v>6071</v>
      </c>
    </row>
    <row r="1173" spans="1:14">
      <c r="A1173" s="258"/>
      <c r="B1173" s="258"/>
      <c r="C1173" s="144" t="s">
        <v>2743</v>
      </c>
      <c r="D1173" s="145">
        <v>1</v>
      </c>
      <c r="E1173" s="145">
        <v>0</v>
      </c>
      <c r="F1173" s="145">
        <v>0</v>
      </c>
      <c r="G1173" s="145">
        <v>0</v>
      </c>
      <c r="H1173" s="145">
        <v>0</v>
      </c>
      <c r="I1173" s="145">
        <v>0</v>
      </c>
      <c r="J1173" s="145">
        <v>0</v>
      </c>
      <c r="K1173" s="145">
        <v>0</v>
      </c>
      <c r="L1173" s="145">
        <v>0</v>
      </c>
      <c r="M1173" s="145">
        <v>1</v>
      </c>
      <c r="N1173" s="145">
        <v>4706</v>
      </c>
    </row>
    <row r="1174" spans="1:14">
      <c r="A1174" s="258"/>
      <c r="B1174" s="258"/>
      <c r="C1174" s="144" t="s">
        <v>2744</v>
      </c>
      <c r="D1174" s="145">
        <v>1</v>
      </c>
      <c r="E1174" s="145">
        <v>0</v>
      </c>
      <c r="F1174" s="145">
        <v>0</v>
      </c>
      <c r="G1174" s="145">
        <v>0</v>
      </c>
      <c r="H1174" s="145">
        <v>0</v>
      </c>
      <c r="I1174" s="145">
        <v>0</v>
      </c>
      <c r="J1174" s="145">
        <v>0</v>
      </c>
      <c r="K1174" s="145">
        <v>0</v>
      </c>
      <c r="L1174" s="145">
        <v>1</v>
      </c>
      <c r="M1174" s="145">
        <v>0</v>
      </c>
      <c r="N1174" s="145">
        <v>10279</v>
      </c>
    </row>
    <row r="1175" spans="1:14">
      <c r="A1175" s="258"/>
      <c r="B1175" s="258"/>
      <c r="C1175" s="144" t="s">
        <v>2745</v>
      </c>
      <c r="D1175" s="145">
        <v>0</v>
      </c>
      <c r="E1175" s="145">
        <v>0</v>
      </c>
      <c r="F1175" s="145">
        <v>0</v>
      </c>
      <c r="G1175" s="145">
        <v>1</v>
      </c>
      <c r="H1175" s="145">
        <v>0</v>
      </c>
      <c r="I1175" s="145">
        <v>0</v>
      </c>
      <c r="J1175" s="145">
        <v>0</v>
      </c>
      <c r="K1175" s="145">
        <v>0</v>
      </c>
      <c r="L1175" s="145">
        <v>0</v>
      </c>
      <c r="M1175" s="145">
        <v>1</v>
      </c>
      <c r="N1175" s="145">
        <v>2381</v>
      </c>
    </row>
    <row r="1176" spans="1:14">
      <c r="A1176" s="258"/>
      <c r="B1176" s="258"/>
      <c r="C1176" s="144" t="s">
        <v>2746</v>
      </c>
      <c r="D1176" s="145">
        <v>0</v>
      </c>
      <c r="E1176" s="145">
        <v>2</v>
      </c>
      <c r="F1176" s="145">
        <v>0</v>
      </c>
      <c r="G1176" s="145">
        <v>0</v>
      </c>
      <c r="H1176" s="145">
        <v>0</v>
      </c>
      <c r="I1176" s="145">
        <v>0</v>
      </c>
      <c r="J1176" s="145">
        <v>0</v>
      </c>
      <c r="K1176" s="145">
        <v>1</v>
      </c>
      <c r="L1176" s="145">
        <v>0</v>
      </c>
      <c r="M1176" s="145">
        <v>1</v>
      </c>
      <c r="N1176" s="145">
        <v>7372</v>
      </c>
    </row>
    <row r="1177" spans="1:14">
      <c r="A1177" s="258"/>
      <c r="B1177" s="258"/>
      <c r="C1177" s="144" t="s">
        <v>2747</v>
      </c>
      <c r="D1177" s="145">
        <v>0</v>
      </c>
      <c r="E1177" s="145">
        <v>1</v>
      </c>
      <c r="F1177" s="145">
        <v>0</v>
      </c>
      <c r="G1177" s="145">
        <v>0</v>
      </c>
      <c r="H1177" s="145">
        <v>0</v>
      </c>
      <c r="I1177" s="145">
        <v>0</v>
      </c>
      <c r="J1177" s="145">
        <v>0</v>
      </c>
      <c r="K1177" s="145">
        <v>1</v>
      </c>
      <c r="L1177" s="145">
        <v>0</v>
      </c>
      <c r="M1177" s="145"/>
      <c r="N1177" s="145">
        <v>4309</v>
      </c>
    </row>
    <row r="1178" spans="1:14">
      <c r="A1178" s="258"/>
      <c r="B1178" s="258"/>
      <c r="C1178" s="144" t="s">
        <v>2748</v>
      </c>
      <c r="D1178" s="145">
        <v>0</v>
      </c>
      <c r="E1178" s="145">
        <v>0</v>
      </c>
      <c r="F1178" s="145">
        <v>1</v>
      </c>
      <c r="G1178" s="145">
        <v>0</v>
      </c>
      <c r="H1178" s="145">
        <v>0</v>
      </c>
      <c r="I1178" s="145">
        <v>0</v>
      </c>
      <c r="J1178" s="145">
        <v>0</v>
      </c>
      <c r="K1178" s="145">
        <v>1</v>
      </c>
      <c r="L1178" s="145">
        <v>0</v>
      </c>
      <c r="M1178" s="145">
        <v>0</v>
      </c>
      <c r="N1178" s="145">
        <v>5349</v>
      </c>
    </row>
    <row r="1179" spans="1:14">
      <c r="A1179" s="258"/>
      <c r="B1179" s="258"/>
      <c r="C1179" s="144" t="s">
        <v>2749</v>
      </c>
      <c r="D1179" s="145">
        <v>1</v>
      </c>
      <c r="E1179" s="145">
        <v>1</v>
      </c>
      <c r="F1179" s="145">
        <v>3</v>
      </c>
      <c r="G1179" s="145">
        <v>0</v>
      </c>
      <c r="H1179" s="145">
        <v>0</v>
      </c>
      <c r="I1179" s="145">
        <v>0</v>
      </c>
      <c r="J1179" s="145">
        <v>2</v>
      </c>
      <c r="K1179" s="145">
        <v>3</v>
      </c>
      <c r="L1179" s="145">
        <v>0</v>
      </c>
      <c r="M1179" s="145">
        <v>0</v>
      </c>
      <c r="N1179" s="145">
        <v>68199</v>
      </c>
    </row>
    <row r="1180" spans="1:14">
      <c r="A1180" s="258"/>
      <c r="B1180" s="258"/>
      <c r="C1180" s="147" t="s">
        <v>2750</v>
      </c>
      <c r="D1180" s="145">
        <v>0</v>
      </c>
      <c r="E1180" s="145">
        <v>0</v>
      </c>
      <c r="F1180" s="145">
        <v>0</v>
      </c>
      <c r="G1180" s="145">
        <v>0</v>
      </c>
      <c r="H1180" s="145">
        <v>0</v>
      </c>
      <c r="I1180" s="145">
        <v>1</v>
      </c>
      <c r="J1180" s="145">
        <v>0</v>
      </c>
      <c r="K1180" s="145">
        <v>0</v>
      </c>
      <c r="L1180" s="145">
        <v>1</v>
      </c>
      <c r="M1180" s="145">
        <v>0</v>
      </c>
      <c r="N1180" s="145">
        <v>8746</v>
      </c>
    </row>
    <row r="1181" spans="1:14">
      <c r="A1181" s="258"/>
      <c r="B1181" s="258"/>
      <c r="C1181" s="144" t="s">
        <v>2751</v>
      </c>
      <c r="D1181" s="145">
        <v>1</v>
      </c>
      <c r="E1181" s="145">
        <v>0</v>
      </c>
      <c r="F1181" s="145">
        <v>1</v>
      </c>
      <c r="G1181" s="145">
        <v>0</v>
      </c>
      <c r="H1181" s="145">
        <v>0</v>
      </c>
      <c r="I1181" s="145">
        <v>0</v>
      </c>
      <c r="J1181" s="145">
        <v>1</v>
      </c>
      <c r="K1181" s="145">
        <v>0</v>
      </c>
      <c r="L1181" s="145">
        <v>1</v>
      </c>
      <c r="M1181" s="145">
        <v>0</v>
      </c>
      <c r="N1181" s="145">
        <v>7081</v>
      </c>
    </row>
    <row r="1182" spans="1:14">
      <c r="A1182" s="258"/>
      <c r="B1182" s="258"/>
      <c r="C1182" s="144" t="s">
        <v>2752</v>
      </c>
      <c r="D1182" s="145">
        <v>0</v>
      </c>
      <c r="E1182" s="145">
        <v>0</v>
      </c>
      <c r="F1182" s="145">
        <v>1</v>
      </c>
      <c r="G1182" s="145">
        <v>0</v>
      </c>
      <c r="H1182" s="145">
        <v>0</v>
      </c>
      <c r="I1182" s="145">
        <v>1</v>
      </c>
      <c r="J1182" s="145">
        <v>2</v>
      </c>
      <c r="K1182" s="145">
        <v>0</v>
      </c>
      <c r="L1182" s="145">
        <v>0</v>
      </c>
      <c r="M1182" s="145">
        <v>0</v>
      </c>
      <c r="N1182" s="145">
        <v>5929</v>
      </c>
    </row>
    <row r="1183" spans="1:14">
      <c r="A1183" s="258"/>
      <c r="B1183" s="258"/>
      <c r="C1183" s="144" t="s">
        <v>2753</v>
      </c>
      <c r="D1183" s="145">
        <v>0</v>
      </c>
      <c r="E1183" s="145">
        <v>0</v>
      </c>
      <c r="F1183" s="145">
        <v>1</v>
      </c>
      <c r="G1183" s="145">
        <v>0</v>
      </c>
      <c r="H1183" s="145">
        <v>0</v>
      </c>
      <c r="I1183" s="145">
        <v>0</v>
      </c>
      <c r="J1183" s="145">
        <v>0</v>
      </c>
      <c r="K1183" s="145">
        <v>1</v>
      </c>
      <c r="L1183" s="145">
        <v>0</v>
      </c>
      <c r="M1183" s="145">
        <v>0</v>
      </c>
      <c r="N1183" s="145">
        <v>20936</v>
      </c>
    </row>
    <row r="1184" spans="1:14">
      <c r="A1184" s="258"/>
      <c r="B1184" s="258"/>
      <c r="C1184" s="144" t="s">
        <v>2754</v>
      </c>
      <c r="D1184" s="145">
        <v>2</v>
      </c>
      <c r="E1184" s="145">
        <v>0</v>
      </c>
      <c r="F1184" s="145">
        <v>3</v>
      </c>
      <c r="G1184" s="145">
        <v>0</v>
      </c>
      <c r="H1184" s="145">
        <v>0</v>
      </c>
      <c r="I1184" s="145">
        <v>0</v>
      </c>
      <c r="J1184" s="145">
        <v>1</v>
      </c>
      <c r="K1184" s="145">
        <v>1</v>
      </c>
      <c r="L1184" s="145">
        <v>1</v>
      </c>
      <c r="M1184" s="145">
        <v>2</v>
      </c>
      <c r="N1184" s="145">
        <v>22315</v>
      </c>
    </row>
    <row r="1185" spans="1:14">
      <c r="A1185" s="258"/>
      <c r="B1185" s="258"/>
      <c r="C1185" s="144" t="s">
        <v>2755</v>
      </c>
      <c r="D1185" s="145">
        <v>1</v>
      </c>
      <c r="E1185" s="145">
        <v>0</v>
      </c>
      <c r="F1185" s="145">
        <v>0</v>
      </c>
      <c r="G1185" s="145">
        <v>0</v>
      </c>
      <c r="H1185" s="145">
        <v>0</v>
      </c>
      <c r="I1185" s="145">
        <v>0</v>
      </c>
      <c r="J1185" s="145">
        <v>1</v>
      </c>
      <c r="K1185" s="145">
        <v>0</v>
      </c>
      <c r="L1185" s="145">
        <v>0</v>
      </c>
      <c r="M1185" s="145">
        <v>0</v>
      </c>
      <c r="N1185" s="145">
        <v>22913</v>
      </c>
    </row>
    <row r="1186" spans="1:14">
      <c r="A1186" s="258"/>
      <c r="B1186" s="258"/>
      <c r="C1186" s="144" t="s">
        <v>2756</v>
      </c>
      <c r="D1186" s="145">
        <v>0</v>
      </c>
      <c r="E1186" s="145">
        <v>1</v>
      </c>
      <c r="F1186" s="145">
        <v>0</v>
      </c>
      <c r="G1186" s="145">
        <v>0</v>
      </c>
      <c r="H1186" s="145">
        <v>0</v>
      </c>
      <c r="I1186" s="145">
        <v>0</v>
      </c>
      <c r="J1186" s="145">
        <v>0</v>
      </c>
      <c r="K1186" s="145">
        <v>1</v>
      </c>
      <c r="L1186" s="145">
        <v>0</v>
      </c>
      <c r="M1186" s="145">
        <v>0</v>
      </c>
      <c r="N1186" s="145">
        <v>1836</v>
      </c>
    </row>
    <row r="1187" spans="1:14">
      <c r="A1187" s="258"/>
      <c r="B1187" s="258"/>
      <c r="C1187" s="144" t="s">
        <v>2757</v>
      </c>
      <c r="D1187" s="145">
        <v>0</v>
      </c>
      <c r="E1187" s="145">
        <v>0</v>
      </c>
      <c r="F1187" s="145">
        <v>0</v>
      </c>
      <c r="G1187" s="145">
        <v>1</v>
      </c>
      <c r="H1187" s="145">
        <v>0</v>
      </c>
      <c r="I1187" s="145">
        <v>0</v>
      </c>
      <c r="J1187" s="145">
        <v>0</v>
      </c>
      <c r="K1187" s="145">
        <v>0</v>
      </c>
      <c r="L1187" s="145">
        <v>1</v>
      </c>
      <c r="M1187" s="145">
        <v>0</v>
      </c>
      <c r="N1187" s="145">
        <v>2816</v>
      </c>
    </row>
    <row r="1188" spans="1:14">
      <c r="A1188" s="258"/>
      <c r="B1188" s="258"/>
      <c r="C1188" s="144" t="s">
        <v>2758</v>
      </c>
      <c r="D1188" s="145">
        <v>1</v>
      </c>
      <c r="E1188" s="145">
        <v>1</v>
      </c>
      <c r="F1188" s="145">
        <v>0</v>
      </c>
      <c r="G1188" s="145">
        <v>0</v>
      </c>
      <c r="H1188" s="145">
        <v>0</v>
      </c>
      <c r="I1188" s="145">
        <v>0</v>
      </c>
      <c r="J1188" s="145">
        <v>0</v>
      </c>
      <c r="K1188" s="145">
        <v>1</v>
      </c>
      <c r="L1188" s="145">
        <v>0</v>
      </c>
      <c r="M1188" s="145">
        <v>1</v>
      </c>
      <c r="N1188" s="145">
        <v>9680</v>
      </c>
    </row>
    <row r="1189" spans="1:14">
      <c r="A1189" s="258"/>
      <c r="B1189" s="258"/>
      <c r="C1189" s="144" t="s">
        <v>2759</v>
      </c>
      <c r="D1189" s="145">
        <v>1</v>
      </c>
      <c r="E1189" s="145">
        <v>0</v>
      </c>
      <c r="F1189" s="145">
        <v>0</v>
      </c>
      <c r="G1189" s="145">
        <v>0</v>
      </c>
      <c r="H1189" s="145">
        <v>0</v>
      </c>
      <c r="I1189" s="145">
        <v>0</v>
      </c>
      <c r="J1189" s="145">
        <v>0</v>
      </c>
      <c r="K1189" s="145">
        <v>0</v>
      </c>
      <c r="L1189" s="145">
        <v>0</v>
      </c>
      <c r="M1189" s="145">
        <v>1</v>
      </c>
      <c r="N1189" s="145">
        <v>19048</v>
      </c>
    </row>
    <row r="1190" spans="1:14">
      <c r="A1190" s="258"/>
      <c r="B1190" s="258"/>
      <c r="C1190" s="144" t="s">
        <v>2760</v>
      </c>
      <c r="D1190" s="145">
        <v>1</v>
      </c>
      <c r="E1190" s="145">
        <v>0</v>
      </c>
      <c r="F1190" s="145">
        <v>0</v>
      </c>
      <c r="G1190" s="145">
        <v>0</v>
      </c>
      <c r="H1190" s="145">
        <v>0</v>
      </c>
      <c r="I1190" s="145">
        <v>0</v>
      </c>
      <c r="J1190" s="145">
        <v>1</v>
      </c>
      <c r="K1190" s="145">
        <v>0</v>
      </c>
      <c r="L1190" s="145">
        <v>0</v>
      </c>
      <c r="M1190" s="145">
        <v>0</v>
      </c>
      <c r="N1190" s="145">
        <v>7970</v>
      </c>
    </row>
    <row r="1191" spans="1:14">
      <c r="A1191" s="258"/>
      <c r="B1191" s="258"/>
      <c r="C1191" s="144" t="s">
        <v>2761</v>
      </c>
      <c r="D1191" s="145">
        <v>0</v>
      </c>
      <c r="E1191" s="145">
        <v>0</v>
      </c>
      <c r="F1191" s="145">
        <v>1</v>
      </c>
      <c r="G1191" s="145">
        <v>0</v>
      </c>
      <c r="H1191" s="145">
        <v>0</v>
      </c>
      <c r="I1191" s="145">
        <v>0</v>
      </c>
      <c r="J1191" s="145">
        <v>1</v>
      </c>
      <c r="K1191" s="145">
        <v>0</v>
      </c>
      <c r="L1191" s="145">
        <v>0</v>
      </c>
      <c r="M1191" s="145">
        <v>0</v>
      </c>
      <c r="N1191" s="145">
        <v>479</v>
      </c>
    </row>
    <row r="1192" spans="1:14">
      <c r="A1192" s="258"/>
      <c r="B1192" s="258"/>
      <c r="C1192" s="144" t="s">
        <v>2762</v>
      </c>
      <c r="D1192" s="145">
        <v>1</v>
      </c>
      <c r="E1192" s="145">
        <v>0</v>
      </c>
      <c r="F1192" s="145">
        <v>0</v>
      </c>
      <c r="G1192" s="145">
        <v>0</v>
      </c>
      <c r="H1192" s="145">
        <v>0</v>
      </c>
      <c r="I1192" s="145">
        <v>0</v>
      </c>
      <c r="J1192" s="145">
        <v>0</v>
      </c>
      <c r="K1192" s="145">
        <v>0</v>
      </c>
      <c r="L1192" s="145">
        <v>0</v>
      </c>
      <c r="M1192" s="145">
        <v>1</v>
      </c>
      <c r="N1192" s="145">
        <v>3880</v>
      </c>
    </row>
    <row r="1193" spans="1:14">
      <c r="A1193" s="258"/>
      <c r="B1193" s="258"/>
      <c r="C1193" s="144" t="s">
        <v>2763</v>
      </c>
      <c r="D1193" s="145">
        <v>2</v>
      </c>
      <c r="E1193" s="145">
        <v>0</v>
      </c>
      <c r="F1193" s="145">
        <v>0</v>
      </c>
      <c r="G1193" s="145">
        <v>0</v>
      </c>
      <c r="H1193" s="145">
        <v>0</v>
      </c>
      <c r="I1193" s="145">
        <v>0</v>
      </c>
      <c r="J1193" s="145">
        <v>0</v>
      </c>
      <c r="K1193" s="145">
        <v>2</v>
      </c>
      <c r="L1193" s="145">
        <v>0</v>
      </c>
      <c r="M1193" s="145">
        <v>0</v>
      </c>
      <c r="N1193" s="145">
        <v>13977</v>
      </c>
    </row>
    <row r="1194" spans="1:14">
      <c r="A1194" s="258"/>
      <c r="B1194" s="258" t="s">
        <v>1951</v>
      </c>
      <c r="C1194" s="141"/>
      <c r="D1194" s="142">
        <v>1</v>
      </c>
      <c r="E1194" s="142">
        <v>0</v>
      </c>
      <c r="F1194" s="142">
        <v>0</v>
      </c>
      <c r="G1194" s="142">
        <v>0</v>
      </c>
      <c r="H1194" s="142">
        <v>0</v>
      </c>
      <c r="I1194" s="142">
        <v>0</v>
      </c>
      <c r="J1194" s="142"/>
      <c r="K1194" s="142"/>
      <c r="L1194" s="142"/>
      <c r="M1194" s="142"/>
      <c r="N1194" s="142"/>
    </row>
    <row r="1195" spans="1:14">
      <c r="A1195" s="258"/>
      <c r="B1195" s="258"/>
      <c r="C1195" s="144" t="s">
        <v>2764</v>
      </c>
      <c r="D1195" s="145">
        <v>1</v>
      </c>
      <c r="E1195" s="145">
        <v>0</v>
      </c>
      <c r="F1195" s="145">
        <v>0</v>
      </c>
      <c r="G1195" s="145">
        <v>0</v>
      </c>
      <c r="H1195" s="145">
        <v>0</v>
      </c>
      <c r="I1195" s="145">
        <v>0</v>
      </c>
      <c r="J1195" s="145">
        <v>0</v>
      </c>
      <c r="K1195" s="145">
        <v>0</v>
      </c>
      <c r="L1195" s="145">
        <v>0</v>
      </c>
      <c r="M1195" s="145">
        <v>1</v>
      </c>
      <c r="N1195" s="145">
        <v>14808</v>
      </c>
    </row>
    <row r="1196" spans="1:14">
      <c r="A1196" s="258"/>
      <c r="B1196" s="258" t="s">
        <v>1955</v>
      </c>
      <c r="C1196" s="141"/>
      <c r="D1196" s="142">
        <v>6</v>
      </c>
      <c r="E1196" s="142">
        <v>1</v>
      </c>
      <c r="F1196" s="142">
        <v>1</v>
      </c>
      <c r="G1196" s="142">
        <v>0</v>
      </c>
      <c r="H1196" s="142">
        <v>0</v>
      </c>
      <c r="I1196" s="142">
        <v>0</v>
      </c>
      <c r="J1196" s="142"/>
      <c r="K1196" s="142"/>
      <c r="L1196" s="142"/>
      <c r="M1196" s="142"/>
      <c r="N1196" s="142"/>
    </row>
    <row r="1197" spans="1:14">
      <c r="A1197" s="258"/>
      <c r="B1197" s="258"/>
      <c r="C1197" s="144" t="s">
        <v>2736</v>
      </c>
      <c r="D1197" s="145">
        <v>1</v>
      </c>
      <c r="E1197" s="145">
        <v>0</v>
      </c>
      <c r="F1197" s="145">
        <v>0</v>
      </c>
      <c r="G1197" s="145">
        <v>0</v>
      </c>
      <c r="H1197" s="145">
        <v>0</v>
      </c>
      <c r="I1197" s="145">
        <v>0</v>
      </c>
      <c r="J1197" s="145">
        <v>0</v>
      </c>
      <c r="K1197" s="145">
        <v>1</v>
      </c>
      <c r="L1197" s="145">
        <v>0</v>
      </c>
      <c r="M1197" s="145">
        <v>0</v>
      </c>
      <c r="N1197" s="145"/>
    </row>
    <row r="1198" spans="1:14">
      <c r="A1198" s="258"/>
      <c r="B1198" s="258"/>
      <c r="C1198" s="144" t="s">
        <v>2765</v>
      </c>
      <c r="D1198" s="145">
        <v>1</v>
      </c>
      <c r="E1198" s="145">
        <v>0</v>
      </c>
      <c r="F1198" s="145">
        <v>1</v>
      </c>
      <c r="G1198" s="145">
        <v>0</v>
      </c>
      <c r="H1198" s="145">
        <v>0</v>
      </c>
      <c r="I1198" s="145">
        <v>0</v>
      </c>
      <c r="J1198" s="145">
        <v>0</v>
      </c>
      <c r="K1198" s="145">
        <v>1</v>
      </c>
      <c r="L1198" s="145">
        <v>0</v>
      </c>
      <c r="M1198" s="145">
        <v>1</v>
      </c>
      <c r="N1198" s="145"/>
    </row>
    <row r="1199" spans="1:14" ht="19">
      <c r="A1199" s="258"/>
      <c r="B1199" s="258"/>
      <c r="C1199" s="144" t="s">
        <v>7922</v>
      </c>
      <c r="D1199" s="145">
        <v>4</v>
      </c>
      <c r="E1199" s="145">
        <v>1</v>
      </c>
      <c r="F1199" s="145">
        <v>0</v>
      </c>
      <c r="G1199" s="145">
        <v>0</v>
      </c>
      <c r="H1199" s="145">
        <v>0</v>
      </c>
      <c r="I1199" s="145">
        <v>0</v>
      </c>
      <c r="J1199" s="145">
        <v>0</v>
      </c>
      <c r="K1199" s="145">
        <v>0</v>
      </c>
      <c r="L1199" s="145">
        <v>2</v>
      </c>
      <c r="M1199" s="145">
        <v>2</v>
      </c>
      <c r="N1199" s="145"/>
    </row>
    <row r="1200" spans="1:14">
      <c r="A1200" s="258"/>
      <c r="B1200" s="258" t="s">
        <v>1963</v>
      </c>
      <c r="C1200" s="141"/>
      <c r="D1200" s="142">
        <v>2</v>
      </c>
      <c r="E1200" s="142">
        <v>0</v>
      </c>
      <c r="F1200" s="142">
        <v>2</v>
      </c>
      <c r="G1200" s="142">
        <v>0</v>
      </c>
      <c r="H1200" s="142">
        <v>1</v>
      </c>
      <c r="I1200" s="142">
        <v>1</v>
      </c>
      <c r="J1200" s="142"/>
      <c r="K1200" s="142"/>
      <c r="L1200" s="142"/>
      <c r="M1200" s="142"/>
      <c r="N1200" s="142"/>
    </row>
    <row r="1201" spans="1:14">
      <c r="A1201" s="258"/>
      <c r="B1201" s="258"/>
      <c r="C1201" s="144" t="s">
        <v>2766</v>
      </c>
      <c r="D1201" s="145">
        <v>1</v>
      </c>
      <c r="E1201" s="145">
        <v>0</v>
      </c>
      <c r="F1201" s="145">
        <v>0</v>
      </c>
      <c r="G1201" s="145">
        <v>0</v>
      </c>
      <c r="H1201" s="145">
        <v>1</v>
      </c>
      <c r="I1201" s="145">
        <v>1</v>
      </c>
      <c r="J1201" s="145">
        <v>0</v>
      </c>
      <c r="K1201" s="145">
        <v>1</v>
      </c>
      <c r="L1201" s="145">
        <v>0</v>
      </c>
      <c r="M1201" s="145">
        <v>2</v>
      </c>
      <c r="N1201" s="145"/>
    </row>
    <row r="1202" spans="1:14">
      <c r="A1202" s="258"/>
      <c r="B1202" s="258"/>
      <c r="C1202" s="144" t="s">
        <v>2747</v>
      </c>
      <c r="D1202" s="145">
        <v>1</v>
      </c>
      <c r="E1202" s="145">
        <v>0</v>
      </c>
      <c r="F1202" s="145">
        <v>1</v>
      </c>
      <c r="G1202" s="145">
        <v>0</v>
      </c>
      <c r="H1202" s="145">
        <v>0</v>
      </c>
      <c r="I1202" s="145">
        <v>0</v>
      </c>
      <c r="J1202" s="145">
        <v>0</v>
      </c>
      <c r="K1202" s="145">
        <v>0</v>
      </c>
      <c r="L1202" s="145">
        <v>1</v>
      </c>
      <c r="M1202" s="145">
        <v>1</v>
      </c>
      <c r="N1202" s="145"/>
    </row>
    <row r="1203" spans="1:14">
      <c r="A1203" s="258"/>
      <c r="B1203" s="258"/>
      <c r="C1203" s="144" t="s">
        <v>131</v>
      </c>
      <c r="D1203" s="145">
        <v>0</v>
      </c>
      <c r="E1203" s="145">
        <v>0</v>
      </c>
      <c r="F1203" s="145">
        <v>1</v>
      </c>
      <c r="G1203" s="145">
        <v>0</v>
      </c>
      <c r="H1203" s="145">
        <v>0</v>
      </c>
      <c r="I1203" s="145">
        <v>0</v>
      </c>
      <c r="J1203" s="145">
        <v>0</v>
      </c>
      <c r="K1203" s="145">
        <v>0</v>
      </c>
      <c r="L1203" s="145">
        <v>1</v>
      </c>
      <c r="M1203" s="145">
        <v>0</v>
      </c>
      <c r="N1203" s="145"/>
    </row>
    <row r="1204" spans="1:14">
      <c r="A1204" s="258"/>
      <c r="B1204" s="258" t="s">
        <v>2255</v>
      </c>
      <c r="C1204" s="141"/>
      <c r="D1204" s="142">
        <v>1</v>
      </c>
      <c r="E1204" s="142">
        <v>0</v>
      </c>
      <c r="F1204" s="142">
        <v>0</v>
      </c>
      <c r="G1204" s="142">
        <v>0</v>
      </c>
      <c r="H1204" s="142">
        <v>0</v>
      </c>
      <c r="I1204" s="142">
        <v>0</v>
      </c>
      <c r="J1204" s="142"/>
      <c r="K1204" s="142"/>
      <c r="L1204" s="142"/>
      <c r="M1204" s="142"/>
      <c r="N1204" s="142"/>
    </row>
    <row r="1205" spans="1:14">
      <c r="A1205" s="258"/>
      <c r="B1205" s="258"/>
      <c r="C1205" s="144" t="s">
        <v>2767</v>
      </c>
      <c r="D1205" s="145">
        <v>1</v>
      </c>
      <c r="E1205" s="145">
        <v>0</v>
      </c>
      <c r="F1205" s="145">
        <v>0</v>
      </c>
      <c r="G1205" s="145">
        <v>0</v>
      </c>
      <c r="H1205" s="145">
        <v>0</v>
      </c>
      <c r="I1205" s="145">
        <v>0</v>
      </c>
      <c r="J1205" s="145">
        <v>0</v>
      </c>
      <c r="K1205" s="145">
        <v>1</v>
      </c>
      <c r="L1205" s="145">
        <v>0</v>
      </c>
      <c r="M1205" s="145">
        <v>0</v>
      </c>
      <c r="N1205" s="145"/>
    </row>
    <row r="1206" spans="1:14">
      <c r="A1206" s="258" t="s">
        <v>81</v>
      </c>
      <c r="B1206" s="143" t="s">
        <v>1904</v>
      </c>
      <c r="C1206" s="141"/>
      <c r="D1206" s="142">
        <v>130</v>
      </c>
      <c r="E1206" s="142">
        <v>45</v>
      </c>
      <c r="F1206" s="142">
        <v>30</v>
      </c>
      <c r="G1206" s="142">
        <v>6</v>
      </c>
      <c r="H1206" s="142">
        <v>2</v>
      </c>
      <c r="I1206" s="142">
        <v>8</v>
      </c>
      <c r="J1206" s="142"/>
      <c r="K1206" s="142"/>
      <c r="L1206" s="142"/>
      <c r="M1206" s="142"/>
      <c r="N1206" s="142"/>
    </row>
    <row r="1207" spans="1:14">
      <c r="A1207" s="258"/>
      <c r="B1207" s="258" t="s">
        <v>1905</v>
      </c>
      <c r="C1207" s="141"/>
      <c r="D1207" s="142">
        <v>34</v>
      </c>
      <c r="E1207" s="142">
        <v>15</v>
      </c>
      <c r="F1207" s="142">
        <v>14</v>
      </c>
      <c r="G1207" s="142">
        <v>2</v>
      </c>
      <c r="H1207" s="142">
        <v>1</v>
      </c>
      <c r="I1207" s="142">
        <v>6</v>
      </c>
      <c r="J1207" s="142"/>
      <c r="K1207" s="142"/>
      <c r="L1207" s="142"/>
      <c r="M1207" s="142"/>
      <c r="N1207" s="142"/>
    </row>
    <row r="1208" spans="1:14" ht="19">
      <c r="A1208" s="258"/>
      <c r="B1208" s="258"/>
      <c r="C1208" s="144" t="s">
        <v>7923</v>
      </c>
      <c r="D1208" s="145">
        <v>24</v>
      </c>
      <c r="E1208" s="145">
        <v>10</v>
      </c>
      <c r="F1208" s="145">
        <v>11</v>
      </c>
      <c r="G1208" s="145">
        <v>1</v>
      </c>
      <c r="H1208" s="145">
        <v>1</v>
      </c>
      <c r="I1208" s="145">
        <v>4</v>
      </c>
      <c r="J1208" s="145">
        <v>9</v>
      </c>
      <c r="K1208" s="145">
        <v>13</v>
      </c>
      <c r="L1208" s="145">
        <v>14</v>
      </c>
      <c r="M1208" s="145">
        <v>9</v>
      </c>
      <c r="N1208" s="145">
        <v>570546</v>
      </c>
    </row>
    <row r="1209" spans="1:14">
      <c r="A1209" s="258"/>
      <c r="B1209" s="258"/>
      <c r="C1209" s="144" t="s">
        <v>2768</v>
      </c>
      <c r="D1209" s="145">
        <v>1</v>
      </c>
      <c r="E1209" s="145">
        <v>0</v>
      </c>
      <c r="F1209" s="145">
        <v>0</v>
      </c>
      <c r="G1209" s="145">
        <v>0</v>
      </c>
      <c r="H1209" s="145">
        <v>0</v>
      </c>
      <c r="I1209" s="145">
        <v>0</v>
      </c>
      <c r="J1209" s="145">
        <v>0</v>
      </c>
      <c r="K1209" s="145">
        <v>0</v>
      </c>
      <c r="L1209" s="145">
        <v>1</v>
      </c>
      <c r="M1209" s="145">
        <v>0</v>
      </c>
      <c r="N1209" s="145">
        <v>57068</v>
      </c>
    </row>
    <row r="1210" spans="1:14">
      <c r="A1210" s="258"/>
      <c r="B1210" s="258"/>
      <c r="C1210" s="144" t="s">
        <v>2736</v>
      </c>
      <c r="D1210" s="145">
        <v>0</v>
      </c>
      <c r="E1210" s="145">
        <v>1</v>
      </c>
      <c r="F1210" s="145">
        <v>0</v>
      </c>
      <c r="G1210" s="145">
        <v>0</v>
      </c>
      <c r="H1210" s="145">
        <v>0</v>
      </c>
      <c r="I1210" s="145">
        <v>0</v>
      </c>
      <c r="J1210" s="145">
        <v>0</v>
      </c>
      <c r="K1210" s="145">
        <v>1</v>
      </c>
      <c r="L1210" s="145">
        <v>0</v>
      </c>
      <c r="M1210" s="145">
        <v>0</v>
      </c>
      <c r="N1210" s="145">
        <v>18647</v>
      </c>
    </row>
    <row r="1211" spans="1:14" ht="19">
      <c r="A1211" s="258"/>
      <c r="B1211" s="258"/>
      <c r="C1211" s="144" t="s">
        <v>7924</v>
      </c>
      <c r="D1211" s="145">
        <v>2</v>
      </c>
      <c r="E1211" s="145">
        <v>0</v>
      </c>
      <c r="F1211" s="145">
        <v>0</v>
      </c>
      <c r="G1211" s="145">
        <v>1</v>
      </c>
      <c r="H1211" s="145">
        <v>0</v>
      </c>
      <c r="I1211" s="145">
        <v>1</v>
      </c>
      <c r="J1211" s="145">
        <v>2</v>
      </c>
      <c r="K1211" s="145">
        <v>0</v>
      </c>
      <c r="L1211" s="145">
        <v>0</v>
      </c>
      <c r="M1211" s="145">
        <v>0</v>
      </c>
      <c r="N1211" s="145">
        <v>17237</v>
      </c>
    </row>
    <row r="1212" spans="1:14">
      <c r="A1212" s="258"/>
      <c r="B1212" s="258"/>
      <c r="C1212" s="144" t="s">
        <v>2769</v>
      </c>
      <c r="D1212" s="145">
        <v>1</v>
      </c>
      <c r="E1212" s="145">
        <v>0</v>
      </c>
      <c r="F1212" s="145">
        <v>0</v>
      </c>
      <c r="G1212" s="145">
        <v>0</v>
      </c>
      <c r="H1212" s="145">
        <v>0</v>
      </c>
      <c r="I1212" s="145">
        <v>1</v>
      </c>
      <c r="J1212" s="145">
        <v>0</v>
      </c>
      <c r="K1212" s="145">
        <v>0</v>
      </c>
      <c r="L1212" s="145">
        <v>1</v>
      </c>
      <c r="M1212" s="145">
        <v>1</v>
      </c>
      <c r="N1212" s="145">
        <v>80985</v>
      </c>
    </row>
    <row r="1213" spans="1:14">
      <c r="A1213" s="258"/>
      <c r="B1213" s="258"/>
      <c r="C1213" s="144" t="s">
        <v>2770</v>
      </c>
      <c r="D1213" s="145">
        <v>3</v>
      </c>
      <c r="E1213" s="145">
        <v>4</v>
      </c>
      <c r="F1213" s="145">
        <v>1</v>
      </c>
      <c r="G1213" s="145">
        <v>0</v>
      </c>
      <c r="H1213" s="145">
        <v>0</v>
      </c>
      <c r="I1213" s="145">
        <v>0</v>
      </c>
      <c r="J1213" s="145">
        <v>2</v>
      </c>
      <c r="K1213" s="145">
        <v>2</v>
      </c>
      <c r="L1213" s="145">
        <v>1</v>
      </c>
      <c r="M1213" s="145">
        <v>3</v>
      </c>
      <c r="N1213" s="145">
        <v>43548</v>
      </c>
    </row>
    <row r="1214" spans="1:14">
      <c r="A1214" s="258"/>
      <c r="B1214" s="258"/>
      <c r="C1214" s="144" t="s">
        <v>2572</v>
      </c>
      <c r="D1214" s="145">
        <v>0</v>
      </c>
      <c r="E1214" s="145">
        <v>0</v>
      </c>
      <c r="F1214" s="145">
        <v>1</v>
      </c>
      <c r="G1214" s="145">
        <v>0</v>
      </c>
      <c r="H1214" s="145">
        <v>0</v>
      </c>
      <c r="I1214" s="145">
        <v>0</v>
      </c>
      <c r="J1214" s="145">
        <v>0</v>
      </c>
      <c r="K1214" s="145">
        <v>1</v>
      </c>
      <c r="L1214" s="145">
        <v>0</v>
      </c>
      <c r="M1214" s="145">
        <v>0</v>
      </c>
      <c r="N1214" s="145">
        <v>1539</v>
      </c>
    </row>
    <row r="1215" spans="1:14">
      <c r="A1215" s="258"/>
      <c r="B1215" s="258"/>
      <c r="C1215" s="144" t="s">
        <v>2771</v>
      </c>
      <c r="D1215" s="145">
        <v>1</v>
      </c>
      <c r="E1215" s="145">
        <v>0</v>
      </c>
      <c r="F1215" s="145">
        <v>1</v>
      </c>
      <c r="G1215" s="145">
        <v>0</v>
      </c>
      <c r="H1215" s="145">
        <v>0</v>
      </c>
      <c r="I1215" s="145">
        <v>0</v>
      </c>
      <c r="J1215" s="145">
        <v>0</v>
      </c>
      <c r="K1215" s="145">
        <v>1</v>
      </c>
      <c r="L1215" s="145">
        <v>1</v>
      </c>
      <c r="M1215" s="145">
        <v>0</v>
      </c>
      <c r="N1215" s="145">
        <v>33063</v>
      </c>
    </row>
    <row r="1216" spans="1:14">
      <c r="A1216" s="258"/>
      <c r="B1216" s="258"/>
      <c r="C1216" s="144" t="s">
        <v>2772</v>
      </c>
      <c r="D1216" s="145">
        <v>1</v>
      </c>
      <c r="E1216" s="145">
        <v>0</v>
      </c>
      <c r="F1216" s="145">
        <v>0</v>
      </c>
      <c r="G1216" s="145">
        <v>0</v>
      </c>
      <c r="H1216" s="145">
        <v>0</v>
      </c>
      <c r="I1216" s="145">
        <v>0</v>
      </c>
      <c r="J1216" s="145">
        <v>0</v>
      </c>
      <c r="K1216" s="145">
        <v>0</v>
      </c>
      <c r="L1216" s="145">
        <v>1</v>
      </c>
      <c r="M1216" s="145">
        <v>0</v>
      </c>
      <c r="N1216" s="145">
        <v>3153</v>
      </c>
    </row>
    <row r="1217" spans="1:14">
      <c r="A1217" s="258"/>
      <c r="B1217" s="258"/>
      <c r="C1217" s="144" t="s">
        <v>2773</v>
      </c>
      <c r="D1217" s="145">
        <v>1</v>
      </c>
      <c r="E1217" s="145">
        <v>0</v>
      </c>
      <c r="F1217" s="145">
        <v>0</v>
      </c>
      <c r="G1217" s="145">
        <v>0</v>
      </c>
      <c r="H1217" s="145">
        <v>0</v>
      </c>
      <c r="I1217" s="145">
        <v>0</v>
      </c>
      <c r="J1217" s="145">
        <v>0</v>
      </c>
      <c r="K1217" s="145">
        <v>0</v>
      </c>
      <c r="L1217" s="145">
        <v>1</v>
      </c>
      <c r="M1217" s="145">
        <v>0</v>
      </c>
      <c r="N1217" s="145">
        <v>17322</v>
      </c>
    </row>
    <row r="1218" spans="1:14">
      <c r="A1218" s="258"/>
      <c r="B1218" s="258" t="s">
        <v>1951</v>
      </c>
      <c r="C1218" s="141"/>
      <c r="D1218" s="142">
        <v>2</v>
      </c>
      <c r="E1218" s="142">
        <v>1</v>
      </c>
      <c r="F1218" s="142">
        <v>1</v>
      </c>
      <c r="G1218" s="142">
        <v>0</v>
      </c>
      <c r="H1218" s="142">
        <v>0</v>
      </c>
      <c r="I1218" s="142">
        <v>0</v>
      </c>
      <c r="J1218" s="142"/>
      <c r="K1218" s="142"/>
      <c r="L1218" s="142"/>
      <c r="M1218" s="142"/>
      <c r="N1218" s="142"/>
    </row>
    <row r="1219" spans="1:14">
      <c r="A1219" s="258"/>
      <c r="B1219" s="258"/>
      <c r="C1219" s="144" t="s">
        <v>2774</v>
      </c>
      <c r="D1219" s="145">
        <v>0</v>
      </c>
      <c r="E1219" s="145">
        <v>0</v>
      </c>
      <c r="F1219" s="145">
        <v>1</v>
      </c>
      <c r="G1219" s="145">
        <v>0</v>
      </c>
      <c r="H1219" s="145">
        <v>0</v>
      </c>
      <c r="I1219" s="145">
        <v>0</v>
      </c>
      <c r="J1219" s="145">
        <v>0</v>
      </c>
      <c r="K1219" s="145">
        <v>0</v>
      </c>
      <c r="L1219" s="145">
        <v>0</v>
      </c>
      <c r="M1219" s="145">
        <v>1</v>
      </c>
      <c r="N1219" s="145">
        <v>5432</v>
      </c>
    </row>
    <row r="1220" spans="1:14">
      <c r="A1220" s="258"/>
      <c r="B1220" s="258"/>
      <c r="C1220" s="144" t="s">
        <v>2775</v>
      </c>
      <c r="D1220" s="145">
        <v>2</v>
      </c>
      <c r="E1220" s="145">
        <v>0</v>
      </c>
      <c r="F1220" s="145">
        <v>0</v>
      </c>
      <c r="G1220" s="145">
        <v>0</v>
      </c>
      <c r="H1220" s="145">
        <v>0</v>
      </c>
      <c r="I1220" s="145">
        <v>0</v>
      </c>
      <c r="J1220" s="145">
        <v>0</v>
      </c>
      <c r="K1220" s="145">
        <v>0</v>
      </c>
      <c r="L1220" s="145">
        <v>1</v>
      </c>
      <c r="M1220" s="145">
        <v>1</v>
      </c>
      <c r="N1220" s="145">
        <v>24486</v>
      </c>
    </row>
    <row r="1221" spans="1:14">
      <c r="A1221" s="258"/>
      <c r="B1221" s="258"/>
      <c r="C1221" s="144" t="s">
        <v>2776</v>
      </c>
      <c r="D1221" s="145">
        <v>0</v>
      </c>
      <c r="E1221" s="145">
        <v>1</v>
      </c>
      <c r="F1221" s="145">
        <v>0</v>
      </c>
      <c r="G1221" s="145">
        <v>0</v>
      </c>
      <c r="H1221" s="145">
        <v>0</v>
      </c>
      <c r="I1221" s="145">
        <v>0</v>
      </c>
      <c r="J1221" s="145">
        <v>0</v>
      </c>
      <c r="K1221" s="145">
        <v>0</v>
      </c>
      <c r="L1221" s="145">
        <v>1</v>
      </c>
      <c r="M1221" s="145">
        <v>0</v>
      </c>
      <c r="N1221" s="145">
        <v>15358</v>
      </c>
    </row>
    <row r="1222" spans="1:14">
      <c r="A1222" s="258"/>
      <c r="B1222" s="258" t="s">
        <v>1955</v>
      </c>
      <c r="C1222" s="141"/>
      <c r="D1222" s="142">
        <v>64</v>
      </c>
      <c r="E1222" s="142">
        <v>26</v>
      </c>
      <c r="F1222" s="142">
        <v>14</v>
      </c>
      <c r="G1222" s="142">
        <v>3</v>
      </c>
      <c r="H1222" s="142">
        <v>1</v>
      </c>
      <c r="I1222" s="142">
        <v>2</v>
      </c>
      <c r="J1222" s="142"/>
      <c r="K1222" s="142"/>
      <c r="L1222" s="142"/>
      <c r="M1222" s="142"/>
      <c r="N1222" s="142"/>
    </row>
    <row r="1223" spans="1:14" ht="19">
      <c r="A1223" s="258"/>
      <c r="B1223" s="258"/>
      <c r="C1223" s="144" t="s">
        <v>7925</v>
      </c>
      <c r="D1223" s="145">
        <v>35</v>
      </c>
      <c r="E1223" s="145">
        <v>23</v>
      </c>
      <c r="F1223" s="145">
        <v>8</v>
      </c>
      <c r="G1223" s="145">
        <v>2</v>
      </c>
      <c r="H1223" s="145">
        <v>0</v>
      </c>
      <c r="I1223" s="145">
        <v>1</v>
      </c>
      <c r="J1223" s="145">
        <v>6</v>
      </c>
      <c r="K1223" s="145">
        <v>26</v>
      </c>
      <c r="L1223" s="145">
        <v>22</v>
      </c>
      <c r="M1223" s="145">
        <v>9</v>
      </c>
      <c r="N1223" s="145"/>
    </row>
    <row r="1224" spans="1:14">
      <c r="A1224" s="258"/>
      <c r="B1224" s="258"/>
      <c r="C1224" s="144" t="s">
        <v>2777</v>
      </c>
      <c r="D1224" s="145">
        <v>1</v>
      </c>
      <c r="E1224" s="145">
        <v>0</v>
      </c>
      <c r="F1224" s="145">
        <v>0</v>
      </c>
      <c r="G1224" s="145">
        <v>0</v>
      </c>
      <c r="H1224" s="145">
        <v>0</v>
      </c>
      <c r="I1224" s="145">
        <v>0</v>
      </c>
      <c r="J1224" s="145">
        <v>0</v>
      </c>
      <c r="K1224" s="145">
        <v>0</v>
      </c>
      <c r="L1224" s="145">
        <v>1</v>
      </c>
      <c r="M1224" s="145">
        <v>0</v>
      </c>
      <c r="N1224" s="145"/>
    </row>
    <row r="1225" spans="1:14">
      <c r="A1225" s="258"/>
      <c r="B1225" s="258"/>
      <c r="C1225" s="144" t="s">
        <v>2778</v>
      </c>
      <c r="D1225" s="145">
        <v>8</v>
      </c>
      <c r="E1225" s="145">
        <v>1</v>
      </c>
      <c r="F1225" s="145">
        <v>2</v>
      </c>
      <c r="G1225" s="145">
        <v>0</v>
      </c>
      <c r="H1225" s="145">
        <v>0</v>
      </c>
      <c r="I1225" s="145">
        <v>0</v>
      </c>
      <c r="J1225" s="145">
        <v>5</v>
      </c>
      <c r="K1225" s="145">
        <v>2</v>
      </c>
      <c r="L1225" s="145">
        <v>3</v>
      </c>
      <c r="M1225" s="145">
        <v>1</v>
      </c>
      <c r="N1225" s="145"/>
    </row>
    <row r="1226" spans="1:14">
      <c r="A1226" s="258"/>
      <c r="B1226" s="258"/>
      <c r="C1226" s="144" t="s">
        <v>2769</v>
      </c>
      <c r="D1226" s="145">
        <v>5</v>
      </c>
      <c r="E1226" s="145">
        <v>0</v>
      </c>
      <c r="F1226" s="145">
        <v>1</v>
      </c>
      <c r="G1226" s="145">
        <v>0</v>
      </c>
      <c r="H1226" s="145">
        <v>0</v>
      </c>
      <c r="I1226" s="145">
        <v>0</v>
      </c>
      <c r="J1226" s="145">
        <v>4</v>
      </c>
      <c r="K1226" s="145">
        <v>0</v>
      </c>
      <c r="L1226" s="145">
        <v>2</v>
      </c>
      <c r="M1226" s="145">
        <v>0</v>
      </c>
      <c r="N1226" s="145"/>
    </row>
    <row r="1227" spans="1:14" ht="19">
      <c r="A1227" s="258"/>
      <c r="B1227" s="258"/>
      <c r="C1227" s="144" t="s">
        <v>7926</v>
      </c>
      <c r="D1227" s="145">
        <v>11</v>
      </c>
      <c r="E1227" s="145">
        <v>1</v>
      </c>
      <c r="F1227" s="145">
        <v>2</v>
      </c>
      <c r="G1227" s="145">
        <v>0</v>
      </c>
      <c r="H1227" s="145">
        <v>0</v>
      </c>
      <c r="I1227" s="145">
        <v>1</v>
      </c>
      <c r="J1227" s="145">
        <v>1</v>
      </c>
      <c r="K1227" s="145">
        <v>5</v>
      </c>
      <c r="L1227" s="145">
        <v>5</v>
      </c>
      <c r="M1227" s="145">
        <v>3</v>
      </c>
      <c r="N1227" s="145"/>
    </row>
    <row r="1228" spans="1:14">
      <c r="A1228" s="258"/>
      <c r="B1228" s="258"/>
      <c r="C1228" s="144" t="s">
        <v>2779</v>
      </c>
      <c r="D1228" s="145">
        <v>0</v>
      </c>
      <c r="E1228" s="145">
        <v>1</v>
      </c>
      <c r="F1228" s="145">
        <v>0</v>
      </c>
      <c r="G1228" s="145">
        <v>0</v>
      </c>
      <c r="H1228" s="145">
        <v>0</v>
      </c>
      <c r="I1228" s="145">
        <v>0</v>
      </c>
      <c r="J1228" s="145">
        <v>0</v>
      </c>
      <c r="K1228" s="145">
        <v>0</v>
      </c>
      <c r="L1228" s="145">
        <v>0</v>
      </c>
      <c r="M1228" s="145">
        <v>1</v>
      </c>
      <c r="N1228" s="145"/>
    </row>
    <row r="1229" spans="1:14">
      <c r="A1229" s="258"/>
      <c r="B1229" s="258"/>
      <c r="C1229" s="144" t="s">
        <v>2780</v>
      </c>
      <c r="D1229" s="145">
        <v>1</v>
      </c>
      <c r="E1229" s="145">
        <v>0</v>
      </c>
      <c r="F1229" s="145">
        <v>0</v>
      </c>
      <c r="G1229" s="145">
        <v>0</v>
      </c>
      <c r="H1229" s="145">
        <v>0</v>
      </c>
      <c r="I1229" s="145">
        <v>0</v>
      </c>
      <c r="J1229" s="145">
        <v>0</v>
      </c>
      <c r="K1229" s="145">
        <v>0</v>
      </c>
      <c r="L1229" s="145">
        <v>1</v>
      </c>
      <c r="M1229" s="145">
        <v>0</v>
      </c>
      <c r="N1229" s="145"/>
    </row>
    <row r="1230" spans="1:14">
      <c r="A1230" s="258"/>
      <c r="B1230" s="258"/>
      <c r="C1230" s="144" t="s">
        <v>2781</v>
      </c>
      <c r="D1230" s="145">
        <v>2</v>
      </c>
      <c r="E1230" s="145">
        <v>0</v>
      </c>
      <c r="F1230" s="145">
        <v>1</v>
      </c>
      <c r="G1230" s="145">
        <v>1</v>
      </c>
      <c r="H1230" s="145">
        <v>0</v>
      </c>
      <c r="I1230" s="145">
        <v>0</v>
      </c>
      <c r="J1230" s="145">
        <v>1</v>
      </c>
      <c r="K1230" s="145">
        <v>1</v>
      </c>
      <c r="L1230" s="145">
        <v>1</v>
      </c>
      <c r="M1230" s="145">
        <v>1</v>
      </c>
      <c r="N1230" s="145"/>
    </row>
    <row r="1231" spans="1:14">
      <c r="A1231" s="258"/>
      <c r="B1231" s="258"/>
      <c r="C1231" s="144" t="s">
        <v>131</v>
      </c>
      <c r="D1231" s="145">
        <v>1</v>
      </c>
      <c r="E1231" s="145">
        <v>0</v>
      </c>
      <c r="F1231" s="145">
        <v>0</v>
      </c>
      <c r="G1231" s="145">
        <v>0</v>
      </c>
      <c r="H1231" s="145">
        <v>1</v>
      </c>
      <c r="I1231" s="145">
        <v>0</v>
      </c>
      <c r="J1231" s="145">
        <v>0</v>
      </c>
      <c r="K1231" s="145">
        <v>1</v>
      </c>
      <c r="L1231" s="145">
        <v>0</v>
      </c>
      <c r="M1231" s="145">
        <v>1</v>
      </c>
      <c r="N1231" s="145"/>
    </row>
    <row r="1232" spans="1:14">
      <c r="A1232" s="258"/>
      <c r="B1232" s="258" t="s">
        <v>1963</v>
      </c>
      <c r="C1232" s="141"/>
      <c r="D1232" s="142">
        <v>1</v>
      </c>
      <c r="E1232" s="142">
        <v>0</v>
      </c>
      <c r="F1232" s="142">
        <v>0</v>
      </c>
      <c r="G1232" s="142">
        <v>0</v>
      </c>
      <c r="H1232" s="142">
        <v>0</v>
      </c>
      <c r="I1232" s="142">
        <v>0</v>
      </c>
      <c r="J1232" s="142"/>
      <c r="K1232" s="142"/>
      <c r="L1232" s="142"/>
      <c r="M1232" s="142"/>
      <c r="N1232" s="142"/>
    </row>
    <row r="1233" spans="1:14">
      <c r="A1233" s="258"/>
      <c r="B1233" s="258"/>
      <c r="C1233" s="144" t="s">
        <v>2782</v>
      </c>
      <c r="D1233" s="145">
        <v>1</v>
      </c>
      <c r="E1233" s="145">
        <v>0</v>
      </c>
      <c r="F1233" s="145">
        <v>0</v>
      </c>
      <c r="G1233" s="145">
        <v>0</v>
      </c>
      <c r="H1233" s="145">
        <v>0</v>
      </c>
      <c r="I1233" s="145">
        <v>0</v>
      </c>
      <c r="J1233" s="145">
        <v>0</v>
      </c>
      <c r="K1233" s="145">
        <v>1</v>
      </c>
      <c r="L1233" s="145">
        <v>0</v>
      </c>
      <c r="M1233" s="145">
        <v>0</v>
      </c>
      <c r="N1233" s="145"/>
    </row>
    <row r="1234" spans="1:14">
      <c r="A1234" s="258"/>
      <c r="B1234" s="258" t="s">
        <v>2255</v>
      </c>
      <c r="C1234" s="141"/>
      <c r="D1234" s="142">
        <v>23</v>
      </c>
      <c r="E1234" s="142">
        <v>2</v>
      </c>
      <c r="F1234" s="142">
        <v>1</v>
      </c>
      <c r="G1234" s="142">
        <v>1</v>
      </c>
      <c r="H1234" s="142">
        <v>0</v>
      </c>
      <c r="I1234" s="142">
        <v>0</v>
      </c>
      <c r="J1234" s="142"/>
      <c r="K1234" s="142"/>
      <c r="L1234" s="142"/>
      <c r="M1234" s="142"/>
      <c r="N1234" s="142"/>
    </row>
    <row r="1235" spans="1:14" ht="19">
      <c r="A1235" s="258"/>
      <c r="B1235" s="258"/>
      <c r="C1235" s="144" t="s">
        <v>7927</v>
      </c>
      <c r="D1235" s="145">
        <v>4</v>
      </c>
      <c r="E1235" s="145">
        <v>0</v>
      </c>
      <c r="F1235" s="145">
        <v>1</v>
      </c>
      <c r="G1235" s="145">
        <v>0</v>
      </c>
      <c r="H1235" s="145">
        <v>0</v>
      </c>
      <c r="I1235" s="145">
        <v>0</v>
      </c>
      <c r="J1235" s="145">
        <v>0</v>
      </c>
      <c r="K1235" s="145">
        <v>3</v>
      </c>
      <c r="L1235" s="145">
        <v>0</v>
      </c>
      <c r="M1235" s="145">
        <v>0</v>
      </c>
      <c r="N1235" s="145"/>
    </row>
    <row r="1236" spans="1:14">
      <c r="A1236" s="258"/>
      <c r="B1236" s="258"/>
      <c r="C1236" s="144" t="s">
        <v>2783</v>
      </c>
      <c r="D1236" s="145"/>
      <c r="E1236" s="145"/>
      <c r="F1236" s="145"/>
      <c r="G1236" s="145"/>
      <c r="H1236" s="145"/>
      <c r="I1236" s="145"/>
      <c r="J1236" s="145"/>
      <c r="K1236" s="145"/>
      <c r="L1236" s="145"/>
      <c r="M1236" s="145"/>
      <c r="N1236" s="145"/>
    </row>
    <row r="1237" spans="1:14">
      <c r="A1237" s="258"/>
      <c r="B1237" s="258"/>
      <c r="C1237" s="146" t="s">
        <v>2784</v>
      </c>
      <c r="D1237" s="145">
        <v>1</v>
      </c>
      <c r="E1237" s="145">
        <v>0</v>
      </c>
      <c r="F1237" s="145">
        <v>0</v>
      </c>
      <c r="G1237" s="145">
        <v>0</v>
      </c>
      <c r="H1237" s="145">
        <v>0</v>
      </c>
      <c r="I1237" s="145">
        <v>0</v>
      </c>
      <c r="J1237" s="145">
        <v>0</v>
      </c>
      <c r="K1237" s="145">
        <v>1</v>
      </c>
      <c r="L1237" s="145">
        <v>0</v>
      </c>
      <c r="M1237" s="145">
        <v>0</v>
      </c>
      <c r="N1237" s="145"/>
    </row>
    <row r="1238" spans="1:14">
      <c r="A1238" s="258"/>
      <c r="B1238" s="258"/>
      <c r="C1238" s="146" t="s">
        <v>2785</v>
      </c>
      <c r="D1238" s="145">
        <v>1</v>
      </c>
      <c r="E1238" s="145">
        <v>0</v>
      </c>
      <c r="F1238" s="145">
        <v>0</v>
      </c>
      <c r="G1238" s="145">
        <v>0</v>
      </c>
      <c r="H1238" s="145">
        <v>0</v>
      </c>
      <c r="I1238" s="145">
        <v>0</v>
      </c>
      <c r="J1238" s="145">
        <v>0</v>
      </c>
      <c r="K1238" s="145">
        <v>1</v>
      </c>
      <c r="L1238" s="145">
        <v>0</v>
      </c>
      <c r="M1238" s="145">
        <v>0</v>
      </c>
      <c r="N1238" s="145"/>
    </row>
    <row r="1239" spans="1:14">
      <c r="A1239" s="258"/>
      <c r="B1239" s="258"/>
      <c r="C1239" s="146" t="s">
        <v>2786</v>
      </c>
      <c r="D1239" s="145">
        <v>1</v>
      </c>
      <c r="E1239" s="145">
        <v>0</v>
      </c>
      <c r="F1239" s="145">
        <v>0</v>
      </c>
      <c r="G1239" s="145">
        <v>0</v>
      </c>
      <c r="H1239" s="145">
        <v>0</v>
      </c>
      <c r="I1239" s="145">
        <v>0</v>
      </c>
      <c r="J1239" s="145">
        <v>0</v>
      </c>
      <c r="K1239" s="145">
        <v>1</v>
      </c>
      <c r="L1239" s="145">
        <v>0</v>
      </c>
      <c r="M1239" s="145">
        <v>0</v>
      </c>
      <c r="N1239" s="145"/>
    </row>
    <row r="1240" spans="1:14">
      <c r="A1240" s="258"/>
      <c r="B1240" s="258"/>
      <c r="C1240" s="146" t="s">
        <v>2787</v>
      </c>
      <c r="D1240" s="145">
        <v>0</v>
      </c>
      <c r="E1240" s="145">
        <v>1</v>
      </c>
      <c r="F1240" s="145">
        <v>0</v>
      </c>
      <c r="G1240" s="145">
        <v>0</v>
      </c>
      <c r="H1240" s="145">
        <v>0</v>
      </c>
      <c r="I1240" s="145">
        <v>0</v>
      </c>
      <c r="J1240" s="145">
        <v>0</v>
      </c>
      <c r="K1240" s="145">
        <v>1</v>
      </c>
      <c r="L1240" s="145">
        <v>0</v>
      </c>
      <c r="M1240" s="145">
        <v>0</v>
      </c>
      <c r="N1240" s="145"/>
    </row>
    <row r="1241" spans="1:14">
      <c r="A1241" s="258"/>
      <c r="B1241" s="258"/>
      <c r="C1241" s="146" t="s">
        <v>2788</v>
      </c>
      <c r="D1241" s="145">
        <v>1</v>
      </c>
      <c r="E1241" s="145">
        <v>1</v>
      </c>
      <c r="F1241" s="145">
        <v>0</v>
      </c>
      <c r="G1241" s="145">
        <v>0</v>
      </c>
      <c r="H1241" s="145">
        <v>0</v>
      </c>
      <c r="I1241" s="145">
        <v>0</v>
      </c>
      <c r="J1241" s="145">
        <v>0</v>
      </c>
      <c r="K1241" s="145">
        <v>0</v>
      </c>
      <c r="L1241" s="145">
        <v>1</v>
      </c>
      <c r="M1241" s="145">
        <v>1</v>
      </c>
      <c r="N1241" s="145"/>
    </row>
    <row r="1242" spans="1:14" ht="19">
      <c r="A1242" s="258"/>
      <c r="B1242" s="258"/>
      <c r="C1242" s="146" t="s">
        <v>7928</v>
      </c>
      <c r="D1242" s="145">
        <v>5</v>
      </c>
      <c r="E1242" s="145">
        <v>0</v>
      </c>
      <c r="F1242" s="145">
        <v>0</v>
      </c>
      <c r="G1242" s="145">
        <v>0</v>
      </c>
      <c r="H1242" s="145">
        <v>0</v>
      </c>
      <c r="I1242" s="145">
        <v>0</v>
      </c>
      <c r="J1242" s="145">
        <v>0</v>
      </c>
      <c r="K1242" s="145">
        <v>1</v>
      </c>
      <c r="L1242" s="145">
        <v>3</v>
      </c>
      <c r="M1242" s="145">
        <v>0</v>
      </c>
      <c r="N1242" s="145"/>
    </row>
    <row r="1243" spans="1:14" ht="19">
      <c r="A1243" s="258"/>
      <c r="B1243" s="258"/>
      <c r="C1243" s="146" t="s">
        <v>7929</v>
      </c>
      <c r="D1243" s="145">
        <v>2</v>
      </c>
      <c r="E1243" s="145">
        <v>0</v>
      </c>
      <c r="F1243" s="145">
        <v>0</v>
      </c>
      <c r="G1243" s="145">
        <v>0</v>
      </c>
      <c r="H1243" s="145">
        <v>0</v>
      </c>
      <c r="I1243" s="145">
        <v>0</v>
      </c>
      <c r="J1243" s="145">
        <v>0</v>
      </c>
      <c r="K1243" s="145">
        <v>0</v>
      </c>
      <c r="L1243" s="145">
        <v>1</v>
      </c>
      <c r="M1243" s="145">
        <v>0</v>
      </c>
      <c r="N1243" s="145"/>
    </row>
    <row r="1244" spans="1:14">
      <c r="A1244" s="258"/>
      <c r="B1244" s="258"/>
      <c r="C1244" s="146" t="s">
        <v>2789</v>
      </c>
      <c r="D1244" s="145">
        <v>1</v>
      </c>
      <c r="E1244" s="145">
        <v>0</v>
      </c>
      <c r="F1244" s="145">
        <v>0</v>
      </c>
      <c r="G1244" s="145">
        <v>0</v>
      </c>
      <c r="H1244" s="145">
        <v>0</v>
      </c>
      <c r="I1244" s="145">
        <v>0</v>
      </c>
      <c r="J1244" s="145">
        <v>0</v>
      </c>
      <c r="K1244" s="145">
        <v>0</v>
      </c>
      <c r="L1244" s="145">
        <v>1</v>
      </c>
      <c r="M1244" s="145">
        <v>0</v>
      </c>
      <c r="N1244" s="145"/>
    </row>
    <row r="1245" spans="1:14" ht="19">
      <c r="A1245" s="258"/>
      <c r="B1245" s="258"/>
      <c r="C1245" s="146" t="s">
        <v>7930</v>
      </c>
      <c r="D1245" s="145">
        <v>2</v>
      </c>
      <c r="E1245" s="145">
        <v>0</v>
      </c>
      <c r="F1245" s="145">
        <v>0</v>
      </c>
      <c r="G1245" s="145">
        <v>0</v>
      </c>
      <c r="H1245" s="145">
        <v>0</v>
      </c>
      <c r="I1245" s="145">
        <v>0</v>
      </c>
      <c r="J1245" s="145">
        <v>0</v>
      </c>
      <c r="K1245" s="145">
        <v>1</v>
      </c>
      <c r="L1245" s="145">
        <v>0</v>
      </c>
      <c r="M1245" s="145">
        <v>0</v>
      </c>
      <c r="N1245" s="145"/>
    </row>
    <row r="1246" spans="1:14">
      <c r="A1246" s="258"/>
      <c r="B1246" s="258"/>
      <c r="C1246" s="146" t="s">
        <v>2790</v>
      </c>
      <c r="D1246" s="145">
        <v>0</v>
      </c>
      <c r="E1246" s="145">
        <v>0</v>
      </c>
      <c r="F1246" s="145">
        <v>0</v>
      </c>
      <c r="G1246" s="145">
        <v>1</v>
      </c>
      <c r="H1246" s="145">
        <v>0</v>
      </c>
      <c r="I1246" s="145">
        <v>0</v>
      </c>
      <c r="J1246" s="145">
        <v>0</v>
      </c>
      <c r="K1246" s="145">
        <v>1</v>
      </c>
      <c r="L1246" s="145">
        <v>0</v>
      </c>
      <c r="M1246" s="145">
        <v>0</v>
      </c>
      <c r="N1246" s="145"/>
    </row>
    <row r="1247" spans="1:14" ht="19">
      <c r="A1247" s="258"/>
      <c r="B1247" s="258"/>
      <c r="C1247" s="146" t="s">
        <v>7931</v>
      </c>
      <c r="D1247" s="145">
        <v>2</v>
      </c>
      <c r="E1247" s="145">
        <v>0</v>
      </c>
      <c r="F1247" s="145">
        <v>0</v>
      </c>
      <c r="G1247" s="145">
        <v>0</v>
      </c>
      <c r="H1247" s="145">
        <v>0</v>
      </c>
      <c r="I1247" s="145">
        <v>0</v>
      </c>
      <c r="J1247" s="145">
        <v>1</v>
      </c>
      <c r="K1247" s="145">
        <v>0</v>
      </c>
      <c r="L1247" s="145">
        <v>0</v>
      </c>
      <c r="M1247" s="145">
        <v>0</v>
      </c>
      <c r="N1247" s="145"/>
    </row>
    <row r="1248" spans="1:14">
      <c r="A1248" s="258"/>
      <c r="B1248" s="258"/>
      <c r="C1248" s="146" t="s">
        <v>2791</v>
      </c>
      <c r="D1248" s="145">
        <v>1</v>
      </c>
      <c r="E1248" s="145">
        <v>0</v>
      </c>
      <c r="F1248" s="145">
        <v>0</v>
      </c>
      <c r="G1248" s="145">
        <v>0</v>
      </c>
      <c r="H1248" s="145">
        <v>0</v>
      </c>
      <c r="I1248" s="145">
        <v>0</v>
      </c>
      <c r="J1248" s="145">
        <v>1</v>
      </c>
      <c r="K1248" s="145">
        <v>0</v>
      </c>
      <c r="L1248" s="145">
        <v>0</v>
      </c>
      <c r="M1248" s="145">
        <v>0</v>
      </c>
      <c r="N1248" s="145"/>
    </row>
    <row r="1249" spans="1:14">
      <c r="A1249" s="258"/>
      <c r="B1249" s="258"/>
      <c r="C1249" s="146" t="s">
        <v>2792</v>
      </c>
      <c r="D1249" s="145">
        <v>1</v>
      </c>
      <c r="E1249" s="145">
        <v>0</v>
      </c>
      <c r="F1249" s="145">
        <v>0</v>
      </c>
      <c r="G1249" s="145">
        <v>0</v>
      </c>
      <c r="H1249" s="145">
        <v>0</v>
      </c>
      <c r="I1249" s="145">
        <v>0</v>
      </c>
      <c r="J1249" s="145">
        <v>1</v>
      </c>
      <c r="K1249" s="145">
        <v>0</v>
      </c>
      <c r="L1249" s="145">
        <v>0</v>
      </c>
      <c r="M1249" s="145">
        <v>0</v>
      </c>
      <c r="N1249" s="145"/>
    </row>
    <row r="1250" spans="1:14">
      <c r="A1250" s="258"/>
      <c r="B1250" s="258"/>
      <c r="C1250" s="146" t="s">
        <v>2793</v>
      </c>
      <c r="D1250" s="145">
        <v>1</v>
      </c>
      <c r="E1250" s="145">
        <v>0</v>
      </c>
      <c r="F1250" s="145">
        <v>0</v>
      </c>
      <c r="G1250" s="145">
        <v>0</v>
      </c>
      <c r="H1250" s="145">
        <v>0</v>
      </c>
      <c r="I1250" s="145">
        <v>0</v>
      </c>
      <c r="J1250" s="145">
        <v>1</v>
      </c>
      <c r="K1250" s="145">
        <v>0</v>
      </c>
      <c r="L1250" s="145">
        <v>0</v>
      </c>
      <c r="M1250" s="145">
        <v>0</v>
      </c>
      <c r="N1250" s="145"/>
    </row>
    <row r="1251" spans="1:14">
      <c r="A1251" s="258"/>
      <c r="B1251" s="258" t="s">
        <v>2259</v>
      </c>
      <c r="C1251" s="141"/>
      <c r="D1251" s="142">
        <v>6</v>
      </c>
      <c r="E1251" s="142">
        <v>1</v>
      </c>
      <c r="F1251" s="142">
        <v>0</v>
      </c>
      <c r="G1251" s="142">
        <v>0</v>
      </c>
      <c r="H1251" s="142">
        <v>0</v>
      </c>
      <c r="I1251" s="142">
        <v>0</v>
      </c>
      <c r="J1251" s="142"/>
      <c r="K1251" s="142"/>
      <c r="L1251" s="142"/>
      <c r="M1251" s="142"/>
      <c r="N1251" s="142"/>
    </row>
    <row r="1252" spans="1:14">
      <c r="A1252" s="258"/>
      <c r="B1252" s="258"/>
      <c r="C1252" s="144" t="s">
        <v>2794</v>
      </c>
      <c r="D1252" s="145">
        <v>1</v>
      </c>
      <c r="E1252" s="145">
        <v>0</v>
      </c>
      <c r="F1252" s="145">
        <v>0</v>
      </c>
      <c r="G1252" s="145">
        <v>0</v>
      </c>
      <c r="H1252" s="145">
        <v>0</v>
      </c>
      <c r="I1252" s="145">
        <v>0</v>
      </c>
      <c r="J1252" s="145">
        <v>0</v>
      </c>
      <c r="K1252" s="145">
        <v>1</v>
      </c>
      <c r="L1252" s="145">
        <v>0</v>
      </c>
      <c r="M1252" s="145">
        <v>0</v>
      </c>
      <c r="N1252" s="145"/>
    </row>
    <row r="1253" spans="1:14">
      <c r="A1253" s="258"/>
      <c r="B1253" s="258"/>
      <c r="C1253" s="144" t="s">
        <v>2795</v>
      </c>
      <c r="D1253" s="145">
        <v>1</v>
      </c>
      <c r="E1253" s="145">
        <v>1</v>
      </c>
      <c r="F1253" s="145">
        <v>0</v>
      </c>
      <c r="G1253" s="145">
        <v>0</v>
      </c>
      <c r="H1253" s="145">
        <v>0</v>
      </c>
      <c r="I1253" s="145">
        <v>0</v>
      </c>
      <c r="J1253" s="145">
        <v>0</v>
      </c>
      <c r="K1253" s="145">
        <v>0</v>
      </c>
      <c r="L1253" s="145">
        <v>2</v>
      </c>
      <c r="M1253" s="145">
        <v>0</v>
      </c>
      <c r="N1253" s="145"/>
    </row>
    <row r="1254" spans="1:14">
      <c r="A1254" s="258"/>
      <c r="B1254" s="258"/>
      <c r="C1254" s="144" t="s">
        <v>2796</v>
      </c>
      <c r="D1254" s="145">
        <v>2</v>
      </c>
      <c r="E1254" s="145">
        <v>0</v>
      </c>
      <c r="F1254" s="145">
        <v>0</v>
      </c>
      <c r="G1254" s="145">
        <v>0</v>
      </c>
      <c r="H1254" s="145">
        <v>0</v>
      </c>
      <c r="I1254" s="145">
        <v>0</v>
      </c>
      <c r="J1254" s="145">
        <v>0</v>
      </c>
      <c r="K1254" s="145">
        <v>1</v>
      </c>
      <c r="L1254" s="145">
        <v>1</v>
      </c>
      <c r="M1254" s="145">
        <v>0</v>
      </c>
      <c r="N1254" s="145"/>
    </row>
    <row r="1255" spans="1:14">
      <c r="A1255" s="258"/>
      <c r="B1255" s="258"/>
      <c r="C1255" s="144" t="s">
        <v>2797</v>
      </c>
      <c r="D1255" s="145">
        <v>2</v>
      </c>
      <c r="E1255" s="145">
        <v>0</v>
      </c>
      <c r="F1255" s="145">
        <v>0</v>
      </c>
      <c r="G1255" s="145">
        <v>0</v>
      </c>
      <c r="H1255" s="145">
        <v>0</v>
      </c>
      <c r="I1255" s="145">
        <v>0</v>
      </c>
      <c r="J1255" s="145">
        <v>0</v>
      </c>
      <c r="K1255" s="145">
        <v>0</v>
      </c>
      <c r="L1255" s="145">
        <v>0</v>
      </c>
      <c r="M1255" s="145">
        <v>2</v>
      </c>
      <c r="N1255" s="145"/>
    </row>
    <row r="1256" spans="1:14">
      <c r="A1256" s="258" t="s">
        <v>86</v>
      </c>
      <c r="B1256" s="143" t="s">
        <v>1904</v>
      </c>
      <c r="C1256" s="141"/>
      <c r="D1256" s="142">
        <v>257</v>
      </c>
      <c r="E1256" s="142">
        <v>98</v>
      </c>
      <c r="F1256" s="142">
        <v>94</v>
      </c>
      <c r="G1256" s="142">
        <v>0</v>
      </c>
      <c r="H1256" s="142">
        <v>5</v>
      </c>
      <c r="I1256" s="142">
        <v>23</v>
      </c>
      <c r="J1256" s="142"/>
      <c r="K1256" s="142"/>
      <c r="L1256" s="142"/>
      <c r="M1256" s="142"/>
      <c r="N1256" s="142"/>
    </row>
    <row r="1257" spans="1:14">
      <c r="A1257" s="258"/>
      <c r="B1257" s="258" t="s">
        <v>1905</v>
      </c>
      <c r="C1257" s="141"/>
      <c r="D1257" s="142">
        <v>251</v>
      </c>
      <c r="E1257" s="142">
        <v>92</v>
      </c>
      <c r="F1257" s="142">
        <v>87</v>
      </c>
      <c r="G1257" s="142">
        <v>0</v>
      </c>
      <c r="H1257" s="142">
        <v>5</v>
      </c>
      <c r="I1257" s="142">
        <v>22</v>
      </c>
      <c r="J1257" s="142"/>
      <c r="K1257" s="142"/>
      <c r="L1257" s="142"/>
      <c r="M1257" s="142"/>
      <c r="N1257" s="142"/>
    </row>
    <row r="1258" spans="1:14">
      <c r="A1258" s="258"/>
      <c r="B1258" s="258"/>
      <c r="C1258" s="144" t="s">
        <v>2798</v>
      </c>
      <c r="D1258" s="145">
        <v>0</v>
      </c>
      <c r="E1258" s="145">
        <v>1</v>
      </c>
      <c r="F1258" s="145">
        <v>0</v>
      </c>
      <c r="G1258" s="145">
        <v>0</v>
      </c>
      <c r="H1258" s="145">
        <v>0</v>
      </c>
      <c r="I1258" s="145">
        <v>0</v>
      </c>
      <c r="J1258" s="145">
        <v>0</v>
      </c>
      <c r="K1258" s="145">
        <v>0</v>
      </c>
      <c r="L1258" s="145">
        <v>1</v>
      </c>
      <c r="M1258" s="145">
        <v>0</v>
      </c>
      <c r="N1258" s="145">
        <v>17276</v>
      </c>
    </row>
    <row r="1259" spans="1:14" ht="19">
      <c r="A1259" s="258"/>
      <c r="B1259" s="258"/>
      <c r="C1259" s="144" t="s">
        <v>7932</v>
      </c>
      <c r="D1259" s="145">
        <v>3</v>
      </c>
      <c r="E1259" s="145">
        <v>2</v>
      </c>
      <c r="F1259" s="145">
        <v>0</v>
      </c>
      <c r="G1259" s="145">
        <v>0</v>
      </c>
      <c r="H1259" s="145">
        <v>0</v>
      </c>
      <c r="I1259" s="145">
        <v>0</v>
      </c>
      <c r="J1259" s="145">
        <v>0</v>
      </c>
      <c r="K1259" s="145">
        <v>0</v>
      </c>
      <c r="L1259" s="145">
        <v>1</v>
      </c>
      <c r="M1259" s="145">
        <v>3</v>
      </c>
      <c r="N1259" s="145">
        <v>36631</v>
      </c>
    </row>
    <row r="1260" spans="1:14">
      <c r="A1260" s="258"/>
      <c r="B1260" s="258"/>
      <c r="C1260" s="144" t="s">
        <v>2799</v>
      </c>
      <c r="D1260" s="145">
        <v>1</v>
      </c>
      <c r="E1260" s="145">
        <v>2</v>
      </c>
      <c r="F1260" s="145">
        <v>2</v>
      </c>
      <c r="G1260" s="145">
        <v>0</v>
      </c>
      <c r="H1260" s="145">
        <v>0</v>
      </c>
      <c r="I1260" s="145">
        <v>0</v>
      </c>
      <c r="J1260" s="145">
        <v>1</v>
      </c>
      <c r="K1260" s="145">
        <v>3</v>
      </c>
      <c r="L1260" s="145">
        <v>1</v>
      </c>
      <c r="M1260" s="145">
        <v>0</v>
      </c>
      <c r="N1260" s="145">
        <v>45238</v>
      </c>
    </row>
    <row r="1261" spans="1:14">
      <c r="A1261" s="258"/>
      <c r="B1261" s="258"/>
      <c r="C1261" s="144" t="s">
        <v>2800</v>
      </c>
      <c r="D1261" s="145">
        <v>2</v>
      </c>
      <c r="E1261" s="145">
        <v>0</v>
      </c>
      <c r="F1261" s="145">
        <v>0</v>
      </c>
      <c r="G1261" s="145">
        <v>0</v>
      </c>
      <c r="H1261" s="145">
        <v>0</v>
      </c>
      <c r="I1261" s="145">
        <v>0</v>
      </c>
      <c r="J1261" s="145">
        <v>1</v>
      </c>
      <c r="K1261" s="145">
        <v>0</v>
      </c>
      <c r="L1261" s="145">
        <v>1</v>
      </c>
      <c r="M1261" s="145">
        <v>0</v>
      </c>
      <c r="N1261" s="145">
        <v>46942</v>
      </c>
    </row>
    <row r="1262" spans="1:14">
      <c r="A1262" s="258"/>
      <c r="B1262" s="258"/>
      <c r="C1262" s="144" t="s">
        <v>2801</v>
      </c>
      <c r="D1262" s="145">
        <v>1</v>
      </c>
      <c r="E1262" s="145">
        <v>0</v>
      </c>
      <c r="F1262" s="145">
        <v>0</v>
      </c>
      <c r="G1262" s="145">
        <v>0</v>
      </c>
      <c r="H1262" s="145">
        <v>0</v>
      </c>
      <c r="I1262" s="145">
        <v>0</v>
      </c>
      <c r="J1262" s="145">
        <v>1</v>
      </c>
      <c r="K1262" s="145">
        <v>0</v>
      </c>
      <c r="L1262" s="145">
        <v>0</v>
      </c>
      <c r="M1262" s="145">
        <v>0</v>
      </c>
      <c r="N1262" s="145">
        <v>8368</v>
      </c>
    </row>
    <row r="1263" spans="1:14">
      <c r="A1263" s="258"/>
      <c r="B1263" s="258"/>
      <c r="C1263" s="144" t="s">
        <v>2802</v>
      </c>
      <c r="D1263" s="145">
        <v>2</v>
      </c>
      <c r="E1263" s="145">
        <v>0</v>
      </c>
      <c r="F1263" s="145">
        <v>0</v>
      </c>
      <c r="G1263" s="145">
        <v>0</v>
      </c>
      <c r="H1263" s="145">
        <v>0</v>
      </c>
      <c r="I1263" s="145">
        <v>0</v>
      </c>
      <c r="J1263" s="145">
        <v>2</v>
      </c>
      <c r="K1263" s="145">
        <v>0</v>
      </c>
      <c r="L1263" s="145">
        <v>0</v>
      </c>
      <c r="M1263" s="145">
        <v>0</v>
      </c>
      <c r="N1263" s="145">
        <v>50501</v>
      </c>
    </row>
    <row r="1264" spans="1:14">
      <c r="A1264" s="258"/>
      <c r="B1264" s="258"/>
      <c r="C1264" s="144" t="s">
        <v>2803</v>
      </c>
      <c r="D1264" s="145">
        <v>1</v>
      </c>
      <c r="E1264" s="145">
        <v>0</v>
      </c>
      <c r="F1264" s="145">
        <v>0</v>
      </c>
      <c r="G1264" s="145">
        <v>0</v>
      </c>
      <c r="H1264" s="145">
        <v>0</v>
      </c>
      <c r="I1264" s="145">
        <v>0</v>
      </c>
      <c r="J1264" s="145">
        <v>0</v>
      </c>
      <c r="K1264" s="145">
        <v>1</v>
      </c>
      <c r="L1264" s="145">
        <v>0</v>
      </c>
      <c r="M1264" s="145">
        <v>0</v>
      </c>
      <c r="N1264" s="145">
        <v>5555</v>
      </c>
    </row>
    <row r="1265" spans="1:14">
      <c r="A1265" s="258"/>
      <c r="B1265" s="258"/>
      <c r="C1265" s="144" t="s">
        <v>2804</v>
      </c>
      <c r="D1265" s="145">
        <v>0</v>
      </c>
      <c r="E1265" s="145">
        <v>1</v>
      </c>
      <c r="F1265" s="145">
        <v>0</v>
      </c>
      <c r="G1265" s="145">
        <v>0</v>
      </c>
      <c r="H1265" s="145">
        <v>0</v>
      </c>
      <c r="I1265" s="145">
        <v>0</v>
      </c>
      <c r="J1265" s="145">
        <v>0</v>
      </c>
      <c r="K1265" s="145">
        <v>0</v>
      </c>
      <c r="L1265" s="145">
        <v>0</v>
      </c>
      <c r="M1265" s="145">
        <v>1</v>
      </c>
      <c r="N1265" s="145">
        <v>14034</v>
      </c>
    </row>
    <row r="1266" spans="1:14">
      <c r="A1266" s="258"/>
      <c r="B1266" s="258"/>
      <c r="C1266" s="144" t="s">
        <v>2805</v>
      </c>
      <c r="D1266" s="145">
        <v>0</v>
      </c>
      <c r="E1266" s="145">
        <v>1</v>
      </c>
      <c r="F1266" s="145">
        <v>0</v>
      </c>
      <c r="G1266" s="145">
        <v>0</v>
      </c>
      <c r="H1266" s="145">
        <v>0</v>
      </c>
      <c r="I1266" s="145">
        <v>0</v>
      </c>
      <c r="J1266" s="145">
        <v>0</v>
      </c>
      <c r="K1266" s="145">
        <v>0</v>
      </c>
      <c r="L1266" s="145">
        <v>0</v>
      </c>
      <c r="M1266" s="145">
        <v>1</v>
      </c>
      <c r="N1266" s="145">
        <v>15277</v>
      </c>
    </row>
    <row r="1267" spans="1:14">
      <c r="A1267" s="258"/>
      <c r="B1267" s="258"/>
      <c r="C1267" s="144" t="s">
        <v>2806</v>
      </c>
      <c r="D1267" s="145">
        <v>0</v>
      </c>
      <c r="E1267" s="145">
        <v>0</v>
      </c>
      <c r="F1267" s="145">
        <v>0</v>
      </c>
      <c r="G1267" s="145">
        <v>0</v>
      </c>
      <c r="H1267" s="145">
        <v>1</v>
      </c>
      <c r="I1267" s="145">
        <v>0</v>
      </c>
      <c r="J1267" s="145">
        <v>0</v>
      </c>
      <c r="K1267" s="145">
        <v>1</v>
      </c>
      <c r="L1267" s="145">
        <v>0</v>
      </c>
      <c r="M1267" s="145">
        <v>0</v>
      </c>
      <c r="N1267" s="145">
        <v>26557</v>
      </c>
    </row>
    <row r="1268" spans="1:14" ht="19">
      <c r="A1268" s="258"/>
      <c r="B1268" s="258"/>
      <c r="C1268" s="144" t="s">
        <v>7933</v>
      </c>
      <c r="D1268" s="145">
        <v>93</v>
      </c>
      <c r="E1268" s="145">
        <v>25</v>
      </c>
      <c r="F1268" s="145">
        <v>42</v>
      </c>
      <c r="G1268" s="145">
        <v>0</v>
      </c>
      <c r="H1268" s="145">
        <v>2</v>
      </c>
      <c r="I1268" s="145">
        <v>10</v>
      </c>
      <c r="J1268" s="145">
        <v>38</v>
      </c>
      <c r="K1268" s="145">
        <v>44</v>
      </c>
      <c r="L1268" s="145">
        <v>38</v>
      </c>
      <c r="M1268" s="145">
        <v>36</v>
      </c>
      <c r="N1268" s="145">
        <v>638925</v>
      </c>
    </row>
    <row r="1269" spans="1:14">
      <c r="A1269" s="258"/>
      <c r="B1269" s="258"/>
      <c r="C1269" s="144" t="s">
        <v>2807</v>
      </c>
      <c r="D1269" s="145">
        <v>0</v>
      </c>
      <c r="E1269" s="145">
        <v>0</v>
      </c>
      <c r="F1269" s="145">
        <v>0</v>
      </c>
      <c r="G1269" s="145">
        <v>0</v>
      </c>
      <c r="H1269" s="145">
        <v>0</v>
      </c>
      <c r="I1269" s="145">
        <v>2</v>
      </c>
      <c r="J1269" s="145">
        <v>2</v>
      </c>
      <c r="K1269" s="145">
        <v>0</v>
      </c>
      <c r="L1269" s="145">
        <v>0</v>
      </c>
      <c r="M1269" s="145">
        <v>0</v>
      </c>
      <c r="N1269" s="145">
        <v>38835</v>
      </c>
    </row>
    <row r="1270" spans="1:14">
      <c r="A1270" s="258"/>
      <c r="B1270" s="258"/>
      <c r="C1270" s="144" t="s">
        <v>2808</v>
      </c>
      <c r="D1270" s="145">
        <v>1</v>
      </c>
      <c r="E1270" s="145">
        <v>1</v>
      </c>
      <c r="F1270" s="145">
        <v>1</v>
      </c>
      <c r="G1270" s="145">
        <v>0</v>
      </c>
      <c r="H1270" s="145">
        <v>0</v>
      </c>
      <c r="I1270" s="145">
        <v>1</v>
      </c>
      <c r="J1270" s="145">
        <v>1</v>
      </c>
      <c r="K1270" s="145">
        <v>3</v>
      </c>
      <c r="L1270" s="145">
        <v>0</v>
      </c>
      <c r="M1270" s="145">
        <v>0</v>
      </c>
      <c r="N1270" s="145">
        <v>62825</v>
      </c>
    </row>
    <row r="1271" spans="1:14" ht="19">
      <c r="A1271" s="258"/>
      <c r="B1271" s="258"/>
      <c r="C1271" s="144" t="s">
        <v>7934</v>
      </c>
      <c r="D1271" s="145">
        <v>34</v>
      </c>
      <c r="E1271" s="145">
        <v>9</v>
      </c>
      <c r="F1271" s="145">
        <v>7</v>
      </c>
      <c r="G1271" s="145">
        <v>0</v>
      </c>
      <c r="H1271" s="145">
        <v>0</v>
      </c>
      <c r="I1271" s="145">
        <v>3</v>
      </c>
      <c r="J1271" s="145">
        <v>15</v>
      </c>
      <c r="K1271" s="145">
        <v>8</v>
      </c>
      <c r="L1271" s="145">
        <v>10</v>
      </c>
      <c r="M1271" s="145">
        <v>15</v>
      </c>
      <c r="N1271" s="145">
        <v>117044</v>
      </c>
    </row>
    <row r="1272" spans="1:14">
      <c r="A1272" s="258"/>
      <c r="B1272" s="258"/>
      <c r="C1272" s="144" t="s">
        <v>2587</v>
      </c>
      <c r="D1272" s="145">
        <v>1</v>
      </c>
      <c r="E1272" s="145">
        <v>1</v>
      </c>
      <c r="F1272" s="145">
        <v>0</v>
      </c>
      <c r="G1272" s="145">
        <v>0</v>
      </c>
      <c r="H1272" s="145">
        <v>0</v>
      </c>
      <c r="I1272" s="145">
        <v>0</v>
      </c>
      <c r="J1272" s="145">
        <v>1</v>
      </c>
      <c r="K1272" s="145">
        <v>1</v>
      </c>
      <c r="L1272" s="145">
        <v>0</v>
      </c>
      <c r="M1272" s="145">
        <v>0</v>
      </c>
      <c r="N1272" s="145">
        <v>5149</v>
      </c>
    </row>
    <row r="1273" spans="1:14" ht="19">
      <c r="A1273" s="258"/>
      <c r="B1273" s="258"/>
      <c r="C1273" s="144" t="s">
        <v>7935</v>
      </c>
      <c r="D1273" s="145">
        <v>0</v>
      </c>
      <c r="E1273" s="145">
        <v>0</v>
      </c>
      <c r="F1273" s="145">
        <v>2</v>
      </c>
      <c r="G1273" s="145">
        <v>0</v>
      </c>
      <c r="H1273" s="145">
        <v>0</v>
      </c>
      <c r="I1273" s="145">
        <v>0</v>
      </c>
      <c r="J1273" s="145">
        <v>0</v>
      </c>
      <c r="K1273" s="145">
        <v>1</v>
      </c>
      <c r="L1273" s="145">
        <v>0</v>
      </c>
      <c r="M1273" s="145">
        <v>0</v>
      </c>
      <c r="N1273" s="145">
        <v>35630</v>
      </c>
    </row>
    <row r="1274" spans="1:14">
      <c r="A1274" s="258"/>
      <c r="B1274" s="258"/>
      <c r="C1274" s="144" t="s">
        <v>2809</v>
      </c>
      <c r="D1274" s="145">
        <v>0</v>
      </c>
      <c r="E1274" s="145">
        <v>1</v>
      </c>
      <c r="F1274" s="145">
        <v>1</v>
      </c>
      <c r="G1274" s="145">
        <v>0</v>
      </c>
      <c r="H1274" s="145">
        <v>0</v>
      </c>
      <c r="I1274" s="145">
        <v>0</v>
      </c>
      <c r="J1274" s="145">
        <v>2</v>
      </c>
      <c r="K1274" s="145">
        <v>0</v>
      </c>
      <c r="L1274" s="145">
        <v>0</v>
      </c>
      <c r="M1274" s="145">
        <v>0</v>
      </c>
      <c r="N1274" s="145">
        <v>37590</v>
      </c>
    </row>
    <row r="1275" spans="1:14">
      <c r="A1275" s="258"/>
      <c r="B1275" s="258"/>
      <c r="C1275" s="144" t="s">
        <v>2810</v>
      </c>
      <c r="D1275" s="145">
        <v>1</v>
      </c>
      <c r="E1275" s="145">
        <v>0</v>
      </c>
      <c r="F1275" s="145">
        <v>0</v>
      </c>
      <c r="G1275" s="145">
        <v>0</v>
      </c>
      <c r="H1275" s="145">
        <v>0</v>
      </c>
      <c r="I1275" s="145">
        <v>0</v>
      </c>
      <c r="J1275" s="145">
        <v>0</v>
      </c>
      <c r="K1275" s="145">
        <v>0</v>
      </c>
      <c r="L1275" s="145">
        <v>1</v>
      </c>
      <c r="M1275" s="145">
        <v>0</v>
      </c>
      <c r="N1275" s="145">
        <v>8417</v>
      </c>
    </row>
    <row r="1276" spans="1:14">
      <c r="A1276" s="258"/>
      <c r="B1276" s="258"/>
      <c r="C1276" s="144" t="s">
        <v>2811</v>
      </c>
      <c r="D1276" s="145">
        <v>1</v>
      </c>
      <c r="E1276" s="145">
        <v>0</v>
      </c>
      <c r="F1276" s="145">
        <v>0</v>
      </c>
      <c r="G1276" s="145">
        <v>0</v>
      </c>
      <c r="H1276" s="145">
        <v>0</v>
      </c>
      <c r="I1276" s="145">
        <v>0</v>
      </c>
      <c r="J1276" s="145">
        <v>0</v>
      </c>
      <c r="K1276" s="145">
        <v>0</v>
      </c>
      <c r="L1276" s="145">
        <v>1</v>
      </c>
      <c r="M1276" s="145">
        <v>0</v>
      </c>
      <c r="N1276" s="145">
        <v>18040</v>
      </c>
    </row>
    <row r="1277" spans="1:14">
      <c r="A1277" s="258"/>
      <c r="B1277" s="258"/>
      <c r="C1277" s="144" t="s">
        <v>2812</v>
      </c>
      <c r="D1277" s="145">
        <v>0</v>
      </c>
      <c r="E1277" s="145">
        <v>0</v>
      </c>
      <c r="F1277" s="145">
        <v>0</v>
      </c>
      <c r="G1277" s="145">
        <v>0</v>
      </c>
      <c r="H1277" s="145">
        <v>0</v>
      </c>
      <c r="I1277" s="145">
        <v>1</v>
      </c>
      <c r="J1277" s="145">
        <v>0</v>
      </c>
      <c r="K1277" s="145">
        <v>0</v>
      </c>
      <c r="L1277" s="145">
        <v>1</v>
      </c>
      <c r="M1277" s="145">
        <v>0</v>
      </c>
      <c r="N1277" s="145">
        <v>27887</v>
      </c>
    </row>
    <row r="1278" spans="1:14">
      <c r="A1278" s="258"/>
      <c r="B1278" s="258"/>
      <c r="C1278" s="144" t="s">
        <v>2813</v>
      </c>
      <c r="D1278" s="145">
        <v>1</v>
      </c>
      <c r="E1278" s="145">
        <v>0</v>
      </c>
      <c r="F1278" s="145">
        <v>0</v>
      </c>
      <c r="G1278" s="145">
        <v>0</v>
      </c>
      <c r="H1278" s="145">
        <v>0</v>
      </c>
      <c r="I1278" s="145">
        <v>0</v>
      </c>
      <c r="J1278" s="145">
        <v>0</v>
      </c>
      <c r="K1278" s="145">
        <v>0</v>
      </c>
      <c r="L1278" s="145">
        <v>1</v>
      </c>
      <c r="M1278" s="145">
        <v>0</v>
      </c>
      <c r="N1278" s="145">
        <v>25324</v>
      </c>
    </row>
    <row r="1279" spans="1:14">
      <c r="A1279" s="258"/>
      <c r="B1279" s="258"/>
      <c r="C1279" s="144" t="s">
        <v>2814</v>
      </c>
      <c r="D1279" s="145">
        <v>1</v>
      </c>
      <c r="E1279" s="145">
        <v>0</v>
      </c>
      <c r="F1279" s="145">
        <v>1</v>
      </c>
      <c r="G1279" s="145">
        <v>0</v>
      </c>
      <c r="H1279" s="145">
        <v>0</v>
      </c>
      <c r="I1279" s="145">
        <v>0</v>
      </c>
      <c r="J1279" s="145">
        <v>0</v>
      </c>
      <c r="K1279" s="145">
        <v>0</v>
      </c>
      <c r="L1279" s="145">
        <v>1</v>
      </c>
      <c r="M1279" s="145">
        <v>1</v>
      </c>
      <c r="N1279" s="145">
        <v>15200</v>
      </c>
    </row>
    <row r="1280" spans="1:14" ht="19">
      <c r="A1280" s="258"/>
      <c r="B1280" s="258"/>
      <c r="C1280" s="144" t="s">
        <v>7936</v>
      </c>
      <c r="D1280" s="145">
        <v>2</v>
      </c>
      <c r="E1280" s="145">
        <v>1</v>
      </c>
      <c r="F1280" s="145">
        <v>0</v>
      </c>
      <c r="G1280" s="145">
        <v>0</v>
      </c>
      <c r="H1280" s="145">
        <v>0</v>
      </c>
      <c r="I1280" s="145">
        <v>0</v>
      </c>
      <c r="J1280" s="145">
        <v>1</v>
      </c>
      <c r="K1280" s="145">
        <v>1</v>
      </c>
      <c r="L1280" s="145">
        <v>0</v>
      </c>
      <c r="M1280" s="145">
        <v>0</v>
      </c>
      <c r="N1280" s="145">
        <v>8240</v>
      </c>
    </row>
    <row r="1281" spans="1:14">
      <c r="A1281" s="258"/>
      <c r="B1281" s="258"/>
      <c r="C1281" s="144" t="s">
        <v>2320</v>
      </c>
      <c r="D1281" s="145">
        <v>0</v>
      </c>
      <c r="E1281" s="145">
        <v>1</v>
      </c>
      <c r="F1281" s="145">
        <v>0</v>
      </c>
      <c r="G1281" s="145">
        <v>0</v>
      </c>
      <c r="H1281" s="145">
        <v>0</v>
      </c>
      <c r="I1281" s="145">
        <v>0</v>
      </c>
      <c r="J1281" s="145">
        <v>0</v>
      </c>
      <c r="K1281" s="145">
        <v>1</v>
      </c>
      <c r="L1281" s="145">
        <v>0</v>
      </c>
      <c r="M1281" s="145">
        <v>0</v>
      </c>
      <c r="N1281" s="145">
        <v>9146</v>
      </c>
    </row>
    <row r="1282" spans="1:14">
      <c r="A1282" s="258"/>
      <c r="B1282" s="258"/>
      <c r="C1282" s="144" t="s">
        <v>2815</v>
      </c>
      <c r="D1282" s="145">
        <v>1</v>
      </c>
      <c r="E1282" s="145">
        <v>1</v>
      </c>
      <c r="F1282" s="145">
        <v>0</v>
      </c>
      <c r="G1282" s="145">
        <v>0</v>
      </c>
      <c r="H1282" s="145">
        <v>0</v>
      </c>
      <c r="I1282" s="145">
        <v>0</v>
      </c>
      <c r="J1282" s="145">
        <v>1</v>
      </c>
      <c r="K1282" s="145">
        <v>0</v>
      </c>
      <c r="L1282" s="145">
        <v>0</v>
      </c>
      <c r="M1282" s="145">
        <v>1</v>
      </c>
      <c r="N1282" s="145">
        <v>48340</v>
      </c>
    </row>
    <row r="1283" spans="1:14">
      <c r="A1283" s="258"/>
      <c r="B1283" s="258"/>
      <c r="C1283" s="147" t="s">
        <v>2816</v>
      </c>
      <c r="D1283" s="145">
        <v>1</v>
      </c>
      <c r="E1283" s="145">
        <v>0</v>
      </c>
      <c r="F1283" s="145">
        <v>1</v>
      </c>
      <c r="G1283" s="145">
        <v>0</v>
      </c>
      <c r="H1283" s="145">
        <v>0</v>
      </c>
      <c r="I1283" s="145">
        <v>0</v>
      </c>
      <c r="J1283" s="145">
        <v>1</v>
      </c>
      <c r="K1283" s="145">
        <v>1</v>
      </c>
      <c r="L1283" s="145">
        <v>0</v>
      </c>
      <c r="M1283" s="145">
        <v>0</v>
      </c>
      <c r="N1283" s="145">
        <v>15987</v>
      </c>
    </row>
    <row r="1284" spans="1:14">
      <c r="A1284" s="258"/>
      <c r="B1284" s="258"/>
      <c r="C1284" s="144" t="s">
        <v>2817</v>
      </c>
      <c r="D1284" s="145">
        <v>0</v>
      </c>
      <c r="E1284" s="145">
        <v>1</v>
      </c>
      <c r="F1284" s="145">
        <v>1</v>
      </c>
      <c r="G1284" s="145">
        <v>0</v>
      </c>
      <c r="H1284" s="145">
        <v>0</v>
      </c>
      <c r="I1284" s="145">
        <v>0</v>
      </c>
      <c r="J1284" s="145">
        <v>1</v>
      </c>
      <c r="K1284" s="145">
        <v>1</v>
      </c>
      <c r="L1284" s="145">
        <v>0</v>
      </c>
      <c r="M1284" s="145">
        <v>0</v>
      </c>
      <c r="N1284" s="145">
        <v>33873</v>
      </c>
    </row>
    <row r="1285" spans="1:14" ht="19">
      <c r="A1285" s="258"/>
      <c r="B1285" s="258"/>
      <c r="C1285" s="144" t="s">
        <v>7937</v>
      </c>
      <c r="D1285" s="145">
        <v>4</v>
      </c>
      <c r="E1285" s="145">
        <v>1</v>
      </c>
      <c r="F1285" s="145">
        <v>1</v>
      </c>
      <c r="G1285" s="145">
        <v>0</v>
      </c>
      <c r="H1285" s="145">
        <v>0</v>
      </c>
      <c r="I1285" s="145">
        <v>0</v>
      </c>
      <c r="J1285" s="145">
        <v>0</v>
      </c>
      <c r="K1285" s="145">
        <v>2</v>
      </c>
      <c r="L1285" s="145">
        <v>1</v>
      </c>
      <c r="M1285" s="145">
        <v>2</v>
      </c>
      <c r="N1285" s="145">
        <v>70716</v>
      </c>
    </row>
    <row r="1286" spans="1:14">
      <c r="A1286" s="258"/>
      <c r="B1286" s="258"/>
      <c r="C1286" s="144" t="s">
        <v>2546</v>
      </c>
      <c r="D1286" s="145">
        <v>2</v>
      </c>
      <c r="E1286" s="145">
        <v>0</v>
      </c>
      <c r="F1286" s="145">
        <v>0</v>
      </c>
      <c r="G1286" s="145">
        <v>0</v>
      </c>
      <c r="H1286" s="145">
        <v>0</v>
      </c>
      <c r="I1286" s="145">
        <v>0</v>
      </c>
      <c r="J1286" s="145">
        <v>1</v>
      </c>
      <c r="K1286" s="145">
        <v>0</v>
      </c>
      <c r="L1286" s="145">
        <v>1</v>
      </c>
      <c r="M1286" s="145">
        <v>0</v>
      </c>
      <c r="N1286" s="145">
        <v>33107</v>
      </c>
    </row>
    <row r="1287" spans="1:14">
      <c r="A1287" s="258"/>
      <c r="B1287" s="258"/>
      <c r="C1287" s="144" t="s">
        <v>2818</v>
      </c>
      <c r="D1287" s="145">
        <v>1</v>
      </c>
      <c r="E1287" s="145">
        <v>0</v>
      </c>
      <c r="F1287" s="145">
        <v>0</v>
      </c>
      <c r="G1287" s="145">
        <v>0</v>
      </c>
      <c r="H1287" s="145">
        <v>0</v>
      </c>
      <c r="I1287" s="145">
        <v>0</v>
      </c>
      <c r="J1287" s="145">
        <v>1</v>
      </c>
      <c r="K1287" s="145">
        <v>0</v>
      </c>
      <c r="L1287" s="145">
        <v>0</v>
      </c>
      <c r="M1287" s="145">
        <v>0</v>
      </c>
      <c r="N1287" s="145">
        <v>7143</v>
      </c>
    </row>
    <row r="1288" spans="1:14">
      <c r="A1288" s="258"/>
      <c r="B1288" s="258"/>
      <c r="C1288" s="144" t="s">
        <v>2819</v>
      </c>
      <c r="D1288" s="145">
        <v>1</v>
      </c>
      <c r="E1288" s="145">
        <v>0</v>
      </c>
      <c r="F1288" s="145">
        <v>0</v>
      </c>
      <c r="G1288" s="145">
        <v>0</v>
      </c>
      <c r="H1288" s="145">
        <v>0</v>
      </c>
      <c r="I1288" s="145">
        <v>0</v>
      </c>
      <c r="J1288" s="145">
        <v>0</v>
      </c>
      <c r="K1288" s="145">
        <v>1</v>
      </c>
      <c r="L1288" s="145">
        <v>0</v>
      </c>
      <c r="M1288" s="145">
        <v>0</v>
      </c>
      <c r="N1288" s="145">
        <v>6763</v>
      </c>
    </row>
    <row r="1289" spans="1:14">
      <c r="A1289" s="258"/>
      <c r="B1289" s="258"/>
      <c r="C1289" s="144" t="s">
        <v>2820</v>
      </c>
      <c r="D1289" s="145">
        <v>0</v>
      </c>
      <c r="E1289" s="145">
        <v>0</v>
      </c>
      <c r="F1289" s="145">
        <v>1</v>
      </c>
      <c r="G1289" s="145">
        <v>0</v>
      </c>
      <c r="H1289" s="145">
        <v>0</v>
      </c>
      <c r="I1289" s="145">
        <v>0</v>
      </c>
      <c r="J1289" s="145">
        <v>1</v>
      </c>
      <c r="K1289" s="145">
        <v>0</v>
      </c>
      <c r="L1289" s="145">
        <v>0</v>
      </c>
      <c r="M1289" s="145">
        <v>0</v>
      </c>
      <c r="N1289" s="145">
        <v>13891</v>
      </c>
    </row>
    <row r="1290" spans="1:14" ht="19">
      <c r="A1290" s="258"/>
      <c r="B1290" s="258"/>
      <c r="C1290" s="144" t="s">
        <v>7938</v>
      </c>
      <c r="D1290" s="145">
        <v>3</v>
      </c>
      <c r="E1290" s="145">
        <v>0</v>
      </c>
      <c r="F1290" s="145">
        <v>2</v>
      </c>
      <c r="G1290" s="145">
        <v>0</v>
      </c>
      <c r="H1290" s="145">
        <v>0</v>
      </c>
      <c r="I1290" s="145">
        <v>0</v>
      </c>
      <c r="J1290" s="145">
        <v>1</v>
      </c>
      <c r="K1290" s="145">
        <v>2</v>
      </c>
      <c r="L1290" s="145">
        <v>0</v>
      </c>
      <c r="M1290" s="145">
        <v>0</v>
      </c>
      <c r="N1290" s="145">
        <v>67359</v>
      </c>
    </row>
    <row r="1291" spans="1:14" ht="19">
      <c r="A1291" s="258"/>
      <c r="B1291" s="258"/>
      <c r="C1291" s="144" t="s">
        <v>7939</v>
      </c>
      <c r="D1291" s="145">
        <v>1</v>
      </c>
      <c r="E1291" s="145">
        <v>2</v>
      </c>
      <c r="F1291" s="145">
        <v>0</v>
      </c>
      <c r="G1291" s="145">
        <v>0</v>
      </c>
      <c r="H1291" s="145">
        <v>0</v>
      </c>
      <c r="I1291" s="145">
        <v>0</v>
      </c>
      <c r="J1291" s="145">
        <v>0</v>
      </c>
      <c r="K1291" s="145">
        <v>0</v>
      </c>
      <c r="L1291" s="145">
        <v>0</v>
      </c>
      <c r="M1291" s="145">
        <v>2</v>
      </c>
      <c r="N1291" s="145">
        <v>25437</v>
      </c>
    </row>
    <row r="1292" spans="1:14" ht="19">
      <c r="A1292" s="258"/>
      <c r="B1292" s="258"/>
      <c r="C1292" s="144" t="s">
        <v>7940</v>
      </c>
      <c r="D1292" s="145">
        <v>4</v>
      </c>
      <c r="E1292" s="145">
        <v>0</v>
      </c>
      <c r="F1292" s="145">
        <v>0</v>
      </c>
      <c r="G1292" s="145">
        <v>0</v>
      </c>
      <c r="H1292" s="145">
        <v>0</v>
      </c>
      <c r="I1292" s="145">
        <v>0</v>
      </c>
      <c r="J1292" s="145">
        <v>1</v>
      </c>
      <c r="K1292" s="145">
        <v>1</v>
      </c>
      <c r="L1292" s="145">
        <v>0</v>
      </c>
      <c r="M1292" s="145">
        <v>1</v>
      </c>
      <c r="N1292" s="145">
        <v>11350</v>
      </c>
    </row>
    <row r="1293" spans="1:14">
      <c r="A1293" s="258"/>
      <c r="B1293" s="258"/>
      <c r="C1293" s="144" t="s">
        <v>2821</v>
      </c>
      <c r="D1293" s="145">
        <v>0</v>
      </c>
      <c r="E1293" s="145">
        <v>1</v>
      </c>
      <c r="F1293" s="145">
        <v>0</v>
      </c>
      <c r="G1293" s="145">
        <v>0</v>
      </c>
      <c r="H1293" s="145">
        <v>0</v>
      </c>
      <c r="I1293" s="145">
        <v>0</v>
      </c>
      <c r="J1293" s="145">
        <v>0</v>
      </c>
      <c r="K1293" s="145">
        <v>0</v>
      </c>
      <c r="L1293" s="145">
        <v>0</v>
      </c>
      <c r="M1293" s="145">
        <v>1</v>
      </c>
      <c r="N1293" s="145">
        <v>10676</v>
      </c>
    </row>
    <row r="1294" spans="1:14">
      <c r="A1294" s="258"/>
      <c r="B1294" s="258"/>
      <c r="C1294" s="144" t="s">
        <v>2822</v>
      </c>
      <c r="D1294" s="145">
        <v>1</v>
      </c>
      <c r="E1294" s="145">
        <v>0</v>
      </c>
      <c r="F1294" s="145">
        <v>0</v>
      </c>
      <c r="G1294" s="145">
        <v>0</v>
      </c>
      <c r="H1294" s="145">
        <v>0</v>
      </c>
      <c r="I1294" s="145">
        <v>0</v>
      </c>
      <c r="J1294" s="145">
        <v>0</v>
      </c>
      <c r="K1294" s="145">
        <v>0</v>
      </c>
      <c r="L1294" s="145">
        <v>1</v>
      </c>
      <c r="M1294" s="145">
        <v>0</v>
      </c>
      <c r="N1294" s="145">
        <v>13735</v>
      </c>
    </row>
    <row r="1295" spans="1:14">
      <c r="A1295" s="258"/>
      <c r="B1295" s="258"/>
      <c r="C1295" s="144" t="s">
        <v>2823</v>
      </c>
      <c r="D1295" s="145">
        <v>1</v>
      </c>
      <c r="E1295" s="145">
        <v>0</v>
      </c>
      <c r="F1295" s="145">
        <v>0</v>
      </c>
      <c r="G1295" s="145">
        <v>0</v>
      </c>
      <c r="H1295" s="145">
        <v>0</v>
      </c>
      <c r="I1295" s="145">
        <v>0</v>
      </c>
      <c r="J1295" s="145">
        <v>0</v>
      </c>
      <c r="K1295" s="145">
        <v>0</v>
      </c>
      <c r="L1295" s="145">
        <v>0</v>
      </c>
      <c r="M1295" s="145">
        <v>1</v>
      </c>
      <c r="N1295" s="145">
        <v>12511</v>
      </c>
    </row>
    <row r="1296" spans="1:14">
      <c r="A1296" s="258"/>
      <c r="B1296" s="258"/>
      <c r="C1296" s="144" t="s">
        <v>1960</v>
      </c>
      <c r="D1296" s="145">
        <v>0</v>
      </c>
      <c r="E1296" s="145">
        <v>1</v>
      </c>
      <c r="F1296" s="145">
        <v>0</v>
      </c>
      <c r="G1296" s="145">
        <v>0</v>
      </c>
      <c r="H1296" s="145">
        <v>0</v>
      </c>
      <c r="I1296" s="145">
        <v>0</v>
      </c>
      <c r="J1296" s="145">
        <v>0</v>
      </c>
      <c r="K1296" s="145">
        <v>0</v>
      </c>
      <c r="L1296" s="145">
        <v>0</v>
      </c>
      <c r="M1296" s="145">
        <v>1</v>
      </c>
      <c r="N1296" s="145">
        <v>88422</v>
      </c>
    </row>
    <row r="1297" spans="1:14">
      <c r="A1297" s="258"/>
      <c r="B1297" s="258"/>
      <c r="C1297" s="144" t="s">
        <v>2824</v>
      </c>
      <c r="D1297" s="145">
        <v>1</v>
      </c>
      <c r="E1297" s="145">
        <v>0</v>
      </c>
      <c r="F1297" s="145">
        <v>1</v>
      </c>
      <c r="G1297" s="145">
        <v>0</v>
      </c>
      <c r="H1297" s="145">
        <v>0</v>
      </c>
      <c r="I1297" s="145">
        <v>0</v>
      </c>
      <c r="J1297" s="145">
        <v>0</v>
      </c>
      <c r="K1297" s="145">
        <v>2</v>
      </c>
      <c r="L1297" s="145">
        <v>0</v>
      </c>
      <c r="M1297" s="145">
        <v>0</v>
      </c>
      <c r="N1297" s="145">
        <v>6823</v>
      </c>
    </row>
    <row r="1298" spans="1:14">
      <c r="A1298" s="258"/>
      <c r="B1298" s="258"/>
      <c r="C1298" s="144" t="s">
        <v>2825</v>
      </c>
      <c r="D1298" s="145">
        <v>1</v>
      </c>
      <c r="E1298" s="145">
        <v>0</v>
      </c>
      <c r="F1298" s="145">
        <v>0</v>
      </c>
      <c r="G1298" s="145">
        <v>0</v>
      </c>
      <c r="H1298" s="145">
        <v>0</v>
      </c>
      <c r="I1298" s="145">
        <v>0</v>
      </c>
      <c r="J1298" s="145">
        <v>0</v>
      </c>
      <c r="K1298" s="145">
        <v>0</v>
      </c>
      <c r="L1298" s="145">
        <v>1</v>
      </c>
      <c r="M1298" s="145">
        <v>0</v>
      </c>
      <c r="N1298" s="145">
        <v>113277</v>
      </c>
    </row>
    <row r="1299" spans="1:14">
      <c r="A1299" s="258"/>
      <c r="B1299" s="258"/>
      <c r="C1299" s="144" t="s">
        <v>2826</v>
      </c>
      <c r="D1299" s="145">
        <v>0</v>
      </c>
      <c r="E1299" s="145">
        <v>0</v>
      </c>
      <c r="F1299" s="145">
        <v>0</v>
      </c>
      <c r="G1299" s="145">
        <v>0</v>
      </c>
      <c r="H1299" s="145">
        <v>0</v>
      </c>
      <c r="I1299" s="145">
        <v>1</v>
      </c>
      <c r="J1299" s="145">
        <v>0</v>
      </c>
      <c r="K1299" s="145">
        <v>1</v>
      </c>
      <c r="L1299" s="145">
        <v>0</v>
      </c>
      <c r="M1299" s="145">
        <v>0</v>
      </c>
      <c r="N1299" s="145">
        <v>20971</v>
      </c>
    </row>
    <row r="1300" spans="1:14">
      <c r="A1300" s="258"/>
      <c r="B1300" s="258"/>
      <c r="C1300" s="144" t="s">
        <v>2827</v>
      </c>
      <c r="D1300" s="145">
        <v>6</v>
      </c>
      <c r="E1300" s="145">
        <v>4</v>
      </c>
      <c r="F1300" s="145">
        <v>0</v>
      </c>
      <c r="G1300" s="145">
        <v>0</v>
      </c>
      <c r="H1300" s="145">
        <v>0</v>
      </c>
      <c r="I1300" s="145">
        <v>0</v>
      </c>
      <c r="J1300" s="145">
        <v>0</v>
      </c>
      <c r="K1300" s="145">
        <v>4</v>
      </c>
      <c r="L1300" s="145">
        <v>3</v>
      </c>
      <c r="M1300" s="145">
        <v>3</v>
      </c>
      <c r="N1300" s="145">
        <v>101056</v>
      </c>
    </row>
    <row r="1301" spans="1:14">
      <c r="A1301" s="258"/>
      <c r="B1301" s="258"/>
      <c r="C1301" s="144" t="s">
        <v>2828</v>
      </c>
      <c r="D1301" s="145">
        <v>3</v>
      </c>
      <c r="E1301" s="145">
        <v>0</v>
      </c>
      <c r="F1301" s="145">
        <v>0</v>
      </c>
      <c r="G1301" s="145">
        <v>0</v>
      </c>
      <c r="H1301" s="145">
        <v>0</v>
      </c>
      <c r="I1301" s="145">
        <v>0</v>
      </c>
      <c r="J1301" s="145">
        <v>1</v>
      </c>
      <c r="K1301" s="145">
        <v>0</v>
      </c>
      <c r="L1301" s="145">
        <v>1</v>
      </c>
      <c r="M1301" s="145">
        <v>1</v>
      </c>
      <c r="N1301" s="145">
        <v>64356</v>
      </c>
    </row>
    <row r="1302" spans="1:14">
      <c r="A1302" s="258"/>
      <c r="B1302" s="258"/>
      <c r="C1302" s="144" t="s">
        <v>2829</v>
      </c>
      <c r="D1302" s="145">
        <v>1</v>
      </c>
      <c r="E1302" s="145">
        <v>0</v>
      </c>
      <c r="F1302" s="145">
        <v>2</v>
      </c>
      <c r="G1302" s="145">
        <v>0</v>
      </c>
      <c r="H1302" s="145">
        <v>0</v>
      </c>
      <c r="I1302" s="145">
        <v>0</v>
      </c>
      <c r="J1302" s="145">
        <v>1</v>
      </c>
      <c r="K1302" s="145">
        <v>2</v>
      </c>
      <c r="L1302" s="145">
        <v>0</v>
      </c>
      <c r="M1302" s="145">
        <v>0</v>
      </c>
      <c r="N1302" s="145">
        <v>5365</v>
      </c>
    </row>
    <row r="1303" spans="1:14">
      <c r="A1303" s="258"/>
      <c r="B1303" s="258"/>
      <c r="C1303" s="144" t="s">
        <v>2830</v>
      </c>
      <c r="D1303" s="145">
        <v>0</v>
      </c>
      <c r="E1303" s="145">
        <v>6</v>
      </c>
      <c r="F1303" s="145">
        <v>0</v>
      </c>
      <c r="G1303" s="145">
        <v>0</v>
      </c>
      <c r="H1303" s="145">
        <v>0</v>
      </c>
      <c r="I1303" s="145">
        <v>1</v>
      </c>
      <c r="J1303" s="145">
        <v>5</v>
      </c>
      <c r="K1303" s="145">
        <v>1</v>
      </c>
      <c r="L1303" s="145">
        <v>1</v>
      </c>
      <c r="M1303" s="145">
        <v>0</v>
      </c>
      <c r="N1303" s="145">
        <v>20289</v>
      </c>
    </row>
    <row r="1304" spans="1:14">
      <c r="A1304" s="258"/>
      <c r="B1304" s="258"/>
      <c r="C1304" s="144" t="s">
        <v>2831</v>
      </c>
      <c r="D1304" s="145">
        <v>2</v>
      </c>
      <c r="E1304" s="145">
        <v>1</v>
      </c>
      <c r="F1304" s="145">
        <v>0</v>
      </c>
      <c r="G1304" s="145">
        <v>0</v>
      </c>
      <c r="H1304" s="145">
        <v>0</v>
      </c>
      <c r="I1304" s="145">
        <v>0</v>
      </c>
      <c r="J1304" s="145">
        <v>0</v>
      </c>
      <c r="K1304" s="145">
        <v>2</v>
      </c>
      <c r="L1304" s="145">
        <v>1</v>
      </c>
      <c r="M1304" s="145">
        <v>0</v>
      </c>
      <c r="N1304" s="145">
        <v>64122</v>
      </c>
    </row>
    <row r="1305" spans="1:14">
      <c r="A1305" s="258"/>
      <c r="B1305" s="258"/>
      <c r="C1305" s="144" t="s">
        <v>2345</v>
      </c>
      <c r="D1305" s="145">
        <v>1</v>
      </c>
      <c r="E1305" s="145">
        <v>0</v>
      </c>
      <c r="F1305" s="145">
        <v>0</v>
      </c>
      <c r="G1305" s="145">
        <v>0</v>
      </c>
      <c r="H1305" s="145">
        <v>0</v>
      </c>
      <c r="I1305" s="145">
        <v>0</v>
      </c>
      <c r="J1305" s="145">
        <v>0</v>
      </c>
      <c r="K1305" s="145">
        <v>1</v>
      </c>
      <c r="L1305" s="145">
        <v>0</v>
      </c>
      <c r="M1305" s="145">
        <v>0</v>
      </c>
      <c r="N1305" s="145">
        <v>30360</v>
      </c>
    </row>
    <row r="1306" spans="1:14">
      <c r="A1306" s="258"/>
      <c r="B1306" s="258"/>
      <c r="C1306" s="144" t="s">
        <v>2832</v>
      </c>
      <c r="D1306" s="145">
        <v>0</v>
      </c>
      <c r="E1306" s="145">
        <v>1</v>
      </c>
      <c r="F1306" s="145">
        <v>0</v>
      </c>
      <c r="G1306" s="145">
        <v>0</v>
      </c>
      <c r="H1306" s="145">
        <v>0</v>
      </c>
      <c r="I1306" s="145">
        <v>0</v>
      </c>
      <c r="J1306" s="145">
        <v>1</v>
      </c>
      <c r="K1306" s="145">
        <v>0</v>
      </c>
      <c r="L1306" s="145">
        <v>0</v>
      </c>
      <c r="M1306" s="145">
        <v>0</v>
      </c>
      <c r="N1306" s="145">
        <v>36090</v>
      </c>
    </row>
    <row r="1307" spans="1:14">
      <c r="A1307" s="258"/>
      <c r="B1307" s="258"/>
      <c r="C1307" s="144" t="s">
        <v>2833</v>
      </c>
      <c r="D1307" s="145">
        <v>1</v>
      </c>
      <c r="E1307" s="145">
        <v>0</v>
      </c>
      <c r="F1307" s="145">
        <v>0</v>
      </c>
      <c r="G1307" s="145">
        <v>0</v>
      </c>
      <c r="H1307" s="145">
        <v>0</v>
      </c>
      <c r="I1307" s="145">
        <v>0</v>
      </c>
      <c r="J1307" s="145">
        <v>0</v>
      </c>
      <c r="K1307" s="145">
        <v>0</v>
      </c>
      <c r="L1307" s="145">
        <v>0</v>
      </c>
      <c r="M1307" s="145">
        <v>1</v>
      </c>
      <c r="N1307" s="145">
        <v>101402</v>
      </c>
    </row>
    <row r="1308" spans="1:14">
      <c r="A1308" s="258"/>
      <c r="B1308" s="258"/>
      <c r="C1308" s="144" t="s">
        <v>2834</v>
      </c>
      <c r="D1308" s="145">
        <v>1</v>
      </c>
      <c r="E1308" s="145">
        <v>0</v>
      </c>
      <c r="F1308" s="145">
        <v>0</v>
      </c>
      <c r="G1308" s="145">
        <v>0</v>
      </c>
      <c r="H1308" s="145">
        <v>0</v>
      </c>
      <c r="I1308" s="145">
        <v>0</v>
      </c>
      <c r="J1308" s="145">
        <v>0</v>
      </c>
      <c r="K1308" s="145">
        <v>1</v>
      </c>
      <c r="L1308" s="145">
        <v>0</v>
      </c>
      <c r="M1308" s="145">
        <v>0</v>
      </c>
      <c r="N1308" s="145">
        <v>18366</v>
      </c>
    </row>
    <row r="1309" spans="1:14" ht="19">
      <c r="A1309" s="258"/>
      <c r="B1309" s="258"/>
      <c r="C1309" s="144" t="s">
        <v>7941</v>
      </c>
      <c r="D1309" s="145">
        <v>10</v>
      </c>
      <c r="E1309" s="145">
        <v>8</v>
      </c>
      <c r="F1309" s="145">
        <v>3</v>
      </c>
      <c r="G1309" s="145">
        <v>0</v>
      </c>
      <c r="H1309" s="145">
        <v>1</v>
      </c>
      <c r="I1309" s="145">
        <v>1</v>
      </c>
      <c r="J1309" s="145">
        <v>6</v>
      </c>
      <c r="K1309" s="145">
        <v>4</v>
      </c>
      <c r="L1309" s="145">
        <v>4</v>
      </c>
      <c r="M1309" s="145">
        <v>5</v>
      </c>
      <c r="N1309" s="145">
        <v>86710</v>
      </c>
    </row>
    <row r="1310" spans="1:14">
      <c r="A1310" s="258"/>
      <c r="B1310" s="258"/>
      <c r="C1310" s="144" t="s">
        <v>2835</v>
      </c>
      <c r="D1310" s="145">
        <v>0</v>
      </c>
      <c r="E1310" s="145">
        <v>1</v>
      </c>
      <c r="F1310" s="145">
        <v>1</v>
      </c>
      <c r="G1310" s="145">
        <v>0</v>
      </c>
      <c r="H1310" s="145">
        <v>0</v>
      </c>
      <c r="I1310" s="145">
        <v>0</v>
      </c>
      <c r="J1310" s="145">
        <v>0</v>
      </c>
      <c r="K1310" s="145">
        <v>0</v>
      </c>
      <c r="L1310" s="145">
        <v>1</v>
      </c>
      <c r="M1310" s="145">
        <v>1</v>
      </c>
      <c r="N1310" s="145">
        <v>11621</v>
      </c>
    </row>
    <row r="1311" spans="1:14" ht="19">
      <c r="A1311" s="258"/>
      <c r="B1311" s="258"/>
      <c r="C1311" s="144" t="s">
        <v>7942</v>
      </c>
      <c r="D1311" s="145">
        <v>2</v>
      </c>
      <c r="E1311" s="145">
        <v>2</v>
      </c>
      <c r="F1311" s="145">
        <v>0</v>
      </c>
      <c r="G1311" s="145">
        <v>0</v>
      </c>
      <c r="H1311" s="145">
        <v>0</v>
      </c>
      <c r="I1311" s="145">
        <v>0</v>
      </c>
      <c r="J1311" s="145">
        <v>0</v>
      </c>
      <c r="K1311" s="145">
        <v>0</v>
      </c>
      <c r="L1311" s="145">
        <v>0</v>
      </c>
      <c r="M1311" s="145">
        <v>1</v>
      </c>
      <c r="N1311" s="145">
        <v>29150</v>
      </c>
    </row>
    <row r="1312" spans="1:14">
      <c r="A1312" s="258"/>
      <c r="B1312" s="258"/>
      <c r="C1312" s="144" t="s">
        <v>2836</v>
      </c>
      <c r="D1312" s="145">
        <v>0</v>
      </c>
      <c r="E1312" s="145">
        <v>0</v>
      </c>
      <c r="F1312" s="145">
        <v>1</v>
      </c>
      <c r="G1312" s="145">
        <v>0</v>
      </c>
      <c r="H1312" s="145">
        <v>0</v>
      </c>
      <c r="I1312" s="145">
        <v>0</v>
      </c>
      <c r="J1312" s="145">
        <v>1</v>
      </c>
      <c r="K1312" s="145">
        <v>0</v>
      </c>
      <c r="L1312" s="145">
        <v>0</v>
      </c>
      <c r="M1312" s="145">
        <v>0</v>
      </c>
      <c r="N1312" s="145">
        <v>31071</v>
      </c>
    </row>
    <row r="1313" spans="1:14">
      <c r="A1313" s="258"/>
      <c r="B1313" s="258"/>
      <c r="C1313" s="144" t="s">
        <v>2837</v>
      </c>
      <c r="D1313" s="145">
        <v>1</v>
      </c>
      <c r="E1313" s="145">
        <v>0</v>
      </c>
      <c r="F1313" s="145">
        <v>0</v>
      </c>
      <c r="G1313" s="145">
        <v>0</v>
      </c>
      <c r="H1313" s="145">
        <v>0</v>
      </c>
      <c r="I1313" s="145">
        <v>0</v>
      </c>
      <c r="J1313" s="145">
        <v>0</v>
      </c>
      <c r="K1313" s="145">
        <v>0</v>
      </c>
      <c r="L1313" s="145">
        <v>0</v>
      </c>
      <c r="M1313" s="145">
        <v>1</v>
      </c>
      <c r="N1313" s="145">
        <v>15197</v>
      </c>
    </row>
    <row r="1314" spans="1:14">
      <c r="A1314" s="258"/>
      <c r="B1314" s="258"/>
      <c r="C1314" s="144" t="s">
        <v>2838</v>
      </c>
      <c r="D1314" s="145">
        <v>0</v>
      </c>
      <c r="E1314" s="145">
        <v>1</v>
      </c>
      <c r="F1314" s="145">
        <v>0</v>
      </c>
      <c r="G1314" s="145">
        <v>0</v>
      </c>
      <c r="H1314" s="145">
        <v>0</v>
      </c>
      <c r="I1314" s="145">
        <v>0</v>
      </c>
      <c r="J1314" s="145">
        <v>0</v>
      </c>
      <c r="K1314" s="145">
        <v>1</v>
      </c>
      <c r="L1314" s="145">
        <v>0</v>
      </c>
      <c r="M1314" s="145">
        <v>0</v>
      </c>
      <c r="N1314" s="145">
        <v>31533</v>
      </c>
    </row>
    <row r="1315" spans="1:14">
      <c r="A1315" s="258"/>
      <c r="B1315" s="258"/>
      <c r="C1315" s="144" t="s">
        <v>2839</v>
      </c>
      <c r="D1315" s="145">
        <v>1</v>
      </c>
      <c r="E1315" s="145">
        <v>0</v>
      </c>
      <c r="F1315" s="145">
        <v>0</v>
      </c>
      <c r="G1315" s="145">
        <v>0</v>
      </c>
      <c r="H1315" s="145">
        <v>0</v>
      </c>
      <c r="I1315" s="145">
        <v>0</v>
      </c>
      <c r="J1315" s="145">
        <v>0</v>
      </c>
      <c r="K1315" s="145">
        <v>1</v>
      </c>
      <c r="L1315" s="145">
        <v>0</v>
      </c>
      <c r="M1315" s="145">
        <v>0</v>
      </c>
      <c r="N1315" s="145">
        <v>1852</v>
      </c>
    </row>
    <row r="1316" spans="1:14">
      <c r="A1316" s="258"/>
      <c r="B1316" s="258"/>
      <c r="C1316" s="144" t="s">
        <v>2747</v>
      </c>
      <c r="D1316" s="145">
        <v>0</v>
      </c>
      <c r="E1316" s="145">
        <v>0</v>
      </c>
      <c r="F1316" s="145">
        <v>1</v>
      </c>
      <c r="G1316" s="145">
        <v>0</v>
      </c>
      <c r="H1316" s="145">
        <v>0</v>
      </c>
      <c r="I1316" s="145">
        <v>0</v>
      </c>
      <c r="J1316" s="145">
        <v>0</v>
      </c>
      <c r="K1316" s="145">
        <v>1</v>
      </c>
      <c r="L1316" s="145">
        <v>0</v>
      </c>
      <c r="M1316" s="145">
        <v>0</v>
      </c>
      <c r="N1316" s="145">
        <v>13316</v>
      </c>
    </row>
    <row r="1317" spans="1:14" ht="19">
      <c r="A1317" s="258"/>
      <c r="B1317" s="258"/>
      <c r="C1317" s="144" t="s">
        <v>7943</v>
      </c>
      <c r="D1317" s="145">
        <v>1</v>
      </c>
      <c r="E1317" s="145">
        <v>1</v>
      </c>
      <c r="F1317" s="145">
        <v>0</v>
      </c>
      <c r="G1317" s="145">
        <v>0</v>
      </c>
      <c r="H1317" s="145">
        <v>0</v>
      </c>
      <c r="I1317" s="145">
        <v>0</v>
      </c>
      <c r="J1317" s="145">
        <v>0</v>
      </c>
      <c r="K1317" s="145">
        <v>1</v>
      </c>
      <c r="L1317" s="145">
        <v>0</v>
      </c>
      <c r="M1317" s="145">
        <v>0</v>
      </c>
      <c r="N1317" s="145">
        <v>19289</v>
      </c>
    </row>
    <row r="1318" spans="1:14">
      <c r="A1318" s="258"/>
      <c r="B1318" s="258"/>
      <c r="C1318" s="144" t="s">
        <v>2840</v>
      </c>
      <c r="D1318" s="145">
        <v>1</v>
      </c>
      <c r="E1318" s="145">
        <v>0</v>
      </c>
      <c r="F1318" s="145">
        <v>0</v>
      </c>
      <c r="G1318" s="145">
        <v>0</v>
      </c>
      <c r="H1318" s="145">
        <v>0</v>
      </c>
      <c r="I1318" s="145">
        <v>0</v>
      </c>
      <c r="J1318" s="145">
        <v>0</v>
      </c>
      <c r="K1318" s="145">
        <v>1</v>
      </c>
      <c r="L1318" s="145">
        <v>0</v>
      </c>
      <c r="M1318" s="145">
        <v>0</v>
      </c>
      <c r="N1318" s="145">
        <v>43496</v>
      </c>
    </row>
    <row r="1319" spans="1:14" ht="19">
      <c r="A1319" s="258"/>
      <c r="B1319" s="258"/>
      <c r="C1319" s="144" t="s">
        <v>7944</v>
      </c>
      <c r="D1319" s="145">
        <v>5</v>
      </c>
      <c r="E1319" s="145">
        <v>0</v>
      </c>
      <c r="F1319" s="145">
        <v>0</v>
      </c>
      <c r="G1319" s="145">
        <v>0</v>
      </c>
      <c r="H1319" s="145">
        <v>0</v>
      </c>
      <c r="I1319" s="145">
        <v>1</v>
      </c>
      <c r="J1319" s="145">
        <v>3</v>
      </c>
      <c r="K1319" s="145">
        <v>0</v>
      </c>
      <c r="L1319" s="145">
        <v>1</v>
      </c>
      <c r="M1319" s="145">
        <v>0</v>
      </c>
      <c r="N1319" s="145">
        <v>65779</v>
      </c>
    </row>
    <row r="1320" spans="1:14" ht="19">
      <c r="A1320" s="258"/>
      <c r="B1320" s="258"/>
      <c r="C1320" s="144" t="s">
        <v>7945</v>
      </c>
      <c r="D1320" s="145">
        <v>4</v>
      </c>
      <c r="E1320" s="145">
        <v>0</v>
      </c>
      <c r="F1320" s="145">
        <v>1</v>
      </c>
      <c r="G1320" s="145">
        <v>0</v>
      </c>
      <c r="H1320" s="145">
        <v>0</v>
      </c>
      <c r="I1320" s="145">
        <v>0</v>
      </c>
      <c r="J1320" s="145">
        <v>0</v>
      </c>
      <c r="K1320" s="145">
        <v>2</v>
      </c>
      <c r="L1320" s="145">
        <v>2</v>
      </c>
      <c r="M1320" s="145">
        <v>0</v>
      </c>
      <c r="N1320" s="145">
        <v>3775</v>
      </c>
    </row>
    <row r="1321" spans="1:14" ht="19">
      <c r="A1321" s="258"/>
      <c r="B1321" s="258"/>
      <c r="C1321" s="144" t="s">
        <v>7946</v>
      </c>
      <c r="D1321" s="145">
        <v>10</v>
      </c>
      <c r="E1321" s="145">
        <v>3</v>
      </c>
      <c r="F1321" s="145">
        <v>2</v>
      </c>
      <c r="G1321" s="145">
        <v>0</v>
      </c>
      <c r="H1321" s="145">
        <v>0</v>
      </c>
      <c r="I1321" s="145">
        <v>0</v>
      </c>
      <c r="J1321" s="145">
        <v>4</v>
      </c>
      <c r="K1321" s="145">
        <v>3</v>
      </c>
      <c r="L1321" s="145">
        <v>4</v>
      </c>
      <c r="M1321" s="145">
        <v>2</v>
      </c>
      <c r="N1321" s="145">
        <v>101434</v>
      </c>
    </row>
    <row r="1322" spans="1:14">
      <c r="A1322" s="258"/>
      <c r="B1322" s="258"/>
      <c r="C1322" s="144" t="s">
        <v>2841</v>
      </c>
      <c r="D1322" s="145">
        <v>1</v>
      </c>
      <c r="E1322" s="145">
        <v>0</v>
      </c>
      <c r="F1322" s="145">
        <v>0</v>
      </c>
      <c r="G1322" s="145">
        <v>0</v>
      </c>
      <c r="H1322" s="145">
        <v>0</v>
      </c>
      <c r="I1322" s="145">
        <v>0</v>
      </c>
      <c r="J1322" s="145">
        <v>0</v>
      </c>
      <c r="K1322" s="145">
        <v>0</v>
      </c>
      <c r="L1322" s="145">
        <v>0</v>
      </c>
      <c r="M1322" s="145">
        <v>1</v>
      </c>
      <c r="N1322" s="145">
        <v>25018</v>
      </c>
    </row>
    <row r="1323" spans="1:14">
      <c r="A1323" s="258"/>
      <c r="B1323" s="258"/>
      <c r="C1323" s="144" t="s">
        <v>2842</v>
      </c>
      <c r="D1323" s="145">
        <v>1</v>
      </c>
      <c r="E1323" s="145">
        <v>1</v>
      </c>
      <c r="F1323" s="145">
        <v>0</v>
      </c>
      <c r="G1323" s="145">
        <v>0</v>
      </c>
      <c r="H1323" s="145">
        <v>0</v>
      </c>
      <c r="I1323" s="145">
        <v>0</v>
      </c>
      <c r="J1323" s="145">
        <v>0</v>
      </c>
      <c r="K1323" s="145">
        <v>1</v>
      </c>
      <c r="L1323" s="145">
        <v>1</v>
      </c>
      <c r="M1323" s="145">
        <v>0</v>
      </c>
      <c r="N1323" s="145">
        <v>56961</v>
      </c>
    </row>
    <row r="1324" spans="1:14">
      <c r="A1324" s="258"/>
      <c r="B1324" s="258"/>
      <c r="C1324" s="144" t="s">
        <v>2843</v>
      </c>
      <c r="D1324" s="145">
        <v>1</v>
      </c>
      <c r="E1324" s="145">
        <v>0</v>
      </c>
      <c r="F1324" s="145">
        <v>0</v>
      </c>
      <c r="G1324" s="145">
        <v>0</v>
      </c>
      <c r="H1324" s="145">
        <v>0</v>
      </c>
      <c r="I1324" s="145">
        <v>0</v>
      </c>
      <c r="J1324" s="145">
        <v>0</v>
      </c>
      <c r="K1324" s="145">
        <v>0</v>
      </c>
      <c r="L1324" s="145">
        <v>0</v>
      </c>
      <c r="M1324" s="145">
        <v>1</v>
      </c>
      <c r="N1324" s="145">
        <v>6132</v>
      </c>
    </row>
    <row r="1325" spans="1:14">
      <c r="A1325" s="258"/>
      <c r="B1325" s="258"/>
      <c r="C1325" s="144" t="s">
        <v>2844</v>
      </c>
      <c r="D1325" s="145">
        <v>1</v>
      </c>
      <c r="E1325" s="145">
        <v>0</v>
      </c>
      <c r="F1325" s="145">
        <v>0</v>
      </c>
      <c r="G1325" s="145">
        <v>0</v>
      </c>
      <c r="H1325" s="145">
        <v>0</v>
      </c>
      <c r="I1325" s="145">
        <v>0</v>
      </c>
      <c r="J1325" s="145">
        <v>0</v>
      </c>
      <c r="K1325" s="145">
        <v>0</v>
      </c>
      <c r="L1325" s="145">
        <v>0</v>
      </c>
      <c r="M1325" s="145">
        <v>1</v>
      </c>
      <c r="N1325" s="145">
        <v>9316</v>
      </c>
    </row>
    <row r="1326" spans="1:14">
      <c r="A1326" s="258"/>
      <c r="B1326" s="258"/>
      <c r="C1326" s="144" t="s">
        <v>2845</v>
      </c>
      <c r="D1326" s="145">
        <v>1</v>
      </c>
      <c r="E1326" s="145">
        <v>2</v>
      </c>
      <c r="F1326" s="145">
        <v>1</v>
      </c>
      <c r="G1326" s="145">
        <v>0</v>
      </c>
      <c r="H1326" s="145">
        <v>0</v>
      </c>
      <c r="I1326" s="145">
        <v>0</v>
      </c>
      <c r="J1326" s="145">
        <v>1</v>
      </c>
      <c r="K1326" s="145">
        <v>3</v>
      </c>
      <c r="L1326" s="145">
        <v>0</v>
      </c>
      <c r="M1326" s="145">
        <v>0</v>
      </c>
      <c r="N1326" s="145">
        <v>45345</v>
      </c>
    </row>
    <row r="1327" spans="1:14">
      <c r="A1327" s="258"/>
      <c r="B1327" s="258"/>
      <c r="C1327" s="144" t="s">
        <v>2846</v>
      </c>
      <c r="D1327" s="145">
        <v>1</v>
      </c>
      <c r="E1327" s="145">
        <v>0</v>
      </c>
      <c r="F1327" s="145">
        <v>1</v>
      </c>
      <c r="G1327" s="145">
        <v>0</v>
      </c>
      <c r="H1327" s="145">
        <v>0</v>
      </c>
      <c r="I1327" s="145">
        <v>0</v>
      </c>
      <c r="J1327" s="145">
        <v>1</v>
      </c>
      <c r="K1327" s="145">
        <v>0</v>
      </c>
      <c r="L1327" s="145">
        <v>1</v>
      </c>
      <c r="M1327" s="145">
        <v>0</v>
      </c>
      <c r="N1327" s="145">
        <v>39745</v>
      </c>
    </row>
    <row r="1328" spans="1:14" ht="19">
      <c r="A1328" s="258"/>
      <c r="B1328" s="258"/>
      <c r="C1328" s="144" t="s">
        <v>7947</v>
      </c>
      <c r="D1328" s="145">
        <v>7</v>
      </c>
      <c r="E1328" s="145">
        <v>2</v>
      </c>
      <c r="F1328" s="145">
        <v>0</v>
      </c>
      <c r="G1328" s="145">
        <v>0</v>
      </c>
      <c r="H1328" s="145">
        <v>0</v>
      </c>
      <c r="I1328" s="145">
        <v>1</v>
      </c>
      <c r="J1328" s="145">
        <v>1</v>
      </c>
      <c r="K1328" s="145">
        <v>2</v>
      </c>
      <c r="L1328" s="145">
        <v>2</v>
      </c>
      <c r="M1328" s="145">
        <v>3</v>
      </c>
      <c r="N1328" s="145">
        <v>79178</v>
      </c>
    </row>
    <row r="1329" spans="1:14">
      <c r="A1329" s="258"/>
      <c r="B1329" s="258"/>
      <c r="C1329" s="144" t="s">
        <v>2847</v>
      </c>
      <c r="D1329" s="145">
        <v>1</v>
      </c>
      <c r="E1329" s="145">
        <v>0</v>
      </c>
      <c r="F1329" s="145">
        <v>0</v>
      </c>
      <c r="G1329" s="145">
        <v>0</v>
      </c>
      <c r="H1329" s="145">
        <v>0</v>
      </c>
      <c r="I1329" s="145">
        <v>0</v>
      </c>
      <c r="J1329" s="145">
        <v>0</v>
      </c>
      <c r="K1329" s="145">
        <v>0</v>
      </c>
      <c r="L1329" s="145">
        <v>0</v>
      </c>
      <c r="M1329" s="145">
        <v>1</v>
      </c>
      <c r="N1329" s="145">
        <v>17687</v>
      </c>
    </row>
    <row r="1330" spans="1:14">
      <c r="A1330" s="258"/>
      <c r="B1330" s="258"/>
      <c r="C1330" s="144" t="s">
        <v>2848</v>
      </c>
      <c r="D1330" s="145">
        <v>0</v>
      </c>
      <c r="E1330" s="145">
        <v>0</v>
      </c>
      <c r="F1330" s="145">
        <v>1</v>
      </c>
      <c r="G1330" s="145">
        <v>0</v>
      </c>
      <c r="H1330" s="145">
        <v>0</v>
      </c>
      <c r="I1330" s="145">
        <v>0</v>
      </c>
      <c r="J1330" s="145">
        <v>0</v>
      </c>
      <c r="K1330" s="145">
        <v>1</v>
      </c>
      <c r="L1330" s="145">
        <v>0</v>
      </c>
      <c r="M1330" s="145">
        <v>0</v>
      </c>
      <c r="N1330" s="145">
        <v>9229</v>
      </c>
    </row>
    <row r="1331" spans="1:14">
      <c r="A1331" s="258"/>
      <c r="B1331" s="258"/>
      <c r="C1331" s="144" t="s">
        <v>2849</v>
      </c>
      <c r="D1331" s="145">
        <v>2</v>
      </c>
      <c r="E1331" s="145">
        <v>0</v>
      </c>
      <c r="F1331" s="145">
        <v>1</v>
      </c>
      <c r="G1331" s="145">
        <v>0</v>
      </c>
      <c r="H1331" s="145">
        <v>0</v>
      </c>
      <c r="I1331" s="145">
        <v>0</v>
      </c>
      <c r="J1331" s="145">
        <v>1</v>
      </c>
      <c r="K1331" s="145">
        <v>0</v>
      </c>
      <c r="L1331" s="145">
        <v>2</v>
      </c>
      <c r="M1331" s="145">
        <v>0</v>
      </c>
      <c r="N1331" s="145">
        <v>155046</v>
      </c>
    </row>
    <row r="1332" spans="1:14">
      <c r="A1332" s="258"/>
      <c r="B1332" s="258"/>
      <c r="C1332" s="144" t="s">
        <v>2850</v>
      </c>
      <c r="D1332" s="145">
        <v>0</v>
      </c>
      <c r="E1332" s="145">
        <v>1</v>
      </c>
      <c r="F1332" s="145">
        <v>0</v>
      </c>
      <c r="G1332" s="145">
        <v>0</v>
      </c>
      <c r="H1332" s="145">
        <v>0</v>
      </c>
      <c r="I1332" s="145">
        <v>0</v>
      </c>
      <c r="J1332" s="145">
        <v>0</v>
      </c>
      <c r="K1332" s="145">
        <v>0</v>
      </c>
      <c r="L1332" s="145">
        <v>0</v>
      </c>
      <c r="M1332" s="145">
        <v>1</v>
      </c>
      <c r="N1332" s="145">
        <v>29204</v>
      </c>
    </row>
    <row r="1333" spans="1:14">
      <c r="A1333" s="258"/>
      <c r="B1333" s="258"/>
      <c r="C1333" s="144" t="s">
        <v>2851</v>
      </c>
      <c r="D1333" s="145">
        <v>2</v>
      </c>
      <c r="E1333" s="145">
        <v>1</v>
      </c>
      <c r="F1333" s="145">
        <v>0</v>
      </c>
      <c r="G1333" s="145">
        <v>0</v>
      </c>
      <c r="H1333" s="145">
        <v>0</v>
      </c>
      <c r="I1333" s="145">
        <v>0</v>
      </c>
      <c r="J1333" s="145">
        <v>1</v>
      </c>
      <c r="K1333" s="145">
        <v>0</v>
      </c>
      <c r="L1333" s="145">
        <v>1</v>
      </c>
      <c r="M1333" s="145">
        <v>1</v>
      </c>
      <c r="N1333" s="145">
        <v>6989</v>
      </c>
    </row>
    <row r="1334" spans="1:14">
      <c r="A1334" s="258"/>
      <c r="B1334" s="258"/>
      <c r="C1334" s="144" t="s">
        <v>2852</v>
      </c>
      <c r="D1334" s="145">
        <v>1</v>
      </c>
      <c r="E1334" s="145">
        <v>1</v>
      </c>
      <c r="F1334" s="145">
        <v>0</v>
      </c>
      <c r="G1334" s="145">
        <v>0</v>
      </c>
      <c r="H1334" s="145">
        <v>0</v>
      </c>
      <c r="I1334" s="145">
        <v>0</v>
      </c>
      <c r="J1334" s="145">
        <v>0</v>
      </c>
      <c r="K1334" s="145">
        <v>1</v>
      </c>
      <c r="L1334" s="145">
        <v>0</v>
      </c>
      <c r="M1334" s="145">
        <v>1</v>
      </c>
      <c r="N1334" s="145">
        <v>15268</v>
      </c>
    </row>
    <row r="1335" spans="1:14">
      <c r="A1335" s="258"/>
      <c r="B1335" s="258"/>
      <c r="C1335" s="144" t="s">
        <v>2853</v>
      </c>
      <c r="D1335" s="145">
        <v>1</v>
      </c>
      <c r="E1335" s="145">
        <v>0</v>
      </c>
      <c r="F1335" s="145">
        <v>0</v>
      </c>
      <c r="G1335" s="145">
        <v>0</v>
      </c>
      <c r="H1335" s="145">
        <v>0</v>
      </c>
      <c r="I1335" s="145">
        <v>0</v>
      </c>
      <c r="J1335" s="145">
        <v>0</v>
      </c>
      <c r="K1335" s="145">
        <v>0</v>
      </c>
      <c r="L1335" s="145">
        <v>1</v>
      </c>
      <c r="M1335" s="145">
        <v>0</v>
      </c>
      <c r="N1335" s="145">
        <v>60062</v>
      </c>
    </row>
    <row r="1336" spans="1:14">
      <c r="A1336" s="258"/>
      <c r="B1336" s="258"/>
      <c r="C1336" s="144" t="s">
        <v>2854</v>
      </c>
      <c r="D1336" s="145">
        <v>1</v>
      </c>
      <c r="E1336" s="145">
        <v>0</v>
      </c>
      <c r="F1336" s="145">
        <v>0</v>
      </c>
      <c r="G1336" s="145">
        <v>0</v>
      </c>
      <c r="H1336" s="145">
        <v>0</v>
      </c>
      <c r="I1336" s="145">
        <v>0</v>
      </c>
      <c r="J1336" s="145">
        <v>0</v>
      </c>
      <c r="K1336" s="145">
        <v>0</v>
      </c>
      <c r="L1336" s="145">
        <v>0</v>
      </c>
      <c r="M1336" s="145">
        <v>1</v>
      </c>
      <c r="N1336" s="145">
        <v>12490</v>
      </c>
    </row>
    <row r="1337" spans="1:14">
      <c r="A1337" s="258"/>
      <c r="B1337" s="258"/>
      <c r="C1337" s="144" t="s">
        <v>2855</v>
      </c>
      <c r="D1337" s="145">
        <v>1</v>
      </c>
      <c r="E1337" s="145">
        <v>1</v>
      </c>
      <c r="F1337" s="145">
        <v>0</v>
      </c>
      <c r="G1337" s="145">
        <v>0</v>
      </c>
      <c r="H1337" s="145">
        <v>0</v>
      </c>
      <c r="I1337" s="145">
        <v>0</v>
      </c>
      <c r="J1337" s="145">
        <v>0</v>
      </c>
      <c r="K1337" s="145">
        <v>1</v>
      </c>
      <c r="L1337" s="145">
        <v>0</v>
      </c>
      <c r="M1337" s="145">
        <v>1</v>
      </c>
      <c r="N1337" s="145">
        <v>14418</v>
      </c>
    </row>
    <row r="1338" spans="1:14">
      <c r="A1338" s="258"/>
      <c r="B1338" s="258"/>
      <c r="C1338" s="144" t="s">
        <v>2856</v>
      </c>
      <c r="D1338" s="145">
        <v>1</v>
      </c>
      <c r="E1338" s="145">
        <v>0</v>
      </c>
      <c r="F1338" s="145">
        <v>0</v>
      </c>
      <c r="G1338" s="145">
        <v>0</v>
      </c>
      <c r="H1338" s="145">
        <v>0</v>
      </c>
      <c r="I1338" s="145">
        <v>0</v>
      </c>
      <c r="J1338" s="145">
        <v>0</v>
      </c>
      <c r="K1338" s="145">
        <v>1</v>
      </c>
      <c r="L1338" s="145">
        <v>0</v>
      </c>
      <c r="M1338" s="145">
        <v>0</v>
      </c>
      <c r="N1338" s="145">
        <v>27263</v>
      </c>
    </row>
    <row r="1339" spans="1:14">
      <c r="A1339" s="258"/>
      <c r="B1339" s="258"/>
      <c r="C1339" s="144" t="s">
        <v>2857</v>
      </c>
      <c r="D1339" s="145">
        <v>1</v>
      </c>
      <c r="E1339" s="145">
        <v>0</v>
      </c>
      <c r="F1339" s="145">
        <v>0</v>
      </c>
      <c r="G1339" s="145">
        <v>0</v>
      </c>
      <c r="H1339" s="145">
        <v>0</v>
      </c>
      <c r="I1339" s="145">
        <v>0</v>
      </c>
      <c r="J1339" s="145">
        <v>0</v>
      </c>
      <c r="K1339" s="145">
        <v>0</v>
      </c>
      <c r="L1339" s="145">
        <v>0</v>
      </c>
      <c r="M1339" s="145">
        <v>1</v>
      </c>
      <c r="N1339" s="145">
        <v>63525</v>
      </c>
    </row>
    <row r="1340" spans="1:14">
      <c r="A1340" s="258"/>
      <c r="B1340" s="258"/>
      <c r="C1340" s="144" t="s">
        <v>2858</v>
      </c>
      <c r="D1340" s="145">
        <v>1</v>
      </c>
      <c r="E1340" s="145">
        <v>0</v>
      </c>
      <c r="F1340" s="145">
        <v>0</v>
      </c>
      <c r="G1340" s="145">
        <v>0</v>
      </c>
      <c r="H1340" s="145">
        <v>0</v>
      </c>
      <c r="I1340" s="145">
        <v>0</v>
      </c>
      <c r="J1340" s="145">
        <v>0</v>
      </c>
      <c r="K1340" s="145">
        <v>0</v>
      </c>
      <c r="L1340" s="145">
        <v>0</v>
      </c>
      <c r="M1340" s="145">
        <v>1</v>
      </c>
      <c r="N1340" s="145">
        <v>13601</v>
      </c>
    </row>
    <row r="1341" spans="1:14">
      <c r="A1341" s="258"/>
      <c r="B1341" s="258"/>
      <c r="C1341" s="144" t="s">
        <v>2727</v>
      </c>
      <c r="D1341" s="145">
        <v>0</v>
      </c>
      <c r="E1341" s="145">
        <v>0</v>
      </c>
      <c r="F1341" s="145">
        <v>1</v>
      </c>
      <c r="G1341" s="145">
        <v>0</v>
      </c>
      <c r="H1341" s="145">
        <v>0</v>
      </c>
      <c r="I1341" s="145">
        <v>0</v>
      </c>
      <c r="J1341" s="145">
        <v>0</v>
      </c>
      <c r="K1341" s="145">
        <v>0</v>
      </c>
      <c r="L1341" s="145">
        <v>1</v>
      </c>
      <c r="M1341" s="145">
        <v>0</v>
      </c>
      <c r="N1341" s="145">
        <v>17651</v>
      </c>
    </row>
    <row r="1342" spans="1:14">
      <c r="A1342" s="258"/>
      <c r="B1342" s="258"/>
      <c r="C1342" s="144" t="s">
        <v>2859</v>
      </c>
      <c r="D1342" s="145">
        <v>1</v>
      </c>
      <c r="E1342" s="145">
        <v>0</v>
      </c>
      <c r="F1342" s="145">
        <v>0</v>
      </c>
      <c r="G1342" s="145">
        <v>0</v>
      </c>
      <c r="H1342" s="145">
        <v>0</v>
      </c>
      <c r="I1342" s="145">
        <v>0</v>
      </c>
      <c r="J1342" s="145">
        <v>1</v>
      </c>
      <c r="K1342" s="145">
        <v>0</v>
      </c>
      <c r="L1342" s="145">
        <v>0</v>
      </c>
      <c r="M1342" s="145">
        <v>0</v>
      </c>
      <c r="N1342" s="145">
        <v>4998</v>
      </c>
    </row>
    <row r="1343" spans="1:14">
      <c r="A1343" s="258"/>
      <c r="B1343" s="258"/>
      <c r="C1343" s="147" t="s">
        <v>2567</v>
      </c>
      <c r="D1343" s="145">
        <v>1</v>
      </c>
      <c r="E1343" s="145">
        <v>0</v>
      </c>
      <c r="F1343" s="145">
        <v>5</v>
      </c>
      <c r="G1343" s="145">
        <v>0</v>
      </c>
      <c r="H1343" s="145">
        <v>0</v>
      </c>
      <c r="I1343" s="145">
        <v>0</v>
      </c>
      <c r="J1343" s="145">
        <v>1</v>
      </c>
      <c r="K1343" s="145">
        <v>2</v>
      </c>
      <c r="L1343" s="145">
        <v>2</v>
      </c>
      <c r="M1343" s="145">
        <v>1</v>
      </c>
      <c r="N1343" s="145">
        <v>40691</v>
      </c>
    </row>
    <row r="1344" spans="1:14">
      <c r="A1344" s="258"/>
      <c r="B1344" s="258"/>
      <c r="C1344" s="144" t="s">
        <v>2860</v>
      </c>
      <c r="D1344" s="145">
        <v>1</v>
      </c>
      <c r="E1344" s="145">
        <v>0</v>
      </c>
      <c r="F1344" s="145">
        <v>0</v>
      </c>
      <c r="G1344" s="145">
        <v>0</v>
      </c>
      <c r="H1344" s="145">
        <v>0</v>
      </c>
      <c r="I1344" s="145">
        <v>0</v>
      </c>
      <c r="J1344" s="145">
        <v>0</v>
      </c>
      <c r="K1344" s="145">
        <v>0</v>
      </c>
      <c r="L1344" s="145">
        <v>0</v>
      </c>
      <c r="M1344" s="145">
        <v>1</v>
      </c>
      <c r="N1344" s="145">
        <v>8020</v>
      </c>
    </row>
    <row r="1345" spans="1:14">
      <c r="A1345" s="258"/>
      <c r="B1345" s="258"/>
      <c r="C1345" s="144" t="s">
        <v>2861</v>
      </c>
      <c r="D1345" s="145">
        <v>1</v>
      </c>
      <c r="E1345" s="145">
        <v>0</v>
      </c>
      <c r="F1345" s="145">
        <v>0</v>
      </c>
      <c r="G1345" s="145">
        <v>0</v>
      </c>
      <c r="H1345" s="145">
        <v>0</v>
      </c>
      <c r="I1345" s="145">
        <v>0</v>
      </c>
      <c r="J1345" s="145">
        <v>0</v>
      </c>
      <c r="K1345" s="145">
        <v>0</v>
      </c>
      <c r="L1345" s="145">
        <v>1</v>
      </c>
      <c r="M1345" s="145">
        <v>0</v>
      </c>
      <c r="N1345" s="145">
        <v>22825</v>
      </c>
    </row>
    <row r="1346" spans="1:14">
      <c r="A1346" s="258"/>
      <c r="B1346" s="258"/>
      <c r="C1346" s="144" t="s">
        <v>2862</v>
      </c>
      <c r="D1346" s="145">
        <v>3</v>
      </c>
      <c r="E1346" s="145">
        <v>0</v>
      </c>
      <c r="F1346" s="145">
        <v>2</v>
      </c>
      <c r="G1346" s="145">
        <v>0</v>
      </c>
      <c r="H1346" s="145">
        <v>0</v>
      </c>
      <c r="I1346" s="145">
        <v>0</v>
      </c>
      <c r="J1346" s="145">
        <v>2</v>
      </c>
      <c r="K1346" s="145">
        <v>1</v>
      </c>
      <c r="L1346" s="145">
        <v>1</v>
      </c>
      <c r="M1346" s="145">
        <v>1</v>
      </c>
      <c r="N1346" s="145">
        <v>206575</v>
      </c>
    </row>
    <row r="1347" spans="1:14">
      <c r="A1347" s="258"/>
      <c r="B1347" s="258"/>
      <c r="C1347" s="144" t="s">
        <v>2863</v>
      </c>
      <c r="D1347" s="145">
        <v>0</v>
      </c>
      <c r="E1347" s="145">
        <v>2</v>
      </c>
      <c r="F1347" s="145">
        <v>0</v>
      </c>
      <c r="G1347" s="145">
        <v>0</v>
      </c>
      <c r="H1347" s="145">
        <v>0</v>
      </c>
      <c r="I1347" s="145">
        <v>0</v>
      </c>
      <c r="J1347" s="145">
        <v>0</v>
      </c>
      <c r="K1347" s="145">
        <v>0</v>
      </c>
      <c r="L1347" s="145">
        <v>2</v>
      </c>
      <c r="M1347" s="145">
        <v>0</v>
      </c>
      <c r="N1347" s="145">
        <v>12343</v>
      </c>
    </row>
    <row r="1348" spans="1:14">
      <c r="A1348" s="258"/>
      <c r="B1348" s="258"/>
      <c r="C1348" s="144" t="s">
        <v>2864</v>
      </c>
      <c r="D1348" s="145">
        <v>2</v>
      </c>
      <c r="E1348" s="145">
        <v>0</v>
      </c>
      <c r="F1348" s="145">
        <v>1</v>
      </c>
      <c r="G1348" s="145">
        <v>0</v>
      </c>
      <c r="H1348" s="145">
        <v>1</v>
      </c>
      <c r="I1348" s="145">
        <v>0</v>
      </c>
      <c r="J1348" s="145">
        <v>1</v>
      </c>
      <c r="K1348" s="145">
        <v>1</v>
      </c>
      <c r="L1348" s="145">
        <v>1</v>
      </c>
      <c r="M1348" s="145">
        <v>1</v>
      </c>
      <c r="N1348" s="145">
        <v>25705</v>
      </c>
    </row>
    <row r="1349" spans="1:14">
      <c r="A1349" s="258"/>
      <c r="B1349" s="258" t="s">
        <v>1951</v>
      </c>
      <c r="C1349" s="141"/>
      <c r="D1349" s="142">
        <v>6</v>
      </c>
      <c r="E1349" s="142">
        <v>6</v>
      </c>
      <c r="F1349" s="142">
        <v>7</v>
      </c>
      <c r="G1349" s="142">
        <v>0</v>
      </c>
      <c r="H1349" s="142">
        <v>0</v>
      </c>
      <c r="I1349" s="142">
        <v>1</v>
      </c>
      <c r="J1349" s="142"/>
      <c r="K1349" s="142"/>
      <c r="L1349" s="142"/>
      <c r="M1349" s="142"/>
      <c r="N1349" s="142"/>
    </row>
    <row r="1350" spans="1:14">
      <c r="A1350" s="258"/>
      <c r="B1350" s="258"/>
      <c r="C1350" s="144" t="s">
        <v>2865</v>
      </c>
      <c r="D1350" s="145">
        <v>0</v>
      </c>
      <c r="E1350" s="145">
        <v>1</v>
      </c>
      <c r="F1350" s="145">
        <v>1</v>
      </c>
      <c r="G1350" s="145">
        <v>0</v>
      </c>
      <c r="H1350" s="145">
        <v>0</v>
      </c>
      <c r="I1350" s="145">
        <v>0</v>
      </c>
      <c r="J1350" s="145">
        <v>1</v>
      </c>
      <c r="K1350" s="145">
        <v>0</v>
      </c>
      <c r="L1350" s="145">
        <v>0</v>
      </c>
      <c r="M1350" s="145">
        <v>1</v>
      </c>
      <c r="N1350" s="145">
        <v>5541</v>
      </c>
    </row>
    <row r="1351" spans="1:14">
      <c r="A1351" s="258"/>
      <c r="B1351" s="258"/>
      <c r="C1351" s="144" t="s">
        <v>2866</v>
      </c>
      <c r="D1351" s="145">
        <v>0</v>
      </c>
      <c r="E1351" s="145">
        <v>1</v>
      </c>
      <c r="F1351" s="145">
        <v>2</v>
      </c>
      <c r="G1351" s="145">
        <v>0</v>
      </c>
      <c r="H1351" s="145">
        <v>0</v>
      </c>
      <c r="I1351" s="145">
        <v>0</v>
      </c>
      <c r="J1351" s="145">
        <v>1</v>
      </c>
      <c r="K1351" s="145">
        <v>0</v>
      </c>
      <c r="L1351" s="145">
        <v>0</v>
      </c>
      <c r="M1351" s="145">
        <v>2</v>
      </c>
      <c r="N1351" s="145">
        <v>40492</v>
      </c>
    </row>
    <row r="1352" spans="1:14">
      <c r="A1352" s="258"/>
      <c r="B1352" s="258"/>
      <c r="C1352" s="144" t="s">
        <v>2867</v>
      </c>
      <c r="D1352" s="145">
        <v>2</v>
      </c>
      <c r="E1352" s="145">
        <v>0</v>
      </c>
      <c r="F1352" s="145">
        <v>1</v>
      </c>
      <c r="G1352" s="145">
        <v>0</v>
      </c>
      <c r="H1352" s="145">
        <v>0</v>
      </c>
      <c r="I1352" s="145">
        <v>0</v>
      </c>
      <c r="J1352" s="145">
        <v>2</v>
      </c>
      <c r="K1352" s="145">
        <v>1</v>
      </c>
      <c r="L1352" s="145">
        <v>0</v>
      </c>
      <c r="M1352" s="145">
        <v>0</v>
      </c>
      <c r="N1352" s="145">
        <v>3051</v>
      </c>
    </row>
    <row r="1353" spans="1:14">
      <c r="A1353" s="258"/>
      <c r="B1353" s="258"/>
      <c r="C1353" s="144" t="s">
        <v>2868</v>
      </c>
      <c r="D1353" s="145">
        <v>3</v>
      </c>
      <c r="E1353" s="145">
        <v>0</v>
      </c>
      <c r="F1353" s="145">
        <v>0</v>
      </c>
      <c r="G1353" s="145">
        <v>0</v>
      </c>
      <c r="H1353" s="145">
        <v>0</v>
      </c>
      <c r="I1353" s="145">
        <v>0</v>
      </c>
      <c r="J1353" s="145">
        <v>2</v>
      </c>
      <c r="K1353" s="145">
        <v>0</v>
      </c>
      <c r="L1353" s="145">
        <v>0</v>
      </c>
      <c r="M1353" s="145">
        <v>1</v>
      </c>
      <c r="N1353" s="145">
        <v>1401</v>
      </c>
    </row>
    <row r="1354" spans="1:14">
      <c r="A1354" s="258"/>
      <c r="B1354" s="258"/>
      <c r="C1354" s="144" t="s">
        <v>2869</v>
      </c>
      <c r="D1354" s="145">
        <v>0</v>
      </c>
      <c r="E1354" s="145">
        <v>0</v>
      </c>
      <c r="F1354" s="145">
        <v>1</v>
      </c>
      <c r="G1354" s="145">
        <v>0</v>
      </c>
      <c r="H1354" s="145">
        <v>0</v>
      </c>
      <c r="I1354" s="145">
        <v>0</v>
      </c>
      <c r="J1354" s="145">
        <v>1</v>
      </c>
      <c r="K1354" s="145">
        <v>0</v>
      </c>
      <c r="L1354" s="145">
        <v>0</v>
      </c>
      <c r="M1354" s="145">
        <v>0</v>
      </c>
      <c r="N1354" s="145">
        <v>31124</v>
      </c>
    </row>
    <row r="1355" spans="1:14">
      <c r="A1355" s="258"/>
      <c r="B1355" s="258"/>
      <c r="C1355" s="144" t="s">
        <v>2870</v>
      </c>
      <c r="D1355" s="145">
        <v>0</v>
      </c>
      <c r="E1355" s="145">
        <v>0</v>
      </c>
      <c r="F1355" s="145">
        <v>1</v>
      </c>
      <c r="G1355" s="145">
        <v>0</v>
      </c>
      <c r="H1355" s="145">
        <v>0</v>
      </c>
      <c r="I1355" s="145">
        <v>0</v>
      </c>
      <c r="J1355" s="145">
        <v>0</v>
      </c>
      <c r="K1355" s="145">
        <v>0</v>
      </c>
      <c r="L1355" s="145">
        <v>1</v>
      </c>
      <c r="M1355" s="145">
        <v>0</v>
      </c>
      <c r="N1355" s="145">
        <v>36827</v>
      </c>
    </row>
    <row r="1356" spans="1:14">
      <c r="A1356" s="258"/>
      <c r="B1356" s="258"/>
      <c r="C1356" s="144" t="s">
        <v>2871</v>
      </c>
      <c r="D1356" s="145">
        <v>1</v>
      </c>
      <c r="E1356" s="145">
        <v>4</v>
      </c>
      <c r="F1356" s="145">
        <v>0</v>
      </c>
      <c r="G1356" s="145">
        <v>0</v>
      </c>
      <c r="H1356" s="145">
        <v>0</v>
      </c>
      <c r="I1356" s="145">
        <v>0</v>
      </c>
      <c r="J1356" s="145">
        <v>1</v>
      </c>
      <c r="K1356" s="145">
        <v>2</v>
      </c>
      <c r="L1356" s="145">
        <v>1</v>
      </c>
      <c r="M1356" s="145">
        <v>1</v>
      </c>
      <c r="N1356" s="145">
        <v>2405</v>
      </c>
    </row>
    <row r="1357" spans="1:14">
      <c r="A1357" s="258"/>
      <c r="B1357" s="258"/>
      <c r="C1357" s="147" t="s">
        <v>2872</v>
      </c>
      <c r="D1357" s="145">
        <v>0</v>
      </c>
      <c r="E1357" s="145">
        <v>0</v>
      </c>
      <c r="F1357" s="145">
        <v>1</v>
      </c>
      <c r="G1357" s="145">
        <v>0</v>
      </c>
      <c r="H1357" s="145">
        <v>0</v>
      </c>
      <c r="I1357" s="145">
        <v>1</v>
      </c>
      <c r="J1357" s="145">
        <v>0</v>
      </c>
      <c r="K1357" s="145">
        <v>0</v>
      </c>
      <c r="L1357" s="145">
        <v>0</v>
      </c>
      <c r="M1357" s="145">
        <v>2</v>
      </c>
      <c r="N1357" s="145">
        <v>7876</v>
      </c>
    </row>
    <row r="1358" spans="1:14">
      <c r="A1358" s="258" t="s">
        <v>87</v>
      </c>
      <c r="B1358" s="143" t="s">
        <v>1904</v>
      </c>
      <c r="C1358" s="143"/>
      <c r="D1358" s="142">
        <v>276</v>
      </c>
      <c r="E1358" s="142">
        <v>52</v>
      </c>
      <c r="F1358" s="142">
        <v>68</v>
      </c>
      <c r="G1358" s="142">
        <v>5</v>
      </c>
      <c r="H1358" s="142">
        <v>7</v>
      </c>
      <c r="I1358" s="142">
        <v>14</v>
      </c>
      <c r="J1358" s="142"/>
      <c r="K1358" s="142"/>
      <c r="L1358" s="142"/>
      <c r="M1358" s="142"/>
      <c r="N1358" s="142"/>
    </row>
    <row r="1359" spans="1:14">
      <c r="A1359" s="258"/>
      <c r="B1359" s="258" t="s">
        <v>1905</v>
      </c>
      <c r="C1359" s="143"/>
      <c r="D1359" s="142">
        <v>213</v>
      </c>
      <c r="E1359" s="142">
        <v>43</v>
      </c>
      <c r="F1359" s="142">
        <v>48</v>
      </c>
      <c r="G1359" s="142">
        <v>5</v>
      </c>
      <c r="H1359" s="142">
        <v>4</v>
      </c>
      <c r="I1359" s="142">
        <v>9</v>
      </c>
      <c r="J1359" s="142"/>
      <c r="K1359" s="142"/>
      <c r="L1359" s="142"/>
      <c r="M1359" s="142"/>
      <c r="N1359" s="142"/>
    </row>
    <row r="1360" spans="1:14">
      <c r="A1360" s="258"/>
      <c r="B1360" s="258"/>
      <c r="C1360" s="147" t="s">
        <v>2873</v>
      </c>
      <c r="D1360" s="145">
        <v>1</v>
      </c>
      <c r="E1360" s="145">
        <v>0</v>
      </c>
      <c r="F1360" s="145">
        <v>0</v>
      </c>
      <c r="G1360" s="145">
        <v>0</v>
      </c>
      <c r="H1360" s="145">
        <v>0</v>
      </c>
      <c r="I1360" s="145">
        <v>2</v>
      </c>
      <c r="J1360" s="145">
        <v>0</v>
      </c>
      <c r="K1360" s="145">
        <v>3</v>
      </c>
      <c r="L1360" s="145">
        <v>0</v>
      </c>
      <c r="M1360" s="145">
        <v>0</v>
      </c>
      <c r="N1360" s="145">
        <v>120549</v>
      </c>
    </row>
    <row r="1361" spans="1:14">
      <c r="A1361" s="258"/>
      <c r="B1361" s="258"/>
      <c r="C1361" s="147" t="s">
        <v>2874</v>
      </c>
      <c r="D1361" s="145">
        <v>0</v>
      </c>
      <c r="E1361" s="145">
        <v>0</v>
      </c>
      <c r="F1361" s="145">
        <v>1</v>
      </c>
      <c r="G1361" s="145">
        <v>0</v>
      </c>
      <c r="H1361" s="145">
        <v>0</v>
      </c>
      <c r="I1361" s="145">
        <v>0</v>
      </c>
      <c r="J1361" s="145">
        <v>0</v>
      </c>
      <c r="K1361" s="145">
        <v>0</v>
      </c>
      <c r="L1361" s="145">
        <v>1</v>
      </c>
      <c r="M1361" s="145">
        <v>0</v>
      </c>
      <c r="N1361" s="145">
        <v>1658</v>
      </c>
    </row>
    <row r="1362" spans="1:14">
      <c r="A1362" s="258"/>
      <c r="B1362" s="258"/>
      <c r="C1362" s="147" t="s">
        <v>2875</v>
      </c>
      <c r="D1362" s="145">
        <v>0</v>
      </c>
      <c r="E1362" s="145">
        <v>0</v>
      </c>
      <c r="F1362" s="145">
        <v>1</v>
      </c>
      <c r="G1362" s="145">
        <v>0</v>
      </c>
      <c r="H1362" s="145">
        <v>0</v>
      </c>
      <c r="I1362" s="145">
        <v>0</v>
      </c>
      <c r="J1362" s="145">
        <v>0</v>
      </c>
      <c r="K1362" s="145">
        <v>1</v>
      </c>
      <c r="L1362" s="145">
        <v>0</v>
      </c>
      <c r="M1362" s="145">
        <v>0</v>
      </c>
      <c r="N1362" s="145">
        <v>25081</v>
      </c>
    </row>
    <row r="1363" spans="1:14">
      <c r="A1363" s="258"/>
      <c r="B1363" s="258"/>
      <c r="C1363" s="147" t="s">
        <v>2876</v>
      </c>
      <c r="D1363" s="145">
        <v>1</v>
      </c>
      <c r="E1363" s="145">
        <v>0</v>
      </c>
      <c r="F1363" s="145">
        <v>1</v>
      </c>
      <c r="G1363" s="145">
        <v>0</v>
      </c>
      <c r="H1363" s="145">
        <v>0</v>
      </c>
      <c r="I1363" s="145">
        <v>0</v>
      </c>
      <c r="J1363" s="145">
        <v>0</v>
      </c>
      <c r="K1363" s="145">
        <v>0</v>
      </c>
      <c r="L1363" s="145">
        <v>0</v>
      </c>
      <c r="M1363" s="145">
        <v>2</v>
      </c>
      <c r="N1363" s="145">
        <v>3014</v>
      </c>
    </row>
    <row r="1364" spans="1:14">
      <c r="A1364" s="258"/>
      <c r="B1364" s="258"/>
      <c r="C1364" s="147" t="s">
        <v>2877</v>
      </c>
      <c r="D1364" s="145">
        <v>1</v>
      </c>
      <c r="E1364" s="145">
        <v>0</v>
      </c>
      <c r="F1364" s="145">
        <v>0</v>
      </c>
      <c r="G1364" s="145">
        <v>0</v>
      </c>
      <c r="H1364" s="145">
        <v>0</v>
      </c>
      <c r="I1364" s="145">
        <v>0</v>
      </c>
      <c r="J1364" s="145">
        <v>0</v>
      </c>
      <c r="K1364" s="145">
        <v>0</v>
      </c>
      <c r="L1364" s="145">
        <v>0</v>
      </c>
      <c r="M1364" s="145">
        <v>1</v>
      </c>
      <c r="N1364" s="145">
        <v>13456</v>
      </c>
    </row>
    <row r="1365" spans="1:14">
      <c r="A1365" s="258"/>
      <c r="B1365" s="258"/>
      <c r="C1365" s="144" t="s">
        <v>2878</v>
      </c>
      <c r="D1365" s="145">
        <v>0</v>
      </c>
      <c r="E1365" s="145">
        <v>0</v>
      </c>
      <c r="F1365" s="145">
        <v>0</v>
      </c>
      <c r="G1365" s="145">
        <v>0</v>
      </c>
      <c r="H1365" s="145">
        <v>0</v>
      </c>
      <c r="I1365" s="145">
        <v>1</v>
      </c>
      <c r="J1365" s="145">
        <v>0</v>
      </c>
      <c r="K1365" s="145">
        <v>0</v>
      </c>
      <c r="L1365" s="145">
        <v>0</v>
      </c>
      <c r="M1365" s="145">
        <v>1</v>
      </c>
      <c r="N1365" s="145">
        <v>14081</v>
      </c>
    </row>
    <row r="1366" spans="1:14">
      <c r="A1366" s="258"/>
      <c r="B1366" s="258"/>
      <c r="C1366" s="144" t="s">
        <v>2879</v>
      </c>
      <c r="D1366" s="145">
        <v>1</v>
      </c>
      <c r="E1366" s="145">
        <v>2</v>
      </c>
      <c r="F1366" s="145">
        <v>0</v>
      </c>
      <c r="G1366" s="145">
        <v>0</v>
      </c>
      <c r="H1366" s="145">
        <v>0</v>
      </c>
      <c r="I1366" s="145">
        <v>0</v>
      </c>
      <c r="J1366" s="145">
        <v>0</v>
      </c>
      <c r="K1366" s="145">
        <v>1</v>
      </c>
      <c r="L1366" s="145">
        <v>1</v>
      </c>
      <c r="M1366" s="145">
        <v>1</v>
      </c>
      <c r="N1366" s="145">
        <v>43805</v>
      </c>
    </row>
    <row r="1367" spans="1:14">
      <c r="A1367" s="258"/>
      <c r="B1367" s="258"/>
      <c r="C1367" s="144" t="s">
        <v>2880</v>
      </c>
      <c r="D1367" s="145">
        <v>1</v>
      </c>
      <c r="E1367" s="145">
        <v>0</v>
      </c>
      <c r="F1367" s="145">
        <v>0</v>
      </c>
      <c r="G1367" s="145">
        <v>0</v>
      </c>
      <c r="H1367" s="145">
        <v>0</v>
      </c>
      <c r="I1367" s="145">
        <v>0</v>
      </c>
      <c r="J1367" s="145">
        <v>0</v>
      </c>
      <c r="K1367" s="145">
        <v>0</v>
      </c>
      <c r="L1367" s="145">
        <v>0</v>
      </c>
      <c r="M1367" s="145">
        <v>1</v>
      </c>
      <c r="N1367" s="145">
        <v>9975</v>
      </c>
    </row>
    <row r="1368" spans="1:14" ht="19">
      <c r="A1368" s="258"/>
      <c r="B1368" s="258"/>
      <c r="C1368" s="144" t="s">
        <v>7948</v>
      </c>
      <c r="D1368" s="145">
        <v>3</v>
      </c>
      <c r="E1368" s="145">
        <v>0</v>
      </c>
      <c r="F1368" s="145">
        <v>0</v>
      </c>
      <c r="G1368" s="145">
        <v>0</v>
      </c>
      <c r="H1368" s="145">
        <v>0</v>
      </c>
      <c r="I1368" s="145">
        <v>0</v>
      </c>
      <c r="J1368" s="145">
        <v>1</v>
      </c>
      <c r="K1368" s="145">
        <v>1</v>
      </c>
      <c r="L1368" s="145">
        <v>0</v>
      </c>
      <c r="M1368" s="145">
        <v>0</v>
      </c>
      <c r="N1368" s="145">
        <v>29373</v>
      </c>
    </row>
    <row r="1369" spans="1:14">
      <c r="A1369" s="258"/>
      <c r="B1369" s="258"/>
      <c r="C1369" s="144" t="s">
        <v>2881</v>
      </c>
      <c r="D1369" s="145">
        <v>1</v>
      </c>
      <c r="E1369" s="145">
        <v>0</v>
      </c>
      <c r="F1369" s="145">
        <v>0</v>
      </c>
      <c r="G1369" s="145">
        <v>0</v>
      </c>
      <c r="H1369" s="145">
        <v>0</v>
      </c>
      <c r="I1369" s="145">
        <v>0</v>
      </c>
      <c r="J1369" s="145">
        <v>1</v>
      </c>
      <c r="K1369" s="145">
        <v>0</v>
      </c>
      <c r="L1369" s="145">
        <v>0</v>
      </c>
      <c r="M1369" s="145">
        <v>0</v>
      </c>
      <c r="N1369" s="145">
        <v>4292</v>
      </c>
    </row>
    <row r="1370" spans="1:14">
      <c r="A1370" s="258"/>
      <c r="B1370" s="258"/>
      <c r="C1370" s="147" t="s">
        <v>2882</v>
      </c>
      <c r="D1370" s="145">
        <v>1</v>
      </c>
      <c r="E1370" s="145">
        <v>0</v>
      </c>
      <c r="F1370" s="145">
        <v>0</v>
      </c>
      <c r="G1370" s="145">
        <v>0</v>
      </c>
      <c r="H1370" s="145">
        <v>0</v>
      </c>
      <c r="I1370" s="145">
        <v>0</v>
      </c>
      <c r="J1370" s="145">
        <v>0</v>
      </c>
      <c r="K1370" s="145">
        <v>0</v>
      </c>
      <c r="L1370" s="145">
        <v>0</v>
      </c>
      <c r="M1370" s="145">
        <v>1</v>
      </c>
      <c r="N1370" s="145">
        <v>2489</v>
      </c>
    </row>
    <row r="1371" spans="1:14">
      <c r="A1371" s="258"/>
      <c r="B1371" s="258"/>
      <c r="C1371" s="147" t="s">
        <v>2883</v>
      </c>
      <c r="D1371" s="145">
        <v>1</v>
      </c>
      <c r="E1371" s="145">
        <v>0</v>
      </c>
      <c r="F1371" s="145">
        <v>0</v>
      </c>
      <c r="G1371" s="145">
        <v>0</v>
      </c>
      <c r="H1371" s="145">
        <v>0</v>
      </c>
      <c r="I1371" s="145">
        <v>0</v>
      </c>
      <c r="J1371" s="145">
        <v>0</v>
      </c>
      <c r="K1371" s="145">
        <v>1</v>
      </c>
      <c r="L1371" s="145">
        <v>0</v>
      </c>
      <c r="M1371" s="145">
        <v>0</v>
      </c>
      <c r="N1371" s="145">
        <v>1689</v>
      </c>
    </row>
    <row r="1372" spans="1:14">
      <c r="A1372" s="258"/>
      <c r="B1372" s="258"/>
      <c r="C1372" s="144" t="s">
        <v>2884</v>
      </c>
      <c r="D1372" s="145">
        <v>1</v>
      </c>
      <c r="E1372" s="145">
        <v>0</v>
      </c>
      <c r="F1372" s="145">
        <v>0</v>
      </c>
      <c r="G1372" s="145">
        <v>0</v>
      </c>
      <c r="H1372" s="145">
        <v>0</v>
      </c>
      <c r="I1372" s="145">
        <v>0</v>
      </c>
      <c r="J1372" s="145">
        <v>1</v>
      </c>
      <c r="K1372" s="145">
        <v>0</v>
      </c>
      <c r="L1372" s="145">
        <v>0</v>
      </c>
      <c r="M1372" s="145">
        <v>0</v>
      </c>
      <c r="N1372" s="145">
        <v>8357</v>
      </c>
    </row>
    <row r="1373" spans="1:14">
      <c r="A1373" s="258"/>
      <c r="B1373" s="258"/>
      <c r="C1373" s="147" t="s">
        <v>2885</v>
      </c>
      <c r="D1373" s="145">
        <v>1</v>
      </c>
      <c r="E1373" s="145">
        <v>0</v>
      </c>
      <c r="F1373" s="145">
        <v>1</v>
      </c>
      <c r="G1373" s="145">
        <v>0</v>
      </c>
      <c r="H1373" s="145">
        <v>0</v>
      </c>
      <c r="I1373" s="145">
        <v>0</v>
      </c>
      <c r="J1373" s="145">
        <v>0</v>
      </c>
      <c r="K1373" s="145">
        <v>1</v>
      </c>
      <c r="L1373" s="145">
        <v>1</v>
      </c>
      <c r="M1373" s="145">
        <v>0</v>
      </c>
      <c r="N1373" s="145">
        <v>2351</v>
      </c>
    </row>
    <row r="1374" spans="1:14">
      <c r="A1374" s="258"/>
      <c r="B1374" s="258"/>
      <c r="C1374" s="147" t="s">
        <v>2886</v>
      </c>
      <c r="D1374" s="145">
        <v>1</v>
      </c>
      <c r="E1374" s="145">
        <v>0</v>
      </c>
      <c r="F1374" s="145">
        <v>0</v>
      </c>
      <c r="G1374" s="145">
        <v>0</v>
      </c>
      <c r="H1374" s="145">
        <v>0</v>
      </c>
      <c r="I1374" s="145">
        <v>0</v>
      </c>
      <c r="J1374" s="145">
        <v>0</v>
      </c>
      <c r="K1374" s="145">
        <v>0</v>
      </c>
      <c r="L1374" s="145">
        <v>1</v>
      </c>
      <c r="M1374" s="145">
        <v>0</v>
      </c>
      <c r="N1374" s="145">
        <v>9175</v>
      </c>
    </row>
    <row r="1375" spans="1:14">
      <c r="A1375" s="258"/>
      <c r="B1375" s="258"/>
      <c r="C1375" s="144" t="s">
        <v>2809</v>
      </c>
      <c r="D1375" s="145">
        <v>0</v>
      </c>
      <c r="E1375" s="145">
        <v>0</v>
      </c>
      <c r="F1375" s="145">
        <v>2</v>
      </c>
      <c r="G1375" s="145">
        <v>0</v>
      </c>
      <c r="H1375" s="145">
        <v>0</v>
      </c>
      <c r="I1375" s="145">
        <v>0</v>
      </c>
      <c r="J1375" s="145">
        <v>0</v>
      </c>
      <c r="K1375" s="145">
        <v>0</v>
      </c>
      <c r="L1375" s="145">
        <v>0</v>
      </c>
      <c r="M1375" s="145">
        <v>2</v>
      </c>
      <c r="N1375" s="145">
        <v>5322</v>
      </c>
    </row>
    <row r="1376" spans="1:14">
      <c r="A1376" s="258"/>
      <c r="B1376" s="258"/>
      <c r="C1376" s="144" t="s">
        <v>2887</v>
      </c>
      <c r="D1376" s="145">
        <v>0</v>
      </c>
      <c r="E1376" s="145">
        <v>0</v>
      </c>
      <c r="F1376" s="145">
        <v>1</v>
      </c>
      <c r="G1376" s="145">
        <v>0</v>
      </c>
      <c r="H1376" s="145">
        <v>0</v>
      </c>
      <c r="I1376" s="145">
        <v>0</v>
      </c>
      <c r="J1376" s="145">
        <v>0</v>
      </c>
      <c r="K1376" s="145">
        <v>1</v>
      </c>
      <c r="L1376" s="145">
        <v>0</v>
      </c>
      <c r="M1376" s="145">
        <v>0</v>
      </c>
      <c r="N1376" s="145">
        <v>7274</v>
      </c>
    </row>
    <row r="1377" spans="1:14">
      <c r="A1377" s="258"/>
      <c r="B1377" s="258"/>
      <c r="C1377" s="144" t="s">
        <v>2888</v>
      </c>
      <c r="D1377" s="145">
        <v>2</v>
      </c>
      <c r="E1377" s="145">
        <v>0</v>
      </c>
      <c r="F1377" s="145">
        <v>0</v>
      </c>
      <c r="G1377" s="145">
        <v>0</v>
      </c>
      <c r="H1377" s="145">
        <v>0</v>
      </c>
      <c r="I1377" s="145">
        <v>0</v>
      </c>
      <c r="J1377" s="145">
        <v>0</v>
      </c>
      <c r="K1377" s="145">
        <v>0</v>
      </c>
      <c r="L1377" s="145">
        <v>2</v>
      </c>
      <c r="M1377" s="145">
        <v>0</v>
      </c>
      <c r="N1377" s="145">
        <v>99274</v>
      </c>
    </row>
    <row r="1378" spans="1:14">
      <c r="A1378" s="258"/>
      <c r="B1378" s="258"/>
      <c r="C1378" s="144" t="s">
        <v>2889</v>
      </c>
      <c r="D1378" s="145">
        <v>2</v>
      </c>
      <c r="E1378" s="145">
        <v>0</v>
      </c>
      <c r="F1378" s="145">
        <v>1</v>
      </c>
      <c r="G1378" s="145">
        <v>0</v>
      </c>
      <c r="H1378" s="145">
        <v>0</v>
      </c>
      <c r="I1378" s="145">
        <v>0</v>
      </c>
      <c r="J1378" s="145">
        <v>0</v>
      </c>
      <c r="K1378" s="145">
        <v>2</v>
      </c>
      <c r="L1378" s="145">
        <v>0</v>
      </c>
      <c r="M1378" s="145">
        <v>1</v>
      </c>
      <c r="N1378" s="145">
        <v>13930</v>
      </c>
    </row>
    <row r="1379" spans="1:14">
      <c r="A1379" s="258"/>
      <c r="B1379" s="258"/>
      <c r="C1379" s="144" t="s">
        <v>2890</v>
      </c>
      <c r="D1379" s="145">
        <v>0</v>
      </c>
      <c r="E1379" s="145">
        <v>0</v>
      </c>
      <c r="F1379" s="145">
        <v>1</v>
      </c>
      <c r="G1379" s="145">
        <v>0</v>
      </c>
      <c r="H1379" s="145">
        <v>0</v>
      </c>
      <c r="I1379" s="145">
        <v>0</v>
      </c>
      <c r="J1379" s="145">
        <v>0</v>
      </c>
      <c r="K1379" s="145">
        <v>1</v>
      </c>
      <c r="L1379" s="145">
        <v>0</v>
      </c>
      <c r="M1379" s="145">
        <v>0</v>
      </c>
      <c r="N1379" s="145">
        <v>1191</v>
      </c>
    </row>
    <row r="1380" spans="1:14">
      <c r="A1380" s="258"/>
      <c r="B1380" s="258"/>
      <c r="C1380" s="144" t="s">
        <v>2891</v>
      </c>
      <c r="D1380" s="145">
        <v>0</v>
      </c>
      <c r="E1380" s="145">
        <v>1</v>
      </c>
      <c r="F1380" s="145">
        <v>0</v>
      </c>
      <c r="G1380" s="145">
        <v>0</v>
      </c>
      <c r="H1380" s="145">
        <v>0</v>
      </c>
      <c r="I1380" s="145">
        <v>0</v>
      </c>
      <c r="J1380" s="145">
        <v>0</v>
      </c>
      <c r="K1380" s="145">
        <v>0</v>
      </c>
      <c r="L1380" s="145">
        <v>1</v>
      </c>
      <c r="M1380" s="145">
        <v>0</v>
      </c>
      <c r="N1380" s="145">
        <v>7470</v>
      </c>
    </row>
    <row r="1381" spans="1:14">
      <c r="A1381" s="258"/>
      <c r="B1381" s="258"/>
      <c r="C1381" s="144" t="s">
        <v>2892</v>
      </c>
      <c r="D1381" s="145">
        <v>2</v>
      </c>
      <c r="E1381" s="145">
        <v>0</v>
      </c>
      <c r="F1381" s="145">
        <v>0</v>
      </c>
      <c r="G1381" s="145">
        <v>0</v>
      </c>
      <c r="H1381" s="145">
        <v>0</v>
      </c>
      <c r="I1381" s="145">
        <v>0</v>
      </c>
      <c r="J1381" s="145">
        <v>0</v>
      </c>
      <c r="K1381" s="145">
        <v>0</v>
      </c>
      <c r="L1381" s="145">
        <v>1</v>
      </c>
      <c r="M1381" s="145">
        <v>1</v>
      </c>
      <c r="N1381" s="145">
        <v>38873</v>
      </c>
    </row>
    <row r="1382" spans="1:14">
      <c r="A1382" s="258"/>
      <c r="B1382" s="258"/>
      <c r="C1382" s="144" t="s">
        <v>2893</v>
      </c>
      <c r="D1382" s="145">
        <v>3</v>
      </c>
      <c r="E1382" s="145">
        <v>0</v>
      </c>
      <c r="F1382" s="145">
        <v>0</v>
      </c>
      <c r="G1382" s="145">
        <v>0</v>
      </c>
      <c r="H1382" s="145">
        <v>0</v>
      </c>
      <c r="I1382" s="145">
        <v>0</v>
      </c>
      <c r="J1382" s="145">
        <v>0</v>
      </c>
      <c r="K1382" s="145">
        <v>3</v>
      </c>
      <c r="L1382" s="145">
        <v>0</v>
      </c>
      <c r="M1382" s="145">
        <v>0</v>
      </c>
      <c r="N1382" s="145">
        <v>107197</v>
      </c>
    </row>
    <row r="1383" spans="1:14">
      <c r="A1383" s="258"/>
      <c r="B1383" s="258"/>
      <c r="C1383" s="144" t="s">
        <v>2894</v>
      </c>
      <c r="D1383" s="145">
        <v>4</v>
      </c>
      <c r="E1383" s="145">
        <v>3</v>
      </c>
      <c r="F1383" s="145">
        <v>0</v>
      </c>
      <c r="G1383" s="145">
        <v>0</v>
      </c>
      <c r="H1383" s="145">
        <v>0</v>
      </c>
      <c r="I1383" s="145">
        <v>0</v>
      </c>
      <c r="J1383" s="145">
        <v>0</v>
      </c>
      <c r="K1383" s="145">
        <v>0</v>
      </c>
      <c r="L1383" s="145">
        <v>3</v>
      </c>
      <c r="M1383" s="145">
        <v>4</v>
      </c>
      <c r="N1383" s="145">
        <v>61789</v>
      </c>
    </row>
    <row r="1384" spans="1:14" ht="19">
      <c r="A1384" s="258"/>
      <c r="B1384" s="258"/>
      <c r="C1384" s="144" t="s">
        <v>7949</v>
      </c>
      <c r="D1384" s="145">
        <v>21</v>
      </c>
      <c r="E1384" s="145">
        <v>2</v>
      </c>
      <c r="F1384" s="145">
        <v>15</v>
      </c>
      <c r="G1384" s="145">
        <v>0</v>
      </c>
      <c r="H1384" s="145">
        <v>1</v>
      </c>
      <c r="I1384" s="145">
        <v>0</v>
      </c>
      <c r="J1384" s="145">
        <v>5</v>
      </c>
      <c r="K1384" s="145">
        <v>12</v>
      </c>
      <c r="L1384" s="145">
        <v>13</v>
      </c>
      <c r="M1384" s="145">
        <v>7</v>
      </c>
      <c r="N1384" s="145">
        <v>626757</v>
      </c>
    </row>
    <row r="1385" spans="1:14">
      <c r="A1385" s="258"/>
      <c r="B1385" s="258"/>
      <c r="C1385" s="144" t="s">
        <v>2895</v>
      </c>
      <c r="D1385" s="145">
        <v>2</v>
      </c>
      <c r="E1385" s="145">
        <v>0</v>
      </c>
      <c r="F1385" s="145">
        <v>0</v>
      </c>
      <c r="G1385" s="145">
        <v>0</v>
      </c>
      <c r="H1385" s="145">
        <v>0</v>
      </c>
      <c r="I1385" s="145">
        <v>0</v>
      </c>
      <c r="J1385" s="145">
        <v>0</v>
      </c>
      <c r="K1385" s="145">
        <v>2</v>
      </c>
      <c r="L1385" s="145">
        <v>0</v>
      </c>
      <c r="M1385" s="145">
        <v>0</v>
      </c>
      <c r="N1385" s="145">
        <v>15557</v>
      </c>
    </row>
    <row r="1386" spans="1:14">
      <c r="A1386" s="258"/>
      <c r="B1386" s="258"/>
      <c r="C1386" s="144" t="s">
        <v>2896</v>
      </c>
      <c r="D1386" s="145">
        <v>2</v>
      </c>
      <c r="E1386" s="145">
        <v>2</v>
      </c>
      <c r="F1386" s="145">
        <v>1</v>
      </c>
      <c r="G1386" s="145">
        <v>0</v>
      </c>
      <c r="H1386" s="145">
        <v>0</v>
      </c>
      <c r="I1386" s="145">
        <v>0</v>
      </c>
      <c r="J1386" s="145">
        <v>1</v>
      </c>
      <c r="K1386" s="145">
        <v>0</v>
      </c>
      <c r="L1386" s="145">
        <v>2</v>
      </c>
      <c r="M1386" s="145">
        <v>2</v>
      </c>
      <c r="N1386" s="145">
        <v>46660</v>
      </c>
    </row>
    <row r="1387" spans="1:14">
      <c r="A1387" s="258"/>
      <c r="B1387" s="258"/>
      <c r="C1387" s="144" t="s">
        <v>2897</v>
      </c>
      <c r="D1387" s="145">
        <v>4</v>
      </c>
      <c r="E1387" s="145">
        <v>0</v>
      </c>
      <c r="F1387" s="145">
        <v>0</v>
      </c>
      <c r="G1387" s="145">
        <v>0</v>
      </c>
      <c r="H1387" s="145">
        <v>0</v>
      </c>
      <c r="I1387" s="145">
        <v>0</v>
      </c>
      <c r="J1387" s="145">
        <v>1</v>
      </c>
      <c r="K1387" s="145">
        <v>3</v>
      </c>
      <c r="L1387" s="145">
        <v>0</v>
      </c>
      <c r="M1387" s="145">
        <v>0</v>
      </c>
      <c r="N1387" s="145">
        <v>33829</v>
      </c>
    </row>
    <row r="1388" spans="1:14">
      <c r="A1388" s="258"/>
      <c r="B1388" s="258"/>
      <c r="C1388" s="144" t="s">
        <v>2898</v>
      </c>
      <c r="D1388" s="145">
        <v>0</v>
      </c>
      <c r="E1388" s="145">
        <v>0</v>
      </c>
      <c r="F1388" s="145">
        <v>1</v>
      </c>
      <c r="G1388" s="145">
        <v>0</v>
      </c>
      <c r="H1388" s="145">
        <v>0</v>
      </c>
      <c r="I1388" s="145">
        <v>1</v>
      </c>
      <c r="J1388" s="145">
        <v>0</v>
      </c>
      <c r="K1388" s="145">
        <v>0</v>
      </c>
      <c r="L1388" s="145">
        <v>2</v>
      </c>
      <c r="M1388" s="145">
        <v>0</v>
      </c>
      <c r="N1388" s="145">
        <v>9113</v>
      </c>
    </row>
    <row r="1389" spans="1:14">
      <c r="A1389" s="258"/>
      <c r="B1389" s="258"/>
      <c r="C1389" s="144" t="s">
        <v>2899</v>
      </c>
      <c r="D1389" s="145">
        <v>1</v>
      </c>
      <c r="E1389" s="145">
        <v>0</v>
      </c>
      <c r="F1389" s="145">
        <v>2</v>
      </c>
      <c r="G1389" s="145">
        <v>0</v>
      </c>
      <c r="H1389" s="145">
        <v>0</v>
      </c>
      <c r="I1389" s="145">
        <v>0</v>
      </c>
      <c r="J1389" s="145">
        <v>0</v>
      </c>
      <c r="K1389" s="145">
        <v>2</v>
      </c>
      <c r="L1389" s="145">
        <v>1</v>
      </c>
      <c r="M1389" s="145">
        <v>0</v>
      </c>
      <c r="N1389" s="145">
        <v>12404</v>
      </c>
    </row>
    <row r="1390" spans="1:14">
      <c r="A1390" s="258"/>
      <c r="B1390" s="258"/>
      <c r="C1390" s="144" t="s">
        <v>2900</v>
      </c>
      <c r="D1390" s="145">
        <v>4</v>
      </c>
      <c r="E1390" s="145">
        <v>2</v>
      </c>
      <c r="F1390" s="145">
        <v>0</v>
      </c>
      <c r="G1390" s="145">
        <v>0</v>
      </c>
      <c r="H1390" s="145">
        <v>0</v>
      </c>
      <c r="I1390" s="145">
        <v>0</v>
      </c>
      <c r="J1390" s="145">
        <v>2</v>
      </c>
      <c r="K1390" s="145">
        <v>1</v>
      </c>
      <c r="L1390" s="145">
        <v>1</v>
      </c>
      <c r="M1390" s="145">
        <v>2</v>
      </c>
      <c r="N1390" s="145">
        <v>82806</v>
      </c>
    </row>
    <row r="1391" spans="1:14">
      <c r="A1391" s="258"/>
      <c r="B1391" s="258"/>
      <c r="C1391" s="144" t="s">
        <v>2081</v>
      </c>
      <c r="D1391" s="145">
        <v>1</v>
      </c>
      <c r="E1391" s="145">
        <v>0</v>
      </c>
      <c r="F1391" s="145">
        <v>0</v>
      </c>
      <c r="G1391" s="145">
        <v>0</v>
      </c>
      <c r="H1391" s="145">
        <v>0</v>
      </c>
      <c r="I1391" s="145">
        <v>0</v>
      </c>
      <c r="J1391" s="145">
        <v>0</v>
      </c>
      <c r="K1391" s="145">
        <v>0</v>
      </c>
      <c r="L1391" s="145">
        <v>0</v>
      </c>
      <c r="M1391" s="145">
        <v>1</v>
      </c>
      <c r="N1391" s="145">
        <v>19007</v>
      </c>
    </row>
    <row r="1392" spans="1:14">
      <c r="A1392" s="258"/>
      <c r="B1392" s="258"/>
      <c r="C1392" s="144" t="s">
        <v>2901</v>
      </c>
      <c r="D1392" s="145">
        <v>17</v>
      </c>
      <c r="E1392" s="145">
        <v>1</v>
      </c>
      <c r="F1392" s="145">
        <v>1</v>
      </c>
      <c r="G1392" s="145">
        <v>3</v>
      </c>
      <c r="H1392" s="145">
        <v>1</v>
      </c>
      <c r="I1392" s="145">
        <v>0</v>
      </c>
      <c r="J1392" s="145">
        <v>9</v>
      </c>
      <c r="K1392" s="145">
        <v>4</v>
      </c>
      <c r="L1392" s="145">
        <v>8</v>
      </c>
      <c r="M1392" s="145">
        <v>2</v>
      </c>
      <c r="N1392" s="145">
        <v>80059</v>
      </c>
    </row>
    <row r="1393" spans="1:14">
      <c r="A1393" s="258"/>
      <c r="B1393" s="258"/>
      <c r="C1393" s="144" t="s">
        <v>2902</v>
      </c>
      <c r="D1393" s="145">
        <v>1</v>
      </c>
      <c r="E1393" s="145">
        <v>0</v>
      </c>
      <c r="F1393" s="145">
        <v>0</v>
      </c>
      <c r="G1393" s="145">
        <v>0</v>
      </c>
      <c r="H1393" s="145">
        <v>0</v>
      </c>
      <c r="I1393" s="145">
        <v>0</v>
      </c>
      <c r="J1393" s="145">
        <v>0</v>
      </c>
      <c r="K1393" s="145">
        <v>0</v>
      </c>
      <c r="L1393" s="145">
        <v>1</v>
      </c>
      <c r="M1393" s="145">
        <v>0</v>
      </c>
      <c r="N1393" s="145">
        <v>31097</v>
      </c>
    </row>
    <row r="1394" spans="1:14" ht="19">
      <c r="A1394" s="258"/>
      <c r="B1394" s="258"/>
      <c r="C1394" s="144" t="s">
        <v>7950</v>
      </c>
      <c r="D1394" s="145">
        <v>2</v>
      </c>
      <c r="E1394" s="145">
        <v>0</v>
      </c>
      <c r="F1394" s="145">
        <v>0</v>
      </c>
      <c r="G1394" s="145">
        <v>0</v>
      </c>
      <c r="H1394" s="145">
        <v>0</v>
      </c>
      <c r="I1394" s="145">
        <v>0</v>
      </c>
      <c r="J1394" s="145">
        <v>0</v>
      </c>
      <c r="K1394" s="145">
        <v>0</v>
      </c>
      <c r="L1394" s="145">
        <v>0</v>
      </c>
      <c r="M1394" s="145">
        <v>1</v>
      </c>
      <c r="N1394" s="145">
        <v>5368</v>
      </c>
    </row>
    <row r="1395" spans="1:14">
      <c r="A1395" s="258"/>
      <c r="B1395" s="258"/>
      <c r="C1395" s="144" t="s">
        <v>2903</v>
      </c>
      <c r="D1395" s="145">
        <v>2</v>
      </c>
      <c r="E1395" s="145">
        <v>0</v>
      </c>
      <c r="F1395" s="145">
        <v>0</v>
      </c>
      <c r="G1395" s="145">
        <v>0</v>
      </c>
      <c r="H1395" s="145">
        <v>0</v>
      </c>
      <c r="I1395" s="145">
        <v>0</v>
      </c>
      <c r="J1395" s="145">
        <v>0</v>
      </c>
      <c r="K1395" s="145">
        <v>2</v>
      </c>
      <c r="L1395" s="145">
        <v>0</v>
      </c>
      <c r="M1395" s="145">
        <v>0</v>
      </c>
      <c r="N1395" s="145">
        <v>14458</v>
      </c>
    </row>
    <row r="1396" spans="1:14">
      <c r="A1396" s="258"/>
      <c r="B1396" s="258"/>
      <c r="C1396" s="144" t="s">
        <v>2292</v>
      </c>
      <c r="D1396" s="145">
        <v>1</v>
      </c>
      <c r="E1396" s="145">
        <v>0</v>
      </c>
      <c r="F1396" s="145">
        <v>0</v>
      </c>
      <c r="G1396" s="145">
        <v>0</v>
      </c>
      <c r="H1396" s="145">
        <v>0</v>
      </c>
      <c r="I1396" s="145">
        <v>0</v>
      </c>
      <c r="J1396" s="145">
        <v>0</v>
      </c>
      <c r="K1396" s="145">
        <v>0</v>
      </c>
      <c r="L1396" s="145">
        <v>1</v>
      </c>
      <c r="M1396" s="145">
        <v>0</v>
      </c>
      <c r="N1396" s="145">
        <v>26696</v>
      </c>
    </row>
    <row r="1397" spans="1:14">
      <c r="A1397" s="258"/>
      <c r="B1397" s="258"/>
      <c r="C1397" s="144" t="s">
        <v>2904</v>
      </c>
      <c r="D1397" s="145">
        <v>1</v>
      </c>
      <c r="E1397" s="145">
        <v>0</v>
      </c>
      <c r="F1397" s="145">
        <v>0</v>
      </c>
      <c r="G1397" s="145">
        <v>0</v>
      </c>
      <c r="H1397" s="145">
        <v>0</v>
      </c>
      <c r="I1397" s="145">
        <v>0</v>
      </c>
      <c r="J1397" s="145">
        <v>1</v>
      </c>
      <c r="K1397" s="145">
        <v>0</v>
      </c>
      <c r="L1397" s="145">
        <v>0</v>
      </c>
      <c r="M1397" s="145">
        <v>0</v>
      </c>
      <c r="N1397" s="145">
        <v>4340</v>
      </c>
    </row>
    <row r="1398" spans="1:14">
      <c r="A1398" s="258"/>
      <c r="B1398" s="258"/>
      <c r="C1398" s="144" t="s">
        <v>2905</v>
      </c>
      <c r="D1398" s="145">
        <v>1</v>
      </c>
      <c r="E1398" s="145">
        <v>0</v>
      </c>
      <c r="F1398" s="145">
        <v>0</v>
      </c>
      <c r="G1398" s="145">
        <v>0</v>
      </c>
      <c r="H1398" s="145">
        <v>0</v>
      </c>
      <c r="I1398" s="145">
        <v>0</v>
      </c>
      <c r="J1398" s="145">
        <v>0</v>
      </c>
      <c r="K1398" s="145">
        <v>0</v>
      </c>
      <c r="L1398" s="145">
        <v>0</v>
      </c>
      <c r="M1398" s="145">
        <v>1</v>
      </c>
      <c r="N1398" s="145">
        <v>3101</v>
      </c>
    </row>
    <row r="1399" spans="1:14">
      <c r="A1399" s="258"/>
      <c r="B1399" s="258"/>
      <c r="C1399" s="144" t="s">
        <v>2906</v>
      </c>
      <c r="D1399" s="145">
        <v>2</v>
      </c>
      <c r="E1399" s="145">
        <v>0</v>
      </c>
      <c r="F1399" s="145">
        <v>0</v>
      </c>
      <c r="G1399" s="145">
        <v>0</v>
      </c>
      <c r="H1399" s="145">
        <v>0</v>
      </c>
      <c r="I1399" s="145">
        <v>0</v>
      </c>
      <c r="J1399" s="145">
        <v>0</v>
      </c>
      <c r="K1399" s="145">
        <v>2</v>
      </c>
      <c r="L1399" s="145">
        <v>0</v>
      </c>
      <c r="M1399" s="145">
        <v>0</v>
      </c>
      <c r="N1399" s="145">
        <v>40115</v>
      </c>
    </row>
    <row r="1400" spans="1:14">
      <c r="A1400" s="258"/>
      <c r="B1400" s="258"/>
      <c r="C1400" s="144" t="s">
        <v>2907</v>
      </c>
      <c r="D1400" s="145">
        <v>1</v>
      </c>
      <c r="E1400" s="145">
        <v>0</v>
      </c>
      <c r="F1400" s="145">
        <v>0</v>
      </c>
      <c r="G1400" s="145">
        <v>0</v>
      </c>
      <c r="H1400" s="145">
        <v>0</v>
      </c>
      <c r="I1400" s="145">
        <v>0</v>
      </c>
      <c r="J1400" s="145">
        <v>0</v>
      </c>
      <c r="K1400" s="145">
        <v>0</v>
      </c>
      <c r="L1400" s="145">
        <v>1</v>
      </c>
      <c r="M1400" s="145">
        <v>0</v>
      </c>
      <c r="N1400" s="145">
        <v>15847</v>
      </c>
    </row>
    <row r="1401" spans="1:14">
      <c r="A1401" s="258"/>
      <c r="B1401" s="258"/>
      <c r="C1401" s="144" t="s">
        <v>2908</v>
      </c>
      <c r="D1401" s="145">
        <v>0</v>
      </c>
      <c r="E1401" s="145">
        <v>0</v>
      </c>
      <c r="F1401" s="145">
        <v>1</v>
      </c>
      <c r="G1401" s="145">
        <v>0</v>
      </c>
      <c r="H1401" s="145">
        <v>0</v>
      </c>
      <c r="I1401" s="145">
        <v>0</v>
      </c>
      <c r="J1401" s="145">
        <v>0</v>
      </c>
      <c r="K1401" s="145">
        <v>1</v>
      </c>
      <c r="L1401" s="145">
        <v>0</v>
      </c>
      <c r="M1401" s="145">
        <v>0</v>
      </c>
      <c r="N1401" s="145">
        <v>1865</v>
      </c>
    </row>
    <row r="1402" spans="1:14">
      <c r="A1402" s="258"/>
      <c r="B1402" s="258"/>
      <c r="C1402" s="144" t="s">
        <v>2572</v>
      </c>
      <c r="D1402" s="145">
        <v>1</v>
      </c>
      <c r="E1402" s="145">
        <v>2</v>
      </c>
      <c r="F1402" s="145">
        <v>0</v>
      </c>
      <c r="G1402" s="145">
        <v>0</v>
      </c>
      <c r="H1402" s="145">
        <v>0</v>
      </c>
      <c r="I1402" s="145">
        <v>0</v>
      </c>
      <c r="J1402" s="145">
        <v>1</v>
      </c>
      <c r="K1402" s="145">
        <v>0</v>
      </c>
      <c r="L1402" s="145">
        <v>2</v>
      </c>
      <c r="M1402" s="145">
        <v>0</v>
      </c>
      <c r="N1402" s="145">
        <v>4515</v>
      </c>
    </row>
    <row r="1403" spans="1:14">
      <c r="A1403" s="258"/>
      <c r="B1403" s="258"/>
      <c r="C1403" s="144" t="s">
        <v>2909</v>
      </c>
      <c r="D1403" s="145">
        <v>0</v>
      </c>
      <c r="E1403" s="145">
        <v>0</v>
      </c>
      <c r="F1403" s="145">
        <v>1</v>
      </c>
      <c r="G1403" s="145">
        <v>0</v>
      </c>
      <c r="H1403" s="145">
        <v>0</v>
      </c>
      <c r="I1403" s="145">
        <v>0</v>
      </c>
      <c r="J1403" s="145">
        <v>0</v>
      </c>
      <c r="K1403" s="145">
        <v>1</v>
      </c>
      <c r="L1403" s="145">
        <v>0</v>
      </c>
      <c r="M1403" s="145">
        <v>0</v>
      </c>
      <c r="N1403" s="145">
        <v>7554</v>
      </c>
    </row>
    <row r="1404" spans="1:14">
      <c r="A1404" s="258"/>
      <c r="B1404" s="258"/>
      <c r="C1404" s="144" t="s">
        <v>2487</v>
      </c>
      <c r="D1404" s="145">
        <v>16</v>
      </c>
      <c r="E1404" s="145">
        <v>0</v>
      </c>
      <c r="F1404" s="145">
        <v>0</v>
      </c>
      <c r="G1404" s="145">
        <v>0</v>
      </c>
      <c r="H1404" s="145">
        <v>1</v>
      </c>
      <c r="I1404" s="145">
        <v>1</v>
      </c>
      <c r="J1404" s="145">
        <v>4</v>
      </c>
      <c r="K1404" s="145">
        <v>7</v>
      </c>
      <c r="L1404" s="145">
        <v>6</v>
      </c>
      <c r="M1404" s="145">
        <v>1</v>
      </c>
      <c r="N1404" s="145">
        <v>8802</v>
      </c>
    </row>
    <row r="1405" spans="1:14">
      <c r="A1405" s="258"/>
      <c r="B1405" s="258"/>
      <c r="C1405" s="144" t="s">
        <v>2910</v>
      </c>
      <c r="D1405" s="145">
        <v>1</v>
      </c>
      <c r="E1405" s="145">
        <v>0</v>
      </c>
      <c r="F1405" s="145">
        <v>0</v>
      </c>
      <c r="G1405" s="145">
        <v>0</v>
      </c>
      <c r="H1405" s="145">
        <v>0</v>
      </c>
      <c r="I1405" s="145">
        <v>0</v>
      </c>
      <c r="J1405" s="145">
        <v>0</v>
      </c>
      <c r="K1405" s="145">
        <v>0</v>
      </c>
      <c r="L1405" s="145">
        <v>1</v>
      </c>
      <c r="M1405" s="145">
        <v>0</v>
      </c>
      <c r="N1405" s="145">
        <v>8157</v>
      </c>
    </row>
    <row r="1406" spans="1:14">
      <c r="A1406" s="258"/>
      <c r="B1406" s="258"/>
      <c r="C1406" s="144" t="s">
        <v>2911</v>
      </c>
      <c r="D1406" s="145">
        <v>1</v>
      </c>
      <c r="E1406" s="145">
        <v>0</v>
      </c>
      <c r="F1406" s="145">
        <v>0</v>
      </c>
      <c r="G1406" s="145">
        <v>0</v>
      </c>
      <c r="H1406" s="145">
        <v>0</v>
      </c>
      <c r="I1406" s="145">
        <v>0</v>
      </c>
      <c r="J1406" s="145">
        <v>0</v>
      </c>
      <c r="K1406" s="145">
        <v>1</v>
      </c>
      <c r="L1406" s="145">
        <v>0</v>
      </c>
      <c r="M1406" s="145">
        <v>0</v>
      </c>
      <c r="N1406" s="145">
        <v>2379</v>
      </c>
    </row>
    <row r="1407" spans="1:14">
      <c r="A1407" s="258"/>
      <c r="B1407" s="258"/>
      <c r="C1407" s="144" t="s">
        <v>2912</v>
      </c>
      <c r="D1407" s="145">
        <v>1</v>
      </c>
      <c r="E1407" s="145">
        <v>0</v>
      </c>
      <c r="F1407" s="145">
        <v>0</v>
      </c>
      <c r="G1407" s="145">
        <v>0</v>
      </c>
      <c r="H1407" s="145">
        <v>0</v>
      </c>
      <c r="I1407" s="145">
        <v>0</v>
      </c>
      <c r="J1407" s="145">
        <v>0</v>
      </c>
      <c r="K1407" s="145">
        <v>1</v>
      </c>
      <c r="L1407" s="145">
        <v>0</v>
      </c>
      <c r="M1407" s="145">
        <v>0</v>
      </c>
      <c r="N1407" s="145">
        <v>16837</v>
      </c>
    </row>
    <row r="1408" spans="1:14">
      <c r="A1408" s="258"/>
      <c r="B1408" s="258"/>
      <c r="C1408" s="144" t="s">
        <v>2913</v>
      </c>
      <c r="D1408" s="145">
        <v>1</v>
      </c>
      <c r="E1408" s="145">
        <v>0</v>
      </c>
      <c r="F1408" s="145">
        <v>0</v>
      </c>
      <c r="G1408" s="145">
        <v>0</v>
      </c>
      <c r="H1408" s="145">
        <v>0</v>
      </c>
      <c r="I1408" s="145">
        <v>0</v>
      </c>
      <c r="J1408" s="145">
        <v>0</v>
      </c>
      <c r="K1408" s="145">
        <v>1</v>
      </c>
      <c r="L1408" s="145">
        <v>0</v>
      </c>
      <c r="M1408" s="145">
        <v>0</v>
      </c>
      <c r="N1408" s="145">
        <v>3707</v>
      </c>
    </row>
    <row r="1409" spans="1:14">
      <c r="A1409" s="258"/>
      <c r="B1409" s="258"/>
      <c r="C1409" s="144" t="s">
        <v>2914</v>
      </c>
      <c r="D1409" s="145">
        <v>2</v>
      </c>
      <c r="E1409" s="145">
        <v>1</v>
      </c>
      <c r="F1409" s="145">
        <v>0</v>
      </c>
      <c r="G1409" s="145">
        <v>0</v>
      </c>
      <c r="H1409" s="145">
        <v>0</v>
      </c>
      <c r="I1409" s="145">
        <v>0</v>
      </c>
      <c r="J1409" s="145">
        <v>0</v>
      </c>
      <c r="K1409" s="145">
        <v>1</v>
      </c>
      <c r="L1409" s="145">
        <v>2</v>
      </c>
      <c r="M1409" s="145">
        <v>0</v>
      </c>
      <c r="N1409" s="145">
        <v>25447</v>
      </c>
    </row>
    <row r="1410" spans="1:14">
      <c r="A1410" s="258"/>
      <c r="B1410" s="258"/>
      <c r="C1410" s="144" t="s">
        <v>2915</v>
      </c>
      <c r="D1410" s="145">
        <v>1</v>
      </c>
      <c r="E1410" s="145">
        <v>0</v>
      </c>
      <c r="F1410" s="145">
        <v>0</v>
      </c>
      <c r="G1410" s="145">
        <v>0</v>
      </c>
      <c r="H1410" s="145">
        <v>0</v>
      </c>
      <c r="I1410" s="145">
        <v>0</v>
      </c>
      <c r="J1410" s="145">
        <v>0</v>
      </c>
      <c r="K1410" s="145">
        <v>0</v>
      </c>
      <c r="L1410" s="145">
        <v>0</v>
      </c>
      <c r="M1410" s="145">
        <v>1</v>
      </c>
      <c r="N1410" s="145">
        <v>6174</v>
      </c>
    </row>
    <row r="1411" spans="1:14">
      <c r="A1411" s="258"/>
      <c r="B1411" s="258"/>
      <c r="C1411" s="144" t="s">
        <v>2916</v>
      </c>
      <c r="D1411" s="145">
        <v>1</v>
      </c>
      <c r="E1411" s="145">
        <v>0</v>
      </c>
      <c r="F1411" s="145">
        <v>0</v>
      </c>
      <c r="G1411" s="145">
        <v>1</v>
      </c>
      <c r="H1411" s="145">
        <v>1</v>
      </c>
      <c r="I1411" s="145">
        <v>0</v>
      </c>
      <c r="J1411" s="145">
        <v>0</v>
      </c>
      <c r="K1411" s="145">
        <v>0</v>
      </c>
      <c r="L1411" s="145">
        <v>0</v>
      </c>
      <c r="M1411" s="145">
        <v>3</v>
      </c>
      <c r="N1411" s="145">
        <v>53977</v>
      </c>
    </row>
    <row r="1412" spans="1:14">
      <c r="A1412" s="258"/>
      <c r="B1412" s="258"/>
      <c r="C1412" s="144" t="s">
        <v>2495</v>
      </c>
      <c r="D1412" s="145">
        <v>1</v>
      </c>
      <c r="E1412" s="145">
        <v>0</v>
      </c>
      <c r="F1412" s="145">
        <v>1</v>
      </c>
      <c r="G1412" s="145">
        <v>0</v>
      </c>
      <c r="H1412" s="145">
        <v>0</v>
      </c>
      <c r="I1412" s="145">
        <v>0</v>
      </c>
      <c r="J1412" s="145">
        <v>0</v>
      </c>
      <c r="K1412" s="145">
        <v>2</v>
      </c>
      <c r="L1412" s="145">
        <v>0</v>
      </c>
      <c r="M1412" s="145">
        <v>0</v>
      </c>
      <c r="N1412" s="145">
        <v>112567</v>
      </c>
    </row>
    <row r="1413" spans="1:14">
      <c r="A1413" s="258"/>
      <c r="B1413" s="258"/>
      <c r="C1413" s="144" t="s">
        <v>2917</v>
      </c>
      <c r="D1413" s="145">
        <v>1</v>
      </c>
      <c r="E1413" s="145">
        <v>0</v>
      </c>
      <c r="F1413" s="145">
        <v>0</v>
      </c>
      <c r="G1413" s="145">
        <v>0</v>
      </c>
      <c r="H1413" s="145">
        <v>0</v>
      </c>
      <c r="I1413" s="145">
        <v>0</v>
      </c>
      <c r="J1413" s="145">
        <v>0</v>
      </c>
      <c r="K1413" s="145">
        <v>1</v>
      </c>
      <c r="L1413" s="145">
        <v>0</v>
      </c>
      <c r="M1413" s="145">
        <v>0</v>
      </c>
      <c r="N1413" s="145">
        <v>8924</v>
      </c>
    </row>
    <row r="1414" spans="1:14">
      <c r="A1414" s="258"/>
      <c r="B1414" s="258"/>
      <c r="C1414" s="144" t="s">
        <v>1960</v>
      </c>
      <c r="D1414" s="145">
        <v>1</v>
      </c>
      <c r="E1414" s="145">
        <v>0</v>
      </c>
      <c r="F1414" s="145">
        <v>0</v>
      </c>
      <c r="G1414" s="145">
        <v>0</v>
      </c>
      <c r="H1414" s="145">
        <v>0</v>
      </c>
      <c r="I1414" s="145">
        <v>0</v>
      </c>
      <c r="J1414" s="145">
        <v>0</v>
      </c>
      <c r="K1414" s="145">
        <v>0</v>
      </c>
      <c r="L1414" s="145">
        <v>1</v>
      </c>
      <c r="M1414" s="145">
        <v>0</v>
      </c>
      <c r="N1414" s="145">
        <v>1013</v>
      </c>
    </row>
    <row r="1415" spans="1:14">
      <c r="A1415" s="258"/>
      <c r="B1415" s="258"/>
      <c r="C1415" s="144" t="s">
        <v>2918</v>
      </c>
      <c r="D1415" s="145">
        <v>1</v>
      </c>
      <c r="E1415" s="145">
        <v>0</v>
      </c>
      <c r="F1415" s="145">
        <v>1</v>
      </c>
      <c r="G1415" s="145">
        <v>0</v>
      </c>
      <c r="H1415" s="145">
        <v>0</v>
      </c>
      <c r="I1415" s="145">
        <v>0</v>
      </c>
      <c r="J1415" s="145">
        <v>2</v>
      </c>
      <c r="K1415" s="145">
        <v>0</v>
      </c>
      <c r="L1415" s="145">
        <v>0</v>
      </c>
      <c r="M1415" s="145">
        <v>0</v>
      </c>
      <c r="N1415" s="145">
        <v>39189</v>
      </c>
    </row>
    <row r="1416" spans="1:14">
      <c r="A1416" s="258"/>
      <c r="B1416" s="258"/>
      <c r="C1416" s="144" t="s">
        <v>2919</v>
      </c>
      <c r="D1416" s="145">
        <v>1</v>
      </c>
      <c r="E1416" s="145">
        <v>0</v>
      </c>
      <c r="F1416" s="145">
        <v>1</v>
      </c>
      <c r="G1416" s="145">
        <v>0</v>
      </c>
      <c r="H1416" s="145">
        <v>0</v>
      </c>
      <c r="I1416" s="145">
        <v>0</v>
      </c>
      <c r="J1416" s="145">
        <v>0</v>
      </c>
      <c r="K1416" s="145">
        <v>0</v>
      </c>
      <c r="L1416" s="145">
        <v>1</v>
      </c>
      <c r="M1416" s="145">
        <v>1</v>
      </c>
      <c r="N1416" s="145">
        <v>93517</v>
      </c>
    </row>
    <row r="1417" spans="1:14">
      <c r="A1417" s="258"/>
      <c r="B1417" s="258"/>
      <c r="C1417" s="144" t="s">
        <v>2920</v>
      </c>
      <c r="D1417" s="145">
        <v>0</v>
      </c>
      <c r="E1417" s="145">
        <v>0</v>
      </c>
      <c r="F1417" s="145">
        <v>1</v>
      </c>
      <c r="G1417" s="145">
        <v>0</v>
      </c>
      <c r="H1417" s="145">
        <v>0</v>
      </c>
      <c r="I1417" s="145">
        <v>0</v>
      </c>
      <c r="J1417" s="145">
        <v>0</v>
      </c>
      <c r="K1417" s="145">
        <v>1</v>
      </c>
      <c r="L1417" s="145">
        <v>0</v>
      </c>
      <c r="M1417" s="145">
        <v>0</v>
      </c>
      <c r="N1417" s="145">
        <v>7785</v>
      </c>
    </row>
    <row r="1418" spans="1:14">
      <c r="A1418" s="258"/>
      <c r="B1418" s="258"/>
      <c r="C1418" s="144" t="s">
        <v>2921</v>
      </c>
      <c r="D1418" s="145">
        <v>1</v>
      </c>
      <c r="E1418" s="145">
        <v>0</v>
      </c>
      <c r="F1418" s="145">
        <v>0</v>
      </c>
      <c r="G1418" s="145">
        <v>0</v>
      </c>
      <c r="H1418" s="145">
        <v>0</v>
      </c>
      <c r="I1418" s="145">
        <v>1</v>
      </c>
      <c r="J1418" s="145">
        <v>1</v>
      </c>
      <c r="K1418" s="145">
        <v>0</v>
      </c>
      <c r="L1418" s="145">
        <v>1</v>
      </c>
      <c r="M1418" s="145">
        <v>0</v>
      </c>
      <c r="N1418" s="145">
        <v>28079</v>
      </c>
    </row>
    <row r="1419" spans="1:14">
      <c r="A1419" s="258"/>
      <c r="B1419" s="258"/>
      <c r="C1419" s="144" t="s">
        <v>2922</v>
      </c>
      <c r="D1419" s="145">
        <v>2</v>
      </c>
      <c r="E1419" s="145">
        <v>0</v>
      </c>
      <c r="F1419" s="145">
        <v>0</v>
      </c>
      <c r="G1419" s="145">
        <v>0</v>
      </c>
      <c r="H1419" s="145">
        <v>0</v>
      </c>
      <c r="I1419" s="145">
        <v>0</v>
      </c>
      <c r="J1419" s="145">
        <v>0</v>
      </c>
      <c r="K1419" s="145">
        <v>0</v>
      </c>
      <c r="L1419" s="145">
        <v>2</v>
      </c>
      <c r="M1419" s="145">
        <v>0</v>
      </c>
      <c r="N1419" s="145">
        <v>2809</v>
      </c>
    </row>
    <row r="1420" spans="1:14">
      <c r="A1420" s="258"/>
      <c r="B1420" s="258"/>
      <c r="C1420" s="144" t="s">
        <v>2923</v>
      </c>
      <c r="D1420" s="145">
        <v>1</v>
      </c>
      <c r="E1420" s="145">
        <v>0</v>
      </c>
      <c r="F1420" s="145">
        <v>0</v>
      </c>
      <c r="G1420" s="145">
        <v>0</v>
      </c>
      <c r="H1420" s="145">
        <v>0</v>
      </c>
      <c r="I1420" s="145">
        <v>0</v>
      </c>
      <c r="J1420" s="145">
        <v>0</v>
      </c>
      <c r="K1420" s="145">
        <v>1</v>
      </c>
      <c r="L1420" s="145">
        <v>0</v>
      </c>
      <c r="M1420" s="145">
        <v>0</v>
      </c>
      <c r="N1420" s="145">
        <v>4029</v>
      </c>
    </row>
    <row r="1421" spans="1:14">
      <c r="A1421" s="258"/>
      <c r="B1421" s="258"/>
      <c r="C1421" s="144" t="s">
        <v>2124</v>
      </c>
      <c r="D1421" s="145">
        <v>1</v>
      </c>
      <c r="E1421" s="145">
        <v>0</v>
      </c>
      <c r="F1421" s="145">
        <v>0</v>
      </c>
      <c r="G1421" s="145">
        <v>0</v>
      </c>
      <c r="H1421" s="145">
        <v>0</v>
      </c>
      <c r="I1421" s="145">
        <v>0</v>
      </c>
      <c r="J1421" s="145">
        <v>1</v>
      </c>
      <c r="K1421" s="145">
        <v>0</v>
      </c>
      <c r="L1421" s="145">
        <v>0</v>
      </c>
      <c r="M1421" s="145">
        <v>0</v>
      </c>
      <c r="N1421" s="145">
        <v>9897</v>
      </c>
    </row>
    <row r="1422" spans="1:14">
      <c r="A1422" s="258"/>
      <c r="B1422" s="258"/>
      <c r="C1422" s="144" t="s">
        <v>2924</v>
      </c>
      <c r="D1422" s="145">
        <v>1</v>
      </c>
      <c r="E1422" s="145">
        <v>0</v>
      </c>
      <c r="F1422" s="145">
        <v>0</v>
      </c>
      <c r="G1422" s="145">
        <v>0</v>
      </c>
      <c r="H1422" s="145">
        <v>0</v>
      </c>
      <c r="I1422" s="145">
        <v>0</v>
      </c>
      <c r="J1422" s="145">
        <v>0</v>
      </c>
      <c r="K1422" s="145">
        <v>0</v>
      </c>
      <c r="L1422" s="145">
        <v>0</v>
      </c>
      <c r="M1422" s="145">
        <v>1</v>
      </c>
      <c r="N1422" s="145">
        <v>8195</v>
      </c>
    </row>
    <row r="1423" spans="1:14">
      <c r="A1423" s="258"/>
      <c r="B1423" s="258"/>
      <c r="C1423" s="147" t="s">
        <v>2925</v>
      </c>
      <c r="D1423" s="145">
        <v>1</v>
      </c>
      <c r="E1423" s="145">
        <v>0</v>
      </c>
      <c r="F1423" s="145">
        <v>0</v>
      </c>
      <c r="G1423" s="145">
        <v>0</v>
      </c>
      <c r="H1423" s="145">
        <v>0</v>
      </c>
      <c r="I1423" s="145">
        <v>0</v>
      </c>
      <c r="J1423" s="145">
        <v>0</v>
      </c>
      <c r="K1423" s="145">
        <v>0</v>
      </c>
      <c r="L1423" s="145">
        <v>0</v>
      </c>
      <c r="M1423" s="145">
        <v>1</v>
      </c>
      <c r="N1423" s="145">
        <v>12524</v>
      </c>
    </row>
    <row r="1424" spans="1:14">
      <c r="A1424" s="258"/>
      <c r="B1424" s="258"/>
      <c r="C1424" s="147" t="s">
        <v>2926</v>
      </c>
      <c r="D1424" s="145">
        <v>0</v>
      </c>
      <c r="E1424" s="145">
        <v>17</v>
      </c>
      <c r="F1424" s="145">
        <v>0</v>
      </c>
      <c r="G1424" s="145">
        <v>0</v>
      </c>
      <c r="H1424" s="145">
        <v>0</v>
      </c>
      <c r="I1424" s="145">
        <v>0</v>
      </c>
      <c r="J1424" s="145">
        <v>0</v>
      </c>
      <c r="K1424" s="145">
        <v>17</v>
      </c>
      <c r="L1424" s="145">
        <v>0</v>
      </c>
      <c r="M1424" s="145">
        <v>0</v>
      </c>
      <c r="N1424" s="145">
        <v>44038</v>
      </c>
    </row>
    <row r="1425" spans="1:14">
      <c r="A1425" s="258"/>
      <c r="B1425" s="258"/>
      <c r="C1425" s="147" t="s">
        <v>2927</v>
      </c>
      <c r="D1425" s="145">
        <v>0</v>
      </c>
      <c r="E1425" s="145">
        <v>0</v>
      </c>
      <c r="F1425" s="145">
        <v>1</v>
      </c>
      <c r="G1425" s="145">
        <v>0</v>
      </c>
      <c r="H1425" s="145">
        <v>0</v>
      </c>
      <c r="I1425" s="145">
        <v>0</v>
      </c>
      <c r="J1425" s="145">
        <v>0</v>
      </c>
      <c r="K1425" s="145">
        <v>0</v>
      </c>
      <c r="L1425" s="145">
        <v>1</v>
      </c>
      <c r="M1425" s="145">
        <v>0</v>
      </c>
      <c r="N1425" s="145">
        <v>4438</v>
      </c>
    </row>
    <row r="1426" spans="1:14">
      <c r="A1426" s="258"/>
      <c r="B1426" s="258"/>
      <c r="C1426" s="147" t="s">
        <v>2928</v>
      </c>
      <c r="D1426" s="145">
        <v>1</v>
      </c>
      <c r="E1426" s="145">
        <v>0</v>
      </c>
      <c r="F1426" s="145">
        <v>0</v>
      </c>
      <c r="G1426" s="145">
        <v>0</v>
      </c>
      <c r="H1426" s="145">
        <v>0</v>
      </c>
      <c r="I1426" s="145">
        <v>0</v>
      </c>
      <c r="J1426" s="145">
        <v>0</v>
      </c>
      <c r="K1426" s="145">
        <v>0</v>
      </c>
      <c r="L1426" s="145">
        <v>0</v>
      </c>
      <c r="M1426" s="145">
        <v>1</v>
      </c>
      <c r="N1426" s="145">
        <v>2437</v>
      </c>
    </row>
    <row r="1427" spans="1:14">
      <c r="A1427" s="258"/>
      <c r="B1427" s="258"/>
      <c r="C1427" s="144" t="s">
        <v>2929</v>
      </c>
      <c r="D1427" s="145">
        <v>0</v>
      </c>
      <c r="E1427" s="145">
        <v>1</v>
      </c>
      <c r="F1427" s="145">
        <v>0</v>
      </c>
      <c r="G1427" s="145">
        <v>0</v>
      </c>
      <c r="H1427" s="145">
        <v>0</v>
      </c>
      <c r="I1427" s="145">
        <v>0</v>
      </c>
      <c r="J1427" s="145">
        <v>0</v>
      </c>
      <c r="K1427" s="145">
        <v>0</v>
      </c>
      <c r="L1427" s="145">
        <v>1</v>
      </c>
      <c r="M1427" s="145">
        <v>0</v>
      </c>
      <c r="N1427" s="145">
        <v>2487</v>
      </c>
    </row>
    <row r="1428" spans="1:14">
      <c r="A1428" s="258"/>
      <c r="B1428" s="258"/>
      <c r="C1428" s="144" t="s">
        <v>2930</v>
      </c>
      <c r="D1428" s="145">
        <v>1</v>
      </c>
      <c r="E1428" s="145">
        <v>0</v>
      </c>
      <c r="F1428" s="145">
        <v>0</v>
      </c>
      <c r="G1428" s="145">
        <v>0</v>
      </c>
      <c r="H1428" s="145">
        <v>0</v>
      </c>
      <c r="I1428" s="145">
        <v>0</v>
      </c>
      <c r="J1428" s="145">
        <v>0</v>
      </c>
      <c r="K1428" s="145">
        <v>0</v>
      </c>
      <c r="L1428" s="145">
        <v>1</v>
      </c>
      <c r="M1428" s="145">
        <v>0</v>
      </c>
      <c r="N1428" s="145">
        <v>1680</v>
      </c>
    </row>
    <row r="1429" spans="1:14">
      <c r="A1429" s="258"/>
      <c r="B1429" s="258"/>
      <c r="C1429" s="144" t="s">
        <v>2503</v>
      </c>
      <c r="D1429" s="145">
        <v>1</v>
      </c>
      <c r="E1429" s="145">
        <v>0</v>
      </c>
      <c r="F1429" s="145">
        <v>0</v>
      </c>
      <c r="G1429" s="145">
        <v>0</v>
      </c>
      <c r="H1429" s="145">
        <v>0</v>
      </c>
      <c r="I1429" s="145">
        <v>0</v>
      </c>
      <c r="J1429" s="145">
        <v>1</v>
      </c>
      <c r="K1429" s="145">
        <v>0</v>
      </c>
      <c r="L1429" s="145">
        <v>0</v>
      </c>
      <c r="M1429" s="145">
        <v>0</v>
      </c>
      <c r="N1429" s="145">
        <v>11756</v>
      </c>
    </row>
    <row r="1430" spans="1:14">
      <c r="A1430" s="258"/>
      <c r="B1430" s="258"/>
      <c r="C1430" s="144" t="s">
        <v>2931</v>
      </c>
      <c r="D1430" s="145">
        <v>1</v>
      </c>
      <c r="E1430" s="145">
        <v>0</v>
      </c>
      <c r="F1430" s="145">
        <v>0</v>
      </c>
      <c r="G1430" s="145">
        <v>0</v>
      </c>
      <c r="H1430" s="145">
        <v>0</v>
      </c>
      <c r="I1430" s="145">
        <v>0</v>
      </c>
      <c r="J1430" s="145">
        <v>0</v>
      </c>
      <c r="K1430" s="145">
        <v>1</v>
      </c>
      <c r="L1430" s="145">
        <v>0</v>
      </c>
      <c r="M1430" s="145">
        <v>0</v>
      </c>
      <c r="N1430" s="145">
        <v>31443</v>
      </c>
    </row>
    <row r="1431" spans="1:14">
      <c r="A1431" s="258"/>
      <c r="B1431" s="258"/>
      <c r="C1431" s="144" t="s">
        <v>2932</v>
      </c>
      <c r="D1431" s="145">
        <v>0</v>
      </c>
      <c r="E1431" s="145">
        <v>1</v>
      </c>
      <c r="F1431" s="145">
        <v>0</v>
      </c>
      <c r="G1431" s="145">
        <v>0</v>
      </c>
      <c r="H1431" s="145">
        <v>0</v>
      </c>
      <c r="I1431" s="145">
        <v>0</v>
      </c>
      <c r="J1431" s="145">
        <v>0</v>
      </c>
      <c r="K1431" s="145">
        <v>0</v>
      </c>
      <c r="L1431" s="145">
        <v>0</v>
      </c>
      <c r="M1431" s="145">
        <v>1</v>
      </c>
      <c r="N1431" s="145">
        <v>20234</v>
      </c>
    </row>
    <row r="1432" spans="1:14">
      <c r="A1432" s="258"/>
      <c r="B1432" s="258"/>
      <c r="C1432" s="144" t="s">
        <v>2933</v>
      </c>
      <c r="D1432" s="145">
        <v>0</v>
      </c>
      <c r="E1432" s="145">
        <v>0</v>
      </c>
      <c r="F1432" s="145">
        <v>0</v>
      </c>
      <c r="G1432" s="145">
        <v>0</v>
      </c>
      <c r="H1432" s="145">
        <v>0</v>
      </c>
      <c r="I1432" s="145">
        <v>1</v>
      </c>
      <c r="J1432" s="145">
        <v>0</v>
      </c>
      <c r="K1432" s="145">
        <v>0</v>
      </c>
      <c r="L1432" s="145">
        <v>1</v>
      </c>
      <c r="M1432" s="145">
        <v>0</v>
      </c>
      <c r="N1432" s="145">
        <v>6812</v>
      </c>
    </row>
    <row r="1433" spans="1:14">
      <c r="A1433" s="258"/>
      <c r="B1433" s="258"/>
      <c r="C1433" s="144" t="s">
        <v>2934</v>
      </c>
      <c r="D1433" s="145">
        <v>1</v>
      </c>
      <c r="E1433" s="145">
        <v>0</v>
      </c>
      <c r="F1433" s="145">
        <v>0</v>
      </c>
      <c r="G1433" s="145">
        <v>0</v>
      </c>
      <c r="H1433" s="145">
        <v>0</v>
      </c>
      <c r="I1433" s="145">
        <v>0</v>
      </c>
      <c r="J1433" s="145">
        <v>0</v>
      </c>
      <c r="K1433" s="145">
        <v>0</v>
      </c>
      <c r="L1433" s="145">
        <v>1</v>
      </c>
      <c r="M1433" s="145">
        <v>0</v>
      </c>
      <c r="N1433" s="145">
        <v>14581</v>
      </c>
    </row>
    <row r="1434" spans="1:14">
      <c r="A1434" s="258"/>
      <c r="B1434" s="258"/>
      <c r="C1434" s="144" t="s">
        <v>2747</v>
      </c>
      <c r="D1434" s="145">
        <v>0</v>
      </c>
      <c r="E1434" s="145">
        <v>1</v>
      </c>
      <c r="F1434" s="145">
        <v>0</v>
      </c>
      <c r="G1434" s="145">
        <v>0</v>
      </c>
      <c r="H1434" s="145">
        <v>0</v>
      </c>
      <c r="I1434" s="145">
        <v>0</v>
      </c>
      <c r="J1434" s="145">
        <v>0</v>
      </c>
      <c r="K1434" s="145">
        <v>0</v>
      </c>
      <c r="L1434" s="145">
        <v>1</v>
      </c>
      <c r="M1434" s="145">
        <v>0</v>
      </c>
      <c r="N1434" s="145">
        <v>3440</v>
      </c>
    </row>
    <row r="1435" spans="1:14">
      <c r="A1435" s="258"/>
      <c r="B1435" s="258"/>
      <c r="C1435" s="147" t="s">
        <v>2935</v>
      </c>
      <c r="D1435" s="145">
        <v>1</v>
      </c>
      <c r="E1435" s="145">
        <v>0</v>
      </c>
      <c r="F1435" s="145">
        <v>0</v>
      </c>
      <c r="G1435" s="145">
        <v>0</v>
      </c>
      <c r="H1435" s="145">
        <v>0</v>
      </c>
      <c r="I1435" s="145">
        <v>0</v>
      </c>
      <c r="J1435" s="145">
        <v>0</v>
      </c>
      <c r="K1435" s="145">
        <v>0</v>
      </c>
      <c r="L1435" s="145">
        <v>1</v>
      </c>
      <c r="M1435" s="145">
        <v>0</v>
      </c>
      <c r="N1435" s="145">
        <v>39298</v>
      </c>
    </row>
    <row r="1436" spans="1:14">
      <c r="A1436" s="258"/>
      <c r="B1436" s="258"/>
      <c r="C1436" s="147" t="s">
        <v>2936</v>
      </c>
      <c r="D1436" s="145">
        <v>1</v>
      </c>
      <c r="E1436" s="145">
        <v>0</v>
      </c>
      <c r="F1436" s="145">
        <v>0</v>
      </c>
      <c r="G1436" s="145">
        <v>0</v>
      </c>
      <c r="H1436" s="145">
        <v>0</v>
      </c>
      <c r="I1436" s="145">
        <v>0</v>
      </c>
      <c r="J1436" s="145">
        <v>0</v>
      </c>
      <c r="K1436" s="145">
        <v>0</v>
      </c>
      <c r="L1436" s="145">
        <v>1</v>
      </c>
      <c r="M1436" s="145">
        <v>0</v>
      </c>
      <c r="N1436" s="145">
        <v>27426</v>
      </c>
    </row>
    <row r="1437" spans="1:14">
      <c r="A1437" s="258"/>
      <c r="B1437" s="258"/>
      <c r="C1437" s="147" t="s">
        <v>2937</v>
      </c>
      <c r="D1437" s="145">
        <v>1</v>
      </c>
      <c r="E1437" s="145">
        <v>0</v>
      </c>
      <c r="F1437" s="145">
        <v>2</v>
      </c>
      <c r="G1437" s="145">
        <v>0</v>
      </c>
      <c r="H1437" s="145">
        <v>0</v>
      </c>
      <c r="I1437" s="145">
        <v>0</v>
      </c>
      <c r="J1437" s="145">
        <v>0</v>
      </c>
      <c r="K1437" s="145">
        <v>0</v>
      </c>
      <c r="L1437" s="145">
        <v>1</v>
      </c>
      <c r="M1437" s="145">
        <v>2</v>
      </c>
      <c r="N1437" s="145">
        <v>60581</v>
      </c>
    </row>
    <row r="1438" spans="1:14">
      <c r="A1438" s="258"/>
      <c r="B1438" s="258"/>
      <c r="C1438" s="147" t="s">
        <v>2938</v>
      </c>
      <c r="D1438" s="145">
        <v>1</v>
      </c>
      <c r="E1438" s="145">
        <v>0</v>
      </c>
      <c r="F1438" s="145">
        <v>0</v>
      </c>
      <c r="G1438" s="145">
        <v>0</v>
      </c>
      <c r="H1438" s="145">
        <v>0</v>
      </c>
      <c r="I1438" s="145">
        <v>0</v>
      </c>
      <c r="J1438" s="145">
        <v>0</v>
      </c>
      <c r="K1438" s="145">
        <v>0</v>
      </c>
      <c r="L1438" s="145">
        <v>1</v>
      </c>
      <c r="M1438" s="145">
        <v>0</v>
      </c>
      <c r="N1438" s="145">
        <v>28675</v>
      </c>
    </row>
    <row r="1439" spans="1:14">
      <c r="A1439" s="258"/>
      <c r="B1439" s="258"/>
      <c r="C1439" s="147" t="s">
        <v>2749</v>
      </c>
      <c r="D1439" s="145">
        <v>1</v>
      </c>
      <c r="E1439" s="145">
        <v>0</v>
      </c>
      <c r="F1439" s="145">
        <v>0</v>
      </c>
      <c r="G1439" s="145">
        <v>0</v>
      </c>
      <c r="H1439" s="145">
        <v>0</v>
      </c>
      <c r="I1439" s="145">
        <v>0</v>
      </c>
      <c r="J1439" s="145">
        <v>0</v>
      </c>
      <c r="K1439" s="145">
        <v>0</v>
      </c>
      <c r="L1439" s="145">
        <v>0</v>
      </c>
      <c r="M1439" s="145">
        <v>1</v>
      </c>
      <c r="N1439" s="145">
        <v>3954</v>
      </c>
    </row>
    <row r="1440" spans="1:14">
      <c r="A1440" s="258"/>
      <c r="B1440" s="258"/>
      <c r="C1440" s="147" t="s">
        <v>2939</v>
      </c>
      <c r="D1440" s="145">
        <v>1</v>
      </c>
      <c r="E1440" s="145">
        <v>0</v>
      </c>
      <c r="F1440" s="145">
        <v>0</v>
      </c>
      <c r="G1440" s="145">
        <v>0</v>
      </c>
      <c r="H1440" s="145">
        <v>0</v>
      </c>
      <c r="I1440" s="145">
        <v>0</v>
      </c>
      <c r="J1440" s="145">
        <v>1</v>
      </c>
      <c r="K1440" s="145">
        <v>0</v>
      </c>
      <c r="L1440" s="145">
        <v>0</v>
      </c>
      <c r="M1440" s="145">
        <v>0</v>
      </c>
      <c r="N1440" s="145">
        <v>48267</v>
      </c>
    </row>
    <row r="1441" spans="1:14">
      <c r="A1441" s="258"/>
      <c r="B1441" s="258"/>
      <c r="C1441" s="147" t="s">
        <v>2940</v>
      </c>
      <c r="D1441" s="145">
        <v>1</v>
      </c>
      <c r="E1441" s="145">
        <v>0</v>
      </c>
      <c r="F1441" s="145">
        <v>0</v>
      </c>
      <c r="G1441" s="145">
        <v>0</v>
      </c>
      <c r="H1441" s="145">
        <v>0</v>
      </c>
      <c r="I1441" s="145">
        <v>0</v>
      </c>
      <c r="J1441" s="145">
        <v>1</v>
      </c>
      <c r="K1441" s="145">
        <v>0</v>
      </c>
      <c r="L1441" s="145">
        <v>0</v>
      </c>
      <c r="M1441" s="145">
        <v>0</v>
      </c>
      <c r="N1441" s="145">
        <v>2518</v>
      </c>
    </row>
    <row r="1442" spans="1:14" ht="19">
      <c r="A1442" s="258"/>
      <c r="B1442" s="258"/>
      <c r="C1442" s="147" t="s">
        <v>7951</v>
      </c>
      <c r="D1442" s="145">
        <v>2</v>
      </c>
      <c r="E1442" s="145">
        <v>0</v>
      </c>
      <c r="F1442" s="145">
        <v>0</v>
      </c>
      <c r="G1442" s="145">
        <v>0</v>
      </c>
      <c r="H1442" s="145">
        <v>0</v>
      </c>
      <c r="I1442" s="145">
        <v>0</v>
      </c>
      <c r="J1442" s="145">
        <v>0</v>
      </c>
      <c r="K1442" s="145">
        <v>1</v>
      </c>
      <c r="L1442" s="145">
        <v>0</v>
      </c>
      <c r="M1442" s="145">
        <v>0</v>
      </c>
      <c r="N1442" s="145">
        <v>3916</v>
      </c>
    </row>
    <row r="1443" spans="1:14">
      <c r="A1443" s="258"/>
      <c r="B1443" s="258"/>
      <c r="C1443" s="147" t="s">
        <v>2941</v>
      </c>
      <c r="D1443" s="145">
        <v>1</v>
      </c>
      <c r="E1443" s="145">
        <v>0</v>
      </c>
      <c r="F1443" s="145">
        <v>0</v>
      </c>
      <c r="G1443" s="145">
        <v>0</v>
      </c>
      <c r="H1443" s="145">
        <v>0</v>
      </c>
      <c r="I1443" s="145">
        <v>0</v>
      </c>
      <c r="J1443" s="145">
        <v>0</v>
      </c>
      <c r="K1443" s="145">
        <v>0</v>
      </c>
      <c r="L1443" s="145">
        <v>1</v>
      </c>
      <c r="M1443" s="145">
        <v>0</v>
      </c>
      <c r="N1443" s="145">
        <v>12274</v>
      </c>
    </row>
    <row r="1444" spans="1:14">
      <c r="A1444" s="258"/>
      <c r="B1444" s="258"/>
      <c r="C1444" s="147" t="s">
        <v>2942</v>
      </c>
      <c r="D1444" s="145">
        <v>1</v>
      </c>
      <c r="E1444" s="145">
        <v>0</v>
      </c>
      <c r="F1444" s="145">
        <v>0</v>
      </c>
      <c r="G1444" s="145">
        <v>0</v>
      </c>
      <c r="H1444" s="145">
        <v>0</v>
      </c>
      <c r="I1444" s="145">
        <v>0</v>
      </c>
      <c r="J1444" s="145">
        <v>0</v>
      </c>
      <c r="K1444" s="145">
        <v>0</v>
      </c>
      <c r="L1444" s="145">
        <v>0</v>
      </c>
      <c r="M1444" s="145">
        <v>1</v>
      </c>
      <c r="N1444" s="145">
        <v>12868</v>
      </c>
    </row>
    <row r="1445" spans="1:14">
      <c r="A1445" s="258"/>
      <c r="B1445" s="258"/>
      <c r="C1445" s="147" t="s">
        <v>2943</v>
      </c>
      <c r="D1445" s="145">
        <v>3</v>
      </c>
      <c r="E1445" s="145">
        <v>0</v>
      </c>
      <c r="F1445" s="145">
        <v>0</v>
      </c>
      <c r="G1445" s="145">
        <v>0</v>
      </c>
      <c r="H1445" s="145">
        <v>0</v>
      </c>
      <c r="I1445" s="145">
        <v>0</v>
      </c>
      <c r="J1445" s="145">
        <v>0</v>
      </c>
      <c r="K1445" s="145">
        <v>2</v>
      </c>
      <c r="L1445" s="145">
        <v>0</v>
      </c>
      <c r="M1445" s="145">
        <v>1</v>
      </c>
      <c r="N1445" s="145">
        <v>75921</v>
      </c>
    </row>
    <row r="1446" spans="1:14">
      <c r="A1446" s="258"/>
      <c r="B1446" s="258"/>
      <c r="C1446" s="147" t="s">
        <v>2944</v>
      </c>
      <c r="D1446" s="145">
        <v>1</v>
      </c>
      <c r="E1446" s="145">
        <v>0</v>
      </c>
      <c r="F1446" s="145">
        <v>0</v>
      </c>
      <c r="G1446" s="145">
        <v>0</v>
      </c>
      <c r="H1446" s="145">
        <v>0</v>
      </c>
      <c r="I1446" s="145">
        <v>0</v>
      </c>
      <c r="J1446" s="145">
        <v>0</v>
      </c>
      <c r="K1446" s="145">
        <v>1</v>
      </c>
      <c r="L1446" s="145">
        <v>0</v>
      </c>
      <c r="M1446" s="145">
        <v>0</v>
      </c>
      <c r="N1446" s="145">
        <v>3711</v>
      </c>
    </row>
    <row r="1447" spans="1:14">
      <c r="A1447" s="258"/>
      <c r="B1447" s="258"/>
      <c r="C1447" s="147" t="s">
        <v>2945</v>
      </c>
      <c r="D1447" s="145">
        <v>1</v>
      </c>
      <c r="E1447" s="145">
        <v>0</v>
      </c>
      <c r="F1447" s="145">
        <v>0</v>
      </c>
      <c r="G1447" s="145">
        <v>0</v>
      </c>
      <c r="H1447" s="145">
        <v>0</v>
      </c>
      <c r="I1447" s="145">
        <v>0</v>
      </c>
      <c r="J1447" s="145">
        <v>1</v>
      </c>
      <c r="K1447" s="145">
        <v>0</v>
      </c>
      <c r="L1447" s="145">
        <v>0</v>
      </c>
      <c r="M1447" s="145">
        <v>0</v>
      </c>
      <c r="N1447" s="145">
        <v>25071</v>
      </c>
    </row>
    <row r="1448" spans="1:14">
      <c r="A1448" s="258"/>
      <c r="B1448" s="258"/>
      <c r="C1448" s="147" t="s">
        <v>2946</v>
      </c>
      <c r="D1448" s="145">
        <v>1</v>
      </c>
      <c r="E1448" s="145">
        <v>0</v>
      </c>
      <c r="F1448" s="145">
        <v>0</v>
      </c>
      <c r="G1448" s="145">
        <v>0</v>
      </c>
      <c r="H1448" s="145">
        <v>0</v>
      </c>
      <c r="I1448" s="145">
        <v>0</v>
      </c>
      <c r="J1448" s="145">
        <v>0</v>
      </c>
      <c r="K1448" s="145">
        <v>1</v>
      </c>
      <c r="L1448" s="145">
        <v>0</v>
      </c>
      <c r="M1448" s="145">
        <v>0</v>
      </c>
      <c r="N1448" s="145">
        <v>4186</v>
      </c>
    </row>
    <row r="1449" spans="1:14">
      <c r="A1449" s="258"/>
      <c r="B1449" s="258"/>
      <c r="C1449" s="147" t="s">
        <v>2947</v>
      </c>
      <c r="D1449" s="145">
        <v>1</v>
      </c>
      <c r="E1449" s="145">
        <v>0</v>
      </c>
      <c r="F1449" s="145">
        <v>0</v>
      </c>
      <c r="G1449" s="145">
        <v>0</v>
      </c>
      <c r="H1449" s="145">
        <v>0</v>
      </c>
      <c r="I1449" s="145">
        <v>0</v>
      </c>
      <c r="J1449" s="145">
        <v>0</v>
      </c>
      <c r="K1449" s="145">
        <v>1</v>
      </c>
      <c r="L1449" s="145">
        <v>0</v>
      </c>
      <c r="M1449" s="145">
        <v>0</v>
      </c>
      <c r="N1449" s="145">
        <v>561</v>
      </c>
    </row>
    <row r="1450" spans="1:14" ht="19">
      <c r="A1450" s="258"/>
      <c r="B1450" s="258"/>
      <c r="C1450" s="147" t="s">
        <v>7952</v>
      </c>
      <c r="D1450" s="145">
        <v>6</v>
      </c>
      <c r="E1450" s="145">
        <v>0</v>
      </c>
      <c r="F1450" s="145">
        <v>0</v>
      </c>
      <c r="G1450" s="145">
        <v>0</v>
      </c>
      <c r="H1450" s="145">
        <v>0</v>
      </c>
      <c r="I1450" s="145">
        <v>0</v>
      </c>
      <c r="J1450" s="145">
        <v>3</v>
      </c>
      <c r="K1450" s="145">
        <v>1</v>
      </c>
      <c r="L1450" s="145">
        <v>0</v>
      </c>
      <c r="M1450" s="145">
        <v>1</v>
      </c>
      <c r="N1450" s="145">
        <v>46719</v>
      </c>
    </row>
    <row r="1451" spans="1:14">
      <c r="A1451" s="258"/>
      <c r="B1451" s="258"/>
      <c r="C1451" s="147" t="s">
        <v>2948</v>
      </c>
      <c r="D1451" s="145">
        <v>1</v>
      </c>
      <c r="E1451" s="145">
        <v>0</v>
      </c>
      <c r="F1451" s="145">
        <v>0</v>
      </c>
      <c r="G1451" s="145">
        <v>0</v>
      </c>
      <c r="H1451" s="145">
        <v>0</v>
      </c>
      <c r="I1451" s="145">
        <v>0</v>
      </c>
      <c r="J1451" s="145">
        <v>1</v>
      </c>
      <c r="K1451" s="145">
        <v>0</v>
      </c>
      <c r="L1451" s="145">
        <v>0</v>
      </c>
      <c r="M1451" s="145">
        <v>0</v>
      </c>
      <c r="N1451" s="145">
        <v>57808</v>
      </c>
    </row>
    <row r="1452" spans="1:14">
      <c r="A1452" s="258"/>
      <c r="B1452" s="258"/>
      <c r="C1452" s="147" t="s">
        <v>2949</v>
      </c>
      <c r="D1452" s="145">
        <v>1</v>
      </c>
      <c r="E1452" s="145">
        <v>0</v>
      </c>
      <c r="F1452" s="145">
        <v>0</v>
      </c>
      <c r="G1452" s="145">
        <v>0</v>
      </c>
      <c r="H1452" s="145">
        <v>0</v>
      </c>
      <c r="I1452" s="145">
        <v>0</v>
      </c>
      <c r="J1452" s="145">
        <v>0</v>
      </c>
      <c r="K1452" s="145">
        <v>1</v>
      </c>
      <c r="L1452" s="145">
        <v>0</v>
      </c>
      <c r="M1452" s="145">
        <v>0</v>
      </c>
      <c r="N1452" s="145">
        <v>43651</v>
      </c>
    </row>
    <row r="1453" spans="1:14">
      <c r="A1453" s="258"/>
      <c r="B1453" s="258"/>
      <c r="C1453" s="144" t="s">
        <v>2015</v>
      </c>
      <c r="D1453" s="145">
        <v>1</v>
      </c>
      <c r="E1453" s="145">
        <v>0</v>
      </c>
      <c r="F1453" s="145">
        <v>0</v>
      </c>
      <c r="G1453" s="145">
        <v>0</v>
      </c>
      <c r="H1453" s="145">
        <v>0</v>
      </c>
      <c r="I1453" s="145">
        <v>0</v>
      </c>
      <c r="J1453" s="145">
        <v>1</v>
      </c>
      <c r="K1453" s="145">
        <v>0</v>
      </c>
      <c r="L1453" s="145">
        <v>0</v>
      </c>
      <c r="M1453" s="145">
        <v>0</v>
      </c>
      <c r="N1453" s="145">
        <v>8930</v>
      </c>
    </row>
    <row r="1454" spans="1:14" ht="34">
      <c r="A1454" s="258"/>
      <c r="B1454" s="258"/>
      <c r="C1454" s="150" t="s">
        <v>2950</v>
      </c>
      <c r="D1454" s="145">
        <v>1</v>
      </c>
      <c r="E1454" s="145">
        <v>0</v>
      </c>
      <c r="F1454" s="145">
        <v>1</v>
      </c>
      <c r="G1454" s="145">
        <v>0</v>
      </c>
      <c r="H1454" s="145">
        <v>0</v>
      </c>
      <c r="I1454" s="145">
        <v>1</v>
      </c>
      <c r="J1454" s="145">
        <v>1</v>
      </c>
      <c r="K1454" s="145">
        <v>1</v>
      </c>
      <c r="L1454" s="145">
        <v>1</v>
      </c>
      <c r="M1454" s="145">
        <v>0</v>
      </c>
      <c r="N1454" s="145">
        <v>79391</v>
      </c>
    </row>
    <row r="1455" spans="1:14">
      <c r="A1455" s="258"/>
      <c r="B1455" s="258"/>
      <c r="C1455" s="147" t="s">
        <v>2951</v>
      </c>
      <c r="D1455" s="145">
        <v>1</v>
      </c>
      <c r="E1455" s="145">
        <v>1</v>
      </c>
      <c r="F1455" s="145">
        <v>0</v>
      </c>
      <c r="G1455" s="145">
        <v>0</v>
      </c>
      <c r="H1455" s="145">
        <v>0</v>
      </c>
      <c r="I1455" s="145">
        <v>0</v>
      </c>
      <c r="J1455" s="145">
        <v>1</v>
      </c>
      <c r="K1455" s="145">
        <v>0</v>
      </c>
      <c r="L1455" s="145">
        <v>0</v>
      </c>
      <c r="M1455" s="145">
        <v>1</v>
      </c>
      <c r="N1455" s="145">
        <v>75432</v>
      </c>
    </row>
    <row r="1456" spans="1:14">
      <c r="A1456" s="258"/>
      <c r="B1456" s="258"/>
      <c r="C1456" s="144" t="s">
        <v>2952</v>
      </c>
      <c r="D1456" s="145">
        <v>1</v>
      </c>
      <c r="E1456" s="145">
        <v>0</v>
      </c>
      <c r="F1456" s="145">
        <v>0</v>
      </c>
      <c r="G1456" s="145">
        <v>0</v>
      </c>
      <c r="H1456" s="145">
        <v>0</v>
      </c>
      <c r="I1456" s="145">
        <v>0</v>
      </c>
      <c r="J1456" s="145">
        <v>1</v>
      </c>
      <c r="K1456" s="145">
        <v>0</v>
      </c>
      <c r="L1456" s="145">
        <v>0</v>
      </c>
      <c r="M1456" s="145">
        <v>0</v>
      </c>
      <c r="N1456" s="145">
        <v>29769</v>
      </c>
    </row>
    <row r="1457" spans="1:14">
      <c r="A1457" s="258"/>
      <c r="B1457" s="258"/>
      <c r="C1457" s="144" t="s">
        <v>2953</v>
      </c>
      <c r="D1457" s="145">
        <v>0</v>
      </c>
      <c r="E1457" s="145">
        <v>0</v>
      </c>
      <c r="F1457" s="145">
        <v>1</v>
      </c>
      <c r="G1457" s="145">
        <v>0</v>
      </c>
      <c r="H1457" s="145">
        <v>0</v>
      </c>
      <c r="I1457" s="145">
        <v>0</v>
      </c>
      <c r="J1457" s="145">
        <v>0</v>
      </c>
      <c r="K1457" s="145">
        <v>0</v>
      </c>
      <c r="L1457" s="145">
        <v>1</v>
      </c>
      <c r="M1457" s="145">
        <v>0</v>
      </c>
      <c r="N1457" s="145">
        <v>4059</v>
      </c>
    </row>
    <row r="1458" spans="1:14">
      <c r="A1458" s="258"/>
      <c r="B1458" s="258"/>
      <c r="C1458" s="144" t="s">
        <v>2954</v>
      </c>
      <c r="D1458" s="145">
        <v>0</v>
      </c>
      <c r="E1458" s="145">
        <v>0</v>
      </c>
      <c r="F1458" s="145">
        <v>2</v>
      </c>
      <c r="G1458" s="145">
        <v>0</v>
      </c>
      <c r="H1458" s="145">
        <v>0</v>
      </c>
      <c r="I1458" s="145">
        <v>0</v>
      </c>
      <c r="J1458" s="145">
        <v>1</v>
      </c>
      <c r="K1458" s="145">
        <v>1</v>
      </c>
      <c r="L1458" s="145">
        <v>0</v>
      </c>
      <c r="M1458" s="145">
        <v>0</v>
      </c>
      <c r="N1458" s="145">
        <v>2154</v>
      </c>
    </row>
    <row r="1459" spans="1:14">
      <c r="A1459" s="258"/>
      <c r="B1459" s="258"/>
      <c r="C1459" s="144" t="s">
        <v>2955</v>
      </c>
      <c r="D1459" s="145">
        <v>2</v>
      </c>
      <c r="E1459" s="145">
        <v>0</v>
      </c>
      <c r="F1459" s="145">
        <v>0</v>
      </c>
      <c r="G1459" s="145">
        <v>0</v>
      </c>
      <c r="H1459" s="145">
        <v>0</v>
      </c>
      <c r="I1459" s="145">
        <v>0</v>
      </c>
      <c r="J1459" s="145">
        <v>0</v>
      </c>
      <c r="K1459" s="145">
        <v>1</v>
      </c>
      <c r="L1459" s="145">
        <v>0</v>
      </c>
      <c r="M1459" s="145">
        <v>1</v>
      </c>
      <c r="N1459" s="145">
        <v>57654</v>
      </c>
    </row>
    <row r="1460" spans="1:14" ht="19">
      <c r="A1460" s="258"/>
      <c r="B1460" s="258"/>
      <c r="C1460" s="144" t="s">
        <v>7953</v>
      </c>
      <c r="D1460" s="145">
        <v>13</v>
      </c>
      <c r="E1460" s="145">
        <v>1</v>
      </c>
      <c r="F1460" s="145">
        <v>5</v>
      </c>
      <c r="G1460" s="145">
        <v>0</v>
      </c>
      <c r="H1460" s="145">
        <v>0</v>
      </c>
      <c r="I1460" s="145">
        <v>0</v>
      </c>
      <c r="J1460" s="145">
        <v>1</v>
      </c>
      <c r="K1460" s="145">
        <v>4</v>
      </c>
      <c r="L1460" s="145">
        <v>7</v>
      </c>
      <c r="M1460" s="145">
        <v>5</v>
      </c>
      <c r="N1460" s="145">
        <v>132393</v>
      </c>
    </row>
    <row r="1461" spans="1:14">
      <c r="A1461" s="258"/>
      <c r="B1461" s="258"/>
      <c r="C1461" s="144" t="s">
        <v>2400</v>
      </c>
      <c r="D1461" s="145">
        <v>1</v>
      </c>
      <c r="E1461" s="145">
        <v>0</v>
      </c>
      <c r="F1461" s="145">
        <v>0</v>
      </c>
      <c r="G1461" s="145">
        <v>0</v>
      </c>
      <c r="H1461" s="145">
        <v>0</v>
      </c>
      <c r="I1461" s="145">
        <v>0</v>
      </c>
      <c r="J1461" s="145">
        <v>0</v>
      </c>
      <c r="K1461" s="145">
        <v>0</v>
      </c>
      <c r="L1461" s="145">
        <v>0</v>
      </c>
      <c r="M1461" s="145">
        <v>1</v>
      </c>
      <c r="N1461" s="145">
        <v>7640</v>
      </c>
    </row>
    <row r="1462" spans="1:14">
      <c r="A1462" s="258"/>
      <c r="B1462" s="258"/>
      <c r="C1462" s="144" t="s">
        <v>2956</v>
      </c>
      <c r="D1462" s="145">
        <v>0</v>
      </c>
      <c r="E1462" s="145">
        <v>0</v>
      </c>
      <c r="F1462" s="145">
        <v>0</v>
      </c>
      <c r="G1462" s="145">
        <v>0</v>
      </c>
      <c r="H1462" s="145">
        <v>0</v>
      </c>
      <c r="I1462" s="145">
        <v>1</v>
      </c>
      <c r="J1462" s="145">
        <v>0</v>
      </c>
      <c r="K1462" s="145">
        <v>0</v>
      </c>
      <c r="L1462" s="145">
        <v>0</v>
      </c>
      <c r="M1462" s="145">
        <v>1</v>
      </c>
      <c r="N1462" s="145">
        <v>7684</v>
      </c>
    </row>
    <row r="1463" spans="1:14">
      <c r="A1463" s="258"/>
      <c r="B1463" s="258"/>
      <c r="C1463" s="144" t="s">
        <v>2957</v>
      </c>
      <c r="D1463" s="145">
        <v>0</v>
      </c>
      <c r="E1463" s="145">
        <v>0</v>
      </c>
      <c r="F1463" s="145">
        <v>0</v>
      </c>
      <c r="G1463" s="145">
        <v>1</v>
      </c>
      <c r="H1463" s="145">
        <v>0</v>
      </c>
      <c r="I1463" s="145">
        <v>0</v>
      </c>
      <c r="J1463" s="145">
        <v>0</v>
      </c>
      <c r="K1463" s="145">
        <v>1</v>
      </c>
      <c r="L1463" s="145">
        <v>0</v>
      </c>
      <c r="M1463" s="145">
        <v>0</v>
      </c>
      <c r="N1463" s="145">
        <v>6842</v>
      </c>
    </row>
    <row r="1464" spans="1:14">
      <c r="A1464" s="258"/>
      <c r="B1464" s="258"/>
      <c r="C1464" s="144" t="s">
        <v>2958</v>
      </c>
      <c r="D1464" s="145">
        <v>1</v>
      </c>
      <c r="E1464" s="145">
        <v>0</v>
      </c>
      <c r="F1464" s="145">
        <v>0</v>
      </c>
      <c r="G1464" s="145">
        <v>0</v>
      </c>
      <c r="H1464" s="145">
        <v>0</v>
      </c>
      <c r="I1464" s="145">
        <v>0</v>
      </c>
      <c r="J1464" s="145">
        <v>0</v>
      </c>
      <c r="K1464" s="145">
        <v>1</v>
      </c>
      <c r="L1464" s="145">
        <v>0</v>
      </c>
      <c r="M1464" s="145">
        <v>0</v>
      </c>
      <c r="N1464" s="145">
        <v>1693</v>
      </c>
    </row>
    <row r="1465" spans="1:14">
      <c r="A1465" s="258"/>
      <c r="B1465" s="258"/>
      <c r="C1465" s="144" t="s">
        <v>2959</v>
      </c>
      <c r="D1465" s="145">
        <v>1</v>
      </c>
      <c r="E1465" s="145">
        <v>0</v>
      </c>
      <c r="F1465" s="145">
        <v>0</v>
      </c>
      <c r="G1465" s="145">
        <v>0</v>
      </c>
      <c r="H1465" s="145">
        <v>0</v>
      </c>
      <c r="I1465" s="145">
        <v>0</v>
      </c>
      <c r="J1465" s="145">
        <v>0</v>
      </c>
      <c r="K1465" s="145">
        <v>1</v>
      </c>
      <c r="L1465" s="145">
        <v>0</v>
      </c>
      <c r="M1465" s="145">
        <v>0</v>
      </c>
      <c r="N1465" s="145">
        <v>61901</v>
      </c>
    </row>
    <row r="1466" spans="1:14">
      <c r="A1466" s="258"/>
      <c r="B1466" s="258"/>
      <c r="C1466" s="144" t="s">
        <v>2960</v>
      </c>
      <c r="D1466" s="145">
        <v>1</v>
      </c>
      <c r="E1466" s="145">
        <v>0</v>
      </c>
      <c r="F1466" s="145">
        <v>0</v>
      </c>
      <c r="G1466" s="145">
        <v>0</v>
      </c>
      <c r="H1466" s="145">
        <v>0</v>
      </c>
      <c r="I1466" s="145">
        <v>0</v>
      </c>
      <c r="J1466" s="145">
        <v>0</v>
      </c>
      <c r="K1466" s="145">
        <v>1</v>
      </c>
      <c r="L1466" s="145">
        <v>0</v>
      </c>
      <c r="M1466" s="145">
        <v>0</v>
      </c>
      <c r="N1466" s="145">
        <v>11903</v>
      </c>
    </row>
    <row r="1467" spans="1:14">
      <c r="A1467" s="258"/>
      <c r="B1467" s="258"/>
      <c r="C1467" s="144" t="s">
        <v>2961</v>
      </c>
      <c r="D1467" s="145">
        <v>0</v>
      </c>
      <c r="E1467" s="145">
        <v>1</v>
      </c>
      <c r="F1467" s="145">
        <v>0</v>
      </c>
      <c r="G1467" s="145">
        <v>0</v>
      </c>
      <c r="H1467" s="145">
        <v>0</v>
      </c>
      <c r="I1467" s="145">
        <v>0</v>
      </c>
      <c r="J1467" s="145">
        <v>1</v>
      </c>
      <c r="K1467" s="145">
        <v>0</v>
      </c>
      <c r="L1467" s="145">
        <v>0</v>
      </c>
      <c r="M1467" s="145">
        <v>0</v>
      </c>
      <c r="N1467" s="145">
        <v>86548</v>
      </c>
    </row>
    <row r="1468" spans="1:14">
      <c r="A1468" s="258"/>
      <c r="B1468" s="258"/>
      <c r="C1468" s="144" t="s">
        <v>2962</v>
      </c>
      <c r="D1468" s="145">
        <v>1</v>
      </c>
      <c r="E1468" s="145">
        <v>0</v>
      </c>
      <c r="F1468" s="145">
        <v>0</v>
      </c>
      <c r="G1468" s="145">
        <v>0</v>
      </c>
      <c r="H1468" s="145">
        <v>0</v>
      </c>
      <c r="I1468" s="145">
        <v>0</v>
      </c>
      <c r="J1468" s="145">
        <v>0</v>
      </c>
      <c r="K1468" s="145">
        <v>0</v>
      </c>
      <c r="L1468" s="145">
        <v>0</v>
      </c>
      <c r="M1468" s="145">
        <v>1</v>
      </c>
      <c r="N1468" s="145">
        <v>25067</v>
      </c>
    </row>
    <row r="1469" spans="1:14" ht="19">
      <c r="A1469" s="258"/>
      <c r="B1469" s="258"/>
      <c r="C1469" s="144" t="s">
        <v>7954</v>
      </c>
      <c r="D1469" s="145">
        <v>12</v>
      </c>
      <c r="E1469" s="145">
        <v>1</v>
      </c>
      <c r="F1469" s="145">
        <v>0</v>
      </c>
      <c r="G1469" s="145">
        <v>0</v>
      </c>
      <c r="H1469" s="145">
        <v>0</v>
      </c>
      <c r="I1469" s="145">
        <v>0</v>
      </c>
      <c r="J1469" s="145">
        <v>1</v>
      </c>
      <c r="K1469" s="145">
        <v>1</v>
      </c>
      <c r="L1469" s="145">
        <v>5</v>
      </c>
      <c r="M1469" s="145">
        <v>4</v>
      </c>
      <c r="N1469" s="145">
        <v>137138</v>
      </c>
    </row>
    <row r="1470" spans="1:14">
      <c r="A1470" s="258"/>
      <c r="B1470" s="258"/>
      <c r="C1470" s="144" t="s">
        <v>2963</v>
      </c>
      <c r="D1470" s="145">
        <v>1</v>
      </c>
      <c r="E1470" s="145">
        <v>0</v>
      </c>
      <c r="F1470" s="145">
        <v>0</v>
      </c>
      <c r="G1470" s="145">
        <v>0</v>
      </c>
      <c r="H1470" s="145">
        <v>0</v>
      </c>
      <c r="I1470" s="145">
        <v>0</v>
      </c>
      <c r="J1470" s="145">
        <v>0</v>
      </c>
      <c r="K1470" s="145">
        <v>0</v>
      </c>
      <c r="L1470" s="145">
        <v>0</v>
      </c>
      <c r="M1470" s="145">
        <v>1</v>
      </c>
      <c r="N1470" s="145">
        <v>69851</v>
      </c>
    </row>
    <row r="1471" spans="1:14">
      <c r="A1471" s="258"/>
      <c r="B1471" s="258"/>
      <c r="C1471" s="144" t="s">
        <v>2964</v>
      </c>
      <c r="D1471" s="145">
        <v>5</v>
      </c>
      <c r="E1471" s="145">
        <v>3</v>
      </c>
      <c r="F1471" s="145">
        <v>1</v>
      </c>
      <c r="G1471" s="145">
        <v>0</v>
      </c>
      <c r="H1471" s="145">
        <v>0</v>
      </c>
      <c r="I1471" s="145">
        <v>0</v>
      </c>
      <c r="J1471" s="145">
        <v>0</v>
      </c>
      <c r="K1471" s="145">
        <v>2</v>
      </c>
      <c r="L1471" s="145">
        <v>3</v>
      </c>
      <c r="M1471" s="145">
        <v>4</v>
      </c>
      <c r="N1471" s="145">
        <v>65271</v>
      </c>
    </row>
    <row r="1472" spans="1:14">
      <c r="A1472" s="258"/>
      <c r="B1472" s="258"/>
      <c r="C1472" s="144" t="s">
        <v>2965</v>
      </c>
      <c r="D1472" s="145">
        <v>1</v>
      </c>
      <c r="E1472" s="145">
        <v>0</v>
      </c>
      <c r="F1472" s="145">
        <v>0</v>
      </c>
      <c r="G1472" s="145">
        <v>0</v>
      </c>
      <c r="H1472" s="145">
        <v>0</v>
      </c>
      <c r="I1472" s="145">
        <v>0</v>
      </c>
      <c r="J1472" s="145">
        <v>0</v>
      </c>
      <c r="K1472" s="145">
        <v>0</v>
      </c>
      <c r="L1472" s="145">
        <v>1</v>
      </c>
      <c r="M1472" s="145">
        <v>0</v>
      </c>
      <c r="N1472" s="145">
        <v>17186</v>
      </c>
    </row>
    <row r="1473" spans="1:14">
      <c r="A1473" s="258"/>
      <c r="B1473" s="258"/>
      <c r="C1473" s="144" t="s">
        <v>2966</v>
      </c>
      <c r="D1473" s="145">
        <v>1</v>
      </c>
      <c r="E1473" s="145">
        <v>0</v>
      </c>
      <c r="F1473" s="145">
        <v>0</v>
      </c>
      <c r="G1473" s="145">
        <v>0</v>
      </c>
      <c r="H1473" s="145">
        <v>0</v>
      </c>
      <c r="I1473" s="145">
        <v>0</v>
      </c>
      <c r="J1473" s="145">
        <v>0</v>
      </c>
      <c r="K1473" s="145">
        <v>0</v>
      </c>
      <c r="L1473" s="145">
        <v>1</v>
      </c>
      <c r="M1473" s="145"/>
      <c r="N1473" s="145">
        <v>12745</v>
      </c>
    </row>
    <row r="1474" spans="1:14" ht="19">
      <c r="A1474" s="258"/>
      <c r="B1474" s="258"/>
      <c r="C1474" s="144" t="s">
        <v>7955</v>
      </c>
      <c r="D1474" s="145">
        <v>10</v>
      </c>
      <c r="E1474" s="145">
        <v>0</v>
      </c>
      <c r="F1474" s="145">
        <v>0</v>
      </c>
      <c r="G1474" s="145">
        <v>0</v>
      </c>
      <c r="H1474" s="145">
        <v>0</v>
      </c>
      <c r="I1474" s="145">
        <v>0</v>
      </c>
      <c r="J1474" s="145">
        <v>1</v>
      </c>
      <c r="K1474" s="145">
        <v>6</v>
      </c>
      <c r="L1474" s="145">
        <v>0</v>
      </c>
      <c r="M1474" s="145">
        <v>2</v>
      </c>
      <c r="N1474" s="145">
        <v>76726</v>
      </c>
    </row>
    <row r="1475" spans="1:14">
      <c r="A1475" s="258"/>
      <c r="B1475" s="258"/>
      <c r="C1475" s="144" t="s">
        <v>2967</v>
      </c>
      <c r="D1475" s="145">
        <v>1</v>
      </c>
      <c r="E1475" s="145">
        <v>0</v>
      </c>
      <c r="F1475" s="145">
        <v>0</v>
      </c>
      <c r="G1475" s="145">
        <v>0</v>
      </c>
      <c r="H1475" s="145">
        <v>0</v>
      </c>
      <c r="I1475" s="145">
        <v>0</v>
      </c>
      <c r="J1475" s="145">
        <v>0</v>
      </c>
      <c r="K1475" s="145">
        <v>0</v>
      </c>
      <c r="L1475" s="145">
        <v>1</v>
      </c>
      <c r="M1475" s="145">
        <v>0</v>
      </c>
      <c r="N1475" s="145">
        <v>19872</v>
      </c>
    </row>
    <row r="1476" spans="1:14">
      <c r="A1476" s="258"/>
      <c r="B1476" s="258" t="s">
        <v>1951</v>
      </c>
      <c r="C1476" s="141"/>
      <c r="D1476" s="142">
        <v>5</v>
      </c>
      <c r="E1476" s="142">
        <v>6</v>
      </c>
      <c r="F1476" s="142">
        <v>1</v>
      </c>
      <c r="G1476" s="142">
        <v>0</v>
      </c>
      <c r="H1476" s="142">
        <v>2</v>
      </c>
      <c r="I1476" s="142">
        <v>0</v>
      </c>
      <c r="J1476" s="142"/>
      <c r="K1476" s="142"/>
      <c r="L1476" s="142"/>
      <c r="M1476" s="142"/>
      <c r="N1476" s="142"/>
    </row>
    <row r="1477" spans="1:14">
      <c r="A1477" s="258"/>
      <c r="B1477" s="258"/>
      <c r="C1477" s="144" t="s">
        <v>2968</v>
      </c>
      <c r="D1477" s="145">
        <v>2</v>
      </c>
      <c r="E1477" s="145">
        <v>3</v>
      </c>
      <c r="F1477" s="145">
        <v>1</v>
      </c>
      <c r="G1477" s="145">
        <v>0</v>
      </c>
      <c r="H1477" s="145">
        <v>1</v>
      </c>
      <c r="I1477" s="145">
        <v>0</v>
      </c>
      <c r="J1477" s="145">
        <v>1</v>
      </c>
      <c r="K1477" s="145">
        <v>2</v>
      </c>
      <c r="L1477" s="145">
        <v>2</v>
      </c>
      <c r="M1477" s="145">
        <v>2</v>
      </c>
      <c r="N1477" s="145">
        <v>54245</v>
      </c>
    </row>
    <row r="1478" spans="1:14">
      <c r="A1478" s="258"/>
      <c r="B1478" s="258"/>
      <c r="C1478" s="144" t="s">
        <v>2969</v>
      </c>
      <c r="D1478" s="145">
        <v>0</v>
      </c>
      <c r="E1478" s="145">
        <v>0</v>
      </c>
      <c r="F1478" s="145">
        <v>0</v>
      </c>
      <c r="G1478" s="145">
        <v>0</v>
      </c>
      <c r="H1478" s="145">
        <v>1</v>
      </c>
      <c r="I1478" s="145">
        <v>0</v>
      </c>
      <c r="J1478" s="145">
        <v>0</v>
      </c>
      <c r="K1478" s="145">
        <v>0</v>
      </c>
      <c r="L1478" s="145">
        <v>0</v>
      </c>
      <c r="M1478" s="145">
        <v>1</v>
      </c>
      <c r="N1478" s="145">
        <v>23708</v>
      </c>
    </row>
    <row r="1479" spans="1:14">
      <c r="A1479" s="258"/>
      <c r="B1479" s="258"/>
      <c r="C1479" s="144" t="s">
        <v>2970</v>
      </c>
      <c r="D1479" s="145">
        <v>2</v>
      </c>
      <c r="E1479" s="145">
        <v>2</v>
      </c>
      <c r="F1479" s="145">
        <v>0</v>
      </c>
      <c r="G1479" s="145">
        <v>0</v>
      </c>
      <c r="H1479" s="145">
        <v>0</v>
      </c>
      <c r="I1479" s="145">
        <v>0</v>
      </c>
      <c r="J1479" s="145">
        <v>1</v>
      </c>
      <c r="K1479" s="145">
        <v>0</v>
      </c>
      <c r="L1479" s="145">
        <v>2</v>
      </c>
      <c r="M1479" s="145">
        <v>1</v>
      </c>
      <c r="N1479" s="145">
        <v>50002</v>
      </c>
    </row>
    <row r="1480" spans="1:14">
      <c r="A1480" s="258"/>
      <c r="B1480" s="258"/>
      <c r="C1480" s="144" t="s">
        <v>2971</v>
      </c>
      <c r="D1480" s="145">
        <v>1</v>
      </c>
      <c r="E1480" s="145">
        <v>0</v>
      </c>
      <c r="F1480" s="145">
        <v>0</v>
      </c>
      <c r="G1480" s="145">
        <v>0</v>
      </c>
      <c r="H1480" s="145">
        <v>0</v>
      </c>
      <c r="I1480" s="145">
        <v>0</v>
      </c>
      <c r="J1480" s="145">
        <v>0</v>
      </c>
      <c r="K1480" s="145">
        <v>0</v>
      </c>
      <c r="L1480" s="145">
        <v>0</v>
      </c>
      <c r="M1480" s="145">
        <v>1</v>
      </c>
      <c r="N1480" s="145">
        <v>18734</v>
      </c>
    </row>
    <row r="1481" spans="1:14">
      <c r="A1481" s="258"/>
      <c r="B1481" s="258"/>
      <c r="C1481" s="144" t="s">
        <v>2972</v>
      </c>
      <c r="D1481" s="145">
        <v>0</v>
      </c>
      <c r="E1481" s="145">
        <v>1</v>
      </c>
      <c r="F1481" s="145">
        <v>0</v>
      </c>
      <c r="G1481" s="145">
        <v>0</v>
      </c>
      <c r="H1481" s="145">
        <v>0</v>
      </c>
      <c r="I1481" s="145">
        <v>0</v>
      </c>
      <c r="J1481" s="145">
        <v>0</v>
      </c>
      <c r="K1481" s="145">
        <v>1</v>
      </c>
      <c r="L1481" s="145">
        <v>0</v>
      </c>
      <c r="M1481" s="145">
        <v>0</v>
      </c>
      <c r="N1481" s="145">
        <v>22035</v>
      </c>
    </row>
    <row r="1482" spans="1:14">
      <c r="A1482" s="258"/>
      <c r="B1482" s="258" t="s">
        <v>1955</v>
      </c>
      <c r="C1482" s="141"/>
      <c r="D1482" s="142">
        <v>24</v>
      </c>
      <c r="E1482" s="142">
        <v>1</v>
      </c>
      <c r="F1482" s="142">
        <v>11</v>
      </c>
      <c r="G1482" s="142">
        <v>0</v>
      </c>
      <c r="H1482" s="142">
        <v>1</v>
      </c>
      <c r="I1482" s="142">
        <v>4</v>
      </c>
      <c r="J1482" s="142"/>
      <c r="K1482" s="142"/>
      <c r="L1482" s="142"/>
      <c r="M1482" s="142"/>
      <c r="N1482" s="142"/>
    </row>
    <row r="1483" spans="1:14">
      <c r="A1483" s="258"/>
      <c r="B1483" s="258"/>
      <c r="C1483" s="144" t="s">
        <v>2973</v>
      </c>
      <c r="D1483" s="145">
        <v>0</v>
      </c>
      <c r="E1483" s="145">
        <v>0</v>
      </c>
      <c r="F1483" s="145">
        <v>1</v>
      </c>
      <c r="G1483" s="145">
        <v>0</v>
      </c>
      <c r="H1483" s="145">
        <v>0</v>
      </c>
      <c r="I1483" s="145">
        <v>0</v>
      </c>
      <c r="J1483" s="145">
        <v>0</v>
      </c>
      <c r="K1483" s="145">
        <v>1</v>
      </c>
      <c r="L1483" s="145">
        <v>0</v>
      </c>
      <c r="M1483" s="145">
        <v>0</v>
      </c>
      <c r="N1483" s="145"/>
    </row>
    <row r="1484" spans="1:14">
      <c r="A1484" s="258"/>
      <c r="B1484" s="258"/>
      <c r="C1484" s="144" t="s">
        <v>2974</v>
      </c>
      <c r="D1484" s="145">
        <v>1</v>
      </c>
      <c r="E1484" s="145">
        <v>0</v>
      </c>
      <c r="F1484" s="145">
        <v>0</v>
      </c>
      <c r="G1484" s="145">
        <v>0</v>
      </c>
      <c r="H1484" s="145">
        <v>0</v>
      </c>
      <c r="I1484" s="145">
        <v>1</v>
      </c>
      <c r="J1484" s="145">
        <v>0</v>
      </c>
      <c r="K1484" s="145">
        <v>0</v>
      </c>
      <c r="L1484" s="145">
        <v>1</v>
      </c>
      <c r="M1484" s="145">
        <v>1</v>
      </c>
      <c r="N1484" s="145"/>
    </row>
    <row r="1485" spans="1:14">
      <c r="A1485" s="258"/>
      <c r="B1485" s="258"/>
      <c r="C1485" s="144" t="s">
        <v>2523</v>
      </c>
      <c r="D1485" s="145">
        <v>3</v>
      </c>
      <c r="E1485" s="145">
        <v>0</v>
      </c>
      <c r="F1485" s="145">
        <v>0</v>
      </c>
      <c r="G1485" s="145">
        <v>0</v>
      </c>
      <c r="H1485" s="145">
        <v>1</v>
      </c>
      <c r="I1485" s="145">
        <v>0</v>
      </c>
      <c r="J1485" s="145">
        <v>2</v>
      </c>
      <c r="K1485" s="145">
        <v>0</v>
      </c>
      <c r="L1485" s="145">
        <v>0</v>
      </c>
      <c r="M1485" s="145">
        <v>2</v>
      </c>
      <c r="N1485" s="145"/>
    </row>
    <row r="1486" spans="1:14">
      <c r="A1486" s="258"/>
      <c r="B1486" s="258"/>
      <c r="C1486" s="144" t="s">
        <v>2575</v>
      </c>
      <c r="D1486" s="145">
        <v>1</v>
      </c>
      <c r="E1486" s="145">
        <v>1</v>
      </c>
      <c r="F1486" s="145">
        <v>0</v>
      </c>
      <c r="G1486" s="145">
        <v>0</v>
      </c>
      <c r="H1486" s="145">
        <v>0</v>
      </c>
      <c r="I1486" s="145">
        <v>0</v>
      </c>
      <c r="J1486" s="145">
        <v>2</v>
      </c>
      <c r="K1486" s="145">
        <v>0</v>
      </c>
      <c r="L1486" s="145">
        <v>0</v>
      </c>
      <c r="M1486" s="145">
        <v>0</v>
      </c>
      <c r="N1486" s="145"/>
    </row>
    <row r="1487" spans="1:14">
      <c r="A1487" s="258"/>
      <c r="B1487" s="258"/>
      <c r="C1487" s="144" t="s">
        <v>2975</v>
      </c>
      <c r="D1487" s="145">
        <v>1</v>
      </c>
      <c r="E1487" s="145">
        <v>0</v>
      </c>
      <c r="F1487" s="145">
        <v>0</v>
      </c>
      <c r="G1487" s="145">
        <v>0</v>
      </c>
      <c r="H1487" s="145">
        <v>0</v>
      </c>
      <c r="I1487" s="145">
        <v>0</v>
      </c>
      <c r="J1487" s="145">
        <v>0</v>
      </c>
      <c r="K1487" s="145">
        <v>0</v>
      </c>
      <c r="L1487" s="145">
        <v>1</v>
      </c>
      <c r="M1487" s="145">
        <v>0</v>
      </c>
      <c r="N1487" s="145"/>
    </row>
    <row r="1488" spans="1:14">
      <c r="A1488" s="258"/>
      <c r="B1488" s="258"/>
      <c r="C1488" s="144" t="s">
        <v>2976</v>
      </c>
      <c r="D1488" s="145">
        <v>2</v>
      </c>
      <c r="E1488" s="145">
        <v>0</v>
      </c>
      <c r="F1488" s="145">
        <v>0</v>
      </c>
      <c r="G1488" s="145">
        <v>0</v>
      </c>
      <c r="H1488" s="145">
        <v>0</v>
      </c>
      <c r="I1488" s="145">
        <v>0</v>
      </c>
      <c r="J1488" s="145">
        <v>0</v>
      </c>
      <c r="K1488" s="145">
        <v>0</v>
      </c>
      <c r="L1488" s="145">
        <v>2</v>
      </c>
      <c r="M1488" s="145">
        <v>0</v>
      </c>
      <c r="N1488" s="145"/>
    </row>
    <row r="1489" spans="1:14">
      <c r="A1489" s="258"/>
      <c r="B1489" s="258"/>
      <c r="C1489" s="144" t="s">
        <v>2977</v>
      </c>
      <c r="D1489" s="145">
        <v>1</v>
      </c>
      <c r="E1489" s="145">
        <v>0</v>
      </c>
      <c r="F1489" s="145">
        <v>1</v>
      </c>
      <c r="G1489" s="145">
        <v>0</v>
      </c>
      <c r="H1489" s="145">
        <v>0</v>
      </c>
      <c r="I1489" s="145">
        <v>0</v>
      </c>
      <c r="J1489" s="145">
        <v>2</v>
      </c>
      <c r="K1489" s="145">
        <v>0</v>
      </c>
      <c r="L1489" s="145">
        <v>0</v>
      </c>
      <c r="M1489" s="145">
        <v>0</v>
      </c>
      <c r="N1489" s="145"/>
    </row>
    <row r="1490" spans="1:14">
      <c r="A1490" s="258"/>
      <c r="B1490" s="258"/>
      <c r="C1490" s="144" t="s">
        <v>1934</v>
      </c>
      <c r="D1490" s="145">
        <v>0</v>
      </c>
      <c r="E1490" s="145">
        <v>0</v>
      </c>
      <c r="F1490" s="145">
        <v>1</v>
      </c>
      <c r="G1490" s="145">
        <v>0</v>
      </c>
      <c r="H1490" s="145">
        <v>0</v>
      </c>
      <c r="I1490" s="145">
        <v>0</v>
      </c>
      <c r="J1490" s="145">
        <v>0</v>
      </c>
      <c r="K1490" s="145">
        <v>0</v>
      </c>
      <c r="L1490" s="145">
        <v>1</v>
      </c>
      <c r="M1490" s="145">
        <v>0</v>
      </c>
      <c r="N1490" s="145"/>
    </row>
    <row r="1491" spans="1:14">
      <c r="A1491" s="258"/>
      <c r="B1491" s="258"/>
      <c r="C1491" s="144" t="s">
        <v>2978</v>
      </c>
      <c r="D1491" s="145">
        <v>3</v>
      </c>
      <c r="E1491" s="145">
        <v>0</v>
      </c>
      <c r="F1491" s="145">
        <v>2</v>
      </c>
      <c r="G1491" s="145">
        <v>0</v>
      </c>
      <c r="H1491" s="145">
        <v>0</v>
      </c>
      <c r="I1491" s="145">
        <v>2</v>
      </c>
      <c r="J1491" s="145">
        <v>1</v>
      </c>
      <c r="K1491" s="145">
        <v>0</v>
      </c>
      <c r="L1491" s="145">
        <v>2</v>
      </c>
      <c r="M1491" s="145">
        <v>4</v>
      </c>
      <c r="N1491" s="145"/>
    </row>
    <row r="1492" spans="1:14">
      <c r="A1492" s="258"/>
      <c r="B1492" s="258"/>
      <c r="C1492" s="144" t="s">
        <v>2917</v>
      </c>
      <c r="D1492" s="145">
        <v>2</v>
      </c>
      <c r="E1492" s="145">
        <v>0</v>
      </c>
      <c r="F1492" s="145">
        <v>0</v>
      </c>
      <c r="G1492" s="145">
        <v>0</v>
      </c>
      <c r="H1492" s="145">
        <v>0</v>
      </c>
      <c r="I1492" s="145">
        <v>0</v>
      </c>
      <c r="J1492" s="145">
        <v>0</v>
      </c>
      <c r="K1492" s="145">
        <v>0</v>
      </c>
      <c r="L1492" s="145">
        <v>0</v>
      </c>
      <c r="M1492" s="145">
        <v>2</v>
      </c>
      <c r="N1492" s="145"/>
    </row>
    <row r="1493" spans="1:14">
      <c r="A1493" s="258"/>
      <c r="B1493" s="258"/>
      <c r="C1493" s="144" t="s">
        <v>2979</v>
      </c>
      <c r="D1493" s="145">
        <v>1</v>
      </c>
      <c r="E1493" s="145">
        <v>0</v>
      </c>
      <c r="F1493" s="145">
        <v>0</v>
      </c>
      <c r="G1493" s="145">
        <v>0</v>
      </c>
      <c r="H1493" s="145">
        <v>0</v>
      </c>
      <c r="I1493" s="145">
        <v>0</v>
      </c>
      <c r="J1493" s="145">
        <v>1</v>
      </c>
      <c r="K1493" s="145">
        <v>0</v>
      </c>
      <c r="L1493" s="145">
        <v>0</v>
      </c>
      <c r="M1493" s="145">
        <v>0</v>
      </c>
      <c r="N1493" s="145"/>
    </row>
    <row r="1494" spans="1:14">
      <c r="A1494" s="258"/>
      <c r="B1494" s="258"/>
      <c r="C1494" s="144" t="s">
        <v>2980</v>
      </c>
      <c r="D1494" s="145">
        <v>1</v>
      </c>
      <c r="E1494" s="145">
        <v>0</v>
      </c>
      <c r="F1494" s="145">
        <v>0</v>
      </c>
      <c r="G1494" s="145">
        <v>0</v>
      </c>
      <c r="H1494" s="145">
        <v>0</v>
      </c>
      <c r="I1494" s="145">
        <v>0</v>
      </c>
      <c r="J1494" s="145">
        <v>0</v>
      </c>
      <c r="K1494" s="145">
        <v>0</v>
      </c>
      <c r="L1494" s="145">
        <v>0</v>
      </c>
      <c r="M1494" s="145">
        <v>1</v>
      </c>
      <c r="N1494" s="145"/>
    </row>
    <row r="1495" spans="1:14" ht="19">
      <c r="A1495" s="258"/>
      <c r="B1495" s="258"/>
      <c r="C1495" s="144" t="s">
        <v>7956</v>
      </c>
      <c r="D1495" s="145">
        <v>2</v>
      </c>
      <c r="E1495" s="145">
        <v>0</v>
      </c>
      <c r="F1495" s="145">
        <v>2</v>
      </c>
      <c r="G1495" s="145">
        <v>0</v>
      </c>
      <c r="H1495" s="145">
        <v>0</v>
      </c>
      <c r="I1495" s="145">
        <v>0</v>
      </c>
      <c r="J1495" s="145">
        <v>0</v>
      </c>
      <c r="K1495" s="145">
        <v>1</v>
      </c>
      <c r="L1495" s="145">
        <v>0</v>
      </c>
      <c r="M1495" s="145">
        <v>2</v>
      </c>
      <c r="N1495" s="145"/>
    </row>
    <row r="1496" spans="1:14">
      <c r="A1496" s="258"/>
      <c r="B1496" s="258"/>
      <c r="C1496" s="144" t="s">
        <v>2949</v>
      </c>
      <c r="D1496" s="145">
        <v>2</v>
      </c>
      <c r="E1496" s="145">
        <v>0</v>
      </c>
      <c r="F1496" s="145">
        <v>0</v>
      </c>
      <c r="G1496" s="145">
        <v>0</v>
      </c>
      <c r="H1496" s="145">
        <v>0</v>
      </c>
      <c r="I1496" s="145">
        <v>0</v>
      </c>
      <c r="J1496" s="145">
        <v>0</v>
      </c>
      <c r="K1496" s="145">
        <v>1</v>
      </c>
      <c r="L1496" s="145">
        <v>1</v>
      </c>
      <c r="M1496" s="145">
        <v>0</v>
      </c>
      <c r="N1496" s="145"/>
    </row>
    <row r="1497" spans="1:14">
      <c r="A1497" s="258"/>
      <c r="B1497" s="258"/>
      <c r="C1497" s="144" t="s">
        <v>2981</v>
      </c>
      <c r="D1497" s="145">
        <v>4</v>
      </c>
      <c r="E1497" s="145">
        <v>0</v>
      </c>
      <c r="F1497" s="145">
        <v>4</v>
      </c>
      <c r="G1497" s="145">
        <v>0</v>
      </c>
      <c r="H1497" s="145">
        <v>0</v>
      </c>
      <c r="I1497" s="145">
        <v>1</v>
      </c>
      <c r="J1497" s="145">
        <v>0</v>
      </c>
      <c r="K1497" s="145">
        <v>4</v>
      </c>
      <c r="L1497" s="145">
        <v>2</v>
      </c>
      <c r="M1497" s="145">
        <v>3</v>
      </c>
      <c r="N1497" s="145"/>
    </row>
    <row r="1498" spans="1:14">
      <c r="A1498" s="258"/>
      <c r="B1498" s="258" t="s">
        <v>1963</v>
      </c>
      <c r="C1498" s="141"/>
      <c r="D1498" s="142">
        <v>8</v>
      </c>
      <c r="E1498" s="142">
        <v>0</v>
      </c>
      <c r="F1498" s="142">
        <v>3</v>
      </c>
      <c r="G1498" s="142">
        <v>0</v>
      </c>
      <c r="H1498" s="142">
        <v>0</v>
      </c>
      <c r="I1498" s="142">
        <v>1</v>
      </c>
      <c r="J1498" s="142"/>
      <c r="K1498" s="142"/>
      <c r="L1498" s="142"/>
      <c r="M1498" s="142"/>
      <c r="N1498" s="142"/>
    </row>
    <row r="1499" spans="1:14">
      <c r="A1499" s="258"/>
      <c r="B1499" s="258"/>
      <c r="C1499" s="144" t="s">
        <v>2982</v>
      </c>
      <c r="D1499" s="145">
        <v>1</v>
      </c>
      <c r="E1499" s="145">
        <v>0</v>
      </c>
      <c r="F1499" s="145">
        <v>0</v>
      </c>
      <c r="G1499" s="145">
        <v>0</v>
      </c>
      <c r="H1499" s="145">
        <v>0</v>
      </c>
      <c r="I1499" s="145">
        <v>0</v>
      </c>
      <c r="J1499" s="145">
        <v>0</v>
      </c>
      <c r="K1499" s="145">
        <v>1</v>
      </c>
      <c r="L1499" s="145">
        <v>0</v>
      </c>
      <c r="M1499" s="145">
        <v>0</v>
      </c>
      <c r="N1499" s="145"/>
    </row>
    <row r="1500" spans="1:14">
      <c r="A1500" s="258"/>
      <c r="B1500" s="258"/>
      <c r="C1500" s="147" t="s">
        <v>2983</v>
      </c>
      <c r="D1500" s="145">
        <v>0</v>
      </c>
      <c r="E1500" s="145">
        <v>0</v>
      </c>
      <c r="F1500" s="145">
        <v>1</v>
      </c>
      <c r="G1500" s="145">
        <v>0</v>
      </c>
      <c r="H1500" s="145">
        <v>0</v>
      </c>
      <c r="I1500" s="145">
        <v>0</v>
      </c>
      <c r="J1500" s="145">
        <v>0</v>
      </c>
      <c r="K1500" s="145">
        <v>0</v>
      </c>
      <c r="L1500" s="145">
        <v>0</v>
      </c>
      <c r="M1500" s="145">
        <v>1</v>
      </c>
      <c r="N1500" s="145"/>
    </row>
    <row r="1501" spans="1:14">
      <c r="A1501" s="258"/>
      <c r="B1501" s="258"/>
      <c r="C1501" s="147" t="s">
        <v>2905</v>
      </c>
      <c r="D1501" s="145">
        <v>1</v>
      </c>
      <c r="E1501" s="145">
        <v>0</v>
      </c>
      <c r="F1501" s="145">
        <v>0</v>
      </c>
      <c r="G1501" s="145">
        <v>0</v>
      </c>
      <c r="H1501" s="145">
        <v>0</v>
      </c>
      <c r="I1501" s="145">
        <v>0</v>
      </c>
      <c r="J1501" s="145">
        <v>0</v>
      </c>
      <c r="K1501" s="145">
        <v>1</v>
      </c>
      <c r="L1501" s="145">
        <v>0</v>
      </c>
      <c r="M1501" s="145">
        <v>0</v>
      </c>
      <c r="N1501" s="145"/>
    </row>
    <row r="1502" spans="1:14">
      <c r="A1502" s="258"/>
      <c r="B1502" s="258"/>
      <c r="C1502" s="147" t="s">
        <v>2984</v>
      </c>
      <c r="D1502" s="145">
        <v>1</v>
      </c>
      <c r="E1502" s="145">
        <v>0</v>
      </c>
      <c r="F1502" s="145">
        <v>0</v>
      </c>
      <c r="G1502" s="145">
        <v>0</v>
      </c>
      <c r="H1502" s="145">
        <v>0</v>
      </c>
      <c r="I1502" s="145">
        <v>0</v>
      </c>
      <c r="J1502" s="145">
        <v>1</v>
      </c>
      <c r="K1502" s="145">
        <v>0</v>
      </c>
      <c r="L1502" s="145">
        <v>0</v>
      </c>
      <c r="M1502" s="145">
        <v>0</v>
      </c>
      <c r="N1502" s="145"/>
    </row>
    <row r="1503" spans="1:14">
      <c r="A1503" s="258"/>
      <c r="B1503" s="258"/>
      <c r="C1503" s="144" t="s">
        <v>2910</v>
      </c>
      <c r="D1503" s="145">
        <v>0</v>
      </c>
      <c r="E1503" s="145">
        <v>0</v>
      </c>
      <c r="F1503" s="145">
        <v>1</v>
      </c>
      <c r="G1503" s="145">
        <v>0</v>
      </c>
      <c r="H1503" s="145">
        <v>0</v>
      </c>
      <c r="I1503" s="145">
        <v>0</v>
      </c>
      <c r="J1503" s="145">
        <v>0</v>
      </c>
      <c r="K1503" s="145">
        <v>0</v>
      </c>
      <c r="L1503" s="145">
        <v>1</v>
      </c>
      <c r="M1503" s="145">
        <v>0</v>
      </c>
      <c r="N1503" s="145"/>
    </row>
    <row r="1504" spans="1:14">
      <c r="A1504" s="258"/>
      <c r="B1504" s="258"/>
      <c r="C1504" s="144" t="s">
        <v>2985</v>
      </c>
      <c r="D1504" s="145">
        <v>1</v>
      </c>
      <c r="E1504" s="145">
        <v>0</v>
      </c>
      <c r="F1504" s="145">
        <v>0</v>
      </c>
      <c r="G1504" s="145">
        <v>0</v>
      </c>
      <c r="H1504" s="145">
        <v>0</v>
      </c>
      <c r="I1504" s="145">
        <v>0</v>
      </c>
      <c r="J1504" s="145">
        <v>0</v>
      </c>
      <c r="K1504" s="145">
        <v>0</v>
      </c>
      <c r="L1504" s="145">
        <v>0</v>
      </c>
      <c r="M1504" s="145">
        <v>1</v>
      </c>
      <c r="N1504" s="145"/>
    </row>
    <row r="1505" spans="1:14">
      <c r="A1505" s="258"/>
      <c r="B1505" s="258"/>
      <c r="C1505" s="144" t="s">
        <v>2986</v>
      </c>
      <c r="D1505" s="145">
        <v>1</v>
      </c>
      <c r="E1505" s="145">
        <v>0</v>
      </c>
      <c r="F1505" s="145">
        <v>0</v>
      </c>
      <c r="G1505" s="145">
        <v>0</v>
      </c>
      <c r="H1505" s="145">
        <v>0</v>
      </c>
      <c r="I1505" s="145">
        <v>0</v>
      </c>
      <c r="J1505" s="145">
        <v>0</v>
      </c>
      <c r="K1505" s="145">
        <v>0</v>
      </c>
      <c r="L1505" s="145">
        <v>0</v>
      </c>
      <c r="M1505" s="145">
        <v>1</v>
      </c>
      <c r="N1505" s="145"/>
    </row>
    <row r="1506" spans="1:14">
      <c r="A1506" s="258"/>
      <c r="B1506" s="258"/>
      <c r="C1506" s="144" t="s">
        <v>2987</v>
      </c>
      <c r="D1506" s="145">
        <v>0</v>
      </c>
      <c r="E1506" s="145">
        <v>0</v>
      </c>
      <c r="F1506" s="145">
        <v>0</v>
      </c>
      <c r="G1506" s="145">
        <v>0</v>
      </c>
      <c r="H1506" s="145">
        <v>0</v>
      </c>
      <c r="I1506" s="145">
        <v>1</v>
      </c>
      <c r="J1506" s="145">
        <v>1</v>
      </c>
      <c r="K1506" s="145">
        <v>0</v>
      </c>
      <c r="L1506" s="145">
        <v>0</v>
      </c>
      <c r="M1506" s="145">
        <v>0</v>
      </c>
      <c r="N1506" s="145"/>
    </row>
    <row r="1507" spans="1:14">
      <c r="A1507" s="258"/>
      <c r="B1507" s="258"/>
      <c r="C1507" s="144" t="s">
        <v>2988</v>
      </c>
      <c r="D1507" s="145">
        <v>1</v>
      </c>
      <c r="E1507" s="145">
        <v>0</v>
      </c>
      <c r="F1507" s="145">
        <v>0</v>
      </c>
      <c r="G1507" s="145">
        <v>0</v>
      </c>
      <c r="H1507" s="145">
        <v>0</v>
      </c>
      <c r="I1507" s="145">
        <v>0</v>
      </c>
      <c r="J1507" s="145">
        <v>0</v>
      </c>
      <c r="K1507" s="145">
        <v>0</v>
      </c>
      <c r="L1507" s="145">
        <v>0</v>
      </c>
      <c r="M1507" s="145">
        <v>1</v>
      </c>
      <c r="N1507" s="145"/>
    </row>
    <row r="1508" spans="1:14">
      <c r="A1508" s="258"/>
      <c r="B1508" s="258"/>
      <c r="C1508" s="144" t="s">
        <v>2989</v>
      </c>
      <c r="D1508" s="145">
        <v>0</v>
      </c>
      <c r="E1508" s="145">
        <v>0</v>
      </c>
      <c r="F1508" s="145">
        <v>1</v>
      </c>
      <c r="G1508" s="145">
        <v>0</v>
      </c>
      <c r="H1508" s="145">
        <v>0</v>
      </c>
      <c r="I1508" s="145">
        <v>0</v>
      </c>
      <c r="J1508" s="145">
        <v>0</v>
      </c>
      <c r="K1508" s="145">
        <v>0</v>
      </c>
      <c r="L1508" s="145">
        <v>1</v>
      </c>
      <c r="M1508" s="145">
        <v>0</v>
      </c>
      <c r="N1508" s="145"/>
    </row>
    <row r="1509" spans="1:14">
      <c r="A1509" s="258"/>
      <c r="B1509" s="258"/>
      <c r="C1509" s="144" t="s">
        <v>2990</v>
      </c>
      <c r="D1509" s="145">
        <v>1</v>
      </c>
      <c r="E1509" s="145">
        <v>0</v>
      </c>
      <c r="F1509" s="145">
        <v>0</v>
      </c>
      <c r="G1509" s="145">
        <v>0</v>
      </c>
      <c r="H1509" s="145">
        <v>0</v>
      </c>
      <c r="I1509" s="145">
        <v>0</v>
      </c>
      <c r="J1509" s="145">
        <v>0</v>
      </c>
      <c r="K1509" s="145">
        <v>1</v>
      </c>
      <c r="L1509" s="145">
        <v>0</v>
      </c>
      <c r="M1509" s="145">
        <v>0</v>
      </c>
      <c r="N1509" s="145"/>
    </row>
    <row r="1510" spans="1:14">
      <c r="A1510" s="258"/>
      <c r="B1510" s="258"/>
      <c r="C1510" s="144" t="s">
        <v>2017</v>
      </c>
      <c r="D1510" s="145">
        <v>1</v>
      </c>
      <c r="E1510" s="145">
        <v>0</v>
      </c>
      <c r="F1510" s="145">
        <v>0</v>
      </c>
      <c r="G1510" s="145">
        <v>0</v>
      </c>
      <c r="H1510" s="145">
        <v>0</v>
      </c>
      <c r="I1510" s="145">
        <v>0</v>
      </c>
      <c r="J1510" s="145">
        <v>1</v>
      </c>
      <c r="K1510" s="145">
        <v>0</v>
      </c>
      <c r="L1510" s="145">
        <v>0</v>
      </c>
      <c r="M1510" s="145">
        <v>0</v>
      </c>
      <c r="N1510" s="145"/>
    </row>
    <row r="1511" spans="1:14">
      <c r="A1511" s="258"/>
      <c r="B1511" s="258" t="s">
        <v>2255</v>
      </c>
      <c r="C1511" s="141"/>
      <c r="D1511" s="142">
        <v>17</v>
      </c>
      <c r="E1511" s="142">
        <v>1</v>
      </c>
      <c r="F1511" s="142">
        <v>2</v>
      </c>
      <c r="G1511" s="142">
        <v>0</v>
      </c>
      <c r="H1511" s="142">
        <v>0</v>
      </c>
      <c r="I1511" s="142">
        <v>0</v>
      </c>
      <c r="J1511" s="142"/>
      <c r="K1511" s="142"/>
      <c r="L1511" s="142"/>
      <c r="M1511" s="142"/>
      <c r="N1511" s="142"/>
    </row>
    <row r="1512" spans="1:14">
      <c r="A1512" s="258"/>
      <c r="B1512" s="258"/>
      <c r="C1512" s="144" t="s">
        <v>2366</v>
      </c>
      <c r="D1512" s="145"/>
      <c r="E1512" s="145"/>
      <c r="F1512" s="145"/>
      <c r="G1512" s="145"/>
      <c r="H1512" s="145"/>
      <c r="I1512" s="145"/>
      <c r="J1512" s="145"/>
      <c r="K1512" s="145"/>
      <c r="L1512" s="145"/>
      <c r="M1512" s="145"/>
      <c r="N1512" s="145"/>
    </row>
    <row r="1513" spans="1:14">
      <c r="A1513" s="258"/>
      <c r="B1513" s="258"/>
      <c r="C1513" s="146" t="s">
        <v>2991</v>
      </c>
      <c r="D1513" s="145">
        <v>1</v>
      </c>
      <c r="E1513" s="145">
        <v>0</v>
      </c>
      <c r="F1513" s="145">
        <v>0</v>
      </c>
      <c r="G1513" s="145">
        <v>0</v>
      </c>
      <c r="H1513" s="145">
        <v>0</v>
      </c>
      <c r="I1513" s="145">
        <v>0</v>
      </c>
      <c r="J1513" s="145">
        <v>0</v>
      </c>
      <c r="K1513" s="145">
        <v>0</v>
      </c>
      <c r="L1513" s="145">
        <v>1</v>
      </c>
      <c r="M1513" s="145">
        <v>0</v>
      </c>
      <c r="N1513" s="145"/>
    </row>
    <row r="1514" spans="1:14">
      <c r="A1514" s="258"/>
      <c r="B1514" s="258"/>
      <c r="C1514" s="146" t="s">
        <v>2992</v>
      </c>
      <c r="D1514" s="145">
        <v>1</v>
      </c>
      <c r="E1514" s="145">
        <v>0</v>
      </c>
      <c r="F1514" s="145">
        <v>0</v>
      </c>
      <c r="G1514" s="145">
        <v>0</v>
      </c>
      <c r="H1514" s="145">
        <v>0</v>
      </c>
      <c r="I1514" s="145">
        <v>0</v>
      </c>
      <c r="J1514" s="145">
        <v>0</v>
      </c>
      <c r="K1514" s="145">
        <v>0</v>
      </c>
      <c r="L1514" s="145">
        <v>1</v>
      </c>
      <c r="M1514" s="145">
        <v>0</v>
      </c>
      <c r="N1514" s="145"/>
    </row>
    <row r="1515" spans="1:14">
      <c r="A1515" s="258"/>
      <c r="B1515" s="258"/>
      <c r="C1515" s="146" t="s">
        <v>2993</v>
      </c>
      <c r="D1515" s="145">
        <v>1</v>
      </c>
      <c r="E1515" s="145">
        <v>0</v>
      </c>
      <c r="F1515" s="145">
        <v>0</v>
      </c>
      <c r="G1515" s="145">
        <v>0</v>
      </c>
      <c r="H1515" s="145">
        <v>0</v>
      </c>
      <c r="I1515" s="145">
        <v>0</v>
      </c>
      <c r="J1515" s="145">
        <v>0</v>
      </c>
      <c r="K1515" s="145">
        <v>1</v>
      </c>
      <c r="L1515" s="145">
        <v>0</v>
      </c>
      <c r="M1515" s="145">
        <v>0</v>
      </c>
      <c r="N1515" s="145"/>
    </row>
    <row r="1516" spans="1:14">
      <c r="A1516" s="258"/>
      <c r="B1516" s="258"/>
      <c r="C1516" s="146" t="s">
        <v>2994</v>
      </c>
      <c r="D1516" s="145">
        <v>1</v>
      </c>
      <c r="E1516" s="145">
        <v>0</v>
      </c>
      <c r="F1516" s="145">
        <v>0</v>
      </c>
      <c r="G1516" s="145">
        <v>0</v>
      </c>
      <c r="H1516" s="145">
        <v>0</v>
      </c>
      <c r="I1516" s="145">
        <v>0</v>
      </c>
      <c r="J1516" s="145">
        <v>0</v>
      </c>
      <c r="K1516" s="145">
        <v>0</v>
      </c>
      <c r="L1516" s="145">
        <v>0</v>
      </c>
      <c r="M1516" s="145">
        <v>1</v>
      </c>
      <c r="N1516" s="145"/>
    </row>
    <row r="1517" spans="1:14">
      <c r="A1517" s="258"/>
      <c r="B1517" s="258"/>
      <c r="C1517" s="146" t="s">
        <v>2995</v>
      </c>
      <c r="D1517" s="145">
        <v>1</v>
      </c>
      <c r="E1517" s="145">
        <v>0</v>
      </c>
      <c r="F1517" s="145">
        <v>0</v>
      </c>
      <c r="G1517" s="145">
        <v>0</v>
      </c>
      <c r="H1517" s="145">
        <v>0</v>
      </c>
      <c r="I1517" s="145">
        <v>0</v>
      </c>
      <c r="J1517" s="145">
        <v>0</v>
      </c>
      <c r="K1517" s="145">
        <v>1</v>
      </c>
      <c r="L1517" s="145">
        <v>0</v>
      </c>
      <c r="M1517" s="145">
        <v>0</v>
      </c>
      <c r="N1517" s="145"/>
    </row>
    <row r="1518" spans="1:14">
      <c r="A1518" s="258"/>
      <c r="B1518" s="258"/>
      <c r="C1518" s="146" t="s">
        <v>2996</v>
      </c>
      <c r="D1518" s="145">
        <v>1</v>
      </c>
      <c r="E1518" s="145">
        <v>0</v>
      </c>
      <c r="F1518" s="145">
        <v>0</v>
      </c>
      <c r="G1518" s="145">
        <v>0</v>
      </c>
      <c r="H1518" s="145">
        <v>0</v>
      </c>
      <c r="I1518" s="145">
        <v>0</v>
      </c>
      <c r="J1518" s="145">
        <v>0</v>
      </c>
      <c r="K1518" s="145">
        <v>1</v>
      </c>
      <c r="L1518" s="145">
        <v>0</v>
      </c>
      <c r="M1518" s="145">
        <v>0</v>
      </c>
      <c r="N1518" s="145"/>
    </row>
    <row r="1519" spans="1:14">
      <c r="A1519" s="258"/>
      <c r="B1519" s="258"/>
      <c r="C1519" s="146" t="s">
        <v>2997</v>
      </c>
      <c r="D1519" s="145">
        <v>1</v>
      </c>
      <c r="E1519" s="145">
        <v>0</v>
      </c>
      <c r="F1519" s="145">
        <v>0</v>
      </c>
      <c r="G1519" s="145">
        <v>0</v>
      </c>
      <c r="H1519" s="145">
        <v>0</v>
      </c>
      <c r="I1519" s="145">
        <v>0</v>
      </c>
      <c r="J1519" s="145">
        <v>0</v>
      </c>
      <c r="K1519" s="145">
        <v>0</v>
      </c>
      <c r="L1519" s="145">
        <v>0</v>
      </c>
      <c r="M1519" s="145">
        <v>1</v>
      </c>
      <c r="N1519" s="145"/>
    </row>
    <row r="1520" spans="1:14">
      <c r="A1520" s="258"/>
      <c r="B1520" s="258"/>
      <c r="C1520" s="146" t="s">
        <v>2998</v>
      </c>
      <c r="D1520" s="145">
        <v>0</v>
      </c>
      <c r="E1520" s="145">
        <v>0</v>
      </c>
      <c r="F1520" s="145">
        <v>1</v>
      </c>
      <c r="G1520" s="145">
        <v>0</v>
      </c>
      <c r="H1520" s="145">
        <v>0</v>
      </c>
      <c r="I1520" s="145">
        <v>0</v>
      </c>
      <c r="J1520" s="145">
        <v>0</v>
      </c>
      <c r="K1520" s="145">
        <v>0</v>
      </c>
      <c r="L1520" s="145">
        <v>0</v>
      </c>
      <c r="M1520" s="145">
        <v>1</v>
      </c>
      <c r="N1520" s="145"/>
    </row>
    <row r="1521" spans="1:14">
      <c r="A1521" s="258"/>
      <c r="B1521" s="258"/>
      <c r="C1521" s="146" t="s">
        <v>2999</v>
      </c>
      <c r="D1521" s="145">
        <v>0</v>
      </c>
      <c r="E1521" s="145">
        <v>0</v>
      </c>
      <c r="F1521" s="145">
        <v>1</v>
      </c>
      <c r="G1521" s="145">
        <v>0</v>
      </c>
      <c r="H1521" s="145">
        <v>0</v>
      </c>
      <c r="I1521" s="145">
        <v>0</v>
      </c>
      <c r="J1521" s="145">
        <v>0</v>
      </c>
      <c r="K1521" s="145">
        <v>0</v>
      </c>
      <c r="L1521" s="145">
        <v>1</v>
      </c>
      <c r="M1521" s="145">
        <v>0</v>
      </c>
      <c r="N1521" s="145"/>
    </row>
    <row r="1522" spans="1:14">
      <c r="A1522" s="258"/>
      <c r="B1522" s="258"/>
      <c r="C1522" s="146" t="s">
        <v>3000</v>
      </c>
      <c r="D1522" s="145">
        <v>1</v>
      </c>
      <c r="E1522" s="145">
        <v>0</v>
      </c>
      <c r="F1522" s="145">
        <v>0</v>
      </c>
      <c r="G1522" s="145">
        <v>0</v>
      </c>
      <c r="H1522" s="145">
        <v>0</v>
      </c>
      <c r="I1522" s="145">
        <v>0</v>
      </c>
      <c r="J1522" s="145">
        <v>0</v>
      </c>
      <c r="K1522" s="145">
        <v>0</v>
      </c>
      <c r="L1522" s="145">
        <v>1</v>
      </c>
      <c r="M1522" s="145">
        <v>0</v>
      </c>
      <c r="N1522" s="145"/>
    </row>
    <row r="1523" spans="1:14">
      <c r="A1523" s="258"/>
      <c r="B1523" s="258"/>
      <c r="C1523" s="146" t="s">
        <v>3001</v>
      </c>
      <c r="D1523" s="145">
        <v>2</v>
      </c>
      <c r="E1523" s="145">
        <v>0</v>
      </c>
      <c r="F1523" s="145">
        <v>0</v>
      </c>
      <c r="G1523" s="145">
        <v>0</v>
      </c>
      <c r="H1523" s="145">
        <v>0</v>
      </c>
      <c r="I1523" s="145">
        <v>0</v>
      </c>
      <c r="J1523" s="145">
        <v>1</v>
      </c>
      <c r="K1523" s="145">
        <v>0</v>
      </c>
      <c r="L1523" s="145">
        <v>1</v>
      </c>
      <c r="M1523" s="145">
        <v>0</v>
      </c>
      <c r="N1523" s="145"/>
    </row>
    <row r="1524" spans="1:14">
      <c r="A1524" s="258"/>
      <c r="B1524" s="258"/>
      <c r="C1524" s="146" t="s">
        <v>3002</v>
      </c>
      <c r="D1524" s="145">
        <v>1</v>
      </c>
      <c r="E1524" s="145">
        <v>0</v>
      </c>
      <c r="F1524" s="145">
        <v>0</v>
      </c>
      <c r="G1524" s="145">
        <v>0</v>
      </c>
      <c r="H1524" s="145">
        <v>0</v>
      </c>
      <c r="I1524" s="145">
        <v>0</v>
      </c>
      <c r="J1524" s="145">
        <v>0</v>
      </c>
      <c r="K1524" s="145">
        <v>0</v>
      </c>
      <c r="L1524" s="145">
        <v>1</v>
      </c>
      <c r="M1524" s="145">
        <v>0</v>
      </c>
      <c r="N1524" s="145"/>
    </row>
    <row r="1525" spans="1:14">
      <c r="A1525" s="258"/>
      <c r="B1525" s="258"/>
      <c r="C1525" s="146" t="s">
        <v>3003</v>
      </c>
      <c r="D1525" s="145">
        <v>1</v>
      </c>
      <c r="E1525" s="145">
        <v>0</v>
      </c>
      <c r="F1525" s="145">
        <v>0</v>
      </c>
      <c r="G1525" s="145">
        <v>0</v>
      </c>
      <c r="H1525" s="145">
        <v>0</v>
      </c>
      <c r="I1525" s="145">
        <v>0</v>
      </c>
      <c r="J1525" s="145">
        <v>0</v>
      </c>
      <c r="K1525" s="145">
        <v>0</v>
      </c>
      <c r="L1525" s="145">
        <v>0</v>
      </c>
      <c r="M1525" s="145">
        <v>1</v>
      </c>
      <c r="N1525" s="145"/>
    </row>
    <row r="1526" spans="1:14" ht="19">
      <c r="A1526" s="258"/>
      <c r="B1526" s="258"/>
      <c r="C1526" s="146" t="s">
        <v>7957</v>
      </c>
      <c r="D1526" s="145">
        <v>4</v>
      </c>
      <c r="E1526" s="145">
        <v>0</v>
      </c>
      <c r="F1526" s="145">
        <v>0</v>
      </c>
      <c r="G1526" s="145">
        <v>0</v>
      </c>
      <c r="H1526" s="145">
        <v>0</v>
      </c>
      <c r="I1526" s="145">
        <v>0</v>
      </c>
      <c r="J1526" s="145">
        <v>0</v>
      </c>
      <c r="K1526" s="145">
        <v>2</v>
      </c>
      <c r="L1526" s="145">
        <v>0</v>
      </c>
      <c r="M1526" s="145">
        <v>0</v>
      </c>
      <c r="N1526" s="145"/>
    </row>
    <row r="1527" spans="1:14">
      <c r="A1527" s="258"/>
      <c r="B1527" s="258"/>
      <c r="C1527" s="146" t="s">
        <v>3004</v>
      </c>
      <c r="D1527" s="145">
        <v>1</v>
      </c>
      <c r="E1527" s="145">
        <v>1</v>
      </c>
      <c r="F1527" s="145">
        <v>0</v>
      </c>
      <c r="G1527" s="145">
        <v>0</v>
      </c>
      <c r="H1527" s="145">
        <v>0</v>
      </c>
      <c r="I1527" s="145">
        <v>0</v>
      </c>
      <c r="J1527" s="145">
        <v>0</v>
      </c>
      <c r="K1527" s="145">
        <v>1</v>
      </c>
      <c r="L1527" s="145">
        <v>1</v>
      </c>
      <c r="M1527" s="145">
        <v>0</v>
      </c>
      <c r="N1527" s="145"/>
    </row>
    <row r="1528" spans="1:14">
      <c r="A1528" s="258"/>
      <c r="B1528" s="258" t="s">
        <v>1996</v>
      </c>
      <c r="C1528" s="141"/>
      <c r="D1528" s="142">
        <v>8</v>
      </c>
      <c r="E1528" s="142">
        <v>0</v>
      </c>
      <c r="F1528" s="142">
        <v>3</v>
      </c>
      <c r="G1528" s="142">
        <v>0</v>
      </c>
      <c r="H1528" s="142">
        <v>0</v>
      </c>
      <c r="I1528" s="142">
        <v>0</v>
      </c>
      <c r="J1528" s="142"/>
      <c r="K1528" s="142"/>
      <c r="L1528" s="142"/>
      <c r="M1528" s="142"/>
      <c r="N1528" s="142"/>
    </row>
    <row r="1529" spans="1:14">
      <c r="A1529" s="258"/>
      <c r="B1529" s="258"/>
      <c r="C1529" s="144" t="s">
        <v>3005</v>
      </c>
      <c r="D1529" s="145">
        <v>2</v>
      </c>
      <c r="E1529" s="145">
        <v>0</v>
      </c>
      <c r="F1529" s="145">
        <v>3</v>
      </c>
      <c r="G1529" s="145">
        <v>0</v>
      </c>
      <c r="H1529" s="145">
        <v>0</v>
      </c>
      <c r="I1529" s="145">
        <v>0</v>
      </c>
      <c r="J1529" s="145">
        <v>0</v>
      </c>
      <c r="K1529" s="145">
        <v>0</v>
      </c>
      <c r="L1529" s="145">
        <v>5</v>
      </c>
      <c r="M1529" s="145">
        <v>0</v>
      </c>
      <c r="N1529" s="145"/>
    </row>
    <row r="1530" spans="1:14" ht="19">
      <c r="A1530" s="258"/>
      <c r="B1530" s="258"/>
      <c r="C1530" s="144" t="s">
        <v>7958</v>
      </c>
      <c r="D1530" s="145">
        <v>6</v>
      </c>
      <c r="E1530" s="145">
        <v>0</v>
      </c>
      <c r="F1530" s="145">
        <v>0</v>
      </c>
      <c r="G1530" s="145">
        <v>0</v>
      </c>
      <c r="H1530" s="145">
        <v>0</v>
      </c>
      <c r="I1530" s="145">
        <v>0</v>
      </c>
      <c r="J1530" s="145">
        <v>2</v>
      </c>
      <c r="K1530" s="145">
        <v>1</v>
      </c>
      <c r="L1530" s="145">
        <v>0</v>
      </c>
      <c r="M1530" s="145">
        <v>0</v>
      </c>
      <c r="N1530" s="145"/>
    </row>
    <row r="1531" spans="1:14">
      <c r="A1531" s="258"/>
      <c r="B1531" s="258" t="s">
        <v>2259</v>
      </c>
      <c r="C1531" s="141"/>
      <c r="D1531" s="142">
        <v>1</v>
      </c>
      <c r="E1531" s="142">
        <v>1</v>
      </c>
      <c r="F1531" s="142">
        <v>0</v>
      </c>
      <c r="G1531" s="142">
        <v>0</v>
      </c>
      <c r="H1531" s="142">
        <v>0</v>
      </c>
      <c r="I1531" s="142">
        <v>0</v>
      </c>
      <c r="J1531" s="142"/>
      <c r="K1531" s="142"/>
      <c r="L1531" s="142"/>
      <c r="M1531" s="142"/>
      <c r="N1531" s="142"/>
    </row>
    <row r="1532" spans="1:14">
      <c r="A1532" s="258"/>
      <c r="B1532" s="258"/>
      <c r="C1532" s="144" t="s">
        <v>3006</v>
      </c>
      <c r="D1532" s="145">
        <v>0</v>
      </c>
      <c r="E1532" s="145">
        <v>1</v>
      </c>
      <c r="F1532" s="145">
        <v>0</v>
      </c>
      <c r="G1532" s="145">
        <v>0</v>
      </c>
      <c r="H1532" s="145">
        <v>0</v>
      </c>
      <c r="I1532" s="145">
        <v>0</v>
      </c>
      <c r="J1532" s="145">
        <v>0</v>
      </c>
      <c r="K1532" s="145">
        <v>0</v>
      </c>
      <c r="L1532" s="145">
        <v>0</v>
      </c>
      <c r="M1532" s="145">
        <v>1</v>
      </c>
      <c r="N1532" s="145"/>
    </row>
    <row r="1533" spans="1:14">
      <c r="A1533" s="258"/>
      <c r="B1533" s="258"/>
      <c r="C1533" s="144" t="s">
        <v>3007</v>
      </c>
      <c r="D1533" s="145">
        <v>1</v>
      </c>
      <c r="E1533" s="145">
        <v>0</v>
      </c>
      <c r="F1533" s="145">
        <v>0</v>
      </c>
      <c r="G1533" s="145">
        <v>0</v>
      </c>
      <c r="H1533" s="145">
        <v>0</v>
      </c>
      <c r="I1533" s="145">
        <v>0</v>
      </c>
      <c r="J1533" s="145">
        <v>0</v>
      </c>
      <c r="K1533" s="145">
        <v>1</v>
      </c>
      <c r="L1533" s="145">
        <v>0</v>
      </c>
      <c r="M1533" s="145">
        <v>0</v>
      </c>
      <c r="N1533" s="145"/>
    </row>
    <row r="1534" spans="1:14">
      <c r="A1534" s="258" t="s">
        <v>89</v>
      </c>
      <c r="B1534" s="143" t="s">
        <v>1904</v>
      </c>
      <c r="C1534" s="141"/>
      <c r="D1534" s="142">
        <v>109</v>
      </c>
      <c r="E1534" s="142">
        <v>27</v>
      </c>
      <c r="F1534" s="142">
        <v>36</v>
      </c>
      <c r="G1534" s="142">
        <v>1</v>
      </c>
      <c r="H1534" s="142">
        <v>3</v>
      </c>
      <c r="I1534" s="142">
        <v>9</v>
      </c>
      <c r="J1534" s="142"/>
      <c r="K1534" s="142"/>
      <c r="L1534" s="142"/>
      <c r="M1534" s="142"/>
      <c r="N1534" s="142"/>
    </row>
    <row r="1535" spans="1:14">
      <c r="A1535" s="258"/>
      <c r="B1535" s="258" t="s">
        <v>1905</v>
      </c>
      <c r="C1535" s="141"/>
      <c r="D1535" s="142">
        <v>90</v>
      </c>
      <c r="E1535" s="142">
        <v>24</v>
      </c>
      <c r="F1535" s="142">
        <v>33</v>
      </c>
      <c r="G1535" s="142">
        <v>1</v>
      </c>
      <c r="H1535" s="142">
        <v>1</v>
      </c>
      <c r="I1535" s="142">
        <v>8</v>
      </c>
      <c r="J1535" s="142"/>
      <c r="K1535" s="142"/>
      <c r="L1535" s="142"/>
      <c r="M1535" s="142"/>
      <c r="N1535" s="142"/>
    </row>
    <row r="1536" spans="1:14">
      <c r="A1536" s="258"/>
      <c r="B1536" s="258"/>
      <c r="C1536" s="144" t="s">
        <v>2665</v>
      </c>
      <c r="D1536" s="145">
        <v>1</v>
      </c>
      <c r="E1536" s="145">
        <v>1</v>
      </c>
      <c r="F1536" s="145">
        <v>0</v>
      </c>
      <c r="G1536" s="145">
        <v>0</v>
      </c>
      <c r="H1536" s="145">
        <v>0</v>
      </c>
      <c r="I1536" s="145">
        <v>0</v>
      </c>
      <c r="J1536" s="145">
        <v>0</v>
      </c>
      <c r="K1536" s="145">
        <v>0</v>
      </c>
      <c r="L1536" s="145">
        <v>1</v>
      </c>
      <c r="M1536" s="145">
        <v>1</v>
      </c>
      <c r="N1536" s="145">
        <v>14564</v>
      </c>
    </row>
    <row r="1537" spans="1:14">
      <c r="A1537" s="258"/>
      <c r="B1537" s="258"/>
      <c r="C1537" s="144" t="s">
        <v>3008</v>
      </c>
      <c r="D1537" s="145">
        <v>1</v>
      </c>
      <c r="E1537" s="145">
        <v>0</v>
      </c>
      <c r="F1537" s="145">
        <v>0</v>
      </c>
      <c r="G1537" s="145">
        <v>0</v>
      </c>
      <c r="H1537" s="145">
        <v>0</v>
      </c>
      <c r="I1537" s="145">
        <v>0</v>
      </c>
      <c r="J1537" s="145">
        <v>1</v>
      </c>
      <c r="K1537" s="145">
        <v>0</v>
      </c>
      <c r="L1537" s="145">
        <v>0</v>
      </c>
      <c r="M1537" s="145">
        <v>0</v>
      </c>
      <c r="N1537" s="145">
        <v>26275</v>
      </c>
    </row>
    <row r="1538" spans="1:14">
      <c r="A1538" s="258"/>
      <c r="B1538" s="258"/>
      <c r="C1538" s="144" t="s">
        <v>2276</v>
      </c>
      <c r="D1538" s="145">
        <v>1</v>
      </c>
      <c r="E1538" s="145">
        <v>0</v>
      </c>
      <c r="F1538" s="145">
        <v>0</v>
      </c>
      <c r="G1538" s="145">
        <v>0</v>
      </c>
      <c r="H1538" s="145">
        <v>0</v>
      </c>
      <c r="I1538" s="145">
        <v>0</v>
      </c>
      <c r="J1538" s="145">
        <v>0</v>
      </c>
      <c r="K1538" s="145">
        <v>1</v>
      </c>
      <c r="L1538" s="145">
        <v>0</v>
      </c>
      <c r="M1538" s="145">
        <v>0</v>
      </c>
      <c r="N1538" s="145">
        <v>1680</v>
      </c>
    </row>
    <row r="1539" spans="1:14" ht="19">
      <c r="A1539" s="258"/>
      <c r="B1539" s="258"/>
      <c r="C1539" s="144" t="s">
        <v>7959</v>
      </c>
      <c r="D1539" s="145">
        <v>4</v>
      </c>
      <c r="E1539" s="145">
        <v>0</v>
      </c>
      <c r="F1539" s="145">
        <v>1</v>
      </c>
      <c r="G1539" s="145">
        <v>0</v>
      </c>
      <c r="H1539" s="145">
        <v>0</v>
      </c>
      <c r="I1539" s="145">
        <v>0</v>
      </c>
      <c r="J1539" s="145">
        <v>0</v>
      </c>
      <c r="K1539" s="145">
        <v>0</v>
      </c>
      <c r="L1539" s="145">
        <v>3</v>
      </c>
      <c r="M1539" s="145">
        <v>1</v>
      </c>
      <c r="N1539" s="145">
        <v>15317</v>
      </c>
    </row>
    <row r="1540" spans="1:14">
      <c r="A1540" s="258"/>
      <c r="B1540" s="258"/>
      <c r="C1540" s="144" t="s">
        <v>3009</v>
      </c>
      <c r="D1540" s="145">
        <v>1</v>
      </c>
      <c r="E1540" s="145">
        <v>0</v>
      </c>
      <c r="F1540" s="145">
        <v>0</v>
      </c>
      <c r="G1540" s="145">
        <v>0</v>
      </c>
      <c r="H1540" s="145">
        <v>0</v>
      </c>
      <c r="I1540" s="145">
        <v>0</v>
      </c>
      <c r="J1540" s="145">
        <v>1</v>
      </c>
      <c r="K1540" s="145">
        <v>0</v>
      </c>
      <c r="L1540" s="145">
        <v>0</v>
      </c>
      <c r="M1540" s="145">
        <v>0</v>
      </c>
      <c r="N1540" s="145">
        <v>3359</v>
      </c>
    </row>
    <row r="1541" spans="1:14">
      <c r="A1541" s="258"/>
      <c r="B1541" s="258"/>
      <c r="C1541" s="144" t="s">
        <v>3010</v>
      </c>
      <c r="D1541" s="145">
        <v>1</v>
      </c>
      <c r="E1541" s="145">
        <v>0</v>
      </c>
      <c r="F1541" s="145">
        <v>0</v>
      </c>
      <c r="G1541" s="145">
        <v>0</v>
      </c>
      <c r="H1541" s="145">
        <v>0</v>
      </c>
      <c r="I1541" s="145">
        <v>0</v>
      </c>
      <c r="J1541" s="145">
        <v>1</v>
      </c>
      <c r="K1541" s="145">
        <v>0</v>
      </c>
      <c r="L1541" s="145">
        <v>0</v>
      </c>
      <c r="M1541" s="145">
        <v>0</v>
      </c>
      <c r="N1541" s="145">
        <v>71368</v>
      </c>
    </row>
    <row r="1542" spans="1:14">
      <c r="A1542" s="258"/>
      <c r="B1542" s="258"/>
      <c r="C1542" s="144" t="s">
        <v>2535</v>
      </c>
      <c r="D1542" s="145">
        <v>2</v>
      </c>
      <c r="E1542" s="145">
        <v>0</v>
      </c>
      <c r="F1542" s="145">
        <v>1</v>
      </c>
      <c r="G1542" s="145">
        <v>0</v>
      </c>
      <c r="H1542" s="145">
        <v>0</v>
      </c>
      <c r="I1542" s="145">
        <v>0</v>
      </c>
      <c r="J1542" s="145">
        <v>3</v>
      </c>
      <c r="K1542" s="145">
        <v>0</v>
      </c>
      <c r="L1542" s="145">
        <v>0</v>
      </c>
      <c r="M1542" s="145">
        <v>0</v>
      </c>
      <c r="N1542" s="145">
        <v>88745</v>
      </c>
    </row>
    <row r="1543" spans="1:14">
      <c r="A1543" s="258"/>
      <c r="B1543" s="258"/>
      <c r="C1543" s="144" t="s">
        <v>3011</v>
      </c>
      <c r="D1543" s="145">
        <v>1</v>
      </c>
      <c r="E1543" s="145">
        <v>0</v>
      </c>
      <c r="F1543" s="145">
        <v>0</v>
      </c>
      <c r="G1543" s="145">
        <v>0</v>
      </c>
      <c r="H1543" s="145">
        <v>0</v>
      </c>
      <c r="I1543" s="145">
        <v>0</v>
      </c>
      <c r="J1543" s="145">
        <v>0</v>
      </c>
      <c r="K1543" s="145">
        <v>1</v>
      </c>
      <c r="L1543" s="145">
        <v>0</v>
      </c>
      <c r="M1543" s="145">
        <v>0</v>
      </c>
      <c r="N1543" s="145">
        <v>32094</v>
      </c>
    </row>
    <row r="1544" spans="1:14" ht="19">
      <c r="A1544" s="258"/>
      <c r="B1544" s="258"/>
      <c r="C1544" s="144" t="s">
        <v>7960</v>
      </c>
      <c r="D1544" s="145">
        <v>4</v>
      </c>
      <c r="E1544" s="145">
        <v>0</v>
      </c>
      <c r="F1544" s="145">
        <v>0</v>
      </c>
      <c r="G1544" s="145">
        <v>0</v>
      </c>
      <c r="H1544" s="145">
        <v>0</v>
      </c>
      <c r="I1544" s="145">
        <v>1</v>
      </c>
      <c r="J1544" s="145">
        <v>2</v>
      </c>
      <c r="K1544" s="145">
        <v>0</v>
      </c>
      <c r="L1544" s="145">
        <v>0</v>
      </c>
      <c r="M1544" s="145">
        <v>1</v>
      </c>
      <c r="N1544" s="145">
        <v>82682</v>
      </c>
    </row>
    <row r="1545" spans="1:14">
      <c r="A1545" s="258"/>
      <c r="B1545" s="258"/>
      <c r="C1545" s="144" t="s">
        <v>3012</v>
      </c>
      <c r="D1545" s="145">
        <v>0</v>
      </c>
      <c r="E1545" s="145">
        <v>0</v>
      </c>
      <c r="F1545" s="145">
        <v>1</v>
      </c>
      <c r="G1545" s="145">
        <v>0</v>
      </c>
      <c r="H1545" s="145">
        <v>0</v>
      </c>
      <c r="I1545" s="145">
        <v>0</v>
      </c>
      <c r="J1545" s="145">
        <v>0</v>
      </c>
      <c r="K1545" s="145">
        <v>1</v>
      </c>
      <c r="L1545" s="145">
        <v>0</v>
      </c>
      <c r="M1545" s="145">
        <v>0</v>
      </c>
      <c r="N1545" s="145">
        <v>16531</v>
      </c>
    </row>
    <row r="1546" spans="1:14" ht="19">
      <c r="A1546" s="258"/>
      <c r="B1546" s="258"/>
      <c r="C1546" s="144" t="s">
        <v>7961</v>
      </c>
      <c r="D1546" s="145">
        <v>2</v>
      </c>
      <c r="E1546" s="145">
        <v>0</v>
      </c>
      <c r="F1546" s="145">
        <v>0</v>
      </c>
      <c r="G1546" s="145">
        <v>1</v>
      </c>
      <c r="H1546" s="145">
        <v>1</v>
      </c>
      <c r="I1546" s="145">
        <v>0</v>
      </c>
      <c r="J1546" s="145">
        <v>0</v>
      </c>
      <c r="K1546" s="145">
        <v>1</v>
      </c>
      <c r="L1546" s="145">
        <v>1</v>
      </c>
      <c r="M1546" s="145">
        <v>1</v>
      </c>
      <c r="N1546" s="145">
        <v>63361</v>
      </c>
    </row>
    <row r="1547" spans="1:14" ht="19">
      <c r="A1547" s="258"/>
      <c r="B1547" s="258"/>
      <c r="C1547" s="144" t="s">
        <v>7962</v>
      </c>
      <c r="D1547" s="145">
        <v>0</v>
      </c>
      <c r="E1547" s="145">
        <v>0</v>
      </c>
      <c r="F1547" s="145">
        <v>1</v>
      </c>
      <c r="G1547" s="145">
        <v>0</v>
      </c>
      <c r="H1547" s="145">
        <v>0</v>
      </c>
      <c r="I1547" s="145">
        <v>1</v>
      </c>
      <c r="J1547" s="145">
        <v>0</v>
      </c>
      <c r="K1547" s="145">
        <v>1</v>
      </c>
      <c r="L1547" s="145">
        <v>0</v>
      </c>
      <c r="M1547" s="145">
        <v>0</v>
      </c>
      <c r="N1547" s="145">
        <v>28204</v>
      </c>
    </row>
    <row r="1548" spans="1:14">
      <c r="A1548" s="258"/>
      <c r="B1548" s="258"/>
      <c r="C1548" s="144" t="s">
        <v>3013</v>
      </c>
      <c r="D1548" s="145">
        <v>0</v>
      </c>
      <c r="E1548" s="145">
        <v>1</v>
      </c>
      <c r="F1548" s="145">
        <v>0</v>
      </c>
      <c r="G1548" s="145">
        <v>0</v>
      </c>
      <c r="H1548" s="145">
        <v>0</v>
      </c>
      <c r="I1548" s="145">
        <v>0</v>
      </c>
      <c r="J1548" s="145">
        <v>0</v>
      </c>
      <c r="K1548" s="145">
        <v>1</v>
      </c>
      <c r="L1548" s="145">
        <v>0</v>
      </c>
      <c r="M1548" s="145">
        <v>0</v>
      </c>
      <c r="N1548" s="145">
        <v>12747</v>
      </c>
    </row>
    <row r="1549" spans="1:14" ht="19">
      <c r="A1549" s="258"/>
      <c r="B1549" s="258"/>
      <c r="C1549" s="144" t="s">
        <v>7963</v>
      </c>
      <c r="D1549" s="145">
        <v>1</v>
      </c>
      <c r="E1549" s="145">
        <v>0</v>
      </c>
      <c r="F1549" s="145">
        <v>4</v>
      </c>
      <c r="G1549" s="145">
        <v>0</v>
      </c>
      <c r="H1549" s="145">
        <v>0</v>
      </c>
      <c r="I1549" s="145">
        <v>0</v>
      </c>
      <c r="J1549" s="145">
        <v>0</v>
      </c>
      <c r="K1549" s="145">
        <v>1</v>
      </c>
      <c r="L1549" s="145">
        <v>2</v>
      </c>
      <c r="M1549" s="145">
        <v>1</v>
      </c>
      <c r="N1549" s="145">
        <v>86144</v>
      </c>
    </row>
    <row r="1550" spans="1:14">
      <c r="A1550" s="258"/>
      <c r="B1550" s="258"/>
      <c r="C1550" s="144" t="s">
        <v>3014</v>
      </c>
      <c r="D1550" s="145">
        <v>0</v>
      </c>
      <c r="E1550" s="145">
        <v>1</v>
      </c>
      <c r="F1550" s="145">
        <v>0</v>
      </c>
      <c r="G1550" s="145">
        <v>0</v>
      </c>
      <c r="H1550" s="145">
        <v>0</v>
      </c>
      <c r="I1550" s="145">
        <v>0</v>
      </c>
      <c r="J1550" s="145">
        <v>0</v>
      </c>
      <c r="K1550" s="145">
        <v>1</v>
      </c>
      <c r="L1550" s="145">
        <v>0</v>
      </c>
      <c r="M1550" s="145">
        <v>0</v>
      </c>
      <c r="N1550" s="145">
        <v>9002</v>
      </c>
    </row>
    <row r="1551" spans="1:14">
      <c r="A1551" s="258"/>
      <c r="B1551" s="258"/>
      <c r="C1551" s="144" t="s">
        <v>3015</v>
      </c>
      <c r="D1551" s="145">
        <v>1</v>
      </c>
      <c r="E1551" s="145">
        <v>0</v>
      </c>
      <c r="F1551" s="145">
        <v>0</v>
      </c>
      <c r="G1551" s="145">
        <v>0</v>
      </c>
      <c r="H1551" s="145">
        <v>0</v>
      </c>
      <c r="I1551" s="145">
        <v>0</v>
      </c>
      <c r="J1551" s="145">
        <v>1</v>
      </c>
      <c r="K1551" s="145">
        <v>0</v>
      </c>
      <c r="L1551" s="145">
        <v>0</v>
      </c>
      <c r="M1551" s="145">
        <v>0</v>
      </c>
      <c r="N1551" s="145">
        <v>62008</v>
      </c>
    </row>
    <row r="1552" spans="1:14">
      <c r="A1552" s="258"/>
      <c r="B1552" s="258"/>
      <c r="C1552" s="144" t="s">
        <v>3016</v>
      </c>
      <c r="D1552" s="145">
        <v>0</v>
      </c>
      <c r="E1552" s="145">
        <v>1</v>
      </c>
      <c r="F1552" s="145">
        <v>1</v>
      </c>
      <c r="G1552" s="145">
        <v>0</v>
      </c>
      <c r="H1552" s="145">
        <v>0</v>
      </c>
      <c r="I1552" s="145">
        <v>0</v>
      </c>
      <c r="J1552" s="145">
        <v>0</v>
      </c>
      <c r="K1552" s="145">
        <v>2</v>
      </c>
      <c r="L1552" s="145">
        <v>0</v>
      </c>
      <c r="M1552" s="145">
        <v>0</v>
      </c>
      <c r="N1552" s="145">
        <v>53206</v>
      </c>
    </row>
    <row r="1553" spans="1:14">
      <c r="A1553" s="258"/>
      <c r="B1553" s="258"/>
      <c r="C1553" s="144" t="s">
        <v>3017</v>
      </c>
      <c r="D1553" s="145">
        <v>2</v>
      </c>
      <c r="E1553" s="145">
        <v>0</v>
      </c>
      <c r="F1553" s="145">
        <v>1</v>
      </c>
      <c r="G1553" s="145">
        <v>0</v>
      </c>
      <c r="H1553" s="145">
        <v>0</v>
      </c>
      <c r="I1553" s="145">
        <v>1</v>
      </c>
      <c r="J1553" s="145">
        <v>0</v>
      </c>
      <c r="K1553" s="145">
        <v>3</v>
      </c>
      <c r="L1553" s="145">
        <v>0</v>
      </c>
      <c r="M1553" s="145">
        <v>1</v>
      </c>
      <c r="N1553" s="145">
        <v>26519</v>
      </c>
    </row>
    <row r="1554" spans="1:14">
      <c r="A1554" s="258"/>
      <c r="B1554" s="258"/>
      <c r="C1554" s="144" t="s">
        <v>3018</v>
      </c>
      <c r="D1554" s="145">
        <v>1</v>
      </c>
      <c r="E1554" s="145">
        <v>0</v>
      </c>
      <c r="F1554" s="145">
        <v>0</v>
      </c>
      <c r="G1554" s="145">
        <v>0</v>
      </c>
      <c r="H1554" s="145">
        <v>0</v>
      </c>
      <c r="I1554" s="145">
        <v>0</v>
      </c>
      <c r="J1554" s="145">
        <v>1</v>
      </c>
      <c r="K1554" s="145">
        <v>0</v>
      </c>
      <c r="L1554" s="145">
        <v>0</v>
      </c>
      <c r="M1554" s="145">
        <v>0</v>
      </c>
      <c r="N1554" s="145">
        <v>10369</v>
      </c>
    </row>
    <row r="1555" spans="1:14" ht="19">
      <c r="A1555" s="258"/>
      <c r="B1555" s="258"/>
      <c r="C1555" s="144" t="s">
        <v>7964</v>
      </c>
      <c r="D1555" s="145">
        <v>2</v>
      </c>
      <c r="E1555" s="145">
        <v>0</v>
      </c>
      <c r="F1555" s="145">
        <v>0</v>
      </c>
      <c r="G1555" s="145">
        <v>0</v>
      </c>
      <c r="H1555" s="145">
        <v>0</v>
      </c>
      <c r="I1555" s="145">
        <v>0</v>
      </c>
      <c r="J1555" s="145">
        <v>0</v>
      </c>
      <c r="K1555" s="145">
        <v>0</v>
      </c>
      <c r="L1555" s="145">
        <v>1</v>
      </c>
      <c r="M1555" s="145">
        <v>0</v>
      </c>
      <c r="N1555" s="145">
        <v>23551</v>
      </c>
    </row>
    <row r="1556" spans="1:14">
      <c r="A1556" s="258"/>
      <c r="B1556" s="258"/>
      <c r="C1556" s="144" t="s">
        <v>3019</v>
      </c>
      <c r="D1556" s="145">
        <v>1</v>
      </c>
      <c r="E1556" s="145">
        <v>0</v>
      </c>
      <c r="F1556" s="145">
        <v>0</v>
      </c>
      <c r="G1556" s="145">
        <v>0</v>
      </c>
      <c r="H1556" s="145">
        <v>0</v>
      </c>
      <c r="I1556" s="145">
        <v>0</v>
      </c>
      <c r="J1556" s="145">
        <v>1</v>
      </c>
      <c r="K1556" s="145">
        <v>0</v>
      </c>
      <c r="L1556" s="145">
        <v>0</v>
      </c>
      <c r="M1556" s="145">
        <v>0</v>
      </c>
      <c r="N1556" s="145">
        <v>2681</v>
      </c>
    </row>
    <row r="1557" spans="1:14">
      <c r="A1557" s="258"/>
      <c r="B1557" s="258"/>
      <c r="C1557" s="144" t="s">
        <v>3020</v>
      </c>
      <c r="D1557" s="145">
        <v>0</v>
      </c>
      <c r="E1557" s="145">
        <v>0</v>
      </c>
      <c r="F1557" s="145">
        <v>1</v>
      </c>
      <c r="G1557" s="145">
        <v>0</v>
      </c>
      <c r="H1557" s="145">
        <v>0</v>
      </c>
      <c r="I1557" s="145">
        <v>0</v>
      </c>
      <c r="J1557" s="145">
        <v>0</v>
      </c>
      <c r="K1557" s="145">
        <v>1</v>
      </c>
      <c r="L1557" s="145">
        <v>0</v>
      </c>
      <c r="M1557" s="145">
        <v>0</v>
      </c>
      <c r="N1557" s="145">
        <v>1311</v>
      </c>
    </row>
    <row r="1558" spans="1:14">
      <c r="A1558" s="258"/>
      <c r="B1558" s="258"/>
      <c r="C1558" s="144" t="s">
        <v>3021</v>
      </c>
      <c r="D1558" s="145">
        <v>1</v>
      </c>
      <c r="E1558" s="145">
        <v>0</v>
      </c>
      <c r="F1558" s="145">
        <v>0</v>
      </c>
      <c r="G1558" s="145">
        <v>0</v>
      </c>
      <c r="H1558" s="145">
        <v>0</v>
      </c>
      <c r="I1558" s="145">
        <v>0</v>
      </c>
      <c r="J1558" s="145">
        <v>1</v>
      </c>
      <c r="K1558" s="145">
        <v>0</v>
      </c>
      <c r="L1558" s="145">
        <v>0</v>
      </c>
      <c r="M1558" s="145">
        <v>0</v>
      </c>
      <c r="N1558" s="145">
        <v>31095</v>
      </c>
    </row>
    <row r="1559" spans="1:14">
      <c r="A1559" s="258"/>
      <c r="B1559" s="258"/>
      <c r="C1559" s="144" t="s">
        <v>3022</v>
      </c>
      <c r="D1559" s="145">
        <v>2</v>
      </c>
      <c r="E1559" s="145">
        <v>2</v>
      </c>
      <c r="F1559" s="145">
        <v>0</v>
      </c>
      <c r="G1559" s="145">
        <v>0</v>
      </c>
      <c r="H1559" s="145">
        <v>0</v>
      </c>
      <c r="I1559" s="145">
        <v>0</v>
      </c>
      <c r="J1559" s="145">
        <v>0</v>
      </c>
      <c r="K1559" s="145">
        <v>2</v>
      </c>
      <c r="L1559" s="145">
        <v>1</v>
      </c>
      <c r="M1559" s="145">
        <v>1</v>
      </c>
      <c r="N1559" s="145">
        <v>18125</v>
      </c>
    </row>
    <row r="1560" spans="1:14">
      <c r="A1560" s="258"/>
      <c r="B1560" s="258"/>
      <c r="C1560" s="144" t="s">
        <v>3023</v>
      </c>
      <c r="D1560" s="145">
        <v>0</v>
      </c>
      <c r="E1560" s="145">
        <v>0</v>
      </c>
      <c r="F1560" s="145">
        <v>1</v>
      </c>
      <c r="G1560" s="145">
        <v>0</v>
      </c>
      <c r="H1560" s="145">
        <v>0</v>
      </c>
      <c r="I1560" s="145">
        <v>0</v>
      </c>
      <c r="J1560" s="145">
        <v>0</v>
      </c>
      <c r="K1560" s="145">
        <v>0</v>
      </c>
      <c r="L1560" s="145">
        <v>1</v>
      </c>
      <c r="M1560" s="145">
        <v>0</v>
      </c>
      <c r="N1560" s="145">
        <v>5657</v>
      </c>
    </row>
    <row r="1561" spans="1:14">
      <c r="A1561" s="258"/>
      <c r="B1561" s="258"/>
      <c r="C1561" s="144" t="s">
        <v>3024</v>
      </c>
      <c r="D1561" s="145">
        <v>3</v>
      </c>
      <c r="E1561" s="145">
        <v>0</v>
      </c>
      <c r="F1561" s="145">
        <v>0</v>
      </c>
      <c r="G1561" s="145">
        <v>0</v>
      </c>
      <c r="H1561" s="145">
        <v>0</v>
      </c>
      <c r="I1561" s="145">
        <v>0</v>
      </c>
      <c r="J1561" s="145">
        <v>1</v>
      </c>
      <c r="K1561" s="145">
        <v>0</v>
      </c>
      <c r="L1561" s="145">
        <v>1</v>
      </c>
      <c r="M1561" s="145">
        <v>1</v>
      </c>
      <c r="N1561" s="145">
        <v>35294</v>
      </c>
    </row>
    <row r="1562" spans="1:14">
      <c r="A1562" s="258"/>
      <c r="B1562" s="258"/>
      <c r="C1562" s="144" t="s">
        <v>2823</v>
      </c>
      <c r="D1562" s="145">
        <v>1</v>
      </c>
      <c r="E1562" s="145">
        <v>4</v>
      </c>
      <c r="F1562" s="145">
        <v>0</v>
      </c>
      <c r="G1562" s="145">
        <v>0</v>
      </c>
      <c r="H1562" s="145">
        <v>0</v>
      </c>
      <c r="I1562" s="145">
        <v>0</v>
      </c>
      <c r="J1562" s="145">
        <v>1</v>
      </c>
      <c r="K1562" s="145">
        <v>1</v>
      </c>
      <c r="L1562" s="145">
        <v>0</v>
      </c>
      <c r="M1562" s="145">
        <v>3</v>
      </c>
      <c r="N1562" s="145">
        <v>75548</v>
      </c>
    </row>
    <row r="1563" spans="1:14">
      <c r="A1563" s="258"/>
      <c r="B1563" s="258"/>
      <c r="C1563" s="144" t="s">
        <v>3025</v>
      </c>
      <c r="D1563" s="145">
        <v>0</v>
      </c>
      <c r="E1563" s="145">
        <v>1</v>
      </c>
      <c r="F1563" s="145">
        <v>0</v>
      </c>
      <c r="G1563" s="145">
        <v>0</v>
      </c>
      <c r="H1563" s="145">
        <v>0</v>
      </c>
      <c r="I1563" s="145">
        <v>0</v>
      </c>
      <c r="J1563" s="145">
        <v>0</v>
      </c>
      <c r="K1563" s="145">
        <v>1</v>
      </c>
      <c r="L1563" s="145">
        <v>0</v>
      </c>
      <c r="M1563" s="145">
        <v>0</v>
      </c>
      <c r="N1563" s="145">
        <v>44925</v>
      </c>
    </row>
    <row r="1564" spans="1:14">
      <c r="A1564" s="258"/>
      <c r="B1564" s="258"/>
      <c r="C1564" s="144" t="s">
        <v>3026</v>
      </c>
      <c r="D1564" s="145">
        <v>1</v>
      </c>
      <c r="E1564" s="145">
        <v>0</v>
      </c>
      <c r="F1564" s="145">
        <v>0</v>
      </c>
      <c r="G1564" s="145">
        <v>0</v>
      </c>
      <c r="H1564" s="145">
        <v>0</v>
      </c>
      <c r="I1564" s="145">
        <v>0</v>
      </c>
      <c r="J1564" s="145">
        <v>0</v>
      </c>
      <c r="K1564" s="145">
        <v>1</v>
      </c>
      <c r="L1564" s="145">
        <v>0</v>
      </c>
      <c r="M1564" s="145">
        <v>0</v>
      </c>
      <c r="N1564" s="145">
        <v>70935</v>
      </c>
    </row>
    <row r="1565" spans="1:14" ht="19">
      <c r="A1565" s="258"/>
      <c r="B1565" s="258"/>
      <c r="C1565" s="144" t="s">
        <v>7965</v>
      </c>
      <c r="D1565" s="145">
        <v>5</v>
      </c>
      <c r="E1565" s="145">
        <v>0</v>
      </c>
      <c r="F1565" s="145">
        <v>0</v>
      </c>
      <c r="G1565" s="145">
        <v>0</v>
      </c>
      <c r="H1565" s="145">
        <v>0</v>
      </c>
      <c r="I1565" s="145">
        <v>1</v>
      </c>
      <c r="J1565" s="145">
        <v>1</v>
      </c>
      <c r="K1565" s="145">
        <v>1</v>
      </c>
      <c r="L1565" s="145">
        <v>3</v>
      </c>
      <c r="M1565" s="145">
        <v>0</v>
      </c>
      <c r="N1565" s="145">
        <v>47144</v>
      </c>
    </row>
    <row r="1566" spans="1:14">
      <c r="A1566" s="258"/>
      <c r="B1566" s="258"/>
      <c r="C1566" s="144" t="s">
        <v>3027</v>
      </c>
      <c r="D1566" s="145">
        <v>1</v>
      </c>
      <c r="E1566" s="145">
        <v>0</v>
      </c>
      <c r="F1566" s="145">
        <v>0</v>
      </c>
      <c r="G1566" s="145">
        <v>0</v>
      </c>
      <c r="H1566" s="145">
        <v>0</v>
      </c>
      <c r="I1566" s="145">
        <v>0</v>
      </c>
      <c r="J1566" s="145">
        <v>0</v>
      </c>
      <c r="K1566" s="145">
        <v>0</v>
      </c>
      <c r="L1566" s="145">
        <v>1</v>
      </c>
      <c r="M1566" s="145">
        <v>0</v>
      </c>
      <c r="N1566" s="145">
        <v>11569</v>
      </c>
    </row>
    <row r="1567" spans="1:14" ht="19">
      <c r="A1567" s="258"/>
      <c r="B1567" s="258"/>
      <c r="C1567" s="144" t="s">
        <v>7966</v>
      </c>
      <c r="D1567" s="145">
        <v>8</v>
      </c>
      <c r="E1567" s="145">
        <v>1</v>
      </c>
      <c r="F1567" s="145">
        <v>7</v>
      </c>
      <c r="G1567" s="145">
        <v>0</v>
      </c>
      <c r="H1567" s="145">
        <v>0</v>
      </c>
      <c r="I1567" s="145">
        <v>1</v>
      </c>
      <c r="J1567" s="145">
        <v>4</v>
      </c>
      <c r="K1567" s="145">
        <v>4</v>
      </c>
      <c r="L1567" s="145">
        <v>3</v>
      </c>
      <c r="M1567" s="145">
        <v>5</v>
      </c>
      <c r="N1567" s="145">
        <v>421690</v>
      </c>
    </row>
    <row r="1568" spans="1:14">
      <c r="A1568" s="258"/>
      <c r="B1568" s="258"/>
      <c r="C1568" s="144" t="s">
        <v>3028</v>
      </c>
      <c r="D1568" s="145">
        <v>1</v>
      </c>
      <c r="E1568" s="145">
        <v>0</v>
      </c>
      <c r="F1568" s="145">
        <v>0</v>
      </c>
      <c r="G1568" s="145">
        <v>0</v>
      </c>
      <c r="H1568" s="145">
        <v>0</v>
      </c>
      <c r="I1568" s="145">
        <v>0</v>
      </c>
      <c r="J1568" s="145">
        <v>0</v>
      </c>
      <c r="K1568" s="145">
        <v>1</v>
      </c>
      <c r="L1568" s="145">
        <v>0</v>
      </c>
      <c r="M1568" s="145">
        <v>0</v>
      </c>
      <c r="N1568" s="145">
        <v>52309</v>
      </c>
    </row>
    <row r="1569" spans="1:14">
      <c r="A1569" s="258"/>
      <c r="B1569" s="258"/>
      <c r="C1569" s="144" t="s">
        <v>3029</v>
      </c>
      <c r="D1569" s="145">
        <v>1</v>
      </c>
      <c r="E1569" s="145">
        <v>0</v>
      </c>
      <c r="F1569" s="145">
        <v>0</v>
      </c>
      <c r="G1569" s="145">
        <v>0</v>
      </c>
      <c r="H1569" s="145">
        <v>0</v>
      </c>
      <c r="I1569" s="145">
        <v>0</v>
      </c>
      <c r="J1569" s="145">
        <v>1</v>
      </c>
      <c r="K1569" s="145">
        <v>0</v>
      </c>
      <c r="L1569" s="145">
        <v>0</v>
      </c>
      <c r="M1569" s="145">
        <v>0</v>
      </c>
      <c r="N1569" s="145">
        <v>14897</v>
      </c>
    </row>
    <row r="1570" spans="1:14" ht="19">
      <c r="A1570" s="258"/>
      <c r="B1570" s="258"/>
      <c r="C1570" s="144" t="s">
        <v>7967</v>
      </c>
      <c r="D1570" s="145">
        <v>1</v>
      </c>
      <c r="E1570" s="145">
        <v>0</v>
      </c>
      <c r="F1570" s="145">
        <v>1</v>
      </c>
      <c r="G1570" s="145">
        <v>0</v>
      </c>
      <c r="H1570" s="145">
        <v>0</v>
      </c>
      <c r="I1570" s="145">
        <v>0</v>
      </c>
      <c r="J1570" s="145">
        <v>0</v>
      </c>
      <c r="K1570" s="145">
        <v>0</v>
      </c>
      <c r="L1570" s="145">
        <v>0</v>
      </c>
      <c r="M1570" s="145">
        <v>1</v>
      </c>
      <c r="N1570" s="145">
        <v>11439</v>
      </c>
    </row>
    <row r="1571" spans="1:14">
      <c r="A1571" s="258"/>
      <c r="B1571" s="258"/>
      <c r="C1571" s="147" t="s">
        <v>3030</v>
      </c>
      <c r="D1571" s="145">
        <v>0</v>
      </c>
      <c r="E1571" s="145">
        <v>1</v>
      </c>
      <c r="F1571" s="145">
        <v>1</v>
      </c>
      <c r="G1571" s="145">
        <v>0</v>
      </c>
      <c r="H1571" s="145">
        <v>0</v>
      </c>
      <c r="I1571" s="145">
        <v>0</v>
      </c>
      <c r="J1571" s="145">
        <v>0</v>
      </c>
      <c r="K1571" s="145">
        <v>2</v>
      </c>
      <c r="L1571" s="145">
        <v>0</v>
      </c>
      <c r="M1571" s="145">
        <v>0</v>
      </c>
      <c r="N1571" s="145">
        <v>28559</v>
      </c>
    </row>
    <row r="1572" spans="1:14">
      <c r="A1572" s="258"/>
      <c r="B1572" s="258"/>
      <c r="C1572" s="147" t="s">
        <v>3031</v>
      </c>
      <c r="D1572" s="145">
        <v>0</v>
      </c>
      <c r="E1572" s="145">
        <v>0</v>
      </c>
      <c r="F1572" s="145">
        <v>0</v>
      </c>
      <c r="G1572" s="145">
        <v>0</v>
      </c>
      <c r="H1572" s="145">
        <v>0</v>
      </c>
      <c r="I1572" s="145">
        <v>1</v>
      </c>
      <c r="J1572" s="145">
        <v>0</v>
      </c>
      <c r="K1572" s="145">
        <v>0</v>
      </c>
      <c r="L1572" s="145">
        <v>1</v>
      </c>
      <c r="M1572" s="145">
        <v>0</v>
      </c>
      <c r="N1572" s="145">
        <v>13907</v>
      </c>
    </row>
    <row r="1573" spans="1:14">
      <c r="A1573" s="258"/>
      <c r="B1573" s="258"/>
      <c r="C1573" s="144" t="s">
        <v>2942</v>
      </c>
      <c r="D1573" s="145">
        <v>4</v>
      </c>
      <c r="E1573" s="145">
        <v>1</v>
      </c>
      <c r="F1573" s="145">
        <v>0</v>
      </c>
      <c r="G1573" s="145">
        <v>0</v>
      </c>
      <c r="H1573" s="145">
        <v>0</v>
      </c>
      <c r="I1573" s="145">
        <v>0</v>
      </c>
      <c r="J1573" s="145">
        <v>1</v>
      </c>
      <c r="K1573" s="145">
        <v>1</v>
      </c>
      <c r="L1573" s="145">
        <v>2</v>
      </c>
      <c r="M1573" s="145">
        <v>1</v>
      </c>
      <c r="N1573" s="145">
        <v>121534</v>
      </c>
    </row>
    <row r="1574" spans="1:14">
      <c r="A1574" s="258"/>
      <c r="B1574" s="258"/>
      <c r="C1574" s="144" t="s">
        <v>2165</v>
      </c>
      <c r="D1574" s="145">
        <v>8</v>
      </c>
      <c r="E1574" s="145">
        <v>0</v>
      </c>
      <c r="F1574" s="145">
        <v>1</v>
      </c>
      <c r="G1574" s="145">
        <v>0</v>
      </c>
      <c r="H1574" s="145">
        <v>0</v>
      </c>
      <c r="I1574" s="145">
        <v>0</v>
      </c>
      <c r="J1574" s="145">
        <v>4</v>
      </c>
      <c r="K1574" s="145">
        <v>2</v>
      </c>
      <c r="L1574" s="145">
        <v>1</v>
      </c>
      <c r="M1574" s="145">
        <v>2</v>
      </c>
      <c r="N1574" s="145">
        <v>42031</v>
      </c>
    </row>
    <row r="1575" spans="1:14">
      <c r="A1575" s="258"/>
      <c r="B1575" s="258"/>
      <c r="C1575" s="144" t="s">
        <v>3032</v>
      </c>
      <c r="D1575" s="145">
        <v>0</v>
      </c>
      <c r="E1575" s="145">
        <v>1</v>
      </c>
      <c r="F1575" s="145">
        <v>0</v>
      </c>
      <c r="G1575" s="145">
        <v>0</v>
      </c>
      <c r="H1575" s="145">
        <v>0</v>
      </c>
      <c r="I1575" s="145">
        <v>0</v>
      </c>
      <c r="J1575" s="145">
        <v>0</v>
      </c>
      <c r="K1575" s="145">
        <v>0</v>
      </c>
      <c r="L1575" s="145">
        <v>1</v>
      </c>
      <c r="M1575" s="145">
        <v>0</v>
      </c>
      <c r="N1575" s="145">
        <v>19607</v>
      </c>
    </row>
    <row r="1576" spans="1:14">
      <c r="A1576" s="258"/>
      <c r="B1576" s="258"/>
      <c r="C1576" s="144" t="s">
        <v>3033</v>
      </c>
      <c r="D1576" s="145">
        <v>1</v>
      </c>
      <c r="E1576" s="145">
        <v>0</v>
      </c>
      <c r="F1576" s="145">
        <v>0</v>
      </c>
      <c r="G1576" s="145">
        <v>0</v>
      </c>
      <c r="H1576" s="145">
        <v>0</v>
      </c>
      <c r="I1576" s="145">
        <v>1</v>
      </c>
      <c r="J1576" s="145">
        <v>1</v>
      </c>
      <c r="K1576" s="145">
        <v>1</v>
      </c>
      <c r="L1576" s="145">
        <v>0</v>
      </c>
      <c r="M1576" s="145">
        <v>0</v>
      </c>
      <c r="N1576" s="145">
        <v>33372</v>
      </c>
    </row>
    <row r="1577" spans="1:14">
      <c r="A1577" s="258"/>
      <c r="B1577" s="258"/>
      <c r="C1577" s="144" t="s">
        <v>3034</v>
      </c>
      <c r="D1577" s="145">
        <v>1</v>
      </c>
      <c r="E1577" s="145">
        <v>0</v>
      </c>
      <c r="F1577" s="145">
        <v>0</v>
      </c>
      <c r="G1577" s="145">
        <v>0</v>
      </c>
      <c r="H1577" s="145">
        <v>0</v>
      </c>
      <c r="I1577" s="145">
        <v>0</v>
      </c>
      <c r="J1577" s="145">
        <v>0</v>
      </c>
      <c r="K1577" s="145">
        <v>0</v>
      </c>
      <c r="L1577" s="145">
        <v>1</v>
      </c>
      <c r="M1577" s="145">
        <v>0</v>
      </c>
      <c r="N1577" s="145">
        <v>45122</v>
      </c>
    </row>
    <row r="1578" spans="1:14">
      <c r="A1578" s="258"/>
      <c r="B1578" s="258"/>
      <c r="C1578" s="144" t="s">
        <v>3035</v>
      </c>
      <c r="D1578" s="145">
        <v>1</v>
      </c>
      <c r="E1578" s="145">
        <v>0</v>
      </c>
      <c r="F1578" s="145">
        <v>0</v>
      </c>
      <c r="G1578" s="145">
        <v>0</v>
      </c>
      <c r="H1578" s="145">
        <v>0</v>
      </c>
      <c r="I1578" s="145">
        <v>0</v>
      </c>
      <c r="J1578" s="145">
        <v>0</v>
      </c>
      <c r="K1578" s="145">
        <v>1</v>
      </c>
      <c r="L1578" s="145">
        <v>0</v>
      </c>
      <c r="M1578" s="145">
        <v>0</v>
      </c>
      <c r="N1578" s="145">
        <v>1987</v>
      </c>
    </row>
    <row r="1579" spans="1:14">
      <c r="A1579" s="258"/>
      <c r="B1579" s="258"/>
      <c r="C1579" s="144" t="s">
        <v>3036</v>
      </c>
      <c r="D1579" s="145">
        <v>1</v>
      </c>
      <c r="E1579" s="145">
        <v>0</v>
      </c>
      <c r="F1579" s="145">
        <v>0</v>
      </c>
      <c r="G1579" s="145">
        <v>0</v>
      </c>
      <c r="H1579" s="145">
        <v>0</v>
      </c>
      <c r="I1579" s="145">
        <v>0</v>
      </c>
      <c r="J1579" s="145">
        <v>0</v>
      </c>
      <c r="K1579" s="145">
        <v>0</v>
      </c>
      <c r="L1579" s="145">
        <v>1</v>
      </c>
      <c r="M1579" s="145">
        <v>0</v>
      </c>
      <c r="N1579" s="145">
        <v>20337</v>
      </c>
    </row>
    <row r="1580" spans="1:14">
      <c r="A1580" s="258"/>
      <c r="B1580" s="258"/>
      <c r="C1580" s="144" t="s">
        <v>3037</v>
      </c>
      <c r="D1580" s="145">
        <v>6</v>
      </c>
      <c r="E1580" s="145">
        <v>2</v>
      </c>
      <c r="F1580" s="145">
        <v>1</v>
      </c>
      <c r="G1580" s="145">
        <v>0</v>
      </c>
      <c r="H1580" s="145">
        <v>0</v>
      </c>
      <c r="I1580" s="145">
        <v>0</v>
      </c>
      <c r="J1580" s="145">
        <v>1</v>
      </c>
      <c r="K1580" s="145">
        <v>4</v>
      </c>
      <c r="L1580" s="145">
        <v>3</v>
      </c>
      <c r="M1580" s="145">
        <v>1</v>
      </c>
      <c r="N1580" s="145">
        <v>68925</v>
      </c>
    </row>
    <row r="1581" spans="1:14" ht="19">
      <c r="A1581" s="258"/>
      <c r="B1581" s="258"/>
      <c r="C1581" s="144" t="s">
        <v>7968</v>
      </c>
      <c r="D1581" s="145">
        <v>4</v>
      </c>
      <c r="E1581" s="145">
        <v>2</v>
      </c>
      <c r="F1581" s="145">
        <v>3</v>
      </c>
      <c r="G1581" s="145">
        <v>0</v>
      </c>
      <c r="H1581" s="145">
        <v>0</v>
      </c>
      <c r="I1581" s="145">
        <v>0</v>
      </c>
      <c r="J1581" s="145">
        <v>0</v>
      </c>
      <c r="K1581" s="145">
        <v>4</v>
      </c>
      <c r="L1581" s="145">
        <v>4</v>
      </c>
      <c r="M1581" s="145">
        <v>0</v>
      </c>
      <c r="N1581" s="145">
        <v>48311</v>
      </c>
    </row>
    <row r="1582" spans="1:14" ht="19">
      <c r="A1582" s="258"/>
      <c r="B1582" s="258"/>
      <c r="C1582" s="144" t="s">
        <v>7969</v>
      </c>
      <c r="D1582" s="145">
        <v>7</v>
      </c>
      <c r="E1582" s="145">
        <v>4</v>
      </c>
      <c r="F1582" s="145">
        <v>6</v>
      </c>
      <c r="G1582" s="145">
        <v>0</v>
      </c>
      <c r="H1582" s="145">
        <v>0</v>
      </c>
      <c r="I1582" s="145">
        <v>1</v>
      </c>
      <c r="J1582" s="145">
        <v>6</v>
      </c>
      <c r="K1582" s="145">
        <v>8</v>
      </c>
      <c r="L1582" s="145">
        <v>1</v>
      </c>
      <c r="M1582" s="145">
        <v>2</v>
      </c>
      <c r="N1582" s="145">
        <v>277533</v>
      </c>
    </row>
    <row r="1583" spans="1:14">
      <c r="A1583" s="258"/>
      <c r="B1583" s="258"/>
      <c r="C1583" s="144" t="s">
        <v>3038</v>
      </c>
      <c r="D1583" s="145">
        <v>1</v>
      </c>
      <c r="E1583" s="145">
        <v>0</v>
      </c>
      <c r="F1583" s="145">
        <v>1</v>
      </c>
      <c r="G1583" s="145">
        <v>0</v>
      </c>
      <c r="H1583" s="145">
        <v>0</v>
      </c>
      <c r="I1583" s="145">
        <v>0</v>
      </c>
      <c r="J1583" s="145">
        <v>1</v>
      </c>
      <c r="K1583" s="145">
        <v>1</v>
      </c>
      <c r="L1583" s="145">
        <v>0</v>
      </c>
      <c r="M1583" s="145">
        <v>0</v>
      </c>
      <c r="N1583" s="145">
        <v>11647</v>
      </c>
    </row>
    <row r="1584" spans="1:14">
      <c r="A1584" s="258"/>
      <c r="B1584" s="258"/>
      <c r="C1584" s="144" t="s">
        <v>130</v>
      </c>
      <c r="D1584" s="145">
        <v>0</v>
      </c>
      <c r="E1584" s="145">
        <v>1</v>
      </c>
      <c r="F1584" s="145">
        <v>0</v>
      </c>
      <c r="G1584" s="145">
        <v>0</v>
      </c>
      <c r="H1584" s="145">
        <v>0</v>
      </c>
      <c r="I1584" s="145">
        <v>0</v>
      </c>
      <c r="J1584" s="145">
        <v>1</v>
      </c>
      <c r="K1584" s="145">
        <v>0</v>
      </c>
      <c r="L1584" s="145">
        <v>0</v>
      </c>
      <c r="M1584" s="145">
        <v>0</v>
      </c>
      <c r="N1584" s="145">
        <v>8276</v>
      </c>
    </row>
    <row r="1585" spans="1:14">
      <c r="A1585" s="258"/>
      <c r="B1585" s="258"/>
      <c r="C1585" s="144" t="s">
        <v>3039</v>
      </c>
      <c r="D1585" s="145">
        <v>1</v>
      </c>
      <c r="E1585" s="145">
        <v>0</v>
      </c>
      <c r="F1585" s="145">
        <v>0</v>
      </c>
      <c r="G1585" s="145">
        <v>0</v>
      </c>
      <c r="H1585" s="145">
        <v>0</v>
      </c>
      <c r="I1585" s="145">
        <v>0</v>
      </c>
      <c r="J1585" s="145">
        <v>1</v>
      </c>
      <c r="K1585" s="145">
        <v>0</v>
      </c>
      <c r="L1585" s="145">
        <v>0</v>
      </c>
      <c r="M1585" s="145">
        <v>0</v>
      </c>
      <c r="N1585" s="145">
        <v>21113</v>
      </c>
    </row>
    <row r="1586" spans="1:14">
      <c r="A1586" s="258"/>
      <c r="B1586" s="258"/>
      <c r="C1586" s="144" t="s">
        <v>3040</v>
      </c>
      <c r="D1586" s="145">
        <v>1</v>
      </c>
      <c r="E1586" s="145">
        <v>0</v>
      </c>
      <c r="F1586" s="145">
        <v>0</v>
      </c>
      <c r="G1586" s="145">
        <v>0</v>
      </c>
      <c r="H1586" s="145">
        <v>0</v>
      </c>
      <c r="I1586" s="145">
        <v>0</v>
      </c>
      <c r="J1586" s="145">
        <v>0</v>
      </c>
      <c r="K1586" s="145">
        <v>1</v>
      </c>
      <c r="L1586" s="145">
        <v>0</v>
      </c>
      <c r="M1586" s="145">
        <v>0</v>
      </c>
      <c r="N1586" s="145">
        <v>27700</v>
      </c>
    </row>
    <row r="1587" spans="1:14">
      <c r="A1587" s="258"/>
      <c r="B1587" s="258"/>
      <c r="C1587" s="144" t="s">
        <v>3041</v>
      </c>
      <c r="D1587" s="145">
        <v>3</v>
      </c>
      <c r="E1587" s="145">
        <v>0</v>
      </c>
      <c r="F1587" s="145">
        <v>0</v>
      </c>
      <c r="G1587" s="145">
        <v>0</v>
      </c>
      <c r="H1587" s="145">
        <v>0</v>
      </c>
      <c r="I1587" s="145">
        <v>0</v>
      </c>
      <c r="J1587" s="145">
        <v>0</v>
      </c>
      <c r="K1587" s="145">
        <v>0</v>
      </c>
      <c r="L1587" s="145">
        <v>2</v>
      </c>
      <c r="M1587" s="145">
        <v>1</v>
      </c>
      <c r="N1587" s="145">
        <v>78531</v>
      </c>
    </row>
    <row r="1588" spans="1:14">
      <c r="A1588" s="258"/>
      <c r="B1588" s="258" t="s">
        <v>1951</v>
      </c>
      <c r="C1588" s="141"/>
      <c r="D1588" s="142">
        <v>3</v>
      </c>
      <c r="E1588" s="142">
        <v>1</v>
      </c>
      <c r="F1588" s="142">
        <v>0</v>
      </c>
      <c r="G1588" s="142">
        <v>0</v>
      </c>
      <c r="H1588" s="142">
        <v>0</v>
      </c>
      <c r="I1588" s="142">
        <v>0</v>
      </c>
      <c r="J1588" s="142"/>
      <c r="K1588" s="142"/>
      <c r="L1588" s="142"/>
      <c r="M1588" s="142"/>
      <c r="N1588" s="142"/>
    </row>
    <row r="1589" spans="1:14" ht="19">
      <c r="A1589" s="258"/>
      <c r="B1589" s="258"/>
      <c r="C1589" s="144" t="s">
        <v>7970</v>
      </c>
      <c r="D1589" s="145">
        <v>3</v>
      </c>
      <c r="E1589" s="145">
        <v>1</v>
      </c>
      <c r="F1589" s="145">
        <v>0</v>
      </c>
      <c r="G1589" s="145">
        <v>0</v>
      </c>
      <c r="H1589" s="145">
        <v>0</v>
      </c>
      <c r="I1589" s="145">
        <v>0</v>
      </c>
      <c r="J1589" s="145">
        <v>0</v>
      </c>
      <c r="K1589" s="145">
        <v>0</v>
      </c>
      <c r="L1589" s="145">
        <v>1</v>
      </c>
      <c r="M1589" s="145">
        <v>0</v>
      </c>
      <c r="N1589" s="145">
        <v>62309</v>
      </c>
    </row>
    <row r="1590" spans="1:14">
      <c r="A1590" s="258"/>
      <c r="B1590" s="258" t="s">
        <v>1955</v>
      </c>
      <c r="C1590" s="141"/>
      <c r="D1590" s="142">
        <v>9</v>
      </c>
      <c r="E1590" s="142">
        <v>1</v>
      </c>
      <c r="F1590" s="142">
        <v>1</v>
      </c>
      <c r="G1590" s="142">
        <v>0</v>
      </c>
      <c r="H1590" s="142">
        <v>2</v>
      </c>
      <c r="I1590" s="142">
        <v>1</v>
      </c>
      <c r="J1590" s="142"/>
      <c r="K1590" s="142"/>
      <c r="L1590" s="142"/>
      <c r="M1590" s="142"/>
      <c r="N1590" s="142"/>
    </row>
    <row r="1591" spans="1:14">
      <c r="A1591" s="258"/>
      <c r="B1591" s="258"/>
      <c r="C1591" s="144" t="s">
        <v>3042</v>
      </c>
      <c r="D1591" s="145">
        <v>1</v>
      </c>
      <c r="E1591" s="145">
        <v>0</v>
      </c>
      <c r="F1591" s="145">
        <v>0</v>
      </c>
      <c r="G1591" s="145">
        <v>0</v>
      </c>
      <c r="H1591" s="145">
        <v>0</v>
      </c>
      <c r="I1591" s="145">
        <v>0</v>
      </c>
      <c r="J1591" s="145">
        <v>0</v>
      </c>
      <c r="K1591" s="145">
        <v>0</v>
      </c>
      <c r="L1591" s="145">
        <v>0</v>
      </c>
      <c r="M1591" s="145">
        <v>1</v>
      </c>
      <c r="N1591" s="145"/>
    </row>
    <row r="1592" spans="1:14">
      <c r="A1592" s="258"/>
      <c r="B1592" s="258"/>
      <c r="C1592" s="144" t="s">
        <v>2449</v>
      </c>
      <c r="D1592" s="145">
        <v>1</v>
      </c>
      <c r="E1592" s="145">
        <v>0</v>
      </c>
      <c r="F1592" s="145">
        <v>0</v>
      </c>
      <c r="G1592" s="145">
        <v>0</v>
      </c>
      <c r="H1592" s="145">
        <v>0</v>
      </c>
      <c r="I1592" s="145">
        <v>0</v>
      </c>
      <c r="J1592" s="145">
        <v>0</v>
      </c>
      <c r="K1592" s="145">
        <v>0</v>
      </c>
      <c r="L1592" s="145">
        <v>0</v>
      </c>
      <c r="M1592" s="145">
        <v>1</v>
      </c>
      <c r="N1592" s="145"/>
    </row>
    <row r="1593" spans="1:14">
      <c r="A1593" s="258"/>
      <c r="B1593" s="258"/>
      <c r="C1593" s="144" t="s">
        <v>2250</v>
      </c>
      <c r="D1593" s="145">
        <v>1</v>
      </c>
      <c r="E1593" s="145">
        <v>0</v>
      </c>
      <c r="F1593" s="145">
        <v>0</v>
      </c>
      <c r="G1593" s="145">
        <v>0</v>
      </c>
      <c r="H1593" s="145">
        <v>0</v>
      </c>
      <c r="I1593" s="145">
        <v>0</v>
      </c>
      <c r="J1593" s="145">
        <v>1</v>
      </c>
      <c r="K1593" s="145">
        <v>0</v>
      </c>
      <c r="L1593" s="145">
        <v>0</v>
      </c>
      <c r="M1593" s="145">
        <v>0</v>
      </c>
      <c r="N1593" s="145"/>
    </row>
    <row r="1594" spans="1:14">
      <c r="A1594" s="258"/>
      <c r="B1594" s="258"/>
      <c r="C1594" s="144" t="s">
        <v>3043</v>
      </c>
      <c r="D1594" s="145">
        <v>2</v>
      </c>
      <c r="E1594" s="145">
        <v>0</v>
      </c>
      <c r="F1594" s="145">
        <v>1</v>
      </c>
      <c r="G1594" s="145">
        <v>0</v>
      </c>
      <c r="H1594" s="145">
        <v>0</v>
      </c>
      <c r="I1594" s="145">
        <v>0</v>
      </c>
      <c r="J1594" s="145">
        <v>0</v>
      </c>
      <c r="K1594" s="145">
        <v>1</v>
      </c>
      <c r="L1594" s="145">
        <v>1</v>
      </c>
      <c r="M1594" s="145">
        <v>1</v>
      </c>
      <c r="N1594" s="145"/>
    </row>
    <row r="1595" spans="1:14" ht="19">
      <c r="A1595" s="258"/>
      <c r="B1595" s="258"/>
      <c r="C1595" s="144" t="s">
        <v>7971</v>
      </c>
      <c r="D1595" s="145">
        <v>3</v>
      </c>
      <c r="E1595" s="145">
        <v>0</v>
      </c>
      <c r="F1595" s="145">
        <v>0</v>
      </c>
      <c r="G1595" s="145">
        <v>0</v>
      </c>
      <c r="H1595" s="145">
        <v>2</v>
      </c>
      <c r="I1595" s="145">
        <v>1</v>
      </c>
      <c r="J1595" s="145">
        <v>1</v>
      </c>
      <c r="K1595" s="145">
        <v>1</v>
      </c>
      <c r="L1595" s="145">
        <v>0</v>
      </c>
      <c r="M1595" s="145">
        <v>3</v>
      </c>
      <c r="N1595" s="145"/>
    </row>
    <row r="1596" spans="1:14">
      <c r="A1596" s="258"/>
      <c r="B1596" s="258"/>
      <c r="C1596" s="144" t="s">
        <v>3044</v>
      </c>
      <c r="D1596" s="145">
        <v>0</v>
      </c>
      <c r="E1596" s="145">
        <v>1</v>
      </c>
      <c r="F1596" s="145">
        <v>0</v>
      </c>
      <c r="G1596" s="145">
        <v>0</v>
      </c>
      <c r="H1596" s="145">
        <v>0</v>
      </c>
      <c r="I1596" s="145">
        <v>0</v>
      </c>
      <c r="J1596" s="145">
        <v>0</v>
      </c>
      <c r="K1596" s="145">
        <v>0</v>
      </c>
      <c r="L1596" s="145">
        <v>0</v>
      </c>
      <c r="M1596" s="145">
        <v>1</v>
      </c>
      <c r="N1596" s="145"/>
    </row>
    <row r="1597" spans="1:14">
      <c r="A1597" s="258"/>
      <c r="B1597" s="258"/>
      <c r="C1597" s="144" t="s">
        <v>3045</v>
      </c>
      <c r="D1597" s="145">
        <v>1</v>
      </c>
      <c r="E1597" s="145">
        <v>0</v>
      </c>
      <c r="F1597" s="145">
        <v>0</v>
      </c>
      <c r="G1597" s="145">
        <v>0</v>
      </c>
      <c r="H1597" s="145">
        <v>0</v>
      </c>
      <c r="I1597" s="145">
        <v>0</v>
      </c>
      <c r="J1597" s="145">
        <v>0</v>
      </c>
      <c r="K1597" s="145">
        <v>0</v>
      </c>
      <c r="L1597" s="145">
        <v>1</v>
      </c>
      <c r="M1597" s="145">
        <v>0</v>
      </c>
      <c r="N1597" s="145"/>
    </row>
    <row r="1598" spans="1:14">
      <c r="A1598" s="258"/>
      <c r="B1598" s="258" t="s">
        <v>1963</v>
      </c>
      <c r="C1598" s="141"/>
      <c r="D1598" s="142">
        <v>5</v>
      </c>
      <c r="E1598" s="142">
        <v>0</v>
      </c>
      <c r="F1598" s="142">
        <v>1</v>
      </c>
      <c r="G1598" s="142">
        <v>0</v>
      </c>
      <c r="H1598" s="142">
        <v>0</v>
      </c>
      <c r="I1598" s="142">
        <v>0</v>
      </c>
      <c r="J1598" s="142"/>
      <c r="K1598" s="142"/>
      <c r="L1598" s="142"/>
      <c r="M1598" s="142"/>
      <c r="N1598" s="142"/>
    </row>
    <row r="1599" spans="1:14">
      <c r="A1599" s="258"/>
      <c r="B1599" s="258"/>
      <c r="C1599" s="144" t="s">
        <v>2575</v>
      </c>
      <c r="D1599" s="145">
        <v>1</v>
      </c>
      <c r="E1599" s="145">
        <v>0</v>
      </c>
      <c r="F1599" s="145">
        <v>0</v>
      </c>
      <c r="G1599" s="145">
        <v>0</v>
      </c>
      <c r="H1599" s="145">
        <v>0</v>
      </c>
      <c r="I1599" s="145">
        <v>0</v>
      </c>
      <c r="J1599" s="145">
        <v>0</v>
      </c>
      <c r="K1599" s="145">
        <v>1</v>
      </c>
      <c r="L1599" s="145">
        <v>0</v>
      </c>
      <c r="M1599" s="145">
        <v>0</v>
      </c>
      <c r="N1599" s="145"/>
    </row>
    <row r="1600" spans="1:14">
      <c r="A1600" s="258"/>
      <c r="B1600" s="258"/>
      <c r="C1600" s="144" t="s">
        <v>2370</v>
      </c>
      <c r="D1600" s="145">
        <v>0</v>
      </c>
      <c r="E1600" s="145">
        <v>0</v>
      </c>
      <c r="F1600" s="145">
        <v>1</v>
      </c>
      <c r="G1600" s="145">
        <v>0</v>
      </c>
      <c r="H1600" s="145">
        <v>0</v>
      </c>
      <c r="I1600" s="145">
        <v>0</v>
      </c>
      <c r="J1600" s="145">
        <v>0</v>
      </c>
      <c r="K1600" s="145">
        <v>0</v>
      </c>
      <c r="L1600" s="145">
        <v>0</v>
      </c>
      <c r="M1600" s="145">
        <v>1</v>
      </c>
      <c r="N1600" s="145"/>
    </row>
    <row r="1601" spans="1:14">
      <c r="A1601" s="258"/>
      <c r="B1601" s="258"/>
      <c r="C1601" s="144" t="s">
        <v>3046</v>
      </c>
      <c r="D1601" s="145">
        <v>1</v>
      </c>
      <c r="E1601" s="145">
        <v>0</v>
      </c>
      <c r="F1601" s="145">
        <v>0</v>
      </c>
      <c r="G1601" s="145">
        <v>0</v>
      </c>
      <c r="H1601" s="145">
        <v>0</v>
      </c>
      <c r="I1601" s="145">
        <v>0</v>
      </c>
      <c r="J1601" s="145">
        <v>0</v>
      </c>
      <c r="K1601" s="145">
        <v>0</v>
      </c>
      <c r="L1601" s="145">
        <v>1</v>
      </c>
      <c r="M1601" s="145">
        <v>0</v>
      </c>
      <c r="N1601" s="145"/>
    </row>
    <row r="1602" spans="1:14">
      <c r="A1602" s="258"/>
      <c r="B1602" s="258"/>
      <c r="C1602" s="144" t="s">
        <v>3047</v>
      </c>
      <c r="D1602" s="145">
        <v>1</v>
      </c>
      <c r="E1602" s="145">
        <v>0</v>
      </c>
      <c r="F1602" s="145">
        <v>0</v>
      </c>
      <c r="G1602" s="145">
        <v>0</v>
      </c>
      <c r="H1602" s="145">
        <v>0</v>
      </c>
      <c r="I1602" s="145">
        <v>0</v>
      </c>
      <c r="J1602" s="145">
        <v>0</v>
      </c>
      <c r="K1602" s="145">
        <v>1</v>
      </c>
      <c r="L1602" s="145">
        <v>0</v>
      </c>
      <c r="M1602" s="145">
        <v>0</v>
      </c>
      <c r="N1602" s="145"/>
    </row>
    <row r="1603" spans="1:14">
      <c r="A1603" s="258"/>
      <c r="B1603" s="258"/>
      <c r="C1603" s="144" t="s">
        <v>3048</v>
      </c>
      <c r="D1603" s="145">
        <v>1</v>
      </c>
      <c r="E1603" s="145">
        <v>0</v>
      </c>
      <c r="F1603" s="145">
        <v>0</v>
      </c>
      <c r="G1603" s="145">
        <v>0</v>
      </c>
      <c r="H1603" s="145">
        <v>0</v>
      </c>
      <c r="I1603" s="145">
        <v>0</v>
      </c>
      <c r="J1603" s="145">
        <v>0</v>
      </c>
      <c r="K1603" s="145">
        <v>0</v>
      </c>
      <c r="L1603" s="145">
        <v>0</v>
      </c>
      <c r="M1603" s="145">
        <v>1</v>
      </c>
      <c r="N1603" s="145"/>
    </row>
    <row r="1604" spans="1:14">
      <c r="A1604" s="258"/>
      <c r="B1604" s="258"/>
      <c r="C1604" s="144" t="s">
        <v>3049</v>
      </c>
      <c r="D1604" s="145">
        <v>1</v>
      </c>
      <c r="E1604" s="145">
        <v>0</v>
      </c>
      <c r="F1604" s="145">
        <v>0</v>
      </c>
      <c r="G1604" s="145">
        <v>0</v>
      </c>
      <c r="H1604" s="145">
        <v>0</v>
      </c>
      <c r="I1604" s="145">
        <v>0</v>
      </c>
      <c r="J1604" s="145">
        <v>1</v>
      </c>
      <c r="K1604" s="145">
        <v>0</v>
      </c>
      <c r="L1604" s="145">
        <v>0</v>
      </c>
      <c r="M1604" s="145">
        <v>0</v>
      </c>
      <c r="N1604" s="145"/>
    </row>
    <row r="1605" spans="1:14">
      <c r="A1605" s="258"/>
      <c r="B1605" s="258" t="s">
        <v>2259</v>
      </c>
      <c r="C1605" s="141"/>
      <c r="D1605" s="142">
        <v>2</v>
      </c>
      <c r="E1605" s="142">
        <v>1</v>
      </c>
      <c r="F1605" s="142">
        <v>1</v>
      </c>
      <c r="G1605" s="142">
        <v>0</v>
      </c>
      <c r="H1605" s="142">
        <v>0</v>
      </c>
      <c r="I1605" s="142">
        <v>0</v>
      </c>
      <c r="J1605" s="142"/>
      <c r="K1605" s="142"/>
      <c r="L1605" s="142"/>
      <c r="M1605" s="142"/>
      <c r="N1605" s="142"/>
    </row>
    <row r="1606" spans="1:14">
      <c r="A1606" s="258"/>
      <c r="B1606" s="258"/>
      <c r="C1606" s="144" t="s">
        <v>3050</v>
      </c>
      <c r="D1606" s="145">
        <v>1</v>
      </c>
      <c r="E1606" s="145">
        <v>0</v>
      </c>
      <c r="F1606" s="145">
        <v>1</v>
      </c>
      <c r="G1606" s="145">
        <v>0</v>
      </c>
      <c r="H1606" s="145">
        <v>0</v>
      </c>
      <c r="I1606" s="145">
        <v>0</v>
      </c>
      <c r="J1606" s="145">
        <v>0</v>
      </c>
      <c r="K1606" s="145">
        <v>0</v>
      </c>
      <c r="L1606" s="145">
        <v>1</v>
      </c>
      <c r="M1606" s="145">
        <v>1</v>
      </c>
      <c r="N1606" s="145"/>
    </row>
    <row r="1607" spans="1:14" ht="19">
      <c r="A1607" s="258"/>
      <c r="B1607" s="258"/>
      <c r="C1607" s="144" t="s">
        <v>7972</v>
      </c>
      <c r="D1607" s="145">
        <v>1</v>
      </c>
      <c r="E1607" s="145">
        <v>1</v>
      </c>
      <c r="F1607" s="145">
        <v>0</v>
      </c>
      <c r="G1607" s="145">
        <v>0</v>
      </c>
      <c r="H1607" s="145">
        <v>0</v>
      </c>
      <c r="I1607" s="145">
        <v>0</v>
      </c>
      <c r="J1607" s="145">
        <v>1</v>
      </c>
      <c r="K1607" s="145">
        <v>0</v>
      </c>
      <c r="L1607" s="145">
        <v>0</v>
      </c>
      <c r="M1607" s="145">
        <v>0</v>
      </c>
      <c r="N1607" s="145"/>
    </row>
    <row r="1608" spans="1:14">
      <c r="A1608" s="258" t="s">
        <v>90</v>
      </c>
      <c r="B1608" s="143" t="s">
        <v>1904</v>
      </c>
      <c r="C1608" s="141"/>
      <c r="D1608" s="142">
        <v>16</v>
      </c>
      <c r="E1608" s="142">
        <v>1</v>
      </c>
      <c r="F1608" s="142">
        <v>4</v>
      </c>
      <c r="G1608" s="142">
        <v>5</v>
      </c>
      <c r="H1608" s="142">
        <v>1</v>
      </c>
      <c r="I1608" s="142">
        <v>2</v>
      </c>
      <c r="J1608" s="142"/>
      <c r="K1608" s="142"/>
      <c r="L1608" s="142"/>
      <c r="M1608" s="142"/>
      <c r="N1608" s="142"/>
    </row>
    <row r="1609" spans="1:14">
      <c r="A1609" s="258"/>
      <c r="B1609" s="258" t="s">
        <v>1905</v>
      </c>
      <c r="C1609" s="141"/>
      <c r="D1609" s="142">
        <v>7</v>
      </c>
      <c r="E1609" s="142">
        <v>1</v>
      </c>
      <c r="F1609" s="142">
        <v>2</v>
      </c>
      <c r="G1609" s="142">
        <v>4</v>
      </c>
      <c r="H1609" s="142">
        <v>0</v>
      </c>
      <c r="I1609" s="142">
        <v>1</v>
      </c>
      <c r="J1609" s="142"/>
      <c r="K1609" s="142"/>
      <c r="L1609" s="142"/>
      <c r="M1609" s="142"/>
      <c r="N1609" s="142"/>
    </row>
    <row r="1610" spans="1:14">
      <c r="A1610" s="258"/>
      <c r="B1610" s="258"/>
      <c r="C1610" s="144" t="s">
        <v>3051</v>
      </c>
      <c r="D1610" s="145">
        <v>1</v>
      </c>
      <c r="E1610" s="145">
        <v>0</v>
      </c>
      <c r="F1610" s="145">
        <v>0</v>
      </c>
      <c r="G1610" s="145">
        <v>0</v>
      </c>
      <c r="H1610" s="145">
        <v>0</v>
      </c>
      <c r="I1610" s="145">
        <v>0</v>
      </c>
      <c r="J1610" s="145">
        <v>0</v>
      </c>
      <c r="K1610" s="145">
        <v>0</v>
      </c>
      <c r="L1610" s="145">
        <v>1</v>
      </c>
      <c r="M1610" s="145">
        <v>0</v>
      </c>
      <c r="N1610" s="145">
        <v>25636</v>
      </c>
    </row>
    <row r="1611" spans="1:14">
      <c r="A1611" s="258"/>
      <c r="B1611" s="258"/>
      <c r="C1611" s="144" t="s">
        <v>3052</v>
      </c>
      <c r="D1611" s="145">
        <v>1</v>
      </c>
      <c r="E1611" s="145">
        <v>0</v>
      </c>
      <c r="F1611" s="145">
        <v>0</v>
      </c>
      <c r="G1611" s="145">
        <v>0</v>
      </c>
      <c r="H1611" s="145">
        <v>0</v>
      </c>
      <c r="I1611" s="145">
        <v>0</v>
      </c>
      <c r="J1611" s="145">
        <v>0</v>
      </c>
      <c r="K1611" s="145">
        <v>0</v>
      </c>
      <c r="L1611" s="145">
        <v>0</v>
      </c>
      <c r="M1611" s="145">
        <v>1</v>
      </c>
      <c r="N1611" s="145">
        <v>10687</v>
      </c>
    </row>
    <row r="1612" spans="1:14">
      <c r="A1612" s="258"/>
      <c r="B1612" s="258"/>
      <c r="C1612" s="144" t="s">
        <v>3053</v>
      </c>
      <c r="D1612" s="145">
        <v>0</v>
      </c>
      <c r="E1612" s="145">
        <v>0</v>
      </c>
      <c r="F1612" s="145">
        <v>0</v>
      </c>
      <c r="G1612" s="145">
        <v>0</v>
      </c>
      <c r="H1612" s="145">
        <v>0</v>
      </c>
      <c r="I1612" s="145">
        <v>1</v>
      </c>
      <c r="J1612" s="145">
        <v>0</v>
      </c>
      <c r="K1612" s="145">
        <v>0</v>
      </c>
      <c r="L1612" s="145">
        <v>0</v>
      </c>
      <c r="M1612" s="145">
        <v>1</v>
      </c>
      <c r="N1612" s="145">
        <v>14216</v>
      </c>
    </row>
    <row r="1613" spans="1:14">
      <c r="A1613" s="258"/>
      <c r="B1613" s="258"/>
      <c r="C1613" s="144" t="s">
        <v>3054</v>
      </c>
      <c r="D1613" s="145">
        <v>1</v>
      </c>
      <c r="E1613" s="145">
        <v>1</v>
      </c>
      <c r="F1613" s="145">
        <v>0</v>
      </c>
      <c r="G1613" s="145">
        <v>0</v>
      </c>
      <c r="H1613" s="145">
        <v>0</v>
      </c>
      <c r="I1613" s="145">
        <v>0</v>
      </c>
      <c r="J1613" s="145">
        <v>0</v>
      </c>
      <c r="K1613" s="145">
        <v>1</v>
      </c>
      <c r="L1613" s="145">
        <v>0</v>
      </c>
      <c r="M1613" s="145">
        <v>1</v>
      </c>
      <c r="N1613" s="145">
        <v>18992</v>
      </c>
    </row>
    <row r="1614" spans="1:14">
      <c r="A1614" s="258"/>
      <c r="B1614" s="258"/>
      <c r="C1614" s="144" t="s">
        <v>3055</v>
      </c>
      <c r="D1614" s="145">
        <v>0</v>
      </c>
      <c r="E1614" s="145">
        <v>0</v>
      </c>
      <c r="F1614" s="145">
        <v>1</v>
      </c>
      <c r="G1614" s="145">
        <v>0</v>
      </c>
      <c r="H1614" s="145">
        <v>0</v>
      </c>
      <c r="I1614" s="145">
        <v>0</v>
      </c>
      <c r="J1614" s="145">
        <v>1</v>
      </c>
      <c r="K1614" s="145">
        <v>0</v>
      </c>
      <c r="L1614" s="145">
        <v>0</v>
      </c>
      <c r="M1614" s="145">
        <v>0</v>
      </c>
      <c r="N1614" s="145">
        <v>2416</v>
      </c>
    </row>
    <row r="1615" spans="1:14">
      <c r="A1615" s="258"/>
      <c r="B1615" s="258"/>
      <c r="C1615" s="144" t="s">
        <v>3056</v>
      </c>
      <c r="D1615" s="145">
        <v>2</v>
      </c>
      <c r="E1615" s="145">
        <v>0</v>
      </c>
      <c r="F1615" s="145">
        <v>1</v>
      </c>
      <c r="G1615" s="145">
        <v>0</v>
      </c>
      <c r="H1615" s="145">
        <v>0</v>
      </c>
      <c r="I1615" s="145">
        <v>0</v>
      </c>
      <c r="J1615" s="145">
        <v>0</v>
      </c>
      <c r="K1615" s="145">
        <v>1</v>
      </c>
      <c r="L1615" s="145">
        <v>2</v>
      </c>
      <c r="M1615" s="145">
        <v>0</v>
      </c>
      <c r="N1615" s="145">
        <v>46862</v>
      </c>
    </row>
    <row r="1616" spans="1:14">
      <c r="A1616" s="258"/>
      <c r="B1616" s="258"/>
      <c r="C1616" s="144" t="s">
        <v>3057</v>
      </c>
      <c r="D1616" s="145">
        <v>1</v>
      </c>
      <c r="E1616" s="145">
        <v>0</v>
      </c>
      <c r="F1616" s="145">
        <v>0</v>
      </c>
      <c r="G1616" s="145">
        <v>0</v>
      </c>
      <c r="H1616" s="145">
        <v>0</v>
      </c>
      <c r="I1616" s="145">
        <v>0</v>
      </c>
      <c r="J1616" s="145">
        <v>1</v>
      </c>
      <c r="K1616" s="145">
        <v>0</v>
      </c>
      <c r="L1616" s="145">
        <v>0</v>
      </c>
      <c r="M1616" s="145">
        <v>0</v>
      </c>
      <c r="N1616" s="145">
        <v>40651</v>
      </c>
    </row>
    <row r="1617" spans="1:14">
      <c r="A1617" s="258"/>
      <c r="B1617" s="258"/>
      <c r="C1617" s="144" t="s">
        <v>3058</v>
      </c>
      <c r="D1617" s="145">
        <v>1</v>
      </c>
      <c r="E1617" s="145">
        <v>0</v>
      </c>
      <c r="F1617" s="145">
        <v>0</v>
      </c>
      <c r="G1617" s="145">
        <v>0</v>
      </c>
      <c r="H1617" s="145">
        <v>0</v>
      </c>
      <c r="I1617" s="145">
        <v>0</v>
      </c>
      <c r="J1617" s="145">
        <v>1</v>
      </c>
      <c r="K1617" s="145">
        <v>0</v>
      </c>
      <c r="L1617" s="145">
        <v>0</v>
      </c>
      <c r="M1617" s="145">
        <v>0</v>
      </c>
      <c r="N1617" s="145">
        <v>37534</v>
      </c>
    </row>
    <row r="1618" spans="1:14" ht="19">
      <c r="A1618" s="258"/>
      <c r="B1618" s="258"/>
      <c r="C1618" s="144" t="s">
        <v>7973</v>
      </c>
      <c r="D1618" s="145">
        <v>0</v>
      </c>
      <c r="E1618" s="145">
        <v>0</v>
      </c>
      <c r="F1618" s="145">
        <v>0</v>
      </c>
      <c r="G1618" s="145">
        <v>4</v>
      </c>
      <c r="H1618" s="145">
        <v>0</v>
      </c>
      <c r="I1618" s="145">
        <v>0</v>
      </c>
      <c r="J1618" s="145">
        <v>0</v>
      </c>
      <c r="K1618" s="145">
        <v>1</v>
      </c>
      <c r="L1618" s="145">
        <v>1</v>
      </c>
      <c r="M1618" s="145">
        <v>1</v>
      </c>
      <c r="N1618" s="145">
        <v>20381</v>
      </c>
    </row>
    <row r="1619" spans="1:14">
      <c r="A1619" s="258"/>
      <c r="B1619" s="258" t="s">
        <v>1955</v>
      </c>
      <c r="C1619" s="141"/>
      <c r="D1619" s="142">
        <v>4</v>
      </c>
      <c r="E1619" s="142">
        <v>0</v>
      </c>
      <c r="F1619" s="142">
        <v>1</v>
      </c>
      <c r="G1619" s="142">
        <v>0</v>
      </c>
      <c r="H1619" s="142">
        <v>0</v>
      </c>
      <c r="I1619" s="142">
        <v>0</v>
      </c>
      <c r="J1619" s="142"/>
      <c r="K1619" s="142"/>
      <c r="L1619" s="142"/>
      <c r="M1619" s="142"/>
      <c r="N1619" s="142"/>
    </row>
    <row r="1620" spans="1:14">
      <c r="A1620" s="258"/>
      <c r="B1620" s="258"/>
      <c r="C1620" s="144" t="s">
        <v>3059</v>
      </c>
      <c r="D1620" s="145">
        <v>1</v>
      </c>
      <c r="E1620" s="145">
        <v>0</v>
      </c>
      <c r="F1620" s="145">
        <v>0</v>
      </c>
      <c r="G1620" s="145">
        <v>0</v>
      </c>
      <c r="H1620" s="145">
        <v>0</v>
      </c>
      <c r="I1620" s="145">
        <v>0</v>
      </c>
      <c r="J1620" s="145">
        <v>1</v>
      </c>
      <c r="K1620" s="145">
        <v>0</v>
      </c>
      <c r="L1620" s="145">
        <v>0</v>
      </c>
      <c r="M1620" s="145">
        <v>0</v>
      </c>
      <c r="N1620" s="145"/>
    </row>
    <row r="1621" spans="1:14">
      <c r="A1621" s="258"/>
      <c r="B1621" s="258"/>
      <c r="C1621" s="144" t="s">
        <v>2572</v>
      </c>
      <c r="D1621" s="145">
        <v>1</v>
      </c>
      <c r="E1621" s="145">
        <v>0</v>
      </c>
      <c r="F1621" s="145">
        <v>0</v>
      </c>
      <c r="G1621" s="145">
        <v>0</v>
      </c>
      <c r="H1621" s="145">
        <v>0</v>
      </c>
      <c r="I1621" s="145">
        <v>0</v>
      </c>
      <c r="J1621" s="145">
        <v>0</v>
      </c>
      <c r="K1621" s="145">
        <v>0</v>
      </c>
      <c r="L1621" s="145">
        <v>0</v>
      </c>
      <c r="M1621" s="145">
        <v>1</v>
      </c>
      <c r="N1621" s="145"/>
    </row>
    <row r="1622" spans="1:14">
      <c r="A1622" s="258"/>
      <c r="B1622" s="258"/>
      <c r="C1622" s="144" t="s">
        <v>3060</v>
      </c>
      <c r="D1622" s="145">
        <v>0</v>
      </c>
      <c r="E1622" s="145">
        <v>0</v>
      </c>
      <c r="F1622" s="145">
        <v>1</v>
      </c>
      <c r="G1622" s="145">
        <v>0</v>
      </c>
      <c r="H1622" s="145">
        <v>0</v>
      </c>
      <c r="I1622" s="145">
        <v>0</v>
      </c>
      <c r="J1622" s="145">
        <v>0</v>
      </c>
      <c r="K1622" s="145">
        <v>0</v>
      </c>
      <c r="L1622" s="145">
        <v>1</v>
      </c>
      <c r="M1622" s="145">
        <v>0</v>
      </c>
      <c r="N1622" s="145"/>
    </row>
    <row r="1623" spans="1:14">
      <c r="A1623" s="258"/>
      <c r="B1623" s="258"/>
      <c r="C1623" s="144" t="s">
        <v>3061</v>
      </c>
      <c r="D1623" s="145">
        <v>2</v>
      </c>
      <c r="E1623" s="145">
        <v>0</v>
      </c>
      <c r="F1623" s="145">
        <v>0</v>
      </c>
      <c r="G1623" s="145">
        <v>0</v>
      </c>
      <c r="H1623" s="145">
        <v>0</v>
      </c>
      <c r="I1623" s="145">
        <v>0</v>
      </c>
      <c r="J1623" s="145">
        <v>0</v>
      </c>
      <c r="K1623" s="145">
        <v>0</v>
      </c>
      <c r="L1623" s="145">
        <v>1</v>
      </c>
      <c r="M1623" s="145">
        <v>1</v>
      </c>
      <c r="N1623" s="145"/>
    </row>
    <row r="1624" spans="1:14">
      <c r="A1624" s="258"/>
      <c r="B1624" s="258" t="s">
        <v>1963</v>
      </c>
      <c r="C1624" s="141"/>
      <c r="D1624" s="142">
        <v>5</v>
      </c>
      <c r="E1624" s="142">
        <v>0</v>
      </c>
      <c r="F1624" s="142">
        <v>1</v>
      </c>
      <c r="G1624" s="142">
        <v>1</v>
      </c>
      <c r="H1624" s="142">
        <v>1</v>
      </c>
      <c r="I1624" s="142">
        <v>1</v>
      </c>
      <c r="J1624" s="142"/>
      <c r="K1624" s="142"/>
      <c r="L1624" s="142"/>
      <c r="M1624" s="142"/>
      <c r="N1624" s="142"/>
    </row>
    <row r="1625" spans="1:14">
      <c r="A1625" s="258"/>
      <c r="B1625" s="258"/>
      <c r="C1625" s="144" t="s">
        <v>3062</v>
      </c>
      <c r="D1625" s="145">
        <v>0</v>
      </c>
      <c r="E1625" s="145">
        <v>0</v>
      </c>
      <c r="F1625" s="145">
        <v>0</v>
      </c>
      <c r="G1625" s="145">
        <v>0</v>
      </c>
      <c r="H1625" s="145">
        <v>0</v>
      </c>
      <c r="I1625" s="145">
        <v>1</v>
      </c>
      <c r="J1625" s="145">
        <v>0</v>
      </c>
      <c r="K1625" s="145">
        <v>1</v>
      </c>
      <c r="L1625" s="145">
        <v>0</v>
      </c>
      <c r="M1625" s="145">
        <v>0</v>
      </c>
      <c r="N1625" s="145"/>
    </row>
    <row r="1626" spans="1:14">
      <c r="A1626" s="258"/>
      <c r="B1626" s="258"/>
      <c r="C1626" s="144" t="s">
        <v>3063</v>
      </c>
      <c r="D1626" s="145">
        <v>1</v>
      </c>
      <c r="E1626" s="145">
        <v>0</v>
      </c>
      <c r="F1626" s="145">
        <v>0</v>
      </c>
      <c r="G1626" s="145">
        <v>0</v>
      </c>
      <c r="H1626" s="145">
        <v>0</v>
      </c>
      <c r="I1626" s="145">
        <v>0</v>
      </c>
      <c r="J1626" s="145">
        <v>0</v>
      </c>
      <c r="K1626" s="145">
        <v>0</v>
      </c>
      <c r="L1626" s="145">
        <v>0</v>
      </c>
      <c r="M1626" s="145">
        <v>1</v>
      </c>
      <c r="N1626" s="145"/>
    </row>
    <row r="1627" spans="1:14">
      <c r="A1627" s="258"/>
      <c r="B1627" s="258"/>
      <c r="C1627" s="144" t="s">
        <v>2395</v>
      </c>
      <c r="D1627" s="145">
        <v>3</v>
      </c>
      <c r="E1627" s="145">
        <v>0</v>
      </c>
      <c r="F1627" s="145">
        <v>0</v>
      </c>
      <c r="G1627" s="145">
        <v>0</v>
      </c>
      <c r="H1627" s="145">
        <v>0</v>
      </c>
      <c r="I1627" s="145">
        <v>0</v>
      </c>
      <c r="J1627" s="145">
        <v>1</v>
      </c>
      <c r="K1627" s="145">
        <v>1</v>
      </c>
      <c r="L1627" s="145">
        <v>1</v>
      </c>
      <c r="M1627" s="145">
        <v>0</v>
      </c>
      <c r="N1627" s="145"/>
    </row>
    <row r="1628" spans="1:14">
      <c r="A1628" s="258"/>
      <c r="B1628" s="258"/>
      <c r="C1628" s="144" t="s">
        <v>3064</v>
      </c>
      <c r="D1628" s="145">
        <v>0</v>
      </c>
      <c r="E1628" s="145">
        <v>0</v>
      </c>
      <c r="F1628" s="145">
        <v>1</v>
      </c>
      <c r="G1628" s="145">
        <v>0</v>
      </c>
      <c r="H1628" s="145">
        <v>0</v>
      </c>
      <c r="I1628" s="145">
        <v>0</v>
      </c>
      <c r="J1628" s="145">
        <v>0</v>
      </c>
      <c r="K1628" s="145">
        <v>0</v>
      </c>
      <c r="L1628" s="145">
        <v>1</v>
      </c>
      <c r="M1628" s="145">
        <v>0</v>
      </c>
      <c r="N1628" s="145"/>
    </row>
    <row r="1629" spans="1:14">
      <c r="A1629" s="258"/>
      <c r="B1629" s="258"/>
      <c r="C1629" s="144" t="s">
        <v>3065</v>
      </c>
      <c r="D1629" s="145">
        <v>1</v>
      </c>
      <c r="E1629" s="145">
        <v>0</v>
      </c>
      <c r="F1629" s="145">
        <v>0</v>
      </c>
      <c r="G1629" s="145">
        <v>0</v>
      </c>
      <c r="H1629" s="145">
        <v>0</v>
      </c>
      <c r="I1629" s="145">
        <v>0</v>
      </c>
      <c r="J1629" s="145">
        <v>0</v>
      </c>
      <c r="K1629" s="145">
        <v>0</v>
      </c>
      <c r="L1629" s="145">
        <v>0</v>
      </c>
      <c r="M1629" s="145">
        <v>1</v>
      </c>
      <c r="N1629" s="145"/>
    </row>
    <row r="1630" spans="1:14">
      <c r="A1630" s="258"/>
      <c r="B1630" s="258"/>
      <c r="C1630" s="144" t="s">
        <v>3066</v>
      </c>
      <c r="D1630" s="145">
        <v>0</v>
      </c>
      <c r="E1630" s="145">
        <v>0</v>
      </c>
      <c r="F1630" s="145">
        <v>0</v>
      </c>
      <c r="G1630" s="145">
        <v>0</v>
      </c>
      <c r="H1630" s="145">
        <v>1</v>
      </c>
      <c r="I1630" s="145">
        <v>0</v>
      </c>
      <c r="J1630" s="145">
        <v>0</v>
      </c>
      <c r="K1630" s="145">
        <v>0</v>
      </c>
      <c r="L1630" s="145">
        <v>0</v>
      </c>
      <c r="M1630" s="145">
        <v>1</v>
      </c>
      <c r="N1630" s="145"/>
    </row>
    <row r="1631" spans="1:14">
      <c r="A1631" s="258"/>
      <c r="B1631" s="258"/>
      <c r="C1631" s="144" t="s">
        <v>3067</v>
      </c>
      <c r="D1631" s="145">
        <v>0</v>
      </c>
      <c r="E1631" s="145">
        <v>0</v>
      </c>
      <c r="F1631" s="145">
        <v>0</v>
      </c>
      <c r="G1631" s="145">
        <v>1</v>
      </c>
      <c r="H1631" s="145">
        <v>0</v>
      </c>
      <c r="I1631" s="145">
        <v>0</v>
      </c>
      <c r="J1631" s="145">
        <v>0</v>
      </c>
      <c r="K1631" s="145">
        <v>0</v>
      </c>
      <c r="L1631" s="145">
        <v>0</v>
      </c>
      <c r="M1631" s="145">
        <v>1</v>
      </c>
      <c r="N1631" s="145"/>
    </row>
    <row r="1632" spans="1:14">
      <c r="A1632" s="258" t="s">
        <v>93</v>
      </c>
      <c r="B1632" s="143" t="s">
        <v>1904</v>
      </c>
      <c r="C1632" s="141"/>
      <c r="D1632" s="142">
        <v>119</v>
      </c>
      <c r="E1632" s="142">
        <v>35</v>
      </c>
      <c r="F1632" s="142">
        <v>29</v>
      </c>
      <c r="G1632" s="142">
        <v>4</v>
      </c>
      <c r="H1632" s="142">
        <v>4</v>
      </c>
      <c r="I1632" s="142">
        <v>8</v>
      </c>
      <c r="J1632" s="142"/>
      <c r="K1632" s="142"/>
      <c r="L1632" s="142"/>
      <c r="M1632" s="142"/>
      <c r="N1632" s="142"/>
    </row>
    <row r="1633" spans="1:14">
      <c r="A1633" s="258"/>
      <c r="B1633" s="258" t="s">
        <v>1905</v>
      </c>
      <c r="C1633" s="141"/>
      <c r="D1633" s="142">
        <v>90</v>
      </c>
      <c r="E1633" s="142">
        <v>23</v>
      </c>
      <c r="F1633" s="142">
        <v>23</v>
      </c>
      <c r="G1633" s="142">
        <v>2</v>
      </c>
      <c r="H1633" s="142">
        <v>1</v>
      </c>
      <c r="I1633" s="142">
        <v>5</v>
      </c>
      <c r="J1633" s="142"/>
      <c r="K1633" s="142"/>
      <c r="L1633" s="142"/>
      <c r="M1633" s="142"/>
      <c r="N1633" s="142"/>
    </row>
    <row r="1634" spans="1:14">
      <c r="A1634" s="258"/>
      <c r="B1634" s="258"/>
      <c r="C1634" s="144" t="s">
        <v>3068</v>
      </c>
      <c r="D1634" s="145">
        <v>2</v>
      </c>
      <c r="E1634" s="145">
        <v>1</v>
      </c>
      <c r="F1634" s="145">
        <v>0</v>
      </c>
      <c r="G1634" s="145">
        <v>0</v>
      </c>
      <c r="H1634" s="145">
        <v>0</v>
      </c>
      <c r="I1634" s="145">
        <v>0</v>
      </c>
      <c r="J1634" s="145">
        <v>0</v>
      </c>
      <c r="K1634" s="145">
        <v>2</v>
      </c>
      <c r="L1634" s="145">
        <v>0</v>
      </c>
      <c r="M1634" s="145">
        <v>1</v>
      </c>
      <c r="N1634" s="145">
        <v>20794</v>
      </c>
    </row>
    <row r="1635" spans="1:14">
      <c r="A1635" s="258"/>
      <c r="B1635" s="258"/>
      <c r="C1635" s="144" t="s">
        <v>3069</v>
      </c>
      <c r="D1635" s="145">
        <v>1</v>
      </c>
      <c r="E1635" s="145">
        <v>0</v>
      </c>
      <c r="F1635" s="145">
        <v>0</v>
      </c>
      <c r="G1635" s="145">
        <v>0</v>
      </c>
      <c r="H1635" s="145">
        <v>0</v>
      </c>
      <c r="I1635" s="145">
        <v>0</v>
      </c>
      <c r="J1635" s="145">
        <v>1</v>
      </c>
      <c r="K1635" s="145">
        <v>0</v>
      </c>
      <c r="L1635" s="145">
        <v>0</v>
      </c>
      <c r="M1635" s="145">
        <v>0</v>
      </c>
      <c r="N1635" s="145">
        <v>6078</v>
      </c>
    </row>
    <row r="1636" spans="1:14">
      <c r="A1636" s="258"/>
      <c r="B1636" s="258"/>
      <c r="C1636" s="144" t="s">
        <v>3070</v>
      </c>
      <c r="D1636" s="145">
        <v>1</v>
      </c>
      <c r="E1636" s="145">
        <v>0</v>
      </c>
      <c r="F1636" s="145">
        <v>0</v>
      </c>
      <c r="G1636" s="145">
        <v>0</v>
      </c>
      <c r="H1636" s="145">
        <v>0</v>
      </c>
      <c r="I1636" s="145">
        <v>0</v>
      </c>
      <c r="J1636" s="145">
        <v>0</v>
      </c>
      <c r="K1636" s="145">
        <v>0</v>
      </c>
      <c r="L1636" s="145">
        <v>0</v>
      </c>
      <c r="M1636" s="145">
        <v>1</v>
      </c>
      <c r="N1636" s="145">
        <v>10524</v>
      </c>
    </row>
    <row r="1637" spans="1:14">
      <c r="A1637" s="258"/>
      <c r="B1637" s="258"/>
      <c r="C1637" s="144" t="s">
        <v>3071</v>
      </c>
      <c r="D1637" s="145">
        <v>1</v>
      </c>
      <c r="E1637" s="145">
        <v>3</v>
      </c>
      <c r="F1637" s="145">
        <v>0</v>
      </c>
      <c r="G1637" s="145">
        <v>0</v>
      </c>
      <c r="H1637" s="145">
        <v>0</v>
      </c>
      <c r="I1637" s="145">
        <v>0</v>
      </c>
      <c r="J1637" s="145">
        <v>0</v>
      </c>
      <c r="K1637" s="145">
        <v>2</v>
      </c>
      <c r="L1637" s="145">
        <v>0</v>
      </c>
      <c r="M1637" s="145">
        <v>2</v>
      </c>
      <c r="N1637" s="145">
        <v>24395</v>
      </c>
    </row>
    <row r="1638" spans="1:14" ht="19">
      <c r="A1638" s="258"/>
      <c r="B1638" s="258"/>
      <c r="C1638" s="144" t="s">
        <v>7974</v>
      </c>
      <c r="D1638" s="145">
        <v>1</v>
      </c>
      <c r="E1638" s="145">
        <v>0</v>
      </c>
      <c r="F1638" s="145">
        <v>1</v>
      </c>
      <c r="G1638" s="145">
        <v>0</v>
      </c>
      <c r="H1638" s="145">
        <v>0</v>
      </c>
      <c r="I1638" s="145">
        <v>0</v>
      </c>
      <c r="J1638" s="145">
        <v>0</v>
      </c>
      <c r="K1638" s="145">
        <v>1</v>
      </c>
      <c r="L1638" s="145">
        <v>0</v>
      </c>
      <c r="M1638" s="145">
        <v>0</v>
      </c>
      <c r="N1638" s="145">
        <v>13021</v>
      </c>
    </row>
    <row r="1639" spans="1:14">
      <c r="A1639" s="258"/>
      <c r="B1639" s="258"/>
      <c r="C1639" s="144" t="s">
        <v>3072</v>
      </c>
      <c r="D1639" s="145">
        <v>0</v>
      </c>
      <c r="E1639" s="145">
        <v>1</v>
      </c>
      <c r="F1639" s="145">
        <v>0</v>
      </c>
      <c r="G1639" s="145">
        <v>0</v>
      </c>
      <c r="H1639" s="145">
        <v>0</v>
      </c>
      <c r="I1639" s="145">
        <v>0</v>
      </c>
      <c r="J1639" s="145">
        <v>0</v>
      </c>
      <c r="K1639" s="145">
        <v>1</v>
      </c>
      <c r="L1639" s="145">
        <v>0</v>
      </c>
      <c r="M1639" s="145">
        <v>0</v>
      </c>
      <c r="N1639" s="145">
        <v>11342</v>
      </c>
    </row>
    <row r="1640" spans="1:14">
      <c r="A1640" s="258"/>
      <c r="B1640" s="258"/>
      <c r="C1640" s="144" t="s">
        <v>3073</v>
      </c>
      <c r="D1640" s="145">
        <v>1</v>
      </c>
      <c r="E1640" s="145">
        <v>0</v>
      </c>
      <c r="F1640" s="145">
        <v>0</v>
      </c>
      <c r="G1640" s="145">
        <v>0</v>
      </c>
      <c r="H1640" s="145">
        <v>0</v>
      </c>
      <c r="I1640" s="145">
        <v>0</v>
      </c>
      <c r="J1640" s="145">
        <v>0</v>
      </c>
      <c r="K1640" s="145">
        <v>1</v>
      </c>
      <c r="L1640" s="145">
        <v>0</v>
      </c>
      <c r="M1640" s="145">
        <v>0</v>
      </c>
      <c r="N1640" s="145">
        <v>4074</v>
      </c>
    </row>
    <row r="1641" spans="1:14">
      <c r="A1641" s="258"/>
      <c r="B1641" s="258"/>
      <c r="C1641" s="144" t="s">
        <v>3074</v>
      </c>
      <c r="D1641" s="145">
        <v>1</v>
      </c>
      <c r="E1641" s="145">
        <v>0</v>
      </c>
      <c r="F1641" s="145">
        <v>0</v>
      </c>
      <c r="G1641" s="145">
        <v>0</v>
      </c>
      <c r="H1641" s="145">
        <v>0</v>
      </c>
      <c r="I1641" s="145">
        <v>0</v>
      </c>
      <c r="J1641" s="145">
        <v>0</v>
      </c>
      <c r="K1641" s="145">
        <v>0</v>
      </c>
      <c r="L1641" s="145">
        <v>0</v>
      </c>
      <c r="M1641" s="145">
        <v>1</v>
      </c>
      <c r="N1641" s="145">
        <v>15510</v>
      </c>
    </row>
    <row r="1642" spans="1:14">
      <c r="A1642" s="258"/>
      <c r="B1642" s="258"/>
      <c r="C1642" s="144" t="s">
        <v>3075</v>
      </c>
      <c r="D1642" s="145">
        <v>1</v>
      </c>
      <c r="E1642" s="145">
        <v>0</v>
      </c>
      <c r="F1642" s="145">
        <v>0</v>
      </c>
      <c r="G1642" s="145">
        <v>0</v>
      </c>
      <c r="H1642" s="145">
        <v>0</v>
      </c>
      <c r="I1642" s="145">
        <v>0</v>
      </c>
      <c r="J1642" s="145">
        <v>1</v>
      </c>
      <c r="K1642" s="145">
        <v>0</v>
      </c>
      <c r="L1642" s="145">
        <v>0</v>
      </c>
      <c r="M1642" s="145">
        <v>0</v>
      </c>
      <c r="N1642" s="145">
        <v>4987</v>
      </c>
    </row>
    <row r="1643" spans="1:14">
      <c r="A1643" s="258"/>
      <c r="B1643" s="258"/>
      <c r="C1643" s="144" t="s">
        <v>3076</v>
      </c>
      <c r="D1643" s="145">
        <v>0</v>
      </c>
      <c r="E1643" s="145">
        <v>1</v>
      </c>
      <c r="F1643" s="145">
        <v>0</v>
      </c>
      <c r="G1643" s="145">
        <v>0</v>
      </c>
      <c r="H1643" s="145">
        <v>0</v>
      </c>
      <c r="I1643" s="145">
        <v>0</v>
      </c>
      <c r="J1643" s="145">
        <v>1</v>
      </c>
      <c r="K1643" s="145">
        <v>0</v>
      </c>
      <c r="L1643" s="145">
        <v>0</v>
      </c>
      <c r="M1643" s="145">
        <v>0</v>
      </c>
      <c r="N1643" s="145">
        <v>49451</v>
      </c>
    </row>
    <row r="1644" spans="1:14">
      <c r="A1644" s="258"/>
      <c r="B1644" s="258"/>
      <c r="C1644" s="144" t="s">
        <v>3077</v>
      </c>
      <c r="D1644" s="145">
        <v>1</v>
      </c>
      <c r="E1644" s="145">
        <v>0</v>
      </c>
      <c r="F1644" s="145">
        <v>0</v>
      </c>
      <c r="G1644" s="145">
        <v>0</v>
      </c>
      <c r="H1644" s="145">
        <v>0</v>
      </c>
      <c r="I1644" s="145">
        <v>0</v>
      </c>
      <c r="J1644" s="145">
        <v>0</v>
      </c>
      <c r="K1644" s="145">
        <v>1</v>
      </c>
      <c r="L1644" s="145">
        <v>0</v>
      </c>
      <c r="M1644" s="145">
        <v>0</v>
      </c>
      <c r="N1644" s="145">
        <v>2571</v>
      </c>
    </row>
    <row r="1645" spans="1:14">
      <c r="A1645" s="258"/>
      <c r="B1645" s="258"/>
      <c r="C1645" s="144" t="s">
        <v>3078</v>
      </c>
      <c r="D1645" s="145">
        <v>1</v>
      </c>
      <c r="E1645" s="145">
        <v>0</v>
      </c>
      <c r="F1645" s="145">
        <v>0</v>
      </c>
      <c r="G1645" s="145">
        <v>0</v>
      </c>
      <c r="H1645" s="145">
        <v>0</v>
      </c>
      <c r="I1645" s="145">
        <v>0</v>
      </c>
      <c r="J1645" s="145">
        <v>0</v>
      </c>
      <c r="K1645" s="145">
        <v>1</v>
      </c>
      <c r="L1645" s="145">
        <v>0</v>
      </c>
      <c r="M1645" s="145">
        <v>0</v>
      </c>
      <c r="N1645" s="145">
        <v>5828</v>
      </c>
    </row>
    <row r="1646" spans="1:14">
      <c r="A1646" s="258"/>
      <c r="B1646" s="258"/>
      <c r="C1646" s="144" t="s">
        <v>3079</v>
      </c>
      <c r="D1646" s="145">
        <v>0</v>
      </c>
      <c r="E1646" s="145">
        <v>0</v>
      </c>
      <c r="F1646" s="145">
        <v>0</v>
      </c>
      <c r="G1646" s="145">
        <v>1</v>
      </c>
      <c r="H1646" s="145">
        <v>0</v>
      </c>
      <c r="I1646" s="145">
        <v>0</v>
      </c>
      <c r="J1646" s="145">
        <v>0</v>
      </c>
      <c r="K1646" s="145">
        <v>0</v>
      </c>
      <c r="L1646" s="145">
        <v>1</v>
      </c>
      <c r="M1646" s="145">
        <v>0</v>
      </c>
      <c r="N1646" s="145">
        <v>18527</v>
      </c>
    </row>
    <row r="1647" spans="1:14">
      <c r="A1647" s="258"/>
      <c r="B1647" s="258"/>
      <c r="C1647" s="144" t="s">
        <v>3080</v>
      </c>
      <c r="D1647" s="145">
        <v>1</v>
      </c>
      <c r="E1647" s="145">
        <v>0</v>
      </c>
      <c r="F1647" s="145">
        <v>0</v>
      </c>
      <c r="G1647" s="145">
        <v>0</v>
      </c>
      <c r="H1647" s="145">
        <v>0</v>
      </c>
      <c r="I1647" s="145">
        <v>0</v>
      </c>
      <c r="J1647" s="145">
        <v>0</v>
      </c>
      <c r="K1647" s="145">
        <v>0</v>
      </c>
      <c r="L1647" s="145">
        <v>1</v>
      </c>
      <c r="M1647" s="145">
        <v>0</v>
      </c>
      <c r="N1647" s="145">
        <v>3153</v>
      </c>
    </row>
    <row r="1648" spans="1:14">
      <c r="A1648" s="258"/>
      <c r="B1648" s="258"/>
      <c r="C1648" s="144" t="s">
        <v>2337</v>
      </c>
      <c r="D1648" s="145">
        <v>3</v>
      </c>
      <c r="E1648" s="145">
        <v>2</v>
      </c>
      <c r="F1648" s="145">
        <v>1</v>
      </c>
      <c r="G1648" s="145">
        <v>0</v>
      </c>
      <c r="H1648" s="145">
        <v>0</v>
      </c>
      <c r="I1648" s="145">
        <v>0</v>
      </c>
      <c r="J1648" s="145">
        <v>0</v>
      </c>
      <c r="K1648" s="145">
        <v>3</v>
      </c>
      <c r="L1648" s="145">
        <v>2</v>
      </c>
      <c r="M1648" s="145">
        <v>1</v>
      </c>
      <c r="N1648" s="145">
        <v>18565</v>
      </c>
    </row>
    <row r="1649" spans="1:14">
      <c r="A1649" s="258"/>
      <c r="B1649" s="258"/>
      <c r="C1649" s="144" t="s">
        <v>3081</v>
      </c>
      <c r="D1649" s="145">
        <v>0</v>
      </c>
      <c r="E1649" s="145">
        <v>1</v>
      </c>
      <c r="F1649" s="145">
        <v>0</v>
      </c>
      <c r="G1649" s="145">
        <v>0</v>
      </c>
      <c r="H1649" s="145">
        <v>0</v>
      </c>
      <c r="I1649" s="145">
        <v>0</v>
      </c>
      <c r="J1649" s="145">
        <v>0</v>
      </c>
      <c r="K1649" s="145">
        <v>0</v>
      </c>
      <c r="L1649" s="145">
        <v>0</v>
      </c>
      <c r="M1649" s="145">
        <v>1</v>
      </c>
      <c r="N1649" s="145">
        <v>18178</v>
      </c>
    </row>
    <row r="1650" spans="1:14">
      <c r="A1650" s="258"/>
      <c r="B1650" s="258"/>
      <c r="C1650" s="144" t="s">
        <v>3082</v>
      </c>
      <c r="D1650" s="145">
        <v>0</v>
      </c>
      <c r="E1650" s="145">
        <v>1</v>
      </c>
      <c r="F1650" s="145">
        <v>0</v>
      </c>
      <c r="G1650" s="145">
        <v>0</v>
      </c>
      <c r="H1650" s="145">
        <v>0</v>
      </c>
      <c r="I1650" s="145">
        <v>0</v>
      </c>
      <c r="J1650" s="145">
        <v>1</v>
      </c>
      <c r="K1650" s="145">
        <v>0</v>
      </c>
      <c r="L1650" s="145">
        <v>0</v>
      </c>
      <c r="M1650" s="145">
        <v>0</v>
      </c>
      <c r="N1650" s="145">
        <v>13036</v>
      </c>
    </row>
    <row r="1651" spans="1:14">
      <c r="A1651" s="258"/>
      <c r="B1651" s="258"/>
      <c r="C1651" s="144" t="s">
        <v>3083</v>
      </c>
      <c r="D1651" s="145">
        <v>0</v>
      </c>
      <c r="E1651" s="145">
        <v>1</v>
      </c>
      <c r="F1651" s="145">
        <v>0</v>
      </c>
      <c r="G1651" s="145">
        <v>0</v>
      </c>
      <c r="H1651" s="145">
        <v>0</v>
      </c>
      <c r="I1651" s="145">
        <v>0</v>
      </c>
      <c r="J1651" s="145">
        <v>0</v>
      </c>
      <c r="K1651" s="145">
        <v>0</v>
      </c>
      <c r="L1651" s="145">
        <v>1</v>
      </c>
      <c r="M1651" s="145">
        <v>0</v>
      </c>
      <c r="N1651" s="145">
        <v>51565</v>
      </c>
    </row>
    <row r="1652" spans="1:14">
      <c r="A1652" s="258"/>
      <c r="B1652" s="258"/>
      <c r="C1652" s="144" t="s">
        <v>3084</v>
      </c>
      <c r="D1652" s="145">
        <v>1</v>
      </c>
      <c r="E1652" s="145">
        <v>0</v>
      </c>
      <c r="F1652" s="145">
        <v>0</v>
      </c>
      <c r="G1652" s="145">
        <v>0</v>
      </c>
      <c r="H1652" s="145">
        <v>0</v>
      </c>
      <c r="I1652" s="145">
        <v>0</v>
      </c>
      <c r="J1652" s="145">
        <v>1</v>
      </c>
      <c r="K1652" s="145">
        <v>0</v>
      </c>
      <c r="L1652" s="145">
        <v>0</v>
      </c>
      <c r="M1652" s="145">
        <v>0</v>
      </c>
      <c r="N1652" s="145">
        <v>4067</v>
      </c>
    </row>
    <row r="1653" spans="1:14">
      <c r="A1653" s="258"/>
      <c r="B1653" s="258"/>
      <c r="C1653" s="144" t="s">
        <v>3085</v>
      </c>
      <c r="D1653" s="145">
        <v>0</v>
      </c>
      <c r="E1653" s="145">
        <v>1</v>
      </c>
      <c r="F1653" s="145">
        <v>0</v>
      </c>
      <c r="G1653" s="145">
        <v>0</v>
      </c>
      <c r="H1653" s="145">
        <v>0</v>
      </c>
      <c r="I1653" s="145">
        <v>0</v>
      </c>
      <c r="J1653" s="145">
        <v>1</v>
      </c>
      <c r="K1653" s="145">
        <v>0</v>
      </c>
      <c r="L1653" s="145">
        <v>0</v>
      </c>
      <c r="M1653" s="145">
        <v>0</v>
      </c>
      <c r="N1653" s="145">
        <v>25542</v>
      </c>
    </row>
    <row r="1654" spans="1:14">
      <c r="A1654" s="258"/>
      <c r="B1654" s="258"/>
      <c r="C1654" s="144" t="s">
        <v>2652</v>
      </c>
      <c r="D1654" s="145">
        <v>0</v>
      </c>
      <c r="E1654" s="145">
        <v>0</v>
      </c>
      <c r="F1654" s="145">
        <v>0</v>
      </c>
      <c r="G1654" s="145">
        <v>0</v>
      </c>
      <c r="H1654" s="145">
        <v>0</v>
      </c>
      <c r="I1654" s="145">
        <v>1</v>
      </c>
      <c r="J1654" s="145">
        <v>0</v>
      </c>
      <c r="K1654" s="145">
        <v>1</v>
      </c>
      <c r="L1654" s="145">
        <v>0</v>
      </c>
      <c r="M1654" s="145">
        <v>0</v>
      </c>
      <c r="N1654" s="145">
        <v>6077</v>
      </c>
    </row>
    <row r="1655" spans="1:14">
      <c r="A1655" s="258"/>
      <c r="B1655" s="258"/>
      <c r="C1655" s="144" t="s">
        <v>3086</v>
      </c>
      <c r="D1655" s="145">
        <v>1</v>
      </c>
      <c r="E1655" s="145">
        <v>0</v>
      </c>
      <c r="F1655" s="145">
        <v>1</v>
      </c>
      <c r="G1655" s="145">
        <v>0</v>
      </c>
      <c r="H1655" s="145">
        <v>0</v>
      </c>
      <c r="I1655" s="145">
        <v>0</v>
      </c>
      <c r="J1655" s="145">
        <v>2</v>
      </c>
      <c r="K1655" s="145">
        <v>0</v>
      </c>
      <c r="L1655" s="145">
        <v>0</v>
      </c>
      <c r="M1655" s="145">
        <v>0</v>
      </c>
      <c r="N1655" s="145">
        <v>17028</v>
      </c>
    </row>
    <row r="1656" spans="1:14">
      <c r="A1656" s="258"/>
      <c r="B1656" s="258"/>
      <c r="C1656" s="144" t="s">
        <v>3087</v>
      </c>
      <c r="D1656" s="145">
        <v>1</v>
      </c>
      <c r="E1656" s="145">
        <v>0</v>
      </c>
      <c r="F1656" s="145">
        <v>0</v>
      </c>
      <c r="G1656" s="145">
        <v>0</v>
      </c>
      <c r="H1656" s="145">
        <v>0</v>
      </c>
      <c r="I1656" s="145">
        <v>0</v>
      </c>
      <c r="J1656" s="145">
        <v>0</v>
      </c>
      <c r="K1656" s="145">
        <v>0</v>
      </c>
      <c r="L1656" s="145">
        <v>1</v>
      </c>
      <c r="M1656" s="145">
        <v>0</v>
      </c>
      <c r="N1656" s="145">
        <v>25029</v>
      </c>
    </row>
    <row r="1657" spans="1:14">
      <c r="A1657" s="258"/>
      <c r="B1657" s="258"/>
      <c r="C1657" s="144" t="s">
        <v>1933</v>
      </c>
      <c r="D1657" s="145">
        <v>1</v>
      </c>
      <c r="E1657" s="145">
        <v>0</v>
      </c>
      <c r="F1657" s="145">
        <v>0</v>
      </c>
      <c r="G1657" s="145">
        <v>0</v>
      </c>
      <c r="H1657" s="145">
        <v>0</v>
      </c>
      <c r="I1657" s="145">
        <v>0</v>
      </c>
      <c r="J1657" s="145">
        <v>0</v>
      </c>
      <c r="K1657" s="145">
        <v>0</v>
      </c>
      <c r="L1657" s="145">
        <v>1</v>
      </c>
      <c r="M1657" s="145">
        <v>0</v>
      </c>
      <c r="N1657" s="145">
        <v>1370</v>
      </c>
    </row>
    <row r="1658" spans="1:14">
      <c r="A1658" s="258"/>
      <c r="B1658" s="258"/>
      <c r="C1658" s="144" t="s">
        <v>2623</v>
      </c>
      <c r="D1658" s="145">
        <v>2</v>
      </c>
      <c r="E1658" s="145">
        <v>0</v>
      </c>
      <c r="F1658" s="145">
        <v>0</v>
      </c>
      <c r="G1658" s="145">
        <v>0</v>
      </c>
      <c r="H1658" s="145">
        <v>0</v>
      </c>
      <c r="I1658" s="145">
        <v>0</v>
      </c>
      <c r="J1658" s="145">
        <v>0</v>
      </c>
      <c r="K1658" s="145">
        <v>0</v>
      </c>
      <c r="L1658" s="145">
        <v>2</v>
      </c>
      <c r="M1658" s="145">
        <v>0</v>
      </c>
      <c r="N1658" s="145">
        <v>121255</v>
      </c>
    </row>
    <row r="1659" spans="1:14">
      <c r="A1659" s="258"/>
      <c r="B1659" s="258"/>
      <c r="C1659" s="144" t="s">
        <v>3088</v>
      </c>
      <c r="D1659" s="145">
        <v>1</v>
      </c>
      <c r="E1659" s="145">
        <v>0</v>
      </c>
      <c r="F1659" s="145">
        <v>0</v>
      </c>
      <c r="G1659" s="145">
        <v>0</v>
      </c>
      <c r="H1659" s="145">
        <v>0</v>
      </c>
      <c r="I1659" s="145">
        <v>0</v>
      </c>
      <c r="J1659" s="145">
        <v>0</v>
      </c>
      <c r="K1659" s="145">
        <v>1</v>
      </c>
      <c r="L1659" s="145">
        <v>0</v>
      </c>
      <c r="M1659" s="145">
        <v>0</v>
      </c>
      <c r="N1659" s="145">
        <v>776</v>
      </c>
    </row>
    <row r="1660" spans="1:14">
      <c r="A1660" s="258"/>
      <c r="B1660" s="258"/>
      <c r="C1660" s="144" t="s">
        <v>3089</v>
      </c>
      <c r="D1660" s="145">
        <v>28</v>
      </c>
      <c r="E1660" s="145">
        <v>3</v>
      </c>
      <c r="F1660" s="145">
        <v>8</v>
      </c>
      <c r="G1660" s="145">
        <v>0</v>
      </c>
      <c r="H1660" s="145">
        <v>0</v>
      </c>
      <c r="I1660" s="145">
        <v>3</v>
      </c>
      <c r="J1660" s="145">
        <v>4</v>
      </c>
      <c r="K1660" s="145">
        <v>10</v>
      </c>
      <c r="L1660" s="145">
        <v>17</v>
      </c>
      <c r="M1660" s="145">
        <v>11</v>
      </c>
      <c r="N1660" s="145">
        <v>508856</v>
      </c>
    </row>
    <row r="1661" spans="1:14">
      <c r="A1661" s="258"/>
      <c r="B1661" s="258"/>
      <c r="C1661" s="144" t="s">
        <v>3090</v>
      </c>
      <c r="D1661" s="145">
        <v>1</v>
      </c>
      <c r="E1661" s="145">
        <v>0</v>
      </c>
      <c r="F1661" s="145">
        <v>0</v>
      </c>
      <c r="G1661" s="145">
        <v>0</v>
      </c>
      <c r="H1661" s="145">
        <v>0</v>
      </c>
      <c r="I1661" s="145">
        <v>0</v>
      </c>
      <c r="J1661" s="145">
        <v>0</v>
      </c>
      <c r="K1661" s="145">
        <v>0</v>
      </c>
      <c r="L1661" s="145">
        <v>0</v>
      </c>
      <c r="M1661" s="145">
        <v>1</v>
      </c>
      <c r="N1661" s="145">
        <v>17846</v>
      </c>
    </row>
    <row r="1662" spans="1:14">
      <c r="A1662" s="258"/>
      <c r="B1662" s="258"/>
      <c r="C1662" s="144" t="s">
        <v>2673</v>
      </c>
      <c r="D1662" s="145">
        <v>2</v>
      </c>
      <c r="E1662" s="145">
        <v>0</v>
      </c>
      <c r="F1662" s="145">
        <v>0</v>
      </c>
      <c r="G1662" s="145">
        <v>0</v>
      </c>
      <c r="H1662" s="145">
        <v>0</v>
      </c>
      <c r="I1662" s="145">
        <v>0</v>
      </c>
      <c r="J1662" s="145">
        <v>0</v>
      </c>
      <c r="K1662" s="145">
        <v>0</v>
      </c>
      <c r="L1662" s="145">
        <v>1</v>
      </c>
      <c r="M1662" s="145">
        <v>1</v>
      </c>
      <c r="N1662" s="145">
        <v>15143</v>
      </c>
    </row>
    <row r="1663" spans="1:14">
      <c r="A1663" s="258"/>
      <c r="B1663" s="258"/>
      <c r="C1663" s="144" t="s">
        <v>3091</v>
      </c>
      <c r="D1663" s="145">
        <v>4</v>
      </c>
      <c r="E1663" s="145">
        <v>0</v>
      </c>
      <c r="F1663" s="145">
        <v>0</v>
      </c>
      <c r="G1663" s="145">
        <v>0</v>
      </c>
      <c r="H1663" s="145">
        <v>0</v>
      </c>
      <c r="I1663" s="145">
        <v>0</v>
      </c>
      <c r="J1663" s="145">
        <v>2</v>
      </c>
      <c r="K1663" s="145">
        <v>0</v>
      </c>
      <c r="L1663" s="145">
        <v>0</v>
      </c>
      <c r="M1663" s="145">
        <v>2</v>
      </c>
      <c r="N1663" s="145">
        <v>103976</v>
      </c>
    </row>
    <row r="1664" spans="1:14">
      <c r="A1664" s="258"/>
      <c r="B1664" s="258"/>
      <c r="C1664" s="144" t="s">
        <v>3092</v>
      </c>
      <c r="D1664" s="145">
        <v>1</v>
      </c>
      <c r="E1664" s="145">
        <v>0</v>
      </c>
      <c r="F1664" s="145">
        <v>0</v>
      </c>
      <c r="G1664" s="145">
        <v>0</v>
      </c>
      <c r="H1664" s="145">
        <v>0</v>
      </c>
      <c r="I1664" s="145">
        <v>0</v>
      </c>
      <c r="J1664" s="145"/>
      <c r="K1664" s="145"/>
      <c r="L1664" s="145"/>
      <c r="M1664" s="145">
        <v>1</v>
      </c>
      <c r="N1664" s="145">
        <v>30470</v>
      </c>
    </row>
    <row r="1665" spans="1:14">
      <c r="A1665" s="258"/>
      <c r="B1665" s="258"/>
      <c r="C1665" s="144" t="s">
        <v>3093</v>
      </c>
      <c r="D1665" s="145">
        <v>0</v>
      </c>
      <c r="E1665" s="145">
        <v>1</v>
      </c>
      <c r="F1665" s="145">
        <v>0</v>
      </c>
      <c r="G1665" s="145">
        <v>0</v>
      </c>
      <c r="H1665" s="145">
        <v>0</v>
      </c>
      <c r="I1665" s="145">
        <v>0</v>
      </c>
      <c r="J1665" s="145">
        <v>0</v>
      </c>
      <c r="K1665" s="145">
        <v>0</v>
      </c>
      <c r="L1665" s="145">
        <v>0</v>
      </c>
      <c r="M1665" s="145">
        <v>1</v>
      </c>
      <c r="N1665" s="145">
        <v>5480</v>
      </c>
    </row>
    <row r="1666" spans="1:14">
      <c r="A1666" s="258"/>
      <c r="B1666" s="258"/>
      <c r="C1666" s="144" t="s">
        <v>2828</v>
      </c>
      <c r="D1666" s="145">
        <v>2</v>
      </c>
      <c r="E1666" s="145">
        <v>0</v>
      </c>
      <c r="F1666" s="145">
        <v>0</v>
      </c>
      <c r="G1666" s="145">
        <v>0</v>
      </c>
      <c r="H1666" s="145">
        <v>0</v>
      </c>
      <c r="I1666" s="145">
        <v>0</v>
      </c>
      <c r="J1666" s="145">
        <v>0</v>
      </c>
      <c r="K1666" s="145">
        <v>0</v>
      </c>
      <c r="L1666" s="145">
        <v>0</v>
      </c>
      <c r="M1666" s="145">
        <v>2</v>
      </c>
      <c r="N1666" s="145">
        <v>3568</v>
      </c>
    </row>
    <row r="1667" spans="1:14" ht="19">
      <c r="A1667" s="258"/>
      <c r="B1667" s="258"/>
      <c r="C1667" s="144" t="s">
        <v>7965</v>
      </c>
      <c r="D1667" s="145">
        <v>0</v>
      </c>
      <c r="E1667" s="145">
        <v>0</v>
      </c>
      <c r="F1667" s="145">
        <v>2</v>
      </c>
      <c r="G1667" s="145">
        <v>0</v>
      </c>
      <c r="H1667" s="145">
        <v>0</v>
      </c>
      <c r="I1667" s="145">
        <v>0</v>
      </c>
      <c r="J1667" s="145">
        <v>0</v>
      </c>
      <c r="K1667" s="145">
        <v>1</v>
      </c>
      <c r="L1667" s="145">
        <v>0</v>
      </c>
      <c r="M1667" s="145">
        <v>0</v>
      </c>
      <c r="N1667" s="145">
        <v>8117</v>
      </c>
    </row>
    <row r="1668" spans="1:14">
      <c r="A1668" s="258"/>
      <c r="B1668" s="258"/>
      <c r="C1668" s="144" t="s">
        <v>3094</v>
      </c>
      <c r="D1668" s="145">
        <v>0</v>
      </c>
      <c r="E1668" s="145">
        <v>0</v>
      </c>
      <c r="F1668" s="145">
        <v>1</v>
      </c>
      <c r="G1668" s="145">
        <v>0</v>
      </c>
      <c r="H1668" s="145">
        <v>0</v>
      </c>
      <c r="I1668" s="145">
        <v>0</v>
      </c>
      <c r="J1668" s="145">
        <v>0</v>
      </c>
      <c r="K1668" s="145">
        <v>1</v>
      </c>
      <c r="L1668" s="145">
        <v>0</v>
      </c>
      <c r="M1668" s="145">
        <v>0</v>
      </c>
      <c r="N1668" s="145">
        <v>509</v>
      </c>
    </row>
    <row r="1669" spans="1:14">
      <c r="A1669" s="258"/>
      <c r="B1669" s="258"/>
      <c r="C1669" s="144" t="s">
        <v>3095</v>
      </c>
      <c r="D1669" s="145">
        <v>2</v>
      </c>
      <c r="E1669" s="145">
        <v>0</v>
      </c>
      <c r="F1669" s="145">
        <v>0</v>
      </c>
      <c r="G1669" s="145">
        <v>0</v>
      </c>
      <c r="H1669" s="145">
        <v>0</v>
      </c>
      <c r="I1669" s="145">
        <v>0</v>
      </c>
      <c r="J1669" s="145">
        <v>0</v>
      </c>
      <c r="K1669" s="145">
        <v>0</v>
      </c>
      <c r="L1669" s="145">
        <v>1</v>
      </c>
      <c r="M1669" s="145">
        <v>1</v>
      </c>
      <c r="N1669" s="145">
        <v>13998</v>
      </c>
    </row>
    <row r="1670" spans="1:14">
      <c r="A1670" s="258"/>
      <c r="B1670" s="258"/>
      <c r="C1670" s="144" t="s">
        <v>3096</v>
      </c>
      <c r="D1670" s="145">
        <v>1</v>
      </c>
      <c r="E1670" s="145">
        <v>0</v>
      </c>
      <c r="F1670" s="145">
        <v>0</v>
      </c>
      <c r="G1670" s="145">
        <v>0</v>
      </c>
      <c r="H1670" s="145">
        <v>0</v>
      </c>
      <c r="I1670" s="145">
        <v>0</v>
      </c>
      <c r="J1670" s="145">
        <v>0</v>
      </c>
      <c r="K1670" s="145">
        <v>1</v>
      </c>
      <c r="L1670" s="145">
        <v>0</v>
      </c>
      <c r="M1670" s="145">
        <v>0</v>
      </c>
      <c r="N1670" s="145">
        <v>2681</v>
      </c>
    </row>
    <row r="1671" spans="1:14">
      <c r="A1671" s="258"/>
      <c r="B1671" s="258"/>
      <c r="C1671" s="144" t="s">
        <v>3097</v>
      </c>
      <c r="D1671" s="145">
        <v>1</v>
      </c>
      <c r="E1671" s="145">
        <v>0</v>
      </c>
      <c r="F1671" s="145">
        <v>0</v>
      </c>
      <c r="G1671" s="145">
        <v>0</v>
      </c>
      <c r="H1671" s="145">
        <v>0</v>
      </c>
      <c r="I1671" s="145">
        <v>0</v>
      </c>
      <c r="J1671" s="145">
        <v>1</v>
      </c>
      <c r="K1671" s="145">
        <v>0</v>
      </c>
      <c r="L1671" s="145">
        <v>0</v>
      </c>
      <c r="M1671" s="145">
        <v>0</v>
      </c>
      <c r="N1671" s="145">
        <v>4530</v>
      </c>
    </row>
    <row r="1672" spans="1:14">
      <c r="A1672" s="258"/>
      <c r="B1672" s="258"/>
      <c r="C1672" s="144" t="s">
        <v>3098</v>
      </c>
      <c r="D1672" s="145">
        <v>1</v>
      </c>
      <c r="E1672" s="145">
        <v>0</v>
      </c>
      <c r="F1672" s="145">
        <v>0</v>
      </c>
      <c r="G1672" s="145">
        <v>0</v>
      </c>
      <c r="H1672" s="145">
        <v>0</v>
      </c>
      <c r="I1672" s="145">
        <v>0</v>
      </c>
      <c r="J1672" s="145">
        <v>0</v>
      </c>
      <c r="K1672" s="145">
        <v>1</v>
      </c>
      <c r="L1672" s="145">
        <v>0</v>
      </c>
      <c r="M1672" s="145">
        <v>0</v>
      </c>
      <c r="N1672" s="145">
        <v>4534</v>
      </c>
    </row>
    <row r="1673" spans="1:14">
      <c r="A1673" s="258"/>
      <c r="B1673" s="258"/>
      <c r="C1673" s="144" t="s">
        <v>3099</v>
      </c>
      <c r="D1673" s="145">
        <v>1</v>
      </c>
      <c r="E1673" s="145">
        <v>0</v>
      </c>
      <c r="F1673" s="145">
        <v>1</v>
      </c>
      <c r="G1673" s="145">
        <v>0</v>
      </c>
      <c r="H1673" s="145">
        <v>0</v>
      </c>
      <c r="I1673" s="145">
        <v>0</v>
      </c>
      <c r="J1673" s="145">
        <v>1</v>
      </c>
      <c r="K1673" s="145">
        <v>1</v>
      </c>
      <c r="L1673" s="145">
        <v>0</v>
      </c>
      <c r="M1673" s="145">
        <v>0</v>
      </c>
      <c r="N1673" s="145">
        <v>95689</v>
      </c>
    </row>
    <row r="1674" spans="1:14">
      <c r="A1674" s="258"/>
      <c r="B1674" s="258"/>
      <c r="C1674" s="144" t="s">
        <v>3100</v>
      </c>
      <c r="D1674" s="145">
        <v>1</v>
      </c>
      <c r="E1674" s="145">
        <v>0</v>
      </c>
      <c r="F1674" s="145">
        <v>0</v>
      </c>
      <c r="G1674" s="145">
        <v>0</v>
      </c>
      <c r="H1674" s="145">
        <v>0</v>
      </c>
      <c r="I1674" s="145">
        <v>0</v>
      </c>
      <c r="J1674" s="145">
        <v>0</v>
      </c>
      <c r="K1674" s="145">
        <v>1</v>
      </c>
      <c r="L1674" s="145">
        <v>0</v>
      </c>
      <c r="M1674" s="145">
        <v>0</v>
      </c>
      <c r="N1674" s="145">
        <v>15632</v>
      </c>
    </row>
    <row r="1675" spans="1:14">
      <c r="A1675" s="258"/>
      <c r="B1675" s="258"/>
      <c r="C1675" s="144" t="s">
        <v>3101</v>
      </c>
      <c r="D1675" s="145">
        <v>1</v>
      </c>
      <c r="E1675" s="145">
        <v>0</v>
      </c>
      <c r="F1675" s="145">
        <v>0</v>
      </c>
      <c r="G1675" s="145">
        <v>0</v>
      </c>
      <c r="H1675" s="145">
        <v>0</v>
      </c>
      <c r="I1675" s="145">
        <v>0</v>
      </c>
      <c r="J1675" s="145">
        <v>1</v>
      </c>
      <c r="K1675" s="145">
        <v>0</v>
      </c>
      <c r="L1675" s="145">
        <v>0</v>
      </c>
      <c r="M1675" s="145">
        <v>0</v>
      </c>
      <c r="N1675" s="145">
        <v>29224</v>
      </c>
    </row>
    <row r="1676" spans="1:14">
      <c r="A1676" s="258"/>
      <c r="B1676" s="258"/>
      <c r="C1676" s="144" t="s">
        <v>3102</v>
      </c>
      <c r="D1676" s="145">
        <v>2</v>
      </c>
      <c r="E1676" s="145">
        <v>0</v>
      </c>
      <c r="F1676" s="145">
        <v>1</v>
      </c>
      <c r="G1676" s="145">
        <v>0</v>
      </c>
      <c r="H1676" s="145">
        <v>0</v>
      </c>
      <c r="I1676" s="145">
        <v>0</v>
      </c>
      <c r="J1676" s="145">
        <v>1</v>
      </c>
      <c r="K1676" s="145">
        <v>0</v>
      </c>
      <c r="L1676" s="145">
        <v>2</v>
      </c>
      <c r="M1676" s="145">
        <v>0</v>
      </c>
      <c r="N1676" s="145">
        <v>20321</v>
      </c>
    </row>
    <row r="1677" spans="1:14">
      <c r="A1677" s="258"/>
      <c r="B1677" s="258"/>
      <c r="C1677" s="144" t="s">
        <v>2846</v>
      </c>
      <c r="D1677" s="145">
        <v>1</v>
      </c>
      <c r="E1677" s="145">
        <v>0</v>
      </c>
      <c r="F1677" s="145">
        <v>0</v>
      </c>
      <c r="G1677" s="145">
        <v>0</v>
      </c>
      <c r="H1677" s="145">
        <v>0</v>
      </c>
      <c r="I1677" s="145">
        <v>0</v>
      </c>
      <c r="J1677" s="145">
        <v>0</v>
      </c>
      <c r="K1677" s="145">
        <v>0</v>
      </c>
      <c r="L1677" s="145">
        <v>0</v>
      </c>
      <c r="M1677" s="145">
        <v>1</v>
      </c>
      <c r="N1677" s="145">
        <v>6280</v>
      </c>
    </row>
    <row r="1678" spans="1:14">
      <c r="A1678" s="258"/>
      <c r="B1678" s="258"/>
      <c r="C1678" s="144" t="s">
        <v>3103</v>
      </c>
      <c r="D1678" s="145">
        <v>1</v>
      </c>
      <c r="E1678" s="145">
        <v>0</v>
      </c>
      <c r="F1678" s="145">
        <v>1</v>
      </c>
      <c r="G1678" s="145">
        <v>0</v>
      </c>
      <c r="H1678" s="145">
        <v>0</v>
      </c>
      <c r="I1678" s="145">
        <v>0</v>
      </c>
      <c r="J1678" s="145">
        <v>1</v>
      </c>
      <c r="K1678" s="145">
        <v>0</v>
      </c>
      <c r="L1678" s="145">
        <v>0</v>
      </c>
      <c r="M1678" s="145">
        <v>1</v>
      </c>
      <c r="N1678" s="145">
        <v>16024</v>
      </c>
    </row>
    <row r="1679" spans="1:14">
      <c r="A1679" s="258"/>
      <c r="B1679" s="258"/>
      <c r="C1679" s="144" t="s">
        <v>3104</v>
      </c>
      <c r="D1679" s="145">
        <v>2</v>
      </c>
      <c r="E1679" s="145">
        <v>0</v>
      </c>
      <c r="F1679" s="145">
        <v>0</v>
      </c>
      <c r="G1679" s="145">
        <v>0</v>
      </c>
      <c r="H1679" s="145">
        <v>0</v>
      </c>
      <c r="I1679" s="145">
        <v>0</v>
      </c>
      <c r="J1679" s="145">
        <v>1</v>
      </c>
      <c r="K1679" s="145">
        <v>1</v>
      </c>
      <c r="L1679" s="145">
        <v>0</v>
      </c>
      <c r="M1679" s="145">
        <v>0</v>
      </c>
      <c r="N1679" s="145">
        <v>12788</v>
      </c>
    </row>
    <row r="1680" spans="1:14">
      <c r="A1680" s="258"/>
      <c r="B1680" s="258"/>
      <c r="C1680" s="144" t="s">
        <v>2721</v>
      </c>
      <c r="D1680" s="145">
        <v>0</v>
      </c>
      <c r="E1680" s="145">
        <v>0</v>
      </c>
      <c r="F1680" s="145">
        <v>0</v>
      </c>
      <c r="G1680" s="145">
        <v>0</v>
      </c>
      <c r="H1680" s="145">
        <v>1</v>
      </c>
      <c r="I1680" s="145">
        <v>0</v>
      </c>
      <c r="J1680" s="145">
        <v>1</v>
      </c>
      <c r="K1680" s="145">
        <v>0</v>
      </c>
      <c r="L1680" s="145">
        <v>0</v>
      </c>
      <c r="M1680" s="145">
        <v>0</v>
      </c>
      <c r="N1680" s="145">
        <v>71079</v>
      </c>
    </row>
    <row r="1681" spans="1:14">
      <c r="A1681" s="258"/>
      <c r="B1681" s="258"/>
      <c r="C1681" s="144" t="s">
        <v>3105</v>
      </c>
      <c r="D1681" s="145">
        <v>1</v>
      </c>
      <c r="E1681" s="145">
        <v>0</v>
      </c>
      <c r="F1681" s="145">
        <v>1</v>
      </c>
      <c r="G1681" s="145">
        <v>0</v>
      </c>
      <c r="H1681" s="145">
        <v>0</v>
      </c>
      <c r="I1681" s="145">
        <v>0</v>
      </c>
      <c r="J1681" s="145">
        <v>0</v>
      </c>
      <c r="K1681" s="145">
        <v>0</v>
      </c>
      <c r="L1681" s="145">
        <v>1</v>
      </c>
      <c r="M1681" s="145">
        <v>1</v>
      </c>
      <c r="N1681" s="145">
        <v>4746</v>
      </c>
    </row>
    <row r="1682" spans="1:14">
      <c r="A1682" s="258"/>
      <c r="B1682" s="258"/>
      <c r="C1682" s="144" t="s">
        <v>3106</v>
      </c>
      <c r="D1682" s="145">
        <v>1</v>
      </c>
      <c r="E1682" s="145">
        <v>0</v>
      </c>
      <c r="F1682" s="145">
        <v>0</v>
      </c>
      <c r="G1682" s="145">
        <v>0</v>
      </c>
      <c r="H1682" s="145">
        <v>0</v>
      </c>
      <c r="I1682" s="145">
        <v>0</v>
      </c>
      <c r="J1682" s="145">
        <v>1</v>
      </c>
      <c r="K1682" s="145">
        <v>0</v>
      </c>
      <c r="L1682" s="145">
        <v>0</v>
      </c>
      <c r="M1682" s="145">
        <v>0</v>
      </c>
      <c r="N1682" s="145">
        <v>4010</v>
      </c>
    </row>
    <row r="1683" spans="1:14">
      <c r="A1683" s="258"/>
      <c r="B1683" s="258"/>
      <c r="C1683" s="144" t="s">
        <v>3107</v>
      </c>
      <c r="D1683" s="145">
        <v>1</v>
      </c>
      <c r="E1683" s="145">
        <v>0</v>
      </c>
      <c r="F1683" s="145">
        <v>0</v>
      </c>
      <c r="G1683" s="145">
        <v>0</v>
      </c>
      <c r="H1683" s="145">
        <v>0</v>
      </c>
      <c r="I1683" s="145">
        <v>0</v>
      </c>
      <c r="J1683" s="145">
        <v>0</v>
      </c>
      <c r="K1683" s="145">
        <v>1</v>
      </c>
      <c r="L1683" s="145">
        <v>0</v>
      </c>
      <c r="M1683" s="145">
        <v>0</v>
      </c>
      <c r="N1683" s="145">
        <v>6538</v>
      </c>
    </row>
    <row r="1684" spans="1:14">
      <c r="A1684" s="258"/>
      <c r="B1684" s="258"/>
      <c r="C1684" s="144" t="s">
        <v>2956</v>
      </c>
      <c r="D1684" s="145">
        <v>1</v>
      </c>
      <c r="E1684" s="145">
        <v>1</v>
      </c>
      <c r="F1684" s="145">
        <v>0</v>
      </c>
      <c r="G1684" s="145">
        <v>0</v>
      </c>
      <c r="H1684" s="145">
        <v>0</v>
      </c>
      <c r="I1684" s="145">
        <v>1</v>
      </c>
      <c r="J1684" s="145">
        <v>0</v>
      </c>
      <c r="K1684" s="145">
        <v>1</v>
      </c>
      <c r="L1684" s="145">
        <v>2</v>
      </c>
      <c r="M1684" s="145">
        <v>0</v>
      </c>
      <c r="N1684" s="145">
        <v>70918</v>
      </c>
    </row>
    <row r="1685" spans="1:14" ht="19">
      <c r="A1685" s="258"/>
      <c r="B1685" s="258"/>
      <c r="C1685" s="144" t="s">
        <v>7975</v>
      </c>
      <c r="D1685" s="145">
        <v>6</v>
      </c>
      <c r="E1685" s="145">
        <v>0</v>
      </c>
      <c r="F1685" s="145">
        <v>5</v>
      </c>
      <c r="G1685" s="145">
        <v>0</v>
      </c>
      <c r="H1685" s="145">
        <v>0</v>
      </c>
      <c r="I1685" s="145">
        <v>0</v>
      </c>
      <c r="J1685" s="145">
        <v>1</v>
      </c>
      <c r="K1685" s="145">
        <v>3</v>
      </c>
      <c r="L1685" s="145">
        <v>3</v>
      </c>
      <c r="M1685" s="145">
        <v>3</v>
      </c>
      <c r="N1685" s="145">
        <v>286053</v>
      </c>
    </row>
    <row r="1686" spans="1:14">
      <c r="A1686" s="258"/>
      <c r="B1686" s="258"/>
      <c r="C1686" s="144" t="s">
        <v>3108</v>
      </c>
      <c r="D1686" s="145">
        <v>2</v>
      </c>
      <c r="E1686" s="145">
        <v>0</v>
      </c>
      <c r="F1686" s="145">
        <v>0</v>
      </c>
      <c r="G1686" s="145">
        <v>1</v>
      </c>
      <c r="H1686" s="145">
        <v>0</v>
      </c>
      <c r="I1686" s="145">
        <v>0</v>
      </c>
      <c r="J1686" s="145">
        <v>1</v>
      </c>
      <c r="K1686" s="145">
        <v>0</v>
      </c>
      <c r="L1686" s="145">
        <v>0</v>
      </c>
      <c r="M1686" s="145">
        <v>2</v>
      </c>
      <c r="N1686" s="145">
        <v>58584</v>
      </c>
    </row>
    <row r="1687" spans="1:14">
      <c r="A1687" s="258"/>
      <c r="B1687" s="258"/>
      <c r="C1687" s="144" t="s">
        <v>3109</v>
      </c>
      <c r="D1687" s="145">
        <v>1</v>
      </c>
      <c r="E1687" s="145">
        <v>0</v>
      </c>
      <c r="F1687" s="145">
        <v>0</v>
      </c>
      <c r="G1687" s="145">
        <v>0</v>
      </c>
      <c r="H1687" s="145">
        <v>0</v>
      </c>
      <c r="I1687" s="145">
        <v>0</v>
      </c>
      <c r="J1687" s="145">
        <v>1</v>
      </c>
      <c r="K1687" s="145">
        <v>0</v>
      </c>
      <c r="L1687" s="145">
        <v>0</v>
      </c>
      <c r="M1687" s="145">
        <v>0</v>
      </c>
      <c r="N1687" s="145">
        <v>5399</v>
      </c>
    </row>
    <row r="1688" spans="1:14">
      <c r="A1688" s="258"/>
      <c r="B1688" s="258"/>
      <c r="C1688" s="144" t="s">
        <v>3110</v>
      </c>
      <c r="D1688" s="145">
        <v>1</v>
      </c>
      <c r="E1688" s="145">
        <v>0</v>
      </c>
      <c r="F1688" s="145">
        <v>0</v>
      </c>
      <c r="G1688" s="145">
        <v>0</v>
      </c>
      <c r="H1688" s="145">
        <v>0</v>
      </c>
      <c r="I1688" s="145">
        <v>0</v>
      </c>
      <c r="J1688" s="145">
        <v>0</v>
      </c>
      <c r="K1688" s="145">
        <v>0</v>
      </c>
      <c r="L1688" s="145">
        <v>0</v>
      </c>
      <c r="M1688" s="145">
        <v>1</v>
      </c>
      <c r="N1688" s="145">
        <v>9053</v>
      </c>
    </row>
    <row r="1689" spans="1:14">
      <c r="A1689" s="258"/>
      <c r="B1689" s="258"/>
      <c r="C1689" s="144" t="s">
        <v>3111</v>
      </c>
      <c r="D1689" s="145">
        <v>0</v>
      </c>
      <c r="E1689" s="145">
        <v>2</v>
      </c>
      <c r="F1689" s="145">
        <v>0</v>
      </c>
      <c r="G1689" s="145">
        <v>0</v>
      </c>
      <c r="H1689" s="145">
        <v>0</v>
      </c>
      <c r="I1689" s="145">
        <v>0</v>
      </c>
      <c r="J1689" s="145">
        <v>0</v>
      </c>
      <c r="K1689" s="145">
        <v>0</v>
      </c>
      <c r="L1689" s="145">
        <v>1</v>
      </c>
      <c r="M1689" s="145">
        <v>1</v>
      </c>
      <c r="N1689" s="145">
        <v>12575</v>
      </c>
    </row>
    <row r="1690" spans="1:14">
      <c r="A1690" s="258"/>
      <c r="B1690" s="258"/>
      <c r="C1690" s="144" t="s">
        <v>3112</v>
      </c>
      <c r="D1690" s="145">
        <v>1</v>
      </c>
      <c r="E1690" s="145">
        <v>0</v>
      </c>
      <c r="F1690" s="145">
        <v>0</v>
      </c>
      <c r="G1690" s="145">
        <v>0</v>
      </c>
      <c r="H1690" s="145">
        <v>0</v>
      </c>
      <c r="I1690" s="145">
        <v>0</v>
      </c>
      <c r="J1690" s="145">
        <v>1</v>
      </c>
      <c r="K1690" s="145">
        <v>0</v>
      </c>
      <c r="L1690" s="145">
        <v>0</v>
      </c>
      <c r="M1690" s="145">
        <v>0</v>
      </c>
      <c r="N1690" s="145">
        <v>1165</v>
      </c>
    </row>
    <row r="1691" spans="1:14">
      <c r="A1691" s="258"/>
      <c r="B1691" s="258"/>
      <c r="C1691" s="144" t="s">
        <v>3113</v>
      </c>
      <c r="D1691" s="145">
        <v>1</v>
      </c>
      <c r="E1691" s="145">
        <v>4</v>
      </c>
      <c r="F1691" s="145">
        <v>0</v>
      </c>
      <c r="G1691" s="145">
        <v>0</v>
      </c>
      <c r="H1691" s="145">
        <v>0</v>
      </c>
      <c r="I1691" s="145">
        <v>0</v>
      </c>
      <c r="J1691" s="145">
        <v>0</v>
      </c>
      <c r="K1691" s="145">
        <v>2</v>
      </c>
      <c r="L1691" s="145">
        <v>1</v>
      </c>
      <c r="M1691" s="145">
        <v>2</v>
      </c>
      <c r="N1691" s="145">
        <v>8852</v>
      </c>
    </row>
    <row r="1692" spans="1:14">
      <c r="A1692" s="258"/>
      <c r="B1692" s="258" t="s">
        <v>1951</v>
      </c>
      <c r="C1692" s="141"/>
      <c r="D1692" s="142">
        <v>4</v>
      </c>
      <c r="E1692" s="142">
        <v>0</v>
      </c>
      <c r="F1692" s="142">
        <v>2</v>
      </c>
      <c r="G1692" s="142">
        <v>0</v>
      </c>
      <c r="H1692" s="142">
        <v>0</v>
      </c>
      <c r="I1692" s="142">
        <v>0</v>
      </c>
      <c r="J1692" s="142"/>
      <c r="K1692" s="142"/>
      <c r="L1692" s="142"/>
      <c r="M1692" s="142"/>
      <c r="N1692" s="142"/>
    </row>
    <row r="1693" spans="1:14">
      <c r="A1693" s="258"/>
      <c r="B1693" s="258"/>
      <c r="C1693" s="144" t="s">
        <v>3114</v>
      </c>
      <c r="D1693" s="145">
        <v>1</v>
      </c>
      <c r="E1693" s="145">
        <v>0</v>
      </c>
      <c r="F1693" s="145">
        <v>0</v>
      </c>
      <c r="G1693" s="145">
        <v>0</v>
      </c>
      <c r="H1693" s="145">
        <v>0</v>
      </c>
      <c r="I1693" s="145">
        <v>0</v>
      </c>
      <c r="J1693" s="145">
        <v>1</v>
      </c>
      <c r="K1693" s="145">
        <v>0</v>
      </c>
      <c r="L1693" s="145">
        <v>0</v>
      </c>
      <c r="M1693" s="145">
        <v>0</v>
      </c>
      <c r="N1693" s="145">
        <v>8165</v>
      </c>
    </row>
    <row r="1694" spans="1:14" ht="19">
      <c r="A1694" s="258"/>
      <c r="B1694" s="258"/>
      <c r="C1694" s="144" t="s">
        <v>7976</v>
      </c>
      <c r="D1694" s="145">
        <v>2</v>
      </c>
      <c r="E1694" s="145">
        <v>0</v>
      </c>
      <c r="F1694" s="145">
        <v>1</v>
      </c>
      <c r="G1694" s="145">
        <v>0</v>
      </c>
      <c r="H1694" s="145">
        <v>0</v>
      </c>
      <c r="I1694" s="145">
        <v>0</v>
      </c>
      <c r="J1694" s="145">
        <v>0</v>
      </c>
      <c r="K1694" s="145">
        <v>0</v>
      </c>
      <c r="L1694" s="145">
        <v>1</v>
      </c>
      <c r="M1694" s="145">
        <v>1</v>
      </c>
      <c r="N1694" s="145">
        <v>8872</v>
      </c>
    </row>
    <row r="1695" spans="1:14">
      <c r="A1695" s="258"/>
      <c r="B1695" s="258"/>
      <c r="C1695" s="144" t="s">
        <v>3115</v>
      </c>
      <c r="D1695" s="145">
        <v>1</v>
      </c>
      <c r="E1695" s="145">
        <v>0</v>
      </c>
      <c r="F1695" s="145">
        <v>0</v>
      </c>
      <c r="G1695" s="145">
        <v>0</v>
      </c>
      <c r="H1695" s="145">
        <v>0</v>
      </c>
      <c r="I1695" s="145">
        <v>0</v>
      </c>
      <c r="J1695" s="145">
        <v>0</v>
      </c>
      <c r="K1695" s="145">
        <v>0</v>
      </c>
      <c r="L1695" s="145">
        <v>0</v>
      </c>
      <c r="M1695" s="145">
        <v>1</v>
      </c>
      <c r="N1695" s="145">
        <v>5047</v>
      </c>
    </row>
    <row r="1696" spans="1:14">
      <c r="A1696" s="258"/>
      <c r="B1696" s="258"/>
      <c r="C1696" s="144" t="s">
        <v>3116</v>
      </c>
      <c r="D1696" s="145">
        <v>0</v>
      </c>
      <c r="E1696" s="145">
        <v>0</v>
      </c>
      <c r="F1696" s="145">
        <v>1</v>
      </c>
      <c r="G1696" s="145">
        <v>0</v>
      </c>
      <c r="H1696" s="145">
        <v>0</v>
      </c>
      <c r="I1696" s="145">
        <v>0</v>
      </c>
      <c r="J1696" s="145">
        <v>0</v>
      </c>
      <c r="K1696" s="145">
        <v>0</v>
      </c>
      <c r="L1696" s="145">
        <v>0</v>
      </c>
      <c r="M1696" s="145">
        <v>1</v>
      </c>
      <c r="N1696" s="145">
        <v>18650</v>
      </c>
    </row>
    <row r="1697" spans="1:14">
      <c r="A1697" s="258"/>
      <c r="B1697" s="258" t="s">
        <v>1955</v>
      </c>
      <c r="C1697" s="141"/>
      <c r="D1697" s="142">
        <v>14</v>
      </c>
      <c r="E1697" s="142">
        <v>8</v>
      </c>
      <c r="F1697" s="142">
        <v>1</v>
      </c>
      <c r="G1697" s="142">
        <v>1</v>
      </c>
      <c r="H1697" s="142">
        <v>0</v>
      </c>
      <c r="I1697" s="142">
        <v>3</v>
      </c>
      <c r="J1697" s="142"/>
      <c r="K1697" s="142"/>
      <c r="L1697" s="142"/>
      <c r="M1697" s="142"/>
      <c r="N1697" s="142"/>
    </row>
    <row r="1698" spans="1:14">
      <c r="A1698" s="258"/>
      <c r="B1698" s="258"/>
      <c r="C1698" s="144" t="s">
        <v>2690</v>
      </c>
      <c r="D1698" s="145">
        <v>1</v>
      </c>
      <c r="E1698" s="145">
        <v>0</v>
      </c>
      <c r="F1698" s="145">
        <v>0</v>
      </c>
      <c r="G1698" s="145">
        <v>0</v>
      </c>
      <c r="H1698" s="145">
        <v>0</v>
      </c>
      <c r="I1698" s="145">
        <v>0</v>
      </c>
      <c r="J1698" s="145">
        <v>0</v>
      </c>
      <c r="K1698" s="145">
        <v>0</v>
      </c>
      <c r="L1698" s="145">
        <v>1</v>
      </c>
      <c r="M1698" s="145">
        <v>0</v>
      </c>
      <c r="N1698" s="145"/>
    </row>
    <row r="1699" spans="1:14">
      <c r="A1699" s="258"/>
      <c r="B1699" s="258"/>
      <c r="C1699" s="144" t="s">
        <v>3117</v>
      </c>
      <c r="D1699" s="145">
        <v>1</v>
      </c>
      <c r="E1699" s="145">
        <v>0</v>
      </c>
      <c r="F1699" s="145">
        <v>0</v>
      </c>
      <c r="G1699" s="145">
        <v>0</v>
      </c>
      <c r="H1699" s="145">
        <v>0</v>
      </c>
      <c r="I1699" s="145">
        <v>0</v>
      </c>
      <c r="J1699" s="145">
        <v>1</v>
      </c>
      <c r="K1699" s="145">
        <v>0</v>
      </c>
      <c r="L1699" s="145">
        <v>0</v>
      </c>
      <c r="M1699" s="145">
        <v>0</v>
      </c>
      <c r="N1699" s="145"/>
    </row>
    <row r="1700" spans="1:14">
      <c r="A1700" s="258"/>
      <c r="B1700" s="258"/>
      <c r="C1700" s="144" t="s">
        <v>3118</v>
      </c>
      <c r="D1700" s="145">
        <v>1</v>
      </c>
      <c r="E1700" s="145">
        <v>0</v>
      </c>
      <c r="F1700" s="145">
        <v>0</v>
      </c>
      <c r="G1700" s="145">
        <v>0</v>
      </c>
      <c r="H1700" s="145">
        <v>0</v>
      </c>
      <c r="I1700" s="145">
        <v>0</v>
      </c>
      <c r="J1700" s="145">
        <v>0</v>
      </c>
      <c r="K1700" s="145">
        <v>0</v>
      </c>
      <c r="L1700" s="145">
        <v>0</v>
      </c>
      <c r="M1700" s="145">
        <v>1</v>
      </c>
      <c r="N1700" s="145"/>
    </row>
    <row r="1701" spans="1:14">
      <c r="A1701" s="258"/>
      <c r="B1701" s="258"/>
      <c r="C1701" s="144" t="s">
        <v>2477</v>
      </c>
      <c r="D1701" s="145">
        <v>1</v>
      </c>
      <c r="E1701" s="145">
        <v>0</v>
      </c>
      <c r="F1701" s="145">
        <v>0</v>
      </c>
      <c r="G1701" s="145">
        <v>0</v>
      </c>
      <c r="H1701" s="145">
        <v>0</v>
      </c>
      <c r="I1701" s="145">
        <v>0</v>
      </c>
      <c r="J1701" s="145">
        <v>0</v>
      </c>
      <c r="K1701" s="145">
        <v>1</v>
      </c>
      <c r="L1701" s="145">
        <v>0</v>
      </c>
      <c r="M1701" s="145">
        <v>0</v>
      </c>
      <c r="N1701" s="145"/>
    </row>
    <row r="1702" spans="1:14">
      <c r="A1702" s="258"/>
      <c r="B1702" s="258"/>
      <c r="C1702" s="144" t="s">
        <v>2546</v>
      </c>
      <c r="D1702" s="145">
        <v>0</v>
      </c>
      <c r="E1702" s="145">
        <v>1</v>
      </c>
      <c r="F1702" s="145">
        <v>0</v>
      </c>
      <c r="G1702" s="145">
        <v>0</v>
      </c>
      <c r="H1702" s="145">
        <v>0</v>
      </c>
      <c r="I1702" s="145">
        <v>0</v>
      </c>
      <c r="J1702" s="145">
        <v>0</v>
      </c>
      <c r="K1702" s="145">
        <v>1</v>
      </c>
      <c r="L1702" s="145">
        <v>0</v>
      </c>
      <c r="M1702" s="145">
        <v>0</v>
      </c>
      <c r="N1702" s="145"/>
    </row>
    <row r="1703" spans="1:14">
      <c r="A1703" s="258"/>
      <c r="B1703" s="258"/>
      <c r="C1703" s="144" t="s">
        <v>1934</v>
      </c>
      <c r="D1703" s="145">
        <v>2</v>
      </c>
      <c r="E1703" s="145">
        <v>0</v>
      </c>
      <c r="F1703" s="145">
        <v>0</v>
      </c>
      <c r="G1703" s="145">
        <v>0</v>
      </c>
      <c r="H1703" s="145">
        <v>0</v>
      </c>
      <c r="I1703" s="145">
        <v>0</v>
      </c>
      <c r="J1703" s="145">
        <v>0</v>
      </c>
      <c r="K1703" s="145">
        <v>2</v>
      </c>
      <c r="L1703" s="145">
        <v>0</v>
      </c>
      <c r="M1703" s="145">
        <v>0</v>
      </c>
      <c r="N1703" s="145"/>
    </row>
    <row r="1704" spans="1:14">
      <c r="A1704" s="258"/>
      <c r="B1704" s="258"/>
      <c r="C1704" s="144" t="s">
        <v>1935</v>
      </c>
      <c r="D1704" s="145">
        <v>0</v>
      </c>
      <c r="E1704" s="145">
        <v>2</v>
      </c>
      <c r="F1704" s="145">
        <v>0</v>
      </c>
      <c r="G1704" s="145">
        <v>0</v>
      </c>
      <c r="H1704" s="145">
        <v>0</v>
      </c>
      <c r="I1704" s="145">
        <v>0</v>
      </c>
      <c r="J1704" s="145">
        <v>0</v>
      </c>
      <c r="K1704" s="145">
        <v>0</v>
      </c>
      <c r="L1704" s="145">
        <v>2</v>
      </c>
      <c r="M1704" s="145">
        <v>0</v>
      </c>
      <c r="N1704" s="145"/>
    </row>
    <row r="1705" spans="1:14">
      <c r="A1705" s="258"/>
      <c r="B1705" s="258"/>
      <c r="C1705" s="144" t="s">
        <v>2824</v>
      </c>
      <c r="D1705" s="145">
        <v>2</v>
      </c>
      <c r="E1705" s="145">
        <v>0</v>
      </c>
      <c r="F1705" s="145">
        <v>0</v>
      </c>
      <c r="G1705" s="145">
        <v>0</v>
      </c>
      <c r="H1705" s="145">
        <v>0</v>
      </c>
      <c r="I1705" s="145">
        <v>0</v>
      </c>
      <c r="J1705" s="145">
        <v>2</v>
      </c>
      <c r="K1705" s="145">
        <v>0</v>
      </c>
      <c r="L1705" s="145">
        <v>0</v>
      </c>
      <c r="M1705" s="145">
        <v>0</v>
      </c>
      <c r="N1705" s="145"/>
    </row>
    <row r="1706" spans="1:14">
      <c r="A1706" s="258"/>
      <c r="B1706" s="258"/>
      <c r="C1706" s="144" t="s">
        <v>3119</v>
      </c>
      <c r="D1706" s="145">
        <v>2</v>
      </c>
      <c r="E1706" s="145">
        <v>1</v>
      </c>
      <c r="F1706" s="145">
        <v>0</v>
      </c>
      <c r="G1706" s="145">
        <v>1</v>
      </c>
      <c r="H1706" s="145">
        <v>0</v>
      </c>
      <c r="I1706" s="145">
        <v>0</v>
      </c>
      <c r="J1706" s="145">
        <v>1</v>
      </c>
      <c r="K1706" s="145">
        <v>2</v>
      </c>
      <c r="L1706" s="145">
        <v>0</v>
      </c>
      <c r="M1706" s="145">
        <v>1</v>
      </c>
      <c r="N1706" s="145"/>
    </row>
    <row r="1707" spans="1:14">
      <c r="A1707" s="258"/>
      <c r="B1707" s="258"/>
      <c r="C1707" s="144" t="s">
        <v>2721</v>
      </c>
      <c r="D1707" s="145">
        <v>1</v>
      </c>
      <c r="E1707" s="145">
        <v>0</v>
      </c>
      <c r="F1707" s="145">
        <v>0</v>
      </c>
      <c r="G1707" s="145">
        <v>0</v>
      </c>
      <c r="H1707" s="145">
        <v>0</v>
      </c>
      <c r="I1707" s="145">
        <v>0</v>
      </c>
      <c r="J1707" s="145">
        <v>0</v>
      </c>
      <c r="K1707" s="145">
        <v>1</v>
      </c>
      <c r="L1707" s="145">
        <v>0</v>
      </c>
      <c r="M1707" s="145">
        <v>0</v>
      </c>
      <c r="N1707" s="145"/>
    </row>
    <row r="1708" spans="1:14">
      <c r="A1708" s="258"/>
      <c r="B1708" s="258"/>
      <c r="C1708" s="144" t="s">
        <v>3120</v>
      </c>
      <c r="D1708" s="145">
        <v>0</v>
      </c>
      <c r="E1708" s="145">
        <v>1</v>
      </c>
      <c r="F1708" s="145">
        <v>0</v>
      </c>
      <c r="G1708" s="145">
        <v>0</v>
      </c>
      <c r="H1708" s="145">
        <v>0</v>
      </c>
      <c r="I1708" s="145">
        <v>2</v>
      </c>
      <c r="J1708" s="145">
        <v>0</v>
      </c>
      <c r="K1708" s="145">
        <v>3</v>
      </c>
      <c r="L1708" s="145">
        <v>0</v>
      </c>
      <c r="M1708" s="145">
        <v>0</v>
      </c>
      <c r="N1708" s="145"/>
    </row>
    <row r="1709" spans="1:14">
      <c r="A1709" s="258"/>
      <c r="B1709" s="258"/>
      <c r="C1709" s="144" t="s">
        <v>3121</v>
      </c>
      <c r="D1709" s="145">
        <v>3</v>
      </c>
      <c r="E1709" s="145">
        <v>2</v>
      </c>
      <c r="F1709" s="145">
        <v>1</v>
      </c>
      <c r="G1709" s="145">
        <v>0</v>
      </c>
      <c r="H1709" s="145">
        <v>0</v>
      </c>
      <c r="I1709" s="145">
        <v>1</v>
      </c>
      <c r="J1709" s="145">
        <v>1</v>
      </c>
      <c r="K1709" s="145">
        <v>4</v>
      </c>
      <c r="L1709" s="145">
        <v>1</v>
      </c>
      <c r="M1709" s="145">
        <v>1</v>
      </c>
      <c r="N1709" s="145"/>
    </row>
    <row r="1710" spans="1:14">
      <c r="A1710" s="258"/>
      <c r="B1710" s="258"/>
      <c r="C1710" s="144" t="s">
        <v>2727</v>
      </c>
      <c r="D1710" s="145">
        <v>0</v>
      </c>
      <c r="E1710" s="145">
        <v>1</v>
      </c>
      <c r="F1710" s="145">
        <v>0</v>
      </c>
      <c r="G1710" s="145">
        <v>0</v>
      </c>
      <c r="H1710" s="145">
        <v>0</v>
      </c>
      <c r="I1710" s="145">
        <v>0</v>
      </c>
      <c r="J1710" s="145">
        <v>0</v>
      </c>
      <c r="K1710" s="145">
        <v>0</v>
      </c>
      <c r="L1710" s="145">
        <v>1</v>
      </c>
      <c r="M1710" s="145">
        <v>0</v>
      </c>
      <c r="N1710" s="145"/>
    </row>
    <row r="1711" spans="1:14">
      <c r="A1711" s="258"/>
      <c r="B1711" s="258" t="s">
        <v>1963</v>
      </c>
      <c r="C1711" s="141"/>
      <c r="D1711" s="142">
        <v>11</v>
      </c>
      <c r="E1711" s="142">
        <v>4</v>
      </c>
      <c r="F1711" s="142">
        <v>3</v>
      </c>
      <c r="G1711" s="142">
        <v>1</v>
      </c>
      <c r="H1711" s="142">
        <v>3</v>
      </c>
      <c r="I1711" s="142">
        <v>0</v>
      </c>
      <c r="J1711" s="142"/>
      <c r="K1711" s="142"/>
      <c r="L1711" s="142"/>
      <c r="M1711" s="142"/>
      <c r="N1711" s="142"/>
    </row>
    <row r="1712" spans="1:14">
      <c r="A1712" s="258"/>
      <c r="B1712" s="258"/>
      <c r="C1712" s="144" t="s">
        <v>3122</v>
      </c>
      <c r="D1712" s="145">
        <v>0</v>
      </c>
      <c r="E1712" s="145">
        <v>0</v>
      </c>
      <c r="F1712" s="145">
        <v>1</v>
      </c>
      <c r="G1712" s="145">
        <v>0</v>
      </c>
      <c r="H1712" s="145">
        <v>0</v>
      </c>
      <c r="I1712" s="145">
        <v>0</v>
      </c>
      <c r="J1712" s="145">
        <v>1</v>
      </c>
      <c r="K1712" s="145">
        <v>0</v>
      </c>
      <c r="L1712" s="145">
        <v>0</v>
      </c>
      <c r="M1712" s="145">
        <v>0</v>
      </c>
      <c r="N1712" s="145"/>
    </row>
    <row r="1713" spans="1:14">
      <c r="A1713" s="258"/>
      <c r="B1713" s="258"/>
      <c r="C1713" s="144" t="s">
        <v>2641</v>
      </c>
      <c r="D1713" s="145">
        <v>1</v>
      </c>
      <c r="E1713" s="145">
        <v>0</v>
      </c>
      <c r="F1713" s="145">
        <v>0</v>
      </c>
      <c r="G1713" s="145">
        <v>0</v>
      </c>
      <c r="H1713" s="145">
        <v>0</v>
      </c>
      <c r="I1713" s="145">
        <v>0</v>
      </c>
      <c r="J1713" s="145">
        <v>0</v>
      </c>
      <c r="K1713" s="145">
        <v>1</v>
      </c>
      <c r="L1713" s="145">
        <v>0</v>
      </c>
      <c r="M1713" s="145">
        <v>0</v>
      </c>
      <c r="N1713" s="145"/>
    </row>
    <row r="1714" spans="1:14">
      <c r="A1714" s="258"/>
      <c r="B1714" s="258"/>
      <c r="C1714" s="144" t="s">
        <v>2447</v>
      </c>
      <c r="D1714" s="145">
        <v>1</v>
      </c>
      <c r="E1714" s="145">
        <v>1</v>
      </c>
      <c r="F1714" s="145">
        <v>1</v>
      </c>
      <c r="G1714" s="145">
        <v>0</v>
      </c>
      <c r="H1714" s="145">
        <v>0</v>
      </c>
      <c r="I1714" s="145">
        <v>0</v>
      </c>
      <c r="J1714" s="145">
        <v>0</v>
      </c>
      <c r="K1714" s="145">
        <v>2</v>
      </c>
      <c r="L1714" s="145">
        <v>0</v>
      </c>
      <c r="M1714" s="145">
        <v>1</v>
      </c>
      <c r="N1714" s="145"/>
    </row>
    <row r="1715" spans="1:14">
      <c r="A1715" s="258"/>
      <c r="B1715" s="258"/>
      <c r="C1715" s="144" t="s">
        <v>3123</v>
      </c>
      <c r="D1715" s="145">
        <v>1</v>
      </c>
      <c r="E1715" s="145">
        <v>0</v>
      </c>
      <c r="F1715" s="145">
        <v>0</v>
      </c>
      <c r="G1715" s="145">
        <v>0</v>
      </c>
      <c r="H1715" s="145">
        <v>0</v>
      </c>
      <c r="I1715" s="145">
        <v>0</v>
      </c>
      <c r="J1715" s="145">
        <v>0</v>
      </c>
      <c r="K1715" s="145">
        <v>0</v>
      </c>
      <c r="L1715" s="145">
        <v>0</v>
      </c>
      <c r="M1715" s="145">
        <v>1</v>
      </c>
      <c r="N1715" s="145"/>
    </row>
    <row r="1716" spans="1:14">
      <c r="A1716" s="258"/>
      <c r="B1716" s="258"/>
      <c r="C1716" s="144" t="s">
        <v>3124</v>
      </c>
      <c r="D1716" s="145">
        <v>0</v>
      </c>
      <c r="E1716" s="145">
        <v>1</v>
      </c>
      <c r="F1716" s="145">
        <v>0</v>
      </c>
      <c r="G1716" s="145">
        <v>0</v>
      </c>
      <c r="H1716" s="145">
        <v>0</v>
      </c>
      <c r="I1716" s="145">
        <v>0</v>
      </c>
      <c r="J1716" s="145">
        <v>0</v>
      </c>
      <c r="K1716" s="145">
        <v>1</v>
      </c>
      <c r="L1716" s="145">
        <v>0</v>
      </c>
      <c r="M1716" s="145">
        <v>0</v>
      </c>
      <c r="N1716" s="145"/>
    </row>
    <row r="1717" spans="1:14">
      <c r="A1717" s="258"/>
      <c r="B1717" s="258"/>
      <c r="C1717" s="144" t="s">
        <v>3125</v>
      </c>
      <c r="D1717" s="145">
        <v>0</v>
      </c>
      <c r="E1717" s="145">
        <v>1</v>
      </c>
      <c r="F1717" s="145">
        <v>0</v>
      </c>
      <c r="G1717" s="145">
        <v>0</v>
      </c>
      <c r="H1717" s="145">
        <v>0</v>
      </c>
      <c r="I1717" s="145">
        <v>0</v>
      </c>
      <c r="J1717" s="145">
        <v>0</v>
      </c>
      <c r="K1717" s="145">
        <v>0</v>
      </c>
      <c r="L1717" s="145">
        <v>1</v>
      </c>
      <c r="M1717" s="145">
        <v>0</v>
      </c>
      <c r="N1717" s="145"/>
    </row>
    <row r="1718" spans="1:14">
      <c r="A1718" s="258"/>
      <c r="B1718" s="258"/>
      <c r="C1718" s="144" t="s">
        <v>1961</v>
      </c>
      <c r="D1718" s="145">
        <v>1</v>
      </c>
      <c r="E1718" s="145">
        <v>0</v>
      </c>
      <c r="F1718" s="145">
        <v>0</v>
      </c>
      <c r="G1718" s="145">
        <v>0</v>
      </c>
      <c r="H1718" s="145">
        <v>0</v>
      </c>
      <c r="I1718" s="145">
        <v>0</v>
      </c>
      <c r="J1718" s="145">
        <v>0</v>
      </c>
      <c r="K1718" s="145">
        <v>0</v>
      </c>
      <c r="L1718" s="145">
        <v>1</v>
      </c>
      <c r="M1718" s="145">
        <v>0</v>
      </c>
      <c r="N1718" s="145"/>
    </row>
    <row r="1719" spans="1:14">
      <c r="A1719" s="258"/>
      <c r="B1719" s="258"/>
      <c r="C1719" s="144" t="s">
        <v>2657</v>
      </c>
      <c r="D1719" s="145">
        <v>0</v>
      </c>
      <c r="E1719" s="145">
        <v>0</v>
      </c>
      <c r="F1719" s="145">
        <v>0</v>
      </c>
      <c r="G1719" s="145">
        <v>0</v>
      </c>
      <c r="H1719" s="145">
        <v>1</v>
      </c>
      <c r="I1719" s="145">
        <v>0</v>
      </c>
      <c r="J1719" s="145">
        <v>0</v>
      </c>
      <c r="K1719" s="145">
        <v>1</v>
      </c>
      <c r="L1719" s="145">
        <v>0</v>
      </c>
      <c r="M1719" s="145">
        <v>0</v>
      </c>
      <c r="N1719" s="145"/>
    </row>
    <row r="1720" spans="1:14">
      <c r="A1720" s="258"/>
      <c r="B1720" s="258"/>
      <c r="C1720" s="144" t="s">
        <v>3126</v>
      </c>
      <c r="D1720" s="145">
        <v>1</v>
      </c>
      <c r="E1720" s="145">
        <v>0</v>
      </c>
      <c r="F1720" s="145">
        <v>0</v>
      </c>
      <c r="G1720" s="145">
        <v>0</v>
      </c>
      <c r="H1720" s="145">
        <v>0</v>
      </c>
      <c r="I1720" s="145">
        <v>0</v>
      </c>
      <c r="J1720" s="145">
        <v>0</v>
      </c>
      <c r="K1720" s="145">
        <v>0</v>
      </c>
      <c r="L1720" s="145">
        <v>1</v>
      </c>
      <c r="M1720" s="145"/>
      <c r="N1720" s="145"/>
    </row>
    <row r="1721" spans="1:14">
      <c r="A1721" s="258"/>
      <c r="B1721" s="258"/>
      <c r="C1721" s="144" t="s">
        <v>3127</v>
      </c>
      <c r="D1721" s="145">
        <v>0</v>
      </c>
      <c r="E1721" s="145">
        <v>1</v>
      </c>
      <c r="F1721" s="145">
        <v>0</v>
      </c>
      <c r="G1721" s="145">
        <v>0</v>
      </c>
      <c r="H1721" s="145">
        <v>0</v>
      </c>
      <c r="I1721" s="145">
        <v>0</v>
      </c>
      <c r="J1721" s="145">
        <v>0</v>
      </c>
      <c r="K1721" s="145">
        <v>0</v>
      </c>
      <c r="L1721" s="145">
        <v>0</v>
      </c>
      <c r="M1721" s="145">
        <v>1</v>
      </c>
      <c r="N1721" s="145"/>
    </row>
    <row r="1722" spans="1:14">
      <c r="A1722" s="258"/>
      <c r="B1722" s="258"/>
      <c r="C1722" s="144" t="s">
        <v>3128</v>
      </c>
      <c r="D1722" s="145">
        <v>0</v>
      </c>
      <c r="E1722" s="145">
        <v>0</v>
      </c>
      <c r="F1722" s="145">
        <v>0</v>
      </c>
      <c r="G1722" s="145">
        <v>0</v>
      </c>
      <c r="H1722" s="145">
        <v>1</v>
      </c>
      <c r="I1722" s="145">
        <v>0</v>
      </c>
      <c r="J1722" s="145">
        <v>0</v>
      </c>
      <c r="K1722" s="145">
        <v>1</v>
      </c>
      <c r="L1722" s="145">
        <v>0</v>
      </c>
      <c r="M1722" s="145">
        <v>0</v>
      </c>
      <c r="N1722" s="145"/>
    </row>
    <row r="1723" spans="1:14">
      <c r="A1723" s="258"/>
      <c r="B1723" s="258"/>
      <c r="C1723" s="144" t="s">
        <v>3129</v>
      </c>
      <c r="D1723" s="145">
        <v>1</v>
      </c>
      <c r="E1723" s="145">
        <v>0</v>
      </c>
      <c r="F1723" s="145">
        <v>0</v>
      </c>
      <c r="G1723" s="145">
        <v>1</v>
      </c>
      <c r="H1723" s="145">
        <v>0</v>
      </c>
      <c r="I1723" s="145">
        <v>0</v>
      </c>
      <c r="J1723" s="145">
        <v>1</v>
      </c>
      <c r="K1723" s="145">
        <v>0</v>
      </c>
      <c r="L1723" s="145">
        <v>0</v>
      </c>
      <c r="M1723" s="145">
        <v>1</v>
      </c>
      <c r="N1723" s="145"/>
    </row>
    <row r="1724" spans="1:14">
      <c r="A1724" s="258"/>
      <c r="B1724" s="258"/>
      <c r="C1724" s="144" t="s">
        <v>3130</v>
      </c>
      <c r="D1724" s="145">
        <v>2</v>
      </c>
      <c r="E1724" s="145">
        <v>0</v>
      </c>
      <c r="F1724" s="145">
        <v>0</v>
      </c>
      <c r="G1724" s="145">
        <v>0</v>
      </c>
      <c r="H1724" s="145">
        <v>1</v>
      </c>
      <c r="I1724" s="145">
        <v>0</v>
      </c>
      <c r="J1724" s="145">
        <v>0</v>
      </c>
      <c r="K1724" s="145">
        <v>1</v>
      </c>
      <c r="L1724" s="145">
        <v>0</v>
      </c>
      <c r="M1724" s="145">
        <v>2</v>
      </c>
      <c r="N1724" s="145"/>
    </row>
    <row r="1725" spans="1:14">
      <c r="A1725" s="258"/>
      <c r="B1725" s="258"/>
      <c r="C1725" s="144" t="s">
        <v>3131</v>
      </c>
      <c r="D1725" s="145">
        <v>2</v>
      </c>
      <c r="E1725" s="145">
        <v>0</v>
      </c>
      <c r="F1725" s="145">
        <v>0</v>
      </c>
      <c r="G1725" s="145">
        <v>0</v>
      </c>
      <c r="H1725" s="145">
        <v>0</v>
      </c>
      <c r="I1725" s="145">
        <v>0</v>
      </c>
      <c r="J1725" s="145">
        <v>0</v>
      </c>
      <c r="K1725" s="145">
        <v>1</v>
      </c>
      <c r="L1725" s="145">
        <v>1</v>
      </c>
      <c r="M1725" s="145">
        <v>0</v>
      </c>
      <c r="N1725" s="145"/>
    </row>
    <row r="1726" spans="1:14">
      <c r="A1726" s="258"/>
      <c r="B1726" s="258"/>
      <c r="C1726" s="144" t="s">
        <v>3132</v>
      </c>
      <c r="D1726" s="145">
        <v>0</v>
      </c>
      <c r="E1726" s="145">
        <v>0</v>
      </c>
      <c r="F1726" s="145">
        <v>1</v>
      </c>
      <c r="G1726" s="145">
        <v>0</v>
      </c>
      <c r="H1726" s="145">
        <v>0</v>
      </c>
      <c r="I1726" s="145">
        <v>0</v>
      </c>
      <c r="J1726" s="145">
        <v>0</v>
      </c>
      <c r="K1726" s="145">
        <v>1</v>
      </c>
      <c r="L1726" s="145">
        <v>0</v>
      </c>
      <c r="M1726" s="145">
        <v>0</v>
      </c>
      <c r="N1726" s="145"/>
    </row>
    <row r="1727" spans="1:14">
      <c r="A1727" s="258"/>
      <c r="B1727" s="258"/>
      <c r="C1727" s="144" t="s">
        <v>131</v>
      </c>
      <c r="D1727" s="145">
        <v>1</v>
      </c>
      <c r="E1727" s="145">
        <v>0</v>
      </c>
      <c r="F1727" s="145">
        <v>0</v>
      </c>
      <c r="G1727" s="145">
        <v>0</v>
      </c>
      <c r="H1727" s="145">
        <v>0</v>
      </c>
      <c r="I1727" s="145">
        <v>0</v>
      </c>
      <c r="J1727" s="145">
        <v>0</v>
      </c>
      <c r="K1727" s="145">
        <v>0</v>
      </c>
      <c r="L1727" s="145">
        <v>0</v>
      </c>
      <c r="M1727" s="145">
        <v>1</v>
      </c>
      <c r="N1727" s="145"/>
    </row>
    <row r="1728" spans="1:14">
      <c r="A1728" s="258" t="s">
        <v>96</v>
      </c>
      <c r="B1728" s="143" t="s">
        <v>1904</v>
      </c>
      <c r="C1728" s="141"/>
      <c r="D1728" s="142">
        <v>13</v>
      </c>
      <c r="E1728" s="142">
        <v>0</v>
      </c>
      <c r="F1728" s="142">
        <v>2</v>
      </c>
      <c r="G1728" s="142">
        <v>0</v>
      </c>
      <c r="H1728" s="142">
        <v>0</v>
      </c>
      <c r="I1728" s="142">
        <v>0</v>
      </c>
      <c r="J1728" s="142"/>
      <c r="K1728" s="142"/>
      <c r="L1728" s="142"/>
      <c r="M1728" s="142"/>
      <c r="N1728" s="142"/>
    </row>
    <row r="1729" spans="1:14">
      <c r="A1729" s="258"/>
      <c r="B1729" s="258" t="s">
        <v>1905</v>
      </c>
      <c r="C1729" s="141"/>
      <c r="D1729" s="142">
        <v>10</v>
      </c>
      <c r="E1729" s="142">
        <v>0</v>
      </c>
      <c r="F1729" s="142">
        <v>2</v>
      </c>
      <c r="G1729" s="142">
        <v>0</v>
      </c>
      <c r="H1729" s="142">
        <v>0</v>
      </c>
      <c r="I1729" s="142">
        <v>0</v>
      </c>
      <c r="J1729" s="142"/>
      <c r="K1729" s="142"/>
      <c r="L1729" s="142"/>
      <c r="M1729" s="142"/>
      <c r="N1729" s="142"/>
    </row>
    <row r="1730" spans="1:14">
      <c r="A1730" s="258"/>
      <c r="B1730" s="258"/>
      <c r="C1730" s="144" t="s">
        <v>3133</v>
      </c>
      <c r="D1730" s="145">
        <v>3</v>
      </c>
      <c r="E1730" s="145">
        <v>0</v>
      </c>
      <c r="F1730" s="145">
        <v>0</v>
      </c>
      <c r="G1730" s="145">
        <v>0</v>
      </c>
      <c r="H1730" s="145">
        <v>0</v>
      </c>
      <c r="I1730" s="145">
        <v>0</v>
      </c>
      <c r="J1730" s="145">
        <v>0</v>
      </c>
      <c r="K1730" s="145">
        <v>1</v>
      </c>
      <c r="L1730" s="145">
        <v>1</v>
      </c>
      <c r="M1730" s="145">
        <v>1</v>
      </c>
      <c r="N1730" s="145">
        <v>117866</v>
      </c>
    </row>
    <row r="1731" spans="1:14">
      <c r="A1731" s="258"/>
      <c r="B1731" s="258"/>
      <c r="C1731" s="144" t="s">
        <v>3134</v>
      </c>
      <c r="D1731" s="145">
        <v>1</v>
      </c>
      <c r="E1731" s="145">
        <v>0</v>
      </c>
      <c r="F1731" s="145">
        <v>0</v>
      </c>
      <c r="G1731" s="145">
        <v>0</v>
      </c>
      <c r="H1731" s="145">
        <v>0</v>
      </c>
      <c r="I1731" s="145">
        <v>0</v>
      </c>
      <c r="J1731" s="145">
        <v>0</v>
      </c>
      <c r="K1731" s="145">
        <v>0</v>
      </c>
      <c r="L1731" s="145">
        <v>0</v>
      </c>
      <c r="M1731" s="145">
        <v>1</v>
      </c>
      <c r="N1731" s="145">
        <v>55997</v>
      </c>
    </row>
    <row r="1732" spans="1:14" ht="19">
      <c r="A1732" s="258"/>
      <c r="B1732" s="258"/>
      <c r="C1732" s="144" t="s">
        <v>7977</v>
      </c>
      <c r="D1732" s="145">
        <v>5</v>
      </c>
      <c r="E1732" s="145">
        <v>0</v>
      </c>
      <c r="F1732" s="145">
        <v>1</v>
      </c>
      <c r="G1732" s="145">
        <v>0</v>
      </c>
      <c r="H1732" s="145">
        <v>0</v>
      </c>
      <c r="I1732" s="145">
        <v>0</v>
      </c>
      <c r="J1732" s="145">
        <v>1</v>
      </c>
      <c r="K1732" s="145">
        <v>1</v>
      </c>
      <c r="L1732" s="145">
        <v>1</v>
      </c>
      <c r="M1732" s="145">
        <v>2</v>
      </c>
      <c r="N1732" s="145">
        <v>60386</v>
      </c>
    </row>
    <row r="1733" spans="1:14">
      <c r="A1733" s="258"/>
      <c r="B1733" s="258"/>
      <c r="C1733" s="144" t="s">
        <v>3135</v>
      </c>
      <c r="D1733" s="145">
        <v>1</v>
      </c>
      <c r="E1733" s="145">
        <v>0</v>
      </c>
      <c r="F1733" s="145">
        <v>0</v>
      </c>
      <c r="G1733" s="145">
        <v>0</v>
      </c>
      <c r="H1733" s="145">
        <v>0</v>
      </c>
      <c r="I1733" s="145">
        <v>0</v>
      </c>
      <c r="J1733" s="145">
        <v>0</v>
      </c>
      <c r="K1733" s="145">
        <v>1</v>
      </c>
      <c r="L1733" s="145">
        <v>0</v>
      </c>
      <c r="M1733" s="145">
        <v>0</v>
      </c>
      <c r="N1733" s="145">
        <v>33896</v>
      </c>
    </row>
    <row r="1734" spans="1:14">
      <c r="A1734" s="258"/>
      <c r="B1734" s="258"/>
      <c r="C1734" s="144" t="s">
        <v>3136</v>
      </c>
      <c r="D1734" s="145">
        <v>0</v>
      </c>
      <c r="E1734" s="145">
        <v>0</v>
      </c>
      <c r="F1734" s="145">
        <v>1</v>
      </c>
      <c r="G1734" s="145">
        <v>0</v>
      </c>
      <c r="H1734" s="145">
        <v>0</v>
      </c>
      <c r="I1734" s="145">
        <v>0</v>
      </c>
      <c r="J1734" s="145">
        <v>0</v>
      </c>
      <c r="K1734" s="145">
        <v>0</v>
      </c>
      <c r="L1734" s="145">
        <v>0</v>
      </c>
      <c r="M1734" s="145">
        <v>1</v>
      </c>
      <c r="N1734" s="145">
        <v>27710</v>
      </c>
    </row>
    <row r="1735" spans="1:14">
      <c r="A1735" s="258"/>
      <c r="B1735" s="258" t="s">
        <v>1951</v>
      </c>
      <c r="C1735" s="141"/>
      <c r="D1735" s="142">
        <v>2</v>
      </c>
      <c r="E1735" s="142">
        <v>0</v>
      </c>
      <c r="F1735" s="142">
        <v>0</v>
      </c>
      <c r="G1735" s="142">
        <v>0</v>
      </c>
      <c r="H1735" s="142">
        <v>0</v>
      </c>
      <c r="I1735" s="142">
        <v>0</v>
      </c>
      <c r="J1735" s="142"/>
      <c r="K1735" s="142"/>
      <c r="L1735" s="142"/>
      <c r="M1735" s="142"/>
      <c r="N1735" s="142"/>
    </row>
    <row r="1736" spans="1:14">
      <c r="A1736" s="258"/>
      <c r="B1736" s="258"/>
      <c r="C1736" s="144" t="s">
        <v>3137</v>
      </c>
      <c r="D1736" s="145">
        <v>2</v>
      </c>
      <c r="E1736" s="145">
        <v>0</v>
      </c>
      <c r="F1736" s="145">
        <v>0</v>
      </c>
      <c r="G1736" s="145">
        <v>0</v>
      </c>
      <c r="H1736" s="145">
        <v>0</v>
      </c>
      <c r="I1736" s="145">
        <v>0</v>
      </c>
      <c r="J1736" s="145">
        <v>0</v>
      </c>
      <c r="K1736" s="145">
        <v>1</v>
      </c>
      <c r="L1736" s="145">
        <v>0</v>
      </c>
      <c r="M1736" s="145">
        <v>1</v>
      </c>
      <c r="N1736" s="145">
        <v>18344</v>
      </c>
    </row>
    <row r="1737" spans="1:14">
      <c r="A1737" s="258"/>
      <c r="B1737" s="258" t="s">
        <v>1963</v>
      </c>
      <c r="C1737" s="143"/>
      <c r="D1737" s="142">
        <v>1</v>
      </c>
      <c r="E1737" s="142">
        <v>0</v>
      </c>
      <c r="F1737" s="142">
        <v>0</v>
      </c>
      <c r="G1737" s="142">
        <v>0</v>
      </c>
      <c r="H1737" s="142">
        <v>0</v>
      </c>
      <c r="I1737" s="142">
        <v>0</v>
      </c>
      <c r="J1737" s="142"/>
      <c r="K1737" s="142"/>
      <c r="L1737" s="142"/>
      <c r="M1737" s="142"/>
      <c r="N1737" s="142"/>
    </row>
    <row r="1738" spans="1:14">
      <c r="A1738" s="258"/>
      <c r="B1738" s="258"/>
      <c r="C1738" s="144" t="s">
        <v>3138</v>
      </c>
      <c r="D1738" s="145">
        <v>1</v>
      </c>
      <c r="E1738" s="145">
        <v>0</v>
      </c>
      <c r="F1738" s="145">
        <v>0</v>
      </c>
      <c r="G1738" s="145">
        <v>0</v>
      </c>
      <c r="H1738" s="145">
        <v>0</v>
      </c>
      <c r="I1738" s="145">
        <v>0</v>
      </c>
      <c r="J1738" s="145">
        <v>0</v>
      </c>
      <c r="K1738" s="145">
        <v>0</v>
      </c>
      <c r="L1738" s="145">
        <v>0</v>
      </c>
      <c r="M1738" s="145">
        <v>1</v>
      </c>
      <c r="N1738" s="145"/>
    </row>
    <row r="1739" spans="1:14">
      <c r="A1739" s="258" t="s">
        <v>98</v>
      </c>
      <c r="B1739" s="143" t="s">
        <v>1904</v>
      </c>
      <c r="C1739" s="141"/>
      <c r="D1739" s="142">
        <v>49</v>
      </c>
      <c r="E1739" s="142">
        <v>4</v>
      </c>
      <c r="F1739" s="142">
        <v>12</v>
      </c>
      <c r="G1739" s="142">
        <v>0</v>
      </c>
      <c r="H1739" s="142">
        <v>2</v>
      </c>
      <c r="I1739" s="142">
        <v>3</v>
      </c>
      <c r="J1739" s="142"/>
      <c r="K1739" s="142"/>
      <c r="L1739" s="142"/>
      <c r="M1739" s="142"/>
      <c r="N1739" s="142"/>
    </row>
    <row r="1740" spans="1:14">
      <c r="A1740" s="258"/>
      <c r="B1740" s="258" t="s">
        <v>1905</v>
      </c>
      <c r="C1740" s="141"/>
      <c r="D1740" s="142">
        <v>37</v>
      </c>
      <c r="E1740" s="142">
        <v>2</v>
      </c>
      <c r="F1740" s="142">
        <v>9</v>
      </c>
      <c r="G1740" s="142">
        <v>0</v>
      </c>
      <c r="H1740" s="142">
        <v>2</v>
      </c>
      <c r="I1740" s="142">
        <v>3</v>
      </c>
      <c r="J1740" s="142"/>
      <c r="K1740" s="142"/>
      <c r="L1740" s="142"/>
      <c r="M1740" s="142"/>
      <c r="N1740" s="142"/>
    </row>
    <row r="1741" spans="1:14">
      <c r="A1741" s="258"/>
      <c r="B1741" s="258"/>
      <c r="C1741" s="144" t="s">
        <v>2531</v>
      </c>
      <c r="D1741" s="145">
        <v>1</v>
      </c>
      <c r="E1741" s="145">
        <v>0</v>
      </c>
      <c r="F1741" s="145">
        <v>0</v>
      </c>
      <c r="G1741" s="145">
        <v>0</v>
      </c>
      <c r="H1741" s="145">
        <v>0</v>
      </c>
      <c r="I1741" s="145">
        <v>0</v>
      </c>
      <c r="J1741" s="145">
        <v>1</v>
      </c>
      <c r="K1741" s="145">
        <v>0</v>
      </c>
      <c r="L1741" s="145">
        <v>0</v>
      </c>
      <c r="M1741" s="145">
        <v>0</v>
      </c>
      <c r="N1741" s="145">
        <v>1721</v>
      </c>
    </row>
    <row r="1742" spans="1:14">
      <c r="A1742" s="258"/>
      <c r="B1742" s="258"/>
      <c r="C1742" s="144" t="s">
        <v>3139</v>
      </c>
      <c r="D1742" s="145">
        <v>0</v>
      </c>
      <c r="E1742" s="145">
        <v>0</v>
      </c>
      <c r="F1742" s="145">
        <v>1</v>
      </c>
      <c r="G1742" s="145">
        <v>0</v>
      </c>
      <c r="H1742" s="145">
        <v>0</v>
      </c>
      <c r="I1742" s="145">
        <v>0</v>
      </c>
      <c r="J1742" s="145">
        <v>0</v>
      </c>
      <c r="K1742" s="145">
        <v>1</v>
      </c>
      <c r="L1742" s="145">
        <v>0</v>
      </c>
      <c r="M1742" s="145">
        <v>0</v>
      </c>
      <c r="N1742" s="145">
        <v>7807</v>
      </c>
    </row>
    <row r="1743" spans="1:14">
      <c r="A1743" s="258"/>
      <c r="B1743" s="258"/>
      <c r="C1743" s="144" t="s">
        <v>3140</v>
      </c>
      <c r="D1743" s="145">
        <v>1</v>
      </c>
      <c r="E1743" s="145">
        <v>0</v>
      </c>
      <c r="F1743" s="145">
        <v>0</v>
      </c>
      <c r="G1743" s="145">
        <v>0</v>
      </c>
      <c r="H1743" s="145">
        <v>0</v>
      </c>
      <c r="I1743" s="145">
        <v>0</v>
      </c>
      <c r="J1743" s="145">
        <v>0</v>
      </c>
      <c r="K1743" s="145">
        <v>1</v>
      </c>
      <c r="L1743" s="145">
        <v>0</v>
      </c>
      <c r="M1743" s="145">
        <v>0</v>
      </c>
      <c r="N1743" s="145">
        <v>12164</v>
      </c>
    </row>
    <row r="1744" spans="1:14">
      <c r="A1744" s="258"/>
      <c r="B1744" s="258"/>
      <c r="C1744" s="144" t="s">
        <v>3141</v>
      </c>
      <c r="D1744" s="145">
        <v>1</v>
      </c>
      <c r="E1744" s="145">
        <v>0</v>
      </c>
      <c r="F1744" s="145">
        <v>1</v>
      </c>
      <c r="G1744" s="145">
        <v>0</v>
      </c>
      <c r="H1744" s="145">
        <v>0</v>
      </c>
      <c r="I1744" s="145">
        <v>0</v>
      </c>
      <c r="J1744" s="145">
        <v>0</v>
      </c>
      <c r="K1744" s="145">
        <v>0</v>
      </c>
      <c r="L1744" s="145">
        <v>0</v>
      </c>
      <c r="M1744" s="145">
        <v>2</v>
      </c>
      <c r="N1744" s="145">
        <v>5222</v>
      </c>
    </row>
    <row r="1745" spans="1:14">
      <c r="A1745" s="258"/>
      <c r="B1745" s="258"/>
      <c r="C1745" s="144" t="s">
        <v>3142</v>
      </c>
      <c r="D1745" s="145">
        <v>1</v>
      </c>
      <c r="E1745" s="145">
        <v>0</v>
      </c>
      <c r="F1745" s="145">
        <v>0</v>
      </c>
      <c r="G1745" s="145">
        <v>0</v>
      </c>
      <c r="H1745" s="145">
        <v>0</v>
      </c>
      <c r="I1745" s="145">
        <v>0</v>
      </c>
      <c r="J1745" s="145">
        <v>0</v>
      </c>
      <c r="K1745" s="145">
        <v>1</v>
      </c>
      <c r="L1745" s="145">
        <v>0</v>
      </c>
      <c r="M1745" s="145">
        <v>0</v>
      </c>
      <c r="N1745" s="145">
        <v>24158</v>
      </c>
    </row>
    <row r="1746" spans="1:14" ht="19">
      <c r="A1746" s="258"/>
      <c r="B1746" s="258"/>
      <c r="C1746" s="144" t="s">
        <v>7978</v>
      </c>
      <c r="D1746" s="145">
        <v>5</v>
      </c>
      <c r="E1746" s="145">
        <v>0</v>
      </c>
      <c r="F1746" s="145">
        <v>0</v>
      </c>
      <c r="G1746" s="145">
        <v>0</v>
      </c>
      <c r="H1746" s="145">
        <v>0</v>
      </c>
      <c r="I1746" s="145">
        <v>0</v>
      </c>
      <c r="J1746" s="145">
        <v>0</v>
      </c>
      <c r="K1746" s="145">
        <v>1</v>
      </c>
      <c r="L1746" s="145">
        <v>0</v>
      </c>
      <c r="M1746" s="145">
        <v>0</v>
      </c>
      <c r="N1746" s="145">
        <v>4032</v>
      </c>
    </row>
    <row r="1747" spans="1:14">
      <c r="A1747" s="258"/>
      <c r="B1747" s="258"/>
      <c r="C1747" s="144" t="s">
        <v>3143</v>
      </c>
      <c r="D1747" s="145">
        <v>0</v>
      </c>
      <c r="E1747" s="145">
        <v>0</v>
      </c>
      <c r="F1747" s="145">
        <v>1</v>
      </c>
      <c r="G1747" s="145">
        <v>0</v>
      </c>
      <c r="H1747" s="145">
        <v>0</v>
      </c>
      <c r="I1747" s="145">
        <v>0</v>
      </c>
      <c r="J1747" s="145">
        <v>1</v>
      </c>
      <c r="K1747" s="145">
        <v>0</v>
      </c>
      <c r="L1747" s="145">
        <v>0</v>
      </c>
      <c r="M1747" s="145">
        <v>0</v>
      </c>
      <c r="N1747" s="145">
        <v>8372</v>
      </c>
    </row>
    <row r="1748" spans="1:14">
      <c r="A1748" s="258"/>
      <c r="B1748" s="258"/>
      <c r="C1748" s="144" t="s">
        <v>3144</v>
      </c>
      <c r="D1748" s="145">
        <v>2</v>
      </c>
      <c r="E1748" s="145">
        <v>0</v>
      </c>
      <c r="F1748" s="145">
        <v>0</v>
      </c>
      <c r="G1748" s="145">
        <v>0</v>
      </c>
      <c r="H1748" s="145">
        <v>0</v>
      </c>
      <c r="I1748" s="145">
        <v>0</v>
      </c>
      <c r="J1748" s="145">
        <v>0</v>
      </c>
      <c r="K1748" s="145">
        <v>0</v>
      </c>
      <c r="L1748" s="145">
        <v>0</v>
      </c>
      <c r="M1748" s="145">
        <v>2</v>
      </c>
      <c r="N1748" s="145">
        <v>51733</v>
      </c>
    </row>
    <row r="1749" spans="1:14">
      <c r="A1749" s="258"/>
      <c r="B1749" s="258"/>
      <c r="C1749" s="144" t="s">
        <v>2909</v>
      </c>
      <c r="D1749" s="145">
        <v>1</v>
      </c>
      <c r="E1749" s="145">
        <v>0</v>
      </c>
      <c r="F1749" s="145">
        <v>0</v>
      </c>
      <c r="G1749" s="145">
        <v>0</v>
      </c>
      <c r="H1749" s="145">
        <v>0</v>
      </c>
      <c r="I1749" s="145">
        <v>0</v>
      </c>
      <c r="J1749" s="145">
        <v>0</v>
      </c>
      <c r="K1749" s="145">
        <v>0</v>
      </c>
      <c r="L1749" s="145">
        <v>1</v>
      </c>
      <c r="M1749" s="145">
        <v>0</v>
      </c>
      <c r="N1749" s="145">
        <v>24930</v>
      </c>
    </row>
    <row r="1750" spans="1:14">
      <c r="A1750" s="258"/>
      <c r="B1750" s="258"/>
      <c r="C1750" s="144" t="s">
        <v>2824</v>
      </c>
      <c r="D1750" s="145">
        <v>8</v>
      </c>
      <c r="E1750" s="145">
        <v>1</v>
      </c>
      <c r="F1750" s="145">
        <v>0</v>
      </c>
      <c r="G1750" s="145">
        <v>0</v>
      </c>
      <c r="H1750" s="145">
        <v>0</v>
      </c>
      <c r="I1750" s="145">
        <v>3</v>
      </c>
      <c r="J1750" s="145">
        <v>0</v>
      </c>
      <c r="K1750" s="145">
        <v>1</v>
      </c>
      <c r="L1750" s="145">
        <v>7</v>
      </c>
      <c r="M1750" s="145">
        <v>4</v>
      </c>
      <c r="N1750" s="145">
        <v>293937</v>
      </c>
    </row>
    <row r="1751" spans="1:14">
      <c r="A1751" s="258"/>
      <c r="B1751" s="258"/>
      <c r="C1751" s="144" t="s">
        <v>3145</v>
      </c>
      <c r="D1751" s="145">
        <v>1</v>
      </c>
      <c r="E1751" s="145">
        <v>0</v>
      </c>
      <c r="F1751" s="145">
        <v>1</v>
      </c>
      <c r="G1751" s="145">
        <v>0</v>
      </c>
      <c r="H1751" s="145">
        <v>0</v>
      </c>
      <c r="I1751" s="145">
        <v>0</v>
      </c>
      <c r="J1751" s="145">
        <v>0</v>
      </c>
      <c r="K1751" s="145">
        <v>1</v>
      </c>
      <c r="L1751" s="145">
        <v>0</v>
      </c>
      <c r="M1751" s="145">
        <v>1</v>
      </c>
      <c r="N1751" s="145">
        <v>7325</v>
      </c>
    </row>
    <row r="1752" spans="1:14">
      <c r="A1752" s="258"/>
      <c r="B1752" s="258"/>
      <c r="C1752" s="144" t="s">
        <v>3146</v>
      </c>
      <c r="D1752" s="145">
        <v>1</v>
      </c>
      <c r="E1752" s="145">
        <v>0</v>
      </c>
      <c r="F1752" s="145">
        <v>1</v>
      </c>
      <c r="G1752" s="145">
        <v>0</v>
      </c>
      <c r="H1752" s="145">
        <v>0</v>
      </c>
      <c r="I1752" s="145">
        <v>0</v>
      </c>
      <c r="J1752" s="145">
        <v>1</v>
      </c>
      <c r="K1752" s="145">
        <v>1</v>
      </c>
      <c r="L1752" s="145">
        <v>0</v>
      </c>
      <c r="M1752" s="145">
        <v>0</v>
      </c>
      <c r="N1752" s="145">
        <v>7212</v>
      </c>
    </row>
    <row r="1753" spans="1:14">
      <c r="A1753" s="258"/>
      <c r="B1753" s="258"/>
      <c r="C1753" s="144" t="s">
        <v>2835</v>
      </c>
      <c r="D1753" s="145">
        <v>1</v>
      </c>
      <c r="E1753" s="145">
        <v>0</v>
      </c>
      <c r="F1753" s="145">
        <v>0</v>
      </c>
      <c r="G1753" s="145">
        <v>0</v>
      </c>
      <c r="H1753" s="145">
        <v>0</v>
      </c>
      <c r="I1753" s="145">
        <v>0</v>
      </c>
      <c r="J1753" s="145">
        <v>1</v>
      </c>
      <c r="K1753" s="145">
        <v>0</v>
      </c>
      <c r="L1753" s="145">
        <v>0</v>
      </c>
      <c r="M1753" s="145">
        <v>0</v>
      </c>
      <c r="N1753" s="145">
        <v>25048</v>
      </c>
    </row>
    <row r="1754" spans="1:14">
      <c r="A1754" s="258"/>
      <c r="B1754" s="258"/>
      <c r="C1754" s="144" t="s">
        <v>3147</v>
      </c>
      <c r="D1754" s="145">
        <v>0</v>
      </c>
      <c r="E1754" s="145">
        <v>0</v>
      </c>
      <c r="F1754" s="145">
        <v>1</v>
      </c>
      <c r="G1754" s="145">
        <v>0</v>
      </c>
      <c r="H1754" s="145">
        <v>0</v>
      </c>
      <c r="I1754" s="145">
        <v>0</v>
      </c>
      <c r="J1754" s="145">
        <v>0</v>
      </c>
      <c r="K1754" s="145">
        <v>0</v>
      </c>
      <c r="L1754" s="145">
        <v>0</v>
      </c>
      <c r="M1754" s="145">
        <v>1</v>
      </c>
      <c r="N1754" s="145">
        <v>22684</v>
      </c>
    </row>
    <row r="1755" spans="1:14">
      <c r="A1755" s="258"/>
      <c r="B1755" s="258"/>
      <c r="C1755" s="144" t="s">
        <v>3148</v>
      </c>
      <c r="D1755" s="145">
        <v>14</v>
      </c>
      <c r="E1755" s="145">
        <v>1</v>
      </c>
      <c r="F1755" s="145">
        <v>2</v>
      </c>
      <c r="G1755" s="145">
        <v>0</v>
      </c>
      <c r="H1755" s="145">
        <v>0</v>
      </c>
      <c r="I1755" s="145">
        <v>0</v>
      </c>
      <c r="J1755" s="145">
        <v>9</v>
      </c>
      <c r="K1755" s="145">
        <v>2</v>
      </c>
      <c r="L1755" s="145">
        <v>4</v>
      </c>
      <c r="M1755" s="145">
        <v>2</v>
      </c>
      <c r="N1755" s="145">
        <v>483462</v>
      </c>
    </row>
    <row r="1756" spans="1:14">
      <c r="A1756" s="258"/>
      <c r="B1756" s="258"/>
      <c r="C1756" s="144" t="s">
        <v>3149</v>
      </c>
      <c r="D1756" s="145">
        <v>0</v>
      </c>
      <c r="E1756" s="145">
        <v>0</v>
      </c>
      <c r="F1756" s="145">
        <v>1</v>
      </c>
      <c r="G1756" s="145">
        <v>0</v>
      </c>
      <c r="H1756" s="145">
        <v>0</v>
      </c>
      <c r="I1756" s="145">
        <v>0</v>
      </c>
      <c r="J1756" s="145">
        <v>1</v>
      </c>
      <c r="K1756" s="145">
        <v>0</v>
      </c>
      <c r="L1756" s="145">
        <v>0</v>
      </c>
      <c r="M1756" s="145">
        <v>0</v>
      </c>
      <c r="N1756" s="145">
        <v>15224</v>
      </c>
    </row>
    <row r="1757" spans="1:14">
      <c r="A1757" s="258"/>
      <c r="B1757" s="258"/>
      <c r="C1757" s="144" t="s">
        <v>2763</v>
      </c>
      <c r="D1757" s="145">
        <v>0</v>
      </c>
      <c r="E1757" s="145">
        <v>0</v>
      </c>
      <c r="F1757" s="145">
        <v>0</v>
      </c>
      <c r="G1757" s="145">
        <v>0</v>
      </c>
      <c r="H1757" s="145">
        <v>2</v>
      </c>
      <c r="I1757" s="145">
        <v>0</v>
      </c>
      <c r="J1757" s="145">
        <v>0</v>
      </c>
      <c r="K1757" s="145">
        <v>0</v>
      </c>
      <c r="L1757" s="145">
        <v>1</v>
      </c>
      <c r="M1757" s="145">
        <v>1</v>
      </c>
      <c r="N1757" s="145">
        <v>8214</v>
      </c>
    </row>
    <row r="1758" spans="1:14">
      <c r="A1758" s="258"/>
      <c r="B1758" s="258" t="s">
        <v>1951</v>
      </c>
      <c r="C1758" s="141"/>
      <c r="D1758" s="142">
        <v>4</v>
      </c>
      <c r="E1758" s="142">
        <v>1</v>
      </c>
      <c r="F1758" s="142">
        <v>2</v>
      </c>
      <c r="G1758" s="142">
        <v>0</v>
      </c>
      <c r="H1758" s="142">
        <v>0</v>
      </c>
      <c r="I1758" s="142">
        <v>0</v>
      </c>
      <c r="J1758" s="142"/>
      <c r="K1758" s="142"/>
      <c r="L1758" s="142"/>
      <c r="M1758" s="142"/>
      <c r="N1758" s="142"/>
    </row>
    <row r="1759" spans="1:14">
      <c r="A1759" s="258"/>
      <c r="B1759" s="258"/>
      <c r="C1759" s="144" t="s">
        <v>3150</v>
      </c>
      <c r="D1759" s="145">
        <v>1</v>
      </c>
      <c r="E1759" s="145">
        <v>0</v>
      </c>
      <c r="F1759" s="145">
        <v>0</v>
      </c>
      <c r="G1759" s="145">
        <v>0</v>
      </c>
      <c r="H1759" s="145">
        <v>0</v>
      </c>
      <c r="I1759" s="145">
        <v>0</v>
      </c>
      <c r="J1759" s="145">
        <v>1</v>
      </c>
      <c r="K1759" s="145">
        <v>0</v>
      </c>
      <c r="L1759" s="145">
        <v>0</v>
      </c>
      <c r="M1759" s="145">
        <v>0</v>
      </c>
      <c r="N1759" s="145">
        <v>21101</v>
      </c>
    </row>
    <row r="1760" spans="1:14" ht="19">
      <c r="A1760" s="258"/>
      <c r="B1760" s="258"/>
      <c r="C1760" s="144" t="s">
        <v>7979</v>
      </c>
      <c r="D1760" s="145">
        <v>3</v>
      </c>
      <c r="E1760" s="145">
        <v>1</v>
      </c>
      <c r="F1760" s="145">
        <v>2</v>
      </c>
      <c r="G1760" s="145">
        <v>0</v>
      </c>
      <c r="H1760" s="145">
        <v>0</v>
      </c>
      <c r="I1760" s="145">
        <v>0</v>
      </c>
      <c r="J1760" s="145">
        <v>1</v>
      </c>
      <c r="K1760" s="145">
        <v>0</v>
      </c>
      <c r="L1760" s="145">
        <v>2</v>
      </c>
      <c r="M1760" s="145">
        <v>0</v>
      </c>
      <c r="N1760" s="145">
        <v>27390</v>
      </c>
    </row>
    <row r="1761" spans="1:14">
      <c r="A1761" s="258"/>
      <c r="B1761" s="258" t="s">
        <v>1955</v>
      </c>
      <c r="C1761" s="141"/>
      <c r="D1761" s="142">
        <v>3</v>
      </c>
      <c r="E1761" s="142">
        <v>0</v>
      </c>
      <c r="F1761" s="142">
        <v>0</v>
      </c>
      <c r="G1761" s="142">
        <v>0</v>
      </c>
      <c r="H1761" s="142">
        <v>0</v>
      </c>
      <c r="I1761" s="142">
        <v>0</v>
      </c>
      <c r="J1761" s="142"/>
      <c r="K1761" s="142"/>
      <c r="L1761" s="142"/>
      <c r="M1761" s="142"/>
      <c r="N1761" s="142"/>
    </row>
    <row r="1762" spans="1:14">
      <c r="A1762" s="258"/>
      <c r="B1762" s="258"/>
      <c r="C1762" s="144" t="s">
        <v>2320</v>
      </c>
      <c r="D1762" s="145">
        <v>3</v>
      </c>
      <c r="E1762" s="145">
        <v>0</v>
      </c>
      <c r="F1762" s="145">
        <v>0</v>
      </c>
      <c r="G1762" s="145">
        <v>0</v>
      </c>
      <c r="H1762" s="145">
        <v>0</v>
      </c>
      <c r="I1762" s="145">
        <v>0</v>
      </c>
      <c r="J1762" s="145">
        <v>1</v>
      </c>
      <c r="K1762" s="145">
        <v>0</v>
      </c>
      <c r="L1762" s="145">
        <v>1</v>
      </c>
      <c r="M1762" s="145">
        <v>1</v>
      </c>
      <c r="N1762" s="145"/>
    </row>
    <row r="1763" spans="1:14">
      <c r="A1763" s="258"/>
      <c r="B1763" s="258" t="s">
        <v>1963</v>
      </c>
      <c r="C1763" s="141"/>
      <c r="D1763" s="142">
        <v>5</v>
      </c>
      <c r="E1763" s="142">
        <v>0</v>
      </c>
      <c r="F1763" s="142">
        <v>0</v>
      </c>
      <c r="G1763" s="142">
        <v>0</v>
      </c>
      <c r="H1763" s="142">
        <v>0</v>
      </c>
      <c r="I1763" s="142">
        <v>0</v>
      </c>
      <c r="J1763" s="142"/>
      <c r="K1763" s="142"/>
      <c r="L1763" s="142"/>
      <c r="M1763" s="142"/>
      <c r="N1763" s="142"/>
    </row>
    <row r="1764" spans="1:14">
      <c r="A1764" s="258"/>
      <c r="B1764" s="258"/>
      <c r="C1764" s="144" t="s">
        <v>2449</v>
      </c>
      <c r="D1764" s="145">
        <v>1</v>
      </c>
      <c r="E1764" s="145">
        <v>0</v>
      </c>
      <c r="F1764" s="145">
        <v>0</v>
      </c>
      <c r="G1764" s="145">
        <v>0</v>
      </c>
      <c r="H1764" s="145">
        <v>0</v>
      </c>
      <c r="I1764" s="145">
        <v>0</v>
      </c>
      <c r="J1764" s="145">
        <v>1</v>
      </c>
      <c r="K1764" s="145">
        <v>0</v>
      </c>
      <c r="L1764" s="145">
        <v>0</v>
      </c>
      <c r="M1764" s="145">
        <v>0</v>
      </c>
      <c r="N1764" s="145"/>
    </row>
    <row r="1765" spans="1:14">
      <c r="A1765" s="258"/>
      <c r="B1765" s="258"/>
      <c r="C1765" s="144" t="s">
        <v>2322</v>
      </c>
      <c r="D1765" s="145">
        <v>3</v>
      </c>
      <c r="E1765" s="145">
        <v>0</v>
      </c>
      <c r="F1765" s="145">
        <v>0</v>
      </c>
      <c r="G1765" s="145">
        <v>0</v>
      </c>
      <c r="H1765" s="145">
        <v>0</v>
      </c>
      <c r="I1765" s="145">
        <v>0</v>
      </c>
      <c r="J1765" s="145">
        <v>0</v>
      </c>
      <c r="K1765" s="145">
        <v>1</v>
      </c>
      <c r="L1765" s="145">
        <v>1</v>
      </c>
      <c r="M1765" s="145">
        <v>1</v>
      </c>
      <c r="N1765" s="145"/>
    </row>
    <row r="1766" spans="1:14">
      <c r="A1766" s="258"/>
      <c r="B1766" s="258"/>
      <c r="C1766" s="144" t="s">
        <v>3151</v>
      </c>
      <c r="D1766" s="145">
        <v>1</v>
      </c>
      <c r="E1766" s="145">
        <v>0</v>
      </c>
      <c r="F1766" s="145">
        <v>0</v>
      </c>
      <c r="G1766" s="145">
        <v>0</v>
      </c>
      <c r="H1766" s="145">
        <v>0</v>
      </c>
      <c r="I1766" s="145">
        <v>0</v>
      </c>
      <c r="J1766" s="145">
        <v>0</v>
      </c>
      <c r="K1766" s="145">
        <v>0</v>
      </c>
      <c r="L1766" s="145">
        <v>1</v>
      </c>
      <c r="M1766" s="145">
        <v>0</v>
      </c>
      <c r="N1766" s="145"/>
    </row>
    <row r="1767" spans="1:14">
      <c r="A1767" s="258"/>
      <c r="B1767" s="258" t="s">
        <v>2255</v>
      </c>
      <c r="C1767" s="141"/>
      <c r="D1767" s="142">
        <v>0</v>
      </c>
      <c r="E1767" s="142">
        <v>1</v>
      </c>
      <c r="F1767" s="142">
        <v>1</v>
      </c>
      <c r="G1767" s="142">
        <v>0</v>
      </c>
      <c r="H1767" s="142">
        <v>0</v>
      </c>
      <c r="I1767" s="142">
        <v>0</v>
      </c>
      <c r="J1767" s="142"/>
      <c r="K1767" s="142"/>
      <c r="L1767" s="142"/>
      <c r="M1767" s="142"/>
      <c r="N1767" s="142"/>
    </row>
    <row r="1768" spans="1:14">
      <c r="A1768" s="258"/>
      <c r="B1768" s="258"/>
      <c r="C1768" s="144" t="s">
        <v>3152</v>
      </c>
      <c r="D1768" s="145"/>
      <c r="E1768" s="145"/>
      <c r="F1768" s="145"/>
      <c r="G1768" s="145"/>
      <c r="H1768" s="145"/>
      <c r="I1768" s="145"/>
      <c r="J1768" s="145"/>
      <c r="K1768" s="145"/>
      <c r="L1768" s="145"/>
      <c r="M1768" s="145"/>
      <c r="N1768" s="145"/>
    </row>
    <row r="1769" spans="1:14">
      <c r="A1769" s="258"/>
      <c r="B1769" s="258"/>
      <c r="C1769" s="146" t="s">
        <v>3153</v>
      </c>
      <c r="D1769" s="145">
        <v>0</v>
      </c>
      <c r="E1769" s="145">
        <v>0</v>
      </c>
      <c r="F1769" s="145">
        <v>1</v>
      </c>
      <c r="G1769" s="145">
        <v>0</v>
      </c>
      <c r="H1769" s="145">
        <v>0</v>
      </c>
      <c r="I1769" s="145">
        <v>0</v>
      </c>
      <c r="J1769" s="145">
        <v>0</v>
      </c>
      <c r="K1769" s="145">
        <v>0</v>
      </c>
      <c r="L1769" s="145">
        <v>0</v>
      </c>
      <c r="M1769" s="145">
        <v>1</v>
      </c>
      <c r="N1769" s="145"/>
    </row>
    <row r="1770" spans="1:14">
      <c r="A1770" s="258"/>
      <c r="B1770" s="258"/>
      <c r="C1770" s="146" t="s">
        <v>3154</v>
      </c>
      <c r="D1770" s="145">
        <v>0</v>
      </c>
      <c r="E1770" s="145">
        <v>1</v>
      </c>
      <c r="F1770" s="145">
        <v>0</v>
      </c>
      <c r="G1770" s="145">
        <v>0</v>
      </c>
      <c r="H1770" s="145">
        <v>0</v>
      </c>
      <c r="I1770" s="145">
        <v>0</v>
      </c>
      <c r="J1770" s="145">
        <v>0</v>
      </c>
      <c r="K1770" s="145">
        <v>0</v>
      </c>
      <c r="L1770" s="145">
        <v>0</v>
      </c>
      <c r="M1770" s="145">
        <v>1</v>
      </c>
      <c r="N1770" s="145"/>
    </row>
    <row r="1771" spans="1:14">
      <c r="A1771" s="258" t="s">
        <v>99</v>
      </c>
      <c r="B1771" s="143" t="s">
        <v>1904</v>
      </c>
      <c r="C1771" s="141"/>
      <c r="D1771" s="142">
        <v>66</v>
      </c>
      <c r="E1771" s="142">
        <v>15</v>
      </c>
      <c r="F1771" s="142">
        <v>18</v>
      </c>
      <c r="G1771" s="142">
        <v>0</v>
      </c>
      <c r="H1771" s="142">
        <v>2</v>
      </c>
      <c r="I1771" s="142">
        <v>6</v>
      </c>
      <c r="J1771" s="142"/>
      <c r="K1771" s="142"/>
      <c r="L1771" s="142"/>
      <c r="M1771" s="142"/>
      <c r="N1771" s="142"/>
    </row>
    <row r="1772" spans="1:14">
      <c r="A1772" s="258"/>
      <c r="B1772" s="258" t="s">
        <v>1905</v>
      </c>
      <c r="C1772" s="141"/>
      <c r="D1772" s="142">
        <v>45</v>
      </c>
      <c r="E1772" s="142">
        <v>10</v>
      </c>
      <c r="F1772" s="142">
        <v>12</v>
      </c>
      <c r="G1772" s="142">
        <v>0</v>
      </c>
      <c r="H1772" s="142">
        <v>0</v>
      </c>
      <c r="I1772" s="142">
        <v>4</v>
      </c>
      <c r="J1772" s="142"/>
      <c r="K1772" s="142"/>
      <c r="L1772" s="142"/>
      <c r="M1772" s="142"/>
      <c r="N1772" s="142"/>
    </row>
    <row r="1773" spans="1:14" ht="19">
      <c r="A1773" s="258"/>
      <c r="B1773" s="258"/>
      <c r="C1773" s="144" t="s">
        <v>7980</v>
      </c>
      <c r="D1773" s="145">
        <v>28</v>
      </c>
      <c r="E1773" s="145">
        <v>5</v>
      </c>
      <c r="F1773" s="145">
        <v>10</v>
      </c>
      <c r="G1773" s="145">
        <v>0</v>
      </c>
      <c r="H1773" s="145">
        <v>0</v>
      </c>
      <c r="I1773" s="145">
        <v>2</v>
      </c>
      <c r="J1773" s="145">
        <v>10</v>
      </c>
      <c r="K1773" s="145">
        <v>10</v>
      </c>
      <c r="L1773" s="145">
        <v>11</v>
      </c>
      <c r="M1773" s="145">
        <v>9</v>
      </c>
      <c r="N1773" s="145">
        <v>1667961</v>
      </c>
    </row>
    <row r="1774" spans="1:14">
      <c r="A1774" s="258"/>
      <c r="B1774" s="258"/>
      <c r="C1774" s="144" t="s">
        <v>3155</v>
      </c>
      <c r="D1774" s="145">
        <v>0</v>
      </c>
      <c r="E1774" s="145">
        <v>0</v>
      </c>
      <c r="F1774" s="145">
        <v>0</v>
      </c>
      <c r="G1774" s="145">
        <v>0</v>
      </c>
      <c r="H1774" s="145">
        <v>0</v>
      </c>
      <c r="I1774" s="145">
        <v>1</v>
      </c>
      <c r="J1774" s="145">
        <v>0</v>
      </c>
      <c r="K1774" s="145">
        <v>0</v>
      </c>
      <c r="L1774" s="145">
        <v>0</v>
      </c>
      <c r="M1774" s="145">
        <v>1</v>
      </c>
      <c r="N1774" s="145">
        <v>21732</v>
      </c>
    </row>
    <row r="1775" spans="1:14" ht="19">
      <c r="A1775" s="258"/>
      <c r="B1775" s="258"/>
      <c r="C1775" s="144" t="s">
        <v>7981</v>
      </c>
      <c r="D1775" s="145">
        <v>7</v>
      </c>
      <c r="E1775" s="145">
        <v>1</v>
      </c>
      <c r="F1775" s="145">
        <v>0</v>
      </c>
      <c r="G1775" s="145">
        <v>0</v>
      </c>
      <c r="H1775" s="145">
        <v>0</v>
      </c>
      <c r="I1775" s="145">
        <v>0</v>
      </c>
      <c r="J1775" s="145">
        <v>0</v>
      </c>
      <c r="K1775" s="145">
        <v>2</v>
      </c>
      <c r="L1775" s="145">
        <v>2</v>
      </c>
      <c r="M1775" s="145">
        <v>3</v>
      </c>
      <c r="N1775" s="145">
        <v>284422</v>
      </c>
    </row>
    <row r="1776" spans="1:14" ht="19">
      <c r="A1776" s="258"/>
      <c r="B1776" s="258"/>
      <c r="C1776" s="144" t="s">
        <v>7982</v>
      </c>
      <c r="D1776" s="145">
        <v>8</v>
      </c>
      <c r="E1776" s="145">
        <v>4</v>
      </c>
      <c r="F1776" s="145">
        <v>2</v>
      </c>
      <c r="G1776" s="145">
        <v>0</v>
      </c>
      <c r="H1776" s="145">
        <v>0</v>
      </c>
      <c r="I1776" s="145">
        <v>1</v>
      </c>
      <c r="J1776" s="145">
        <v>6</v>
      </c>
      <c r="K1776" s="145">
        <v>4</v>
      </c>
      <c r="L1776" s="145">
        <v>4</v>
      </c>
      <c r="M1776" s="145">
        <v>0</v>
      </c>
      <c r="N1776" s="145">
        <v>273671</v>
      </c>
    </row>
    <row r="1777" spans="1:14">
      <c r="A1777" s="258"/>
      <c r="B1777" s="258"/>
      <c r="C1777" s="144" t="s">
        <v>3156</v>
      </c>
      <c r="D1777" s="145">
        <v>2</v>
      </c>
      <c r="E1777" s="145">
        <v>0</v>
      </c>
      <c r="F1777" s="145">
        <v>0</v>
      </c>
      <c r="G1777" s="145">
        <v>0</v>
      </c>
      <c r="H1777" s="145">
        <v>0</v>
      </c>
      <c r="I1777" s="145">
        <v>0</v>
      </c>
      <c r="J1777" s="145">
        <v>0</v>
      </c>
      <c r="K1777" s="145">
        <v>0</v>
      </c>
      <c r="L1777" s="145">
        <v>1</v>
      </c>
      <c r="M1777" s="145">
        <v>1</v>
      </c>
      <c r="N1777" s="145">
        <v>8775</v>
      </c>
    </row>
    <row r="1778" spans="1:14">
      <c r="A1778" s="258"/>
      <c r="B1778" s="258" t="s">
        <v>1951</v>
      </c>
      <c r="C1778" s="141"/>
      <c r="D1778" s="142">
        <v>2</v>
      </c>
      <c r="E1778" s="142">
        <v>2</v>
      </c>
      <c r="F1778" s="142">
        <v>0</v>
      </c>
      <c r="G1778" s="142">
        <v>0</v>
      </c>
      <c r="H1778" s="142">
        <v>0</v>
      </c>
      <c r="I1778" s="142">
        <v>0</v>
      </c>
      <c r="J1778" s="142"/>
      <c r="K1778" s="142"/>
      <c r="L1778" s="142"/>
      <c r="M1778" s="142"/>
      <c r="N1778" s="142"/>
    </row>
    <row r="1779" spans="1:14">
      <c r="A1779" s="258"/>
      <c r="B1779" s="258"/>
      <c r="C1779" s="144" t="s">
        <v>3157</v>
      </c>
      <c r="D1779" s="145">
        <v>2</v>
      </c>
      <c r="E1779" s="145">
        <v>2</v>
      </c>
      <c r="F1779" s="145">
        <v>0</v>
      </c>
      <c r="G1779" s="145">
        <v>0</v>
      </c>
      <c r="H1779" s="145">
        <v>0</v>
      </c>
      <c r="I1779" s="145">
        <v>0</v>
      </c>
      <c r="J1779" s="145">
        <v>2</v>
      </c>
      <c r="K1779" s="145">
        <v>1</v>
      </c>
      <c r="L1779" s="145">
        <v>1</v>
      </c>
      <c r="M1779" s="145">
        <v>0</v>
      </c>
      <c r="N1779" s="145">
        <v>22982</v>
      </c>
    </row>
    <row r="1780" spans="1:14">
      <c r="A1780" s="258"/>
      <c r="B1780" s="258" t="s">
        <v>1955</v>
      </c>
      <c r="C1780" s="141"/>
      <c r="D1780" s="142">
        <v>4</v>
      </c>
      <c r="E1780" s="142">
        <v>0</v>
      </c>
      <c r="F1780" s="142">
        <v>2</v>
      </c>
      <c r="G1780" s="142">
        <v>0</v>
      </c>
      <c r="H1780" s="142">
        <v>0</v>
      </c>
      <c r="I1780" s="142">
        <v>0</v>
      </c>
      <c r="J1780" s="142"/>
      <c r="K1780" s="142"/>
      <c r="L1780" s="142"/>
      <c r="M1780" s="142"/>
      <c r="N1780" s="142"/>
    </row>
    <row r="1781" spans="1:14">
      <c r="A1781" s="258"/>
      <c r="B1781" s="258"/>
      <c r="C1781" s="144" t="s">
        <v>3158</v>
      </c>
      <c r="D1781" s="145">
        <v>1</v>
      </c>
      <c r="E1781" s="145">
        <v>0</v>
      </c>
      <c r="F1781" s="145">
        <v>1</v>
      </c>
      <c r="G1781" s="145">
        <v>0</v>
      </c>
      <c r="H1781" s="145">
        <v>0</v>
      </c>
      <c r="I1781" s="145">
        <v>0</v>
      </c>
      <c r="J1781" s="145">
        <v>0</v>
      </c>
      <c r="K1781" s="145">
        <v>0</v>
      </c>
      <c r="L1781" s="145">
        <v>2</v>
      </c>
      <c r="M1781" s="145">
        <v>0</v>
      </c>
      <c r="N1781" s="145"/>
    </row>
    <row r="1782" spans="1:14">
      <c r="A1782" s="258"/>
      <c r="B1782" s="258"/>
      <c r="C1782" s="144" t="s">
        <v>3159</v>
      </c>
      <c r="D1782" s="145">
        <v>1</v>
      </c>
      <c r="E1782" s="145">
        <v>0</v>
      </c>
      <c r="F1782" s="145">
        <v>0</v>
      </c>
      <c r="G1782" s="145">
        <v>0</v>
      </c>
      <c r="H1782" s="145">
        <v>0</v>
      </c>
      <c r="I1782" s="145">
        <v>0</v>
      </c>
      <c r="J1782" s="145">
        <v>0</v>
      </c>
      <c r="K1782" s="145">
        <v>0</v>
      </c>
      <c r="L1782" s="145">
        <v>0</v>
      </c>
      <c r="M1782" s="145">
        <v>1</v>
      </c>
      <c r="N1782" s="145"/>
    </row>
    <row r="1783" spans="1:14">
      <c r="A1783" s="258"/>
      <c r="B1783" s="258"/>
      <c r="C1783" s="144" t="s">
        <v>3160</v>
      </c>
      <c r="D1783" s="145">
        <v>2</v>
      </c>
      <c r="E1783" s="145">
        <v>0</v>
      </c>
      <c r="F1783" s="145">
        <v>1</v>
      </c>
      <c r="G1783" s="145">
        <v>0</v>
      </c>
      <c r="H1783" s="145">
        <v>0</v>
      </c>
      <c r="I1783" s="145">
        <v>0</v>
      </c>
      <c r="J1783" s="145">
        <v>0</v>
      </c>
      <c r="K1783" s="145">
        <v>0</v>
      </c>
      <c r="L1783" s="145">
        <v>3</v>
      </c>
      <c r="M1783" s="145">
        <v>0</v>
      </c>
      <c r="N1783" s="145"/>
    </row>
    <row r="1784" spans="1:14">
      <c r="A1784" s="258"/>
      <c r="B1784" s="258" t="s">
        <v>1963</v>
      </c>
      <c r="C1784" s="141"/>
      <c r="D1784" s="142">
        <v>8</v>
      </c>
      <c r="E1784" s="142">
        <v>3</v>
      </c>
      <c r="F1784" s="142">
        <v>3</v>
      </c>
      <c r="G1784" s="142">
        <v>0</v>
      </c>
      <c r="H1784" s="142">
        <v>0</v>
      </c>
      <c r="I1784" s="142">
        <v>2</v>
      </c>
      <c r="J1784" s="142"/>
      <c r="K1784" s="142"/>
      <c r="L1784" s="142"/>
      <c r="M1784" s="142"/>
      <c r="N1784" s="142"/>
    </row>
    <row r="1785" spans="1:14">
      <c r="A1785" s="258"/>
      <c r="B1785" s="258"/>
      <c r="C1785" s="144" t="s">
        <v>3161</v>
      </c>
      <c r="D1785" s="145">
        <v>2</v>
      </c>
      <c r="E1785" s="145">
        <v>1</v>
      </c>
      <c r="F1785" s="145">
        <v>0</v>
      </c>
      <c r="G1785" s="145">
        <v>0</v>
      </c>
      <c r="H1785" s="145">
        <v>0</v>
      </c>
      <c r="I1785" s="145">
        <v>0</v>
      </c>
      <c r="J1785" s="145">
        <v>2</v>
      </c>
      <c r="K1785" s="145">
        <v>0</v>
      </c>
      <c r="L1785" s="145">
        <v>1</v>
      </c>
      <c r="M1785" s="145">
        <v>0</v>
      </c>
      <c r="N1785" s="145"/>
    </row>
    <row r="1786" spans="1:14">
      <c r="A1786" s="258"/>
      <c r="B1786" s="258"/>
      <c r="C1786" s="144" t="s">
        <v>2320</v>
      </c>
      <c r="D1786" s="145">
        <v>1</v>
      </c>
      <c r="E1786" s="145">
        <v>0</v>
      </c>
      <c r="F1786" s="145">
        <v>0</v>
      </c>
      <c r="G1786" s="145">
        <v>0</v>
      </c>
      <c r="H1786" s="145">
        <v>0</v>
      </c>
      <c r="I1786" s="145">
        <v>0</v>
      </c>
      <c r="J1786" s="145">
        <v>0</v>
      </c>
      <c r="K1786" s="145">
        <v>0</v>
      </c>
      <c r="L1786" s="145">
        <v>1</v>
      </c>
      <c r="M1786" s="145">
        <v>0</v>
      </c>
      <c r="N1786" s="145"/>
    </row>
    <row r="1787" spans="1:14">
      <c r="A1787" s="258"/>
      <c r="B1787" s="258"/>
      <c r="C1787" s="144" t="s">
        <v>3162</v>
      </c>
      <c r="D1787" s="145">
        <v>0</v>
      </c>
      <c r="E1787" s="145">
        <v>0</v>
      </c>
      <c r="F1787" s="145">
        <v>2</v>
      </c>
      <c r="G1787" s="145">
        <v>0</v>
      </c>
      <c r="H1787" s="145">
        <v>0</v>
      </c>
      <c r="I1787" s="145">
        <v>0</v>
      </c>
      <c r="J1787" s="145">
        <v>0</v>
      </c>
      <c r="K1787" s="145">
        <v>1</v>
      </c>
      <c r="L1787" s="145">
        <v>1</v>
      </c>
      <c r="M1787" s="145">
        <v>0</v>
      </c>
      <c r="N1787" s="145"/>
    </row>
    <row r="1788" spans="1:14">
      <c r="A1788" s="258"/>
      <c r="B1788" s="258"/>
      <c r="C1788" s="144" t="s">
        <v>3163</v>
      </c>
      <c r="D1788" s="145">
        <v>0</v>
      </c>
      <c r="E1788" s="145">
        <v>0</v>
      </c>
      <c r="F1788" s="145">
        <v>0</v>
      </c>
      <c r="G1788" s="145">
        <v>0</v>
      </c>
      <c r="H1788" s="145">
        <v>0</v>
      </c>
      <c r="I1788" s="145">
        <v>1</v>
      </c>
      <c r="J1788" s="145">
        <v>0</v>
      </c>
      <c r="K1788" s="145">
        <v>1</v>
      </c>
      <c r="L1788" s="145">
        <v>0</v>
      </c>
      <c r="M1788" s="145">
        <v>0</v>
      </c>
      <c r="N1788" s="145"/>
    </row>
    <row r="1789" spans="1:14">
      <c r="A1789" s="258"/>
      <c r="B1789" s="258"/>
      <c r="C1789" s="144" t="s">
        <v>3164</v>
      </c>
      <c r="D1789" s="145">
        <v>1</v>
      </c>
      <c r="E1789" s="145">
        <v>0</v>
      </c>
      <c r="F1789" s="145">
        <v>1</v>
      </c>
      <c r="G1789" s="145">
        <v>0</v>
      </c>
      <c r="H1789" s="145">
        <v>0</v>
      </c>
      <c r="I1789" s="145">
        <v>1</v>
      </c>
      <c r="J1789" s="145">
        <v>1</v>
      </c>
      <c r="K1789" s="145">
        <v>1</v>
      </c>
      <c r="L1789" s="145">
        <v>1</v>
      </c>
      <c r="M1789" s="145">
        <v>0</v>
      </c>
      <c r="N1789" s="145"/>
    </row>
    <row r="1790" spans="1:14">
      <c r="A1790" s="258"/>
      <c r="B1790" s="258"/>
      <c r="C1790" s="144" t="s">
        <v>3165</v>
      </c>
      <c r="D1790" s="145">
        <v>2</v>
      </c>
      <c r="E1790" s="145">
        <v>0</v>
      </c>
      <c r="F1790" s="145">
        <v>0</v>
      </c>
      <c r="G1790" s="145">
        <v>0</v>
      </c>
      <c r="H1790" s="145">
        <v>0</v>
      </c>
      <c r="I1790" s="145">
        <v>0</v>
      </c>
      <c r="J1790" s="145">
        <v>0</v>
      </c>
      <c r="K1790" s="145">
        <v>0</v>
      </c>
      <c r="L1790" s="145">
        <v>2</v>
      </c>
      <c r="M1790" s="145">
        <v>0</v>
      </c>
      <c r="N1790" s="145"/>
    </row>
    <row r="1791" spans="1:14">
      <c r="A1791" s="258"/>
      <c r="B1791" s="258"/>
      <c r="C1791" s="144" t="s">
        <v>3166</v>
      </c>
      <c r="D1791" s="145">
        <v>0</v>
      </c>
      <c r="E1791" s="145">
        <v>2</v>
      </c>
      <c r="F1791" s="145">
        <v>0</v>
      </c>
      <c r="G1791" s="145">
        <v>0</v>
      </c>
      <c r="H1791" s="145">
        <v>0</v>
      </c>
      <c r="I1791" s="145">
        <v>0</v>
      </c>
      <c r="J1791" s="145">
        <v>0</v>
      </c>
      <c r="K1791" s="145">
        <v>0</v>
      </c>
      <c r="L1791" s="145">
        <v>0</v>
      </c>
      <c r="M1791" s="145">
        <v>2</v>
      </c>
      <c r="N1791" s="145"/>
    </row>
    <row r="1792" spans="1:14" ht="19">
      <c r="A1792" s="258"/>
      <c r="B1792" s="258"/>
      <c r="C1792" s="144" t="s">
        <v>7983</v>
      </c>
      <c r="D1792" s="145">
        <v>2</v>
      </c>
      <c r="E1792" s="145">
        <v>0</v>
      </c>
      <c r="F1792" s="145">
        <v>0</v>
      </c>
      <c r="G1792" s="145">
        <v>0</v>
      </c>
      <c r="H1792" s="145">
        <v>0</v>
      </c>
      <c r="I1792" s="145">
        <v>0</v>
      </c>
      <c r="J1792" s="145">
        <v>0</v>
      </c>
      <c r="K1792" s="145">
        <v>0</v>
      </c>
      <c r="L1792" s="145">
        <v>1</v>
      </c>
      <c r="M1792" s="145">
        <v>0</v>
      </c>
      <c r="N1792" s="145"/>
    </row>
    <row r="1793" spans="1:14">
      <c r="A1793" s="258"/>
      <c r="B1793" s="258" t="s">
        <v>2255</v>
      </c>
      <c r="C1793" s="141"/>
      <c r="D1793" s="142">
        <v>3</v>
      </c>
      <c r="E1793" s="142">
        <v>0</v>
      </c>
      <c r="F1793" s="142">
        <v>1</v>
      </c>
      <c r="G1793" s="142">
        <v>0</v>
      </c>
      <c r="H1793" s="142">
        <v>0</v>
      </c>
      <c r="I1793" s="142">
        <v>0</v>
      </c>
      <c r="J1793" s="142"/>
      <c r="K1793" s="142"/>
      <c r="L1793" s="142"/>
      <c r="M1793" s="142"/>
      <c r="N1793" s="142"/>
    </row>
    <row r="1794" spans="1:14">
      <c r="A1794" s="258"/>
      <c r="B1794" s="258"/>
      <c r="C1794" s="144" t="s">
        <v>2256</v>
      </c>
      <c r="D1794" s="145"/>
      <c r="E1794" s="145"/>
      <c r="F1794" s="145"/>
      <c r="G1794" s="145"/>
      <c r="H1794" s="145"/>
      <c r="I1794" s="145"/>
      <c r="J1794" s="145"/>
      <c r="K1794" s="145"/>
      <c r="L1794" s="145"/>
      <c r="M1794" s="145"/>
      <c r="N1794" s="145"/>
    </row>
    <row r="1795" spans="1:14" ht="19">
      <c r="A1795" s="258"/>
      <c r="B1795" s="258"/>
      <c r="C1795" s="146" t="s">
        <v>7984</v>
      </c>
      <c r="D1795" s="145">
        <v>2</v>
      </c>
      <c r="E1795" s="145">
        <v>0</v>
      </c>
      <c r="F1795" s="145">
        <v>0</v>
      </c>
      <c r="G1795" s="145">
        <v>0</v>
      </c>
      <c r="H1795" s="145">
        <v>0</v>
      </c>
      <c r="I1795" s="145">
        <v>0</v>
      </c>
      <c r="J1795" s="145">
        <v>0</v>
      </c>
      <c r="K1795" s="145">
        <v>0</v>
      </c>
      <c r="L1795" s="145">
        <v>0</v>
      </c>
      <c r="M1795" s="145">
        <v>1</v>
      </c>
      <c r="N1795" s="145"/>
    </row>
    <row r="1796" spans="1:14">
      <c r="A1796" s="258"/>
      <c r="B1796" s="258"/>
      <c r="C1796" s="146" t="s">
        <v>3167</v>
      </c>
      <c r="D1796" s="145">
        <v>1</v>
      </c>
      <c r="E1796" s="145">
        <v>0</v>
      </c>
      <c r="F1796" s="145">
        <v>0</v>
      </c>
      <c r="G1796" s="145">
        <v>0</v>
      </c>
      <c r="H1796" s="145">
        <v>0</v>
      </c>
      <c r="I1796" s="145">
        <v>0</v>
      </c>
      <c r="J1796" s="145">
        <v>0</v>
      </c>
      <c r="K1796" s="145">
        <v>0</v>
      </c>
      <c r="L1796" s="145">
        <v>1</v>
      </c>
      <c r="M1796" s="145">
        <v>0</v>
      </c>
      <c r="N1796" s="145"/>
    </row>
    <row r="1797" spans="1:14">
      <c r="A1797" s="258"/>
      <c r="B1797" s="258"/>
      <c r="C1797" s="146" t="s">
        <v>3168</v>
      </c>
      <c r="D1797" s="145">
        <v>0</v>
      </c>
      <c r="E1797" s="145">
        <v>0</v>
      </c>
      <c r="F1797" s="145">
        <v>1</v>
      </c>
      <c r="G1797" s="145">
        <v>0</v>
      </c>
      <c r="H1797" s="145">
        <v>0</v>
      </c>
      <c r="I1797" s="145">
        <v>0</v>
      </c>
      <c r="J1797" s="145">
        <v>0</v>
      </c>
      <c r="K1797" s="145">
        <v>1</v>
      </c>
      <c r="L1797" s="145">
        <v>0</v>
      </c>
      <c r="M1797" s="145">
        <v>0</v>
      </c>
      <c r="N1797" s="145"/>
    </row>
    <row r="1798" spans="1:14">
      <c r="A1798" s="258"/>
      <c r="B1798" s="258" t="s">
        <v>1996</v>
      </c>
      <c r="C1798" s="141"/>
      <c r="D1798" s="142">
        <v>1</v>
      </c>
      <c r="E1798" s="142">
        <v>0</v>
      </c>
      <c r="F1798" s="142">
        <v>0</v>
      </c>
      <c r="G1798" s="142">
        <v>0</v>
      </c>
      <c r="H1798" s="142">
        <v>2</v>
      </c>
      <c r="I1798" s="142">
        <v>0</v>
      </c>
      <c r="J1798" s="142"/>
      <c r="K1798" s="142"/>
      <c r="L1798" s="142"/>
      <c r="M1798" s="142"/>
      <c r="N1798" s="142"/>
    </row>
    <row r="1799" spans="1:14">
      <c r="A1799" s="258"/>
      <c r="B1799" s="258"/>
      <c r="C1799" s="144" t="s">
        <v>3169</v>
      </c>
      <c r="D1799" s="145">
        <v>1</v>
      </c>
      <c r="E1799" s="145">
        <v>0</v>
      </c>
      <c r="F1799" s="145">
        <v>0</v>
      </c>
      <c r="G1799" s="145">
        <v>0</v>
      </c>
      <c r="H1799" s="145">
        <v>2</v>
      </c>
      <c r="I1799" s="145">
        <v>0</v>
      </c>
      <c r="J1799" s="145">
        <v>0</v>
      </c>
      <c r="K1799" s="145">
        <v>1</v>
      </c>
      <c r="L1799" s="145">
        <v>2</v>
      </c>
      <c r="M1799" s="145">
        <v>0</v>
      </c>
      <c r="N1799" s="145"/>
    </row>
    <row r="1800" spans="1:14">
      <c r="A1800" s="258"/>
      <c r="B1800" s="258" t="s">
        <v>2259</v>
      </c>
      <c r="C1800" s="141"/>
      <c r="D1800" s="142">
        <v>3</v>
      </c>
      <c r="E1800" s="142">
        <v>0</v>
      </c>
      <c r="F1800" s="142">
        <v>0</v>
      </c>
      <c r="G1800" s="142">
        <v>0</v>
      </c>
      <c r="H1800" s="142">
        <v>0</v>
      </c>
      <c r="I1800" s="142">
        <v>0</v>
      </c>
      <c r="J1800" s="142"/>
      <c r="K1800" s="142"/>
      <c r="L1800" s="142"/>
      <c r="M1800" s="142"/>
      <c r="N1800" s="142"/>
    </row>
    <row r="1801" spans="1:14">
      <c r="A1801" s="258"/>
      <c r="B1801" s="258"/>
      <c r="C1801" s="144" t="s">
        <v>3170</v>
      </c>
      <c r="D1801" s="145">
        <v>1</v>
      </c>
      <c r="E1801" s="145">
        <v>0</v>
      </c>
      <c r="F1801" s="145">
        <v>0</v>
      </c>
      <c r="G1801" s="145">
        <v>0</v>
      </c>
      <c r="H1801" s="145">
        <v>0</v>
      </c>
      <c r="I1801" s="145">
        <v>0</v>
      </c>
      <c r="J1801" s="145">
        <v>0</v>
      </c>
      <c r="K1801" s="145">
        <v>0</v>
      </c>
      <c r="L1801" s="145">
        <v>1</v>
      </c>
      <c r="M1801" s="145">
        <v>0</v>
      </c>
      <c r="N1801" s="145"/>
    </row>
    <row r="1802" spans="1:14">
      <c r="A1802" s="258"/>
      <c r="B1802" s="258"/>
      <c r="C1802" s="144" t="s">
        <v>3171</v>
      </c>
      <c r="D1802" s="145">
        <v>2</v>
      </c>
      <c r="E1802" s="145">
        <v>0</v>
      </c>
      <c r="F1802" s="145">
        <v>0</v>
      </c>
      <c r="G1802" s="145">
        <v>0</v>
      </c>
      <c r="H1802" s="145">
        <v>0</v>
      </c>
      <c r="I1802" s="145">
        <v>0</v>
      </c>
      <c r="J1802" s="145">
        <v>0</v>
      </c>
      <c r="K1802" s="145">
        <v>0</v>
      </c>
      <c r="L1802" s="145">
        <v>1</v>
      </c>
      <c r="M1802" s="145">
        <v>1</v>
      </c>
      <c r="N1802" s="145"/>
    </row>
    <row r="1803" spans="1:14">
      <c r="A1803" s="258" t="s">
        <v>100</v>
      </c>
      <c r="B1803" s="143" t="s">
        <v>1904</v>
      </c>
      <c r="C1803" s="141"/>
      <c r="D1803" s="142">
        <v>14</v>
      </c>
      <c r="E1803" s="142">
        <v>5</v>
      </c>
      <c r="F1803" s="142">
        <v>10</v>
      </c>
      <c r="G1803" s="142">
        <v>0</v>
      </c>
      <c r="H1803" s="142">
        <v>1</v>
      </c>
      <c r="I1803" s="142">
        <v>0</v>
      </c>
      <c r="J1803" s="142"/>
      <c r="K1803" s="142"/>
      <c r="L1803" s="142"/>
      <c r="M1803" s="142"/>
      <c r="N1803" s="142"/>
    </row>
    <row r="1804" spans="1:14">
      <c r="A1804" s="258"/>
      <c r="B1804" s="258" t="s">
        <v>1905</v>
      </c>
      <c r="C1804" s="141"/>
      <c r="D1804" s="142">
        <v>11</v>
      </c>
      <c r="E1804" s="142">
        <v>4</v>
      </c>
      <c r="F1804" s="142">
        <v>9</v>
      </c>
      <c r="G1804" s="142">
        <v>0</v>
      </c>
      <c r="H1804" s="142">
        <v>1</v>
      </c>
      <c r="I1804" s="142">
        <v>0</v>
      </c>
      <c r="J1804" s="142"/>
      <c r="K1804" s="142"/>
      <c r="L1804" s="142"/>
      <c r="M1804" s="142"/>
      <c r="N1804" s="142"/>
    </row>
    <row r="1805" spans="1:14">
      <c r="A1805" s="258"/>
      <c r="B1805" s="258"/>
      <c r="C1805" s="144" t="s">
        <v>2468</v>
      </c>
      <c r="D1805" s="145">
        <v>0</v>
      </c>
      <c r="E1805" s="145">
        <v>0</v>
      </c>
      <c r="F1805" s="145">
        <v>1</v>
      </c>
      <c r="G1805" s="145">
        <v>0</v>
      </c>
      <c r="H1805" s="145">
        <v>0</v>
      </c>
      <c r="I1805" s="145">
        <v>0</v>
      </c>
      <c r="J1805" s="145">
        <v>1</v>
      </c>
      <c r="K1805" s="145">
        <v>0</v>
      </c>
      <c r="L1805" s="145">
        <v>0</v>
      </c>
      <c r="M1805" s="145">
        <v>0</v>
      </c>
      <c r="N1805" s="145">
        <v>6054</v>
      </c>
    </row>
    <row r="1806" spans="1:14">
      <c r="A1806" s="258"/>
      <c r="B1806" s="258"/>
      <c r="C1806" s="144" t="s">
        <v>2811</v>
      </c>
      <c r="D1806" s="145">
        <v>2</v>
      </c>
      <c r="E1806" s="145">
        <v>1</v>
      </c>
      <c r="F1806" s="145">
        <v>0</v>
      </c>
      <c r="G1806" s="145">
        <v>0</v>
      </c>
      <c r="H1806" s="145">
        <v>0</v>
      </c>
      <c r="I1806" s="145">
        <v>0</v>
      </c>
      <c r="J1806" s="145">
        <v>0</v>
      </c>
      <c r="K1806" s="145">
        <v>0</v>
      </c>
      <c r="L1806" s="145">
        <v>2</v>
      </c>
      <c r="M1806" s="145">
        <v>1</v>
      </c>
      <c r="N1806" s="145">
        <v>44305</v>
      </c>
    </row>
    <row r="1807" spans="1:14">
      <c r="A1807" s="258"/>
      <c r="B1807" s="258"/>
      <c r="C1807" s="144" t="s">
        <v>3172</v>
      </c>
      <c r="D1807" s="145">
        <v>1</v>
      </c>
      <c r="E1807" s="145">
        <v>0</v>
      </c>
      <c r="F1807" s="145">
        <v>0</v>
      </c>
      <c r="G1807" s="145">
        <v>0</v>
      </c>
      <c r="H1807" s="145">
        <v>0</v>
      </c>
      <c r="I1807" s="145">
        <v>0</v>
      </c>
      <c r="J1807" s="145">
        <v>0</v>
      </c>
      <c r="K1807" s="145">
        <v>0</v>
      </c>
      <c r="L1807" s="145">
        <v>0</v>
      </c>
      <c r="M1807" s="145">
        <v>1</v>
      </c>
      <c r="N1807" s="145">
        <v>15550</v>
      </c>
    </row>
    <row r="1808" spans="1:14">
      <c r="A1808" s="258"/>
      <c r="B1808" s="258"/>
      <c r="C1808" s="144" t="s">
        <v>3173</v>
      </c>
      <c r="D1808" s="145">
        <v>0</v>
      </c>
      <c r="E1808" s="145">
        <v>0</v>
      </c>
      <c r="F1808" s="145">
        <v>1</v>
      </c>
      <c r="G1808" s="145">
        <v>0</v>
      </c>
      <c r="H1808" s="145">
        <v>0</v>
      </c>
      <c r="I1808" s="145">
        <v>0</v>
      </c>
      <c r="J1808" s="145">
        <v>0</v>
      </c>
      <c r="K1808" s="145">
        <v>1</v>
      </c>
      <c r="L1808" s="145">
        <v>0</v>
      </c>
      <c r="M1808" s="145">
        <v>0</v>
      </c>
      <c r="N1808" s="145">
        <v>16155</v>
      </c>
    </row>
    <row r="1809" spans="1:14">
      <c r="A1809" s="258"/>
      <c r="B1809" s="258"/>
      <c r="C1809" s="144" t="s">
        <v>3174</v>
      </c>
      <c r="D1809" s="145">
        <v>0</v>
      </c>
      <c r="E1809" s="145">
        <v>0</v>
      </c>
      <c r="F1809" s="145">
        <v>0</v>
      </c>
      <c r="G1809" s="145">
        <v>0</v>
      </c>
      <c r="H1809" s="145">
        <v>1</v>
      </c>
      <c r="I1809" s="145">
        <v>0</v>
      </c>
      <c r="J1809" s="145">
        <v>0</v>
      </c>
      <c r="K1809" s="145">
        <v>0</v>
      </c>
      <c r="L1809" s="145">
        <v>1</v>
      </c>
      <c r="M1809" s="145">
        <v>0</v>
      </c>
      <c r="N1809" s="145">
        <v>4022</v>
      </c>
    </row>
    <row r="1810" spans="1:14">
      <c r="A1810" s="258"/>
      <c r="B1810" s="258"/>
      <c r="C1810" s="144" t="s">
        <v>3175</v>
      </c>
      <c r="D1810" s="145">
        <v>1</v>
      </c>
      <c r="E1810" s="145">
        <v>0</v>
      </c>
      <c r="F1810" s="145">
        <v>0</v>
      </c>
      <c r="G1810" s="145">
        <v>0</v>
      </c>
      <c r="H1810" s="145">
        <v>0</v>
      </c>
      <c r="I1810" s="145">
        <v>0</v>
      </c>
      <c r="J1810" s="145">
        <v>0</v>
      </c>
      <c r="K1810" s="145">
        <v>1</v>
      </c>
      <c r="L1810" s="145">
        <v>0</v>
      </c>
      <c r="M1810" s="145">
        <v>0</v>
      </c>
      <c r="N1810" s="145">
        <v>16384</v>
      </c>
    </row>
    <row r="1811" spans="1:14">
      <c r="A1811" s="258"/>
      <c r="B1811" s="258"/>
      <c r="C1811" s="144" t="s">
        <v>3176</v>
      </c>
      <c r="D1811" s="145">
        <v>0</v>
      </c>
      <c r="E1811" s="145">
        <v>0</v>
      </c>
      <c r="F1811" s="145">
        <v>1</v>
      </c>
      <c r="G1811" s="145">
        <v>0</v>
      </c>
      <c r="H1811" s="145">
        <v>0</v>
      </c>
      <c r="I1811" s="145">
        <v>0</v>
      </c>
      <c r="J1811" s="145">
        <v>1</v>
      </c>
      <c r="K1811" s="145">
        <v>0</v>
      </c>
      <c r="L1811" s="145">
        <v>0</v>
      </c>
      <c r="M1811" s="145">
        <v>0</v>
      </c>
      <c r="N1811" s="145">
        <v>15313</v>
      </c>
    </row>
    <row r="1812" spans="1:14">
      <c r="A1812" s="258"/>
      <c r="B1812" s="258"/>
      <c r="C1812" s="144" t="s">
        <v>3177</v>
      </c>
      <c r="D1812" s="145">
        <v>0</v>
      </c>
      <c r="E1812" s="145">
        <v>2</v>
      </c>
      <c r="F1812" s="145">
        <v>0</v>
      </c>
      <c r="G1812" s="145">
        <v>0</v>
      </c>
      <c r="H1812" s="145">
        <v>0</v>
      </c>
      <c r="I1812" s="145">
        <v>0</v>
      </c>
      <c r="J1812" s="145">
        <v>1</v>
      </c>
      <c r="K1812" s="145">
        <v>0</v>
      </c>
      <c r="L1812" s="145">
        <v>0</v>
      </c>
      <c r="M1812" s="145">
        <v>1</v>
      </c>
      <c r="N1812" s="145">
        <v>23271</v>
      </c>
    </row>
    <row r="1813" spans="1:14">
      <c r="A1813" s="258"/>
      <c r="B1813" s="258"/>
      <c r="C1813" s="144" t="s">
        <v>3178</v>
      </c>
      <c r="D1813" s="145">
        <v>1</v>
      </c>
      <c r="E1813" s="145">
        <v>0</v>
      </c>
      <c r="F1813" s="145">
        <v>0</v>
      </c>
      <c r="G1813" s="145">
        <v>0</v>
      </c>
      <c r="H1813" s="145">
        <v>0</v>
      </c>
      <c r="I1813" s="145">
        <v>0</v>
      </c>
      <c r="J1813" s="145">
        <v>1</v>
      </c>
      <c r="K1813" s="145">
        <v>0</v>
      </c>
      <c r="L1813" s="145">
        <v>0</v>
      </c>
      <c r="M1813" s="145">
        <v>0</v>
      </c>
      <c r="N1813" s="145">
        <v>17109</v>
      </c>
    </row>
    <row r="1814" spans="1:14">
      <c r="A1814" s="258"/>
      <c r="B1814" s="258"/>
      <c r="C1814" s="144" t="s">
        <v>2673</v>
      </c>
      <c r="D1814" s="145">
        <v>1</v>
      </c>
      <c r="E1814" s="145">
        <v>0</v>
      </c>
      <c r="F1814" s="145">
        <v>0</v>
      </c>
      <c r="G1814" s="145">
        <v>0</v>
      </c>
      <c r="H1814" s="145">
        <v>0</v>
      </c>
      <c r="I1814" s="145">
        <v>0</v>
      </c>
      <c r="J1814" s="145">
        <v>1</v>
      </c>
      <c r="K1814" s="145">
        <v>0</v>
      </c>
      <c r="L1814" s="145">
        <v>0</v>
      </c>
      <c r="M1814" s="145">
        <v>0</v>
      </c>
      <c r="N1814" s="145">
        <v>15702</v>
      </c>
    </row>
    <row r="1815" spans="1:14">
      <c r="A1815" s="258"/>
      <c r="B1815" s="258"/>
      <c r="C1815" s="144" t="s">
        <v>3179</v>
      </c>
      <c r="D1815" s="145">
        <v>1</v>
      </c>
      <c r="E1815" s="145">
        <v>0</v>
      </c>
      <c r="F1815" s="145">
        <v>0</v>
      </c>
      <c r="G1815" s="145">
        <v>0</v>
      </c>
      <c r="H1815" s="145">
        <v>0</v>
      </c>
      <c r="I1815" s="145">
        <v>0</v>
      </c>
      <c r="J1815" s="145">
        <v>0</v>
      </c>
      <c r="K1815" s="145">
        <v>0</v>
      </c>
      <c r="L1815" s="145">
        <v>1</v>
      </c>
      <c r="M1815" s="145">
        <v>0</v>
      </c>
      <c r="N1815" s="145">
        <v>1938</v>
      </c>
    </row>
    <row r="1816" spans="1:14">
      <c r="A1816" s="258"/>
      <c r="B1816" s="258"/>
      <c r="C1816" s="144" t="s">
        <v>2341</v>
      </c>
      <c r="D1816" s="145">
        <v>3</v>
      </c>
      <c r="E1816" s="145">
        <v>0</v>
      </c>
      <c r="F1816" s="145">
        <v>1</v>
      </c>
      <c r="G1816" s="145">
        <v>0</v>
      </c>
      <c r="H1816" s="145">
        <v>0</v>
      </c>
      <c r="I1816" s="145">
        <v>0</v>
      </c>
      <c r="J1816" s="145">
        <v>0</v>
      </c>
      <c r="K1816" s="145">
        <v>1</v>
      </c>
      <c r="L1816" s="145">
        <v>0</v>
      </c>
      <c r="M1816" s="145">
        <v>3</v>
      </c>
      <c r="N1816" s="145">
        <v>114650</v>
      </c>
    </row>
    <row r="1817" spans="1:14">
      <c r="A1817" s="258"/>
      <c r="B1817" s="258"/>
      <c r="C1817" s="144" t="s">
        <v>3180</v>
      </c>
      <c r="D1817" s="145">
        <v>0</v>
      </c>
      <c r="E1817" s="145">
        <v>1</v>
      </c>
      <c r="F1817" s="145">
        <v>1</v>
      </c>
      <c r="G1817" s="145">
        <v>0</v>
      </c>
      <c r="H1817" s="145">
        <v>0</v>
      </c>
      <c r="I1817" s="145">
        <v>0</v>
      </c>
      <c r="J1817" s="145">
        <v>2</v>
      </c>
      <c r="K1817" s="145">
        <v>0</v>
      </c>
      <c r="L1817" s="145">
        <v>0</v>
      </c>
      <c r="M1817" s="145">
        <v>0</v>
      </c>
      <c r="N1817" s="145">
        <v>9417</v>
      </c>
    </row>
    <row r="1818" spans="1:14">
      <c r="A1818" s="258"/>
      <c r="B1818" s="258"/>
      <c r="C1818" s="144" t="s">
        <v>3181</v>
      </c>
      <c r="D1818" s="145">
        <v>0</v>
      </c>
      <c r="E1818" s="145">
        <v>0</v>
      </c>
      <c r="F1818" s="145">
        <v>2</v>
      </c>
      <c r="G1818" s="145">
        <v>0</v>
      </c>
      <c r="H1818" s="145">
        <v>0</v>
      </c>
      <c r="I1818" s="145">
        <v>0</v>
      </c>
      <c r="J1818" s="145">
        <v>1</v>
      </c>
      <c r="K1818" s="145">
        <v>1</v>
      </c>
      <c r="L1818" s="145">
        <v>0</v>
      </c>
      <c r="M1818" s="145">
        <v>0</v>
      </c>
      <c r="N1818" s="145">
        <v>22513</v>
      </c>
    </row>
    <row r="1819" spans="1:14">
      <c r="A1819" s="258"/>
      <c r="B1819" s="258"/>
      <c r="C1819" s="144" t="s">
        <v>3182</v>
      </c>
      <c r="D1819" s="145">
        <v>0</v>
      </c>
      <c r="E1819" s="145">
        <v>0</v>
      </c>
      <c r="F1819" s="145">
        <v>1</v>
      </c>
      <c r="G1819" s="145">
        <v>0</v>
      </c>
      <c r="H1819" s="145">
        <v>0</v>
      </c>
      <c r="I1819" s="145">
        <v>0</v>
      </c>
      <c r="J1819" s="145">
        <v>0</v>
      </c>
      <c r="K1819" s="145">
        <v>1</v>
      </c>
      <c r="L1819" s="145">
        <v>0</v>
      </c>
      <c r="M1819" s="145">
        <v>0</v>
      </c>
      <c r="N1819" s="145">
        <v>12160</v>
      </c>
    </row>
    <row r="1820" spans="1:14">
      <c r="A1820" s="258"/>
      <c r="B1820" s="258"/>
      <c r="C1820" s="144" t="s">
        <v>3183</v>
      </c>
      <c r="D1820" s="145">
        <v>0</v>
      </c>
      <c r="E1820" s="145">
        <v>0</v>
      </c>
      <c r="F1820" s="145">
        <v>1</v>
      </c>
      <c r="G1820" s="145">
        <v>0</v>
      </c>
      <c r="H1820" s="145">
        <v>0</v>
      </c>
      <c r="I1820" s="145">
        <v>0</v>
      </c>
      <c r="J1820" s="145">
        <v>1</v>
      </c>
      <c r="K1820" s="145">
        <v>0</v>
      </c>
      <c r="L1820" s="145">
        <v>0</v>
      </c>
      <c r="M1820" s="145">
        <v>0</v>
      </c>
      <c r="N1820" s="145">
        <v>7844</v>
      </c>
    </row>
    <row r="1821" spans="1:14">
      <c r="A1821" s="258"/>
      <c r="B1821" s="258"/>
      <c r="C1821" s="144" t="s">
        <v>3184</v>
      </c>
      <c r="D1821" s="145">
        <v>1</v>
      </c>
      <c r="E1821" s="145">
        <v>0</v>
      </c>
      <c r="F1821" s="145">
        <v>0</v>
      </c>
      <c r="G1821" s="145">
        <v>0</v>
      </c>
      <c r="H1821" s="145">
        <v>0</v>
      </c>
      <c r="I1821" s="145">
        <v>0</v>
      </c>
      <c r="J1821" s="145">
        <v>0</v>
      </c>
      <c r="K1821" s="145">
        <v>1</v>
      </c>
      <c r="L1821" s="145">
        <v>0</v>
      </c>
      <c r="M1821" s="145">
        <v>0</v>
      </c>
      <c r="N1821" s="145">
        <v>9213</v>
      </c>
    </row>
    <row r="1822" spans="1:14">
      <c r="A1822" s="258"/>
      <c r="B1822" s="258" t="s">
        <v>1951</v>
      </c>
      <c r="C1822" s="141"/>
      <c r="D1822" s="142">
        <v>2</v>
      </c>
      <c r="E1822" s="142">
        <v>1</v>
      </c>
      <c r="F1822" s="142">
        <v>0</v>
      </c>
      <c r="G1822" s="142">
        <v>0</v>
      </c>
      <c r="H1822" s="142">
        <v>0</v>
      </c>
      <c r="I1822" s="142">
        <v>0</v>
      </c>
      <c r="J1822" s="142"/>
      <c r="K1822" s="142"/>
      <c r="L1822" s="142"/>
      <c r="M1822" s="142"/>
      <c r="N1822" s="142"/>
    </row>
    <row r="1823" spans="1:14">
      <c r="A1823" s="258"/>
      <c r="B1823" s="258"/>
      <c r="C1823" s="144" t="s">
        <v>3185</v>
      </c>
      <c r="D1823" s="145">
        <v>1</v>
      </c>
      <c r="E1823" s="145">
        <v>1</v>
      </c>
      <c r="F1823" s="145">
        <v>0</v>
      </c>
      <c r="G1823" s="145">
        <v>0</v>
      </c>
      <c r="H1823" s="145">
        <v>0</v>
      </c>
      <c r="I1823" s="145">
        <v>0</v>
      </c>
      <c r="J1823" s="145">
        <v>1</v>
      </c>
      <c r="K1823" s="145">
        <v>1</v>
      </c>
      <c r="L1823" s="145">
        <v>0</v>
      </c>
      <c r="M1823" s="145">
        <v>0</v>
      </c>
      <c r="N1823" s="145">
        <v>5079</v>
      </c>
    </row>
    <row r="1824" spans="1:14">
      <c r="A1824" s="258"/>
      <c r="B1824" s="258"/>
      <c r="C1824" s="144" t="s">
        <v>3186</v>
      </c>
      <c r="D1824" s="145">
        <v>1</v>
      </c>
      <c r="E1824" s="145">
        <v>0</v>
      </c>
      <c r="F1824" s="145">
        <v>0</v>
      </c>
      <c r="G1824" s="145">
        <v>0</v>
      </c>
      <c r="H1824" s="145">
        <v>0</v>
      </c>
      <c r="I1824" s="145">
        <v>0</v>
      </c>
      <c r="J1824" s="145">
        <v>1</v>
      </c>
      <c r="K1824" s="145">
        <v>0</v>
      </c>
      <c r="L1824" s="145">
        <v>0</v>
      </c>
      <c r="M1824" s="145">
        <v>0</v>
      </c>
      <c r="N1824" s="145">
        <v>15585</v>
      </c>
    </row>
    <row r="1825" spans="1:14">
      <c r="A1825" s="258"/>
      <c r="B1825" s="258" t="s">
        <v>2255</v>
      </c>
      <c r="C1825" s="141"/>
      <c r="D1825" s="142">
        <v>1</v>
      </c>
      <c r="E1825" s="142">
        <v>0</v>
      </c>
      <c r="F1825" s="142">
        <v>1</v>
      </c>
      <c r="G1825" s="142">
        <v>0</v>
      </c>
      <c r="H1825" s="142">
        <v>0</v>
      </c>
      <c r="I1825" s="142">
        <v>0</v>
      </c>
      <c r="J1825" s="142"/>
      <c r="K1825" s="142"/>
      <c r="L1825" s="142"/>
      <c r="M1825" s="142"/>
      <c r="N1825" s="142"/>
    </row>
    <row r="1826" spans="1:14" ht="19">
      <c r="A1826" s="258"/>
      <c r="B1826" s="258"/>
      <c r="C1826" s="144" t="s">
        <v>7985</v>
      </c>
      <c r="D1826" s="145">
        <v>1</v>
      </c>
      <c r="E1826" s="145">
        <v>0</v>
      </c>
      <c r="F1826" s="145">
        <v>1</v>
      </c>
      <c r="G1826" s="145">
        <v>0</v>
      </c>
      <c r="H1826" s="145">
        <v>0</v>
      </c>
      <c r="I1826" s="145">
        <v>0</v>
      </c>
      <c r="J1826" s="145">
        <v>0</v>
      </c>
      <c r="K1826" s="145">
        <v>0</v>
      </c>
      <c r="L1826" s="145">
        <v>0</v>
      </c>
      <c r="M1826" s="145">
        <v>1</v>
      </c>
      <c r="N1826" s="145"/>
    </row>
    <row r="1827" spans="1:14">
      <c r="A1827" s="258" t="s">
        <v>102</v>
      </c>
      <c r="B1827" s="143" t="s">
        <v>1904</v>
      </c>
      <c r="C1827" s="141"/>
      <c r="D1827" s="142">
        <v>726</v>
      </c>
      <c r="E1827" s="142">
        <v>305</v>
      </c>
      <c r="F1827" s="142">
        <v>174</v>
      </c>
      <c r="G1827" s="142">
        <v>12</v>
      </c>
      <c r="H1827" s="142">
        <v>9</v>
      </c>
      <c r="I1827" s="142">
        <v>56</v>
      </c>
      <c r="J1827" s="142"/>
      <c r="K1827" s="142"/>
      <c r="L1827" s="142"/>
      <c r="M1827" s="142"/>
      <c r="N1827" s="142"/>
    </row>
    <row r="1828" spans="1:14">
      <c r="A1828" s="258"/>
      <c r="B1828" s="258" t="s">
        <v>1905</v>
      </c>
      <c r="C1828" s="141"/>
      <c r="D1828" s="142">
        <v>671</v>
      </c>
      <c r="E1828" s="142">
        <v>273</v>
      </c>
      <c r="F1828" s="142">
        <v>156</v>
      </c>
      <c r="G1828" s="142">
        <v>12</v>
      </c>
      <c r="H1828" s="142">
        <v>8</v>
      </c>
      <c r="I1828" s="142">
        <v>51</v>
      </c>
      <c r="J1828" s="142"/>
      <c r="K1828" s="142"/>
      <c r="L1828" s="142"/>
      <c r="M1828" s="142"/>
      <c r="N1828" s="142"/>
    </row>
    <row r="1829" spans="1:14" ht="19">
      <c r="A1829" s="258"/>
      <c r="B1829" s="258"/>
      <c r="C1829" s="144" t="s">
        <v>7986</v>
      </c>
      <c r="D1829" s="145">
        <v>1</v>
      </c>
      <c r="E1829" s="145">
        <v>0</v>
      </c>
      <c r="F1829" s="145">
        <v>2</v>
      </c>
      <c r="G1829" s="145">
        <v>0</v>
      </c>
      <c r="H1829" s="145">
        <v>0</v>
      </c>
      <c r="I1829" s="145">
        <v>1</v>
      </c>
      <c r="J1829" s="145"/>
      <c r="K1829" s="145">
        <v>2</v>
      </c>
      <c r="L1829" s="145"/>
      <c r="M1829" s="145">
        <v>1</v>
      </c>
      <c r="N1829" s="145">
        <v>15209</v>
      </c>
    </row>
    <row r="1830" spans="1:14">
      <c r="A1830" s="258"/>
      <c r="B1830" s="258"/>
      <c r="C1830" s="144" t="s">
        <v>3187</v>
      </c>
      <c r="D1830" s="145">
        <v>2</v>
      </c>
      <c r="E1830" s="145">
        <v>0</v>
      </c>
      <c r="F1830" s="145">
        <v>1</v>
      </c>
      <c r="G1830" s="145">
        <v>0</v>
      </c>
      <c r="H1830" s="145">
        <v>0</v>
      </c>
      <c r="I1830" s="145">
        <v>0</v>
      </c>
      <c r="J1830" s="145"/>
      <c r="K1830" s="145">
        <v>1</v>
      </c>
      <c r="L1830" s="145">
        <v>2</v>
      </c>
      <c r="M1830" s="145"/>
      <c r="N1830" s="145">
        <v>4416</v>
      </c>
    </row>
    <row r="1831" spans="1:14">
      <c r="A1831" s="258"/>
      <c r="B1831" s="258"/>
      <c r="C1831" s="144" t="s">
        <v>3188</v>
      </c>
      <c r="D1831" s="145">
        <v>1</v>
      </c>
      <c r="E1831" s="145">
        <v>0</v>
      </c>
      <c r="F1831" s="145">
        <v>0</v>
      </c>
      <c r="G1831" s="145">
        <v>0</v>
      </c>
      <c r="H1831" s="145">
        <v>0</v>
      </c>
      <c r="I1831" s="145">
        <v>0</v>
      </c>
      <c r="J1831" s="145">
        <v>0</v>
      </c>
      <c r="K1831" s="145">
        <v>0</v>
      </c>
      <c r="L1831" s="145">
        <v>1</v>
      </c>
      <c r="M1831" s="145">
        <v>0</v>
      </c>
      <c r="N1831" s="145">
        <v>25142</v>
      </c>
    </row>
    <row r="1832" spans="1:14">
      <c r="A1832" s="258"/>
      <c r="B1832" s="258"/>
      <c r="C1832" s="144" t="s">
        <v>3189</v>
      </c>
      <c r="D1832" s="145">
        <v>1</v>
      </c>
      <c r="E1832" s="145">
        <v>0</v>
      </c>
      <c r="F1832" s="145">
        <v>0</v>
      </c>
      <c r="G1832" s="145">
        <v>0</v>
      </c>
      <c r="H1832" s="145">
        <v>0</v>
      </c>
      <c r="I1832" s="145">
        <v>0</v>
      </c>
      <c r="J1832" s="145">
        <v>1</v>
      </c>
      <c r="K1832" s="145">
        <v>0</v>
      </c>
      <c r="L1832" s="145">
        <v>0</v>
      </c>
      <c r="M1832" s="145">
        <v>0</v>
      </c>
      <c r="N1832" s="145">
        <v>7013</v>
      </c>
    </row>
    <row r="1833" spans="1:14">
      <c r="A1833" s="258"/>
      <c r="B1833" s="258"/>
      <c r="C1833" s="144" t="s">
        <v>3190</v>
      </c>
      <c r="D1833" s="145">
        <v>0</v>
      </c>
      <c r="E1833" s="145">
        <v>0</v>
      </c>
      <c r="F1833" s="145">
        <v>1</v>
      </c>
      <c r="G1833" s="145">
        <v>0</v>
      </c>
      <c r="H1833" s="145">
        <v>0</v>
      </c>
      <c r="I1833" s="145">
        <v>0</v>
      </c>
      <c r="J1833" s="145"/>
      <c r="K1833" s="145">
        <v>1</v>
      </c>
      <c r="L1833" s="145"/>
      <c r="M1833" s="145"/>
      <c r="N1833" s="145">
        <v>66990</v>
      </c>
    </row>
    <row r="1834" spans="1:14">
      <c r="A1834" s="258"/>
      <c r="B1834" s="258"/>
      <c r="C1834" s="144" t="s">
        <v>3191</v>
      </c>
      <c r="D1834" s="145">
        <v>4</v>
      </c>
      <c r="E1834" s="145">
        <v>2</v>
      </c>
      <c r="F1834" s="145">
        <v>0</v>
      </c>
      <c r="G1834" s="145">
        <v>0</v>
      </c>
      <c r="H1834" s="145">
        <v>0</v>
      </c>
      <c r="I1834" s="145">
        <v>0</v>
      </c>
      <c r="J1834" s="145">
        <v>2</v>
      </c>
      <c r="K1834" s="145">
        <v>0</v>
      </c>
      <c r="L1834" s="145">
        <v>0</v>
      </c>
      <c r="M1834" s="145">
        <v>4</v>
      </c>
      <c r="N1834" s="145">
        <v>11188</v>
      </c>
    </row>
    <row r="1835" spans="1:14">
      <c r="A1835" s="258"/>
      <c r="B1835" s="258"/>
      <c r="C1835" s="144" t="s">
        <v>3192</v>
      </c>
      <c r="D1835" s="145">
        <v>3</v>
      </c>
      <c r="E1835" s="145">
        <v>0</v>
      </c>
      <c r="F1835" s="145">
        <v>0</v>
      </c>
      <c r="G1835" s="145">
        <v>0</v>
      </c>
      <c r="H1835" s="145">
        <v>0</v>
      </c>
      <c r="I1835" s="145">
        <v>0</v>
      </c>
      <c r="J1835" s="145">
        <v>2</v>
      </c>
      <c r="K1835" s="145">
        <v>1</v>
      </c>
      <c r="L1835" s="145"/>
      <c r="M1835" s="145"/>
      <c r="N1835" s="145">
        <v>8123</v>
      </c>
    </row>
    <row r="1836" spans="1:14" ht="19">
      <c r="A1836" s="258"/>
      <c r="B1836" s="258"/>
      <c r="C1836" s="144" t="s">
        <v>7987</v>
      </c>
      <c r="D1836" s="145">
        <v>1</v>
      </c>
      <c r="E1836" s="145">
        <v>1</v>
      </c>
      <c r="F1836" s="145">
        <v>0</v>
      </c>
      <c r="G1836" s="145">
        <v>0</v>
      </c>
      <c r="H1836" s="145">
        <v>0</v>
      </c>
      <c r="I1836" s="145">
        <v>0</v>
      </c>
      <c r="J1836" s="145"/>
      <c r="K1836" s="145"/>
      <c r="L1836" s="145"/>
      <c r="M1836" s="145">
        <v>1</v>
      </c>
      <c r="N1836" s="145">
        <v>2531</v>
      </c>
    </row>
    <row r="1837" spans="1:14" ht="19">
      <c r="A1837" s="258"/>
      <c r="B1837" s="258"/>
      <c r="C1837" s="144" t="s">
        <v>7988</v>
      </c>
      <c r="D1837" s="145">
        <v>3</v>
      </c>
      <c r="E1837" s="145">
        <v>1</v>
      </c>
      <c r="F1837" s="145">
        <v>3</v>
      </c>
      <c r="G1837" s="145">
        <v>0</v>
      </c>
      <c r="H1837" s="145">
        <v>0</v>
      </c>
      <c r="I1837" s="145">
        <v>0</v>
      </c>
      <c r="J1837" s="145">
        <v>1</v>
      </c>
      <c r="K1837" s="145">
        <v>1</v>
      </c>
      <c r="L1837" s="145">
        <v>1</v>
      </c>
      <c r="M1837" s="145">
        <v>2</v>
      </c>
      <c r="N1837" s="145">
        <v>28082</v>
      </c>
    </row>
    <row r="1838" spans="1:14" ht="19">
      <c r="A1838" s="258"/>
      <c r="B1838" s="258"/>
      <c r="C1838" s="144" t="s">
        <v>7989</v>
      </c>
      <c r="D1838" s="145">
        <v>2</v>
      </c>
      <c r="E1838" s="145">
        <v>1</v>
      </c>
      <c r="F1838" s="145">
        <v>1</v>
      </c>
      <c r="G1838" s="145">
        <v>0</v>
      </c>
      <c r="H1838" s="145">
        <v>0</v>
      </c>
      <c r="I1838" s="145">
        <v>1</v>
      </c>
      <c r="J1838" s="145">
        <v>2</v>
      </c>
      <c r="K1838" s="145">
        <v>1</v>
      </c>
      <c r="L1838" s="145">
        <v>1</v>
      </c>
      <c r="M1838" s="145"/>
      <c r="N1838" s="145">
        <v>45006</v>
      </c>
    </row>
    <row r="1839" spans="1:14">
      <c r="A1839" s="258"/>
      <c r="B1839" s="258"/>
      <c r="C1839" s="144" t="s">
        <v>3193</v>
      </c>
      <c r="D1839" s="145">
        <v>1</v>
      </c>
      <c r="E1839" s="145">
        <v>0</v>
      </c>
      <c r="F1839" s="145">
        <v>0</v>
      </c>
      <c r="G1839" s="145">
        <v>0</v>
      </c>
      <c r="H1839" s="145">
        <v>0</v>
      </c>
      <c r="I1839" s="145">
        <v>0</v>
      </c>
      <c r="J1839" s="145">
        <v>0</v>
      </c>
      <c r="K1839" s="145">
        <v>0</v>
      </c>
      <c r="L1839" s="145">
        <v>0</v>
      </c>
      <c r="M1839" s="145">
        <v>1</v>
      </c>
      <c r="N1839" s="145">
        <v>7786</v>
      </c>
    </row>
    <row r="1840" spans="1:14">
      <c r="A1840" s="258"/>
      <c r="B1840" s="258"/>
      <c r="C1840" s="144" t="s">
        <v>3194</v>
      </c>
      <c r="D1840" s="145">
        <v>2</v>
      </c>
      <c r="E1840" s="145">
        <v>0</v>
      </c>
      <c r="F1840" s="145">
        <v>2</v>
      </c>
      <c r="G1840" s="145">
        <v>0</v>
      </c>
      <c r="H1840" s="145">
        <v>0</v>
      </c>
      <c r="I1840" s="145">
        <v>0</v>
      </c>
      <c r="J1840" s="145">
        <v>1</v>
      </c>
      <c r="K1840" s="145">
        <v>2</v>
      </c>
      <c r="L1840" s="145"/>
      <c r="M1840" s="145">
        <v>1</v>
      </c>
      <c r="N1840" s="145">
        <v>5766</v>
      </c>
    </row>
    <row r="1841" spans="1:14">
      <c r="A1841" s="258"/>
      <c r="B1841" s="258"/>
      <c r="C1841" s="144" t="s">
        <v>2404</v>
      </c>
      <c r="D1841" s="145">
        <v>2</v>
      </c>
      <c r="E1841" s="145">
        <v>0</v>
      </c>
      <c r="F1841" s="145">
        <v>0</v>
      </c>
      <c r="G1841" s="145">
        <v>0</v>
      </c>
      <c r="H1841" s="145">
        <v>0</v>
      </c>
      <c r="I1841" s="145">
        <v>0</v>
      </c>
      <c r="J1841" s="145">
        <v>0</v>
      </c>
      <c r="K1841" s="145">
        <v>0</v>
      </c>
      <c r="L1841" s="145">
        <v>0</v>
      </c>
      <c r="M1841" s="145">
        <v>2</v>
      </c>
      <c r="N1841" s="145">
        <v>7616</v>
      </c>
    </row>
    <row r="1842" spans="1:14">
      <c r="A1842" s="258"/>
      <c r="B1842" s="258"/>
      <c r="C1842" s="144" t="s">
        <v>3195</v>
      </c>
      <c r="D1842" s="145">
        <v>1</v>
      </c>
      <c r="E1842" s="145">
        <v>0</v>
      </c>
      <c r="F1842" s="145">
        <v>0</v>
      </c>
      <c r="G1842" s="145">
        <v>0</v>
      </c>
      <c r="H1842" s="145">
        <v>0</v>
      </c>
      <c r="I1842" s="145">
        <v>0</v>
      </c>
      <c r="J1842" s="145"/>
      <c r="K1842" s="145">
        <v>0</v>
      </c>
      <c r="L1842" s="145">
        <v>0</v>
      </c>
      <c r="M1842" s="145">
        <v>1</v>
      </c>
      <c r="N1842" s="145">
        <v>12095</v>
      </c>
    </row>
    <row r="1843" spans="1:14" ht="19">
      <c r="A1843" s="258"/>
      <c r="B1843" s="258"/>
      <c r="C1843" s="144" t="s">
        <v>7990</v>
      </c>
      <c r="D1843" s="145">
        <v>2</v>
      </c>
      <c r="E1843" s="145">
        <v>1</v>
      </c>
      <c r="F1843" s="145">
        <v>2</v>
      </c>
      <c r="G1843" s="145">
        <v>0</v>
      </c>
      <c r="H1843" s="145">
        <v>0</v>
      </c>
      <c r="I1843" s="145">
        <v>0</v>
      </c>
      <c r="J1843" s="145">
        <v>1</v>
      </c>
      <c r="K1843" s="145">
        <v>2</v>
      </c>
      <c r="L1843" s="145">
        <v>1</v>
      </c>
      <c r="M1843" s="145"/>
      <c r="N1843" s="145">
        <v>14690</v>
      </c>
    </row>
    <row r="1844" spans="1:14" ht="19">
      <c r="A1844" s="258"/>
      <c r="B1844" s="258"/>
      <c r="C1844" s="144" t="s">
        <v>7991</v>
      </c>
      <c r="D1844" s="145">
        <v>6</v>
      </c>
      <c r="E1844" s="145">
        <v>4</v>
      </c>
      <c r="F1844" s="145">
        <v>5</v>
      </c>
      <c r="G1844" s="145">
        <v>0</v>
      </c>
      <c r="H1844" s="145">
        <v>0</v>
      </c>
      <c r="I1844" s="145">
        <v>2</v>
      </c>
      <c r="J1844" s="145">
        <v>2</v>
      </c>
      <c r="K1844" s="145">
        <v>5</v>
      </c>
      <c r="L1844" s="145">
        <v>1</v>
      </c>
      <c r="M1844" s="145">
        <v>4</v>
      </c>
      <c r="N1844" s="145">
        <v>76287</v>
      </c>
    </row>
    <row r="1845" spans="1:14" ht="19">
      <c r="A1845" s="258"/>
      <c r="B1845" s="258"/>
      <c r="C1845" s="144" t="s">
        <v>7992</v>
      </c>
      <c r="D1845" s="145">
        <v>3</v>
      </c>
      <c r="E1845" s="145">
        <v>0</v>
      </c>
      <c r="F1845" s="145">
        <v>0</v>
      </c>
      <c r="G1845" s="145">
        <v>0</v>
      </c>
      <c r="H1845" s="145">
        <v>0</v>
      </c>
      <c r="I1845" s="145">
        <v>0</v>
      </c>
      <c r="J1845" s="145">
        <v>0</v>
      </c>
      <c r="K1845" s="145">
        <v>0</v>
      </c>
      <c r="L1845" s="145">
        <v>0</v>
      </c>
      <c r="M1845" s="145">
        <v>2</v>
      </c>
      <c r="N1845" s="145">
        <v>23927</v>
      </c>
    </row>
    <row r="1846" spans="1:14">
      <c r="A1846" s="258"/>
      <c r="B1846" s="258"/>
      <c r="C1846" s="144" t="s">
        <v>2641</v>
      </c>
      <c r="D1846" s="145">
        <v>2</v>
      </c>
      <c r="E1846" s="145">
        <v>0</v>
      </c>
      <c r="F1846" s="145">
        <v>0</v>
      </c>
      <c r="G1846" s="145">
        <v>0</v>
      </c>
      <c r="H1846" s="145">
        <v>0</v>
      </c>
      <c r="I1846" s="145">
        <v>0</v>
      </c>
      <c r="J1846" s="145"/>
      <c r="K1846" s="145">
        <v>1</v>
      </c>
      <c r="L1846" s="145"/>
      <c r="M1846" s="145">
        <v>1</v>
      </c>
      <c r="N1846" s="145">
        <v>8203</v>
      </c>
    </row>
    <row r="1847" spans="1:14">
      <c r="A1847" s="258"/>
      <c r="B1847" s="258"/>
      <c r="C1847" s="144" t="s">
        <v>3196</v>
      </c>
      <c r="D1847" s="145">
        <v>0</v>
      </c>
      <c r="E1847" s="145">
        <v>0</v>
      </c>
      <c r="F1847" s="145">
        <v>1</v>
      </c>
      <c r="G1847" s="145">
        <v>0</v>
      </c>
      <c r="H1847" s="145">
        <v>0</v>
      </c>
      <c r="I1847" s="145">
        <v>0</v>
      </c>
      <c r="J1847" s="145"/>
      <c r="K1847" s="145"/>
      <c r="L1847" s="145">
        <v>1</v>
      </c>
      <c r="M1847" s="145"/>
      <c r="N1847" s="145">
        <v>71616</v>
      </c>
    </row>
    <row r="1848" spans="1:14">
      <c r="A1848" s="258"/>
      <c r="B1848" s="258"/>
      <c r="C1848" s="144" t="s">
        <v>3197</v>
      </c>
      <c r="D1848" s="145">
        <v>2</v>
      </c>
      <c r="E1848" s="145">
        <v>0</v>
      </c>
      <c r="F1848" s="145">
        <v>0</v>
      </c>
      <c r="G1848" s="145">
        <v>0</v>
      </c>
      <c r="H1848" s="145">
        <v>0</v>
      </c>
      <c r="I1848" s="145">
        <v>0</v>
      </c>
      <c r="J1848" s="145">
        <v>0</v>
      </c>
      <c r="K1848" s="145">
        <v>2</v>
      </c>
      <c r="L1848" s="145">
        <v>0</v>
      </c>
      <c r="M1848" s="145">
        <v>0</v>
      </c>
      <c r="N1848" s="145">
        <v>13822</v>
      </c>
    </row>
    <row r="1849" spans="1:14" ht="19">
      <c r="A1849" s="258"/>
      <c r="B1849" s="258"/>
      <c r="C1849" s="144" t="s">
        <v>7993</v>
      </c>
      <c r="D1849" s="145">
        <v>4</v>
      </c>
      <c r="E1849" s="145">
        <v>0</v>
      </c>
      <c r="F1849" s="145">
        <v>0</v>
      </c>
      <c r="G1849" s="145">
        <v>0</v>
      </c>
      <c r="H1849" s="145">
        <v>0</v>
      </c>
      <c r="I1849" s="145">
        <v>0</v>
      </c>
      <c r="J1849" s="145">
        <v>1</v>
      </c>
      <c r="K1849" s="145"/>
      <c r="L1849" s="145">
        <v>2</v>
      </c>
      <c r="M1849" s="145"/>
      <c r="N1849" s="145">
        <v>10897</v>
      </c>
    </row>
    <row r="1850" spans="1:14" ht="19">
      <c r="A1850" s="258"/>
      <c r="B1850" s="258"/>
      <c r="C1850" s="144" t="s">
        <v>7994</v>
      </c>
      <c r="D1850" s="145">
        <v>31</v>
      </c>
      <c r="E1850" s="145">
        <v>8</v>
      </c>
      <c r="F1850" s="145">
        <v>6</v>
      </c>
      <c r="G1850" s="145">
        <v>0</v>
      </c>
      <c r="H1850" s="145">
        <v>0</v>
      </c>
      <c r="I1850" s="145">
        <v>1</v>
      </c>
      <c r="J1850" s="145">
        <v>3</v>
      </c>
      <c r="K1850" s="145">
        <v>19</v>
      </c>
      <c r="L1850" s="145">
        <v>8</v>
      </c>
      <c r="M1850" s="145">
        <v>11</v>
      </c>
      <c r="N1850" s="145">
        <v>76401</v>
      </c>
    </row>
    <row r="1851" spans="1:14">
      <c r="A1851" s="258"/>
      <c r="B1851" s="258"/>
      <c r="C1851" s="144" t="s">
        <v>3198</v>
      </c>
      <c r="D1851" s="145">
        <v>3</v>
      </c>
      <c r="E1851" s="145">
        <v>0</v>
      </c>
      <c r="F1851" s="145">
        <v>0</v>
      </c>
      <c r="G1851" s="145">
        <v>0</v>
      </c>
      <c r="H1851" s="145">
        <v>0</v>
      </c>
      <c r="I1851" s="145">
        <v>0</v>
      </c>
      <c r="J1851" s="145">
        <v>0</v>
      </c>
      <c r="K1851" s="145">
        <v>1</v>
      </c>
      <c r="L1851" s="145">
        <v>1</v>
      </c>
      <c r="M1851" s="145">
        <v>1</v>
      </c>
      <c r="N1851" s="145">
        <v>15308</v>
      </c>
    </row>
    <row r="1852" spans="1:14" ht="19">
      <c r="A1852" s="258"/>
      <c r="B1852" s="258"/>
      <c r="C1852" s="144" t="s">
        <v>7995</v>
      </c>
      <c r="D1852" s="145">
        <v>21</v>
      </c>
      <c r="E1852" s="145">
        <v>6</v>
      </c>
      <c r="F1852" s="145">
        <v>0</v>
      </c>
      <c r="G1852" s="145">
        <v>0</v>
      </c>
      <c r="H1852" s="145">
        <v>1</v>
      </c>
      <c r="I1852" s="145">
        <v>0</v>
      </c>
      <c r="J1852" s="145">
        <v>14</v>
      </c>
      <c r="K1852" s="145">
        <v>5</v>
      </c>
      <c r="L1852" s="145">
        <v>2</v>
      </c>
      <c r="M1852" s="145">
        <v>1</v>
      </c>
      <c r="N1852" s="145">
        <v>88768</v>
      </c>
    </row>
    <row r="1853" spans="1:14" ht="19">
      <c r="A1853" s="258"/>
      <c r="B1853" s="258"/>
      <c r="C1853" s="144" t="s">
        <v>7996</v>
      </c>
      <c r="D1853" s="145">
        <v>6</v>
      </c>
      <c r="E1853" s="145">
        <v>4</v>
      </c>
      <c r="F1853" s="145">
        <v>1</v>
      </c>
      <c r="G1853" s="145">
        <v>0</v>
      </c>
      <c r="H1853" s="145">
        <v>0</v>
      </c>
      <c r="I1853" s="145">
        <v>0</v>
      </c>
      <c r="J1853" s="145">
        <v>3</v>
      </c>
      <c r="K1853" s="145">
        <v>4</v>
      </c>
      <c r="L1853" s="145">
        <v>1</v>
      </c>
      <c r="M1853" s="145">
        <v>1</v>
      </c>
      <c r="N1853" s="145">
        <v>13759</v>
      </c>
    </row>
    <row r="1854" spans="1:14">
      <c r="A1854" s="258"/>
      <c r="B1854" s="258"/>
      <c r="C1854" s="144" t="s">
        <v>3199</v>
      </c>
      <c r="D1854" s="145">
        <v>1</v>
      </c>
      <c r="E1854" s="145">
        <v>0</v>
      </c>
      <c r="F1854" s="145">
        <v>0</v>
      </c>
      <c r="G1854" s="145">
        <v>0</v>
      </c>
      <c r="H1854" s="145">
        <v>0</v>
      </c>
      <c r="I1854" s="145">
        <v>0</v>
      </c>
      <c r="J1854" s="145">
        <v>0</v>
      </c>
      <c r="K1854" s="145">
        <v>0</v>
      </c>
      <c r="L1854" s="145">
        <v>1</v>
      </c>
      <c r="M1854" s="145">
        <v>0</v>
      </c>
      <c r="N1854" s="145">
        <v>8474</v>
      </c>
    </row>
    <row r="1855" spans="1:14">
      <c r="A1855" s="258"/>
      <c r="B1855" s="258"/>
      <c r="C1855" s="144" t="s">
        <v>3200</v>
      </c>
      <c r="D1855" s="145">
        <v>2</v>
      </c>
      <c r="E1855" s="145">
        <v>1</v>
      </c>
      <c r="F1855" s="145">
        <v>0</v>
      </c>
      <c r="G1855" s="145">
        <v>0</v>
      </c>
      <c r="H1855" s="145">
        <v>0</v>
      </c>
      <c r="I1855" s="145">
        <v>0</v>
      </c>
      <c r="J1855" s="145"/>
      <c r="K1855" s="145">
        <v>1</v>
      </c>
      <c r="L1855" s="145"/>
      <c r="M1855" s="145">
        <v>2</v>
      </c>
      <c r="N1855" s="145">
        <v>9967</v>
      </c>
    </row>
    <row r="1856" spans="1:14">
      <c r="A1856" s="258"/>
      <c r="B1856" s="258"/>
      <c r="C1856" s="144" t="s">
        <v>3201</v>
      </c>
      <c r="D1856" s="145">
        <v>1</v>
      </c>
      <c r="E1856" s="145">
        <v>0</v>
      </c>
      <c r="F1856" s="145">
        <v>0</v>
      </c>
      <c r="G1856" s="145">
        <v>0</v>
      </c>
      <c r="H1856" s="145">
        <v>0</v>
      </c>
      <c r="I1856" s="145">
        <v>3</v>
      </c>
      <c r="J1856" s="145">
        <v>0</v>
      </c>
      <c r="K1856" s="145">
        <v>3</v>
      </c>
      <c r="L1856" s="145">
        <v>1</v>
      </c>
      <c r="M1856" s="145">
        <v>0</v>
      </c>
      <c r="N1856" s="145">
        <v>24133</v>
      </c>
    </row>
    <row r="1857" spans="1:14">
      <c r="A1857" s="258"/>
      <c r="B1857" s="258"/>
      <c r="C1857" s="144" t="s">
        <v>3202</v>
      </c>
      <c r="D1857" s="145">
        <v>0</v>
      </c>
      <c r="E1857" s="145">
        <v>1</v>
      </c>
      <c r="F1857" s="145">
        <v>0</v>
      </c>
      <c r="G1857" s="145">
        <v>0</v>
      </c>
      <c r="H1857" s="145">
        <v>0</v>
      </c>
      <c r="I1857" s="145">
        <v>0</v>
      </c>
      <c r="J1857" s="145">
        <v>0</v>
      </c>
      <c r="K1857" s="145">
        <v>0</v>
      </c>
      <c r="L1857" s="145">
        <v>1</v>
      </c>
      <c r="M1857" s="145">
        <v>0</v>
      </c>
      <c r="N1857" s="145">
        <v>892</v>
      </c>
    </row>
    <row r="1858" spans="1:14">
      <c r="A1858" s="258"/>
      <c r="B1858" s="258"/>
      <c r="C1858" s="144" t="s">
        <v>3203</v>
      </c>
      <c r="D1858" s="145">
        <v>1</v>
      </c>
      <c r="E1858" s="145">
        <v>0</v>
      </c>
      <c r="F1858" s="145">
        <v>0</v>
      </c>
      <c r="G1858" s="145">
        <v>0</v>
      </c>
      <c r="H1858" s="145">
        <v>0</v>
      </c>
      <c r="I1858" s="145">
        <v>0</v>
      </c>
      <c r="J1858" s="145"/>
      <c r="K1858" s="145">
        <v>1</v>
      </c>
      <c r="L1858" s="145"/>
      <c r="M1858" s="145"/>
      <c r="N1858" s="145">
        <v>4805</v>
      </c>
    </row>
    <row r="1859" spans="1:14">
      <c r="A1859" s="258"/>
      <c r="B1859" s="258"/>
      <c r="C1859" s="144" t="s">
        <v>3204</v>
      </c>
      <c r="D1859" s="145">
        <v>1</v>
      </c>
      <c r="E1859" s="145">
        <v>1</v>
      </c>
      <c r="F1859" s="145">
        <v>0</v>
      </c>
      <c r="G1859" s="145">
        <v>0</v>
      </c>
      <c r="H1859" s="145">
        <v>0</v>
      </c>
      <c r="I1859" s="145">
        <v>0</v>
      </c>
      <c r="J1859" s="145">
        <v>0</v>
      </c>
      <c r="K1859" s="145">
        <v>0</v>
      </c>
      <c r="L1859" s="145">
        <v>1</v>
      </c>
      <c r="M1859" s="145">
        <v>1</v>
      </c>
      <c r="N1859" s="145">
        <v>17822</v>
      </c>
    </row>
    <row r="1860" spans="1:14">
      <c r="A1860" s="258"/>
      <c r="B1860" s="258"/>
      <c r="C1860" s="144" t="s">
        <v>3205</v>
      </c>
      <c r="D1860" s="145">
        <v>0</v>
      </c>
      <c r="E1860" s="145">
        <v>0</v>
      </c>
      <c r="F1860" s="145">
        <v>1</v>
      </c>
      <c r="G1860" s="145">
        <v>0</v>
      </c>
      <c r="H1860" s="145">
        <v>0</v>
      </c>
      <c r="I1860" s="145">
        <v>0</v>
      </c>
      <c r="J1860" s="145">
        <v>1</v>
      </c>
      <c r="K1860" s="145"/>
      <c r="L1860" s="145"/>
      <c r="M1860" s="145"/>
      <c r="N1860" s="145">
        <v>4812</v>
      </c>
    </row>
    <row r="1861" spans="1:14">
      <c r="A1861" s="258"/>
      <c r="B1861" s="258"/>
      <c r="C1861" s="144" t="s">
        <v>3206</v>
      </c>
      <c r="D1861" s="145">
        <v>0</v>
      </c>
      <c r="E1861" s="145">
        <v>3</v>
      </c>
      <c r="F1861" s="145">
        <v>1</v>
      </c>
      <c r="G1861" s="145">
        <v>0</v>
      </c>
      <c r="H1861" s="145">
        <v>0</v>
      </c>
      <c r="I1861" s="145">
        <v>1</v>
      </c>
      <c r="J1861" s="145">
        <v>3</v>
      </c>
      <c r="K1861" s="145">
        <v>1</v>
      </c>
      <c r="L1861" s="145">
        <v>0</v>
      </c>
      <c r="M1861" s="145">
        <v>1</v>
      </c>
      <c r="N1861" s="145">
        <v>17119</v>
      </c>
    </row>
    <row r="1862" spans="1:14">
      <c r="A1862" s="258"/>
      <c r="B1862" s="258"/>
      <c r="C1862" s="144" t="s">
        <v>3207</v>
      </c>
      <c r="D1862" s="145">
        <v>0</v>
      </c>
      <c r="E1862" s="145">
        <v>1</v>
      </c>
      <c r="F1862" s="145">
        <v>0</v>
      </c>
      <c r="G1862" s="145">
        <v>0</v>
      </c>
      <c r="H1862" s="145">
        <v>0</v>
      </c>
      <c r="I1862" s="145">
        <v>0</v>
      </c>
      <c r="J1862" s="145"/>
      <c r="K1862" s="145"/>
      <c r="L1862" s="145"/>
      <c r="M1862" s="145">
        <v>1</v>
      </c>
      <c r="N1862" s="145">
        <v>32429</v>
      </c>
    </row>
    <row r="1863" spans="1:14" ht="19">
      <c r="A1863" s="258"/>
      <c r="B1863" s="258"/>
      <c r="C1863" s="144" t="s">
        <v>7997</v>
      </c>
      <c r="D1863" s="145">
        <v>1</v>
      </c>
      <c r="E1863" s="145">
        <v>4</v>
      </c>
      <c r="F1863" s="145">
        <v>0</v>
      </c>
      <c r="G1863" s="145">
        <v>0</v>
      </c>
      <c r="H1863" s="145">
        <v>0</v>
      </c>
      <c r="I1863" s="145">
        <v>0</v>
      </c>
      <c r="J1863" s="145">
        <v>1</v>
      </c>
      <c r="K1863" s="145">
        <v>0</v>
      </c>
      <c r="L1863" s="145">
        <v>2</v>
      </c>
      <c r="M1863" s="145">
        <v>0</v>
      </c>
      <c r="N1863" s="145">
        <v>18434</v>
      </c>
    </row>
    <row r="1864" spans="1:14">
      <c r="A1864" s="258"/>
      <c r="B1864" s="258"/>
      <c r="C1864" s="144" t="s">
        <v>3208</v>
      </c>
      <c r="D1864" s="145">
        <v>4</v>
      </c>
      <c r="E1864" s="145">
        <v>0</v>
      </c>
      <c r="F1864" s="145">
        <v>1</v>
      </c>
      <c r="G1864" s="145">
        <v>0</v>
      </c>
      <c r="H1864" s="145">
        <v>0</v>
      </c>
      <c r="I1864" s="145">
        <v>0</v>
      </c>
      <c r="J1864" s="145">
        <v>1</v>
      </c>
      <c r="K1864" s="145">
        <v>2</v>
      </c>
      <c r="L1864" s="145">
        <v>2</v>
      </c>
      <c r="M1864" s="145">
        <v>0</v>
      </c>
      <c r="N1864" s="145">
        <v>18533</v>
      </c>
    </row>
    <row r="1865" spans="1:14">
      <c r="A1865" s="258"/>
      <c r="B1865" s="258"/>
      <c r="C1865" s="144" t="s">
        <v>3209</v>
      </c>
      <c r="D1865" s="145">
        <v>1</v>
      </c>
      <c r="E1865" s="145">
        <v>1</v>
      </c>
      <c r="F1865" s="145">
        <v>0</v>
      </c>
      <c r="G1865" s="145">
        <v>0</v>
      </c>
      <c r="H1865" s="145">
        <v>0</v>
      </c>
      <c r="I1865" s="145">
        <v>0</v>
      </c>
      <c r="J1865" s="145">
        <v>1</v>
      </c>
      <c r="K1865" s="145">
        <v>0</v>
      </c>
      <c r="L1865" s="145">
        <v>0</v>
      </c>
      <c r="M1865" s="145">
        <v>1</v>
      </c>
      <c r="N1865" s="145">
        <v>49038</v>
      </c>
    </row>
    <row r="1866" spans="1:14" ht="19">
      <c r="A1866" s="258"/>
      <c r="B1866" s="258"/>
      <c r="C1866" s="144" t="s">
        <v>7998</v>
      </c>
      <c r="D1866" s="145">
        <v>2</v>
      </c>
      <c r="E1866" s="145">
        <v>1</v>
      </c>
      <c r="F1866" s="145">
        <v>0</v>
      </c>
      <c r="G1866" s="145">
        <v>0</v>
      </c>
      <c r="H1866" s="145">
        <v>0</v>
      </c>
      <c r="I1866" s="145">
        <v>0</v>
      </c>
      <c r="J1866" s="145"/>
      <c r="K1866" s="145">
        <v>1</v>
      </c>
      <c r="L1866" s="145"/>
      <c r="M1866" s="145"/>
      <c r="N1866" s="145">
        <v>2383</v>
      </c>
    </row>
    <row r="1867" spans="1:14">
      <c r="A1867" s="258"/>
      <c r="B1867" s="258"/>
      <c r="C1867" s="144" t="s">
        <v>3210</v>
      </c>
      <c r="D1867" s="145">
        <v>1</v>
      </c>
      <c r="E1867" s="145">
        <v>1</v>
      </c>
      <c r="F1867" s="145">
        <v>0</v>
      </c>
      <c r="G1867" s="145">
        <v>0</v>
      </c>
      <c r="H1867" s="145">
        <v>0</v>
      </c>
      <c r="I1867" s="145">
        <v>0</v>
      </c>
      <c r="J1867" s="145">
        <v>1</v>
      </c>
      <c r="K1867" s="145">
        <v>1</v>
      </c>
      <c r="L1867" s="145"/>
      <c r="M1867" s="145"/>
      <c r="N1867" s="145">
        <v>9904</v>
      </c>
    </row>
    <row r="1868" spans="1:14">
      <c r="A1868" s="258"/>
      <c r="B1868" s="258"/>
      <c r="C1868" s="144" t="s">
        <v>3211</v>
      </c>
      <c r="D1868" s="145">
        <v>3</v>
      </c>
      <c r="E1868" s="145">
        <v>0</v>
      </c>
      <c r="F1868" s="145">
        <v>0</v>
      </c>
      <c r="G1868" s="145">
        <v>0</v>
      </c>
      <c r="H1868" s="145">
        <v>0</v>
      </c>
      <c r="I1868" s="145">
        <v>0</v>
      </c>
      <c r="J1868" s="145"/>
      <c r="K1868" s="145">
        <v>2</v>
      </c>
      <c r="L1868" s="145"/>
      <c r="M1868" s="145">
        <v>1</v>
      </c>
      <c r="N1868" s="145">
        <v>29788</v>
      </c>
    </row>
    <row r="1869" spans="1:14">
      <c r="A1869" s="258"/>
      <c r="B1869" s="258"/>
      <c r="C1869" s="144" t="s">
        <v>3212</v>
      </c>
      <c r="D1869" s="145">
        <v>2</v>
      </c>
      <c r="E1869" s="145">
        <v>0</v>
      </c>
      <c r="F1869" s="145">
        <v>0</v>
      </c>
      <c r="G1869" s="145">
        <v>0</v>
      </c>
      <c r="H1869" s="145">
        <v>0</v>
      </c>
      <c r="I1869" s="145">
        <v>0</v>
      </c>
      <c r="J1869" s="145">
        <v>0</v>
      </c>
      <c r="K1869" s="145">
        <v>1</v>
      </c>
      <c r="L1869" s="145">
        <v>0</v>
      </c>
      <c r="M1869" s="145">
        <v>1</v>
      </c>
      <c r="N1869" s="145">
        <v>13607</v>
      </c>
    </row>
    <row r="1870" spans="1:14" ht="19">
      <c r="A1870" s="258"/>
      <c r="B1870" s="258"/>
      <c r="C1870" s="144" t="s">
        <v>7999</v>
      </c>
      <c r="D1870" s="145">
        <v>10</v>
      </c>
      <c r="E1870" s="145">
        <v>5</v>
      </c>
      <c r="F1870" s="145">
        <v>4</v>
      </c>
      <c r="G1870" s="145">
        <v>0</v>
      </c>
      <c r="H1870" s="145">
        <v>0</v>
      </c>
      <c r="I1870" s="145">
        <v>0</v>
      </c>
      <c r="J1870" s="145">
        <v>3</v>
      </c>
      <c r="K1870" s="145">
        <v>2</v>
      </c>
      <c r="L1870" s="145">
        <v>4</v>
      </c>
      <c r="M1870" s="145">
        <v>7</v>
      </c>
      <c r="N1870" s="145">
        <v>108050</v>
      </c>
    </row>
    <row r="1871" spans="1:14">
      <c r="A1871" s="258"/>
      <c r="B1871" s="258"/>
      <c r="C1871" s="144" t="s">
        <v>3213</v>
      </c>
      <c r="D1871" s="145">
        <v>2</v>
      </c>
      <c r="E1871" s="145">
        <v>1</v>
      </c>
      <c r="F1871" s="145">
        <v>0</v>
      </c>
      <c r="G1871" s="145">
        <v>0</v>
      </c>
      <c r="H1871" s="145">
        <v>0</v>
      </c>
      <c r="I1871" s="145">
        <v>1</v>
      </c>
      <c r="J1871" s="145">
        <v>1</v>
      </c>
      <c r="K1871" s="145">
        <v>1</v>
      </c>
      <c r="L1871" s="145">
        <v>0</v>
      </c>
      <c r="M1871" s="145">
        <v>2</v>
      </c>
      <c r="N1871" s="145">
        <v>134065</v>
      </c>
    </row>
    <row r="1872" spans="1:14">
      <c r="A1872" s="258"/>
      <c r="B1872" s="258"/>
      <c r="C1872" s="144" t="s">
        <v>2287</v>
      </c>
      <c r="D1872" s="145">
        <v>1</v>
      </c>
      <c r="E1872" s="145">
        <v>0</v>
      </c>
      <c r="F1872" s="145">
        <v>0</v>
      </c>
      <c r="G1872" s="145">
        <v>0</v>
      </c>
      <c r="H1872" s="145">
        <v>0</v>
      </c>
      <c r="I1872" s="145">
        <v>0</v>
      </c>
      <c r="J1872" s="145">
        <v>0</v>
      </c>
      <c r="K1872" s="145">
        <v>0</v>
      </c>
      <c r="L1872" s="145">
        <v>0</v>
      </c>
      <c r="M1872" s="145">
        <v>1</v>
      </c>
      <c r="N1872" s="145">
        <v>28975</v>
      </c>
    </row>
    <row r="1873" spans="1:14">
      <c r="A1873" s="258"/>
      <c r="B1873" s="258"/>
      <c r="C1873" s="144" t="s">
        <v>3214</v>
      </c>
      <c r="D1873" s="145">
        <v>1</v>
      </c>
      <c r="E1873" s="145">
        <v>0</v>
      </c>
      <c r="F1873" s="145">
        <v>0</v>
      </c>
      <c r="G1873" s="145">
        <v>0</v>
      </c>
      <c r="H1873" s="145">
        <v>0</v>
      </c>
      <c r="I1873" s="145">
        <v>0</v>
      </c>
      <c r="J1873" s="145"/>
      <c r="K1873" s="145"/>
      <c r="L1873" s="145">
        <v>1</v>
      </c>
      <c r="M1873" s="145"/>
      <c r="N1873" s="145">
        <v>2362</v>
      </c>
    </row>
    <row r="1874" spans="1:14">
      <c r="A1874" s="258"/>
      <c r="B1874" s="258"/>
      <c r="C1874" s="144" t="s">
        <v>3215</v>
      </c>
      <c r="D1874" s="145">
        <v>3</v>
      </c>
      <c r="E1874" s="145">
        <v>2</v>
      </c>
      <c r="F1874" s="145">
        <v>1</v>
      </c>
      <c r="G1874" s="145">
        <v>0</v>
      </c>
      <c r="H1874" s="145">
        <v>0</v>
      </c>
      <c r="I1874" s="145">
        <v>1</v>
      </c>
      <c r="J1874" s="145">
        <v>2</v>
      </c>
      <c r="K1874" s="145">
        <v>2</v>
      </c>
      <c r="L1874" s="145">
        <v>3</v>
      </c>
      <c r="M1874" s="145">
        <v>0</v>
      </c>
      <c r="N1874" s="145">
        <v>49166</v>
      </c>
    </row>
    <row r="1875" spans="1:14">
      <c r="A1875" s="258"/>
      <c r="B1875" s="258"/>
      <c r="C1875" s="144" t="s">
        <v>3216</v>
      </c>
      <c r="D1875" s="145">
        <v>0</v>
      </c>
      <c r="E1875" s="145">
        <v>2</v>
      </c>
      <c r="F1875" s="145">
        <v>0</v>
      </c>
      <c r="G1875" s="145">
        <v>0</v>
      </c>
      <c r="H1875" s="145">
        <v>0</v>
      </c>
      <c r="I1875" s="145">
        <v>0</v>
      </c>
      <c r="J1875" s="145">
        <v>1</v>
      </c>
      <c r="K1875" s="145"/>
      <c r="L1875" s="145"/>
      <c r="M1875" s="145">
        <v>1</v>
      </c>
      <c r="N1875" s="145">
        <v>35424</v>
      </c>
    </row>
    <row r="1876" spans="1:14">
      <c r="A1876" s="258"/>
      <c r="B1876" s="258"/>
      <c r="C1876" s="144" t="s">
        <v>3217</v>
      </c>
      <c r="D1876" s="145">
        <v>1</v>
      </c>
      <c r="E1876" s="145">
        <v>0</v>
      </c>
      <c r="F1876" s="145">
        <v>1</v>
      </c>
      <c r="G1876" s="145">
        <v>0</v>
      </c>
      <c r="H1876" s="145">
        <v>0</v>
      </c>
      <c r="I1876" s="145">
        <v>1</v>
      </c>
      <c r="J1876" s="145"/>
      <c r="K1876" s="145">
        <v>2</v>
      </c>
      <c r="L1876" s="145"/>
      <c r="M1876" s="145">
        <v>1</v>
      </c>
      <c r="N1876" s="145">
        <v>14850</v>
      </c>
    </row>
    <row r="1877" spans="1:14">
      <c r="A1877" s="258"/>
      <c r="B1877" s="258"/>
      <c r="C1877" s="144" t="s">
        <v>3218</v>
      </c>
      <c r="D1877" s="145">
        <v>1</v>
      </c>
      <c r="E1877" s="145">
        <v>0</v>
      </c>
      <c r="F1877" s="145">
        <v>0</v>
      </c>
      <c r="G1877" s="145">
        <v>0</v>
      </c>
      <c r="H1877" s="145">
        <v>0</v>
      </c>
      <c r="I1877" s="145">
        <v>0</v>
      </c>
      <c r="J1877" s="145"/>
      <c r="K1877" s="145">
        <v>0</v>
      </c>
      <c r="L1877" s="145">
        <v>0</v>
      </c>
      <c r="M1877" s="145">
        <v>1</v>
      </c>
      <c r="N1877" s="145">
        <v>7654</v>
      </c>
    </row>
    <row r="1878" spans="1:14">
      <c r="A1878" s="258"/>
      <c r="B1878" s="258"/>
      <c r="C1878" s="144" t="s">
        <v>3219</v>
      </c>
      <c r="D1878" s="145">
        <v>0</v>
      </c>
      <c r="E1878" s="145">
        <v>0</v>
      </c>
      <c r="F1878" s="145">
        <v>1</v>
      </c>
      <c r="G1878" s="145">
        <v>0</v>
      </c>
      <c r="H1878" s="145">
        <v>0</v>
      </c>
      <c r="I1878" s="145">
        <v>0</v>
      </c>
      <c r="J1878" s="145"/>
      <c r="K1878" s="145"/>
      <c r="L1878" s="145">
        <v>1</v>
      </c>
      <c r="M1878" s="145"/>
      <c r="N1878" s="145">
        <v>12747</v>
      </c>
    </row>
    <row r="1879" spans="1:14" ht="19">
      <c r="A1879" s="258"/>
      <c r="B1879" s="258"/>
      <c r="C1879" s="144" t="s">
        <v>8000</v>
      </c>
      <c r="D1879" s="145">
        <v>5</v>
      </c>
      <c r="E1879" s="145">
        <v>1</v>
      </c>
      <c r="F1879" s="145">
        <v>4</v>
      </c>
      <c r="G1879" s="145">
        <v>2</v>
      </c>
      <c r="H1879" s="145">
        <v>1</v>
      </c>
      <c r="I1879" s="145">
        <v>0</v>
      </c>
      <c r="J1879" s="145">
        <v>3</v>
      </c>
      <c r="K1879" s="145">
        <v>4</v>
      </c>
      <c r="L1879" s="145">
        <v>1</v>
      </c>
      <c r="M1879" s="145">
        <v>1</v>
      </c>
      <c r="N1879" s="145">
        <v>39636</v>
      </c>
    </row>
    <row r="1880" spans="1:14">
      <c r="A1880" s="258"/>
      <c r="B1880" s="258"/>
      <c r="C1880" s="144" t="s">
        <v>2546</v>
      </c>
      <c r="D1880" s="145">
        <v>1</v>
      </c>
      <c r="E1880" s="145">
        <v>0</v>
      </c>
      <c r="F1880" s="145">
        <v>0</v>
      </c>
      <c r="G1880" s="145">
        <v>0</v>
      </c>
      <c r="H1880" s="145">
        <v>0</v>
      </c>
      <c r="I1880" s="145">
        <v>0</v>
      </c>
      <c r="J1880" s="145">
        <v>0</v>
      </c>
      <c r="K1880" s="145">
        <v>0</v>
      </c>
      <c r="L1880" s="145">
        <v>0</v>
      </c>
      <c r="M1880" s="145">
        <v>1</v>
      </c>
      <c r="N1880" s="145">
        <v>4983</v>
      </c>
    </row>
    <row r="1881" spans="1:14">
      <c r="A1881" s="258"/>
      <c r="B1881" s="258"/>
      <c r="C1881" s="144" t="s">
        <v>3220</v>
      </c>
      <c r="D1881" s="145">
        <v>1</v>
      </c>
      <c r="E1881" s="145">
        <v>0</v>
      </c>
      <c r="F1881" s="145">
        <v>0</v>
      </c>
      <c r="G1881" s="145">
        <v>0</v>
      </c>
      <c r="H1881" s="145">
        <v>0</v>
      </c>
      <c r="I1881" s="145">
        <v>0</v>
      </c>
      <c r="J1881" s="145">
        <v>1</v>
      </c>
      <c r="K1881" s="145">
        <v>0</v>
      </c>
      <c r="L1881" s="145">
        <v>0</v>
      </c>
      <c r="M1881" s="145">
        <v>0</v>
      </c>
      <c r="N1881" s="145">
        <v>10899</v>
      </c>
    </row>
    <row r="1882" spans="1:14">
      <c r="A1882" s="258"/>
      <c r="B1882" s="258"/>
      <c r="C1882" s="144" t="s">
        <v>3221</v>
      </c>
      <c r="D1882" s="145">
        <v>5</v>
      </c>
      <c r="E1882" s="145">
        <v>1</v>
      </c>
      <c r="F1882" s="145">
        <v>0</v>
      </c>
      <c r="G1882" s="145">
        <v>0</v>
      </c>
      <c r="H1882" s="145">
        <v>0</v>
      </c>
      <c r="I1882" s="145">
        <v>0</v>
      </c>
      <c r="J1882" s="145"/>
      <c r="K1882" s="145">
        <v>2</v>
      </c>
      <c r="L1882" s="145">
        <v>1</v>
      </c>
      <c r="M1882" s="145">
        <v>3</v>
      </c>
      <c r="N1882" s="145">
        <v>68782</v>
      </c>
    </row>
    <row r="1883" spans="1:14" ht="19">
      <c r="A1883" s="258"/>
      <c r="B1883" s="258"/>
      <c r="C1883" s="144" t="s">
        <v>8001</v>
      </c>
      <c r="D1883" s="145">
        <v>1</v>
      </c>
      <c r="E1883" s="145">
        <v>1</v>
      </c>
      <c r="F1883" s="145">
        <v>0</v>
      </c>
      <c r="G1883" s="145">
        <v>0</v>
      </c>
      <c r="H1883" s="145">
        <v>0</v>
      </c>
      <c r="I1883" s="145">
        <v>0</v>
      </c>
      <c r="J1883" s="145">
        <v>0</v>
      </c>
      <c r="K1883" s="145">
        <v>1</v>
      </c>
      <c r="L1883" s="145">
        <v>0</v>
      </c>
      <c r="M1883" s="145">
        <v>0</v>
      </c>
      <c r="N1883" s="145">
        <v>12539</v>
      </c>
    </row>
    <row r="1884" spans="1:14" ht="19">
      <c r="A1884" s="258"/>
      <c r="B1884" s="258"/>
      <c r="C1884" s="144" t="s">
        <v>8002</v>
      </c>
      <c r="D1884" s="145">
        <v>1</v>
      </c>
      <c r="E1884" s="145">
        <v>2</v>
      </c>
      <c r="F1884" s="145">
        <v>0</v>
      </c>
      <c r="G1884" s="145">
        <v>0</v>
      </c>
      <c r="H1884" s="145">
        <v>0</v>
      </c>
      <c r="I1884" s="145">
        <v>0</v>
      </c>
      <c r="J1884" s="145"/>
      <c r="K1884" s="145">
        <v>1</v>
      </c>
      <c r="L1884" s="145"/>
      <c r="M1884" s="145">
        <v>1</v>
      </c>
      <c r="N1884" s="145">
        <v>35791</v>
      </c>
    </row>
    <row r="1885" spans="1:14">
      <c r="A1885" s="258"/>
      <c r="B1885" s="258"/>
      <c r="C1885" s="147" t="s">
        <v>3222</v>
      </c>
      <c r="D1885" s="145">
        <v>0</v>
      </c>
      <c r="E1885" s="145">
        <v>0</v>
      </c>
      <c r="F1885" s="145">
        <v>14</v>
      </c>
      <c r="G1885" s="145">
        <v>0</v>
      </c>
      <c r="H1885" s="145">
        <v>0</v>
      </c>
      <c r="I1885" s="145">
        <v>0</v>
      </c>
      <c r="J1885" s="145"/>
      <c r="K1885" s="145"/>
      <c r="L1885" s="145">
        <v>14</v>
      </c>
      <c r="M1885" s="145"/>
      <c r="N1885" s="145">
        <v>1387</v>
      </c>
    </row>
    <row r="1886" spans="1:14">
      <c r="A1886" s="258"/>
      <c r="B1886" s="258"/>
      <c r="C1886" s="147" t="s">
        <v>3223</v>
      </c>
      <c r="D1886" s="145">
        <v>1</v>
      </c>
      <c r="E1886" s="145">
        <v>0</v>
      </c>
      <c r="F1886" s="145">
        <v>0</v>
      </c>
      <c r="G1886" s="145">
        <v>0</v>
      </c>
      <c r="H1886" s="145">
        <v>0</v>
      </c>
      <c r="I1886" s="145">
        <v>0</v>
      </c>
      <c r="J1886" s="145">
        <v>1</v>
      </c>
      <c r="K1886" s="145">
        <v>0</v>
      </c>
      <c r="L1886" s="145">
        <v>0</v>
      </c>
      <c r="M1886" s="145">
        <v>0</v>
      </c>
      <c r="N1886" s="145">
        <v>32351</v>
      </c>
    </row>
    <row r="1887" spans="1:14" ht="19">
      <c r="A1887" s="258"/>
      <c r="B1887" s="258"/>
      <c r="C1887" s="147" t="s">
        <v>8003</v>
      </c>
      <c r="D1887" s="145">
        <v>4</v>
      </c>
      <c r="E1887" s="145">
        <v>2</v>
      </c>
      <c r="F1887" s="145">
        <v>0</v>
      </c>
      <c r="G1887" s="145">
        <v>0</v>
      </c>
      <c r="H1887" s="145">
        <v>0</v>
      </c>
      <c r="I1887" s="145">
        <v>2</v>
      </c>
      <c r="J1887" s="145">
        <v>3</v>
      </c>
      <c r="K1887" s="145">
        <v>2</v>
      </c>
      <c r="L1887" s="145">
        <v>1</v>
      </c>
      <c r="M1887" s="145">
        <v>0</v>
      </c>
      <c r="N1887" s="145">
        <v>65848</v>
      </c>
    </row>
    <row r="1888" spans="1:14">
      <c r="A1888" s="258"/>
      <c r="B1888" s="258"/>
      <c r="C1888" s="147" t="s">
        <v>3224</v>
      </c>
      <c r="D1888" s="145">
        <v>1</v>
      </c>
      <c r="E1888" s="145">
        <v>0</v>
      </c>
      <c r="F1888" s="145">
        <v>0</v>
      </c>
      <c r="G1888" s="145">
        <v>0</v>
      </c>
      <c r="H1888" s="145">
        <v>0</v>
      </c>
      <c r="I1888" s="145">
        <v>0</v>
      </c>
      <c r="J1888" s="145">
        <v>1</v>
      </c>
      <c r="K1888" s="145"/>
      <c r="L1888" s="145"/>
      <c r="M1888" s="145"/>
      <c r="N1888" s="145">
        <v>7314</v>
      </c>
    </row>
    <row r="1889" spans="1:14">
      <c r="A1889" s="258"/>
      <c r="B1889" s="258"/>
      <c r="C1889" s="144" t="s">
        <v>3225</v>
      </c>
      <c r="D1889" s="145">
        <v>2</v>
      </c>
      <c r="E1889" s="145">
        <v>0</v>
      </c>
      <c r="F1889" s="145">
        <v>0</v>
      </c>
      <c r="G1889" s="145">
        <v>0</v>
      </c>
      <c r="H1889" s="145">
        <v>0</v>
      </c>
      <c r="I1889" s="145">
        <v>0</v>
      </c>
      <c r="J1889" s="145"/>
      <c r="K1889" s="145"/>
      <c r="L1889" s="145"/>
      <c r="M1889" s="145">
        <v>2</v>
      </c>
      <c r="N1889" s="145">
        <v>5018</v>
      </c>
    </row>
    <row r="1890" spans="1:14">
      <c r="A1890" s="258"/>
      <c r="B1890" s="258"/>
      <c r="C1890" s="144" t="s">
        <v>3226</v>
      </c>
      <c r="D1890" s="145">
        <v>0</v>
      </c>
      <c r="E1890" s="145">
        <v>0</v>
      </c>
      <c r="F1890" s="145">
        <v>1</v>
      </c>
      <c r="G1890" s="145">
        <v>0</v>
      </c>
      <c r="H1890" s="145">
        <v>0</v>
      </c>
      <c r="I1890" s="145">
        <v>0</v>
      </c>
      <c r="J1890" s="145"/>
      <c r="K1890" s="145"/>
      <c r="L1890" s="145"/>
      <c r="M1890" s="145">
        <v>1</v>
      </c>
      <c r="N1890" s="145">
        <v>5490</v>
      </c>
    </row>
    <row r="1891" spans="1:14">
      <c r="A1891" s="258"/>
      <c r="B1891" s="258"/>
      <c r="C1891" s="144" t="s">
        <v>3227</v>
      </c>
      <c r="D1891" s="145">
        <v>5</v>
      </c>
      <c r="E1891" s="145">
        <v>1</v>
      </c>
      <c r="F1891" s="145">
        <v>1</v>
      </c>
      <c r="G1891" s="145">
        <v>0</v>
      </c>
      <c r="H1891" s="145">
        <v>0</v>
      </c>
      <c r="I1891" s="145">
        <v>0</v>
      </c>
      <c r="J1891" s="145">
        <v>2</v>
      </c>
      <c r="K1891" s="145">
        <v>2</v>
      </c>
      <c r="L1891" s="145">
        <v>0</v>
      </c>
      <c r="M1891" s="145">
        <v>3</v>
      </c>
      <c r="N1891" s="145">
        <v>45413</v>
      </c>
    </row>
    <row r="1892" spans="1:14">
      <c r="A1892" s="258"/>
      <c r="B1892" s="258"/>
      <c r="C1892" s="144" t="s">
        <v>3228</v>
      </c>
      <c r="D1892" s="145">
        <v>0</v>
      </c>
      <c r="E1892" s="145">
        <v>0</v>
      </c>
      <c r="F1892" s="145">
        <v>1</v>
      </c>
      <c r="G1892" s="145">
        <v>0</v>
      </c>
      <c r="H1892" s="145">
        <v>0</v>
      </c>
      <c r="I1892" s="145">
        <v>0</v>
      </c>
      <c r="J1892" s="145"/>
      <c r="K1892" s="145"/>
      <c r="L1892" s="145"/>
      <c r="M1892" s="145">
        <v>1</v>
      </c>
      <c r="N1892" s="145">
        <v>10389</v>
      </c>
    </row>
    <row r="1893" spans="1:14">
      <c r="A1893" s="258"/>
      <c r="B1893" s="258"/>
      <c r="C1893" s="144" t="s">
        <v>3229</v>
      </c>
      <c r="D1893" s="145">
        <v>2</v>
      </c>
      <c r="E1893" s="145">
        <v>4</v>
      </c>
      <c r="F1893" s="145">
        <v>0</v>
      </c>
      <c r="G1893" s="145">
        <v>0</v>
      </c>
      <c r="H1893" s="145">
        <v>0</v>
      </c>
      <c r="I1893" s="145">
        <v>0</v>
      </c>
      <c r="J1893" s="145">
        <v>2</v>
      </c>
      <c r="K1893" s="145">
        <v>3</v>
      </c>
      <c r="L1893" s="145">
        <v>1</v>
      </c>
      <c r="M1893" s="145">
        <v>0</v>
      </c>
      <c r="N1893" s="145">
        <v>12467</v>
      </c>
    </row>
    <row r="1894" spans="1:14">
      <c r="A1894" s="258"/>
      <c r="B1894" s="258"/>
      <c r="C1894" s="144" t="s">
        <v>3230</v>
      </c>
      <c r="D1894" s="145">
        <v>1</v>
      </c>
      <c r="E1894" s="145">
        <v>0</v>
      </c>
      <c r="F1894" s="145">
        <v>0</v>
      </c>
      <c r="G1894" s="145">
        <v>0</v>
      </c>
      <c r="H1894" s="145">
        <v>0</v>
      </c>
      <c r="I1894" s="145">
        <v>0</v>
      </c>
      <c r="J1894" s="145">
        <v>0</v>
      </c>
      <c r="K1894" s="145">
        <v>0</v>
      </c>
      <c r="L1894" s="145">
        <v>0</v>
      </c>
      <c r="M1894" s="145">
        <v>1</v>
      </c>
      <c r="N1894" s="145">
        <v>15358</v>
      </c>
    </row>
    <row r="1895" spans="1:14">
      <c r="A1895" s="258"/>
      <c r="B1895" s="258"/>
      <c r="C1895" s="144" t="s">
        <v>3231</v>
      </c>
      <c r="D1895" s="145">
        <v>1</v>
      </c>
      <c r="E1895" s="145">
        <v>0</v>
      </c>
      <c r="F1895" s="145">
        <v>0</v>
      </c>
      <c r="G1895" s="145">
        <v>0</v>
      </c>
      <c r="H1895" s="145">
        <v>0</v>
      </c>
      <c r="I1895" s="145">
        <v>0</v>
      </c>
      <c r="J1895" s="145">
        <v>1</v>
      </c>
      <c r="K1895" s="145">
        <v>0</v>
      </c>
      <c r="L1895" s="145">
        <v>0</v>
      </c>
      <c r="M1895" s="145">
        <v>0</v>
      </c>
      <c r="N1895" s="145">
        <v>91408</v>
      </c>
    </row>
    <row r="1896" spans="1:14">
      <c r="A1896" s="258"/>
      <c r="B1896" s="258"/>
      <c r="C1896" s="144" t="s">
        <v>3232</v>
      </c>
      <c r="D1896" s="145">
        <v>1</v>
      </c>
      <c r="E1896" s="145">
        <v>0</v>
      </c>
      <c r="F1896" s="145">
        <v>0</v>
      </c>
      <c r="G1896" s="145">
        <v>0</v>
      </c>
      <c r="H1896" s="145">
        <v>0</v>
      </c>
      <c r="I1896" s="145">
        <v>0</v>
      </c>
      <c r="J1896" s="145">
        <v>0</v>
      </c>
      <c r="K1896" s="145">
        <v>0</v>
      </c>
      <c r="L1896" s="145">
        <v>0</v>
      </c>
      <c r="M1896" s="145">
        <v>1</v>
      </c>
      <c r="N1896" s="145">
        <v>14630</v>
      </c>
    </row>
    <row r="1897" spans="1:14">
      <c r="A1897" s="258"/>
      <c r="B1897" s="258"/>
      <c r="C1897" s="144" t="s">
        <v>3233</v>
      </c>
      <c r="D1897" s="145">
        <v>0</v>
      </c>
      <c r="E1897" s="145">
        <v>1</v>
      </c>
      <c r="F1897" s="145">
        <v>0</v>
      </c>
      <c r="G1897" s="145">
        <v>0</v>
      </c>
      <c r="H1897" s="145">
        <v>0</v>
      </c>
      <c r="I1897" s="145">
        <v>0</v>
      </c>
      <c r="J1897" s="145"/>
      <c r="K1897" s="145"/>
      <c r="L1897" s="145"/>
      <c r="M1897" s="145">
        <v>1</v>
      </c>
      <c r="N1897" s="145">
        <v>3883</v>
      </c>
    </row>
    <row r="1898" spans="1:14">
      <c r="A1898" s="258"/>
      <c r="B1898" s="258"/>
      <c r="C1898" s="144" t="s">
        <v>3234</v>
      </c>
      <c r="D1898" s="145">
        <v>0</v>
      </c>
      <c r="E1898" s="145">
        <v>1</v>
      </c>
      <c r="F1898" s="145">
        <v>0</v>
      </c>
      <c r="G1898" s="145">
        <v>0</v>
      </c>
      <c r="H1898" s="145">
        <v>0</v>
      </c>
      <c r="I1898" s="145">
        <v>0</v>
      </c>
      <c r="J1898" s="145">
        <v>0</v>
      </c>
      <c r="K1898" s="145">
        <v>0</v>
      </c>
      <c r="L1898" s="145">
        <v>1</v>
      </c>
      <c r="M1898" s="145">
        <v>0</v>
      </c>
      <c r="N1898" s="145">
        <v>8351</v>
      </c>
    </row>
    <row r="1899" spans="1:14">
      <c r="A1899" s="258"/>
      <c r="B1899" s="258"/>
      <c r="C1899" s="144" t="s">
        <v>3235</v>
      </c>
      <c r="D1899" s="145">
        <v>2</v>
      </c>
      <c r="E1899" s="145">
        <v>0</v>
      </c>
      <c r="F1899" s="145">
        <v>1</v>
      </c>
      <c r="G1899" s="145">
        <v>0</v>
      </c>
      <c r="H1899" s="145">
        <v>0</v>
      </c>
      <c r="I1899" s="145">
        <v>0</v>
      </c>
      <c r="J1899" s="145"/>
      <c r="K1899" s="145">
        <v>2</v>
      </c>
      <c r="L1899" s="145">
        <v>1</v>
      </c>
      <c r="M1899" s="145"/>
      <c r="N1899" s="145">
        <v>12005</v>
      </c>
    </row>
    <row r="1900" spans="1:14">
      <c r="A1900" s="258"/>
      <c r="B1900" s="258"/>
      <c r="C1900" s="144" t="s">
        <v>3236</v>
      </c>
      <c r="D1900" s="145">
        <v>2</v>
      </c>
      <c r="E1900" s="145">
        <v>0</v>
      </c>
      <c r="F1900" s="145">
        <v>0</v>
      </c>
      <c r="G1900" s="145">
        <v>0</v>
      </c>
      <c r="H1900" s="145">
        <v>0</v>
      </c>
      <c r="I1900" s="145">
        <v>0</v>
      </c>
      <c r="J1900" s="145"/>
      <c r="K1900" s="145"/>
      <c r="L1900" s="145">
        <v>1</v>
      </c>
      <c r="M1900" s="145">
        <v>1</v>
      </c>
      <c r="N1900" s="145">
        <v>3641</v>
      </c>
    </row>
    <row r="1901" spans="1:14" ht="19">
      <c r="A1901" s="258"/>
      <c r="B1901" s="258"/>
      <c r="C1901" s="147" t="s">
        <v>8004</v>
      </c>
      <c r="D1901" s="145">
        <v>1</v>
      </c>
      <c r="E1901" s="145">
        <v>2</v>
      </c>
      <c r="F1901" s="145">
        <v>0</v>
      </c>
      <c r="G1901" s="145">
        <v>0</v>
      </c>
      <c r="H1901" s="145">
        <v>0</v>
      </c>
      <c r="I1901" s="145">
        <v>0</v>
      </c>
      <c r="J1901" s="145">
        <v>0</v>
      </c>
      <c r="K1901" s="145">
        <v>2</v>
      </c>
      <c r="L1901" s="145">
        <v>0</v>
      </c>
      <c r="M1901" s="145">
        <v>0</v>
      </c>
      <c r="N1901" s="145">
        <v>14914</v>
      </c>
    </row>
    <row r="1902" spans="1:14">
      <c r="A1902" s="258"/>
      <c r="B1902" s="258"/>
      <c r="C1902" s="144" t="s">
        <v>3237</v>
      </c>
      <c r="D1902" s="145">
        <v>1</v>
      </c>
      <c r="E1902" s="145">
        <v>0</v>
      </c>
      <c r="F1902" s="145">
        <v>0</v>
      </c>
      <c r="G1902" s="145">
        <v>0</v>
      </c>
      <c r="H1902" s="145">
        <v>0</v>
      </c>
      <c r="I1902" s="145">
        <v>0</v>
      </c>
      <c r="J1902" s="145"/>
      <c r="K1902" s="145">
        <v>1</v>
      </c>
      <c r="L1902" s="145"/>
      <c r="M1902" s="145"/>
      <c r="N1902" s="145">
        <v>4654</v>
      </c>
    </row>
    <row r="1903" spans="1:14">
      <c r="A1903" s="258"/>
      <c r="B1903" s="258"/>
      <c r="C1903" s="144" t="s">
        <v>3238</v>
      </c>
      <c r="D1903" s="145">
        <v>3</v>
      </c>
      <c r="E1903" s="145">
        <v>0</v>
      </c>
      <c r="F1903" s="145">
        <v>1</v>
      </c>
      <c r="G1903" s="145">
        <v>0</v>
      </c>
      <c r="H1903" s="145">
        <v>0</v>
      </c>
      <c r="I1903" s="145">
        <v>0</v>
      </c>
      <c r="J1903" s="145">
        <v>1</v>
      </c>
      <c r="K1903" s="145">
        <v>0</v>
      </c>
      <c r="L1903" s="145">
        <v>0</v>
      </c>
      <c r="M1903" s="145">
        <v>3</v>
      </c>
      <c r="N1903" s="145">
        <v>5859</v>
      </c>
    </row>
    <row r="1904" spans="1:14">
      <c r="A1904" s="258"/>
      <c r="B1904" s="258"/>
      <c r="C1904" s="144" t="s">
        <v>3239</v>
      </c>
      <c r="D1904" s="145">
        <v>2</v>
      </c>
      <c r="E1904" s="145">
        <v>0</v>
      </c>
      <c r="F1904" s="145">
        <v>1</v>
      </c>
      <c r="G1904" s="145">
        <v>1</v>
      </c>
      <c r="H1904" s="145">
        <v>0</v>
      </c>
      <c r="I1904" s="145">
        <v>3</v>
      </c>
      <c r="J1904" s="145">
        <v>5</v>
      </c>
      <c r="K1904" s="145">
        <v>2</v>
      </c>
      <c r="L1904" s="145">
        <v>0</v>
      </c>
      <c r="M1904" s="145">
        <v>0</v>
      </c>
      <c r="N1904" s="145">
        <v>42893</v>
      </c>
    </row>
    <row r="1905" spans="1:14">
      <c r="A1905" s="258"/>
      <c r="B1905" s="258"/>
      <c r="C1905" s="144" t="s">
        <v>2910</v>
      </c>
      <c r="D1905" s="145">
        <v>1</v>
      </c>
      <c r="E1905" s="145">
        <v>0</v>
      </c>
      <c r="F1905" s="145">
        <v>0</v>
      </c>
      <c r="G1905" s="145">
        <v>0</v>
      </c>
      <c r="H1905" s="145">
        <v>0</v>
      </c>
      <c r="I1905" s="145">
        <v>0</v>
      </c>
      <c r="J1905" s="145"/>
      <c r="K1905" s="145">
        <v>1</v>
      </c>
      <c r="L1905" s="145"/>
      <c r="M1905" s="145"/>
      <c r="N1905" s="145">
        <v>10011</v>
      </c>
    </row>
    <row r="1906" spans="1:14">
      <c r="A1906" s="258"/>
      <c r="B1906" s="258"/>
      <c r="C1906" s="144" t="s">
        <v>3240</v>
      </c>
      <c r="D1906" s="145">
        <v>2</v>
      </c>
      <c r="E1906" s="145">
        <v>1</v>
      </c>
      <c r="F1906" s="145">
        <v>0</v>
      </c>
      <c r="G1906" s="145">
        <v>0</v>
      </c>
      <c r="H1906" s="145">
        <v>0</v>
      </c>
      <c r="I1906" s="145">
        <v>0</v>
      </c>
      <c r="J1906" s="145">
        <v>0</v>
      </c>
      <c r="K1906" s="145">
        <v>0</v>
      </c>
      <c r="L1906" s="145">
        <v>2</v>
      </c>
      <c r="M1906" s="145">
        <v>1</v>
      </c>
      <c r="N1906" s="145">
        <v>22026</v>
      </c>
    </row>
    <row r="1907" spans="1:14">
      <c r="A1907" s="258"/>
      <c r="B1907" s="258"/>
      <c r="C1907" s="144" t="s">
        <v>3241</v>
      </c>
      <c r="D1907" s="145">
        <v>0</v>
      </c>
      <c r="E1907" s="145">
        <v>1</v>
      </c>
      <c r="F1907" s="145">
        <v>0</v>
      </c>
      <c r="G1907" s="145">
        <v>0</v>
      </c>
      <c r="H1907" s="145">
        <v>0</v>
      </c>
      <c r="I1907" s="145">
        <v>0</v>
      </c>
      <c r="J1907" s="145">
        <v>0</v>
      </c>
      <c r="K1907" s="145">
        <v>0</v>
      </c>
      <c r="L1907" s="145">
        <v>0</v>
      </c>
      <c r="M1907" s="145">
        <v>1</v>
      </c>
      <c r="N1907" s="145">
        <v>4195</v>
      </c>
    </row>
    <row r="1908" spans="1:14">
      <c r="A1908" s="258"/>
      <c r="B1908" s="258"/>
      <c r="C1908" s="144" t="s">
        <v>3242</v>
      </c>
      <c r="D1908" s="145">
        <v>1</v>
      </c>
      <c r="E1908" s="145">
        <v>0</v>
      </c>
      <c r="F1908" s="145">
        <v>0</v>
      </c>
      <c r="G1908" s="145">
        <v>0</v>
      </c>
      <c r="H1908" s="145">
        <v>0</v>
      </c>
      <c r="I1908" s="145">
        <v>0</v>
      </c>
      <c r="J1908" s="145">
        <v>1</v>
      </c>
      <c r="K1908" s="145"/>
      <c r="L1908" s="145"/>
      <c r="M1908" s="145"/>
      <c r="N1908" s="145">
        <v>17421</v>
      </c>
    </row>
    <row r="1909" spans="1:14">
      <c r="A1909" s="258"/>
      <c r="B1909" s="258"/>
      <c r="C1909" s="144" t="s">
        <v>3243</v>
      </c>
      <c r="D1909" s="145">
        <v>1</v>
      </c>
      <c r="E1909" s="145">
        <v>0</v>
      </c>
      <c r="F1909" s="145">
        <v>2</v>
      </c>
      <c r="G1909" s="145">
        <v>0</v>
      </c>
      <c r="H1909" s="145">
        <v>0</v>
      </c>
      <c r="I1909" s="145">
        <v>0</v>
      </c>
      <c r="J1909" s="145">
        <v>0</v>
      </c>
      <c r="K1909" s="145">
        <v>0</v>
      </c>
      <c r="L1909" s="145">
        <v>0</v>
      </c>
      <c r="M1909" s="145">
        <v>3</v>
      </c>
      <c r="N1909" s="145">
        <v>17339</v>
      </c>
    </row>
    <row r="1910" spans="1:14" ht="19">
      <c r="A1910" s="258"/>
      <c r="B1910" s="258"/>
      <c r="C1910" s="144" t="s">
        <v>8005</v>
      </c>
      <c r="D1910" s="145">
        <v>31</v>
      </c>
      <c r="E1910" s="145">
        <v>17</v>
      </c>
      <c r="F1910" s="145">
        <v>4</v>
      </c>
      <c r="G1910" s="145">
        <v>1</v>
      </c>
      <c r="H1910" s="145">
        <v>0</v>
      </c>
      <c r="I1910" s="145">
        <v>2</v>
      </c>
      <c r="J1910" s="145">
        <v>7</v>
      </c>
      <c r="K1910" s="145">
        <v>12</v>
      </c>
      <c r="L1910" s="145">
        <v>8</v>
      </c>
      <c r="M1910" s="145">
        <v>18</v>
      </c>
      <c r="N1910" s="145">
        <v>54073</v>
      </c>
    </row>
    <row r="1911" spans="1:14">
      <c r="A1911" s="258"/>
      <c r="B1911" s="258"/>
      <c r="C1911" s="144" t="s">
        <v>3244</v>
      </c>
      <c r="D1911" s="145">
        <v>0</v>
      </c>
      <c r="E1911" s="145">
        <v>1</v>
      </c>
      <c r="F1911" s="145">
        <v>0</v>
      </c>
      <c r="G1911" s="145">
        <v>0</v>
      </c>
      <c r="H1911" s="145">
        <v>0</v>
      </c>
      <c r="I1911" s="145">
        <v>0</v>
      </c>
      <c r="J1911" s="145">
        <v>0</v>
      </c>
      <c r="K1911" s="145">
        <v>0</v>
      </c>
      <c r="L1911" s="145">
        <v>0</v>
      </c>
      <c r="M1911" s="145">
        <v>1</v>
      </c>
      <c r="N1911" s="145">
        <v>60762</v>
      </c>
    </row>
    <row r="1912" spans="1:14">
      <c r="A1912" s="258"/>
      <c r="B1912" s="258"/>
      <c r="C1912" s="144" t="s">
        <v>3245</v>
      </c>
      <c r="D1912" s="145">
        <v>3</v>
      </c>
      <c r="E1912" s="145">
        <v>2</v>
      </c>
      <c r="F1912" s="145">
        <v>0</v>
      </c>
      <c r="G1912" s="145">
        <v>0</v>
      </c>
      <c r="H1912" s="145">
        <v>0</v>
      </c>
      <c r="I1912" s="145">
        <v>3</v>
      </c>
      <c r="J1912" s="145">
        <v>1</v>
      </c>
      <c r="K1912" s="145">
        <v>3</v>
      </c>
      <c r="L1912" s="145">
        <v>2</v>
      </c>
      <c r="M1912" s="145">
        <v>2</v>
      </c>
      <c r="N1912" s="145">
        <v>276300</v>
      </c>
    </row>
    <row r="1913" spans="1:14" ht="19">
      <c r="A1913" s="258"/>
      <c r="B1913" s="258"/>
      <c r="C1913" s="144" t="s">
        <v>8006</v>
      </c>
      <c r="D1913" s="145">
        <v>11</v>
      </c>
      <c r="E1913" s="145">
        <v>1</v>
      </c>
      <c r="F1913" s="145">
        <v>0</v>
      </c>
      <c r="G1913" s="145">
        <v>0</v>
      </c>
      <c r="H1913" s="145">
        <v>0</v>
      </c>
      <c r="I1913" s="145">
        <v>0</v>
      </c>
      <c r="J1913" s="145">
        <v>3</v>
      </c>
      <c r="K1913" s="145">
        <v>3</v>
      </c>
      <c r="L1913" s="145">
        <v>2</v>
      </c>
      <c r="M1913" s="145">
        <v>3</v>
      </c>
      <c r="N1913" s="145">
        <v>9757</v>
      </c>
    </row>
    <row r="1914" spans="1:14">
      <c r="A1914" s="258"/>
      <c r="B1914" s="258"/>
      <c r="C1914" s="144" t="s">
        <v>3246</v>
      </c>
      <c r="D1914" s="145">
        <v>0</v>
      </c>
      <c r="E1914" s="145">
        <v>1</v>
      </c>
      <c r="F1914" s="145">
        <v>1</v>
      </c>
      <c r="G1914" s="145">
        <v>0</v>
      </c>
      <c r="H1914" s="145">
        <v>0</v>
      </c>
      <c r="I1914" s="145">
        <v>0</v>
      </c>
      <c r="J1914" s="145"/>
      <c r="K1914" s="145">
        <v>1</v>
      </c>
      <c r="L1914" s="145">
        <v>1</v>
      </c>
      <c r="M1914" s="145"/>
      <c r="N1914" s="145">
        <v>38906</v>
      </c>
    </row>
    <row r="1915" spans="1:14">
      <c r="A1915" s="258"/>
      <c r="B1915" s="258"/>
      <c r="C1915" s="144" t="s">
        <v>3247</v>
      </c>
      <c r="D1915" s="145">
        <v>1</v>
      </c>
      <c r="E1915" s="145">
        <v>0</v>
      </c>
      <c r="F1915" s="145">
        <v>0</v>
      </c>
      <c r="G1915" s="145">
        <v>0</v>
      </c>
      <c r="H1915" s="145">
        <v>0</v>
      </c>
      <c r="I1915" s="145">
        <v>0</v>
      </c>
      <c r="J1915" s="145"/>
      <c r="K1915" s="145">
        <v>1</v>
      </c>
      <c r="L1915" s="145">
        <v>0</v>
      </c>
      <c r="M1915" s="145">
        <v>0</v>
      </c>
      <c r="N1915" s="145">
        <v>7205</v>
      </c>
    </row>
    <row r="1916" spans="1:14" ht="19">
      <c r="A1916" s="258"/>
      <c r="B1916" s="258"/>
      <c r="C1916" s="144" t="s">
        <v>8007</v>
      </c>
      <c r="D1916" s="145">
        <v>9</v>
      </c>
      <c r="E1916" s="145">
        <v>2</v>
      </c>
      <c r="F1916" s="145">
        <v>0</v>
      </c>
      <c r="G1916" s="145">
        <v>0</v>
      </c>
      <c r="H1916" s="145">
        <v>0</v>
      </c>
      <c r="I1916" s="145">
        <v>0</v>
      </c>
      <c r="J1916" s="145">
        <v>3</v>
      </c>
      <c r="K1916" s="145">
        <v>4</v>
      </c>
      <c r="L1916" s="145">
        <v>1</v>
      </c>
      <c r="M1916" s="145">
        <v>1</v>
      </c>
      <c r="N1916" s="145">
        <v>29903</v>
      </c>
    </row>
    <row r="1917" spans="1:14" ht="19">
      <c r="A1917" s="258"/>
      <c r="B1917" s="258"/>
      <c r="C1917" s="144" t="s">
        <v>8008</v>
      </c>
      <c r="D1917" s="145">
        <v>13</v>
      </c>
      <c r="E1917" s="145">
        <v>33</v>
      </c>
      <c r="F1917" s="145">
        <v>2</v>
      </c>
      <c r="G1917" s="145">
        <v>0</v>
      </c>
      <c r="H1917" s="145">
        <v>0</v>
      </c>
      <c r="I1917" s="145">
        <v>0</v>
      </c>
      <c r="J1917" s="145">
        <v>7</v>
      </c>
      <c r="K1917" s="145">
        <v>4</v>
      </c>
      <c r="L1917" s="145">
        <v>11</v>
      </c>
      <c r="M1917" s="145">
        <v>18</v>
      </c>
      <c r="N1917" s="145">
        <v>141190</v>
      </c>
    </row>
    <row r="1918" spans="1:14">
      <c r="A1918" s="258"/>
      <c r="B1918" s="258"/>
      <c r="C1918" s="144" t="s">
        <v>3248</v>
      </c>
      <c r="D1918" s="145">
        <v>6</v>
      </c>
      <c r="E1918" s="145">
        <v>1</v>
      </c>
      <c r="F1918" s="145">
        <v>0</v>
      </c>
      <c r="G1918" s="145">
        <v>0</v>
      </c>
      <c r="H1918" s="145">
        <v>0</v>
      </c>
      <c r="I1918" s="145">
        <v>0</v>
      </c>
      <c r="J1918" s="145">
        <v>1</v>
      </c>
      <c r="K1918" s="145">
        <v>4</v>
      </c>
      <c r="L1918" s="145">
        <v>0</v>
      </c>
      <c r="M1918" s="145">
        <v>2</v>
      </c>
      <c r="N1918" s="145">
        <v>32949</v>
      </c>
    </row>
    <row r="1919" spans="1:14">
      <c r="A1919" s="258"/>
      <c r="B1919" s="258"/>
      <c r="C1919" s="144" t="s">
        <v>3249</v>
      </c>
      <c r="D1919" s="145">
        <v>7</v>
      </c>
      <c r="E1919" s="145">
        <v>6</v>
      </c>
      <c r="F1919" s="145">
        <v>0</v>
      </c>
      <c r="G1919" s="145">
        <v>0</v>
      </c>
      <c r="H1919" s="145">
        <v>0</v>
      </c>
      <c r="I1919" s="145">
        <v>0</v>
      </c>
      <c r="J1919" s="145">
        <v>3</v>
      </c>
      <c r="K1919" s="145">
        <v>3</v>
      </c>
      <c r="L1919" s="145">
        <v>6</v>
      </c>
      <c r="M1919" s="145">
        <v>1</v>
      </c>
      <c r="N1919" s="145">
        <v>43652</v>
      </c>
    </row>
    <row r="1920" spans="1:14">
      <c r="A1920" s="258"/>
      <c r="B1920" s="258"/>
      <c r="C1920" s="144" t="s">
        <v>3250</v>
      </c>
      <c r="D1920" s="145">
        <v>0</v>
      </c>
      <c r="E1920" s="145">
        <v>1</v>
      </c>
      <c r="F1920" s="145">
        <v>0</v>
      </c>
      <c r="G1920" s="145">
        <v>0</v>
      </c>
      <c r="H1920" s="145">
        <v>0</v>
      </c>
      <c r="I1920" s="145">
        <v>0</v>
      </c>
      <c r="J1920" s="145">
        <v>0</v>
      </c>
      <c r="K1920" s="145">
        <v>0</v>
      </c>
      <c r="L1920" s="145">
        <v>1</v>
      </c>
      <c r="M1920" s="145">
        <v>0</v>
      </c>
      <c r="N1920" s="145">
        <v>21524</v>
      </c>
    </row>
    <row r="1921" spans="1:14">
      <c r="A1921" s="258"/>
      <c r="B1921" s="258"/>
      <c r="C1921" s="144" t="s">
        <v>3251</v>
      </c>
      <c r="D1921" s="145">
        <v>0</v>
      </c>
      <c r="E1921" s="145">
        <v>0</v>
      </c>
      <c r="F1921" s="145">
        <v>1</v>
      </c>
      <c r="G1921" s="145">
        <v>0</v>
      </c>
      <c r="H1921" s="145">
        <v>0</v>
      </c>
      <c r="I1921" s="145">
        <v>0</v>
      </c>
      <c r="J1921" s="145">
        <v>0</v>
      </c>
      <c r="K1921" s="145">
        <v>1</v>
      </c>
      <c r="L1921" s="145">
        <v>0</v>
      </c>
      <c r="M1921" s="145">
        <v>0</v>
      </c>
      <c r="N1921" s="145">
        <v>21498</v>
      </c>
    </row>
    <row r="1922" spans="1:14">
      <c r="A1922" s="258"/>
      <c r="B1922" s="258"/>
      <c r="C1922" s="144" t="s">
        <v>3252</v>
      </c>
      <c r="D1922" s="145">
        <v>0</v>
      </c>
      <c r="E1922" s="145">
        <v>1</v>
      </c>
      <c r="F1922" s="145">
        <v>1</v>
      </c>
      <c r="G1922" s="145">
        <v>0</v>
      </c>
      <c r="H1922" s="145">
        <v>0</v>
      </c>
      <c r="I1922" s="145">
        <v>0</v>
      </c>
      <c r="J1922" s="145"/>
      <c r="K1922" s="145"/>
      <c r="L1922" s="145"/>
      <c r="M1922" s="145">
        <v>2</v>
      </c>
      <c r="N1922" s="145">
        <v>13220</v>
      </c>
    </row>
    <row r="1923" spans="1:14" ht="19">
      <c r="A1923" s="258"/>
      <c r="B1923" s="258"/>
      <c r="C1923" s="144" t="s">
        <v>8009</v>
      </c>
      <c r="D1923" s="145">
        <v>4</v>
      </c>
      <c r="E1923" s="145">
        <v>5</v>
      </c>
      <c r="F1923" s="145">
        <v>0</v>
      </c>
      <c r="G1923" s="145">
        <v>0</v>
      </c>
      <c r="H1923" s="145">
        <v>0</v>
      </c>
      <c r="I1923" s="145">
        <v>0</v>
      </c>
      <c r="J1923" s="145">
        <v>0</v>
      </c>
      <c r="K1923" s="145">
        <v>1</v>
      </c>
      <c r="L1923" s="145">
        <v>4</v>
      </c>
      <c r="M1923" s="145">
        <v>2</v>
      </c>
      <c r="N1923" s="145">
        <v>30844</v>
      </c>
    </row>
    <row r="1924" spans="1:14">
      <c r="A1924" s="258"/>
      <c r="B1924" s="258"/>
      <c r="C1924" s="144" t="s">
        <v>3253</v>
      </c>
      <c r="D1924" s="145">
        <v>0</v>
      </c>
      <c r="E1924" s="145">
        <v>1</v>
      </c>
      <c r="F1924" s="145">
        <v>0</v>
      </c>
      <c r="G1924" s="145">
        <v>0</v>
      </c>
      <c r="H1924" s="145">
        <v>0</v>
      </c>
      <c r="I1924" s="145">
        <v>0</v>
      </c>
      <c r="J1924" s="145"/>
      <c r="K1924" s="145">
        <v>0</v>
      </c>
      <c r="L1924" s="145">
        <v>1</v>
      </c>
      <c r="M1924" s="145">
        <v>0</v>
      </c>
      <c r="N1924" s="145">
        <v>3143</v>
      </c>
    </row>
    <row r="1925" spans="1:14" ht="19">
      <c r="A1925" s="258"/>
      <c r="B1925" s="258"/>
      <c r="C1925" s="144" t="s">
        <v>8010</v>
      </c>
      <c r="D1925" s="145">
        <v>4</v>
      </c>
      <c r="E1925" s="145">
        <v>0</v>
      </c>
      <c r="F1925" s="145">
        <v>1</v>
      </c>
      <c r="G1925" s="145">
        <v>0</v>
      </c>
      <c r="H1925" s="145">
        <v>0</v>
      </c>
      <c r="I1925" s="145">
        <v>0</v>
      </c>
      <c r="J1925" s="145">
        <v>1</v>
      </c>
      <c r="K1925" s="145"/>
      <c r="L1925" s="145">
        <v>2</v>
      </c>
      <c r="M1925" s="145">
        <v>1</v>
      </c>
      <c r="N1925" s="145">
        <v>33094</v>
      </c>
    </row>
    <row r="1926" spans="1:14">
      <c r="A1926" s="258"/>
      <c r="B1926" s="258"/>
      <c r="C1926" s="144" t="s">
        <v>3254</v>
      </c>
      <c r="D1926" s="145">
        <v>1</v>
      </c>
      <c r="E1926" s="145">
        <v>0</v>
      </c>
      <c r="F1926" s="145">
        <v>0</v>
      </c>
      <c r="G1926" s="145">
        <v>0</v>
      </c>
      <c r="H1926" s="145">
        <v>0</v>
      </c>
      <c r="I1926" s="145">
        <v>0</v>
      </c>
      <c r="J1926" s="145">
        <v>1</v>
      </c>
      <c r="K1926" s="145"/>
      <c r="L1926" s="145"/>
      <c r="M1926" s="145"/>
      <c r="N1926" s="145">
        <v>8610</v>
      </c>
    </row>
    <row r="1927" spans="1:14" ht="19">
      <c r="A1927" s="258"/>
      <c r="B1927" s="258"/>
      <c r="C1927" s="144" t="s">
        <v>8011</v>
      </c>
      <c r="D1927" s="145">
        <v>3</v>
      </c>
      <c r="E1927" s="145">
        <v>1</v>
      </c>
      <c r="F1927" s="145">
        <v>0</v>
      </c>
      <c r="G1927" s="145">
        <v>0</v>
      </c>
      <c r="H1927" s="145">
        <v>0</v>
      </c>
      <c r="I1927" s="145">
        <v>0</v>
      </c>
      <c r="J1927" s="145"/>
      <c r="K1927" s="145">
        <v>1</v>
      </c>
      <c r="L1927" s="145">
        <v>1</v>
      </c>
      <c r="M1927" s="145">
        <v>1</v>
      </c>
      <c r="N1927" s="145">
        <v>10057</v>
      </c>
    </row>
    <row r="1928" spans="1:14" ht="19">
      <c r="A1928" s="258"/>
      <c r="B1928" s="258"/>
      <c r="C1928" s="144" t="s">
        <v>8012</v>
      </c>
      <c r="D1928" s="145">
        <v>2</v>
      </c>
      <c r="E1928" s="145">
        <v>1</v>
      </c>
      <c r="F1928" s="145">
        <v>0</v>
      </c>
      <c r="G1928" s="145">
        <v>0</v>
      </c>
      <c r="H1928" s="145">
        <v>0</v>
      </c>
      <c r="I1928" s="145">
        <v>2</v>
      </c>
      <c r="J1928" s="145">
        <v>0</v>
      </c>
      <c r="K1928" s="145">
        <v>1</v>
      </c>
      <c r="L1928" s="145">
        <v>1</v>
      </c>
      <c r="M1928" s="145">
        <v>2</v>
      </c>
      <c r="N1928" s="145">
        <v>22238</v>
      </c>
    </row>
    <row r="1929" spans="1:14">
      <c r="A1929" s="258"/>
      <c r="B1929" s="258"/>
      <c r="C1929" s="144" t="s">
        <v>3255</v>
      </c>
      <c r="D1929" s="145">
        <v>2</v>
      </c>
      <c r="E1929" s="145">
        <v>0</v>
      </c>
      <c r="F1929" s="145">
        <v>0</v>
      </c>
      <c r="G1929" s="145">
        <v>0</v>
      </c>
      <c r="H1929" s="145">
        <v>0</v>
      </c>
      <c r="I1929" s="145">
        <v>0</v>
      </c>
      <c r="J1929" s="145">
        <v>0</v>
      </c>
      <c r="K1929" s="145">
        <v>2</v>
      </c>
      <c r="L1929" s="145">
        <v>0</v>
      </c>
      <c r="M1929" s="145">
        <v>0</v>
      </c>
      <c r="N1929" s="145">
        <v>22183</v>
      </c>
    </row>
    <row r="1930" spans="1:14">
      <c r="A1930" s="258"/>
      <c r="B1930" s="258"/>
      <c r="C1930" s="144" t="s">
        <v>3256</v>
      </c>
      <c r="D1930" s="145">
        <v>1</v>
      </c>
      <c r="E1930" s="145">
        <v>0</v>
      </c>
      <c r="F1930" s="145">
        <v>0</v>
      </c>
      <c r="G1930" s="145">
        <v>0</v>
      </c>
      <c r="H1930" s="145">
        <v>0</v>
      </c>
      <c r="I1930" s="145">
        <v>0</v>
      </c>
      <c r="J1930" s="145">
        <v>0</v>
      </c>
      <c r="K1930" s="145">
        <v>1</v>
      </c>
      <c r="L1930" s="145">
        <v>0</v>
      </c>
      <c r="M1930" s="145">
        <v>0</v>
      </c>
      <c r="N1930" s="145">
        <v>4325</v>
      </c>
    </row>
    <row r="1931" spans="1:14" ht="19">
      <c r="A1931" s="258"/>
      <c r="B1931" s="258"/>
      <c r="C1931" s="144" t="s">
        <v>8013</v>
      </c>
      <c r="D1931" s="145">
        <v>4</v>
      </c>
      <c r="E1931" s="145">
        <v>0</v>
      </c>
      <c r="F1931" s="145">
        <v>1</v>
      </c>
      <c r="G1931" s="145">
        <v>0</v>
      </c>
      <c r="H1931" s="145">
        <v>0</v>
      </c>
      <c r="I1931" s="145">
        <v>0</v>
      </c>
      <c r="J1931" s="145"/>
      <c r="K1931" s="145">
        <v>1</v>
      </c>
      <c r="L1931" s="145">
        <v>2</v>
      </c>
      <c r="M1931" s="145">
        <v>1</v>
      </c>
      <c r="N1931" s="145">
        <v>25150</v>
      </c>
    </row>
    <row r="1932" spans="1:14" ht="19">
      <c r="A1932" s="258"/>
      <c r="B1932" s="258"/>
      <c r="C1932" s="144" t="s">
        <v>8014</v>
      </c>
      <c r="D1932" s="145">
        <v>7</v>
      </c>
      <c r="E1932" s="145">
        <v>6</v>
      </c>
      <c r="F1932" s="145">
        <v>2</v>
      </c>
      <c r="G1932" s="145">
        <v>0</v>
      </c>
      <c r="H1932" s="145">
        <v>0</v>
      </c>
      <c r="I1932" s="145">
        <v>0</v>
      </c>
      <c r="J1932" s="145">
        <v>1</v>
      </c>
      <c r="K1932" s="145">
        <v>2</v>
      </c>
      <c r="L1932" s="145">
        <v>2</v>
      </c>
      <c r="M1932" s="145">
        <v>6</v>
      </c>
      <c r="N1932" s="145">
        <v>40897</v>
      </c>
    </row>
    <row r="1933" spans="1:14">
      <c r="A1933" s="258"/>
      <c r="B1933" s="258"/>
      <c r="C1933" s="144" t="s">
        <v>3257</v>
      </c>
      <c r="D1933" s="145">
        <v>1</v>
      </c>
      <c r="E1933" s="145">
        <v>1</v>
      </c>
      <c r="F1933" s="145">
        <v>1</v>
      </c>
      <c r="G1933" s="145">
        <v>0</v>
      </c>
      <c r="H1933" s="145">
        <v>0</v>
      </c>
      <c r="I1933" s="145">
        <v>0</v>
      </c>
      <c r="J1933" s="145">
        <v>1</v>
      </c>
      <c r="K1933" s="145">
        <v>2</v>
      </c>
      <c r="L1933" s="145">
        <v>0</v>
      </c>
      <c r="M1933" s="145">
        <v>0</v>
      </c>
      <c r="N1933" s="145">
        <v>46265</v>
      </c>
    </row>
    <row r="1934" spans="1:14">
      <c r="A1934" s="258"/>
      <c r="B1934" s="258"/>
      <c r="C1934" s="144" t="s">
        <v>3258</v>
      </c>
      <c r="D1934" s="145">
        <v>0</v>
      </c>
      <c r="E1934" s="145">
        <v>1</v>
      </c>
      <c r="F1934" s="145">
        <v>0</v>
      </c>
      <c r="G1934" s="145">
        <v>0</v>
      </c>
      <c r="H1934" s="145">
        <v>0</v>
      </c>
      <c r="I1934" s="145">
        <v>0</v>
      </c>
      <c r="J1934" s="145"/>
      <c r="K1934" s="145"/>
      <c r="L1934" s="145">
        <v>0</v>
      </c>
      <c r="M1934" s="145">
        <v>1</v>
      </c>
      <c r="N1934" s="145">
        <v>8868</v>
      </c>
    </row>
    <row r="1935" spans="1:14" ht="19">
      <c r="A1935" s="258"/>
      <c r="B1935" s="258"/>
      <c r="C1935" s="144" t="s">
        <v>8015</v>
      </c>
      <c r="D1935" s="145">
        <v>1</v>
      </c>
      <c r="E1935" s="145">
        <v>0</v>
      </c>
      <c r="F1935" s="145">
        <v>0</v>
      </c>
      <c r="G1935" s="145">
        <v>0</v>
      </c>
      <c r="H1935" s="145">
        <v>1</v>
      </c>
      <c r="I1935" s="145">
        <v>0</v>
      </c>
      <c r="J1935" s="145"/>
      <c r="K1935" s="145"/>
      <c r="L1935" s="145"/>
      <c r="M1935" s="145">
        <v>1</v>
      </c>
      <c r="N1935" s="145">
        <v>7846</v>
      </c>
    </row>
    <row r="1936" spans="1:14">
      <c r="A1936" s="258"/>
      <c r="B1936" s="258"/>
      <c r="C1936" s="144" t="s">
        <v>3259</v>
      </c>
      <c r="D1936" s="145">
        <v>3</v>
      </c>
      <c r="E1936" s="145">
        <v>0</v>
      </c>
      <c r="F1936" s="145">
        <v>0</v>
      </c>
      <c r="G1936" s="145">
        <v>0</v>
      </c>
      <c r="H1936" s="145">
        <v>0</v>
      </c>
      <c r="I1936" s="145">
        <v>0</v>
      </c>
      <c r="J1936" s="145">
        <v>1</v>
      </c>
      <c r="K1936" s="145"/>
      <c r="L1936" s="145">
        <v>2</v>
      </c>
      <c r="M1936" s="145"/>
      <c r="N1936" s="145">
        <v>10763</v>
      </c>
    </row>
    <row r="1937" spans="1:14" ht="19">
      <c r="A1937" s="258"/>
      <c r="B1937" s="258"/>
      <c r="C1937" s="144" t="s">
        <v>8016</v>
      </c>
      <c r="D1937" s="145">
        <v>6</v>
      </c>
      <c r="E1937" s="145">
        <v>2</v>
      </c>
      <c r="F1937" s="145">
        <v>0</v>
      </c>
      <c r="G1937" s="145">
        <v>0</v>
      </c>
      <c r="H1937" s="145">
        <v>0</v>
      </c>
      <c r="I1937" s="145">
        <v>0</v>
      </c>
      <c r="J1937" s="145">
        <v>2</v>
      </c>
      <c r="K1937" s="145">
        <v>3</v>
      </c>
      <c r="L1937" s="145">
        <v>1</v>
      </c>
      <c r="M1937" s="145">
        <v>1</v>
      </c>
      <c r="N1937" s="145">
        <v>19911</v>
      </c>
    </row>
    <row r="1938" spans="1:14">
      <c r="A1938" s="258"/>
      <c r="B1938" s="258"/>
      <c r="C1938" s="144" t="s">
        <v>3260</v>
      </c>
      <c r="D1938" s="145">
        <v>0</v>
      </c>
      <c r="E1938" s="145">
        <v>0</v>
      </c>
      <c r="F1938" s="145">
        <v>1</v>
      </c>
      <c r="G1938" s="145">
        <v>0</v>
      </c>
      <c r="H1938" s="145">
        <v>0</v>
      </c>
      <c r="I1938" s="145">
        <v>0</v>
      </c>
      <c r="J1938" s="145">
        <v>1</v>
      </c>
      <c r="K1938" s="145"/>
      <c r="L1938" s="145"/>
      <c r="M1938" s="145"/>
      <c r="N1938" s="145">
        <v>5202</v>
      </c>
    </row>
    <row r="1939" spans="1:14" ht="19">
      <c r="A1939" s="258"/>
      <c r="B1939" s="258"/>
      <c r="C1939" s="144" t="s">
        <v>8017</v>
      </c>
      <c r="D1939" s="145">
        <v>8</v>
      </c>
      <c r="E1939" s="145">
        <v>0</v>
      </c>
      <c r="F1939" s="145">
        <v>2</v>
      </c>
      <c r="G1939" s="145">
        <v>1</v>
      </c>
      <c r="H1939" s="145">
        <v>0</v>
      </c>
      <c r="I1939" s="145">
        <v>1</v>
      </c>
      <c r="J1939" s="145">
        <v>2</v>
      </c>
      <c r="K1939" s="145">
        <v>2</v>
      </c>
      <c r="L1939" s="145">
        <v>3</v>
      </c>
      <c r="M1939" s="145">
        <v>4</v>
      </c>
      <c r="N1939" s="145">
        <v>41576</v>
      </c>
    </row>
    <row r="1940" spans="1:14" ht="19">
      <c r="A1940" s="258"/>
      <c r="B1940" s="258"/>
      <c r="C1940" s="144" t="s">
        <v>8018</v>
      </c>
      <c r="D1940" s="145">
        <v>0</v>
      </c>
      <c r="E1940" s="145">
        <v>3</v>
      </c>
      <c r="F1940" s="145">
        <v>0</v>
      </c>
      <c r="G1940" s="145">
        <v>0</v>
      </c>
      <c r="H1940" s="145">
        <v>0</v>
      </c>
      <c r="I1940" s="145">
        <v>0</v>
      </c>
      <c r="J1940" s="145">
        <v>0</v>
      </c>
      <c r="K1940" s="145">
        <v>0</v>
      </c>
      <c r="L1940" s="145">
        <v>2</v>
      </c>
      <c r="M1940" s="145">
        <v>0</v>
      </c>
      <c r="N1940" s="145">
        <v>4257</v>
      </c>
    </row>
    <row r="1941" spans="1:14">
      <c r="A1941" s="258"/>
      <c r="B1941" s="258"/>
      <c r="C1941" s="144" t="s">
        <v>3261</v>
      </c>
      <c r="D1941" s="145">
        <v>4</v>
      </c>
      <c r="E1941" s="145">
        <v>2</v>
      </c>
      <c r="F1941" s="145">
        <v>2</v>
      </c>
      <c r="G1941" s="145">
        <v>0</v>
      </c>
      <c r="H1941" s="145">
        <v>0</v>
      </c>
      <c r="I1941" s="145">
        <v>0</v>
      </c>
      <c r="J1941" s="145">
        <v>5</v>
      </c>
      <c r="K1941" s="145">
        <v>1</v>
      </c>
      <c r="L1941" s="145">
        <v>1</v>
      </c>
      <c r="M1941" s="145">
        <v>1</v>
      </c>
      <c r="N1941" s="145">
        <v>24447</v>
      </c>
    </row>
    <row r="1942" spans="1:14">
      <c r="A1942" s="258"/>
      <c r="B1942" s="258"/>
      <c r="C1942" s="144" t="s">
        <v>3262</v>
      </c>
      <c r="D1942" s="145">
        <v>1</v>
      </c>
      <c r="E1942" s="145">
        <v>0</v>
      </c>
      <c r="F1942" s="145">
        <v>0</v>
      </c>
      <c r="G1942" s="145">
        <v>0</v>
      </c>
      <c r="H1942" s="145">
        <v>0</v>
      </c>
      <c r="I1942" s="145">
        <v>0</v>
      </c>
      <c r="J1942" s="145"/>
      <c r="K1942" s="145"/>
      <c r="L1942" s="145"/>
      <c r="M1942" s="145">
        <v>1</v>
      </c>
      <c r="N1942" s="145">
        <v>4975</v>
      </c>
    </row>
    <row r="1943" spans="1:14">
      <c r="A1943" s="258"/>
      <c r="B1943" s="258"/>
      <c r="C1943" s="144" t="s">
        <v>3263</v>
      </c>
      <c r="D1943" s="145">
        <v>1</v>
      </c>
      <c r="E1943" s="145">
        <v>0</v>
      </c>
      <c r="F1943" s="145">
        <v>0</v>
      </c>
      <c r="G1943" s="145">
        <v>0</v>
      </c>
      <c r="H1943" s="145">
        <v>0</v>
      </c>
      <c r="I1943" s="145">
        <v>1</v>
      </c>
      <c r="J1943" s="145">
        <v>0</v>
      </c>
      <c r="K1943" s="145">
        <v>1</v>
      </c>
      <c r="L1943" s="145">
        <v>0</v>
      </c>
      <c r="M1943" s="145">
        <v>1</v>
      </c>
      <c r="N1943" s="145">
        <v>20845</v>
      </c>
    </row>
    <row r="1944" spans="1:14" ht="19">
      <c r="A1944" s="258"/>
      <c r="B1944" s="258"/>
      <c r="C1944" s="144" t="s">
        <v>8019</v>
      </c>
      <c r="D1944" s="145">
        <v>16</v>
      </c>
      <c r="E1944" s="145">
        <v>7</v>
      </c>
      <c r="F1944" s="145">
        <v>2</v>
      </c>
      <c r="G1944" s="145">
        <v>0</v>
      </c>
      <c r="H1944" s="145">
        <v>0</v>
      </c>
      <c r="I1944" s="145">
        <v>0</v>
      </c>
      <c r="J1944" s="145">
        <v>1</v>
      </c>
      <c r="K1944" s="145">
        <v>8</v>
      </c>
      <c r="L1944" s="145">
        <v>6</v>
      </c>
      <c r="M1944" s="145">
        <v>5</v>
      </c>
      <c r="N1944" s="145">
        <v>67055</v>
      </c>
    </row>
    <row r="1945" spans="1:14">
      <c r="A1945" s="258"/>
      <c r="B1945" s="258"/>
      <c r="C1945" s="144" t="s">
        <v>3264</v>
      </c>
      <c r="D1945" s="145">
        <v>0</v>
      </c>
      <c r="E1945" s="145">
        <v>1</v>
      </c>
      <c r="F1945" s="145">
        <v>0</v>
      </c>
      <c r="G1945" s="145">
        <v>0</v>
      </c>
      <c r="H1945" s="145">
        <v>0</v>
      </c>
      <c r="I1945" s="145">
        <v>1</v>
      </c>
      <c r="J1945" s="145">
        <v>0</v>
      </c>
      <c r="K1945" s="145">
        <v>1</v>
      </c>
      <c r="L1945" s="145">
        <v>0</v>
      </c>
      <c r="M1945" s="145">
        <v>1</v>
      </c>
      <c r="N1945" s="145">
        <v>6930</v>
      </c>
    </row>
    <row r="1946" spans="1:14">
      <c r="A1946" s="258"/>
      <c r="B1946" s="258"/>
      <c r="C1946" s="144" t="s">
        <v>3265</v>
      </c>
      <c r="D1946" s="145">
        <v>1</v>
      </c>
      <c r="E1946" s="145">
        <v>0</v>
      </c>
      <c r="F1946" s="145">
        <v>1</v>
      </c>
      <c r="G1946" s="145">
        <v>0</v>
      </c>
      <c r="H1946" s="145">
        <v>0</v>
      </c>
      <c r="I1946" s="145">
        <v>0</v>
      </c>
      <c r="J1946" s="145"/>
      <c r="K1946" s="145">
        <v>1</v>
      </c>
      <c r="L1946" s="145">
        <v>1</v>
      </c>
      <c r="M1946" s="145"/>
      <c r="N1946" s="145">
        <v>3242</v>
      </c>
    </row>
    <row r="1947" spans="1:14" ht="19">
      <c r="A1947" s="258"/>
      <c r="B1947" s="258"/>
      <c r="C1947" s="144" t="s">
        <v>8020</v>
      </c>
      <c r="D1947" s="145">
        <v>12</v>
      </c>
      <c r="E1947" s="145">
        <v>4</v>
      </c>
      <c r="F1947" s="145">
        <v>0</v>
      </c>
      <c r="G1947" s="145">
        <v>1</v>
      </c>
      <c r="H1947" s="145">
        <v>0</v>
      </c>
      <c r="I1947" s="145">
        <v>1</v>
      </c>
      <c r="J1947" s="145">
        <v>1</v>
      </c>
      <c r="K1947" s="145">
        <v>4</v>
      </c>
      <c r="L1947" s="145">
        <v>6</v>
      </c>
      <c r="M1947" s="145">
        <v>5</v>
      </c>
      <c r="N1947" s="145">
        <v>48097</v>
      </c>
    </row>
    <row r="1948" spans="1:14">
      <c r="A1948" s="258"/>
      <c r="B1948" s="258"/>
      <c r="C1948" s="144" t="s">
        <v>3266</v>
      </c>
      <c r="D1948" s="145">
        <v>11</v>
      </c>
      <c r="E1948" s="145">
        <v>3</v>
      </c>
      <c r="F1948" s="145">
        <v>0</v>
      </c>
      <c r="G1948" s="145">
        <v>0</v>
      </c>
      <c r="H1948" s="145">
        <v>0</v>
      </c>
      <c r="I1948" s="145">
        <v>1</v>
      </c>
      <c r="J1948" s="145">
        <v>5</v>
      </c>
      <c r="K1948" s="145">
        <v>5</v>
      </c>
      <c r="L1948" s="145">
        <v>2</v>
      </c>
      <c r="M1948" s="145">
        <v>3</v>
      </c>
      <c r="N1948" s="145">
        <v>41117</v>
      </c>
    </row>
    <row r="1949" spans="1:14">
      <c r="A1949" s="258"/>
      <c r="B1949" s="258"/>
      <c r="C1949" s="144" t="s">
        <v>3267</v>
      </c>
      <c r="D1949" s="145">
        <v>2</v>
      </c>
      <c r="E1949" s="145">
        <v>0</v>
      </c>
      <c r="F1949" s="145">
        <v>0</v>
      </c>
      <c r="G1949" s="145">
        <v>0</v>
      </c>
      <c r="H1949" s="145">
        <v>0</v>
      </c>
      <c r="I1949" s="145">
        <v>0</v>
      </c>
      <c r="J1949" s="145">
        <v>0</v>
      </c>
      <c r="K1949" s="145">
        <v>2</v>
      </c>
      <c r="L1949" s="145">
        <v>0</v>
      </c>
      <c r="M1949" s="145">
        <v>0</v>
      </c>
      <c r="N1949" s="145">
        <v>21420</v>
      </c>
    </row>
    <row r="1950" spans="1:14" ht="19">
      <c r="A1950" s="258"/>
      <c r="B1950" s="258"/>
      <c r="C1950" s="147" t="s">
        <v>8021</v>
      </c>
      <c r="D1950" s="145">
        <v>2</v>
      </c>
      <c r="E1950" s="145">
        <v>1</v>
      </c>
      <c r="F1950" s="145">
        <v>2</v>
      </c>
      <c r="G1950" s="145">
        <v>0</v>
      </c>
      <c r="H1950" s="145">
        <v>1</v>
      </c>
      <c r="I1950" s="145">
        <v>0</v>
      </c>
      <c r="J1950" s="145"/>
      <c r="K1950" s="145">
        <v>1</v>
      </c>
      <c r="L1950" s="145">
        <v>1</v>
      </c>
      <c r="M1950" s="145">
        <v>1</v>
      </c>
      <c r="N1950" s="145">
        <v>6138</v>
      </c>
    </row>
    <row r="1951" spans="1:14" ht="19">
      <c r="A1951" s="258"/>
      <c r="B1951" s="258"/>
      <c r="C1951" s="144" t="s">
        <v>8022</v>
      </c>
      <c r="D1951" s="145">
        <v>3</v>
      </c>
      <c r="E1951" s="145">
        <v>2</v>
      </c>
      <c r="F1951" s="145">
        <v>2</v>
      </c>
      <c r="G1951" s="145">
        <v>0</v>
      </c>
      <c r="H1951" s="145">
        <v>0</v>
      </c>
      <c r="I1951" s="145">
        <v>1</v>
      </c>
      <c r="J1951" s="145">
        <v>0</v>
      </c>
      <c r="K1951" s="145">
        <v>2</v>
      </c>
      <c r="L1951" s="145">
        <v>0</v>
      </c>
      <c r="M1951" s="145">
        <v>2</v>
      </c>
      <c r="N1951" s="145">
        <v>20418</v>
      </c>
    </row>
    <row r="1952" spans="1:14">
      <c r="A1952" s="258"/>
      <c r="B1952" s="258"/>
      <c r="C1952" s="144" t="s">
        <v>3268</v>
      </c>
      <c r="D1952" s="145">
        <v>2</v>
      </c>
      <c r="E1952" s="145">
        <v>1</v>
      </c>
      <c r="F1952" s="145">
        <v>0</v>
      </c>
      <c r="G1952" s="145">
        <v>0</v>
      </c>
      <c r="H1952" s="145">
        <v>0</v>
      </c>
      <c r="I1952" s="145">
        <v>0</v>
      </c>
      <c r="J1952" s="145">
        <v>1</v>
      </c>
      <c r="K1952" s="145">
        <v>2</v>
      </c>
      <c r="L1952" s="145"/>
      <c r="M1952" s="145"/>
      <c r="N1952" s="145">
        <v>23455</v>
      </c>
    </row>
    <row r="1953" spans="1:14" ht="19">
      <c r="A1953" s="258"/>
      <c r="B1953" s="258"/>
      <c r="C1953" s="144" t="s">
        <v>8023</v>
      </c>
      <c r="D1953" s="145">
        <v>5</v>
      </c>
      <c r="E1953" s="145">
        <v>0</v>
      </c>
      <c r="F1953" s="145">
        <v>3</v>
      </c>
      <c r="G1953" s="145">
        <v>0</v>
      </c>
      <c r="H1953" s="145">
        <v>0</v>
      </c>
      <c r="I1953" s="145">
        <v>0</v>
      </c>
      <c r="J1953" s="145">
        <v>0</v>
      </c>
      <c r="K1953" s="145">
        <v>3</v>
      </c>
      <c r="L1953" s="145">
        <v>2</v>
      </c>
      <c r="M1953" s="145">
        <v>2</v>
      </c>
      <c r="N1953" s="145">
        <v>46518</v>
      </c>
    </row>
    <row r="1954" spans="1:14">
      <c r="A1954" s="258"/>
      <c r="B1954" s="258"/>
      <c r="C1954" s="144" t="s">
        <v>3269</v>
      </c>
      <c r="D1954" s="145">
        <v>2</v>
      </c>
      <c r="E1954" s="145">
        <v>0</v>
      </c>
      <c r="F1954" s="145">
        <v>0</v>
      </c>
      <c r="G1954" s="145">
        <v>0</v>
      </c>
      <c r="H1954" s="145">
        <v>0</v>
      </c>
      <c r="I1954" s="145">
        <v>0</v>
      </c>
      <c r="J1954" s="145">
        <v>0</v>
      </c>
      <c r="K1954" s="145">
        <v>2</v>
      </c>
      <c r="L1954" s="145">
        <v>0</v>
      </c>
      <c r="M1954" s="145">
        <v>0</v>
      </c>
      <c r="N1954" s="145">
        <v>28970</v>
      </c>
    </row>
    <row r="1955" spans="1:14">
      <c r="A1955" s="258"/>
      <c r="B1955" s="258"/>
      <c r="C1955" s="144" t="s">
        <v>3270</v>
      </c>
      <c r="D1955" s="145">
        <v>1</v>
      </c>
      <c r="E1955" s="145">
        <v>0</v>
      </c>
      <c r="F1955" s="145">
        <v>0</v>
      </c>
      <c r="G1955" s="145">
        <v>0</v>
      </c>
      <c r="H1955" s="145">
        <v>0</v>
      </c>
      <c r="I1955" s="145">
        <v>0</v>
      </c>
      <c r="J1955" s="145"/>
      <c r="K1955" s="145">
        <v>1</v>
      </c>
      <c r="L1955" s="145"/>
      <c r="M1955" s="145"/>
      <c r="N1955" s="145">
        <v>4620</v>
      </c>
    </row>
    <row r="1956" spans="1:14" ht="19">
      <c r="A1956" s="258"/>
      <c r="B1956" s="258"/>
      <c r="C1956" s="144" t="s">
        <v>8024</v>
      </c>
      <c r="D1956" s="145">
        <v>21</v>
      </c>
      <c r="E1956" s="145">
        <v>1</v>
      </c>
      <c r="F1956" s="145">
        <v>9</v>
      </c>
      <c r="G1956" s="145">
        <v>1</v>
      </c>
      <c r="H1956" s="145">
        <v>0</v>
      </c>
      <c r="I1956" s="145">
        <v>1</v>
      </c>
      <c r="J1956" s="145">
        <v>5</v>
      </c>
      <c r="K1956" s="145">
        <v>5</v>
      </c>
      <c r="L1956" s="145">
        <v>13</v>
      </c>
      <c r="M1956" s="145">
        <v>5</v>
      </c>
      <c r="N1956" s="145">
        <v>28491</v>
      </c>
    </row>
    <row r="1957" spans="1:14" ht="19">
      <c r="A1957" s="258"/>
      <c r="B1957" s="258"/>
      <c r="C1957" s="144" t="s">
        <v>8025</v>
      </c>
      <c r="D1957" s="145">
        <v>1</v>
      </c>
      <c r="E1957" s="145">
        <v>0</v>
      </c>
      <c r="F1957" s="145">
        <v>1</v>
      </c>
      <c r="G1957" s="145">
        <v>0</v>
      </c>
      <c r="H1957" s="145">
        <v>1</v>
      </c>
      <c r="I1957" s="145">
        <v>0</v>
      </c>
      <c r="J1957" s="145"/>
      <c r="K1957" s="145"/>
      <c r="L1957" s="145"/>
      <c r="M1957" s="145">
        <v>1</v>
      </c>
      <c r="N1957" s="145">
        <v>3973</v>
      </c>
    </row>
    <row r="1958" spans="1:14" ht="19">
      <c r="A1958" s="258"/>
      <c r="B1958" s="258"/>
      <c r="C1958" s="144" t="s">
        <v>8026</v>
      </c>
      <c r="D1958" s="145">
        <v>8</v>
      </c>
      <c r="E1958" s="145">
        <v>2</v>
      </c>
      <c r="F1958" s="145">
        <v>0</v>
      </c>
      <c r="G1958" s="145">
        <v>0</v>
      </c>
      <c r="H1958" s="145">
        <v>0</v>
      </c>
      <c r="I1958" s="145">
        <v>3</v>
      </c>
      <c r="J1958" s="145">
        <v>2</v>
      </c>
      <c r="K1958" s="145">
        <v>5</v>
      </c>
      <c r="L1958" s="145">
        <v>3</v>
      </c>
      <c r="M1958" s="145">
        <v>2</v>
      </c>
      <c r="N1958" s="145">
        <v>55971</v>
      </c>
    </row>
    <row r="1959" spans="1:14">
      <c r="A1959" s="258"/>
      <c r="B1959" s="258"/>
      <c r="C1959" s="144" t="s">
        <v>3271</v>
      </c>
      <c r="D1959" s="145">
        <v>2</v>
      </c>
      <c r="E1959" s="145">
        <v>0</v>
      </c>
      <c r="F1959" s="145">
        <v>0</v>
      </c>
      <c r="G1959" s="145">
        <v>0</v>
      </c>
      <c r="H1959" s="145">
        <v>0</v>
      </c>
      <c r="I1959" s="145">
        <v>0</v>
      </c>
      <c r="J1959" s="145"/>
      <c r="K1959" s="145">
        <v>1</v>
      </c>
      <c r="L1959" s="145"/>
      <c r="M1959" s="145">
        <v>1</v>
      </c>
      <c r="N1959" s="145">
        <v>13548</v>
      </c>
    </row>
    <row r="1960" spans="1:14">
      <c r="A1960" s="258"/>
      <c r="B1960" s="258"/>
      <c r="C1960" s="144" t="s">
        <v>3272</v>
      </c>
      <c r="D1960" s="145">
        <v>1</v>
      </c>
      <c r="E1960" s="145">
        <v>0</v>
      </c>
      <c r="F1960" s="145">
        <v>0</v>
      </c>
      <c r="G1960" s="145">
        <v>0</v>
      </c>
      <c r="H1960" s="145">
        <v>0</v>
      </c>
      <c r="I1960" s="145">
        <v>0</v>
      </c>
      <c r="J1960" s="145"/>
      <c r="K1960" s="145"/>
      <c r="L1960" s="145">
        <v>0</v>
      </c>
      <c r="M1960" s="145">
        <v>1</v>
      </c>
      <c r="N1960" s="145">
        <v>16259</v>
      </c>
    </row>
    <row r="1961" spans="1:14">
      <c r="A1961" s="258"/>
      <c r="B1961" s="258"/>
      <c r="C1961" s="144" t="s">
        <v>3273</v>
      </c>
      <c r="D1961" s="145">
        <v>1</v>
      </c>
      <c r="E1961" s="145">
        <v>0</v>
      </c>
      <c r="F1961" s="145">
        <v>0</v>
      </c>
      <c r="G1961" s="145">
        <v>0</v>
      </c>
      <c r="H1961" s="145">
        <v>0</v>
      </c>
      <c r="I1961" s="145">
        <v>0</v>
      </c>
      <c r="J1961" s="145">
        <v>1</v>
      </c>
      <c r="K1961" s="145"/>
      <c r="L1961" s="145"/>
      <c r="M1961" s="145"/>
      <c r="N1961" s="145">
        <v>8435</v>
      </c>
    </row>
    <row r="1962" spans="1:14">
      <c r="A1962" s="258"/>
      <c r="B1962" s="258"/>
      <c r="C1962" s="144" t="s">
        <v>3274</v>
      </c>
      <c r="D1962" s="145">
        <v>1</v>
      </c>
      <c r="E1962" s="145">
        <v>0</v>
      </c>
      <c r="F1962" s="145">
        <v>0</v>
      </c>
      <c r="G1962" s="145">
        <v>0</v>
      </c>
      <c r="H1962" s="145">
        <v>0</v>
      </c>
      <c r="I1962" s="145">
        <v>0</v>
      </c>
      <c r="J1962" s="145">
        <v>1</v>
      </c>
      <c r="K1962" s="145">
        <v>0</v>
      </c>
      <c r="L1962" s="145">
        <v>0</v>
      </c>
      <c r="M1962" s="145">
        <v>0</v>
      </c>
      <c r="N1962" s="145">
        <v>8788</v>
      </c>
    </row>
    <row r="1963" spans="1:14">
      <c r="A1963" s="258"/>
      <c r="B1963" s="258"/>
      <c r="C1963" s="144" t="s">
        <v>3275</v>
      </c>
      <c r="D1963" s="145">
        <v>1</v>
      </c>
      <c r="E1963" s="145">
        <v>0</v>
      </c>
      <c r="F1963" s="145">
        <v>0</v>
      </c>
      <c r="G1963" s="145">
        <v>1</v>
      </c>
      <c r="H1963" s="145">
        <v>0</v>
      </c>
      <c r="I1963" s="145">
        <v>0</v>
      </c>
      <c r="J1963" s="145"/>
      <c r="K1963" s="145">
        <v>0</v>
      </c>
      <c r="L1963" s="145">
        <v>2</v>
      </c>
      <c r="M1963" s="145">
        <v>0</v>
      </c>
      <c r="N1963" s="145">
        <v>7925</v>
      </c>
    </row>
    <row r="1964" spans="1:14">
      <c r="A1964" s="258"/>
      <c r="B1964" s="258"/>
      <c r="C1964" s="144" t="s">
        <v>3276</v>
      </c>
      <c r="D1964" s="145">
        <v>1</v>
      </c>
      <c r="E1964" s="145">
        <v>0</v>
      </c>
      <c r="F1964" s="145">
        <v>0</v>
      </c>
      <c r="G1964" s="145">
        <v>0</v>
      </c>
      <c r="H1964" s="145">
        <v>0</v>
      </c>
      <c r="I1964" s="145">
        <v>0</v>
      </c>
      <c r="J1964" s="145"/>
      <c r="K1964" s="145"/>
      <c r="L1964" s="145"/>
      <c r="M1964" s="145">
        <v>1</v>
      </c>
      <c r="N1964" s="145">
        <v>4759</v>
      </c>
    </row>
    <row r="1965" spans="1:14" ht="19">
      <c r="A1965" s="258"/>
      <c r="B1965" s="258"/>
      <c r="C1965" s="144" t="s">
        <v>8027</v>
      </c>
      <c r="D1965" s="145">
        <v>2</v>
      </c>
      <c r="E1965" s="145">
        <v>1</v>
      </c>
      <c r="F1965" s="145">
        <v>0</v>
      </c>
      <c r="G1965" s="145">
        <v>0</v>
      </c>
      <c r="H1965" s="145">
        <v>0</v>
      </c>
      <c r="I1965" s="145">
        <v>0</v>
      </c>
      <c r="J1965" s="145"/>
      <c r="K1965" s="145"/>
      <c r="L1965" s="145">
        <v>2</v>
      </c>
      <c r="M1965" s="145"/>
      <c r="N1965" s="145">
        <v>5565</v>
      </c>
    </row>
    <row r="1966" spans="1:14">
      <c r="A1966" s="258"/>
      <c r="B1966" s="258"/>
      <c r="C1966" s="144" t="s">
        <v>3277</v>
      </c>
      <c r="D1966" s="145">
        <v>1</v>
      </c>
      <c r="E1966" s="145">
        <v>0</v>
      </c>
      <c r="F1966" s="145">
        <v>0</v>
      </c>
      <c r="G1966" s="145">
        <v>0</v>
      </c>
      <c r="H1966" s="145">
        <v>0</v>
      </c>
      <c r="I1966" s="145">
        <v>0</v>
      </c>
      <c r="J1966" s="145">
        <v>0</v>
      </c>
      <c r="K1966" s="145">
        <v>0</v>
      </c>
      <c r="L1966" s="145">
        <v>0</v>
      </c>
      <c r="M1966" s="145">
        <v>1</v>
      </c>
      <c r="N1966" s="145">
        <v>2000</v>
      </c>
    </row>
    <row r="1967" spans="1:14" ht="19">
      <c r="A1967" s="258"/>
      <c r="B1967" s="258"/>
      <c r="C1967" s="144" t="s">
        <v>8028</v>
      </c>
      <c r="D1967" s="145">
        <v>10</v>
      </c>
      <c r="E1967" s="145">
        <v>17</v>
      </c>
      <c r="F1967" s="145">
        <v>3</v>
      </c>
      <c r="G1967" s="145">
        <v>0</v>
      </c>
      <c r="H1967" s="145">
        <v>0</v>
      </c>
      <c r="I1967" s="145">
        <v>1</v>
      </c>
      <c r="J1967" s="145">
        <v>13</v>
      </c>
      <c r="K1967" s="145">
        <v>7</v>
      </c>
      <c r="L1967" s="145">
        <v>5</v>
      </c>
      <c r="M1967" s="145">
        <v>4</v>
      </c>
      <c r="N1967" s="145">
        <v>28119</v>
      </c>
    </row>
    <row r="1968" spans="1:14">
      <c r="A1968" s="258"/>
      <c r="B1968" s="258"/>
      <c r="C1968" s="144" t="s">
        <v>3278</v>
      </c>
      <c r="D1968" s="145">
        <v>0</v>
      </c>
      <c r="E1968" s="145">
        <v>1</v>
      </c>
      <c r="F1968" s="145">
        <v>0</v>
      </c>
      <c r="G1968" s="145">
        <v>0</v>
      </c>
      <c r="H1968" s="145">
        <v>0</v>
      </c>
      <c r="I1968" s="145">
        <v>0</v>
      </c>
      <c r="J1968" s="145">
        <v>0</v>
      </c>
      <c r="K1968" s="145">
        <v>0</v>
      </c>
      <c r="L1968" s="145">
        <v>1</v>
      </c>
      <c r="M1968" s="145">
        <v>0</v>
      </c>
      <c r="N1968" s="145">
        <v>9031</v>
      </c>
    </row>
    <row r="1969" spans="1:14">
      <c r="A1969" s="258"/>
      <c r="B1969" s="258"/>
      <c r="C1969" s="144" t="s">
        <v>3279</v>
      </c>
      <c r="D1969" s="145">
        <v>5</v>
      </c>
      <c r="E1969" s="145">
        <v>3</v>
      </c>
      <c r="F1969" s="145">
        <v>1</v>
      </c>
      <c r="G1969" s="145">
        <v>0</v>
      </c>
      <c r="H1969" s="145">
        <v>0</v>
      </c>
      <c r="I1969" s="145">
        <v>0</v>
      </c>
      <c r="J1969" s="145">
        <v>5</v>
      </c>
      <c r="K1969" s="145">
        <v>3</v>
      </c>
      <c r="L1969" s="145">
        <v>1</v>
      </c>
      <c r="M1969" s="145"/>
      <c r="N1969" s="145">
        <v>67876</v>
      </c>
    </row>
    <row r="1970" spans="1:14" ht="19">
      <c r="A1970" s="258"/>
      <c r="B1970" s="258"/>
      <c r="C1970" s="144" t="s">
        <v>8029</v>
      </c>
      <c r="D1970" s="145">
        <v>0</v>
      </c>
      <c r="E1970" s="145">
        <v>0</v>
      </c>
      <c r="F1970" s="145">
        <v>1</v>
      </c>
      <c r="G1970" s="145">
        <v>0</v>
      </c>
      <c r="H1970" s="145">
        <v>0</v>
      </c>
      <c r="I1970" s="145">
        <v>1</v>
      </c>
      <c r="J1970" s="145">
        <v>1</v>
      </c>
      <c r="K1970" s="145"/>
      <c r="L1970" s="145"/>
      <c r="M1970" s="145"/>
      <c r="N1970" s="145">
        <v>19991</v>
      </c>
    </row>
    <row r="1971" spans="1:14">
      <c r="A1971" s="258"/>
      <c r="B1971" s="258"/>
      <c r="C1971" s="144" t="s">
        <v>3280</v>
      </c>
      <c r="D1971" s="145">
        <v>2</v>
      </c>
      <c r="E1971" s="145">
        <v>2</v>
      </c>
      <c r="F1971" s="145">
        <v>1</v>
      </c>
      <c r="G1971" s="145">
        <v>0</v>
      </c>
      <c r="H1971" s="145">
        <v>0</v>
      </c>
      <c r="I1971" s="145">
        <v>0</v>
      </c>
      <c r="J1971" s="145">
        <v>1</v>
      </c>
      <c r="K1971" s="145">
        <v>0</v>
      </c>
      <c r="L1971" s="145">
        <v>3</v>
      </c>
      <c r="M1971" s="145">
        <v>1</v>
      </c>
      <c r="N1971" s="145">
        <v>26242</v>
      </c>
    </row>
    <row r="1972" spans="1:14">
      <c r="A1972" s="258"/>
      <c r="B1972" s="258"/>
      <c r="C1972" s="144" t="s">
        <v>3281</v>
      </c>
      <c r="D1972" s="145">
        <v>0</v>
      </c>
      <c r="E1972" s="145">
        <v>0</v>
      </c>
      <c r="F1972" s="145">
        <v>0</v>
      </c>
      <c r="G1972" s="145">
        <v>0</v>
      </c>
      <c r="H1972" s="145">
        <v>0</v>
      </c>
      <c r="I1972" s="145">
        <v>1</v>
      </c>
      <c r="J1972" s="145">
        <v>0</v>
      </c>
      <c r="K1972" s="145">
        <v>0</v>
      </c>
      <c r="L1972" s="145">
        <v>1</v>
      </c>
      <c r="M1972" s="145">
        <v>0</v>
      </c>
      <c r="N1972" s="145">
        <v>10040</v>
      </c>
    </row>
    <row r="1973" spans="1:14">
      <c r="A1973" s="258"/>
      <c r="B1973" s="258"/>
      <c r="C1973" s="144" t="s">
        <v>3282</v>
      </c>
      <c r="D1973" s="145">
        <v>4</v>
      </c>
      <c r="E1973" s="145">
        <v>7</v>
      </c>
      <c r="F1973" s="145">
        <v>2</v>
      </c>
      <c r="G1973" s="145">
        <v>0</v>
      </c>
      <c r="H1973" s="145">
        <v>0</v>
      </c>
      <c r="I1973" s="145">
        <v>0</v>
      </c>
      <c r="J1973" s="145">
        <v>5</v>
      </c>
      <c r="K1973" s="145">
        <v>3</v>
      </c>
      <c r="L1973" s="145">
        <v>4</v>
      </c>
      <c r="M1973" s="145">
        <v>1</v>
      </c>
      <c r="N1973" s="145">
        <v>69003</v>
      </c>
    </row>
    <row r="1974" spans="1:14">
      <c r="A1974" s="258"/>
      <c r="B1974" s="258"/>
      <c r="C1974" s="144" t="s">
        <v>3283</v>
      </c>
      <c r="D1974" s="145">
        <v>3</v>
      </c>
      <c r="E1974" s="145">
        <v>1</v>
      </c>
      <c r="F1974" s="145">
        <v>3</v>
      </c>
      <c r="G1974" s="145">
        <v>0</v>
      </c>
      <c r="H1974" s="145">
        <v>0</v>
      </c>
      <c r="I1974" s="145">
        <v>1</v>
      </c>
      <c r="J1974" s="145">
        <v>2</v>
      </c>
      <c r="K1974" s="145">
        <v>3</v>
      </c>
      <c r="L1974" s="145">
        <v>1</v>
      </c>
      <c r="M1974" s="145">
        <v>2</v>
      </c>
      <c r="N1974" s="145">
        <v>156292</v>
      </c>
    </row>
    <row r="1975" spans="1:14">
      <c r="A1975" s="258"/>
      <c r="B1975" s="258"/>
      <c r="C1975" s="144" t="s">
        <v>3284</v>
      </c>
      <c r="D1975" s="145">
        <v>6</v>
      </c>
      <c r="E1975" s="145">
        <v>0</v>
      </c>
      <c r="F1975" s="145">
        <v>3</v>
      </c>
      <c r="G1975" s="145">
        <v>0</v>
      </c>
      <c r="H1975" s="145">
        <v>0</v>
      </c>
      <c r="I1975" s="145">
        <v>1</v>
      </c>
      <c r="J1975" s="145"/>
      <c r="K1975" s="145">
        <v>6</v>
      </c>
      <c r="L1975" s="145">
        <v>3</v>
      </c>
      <c r="M1975" s="145">
        <v>1</v>
      </c>
      <c r="N1975" s="145">
        <v>26759</v>
      </c>
    </row>
    <row r="1976" spans="1:14">
      <c r="A1976" s="258"/>
      <c r="B1976" s="258"/>
      <c r="C1976" s="144" t="s">
        <v>3285</v>
      </c>
      <c r="D1976" s="145">
        <v>1</v>
      </c>
      <c r="E1976" s="145">
        <v>0</v>
      </c>
      <c r="F1976" s="145">
        <v>0</v>
      </c>
      <c r="G1976" s="145">
        <v>0</v>
      </c>
      <c r="H1976" s="145">
        <v>0</v>
      </c>
      <c r="I1976" s="145">
        <v>0</v>
      </c>
      <c r="J1976" s="145">
        <v>0</v>
      </c>
      <c r="K1976" s="145">
        <v>1</v>
      </c>
      <c r="L1976" s="145">
        <v>0</v>
      </c>
      <c r="M1976" s="145">
        <v>0</v>
      </c>
      <c r="N1976" s="145">
        <v>2790</v>
      </c>
    </row>
    <row r="1977" spans="1:14">
      <c r="A1977" s="258"/>
      <c r="B1977" s="258"/>
      <c r="C1977" s="147" t="s">
        <v>3286</v>
      </c>
      <c r="D1977" s="145">
        <v>1</v>
      </c>
      <c r="E1977" s="145">
        <v>0</v>
      </c>
      <c r="F1977" s="145">
        <v>0</v>
      </c>
      <c r="G1977" s="145">
        <v>0</v>
      </c>
      <c r="H1977" s="145">
        <v>0</v>
      </c>
      <c r="I1977" s="145">
        <v>0</v>
      </c>
      <c r="J1977" s="145">
        <v>1</v>
      </c>
      <c r="K1977" s="145">
        <v>0</v>
      </c>
      <c r="L1977" s="145">
        <v>0</v>
      </c>
      <c r="M1977" s="145">
        <v>0</v>
      </c>
      <c r="N1977" s="145">
        <v>37198</v>
      </c>
    </row>
    <row r="1978" spans="1:14" ht="19">
      <c r="A1978" s="258"/>
      <c r="B1978" s="258"/>
      <c r="C1978" s="147" t="s">
        <v>8030</v>
      </c>
      <c r="D1978" s="145">
        <v>3</v>
      </c>
      <c r="E1978" s="145">
        <v>1</v>
      </c>
      <c r="F1978" s="145">
        <v>1</v>
      </c>
      <c r="G1978" s="145">
        <v>0</v>
      </c>
      <c r="H1978" s="145">
        <v>0</v>
      </c>
      <c r="I1978" s="145">
        <v>0</v>
      </c>
      <c r="J1978" s="145">
        <v>2</v>
      </c>
      <c r="K1978" s="145"/>
      <c r="L1978" s="145"/>
      <c r="M1978" s="145">
        <v>1</v>
      </c>
      <c r="N1978" s="145">
        <v>15560</v>
      </c>
    </row>
    <row r="1979" spans="1:14" ht="19">
      <c r="A1979" s="258"/>
      <c r="B1979" s="258"/>
      <c r="C1979" s="144" t="s">
        <v>8031</v>
      </c>
      <c r="D1979" s="145">
        <v>2</v>
      </c>
      <c r="E1979" s="145">
        <v>2</v>
      </c>
      <c r="F1979" s="145">
        <v>0</v>
      </c>
      <c r="G1979" s="145">
        <v>0</v>
      </c>
      <c r="H1979" s="145">
        <v>0</v>
      </c>
      <c r="I1979" s="145">
        <v>0</v>
      </c>
      <c r="J1979" s="145"/>
      <c r="K1979" s="145">
        <v>3</v>
      </c>
      <c r="L1979" s="145"/>
      <c r="M1979" s="145"/>
      <c r="N1979" s="145">
        <v>55229</v>
      </c>
    </row>
    <row r="1980" spans="1:14">
      <c r="A1980" s="258"/>
      <c r="B1980" s="258"/>
      <c r="C1980" s="144" t="s">
        <v>3287</v>
      </c>
      <c r="D1980" s="145">
        <v>3</v>
      </c>
      <c r="E1980" s="145">
        <v>0</v>
      </c>
      <c r="F1980" s="145">
        <v>0</v>
      </c>
      <c r="G1980" s="145">
        <v>0</v>
      </c>
      <c r="H1980" s="145">
        <v>0</v>
      </c>
      <c r="I1980" s="145">
        <v>0</v>
      </c>
      <c r="J1980" s="145">
        <v>2</v>
      </c>
      <c r="K1980" s="145"/>
      <c r="L1980" s="145">
        <v>1</v>
      </c>
      <c r="M1980" s="145"/>
      <c r="N1980" s="145">
        <v>15374</v>
      </c>
    </row>
    <row r="1981" spans="1:14">
      <c r="A1981" s="258"/>
      <c r="B1981" s="258"/>
      <c r="C1981" s="144" t="s">
        <v>3288</v>
      </c>
      <c r="D1981" s="145">
        <v>0</v>
      </c>
      <c r="E1981" s="145">
        <v>1</v>
      </c>
      <c r="F1981" s="145">
        <v>0</v>
      </c>
      <c r="G1981" s="145">
        <v>0</v>
      </c>
      <c r="H1981" s="145">
        <v>0</v>
      </c>
      <c r="I1981" s="145">
        <v>0</v>
      </c>
      <c r="J1981" s="145"/>
      <c r="K1981" s="145">
        <v>1</v>
      </c>
      <c r="L1981" s="145">
        <v>0</v>
      </c>
      <c r="M1981" s="145">
        <v>0</v>
      </c>
      <c r="N1981" s="145">
        <v>2201</v>
      </c>
    </row>
    <row r="1982" spans="1:14" ht="19">
      <c r="A1982" s="258"/>
      <c r="B1982" s="258"/>
      <c r="C1982" s="144" t="s">
        <v>8032</v>
      </c>
      <c r="D1982" s="145">
        <v>8</v>
      </c>
      <c r="E1982" s="145">
        <v>1</v>
      </c>
      <c r="F1982" s="145">
        <v>1</v>
      </c>
      <c r="G1982" s="145">
        <v>0</v>
      </c>
      <c r="H1982" s="145">
        <v>0</v>
      </c>
      <c r="I1982" s="145">
        <v>0</v>
      </c>
      <c r="J1982" s="145">
        <v>1</v>
      </c>
      <c r="K1982" s="145">
        <v>3</v>
      </c>
      <c r="L1982" s="145"/>
      <c r="M1982" s="145">
        <v>4</v>
      </c>
      <c r="N1982" s="145">
        <v>61170</v>
      </c>
    </row>
    <row r="1983" spans="1:14">
      <c r="A1983" s="258"/>
      <c r="B1983" s="258"/>
      <c r="C1983" s="144" t="s">
        <v>2511</v>
      </c>
      <c r="D1983" s="145">
        <v>0</v>
      </c>
      <c r="E1983" s="145">
        <v>0</v>
      </c>
      <c r="F1983" s="145">
        <v>1</v>
      </c>
      <c r="G1983" s="145">
        <v>0</v>
      </c>
      <c r="H1983" s="145">
        <v>0</v>
      </c>
      <c r="I1983" s="145">
        <v>0</v>
      </c>
      <c r="J1983" s="145"/>
      <c r="K1983" s="145">
        <v>1</v>
      </c>
      <c r="L1983" s="145"/>
      <c r="M1983" s="145"/>
      <c r="N1983" s="145">
        <v>55494</v>
      </c>
    </row>
    <row r="1984" spans="1:14" ht="19">
      <c r="A1984" s="258"/>
      <c r="B1984" s="258"/>
      <c r="C1984" s="144" t="s">
        <v>8033</v>
      </c>
      <c r="D1984" s="145">
        <v>2</v>
      </c>
      <c r="E1984" s="145">
        <v>2</v>
      </c>
      <c r="F1984" s="145">
        <v>1</v>
      </c>
      <c r="G1984" s="145">
        <v>0</v>
      </c>
      <c r="H1984" s="145">
        <v>0</v>
      </c>
      <c r="I1984" s="145">
        <v>0</v>
      </c>
      <c r="J1984" s="145">
        <v>1</v>
      </c>
      <c r="K1984" s="145">
        <v>2</v>
      </c>
      <c r="L1984" s="145"/>
      <c r="M1984" s="145">
        <v>1</v>
      </c>
      <c r="N1984" s="145">
        <v>23798</v>
      </c>
    </row>
    <row r="1985" spans="1:14">
      <c r="A1985" s="258"/>
      <c r="B1985" s="258"/>
      <c r="C1985" s="144" t="s">
        <v>3289</v>
      </c>
      <c r="D1985" s="145">
        <v>1</v>
      </c>
      <c r="E1985" s="145">
        <v>0</v>
      </c>
      <c r="F1985" s="145">
        <v>0</v>
      </c>
      <c r="G1985" s="145">
        <v>0</v>
      </c>
      <c r="H1985" s="145">
        <v>0</v>
      </c>
      <c r="I1985" s="145">
        <v>0</v>
      </c>
      <c r="J1985" s="145"/>
      <c r="K1985" s="145"/>
      <c r="L1985" s="145">
        <v>1</v>
      </c>
      <c r="M1985" s="145"/>
      <c r="N1985" s="145">
        <v>20603</v>
      </c>
    </row>
    <row r="1986" spans="1:14">
      <c r="A1986" s="258"/>
      <c r="B1986" s="258"/>
      <c r="C1986" s="144" t="s">
        <v>3290</v>
      </c>
      <c r="D1986" s="145">
        <v>9</v>
      </c>
      <c r="E1986" s="145">
        <v>0</v>
      </c>
      <c r="F1986" s="145">
        <v>0</v>
      </c>
      <c r="G1986" s="145">
        <v>0</v>
      </c>
      <c r="H1986" s="145">
        <v>0</v>
      </c>
      <c r="I1986" s="145">
        <v>0</v>
      </c>
      <c r="J1986" s="145">
        <v>2</v>
      </c>
      <c r="K1986" s="145">
        <v>2</v>
      </c>
      <c r="L1986" s="145"/>
      <c r="M1986" s="145">
        <v>5</v>
      </c>
      <c r="N1986" s="145">
        <v>8582</v>
      </c>
    </row>
    <row r="1987" spans="1:14">
      <c r="A1987" s="258"/>
      <c r="B1987" s="258"/>
      <c r="C1987" s="144" t="s">
        <v>3291</v>
      </c>
      <c r="D1987" s="145">
        <v>1</v>
      </c>
      <c r="E1987" s="145">
        <v>1</v>
      </c>
      <c r="F1987" s="145">
        <v>0</v>
      </c>
      <c r="G1987" s="145">
        <v>0</v>
      </c>
      <c r="H1987" s="145">
        <v>0</v>
      </c>
      <c r="I1987" s="145">
        <v>0</v>
      </c>
      <c r="J1987" s="145"/>
      <c r="K1987" s="145"/>
      <c r="L1987" s="145">
        <v>1</v>
      </c>
      <c r="M1987" s="145">
        <v>1</v>
      </c>
      <c r="N1987" s="145">
        <v>19501</v>
      </c>
    </row>
    <row r="1988" spans="1:14">
      <c r="A1988" s="258"/>
      <c r="B1988" s="258"/>
      <c r="C1988" s="144" t="s">
        <v>3292</v>
      </c>
      <c r="D1988" s="145">
        <v>6</v>
      </c>
      <c r="E1988" s="145">
        <v>1</v>
      </c>
      <c r="F1988" s="145">
        <v>0</v>
      </c>
      <c r="G1988" s="145">
        <v>1</v>
      </c>
      <c r="H1988" s="145">
        <v>0</v>
      </c>
      <c r="I1988" s="145">
        <v>0</v>
      </c>
      <c r="J1988" s="145">
        <v>3</v>
      </c>
      <c r="K1988" s="145">
        <v>5</v>
      </c>
      <c r="L1988" s="145">
        <v>0</v>
      </c>
      <c r="M1988" s="145">
        <v>0</v>
      </c>
      <c r="N1988" s="145">
        <v>30797</v>
      </c>
    </row>
    <row r="1989" spans="1:14">
      <c r="A1989" s="258"/>
      <c r="B1989" s="258"/>
      <c r="C1989" s="144" t="s">
        <v>3293</v>
      </c>
      <c r="D1989" s="145">
        <v>1</v>
      </c>
      <c r="E1989" s="145">
        <v>1</v>
      </c>
      <c r="F1989" s="145">
        <v>0</v>
      </c>
      <c r="G1989" s="145">
        <v>0</v>
      </c>
      <c r="H1989" s="145">
        <v>0</v>
      </c>
      <c r="I1989" s="145">
        <v>0</v>
      </c>
      <c r="J1989" s="145"/>
      <c r="K1989" s="145">
        <v>1</v>
      </c>
      <c r="L1989" s="145">
        <v>1</v>
      </c>
      <c r="M1989" s="145"/>
      <c r="N1989" s="145">
        <v>6225</v>
      </c>
    </row>
    <row r="1990" spans="1:14" ht="19">
      <c r="A1990" s="258"/>
      <c r="B1990" s="258"/>
      <c r="C1990" s="144" t="s">
        <v>7971</v>
      </c>
      <c r="D1990" s="145">
        <v>2</v>
      </c>
      <c r="E1990" s="145">
        <v>0</v>
      </c>
      <c r="F1990" s="145">
        <v>1</v>
      </c>
      <c r="G1990" s="145">
        <v>0</v>
      </c>
      <c r="H1990" s="145">
        <v>0</v>
      </c>
      <c r="I1990" s="145">
        <v>0</v>
      </c>
      <c r="J1990" s="145"/>
      <c r="K1990" s="145"/>
      <c r="L1990" s="145">
        <v>1</v>
      </c>
      <c r="M1990" s="145">
        <v>1</v>
      </c>
      <c r="N1990" s="145">
        <v>14621</v>
      </c>
    </row>
    <row r="1991" spans="1:14" ht="19">
      <c r="A1991" s="258"/>
      <c r="B1991" s="258"/>
      <c r="C1991" s="144" t="s">
        <v>8034</v>
      </c>
      <c r="D1991" s="145">
        <v>8</v>
      </c>
      <c r="E1991" s="145">
        <v>0</v>
      </c>
      <c r="F1991" s="145">
        <v>1</v>
      </c>
      <c r="G1991" s="145">
        <v>0</v>
      </c>
      <c r="H1991" s="145">
        <v>0</v>
      </c>
      <c r="I1991" s="145">
        <v>0</v>
      </c>
      <c r="J1991" s="145">
        <v>2</v>
      </c>
      <c r="K1991" s="145">
        <v>1</v>
      </c>
      <c r="L1991" s="145">
        <v>1</v>
      </c>
      <c r="M1991" s="145">
        <v>2</v>
      </c>
      <c r="N1991" s="145">
        <v>26500</v>
      </c>
    </row>
    <row r="1992" spans="1:14" ht="19">
      <c r="A1992" s="258"/>
      <c r="B1992" s="258"/>
      <c r="C1992" s="144" t="s">
        <v>8035</v>
      </c>
      <c r="D1992" s="145">
        <v>3</v>
      </c>
      <c r="E1992" s="145">
        <v>2</v>
      </c>
      <c r="F1992" s="145">
        <v>1</v>
      </c>
      <c r="G1992" s="145">
        <v>0</v>
      </c>
      <c r="H1992" s="145">
        <v>0</v>
      </c>
      <c r="I1992" s="145">
        <v>0</v>
      </c>
      <c r="J1992" s="145">
        <v>1</v>
      </c>
      <c r="K1992" s="145"/>
      <c r="L1992" s="145">
        <v>1</v>
      </c>
      <c r="M1992" s="145">
        <v>2</v>
      </c>
      <c r="N1992" s="145">
        <v>24202</v>
      </c>
    </row>
    <row r="1993" spans="1:14" ht="19">
      <c r="A1993" s="258"/>
      <c r="B1993" s="258"/>
      <c r="C1993" s="144" t="s">
        <v>8036</v>
      </c>
      <c r="D1993" s="145">
        <v>1</v>
      </c>
      <c r="E1993" s="145">
        <v>0</v>
      </c>
      <c r="F1993" s="145">
        <v>1</v>
      </c>
      <c r="G1993" s="145">
        <v>0</v>
      </c>
      <c r="H1993" s="145">
        <v>0</v>
      </c>
      <c r="I1993" s="145">
        <v>0</v>
      </c>
      <c r="J1993" s="145">
        <v>1</v>
      </c>
      <c r="K1993" s="145"/>
      <c r="L1993" s="145"/>
      <c r="M1993" s="145"/>
      <c r="N1993" s="145">
        <v>16348</v>
      </c>
    </row>
    <row r="1994" spans="1:14" ht="19">
      <c r="A1994" s="258"/>
      <c r="B1994" s="258"/>
      <c r="C1994" s="144" t="s">
        <v>8037</v>
      </c>
      <c r="D1994" s="145">
        <v>1</v>
      </c>
      <c r="E1994" s="145">
        <v>1</v>
      </c>
      <c r="F1994" s="145">
        <v>0</v>
      </c>
      <c r="G1994" s="145">
        <v>0</v>
      </c>
      <c r="H1994" s="145">
        <v>0</v>
      </c>
      <c r="I1994" s="145">
        <v>0</v>
      </c>
      <c r="J1994" s="145">
        <v>1</v>
      </c>
      <c r="K1994" s="145"/>
      <c r="L1994" s="145"/>
      <c r="M1994" s="145"/>
      <c r="N1994" s="145">
        <v>12927</v>
      </c>
    </row>
    <row r="1995" spans="1:14" ht="19">
      <c r="A1995" s="258"/>
      <c r="B1995" s="258"/>
      <c r="C1995" s="144" t="s">
        <v>8038</v>
      </c>
      <c r="D1995" s="145">
        <v>2</v>
      </c>
      <c r="E1995" s="145">
        <v>1</v>
      </c>
      <c r="F1995" s="145">
        <v>1</v>
      </c>
      <c r="G1995" s="145">
        <v>0</v>
      </c>
      <c r="H1995" s="145">
        <v>0</v>
      </c>
      <c r="I1995" s="145">
        <v>0</v>
      </c>
      <c r="J1995" s="145">
        <v>1</v>
      </c>
      <c r="K1995" s="145"/>
      <c r="L1995" s="145">
        <v>1</v>
      </c>
      <c r="M1995" s="145">
        <v>1</v>
      </c>
      <c r="N1995" s="145">
        <v>11368</v>
      </c>
    </row>
    <row r="1996" spans="1:14">
      <c r="A1996" s="258"/>
      <c r="B1996" s="258"/>
      <c r="C1996" s="144" t="s">
        <v>3294</v>
      </c>
      <c r="D1996" s="145">
        <v>1</v>
      </c>
      <c r="E1996" s="145">
        <v>0</v>
      </c>
      <c r="F1996" s="145">
        <v>0</v>
      </c>
      <c r="G1996" s="145">
        <v>0</v>
      </c>
      <c r="H1996" s="145">
        <v>0</v>
      </c>
      <c r="I1996" s="145">
        <v>0</v>
      </c>
      <c r="J1996" s="145">
        <v>1</v>
      </c>
      <c r="K1996" s="145">
        <v>0</v>
      </c>
      <c r="L1996" s="145">
        <v>0</v>
      </c>
      <c r="M1996" s="145">
        <v>0</v>
      </c>
      <c r="N1996" s="145">
        <v>13067</v>
      </c>
    </row>
    <row r="1997" spans="1:14">
      <c r="A1997" s="258"/>
      <c r="B1997" s="258"/>
      <c r="C1997" s="144" t="s">
        <v>3295</v>
      </c>
      <c r="D1997" s="145">
        <v>1</v>
      </c>
      <c r="E1997" s="145">
        <v>2</v>
      </c>
      <c r="F1997" s="145">
        <v>0</v>
      </c>
      <c r="G1997" s="145">
        <v>0</v>
      </c>
      <c r="H1997" s="145">
        <v>0</v>
      </c>
      <c r="I1997" s="145">
        <v>0</v>
      </c>
      <c r="J1997" s="145">
        <v>0</v>
      </c>
      <c r="K1997" s="145">
        <v>3</v>
      </c>
      <c r="L1997" s="145">
        <v>0</v>
      </c>
      <c r="M1997" s="145">
        <v>0</v>
      </c>
      <c r="N1997" s="145">
        <v>26485</v>
      </c>
    </row>
    <row r="1998" spans="1:14" ht="19">
      <c r="A1998" s="258"/>
      <c r="B1998" s="258"/>
      <c r="C1998" s="144" t="s">
        <v>8039</v>
      </c>
      <c r="D1998" s="145">
        <v>2</v>
      </c>
      <c r="E1998" s="145">
        <v>1</v>
      </c>
      <c r="F1998" s="145">
        <v>1</v>
      </c>
      <c r="G1998" s="145">
        <v>0</v>
      </c>
      <c r="H1998" s="145">
        <v>0</v>
      </c>
      <c r="I1998" s="145">
        <v>0</v>
      </c>
      <c r="J1998" s="145">
        <v>0</v>
      </c>
      <c r="K1998" s="145">
        <v>0</v>
      </c>
      <c r="L1998" s="145">
        <v>1</v>
      </c>
      <c r="M1998" s="145">
        <v>1</v>
      </c>
      <c r="N1998" s="145">
        <v>11456</v>
      </c>
    </row>
    <row r="1999" spans="1:14">
      <c r="A1999" s="258"/>
      <c r="B1999" s="258"/>
      <c r="C1999" s="144" t="s">
        <v>3296</v>
      </c>
      <c r="D1999" s="145">
        <v>1</v>
      </c>
      <c r="E1999" s="145">
        <v>0</v>
      </c>
      <c r="F1999" s="145">
        <v>0</v>
      </c>
      <c r="G1999" s="145">
        <v>0</v>
      </c>
      <c r="H1999" s="145">
        <v>0</v>
      </c>
      <c r="I1999" s="145">
        <v>0</v>
      </c>
      <c r="J1999" s="145">
        <v>0</v>
      </c>
      <c r="K1999" s="145">
        <v>1</v>
      </c>
      <c r="L1999" s="145">
        <v>0</v>
      </c>
      <c r="M1999" s="145">
        <v>0</v>
      </c>
      <c r="N1999" s="145">
        <v>9789</v>
      </c>
    </row>
    <row r="2000" spans="1:14">
      <c r="A2000" s="258"/>
      <c r="B2000" s="258"/>
      <c r="C2000" s="144" t="s">
        <v>3297</v>
      </c>
      <c r="D2000" s="145">
        <v>0</v>
      </c>
      <c r="E2000" s="145">
        <v>1</v>
      </c>
      <c r="F2000" s="145">
        <v>0</v>
      </c>
      <c r="G2000" s="145">
        <v>0</v>
      </c>
      <c r="H2000" s="145">
        <v>0</v>
      </c>
      <c r="I2000" s="145">
        <v>0</v>
      </c>
      <c r="J2000" s="145">
        <v>0</v>
      </c>
      <c r="K2000" s="145">
        <v>0</v>
      </c>
      <c r="L2000" s="145">
        <v>0</v>
      </c>
      <c r="M2000" s="145">
        <v>1</v>
      </c>
      <c r="N2000" s="145">
        <v>15303</v>
      </c>
    </row>
    <row r="2001" spans="1:14">
      <c r="A2001" s="258"/>
      <c r="B2001" s="258"/>
      <c r="C2001" s="144" t="s">
        <v>3298</v>
      </c>
      <c r="D2001" s="145">
        <v>1</v>
      </c>
      <c r="E2001" s="145">
        <v>0</v>
      </c>
      <c r="F2001" s="145">
        <v>0</v>
      </c>
      <c r="G2001" s="145">
        <v>0</v>
      </c>
      <c r="H2001" s="145">
        <v>0</v>
      </c>
      <c r="I2001" s="145">
        <v>0</v>
      </c>
      <c r="J2001" s="145">
        <v>1</v>
      </c>
      <c r="K2001" s="145">
        <v>0</v>
      </c>
      <c r="L2001" s="145">
        <v>0</v>
      </c>
      <c r="M2001" s="145">
        <v>0</v>
      </c>
      <c r="N2001" s="145">
        <v>5841</v>
      </c>
    </row>
    <row r="2002" spans="1:14">
      <c r="A2002" s="258"/>
      <c r="B2002" s="258"/>
      <c r="C2002" s="144" t="s">
        <v>3299</v>
      </c>
      <c r="D2002" s="145">
        <v>8</v>
      </c>
      <c r="E2002" s="145">
        <v>0</v>
      </c>
      <c r="F2002" s="145">
        <v>0</v>
      </c>
      <c r="G2002" s="145">
        <v>0</v>
      </c>
      <c r="H2002" s="145">
        <v>0</v>
      </c>
      <c r="I2002" s="145">
        <v>0</v>
      </c>
      <c r="J2002" s="145">
        <v>1</v>
      </c>
      <c r="K2002" s="145">
        <v>2</v>
      </c>
      <c r="L2002" s="145">
        <v>2</v>
      </c>
      <c r="M2002" s="145">
        <v>3</v>
      </c>
      <c r="N2002" s="145">
        <v>22257</v>
      </c>
    </row>
    <row r="2003" spans="1:14">
      <c r="A2003" s="258"/>
      <c r="B2003" s="258"/>
      <c r="C2003" s="144" t="s">
        <v>3300</v>
      </c>
      <c r="D2003" s="145">
        <v>1</v>
      </c>
      <c r="E2003" s="145">
        <v>1</v>
      </c>
      <c r="F2003" s="145">
        <v>1</v>
      </c>
      <c r="G2003" s="145">
        <v>0</v>
      </c>
      <c r="H2003" s="145">
        <v>0</v>
      </c>
      <c r="I2003" s="145">
        <v>0</v>
      </c>
      <c r="J2003" s="145">
        <v>0</v>
      </c>
      <c r="K2003" s="145">
        <v>2</v>
      </c>
      <c r="L2003" s="145">
        <v>0</v>
      </c>
      <c r="M2003" s="145">
        <v>1</v>
      </c>
      <c r="N2003" s="145">
        <v>18592</v>
      </c>
    </row>
    <row r="2004" spans="1:14">
      <c r="A2004" s="258"/>
      <c r="B2004" s="258"/>
      <c r="C2004" s="144" t="s">
        <v>3301</v>
      </c>
      <c r="D2004" s="145">
        <v>1</v>
      </c>
      <c r="E2004" s="145">
        <v>1</v>
      </c>
      <c r="F2004" s="145">
        <v>0</v>
      </c>
      <c r="G2004" s="145">
        <v>0</v>
      </c>
      <c r="H2004" s="145">
        <v>0</v>
      </c>
      <c r="I2004" s="145">
        <v>0</v>
      </c>
      <c r="J2004" s="145"/>
      <c r="K2004" s="145">
        <v>2</v>
      </c>
      <c r="L2004" s="145"/>
      <c r="M2004" s="145"/>
      <c r="N2004" s="145">
        <v>14408</v>
      </c>
    </row>
    <row r="2005" spans="1:14" ht="19">
      <c r="A2005" s="258"/>
      <c r="B2005" s="258"/>
      <c r="C2005" s="144" t="s">
        <v>8040</v>
      </c>
      <c r="D2005" s="145">
        <v>10</v>
      </c>
      <c r="E2005" s="145">
        <v>2</v>
      </c>
      <c r="F2005" s="145">
        <v>1</v>
      </c>
      <c r="G2005" s="145">
        <v>2</v>
      </c>
      <c r="H2005" s="145">
        <v>0</v>
      </c>
      <c r="I2005" s="145">
        <v>0</v>
      </c>
      <c r="J2005" s="145">
        <v>2</v>
      </c>
      <c r="K2005" s="145">
        <v>3</v>
      </c>
      <c r="L2005" s="145"/>
      <c r="M2005" s="145">
        <v>5</v>
      </c>
      <c r="N2005" s="145">
        <v>44981</v>
      </c>
    </row>
    <row r="2006" spans="1:14">
      <c r="A2006" s="258"/>
      <c r="B2006" s="258"/>
      <c r="C2006" s="144" t="s">
        <v>3302</v>
      </c>
      <c r="D2006" s="145">
        <v>0</v>
      </c>
      <c r="E2006" s="145">
        <v>0</v>
      </c>
      <c r="F2006" s="145">
        <v>1</v>
      </c>
      <c r="G2006" s="145">
        <v>0</v>
      </c>
      <c r="H2006" s="145">
        <v>0</v>
      </c>
      <c r="I2006" s="145">
        <v>0</v>
      </c>
      <c r="J2006" s="145">
        <v>0</v>
      </c>
      <c r="K2006" s="145">
        <v>1</v>
      </c>
      <c r="L2006" s="145">
        <v>0</v>
      </c>
      <c r="M2006" s="145">
        <v>0</v>
      </c>
      <c r="N2006" s="145">
        <v>24490</v>
      </c>
    </row>
    <row r="2007" spans="1:14">
      <c r="A2007" s="258"/>
      <c r="B2007" s="258"/>
      <c r="C2007" s="144" t="s">
        <v>3303</v>
      </c>
      <c r="D2007" s="145">
        <v>3</v>
      </c>
      <c r="E2007" s="145">
        <v>0</v>
      </c>
      <c r="F2007" s="145">
        <v>0</v>
      </c>
      <c r="G2007" s="145">
        <v>0</v>
      </c>
      <c r="H2007" s="145">
        <v>0</v>
      </c>
      <c r="I2007" s="145">
        <v>0</v>
      </c>
      <c r="J2007" s="145">
        <v>0</v>
      </c>
      <c r="K2007" s="145">
        <v>1</v>
      </c>
      <c r="L2007" s="145">
        <v>2</v>
      </c>
      <c r="M2007" s="145">
        <v>0</v>
      </c>
      <c r="N2007" s="145">
        <v>20519</v>
      </c>
    </row>
    <row r="2008" spans="1:14">
      <c r="A2008" s="258"/>
      <c r="B2008" s="258"/>
      <c r="C2008" s="144" t="s">
        <v>3304</v>
      </c>
      <c r="D2008" s="145">
        <v>3</v>
      </c>
      <c r="E2008" s="145">
        <v>0</v>
      </c>
      <c r="F2008" s="145">
        <v>1</v>
      </c>
      <c r="G2008" s="145">
        <v>0</v>
      </c>
      <c r="H2008" s="145">
        <v>0</v>
      </c>
      <c r="I2008" s="145">
        <v>0</v>
      </c>
      <c r="J2008" s="145">
        <v>1</v>
      </c>
      <c r="K2008" s="145">
        <v>1</v>
      </c>
      <c r="L2008" s="145">
        <v>1</v>
      </c>
      <c r="M2008" s="145">
        <v>1</v>
      </c>
      <c r="N2008" s="145">
        <v>12759</v>
      </c>
    </row>
    <row r="2009" spans="1:14" ht="19">
      <c r="A2009" s="258"/>
      <c r="B2009" s="258"/>
      <c r="C2009" s="144" t="s">
        <v>8041</v>
      </c>
      <c r="D2009" s="145">
        <v>1</v>
      </c>
      <c r="E2009" s="145">
        <v>0</v>
      </c>
      <c r="F2009" s="145">
        <v>1</v>
      </c>
      <c r="G2009" s="145">
        <v>0</v>
      </c>
      <c r="H2009" s="145">
        <v>1</v>
      </c>
      <c r="I2009" s="145">
        <v>1</v>
      </c>
      <c r="J2009" s="145">
        <v>0</v>
      </c>
      <c r="K2009" s="145">
        <v>1</v>
      </c>
      <c r="L2009" s="145">
        <v>0</v>
      </c>
      <c r="M2009" s="145">
        <v>0</v>
      </c>
      <c r="N2009" s="145">
        <v>9277</v>
      </c>
    </row>
    <row r="2010" spans="1:14">
      <c r="A2010" s="258"/>
      <c r="B2010" s="258"/>
      <c r="C2010" s="144" t="s">
        <v>3305</v>
      </c>
      <c r="D2010" s="145">
        <v>2</v>
      </c>
      <c r="E2010" s="145">
        <v>0</v>
      </c>
      <c r="F2010" s="145">
        <v>0</v>
      </c>
      <c r="G2010" s="145">
        <v>0</v>
      </c>
      <c r="H2010" s="145">
        <v>0</v>
      </c>
      <c r="I2010" s="145">
        <v>0</v>
      </c>
      <c r="J2010" s="145"/>
      <c r="K2010" s="145"/>
      <c r="L2010" s="145">
        <v>1</v>
      </c>
      <c r="M2010" s="145">
        <v>1</v>
      </c>
      <c r="N2010" s="145">
        <v>4784</v>
      </c>
    </row>
    <row r="2011" spans="1:14">
      <c r="A2011" s="258"/>
      <c r="B2011" s="258"/>
      <c r="C2011" s="144" t="s">
        <v>3306</v>
      </c>
      <c r="D2011" s="145">
        <v>0</v>
      </c>
      <c r="E2011" s="145">
        <v>1</v>
      </c>
      <c r="F2011" s="145">
        <v>1</v>
      </c>
      <c r="G2011" s="145">
        <v>0</v>
      </c>
      <c r="H2011" s="145">
        <v>0</v>
      </c>
      <c r="I2011" s="145">
        <v>0</v>
      </c>
      <c r="J2011" s="145">
        <v>0</v>
      </c>
      <c r="K2011" s="145">
        <v>0</v>
      </c>
      <c r="L2011" s="145">
        <v>0</v>
      </c>
      <c r="M2011" s="145">
        <v>2</v>
      </c>
      <c r="N2011" s="145">
        <v>46442</v>
      </c>
    </row>
    <row r="2012" spans="1:14">
      <c r="A2012" s="258"/>
      <c r="B2012" s="258"/>
      <c r="C2012" s="144" t="s">
        <v>3307</v>
      </c>
      <c r="D2012" s="145">
        <v>3</v>
      </c>
      <c r="E2012" s="145">
        <v>0</v>
      </c>
      <c r="F2012" s="145">
        <v>0</v>
      </c>
      <c r="G2012" s="145">
        <v>0</v>
      </c>
      <c r="H2012" s="145">
        <v>0</v>
      </c>
      <c r="I2012" s="145">
        <v>0</v>
      </c>
      <c r="J2012" s="145">
        <v>2</v>
      </c>
      <c r="K2012" s="145">
        <v>0</v>
      </c>
      <c r="L2012" s="145">
        <v>1</v>
      </c>
      <c r="M2012" s="145">
        <v>0</v>
      </c>
      <c r="N2012" s="145">
        <v>24211</v>
      </c>
    </row>
    <row r="2013" spans="1:14">
      <c r="A2013" s="258"/>
      <c r="B2013" s="258"/>
      <c r="C2013" s="144" t="s">
        <v>3308</v>
      </c>
      <c r="D2013" s="145">
        <v>6</v>
      </c>
      <c r="E2013" s="145">
        <v>2</v>
      </c>
      <c r="F2013" s="145">
        <v>0</v>
      </c>
      <c r="G2013" s="145">
        <v>0</v>
      </c>
      <c r="H2013" s="145">
        <v>0</v>
      </c>
      <c r="I2013" s="145">
        <v>2</v>
      </c>
      <c r="J2013" s="145">
        <v>4</v>
      </c>
      <c r="K2013" s="145">
        <v>3</v>
      </c>
      <c r="L2013" s="145">
        <v>0</v>
      </c>
      <c r="M2013" s="145">
        <v>3</v>
      </c>
      <c r="N2013" s="145">
        <v>20348</v>
      </c>
    </row>
    <row r="2014" spans="1:14">
      <c r="A2014" s="258"/>
      <c r="B2014" s="258"/>
      <c r="C2014" s="144" t="s">
        <v>3309</v>
      </c>
      <c r="D2014" s="145">
        <v>3</v>
      </c>
      <c r="E2014" s="145">
        <v>0</v>
      </c>
      <c r="F2014" s="145">
        <v>0</v>
      </c>
      <c r="G2014" s="145">
        <v>0</v>
      </c>
      <c r="H2014" s="145">
        <v>0</v>
      </c>
      <c r="I2014" s="145">
        <v>0</v>
      </c>
      <c r="J2014" s="145">
        <v>1</v>
      </c>
      <c r="K2014" s="145">
        <v>2</v>
      </c>
      <c r="L2014" s="145"/>
      <c r="M2014" s="145"/>
      <c r="N2014" s="145">
        <v>8041</v>
      </c>
    </row>
    <row r="2015" spans="1:14" ht="19">
      <c r="A2015" s="258"/>
      <c r="B2015" s="258"/>
      <c r="C2015" s="144" t="s">
        <v>8042</v>
      </c>
      <c r="D2015" s="145">
        <v>9</v>
      </c>
      <c r="E2015" s="145">
        <v>3</v>
      </c>
      <c r="F2015" s="145">
        <v>2</v>
      </c>
      <c r="G2015" s="145">
        <v>0</v>
      </c>
      <c r="H2015" s="145">
        <v>0</v>
      </c>
      <c r="I2015" s="145">
        <v>0</v>
      </c>
      <c r="J2015" s="145">
        <v>2</v>
      </c>
      <c r="K2015" s="145">
        <v>6</v>
      </c>
      <c r="L2015" s="145">
        <v>3</v>
      </c>
      <c r="M2015" s="145">
        <v>2</v>
      </c>
      <c r="N2015" s="145">
        <v>22414</v>
      </c>
    </row>
    <row r="2016" spans="1:14">
      <c r="A2016" s="258"/>
      <c r="B2016" s="258"/>
      <c r="C2016" s="144" t="s">
        <v>3310</v>
      </c>
      <c r="D2016" s="145">
        <v>0</v>
      </c>
      <c r="E2016" s="145">
        <v>0</v>
      </c>
      <c r="F2016" s="145">
        <v>1</v>
      </c>
      <c r="G2016" s="145">
        <v>0</v>
      </c>
      <c r="H2016" s="145">
        <v>0</v>
      </c>
      <c r="I2016" s="145">
        <v>0</v>
      </c>
      <c r="J2016" s="145"/>
      <c r="K2016" s="145"/>
      <c r="L2016" s="145"/>
      <c r="M2016" s="145">
        <v>1</v>
      </c>
      <c r="N2016" s="145">
        <v>2749</v>
      </c>
    </row>
    <row r="2017" spans="1:14">
      <c r="A2017" s="258"/>
      <c r="B2017" s="258"/>
      <c r="C2017" s="144" t="s">
        <v>3311</v>
      </c>
      <c r="D2017" s="145">
        <v>1</v>
      </c>
      <c r="E2017" s="145">
        <v>0</v>
      </c>
      <c r="F2017" s="145">
        <v>0</v>
      </c>
      <c r="G2017" s="145">
        <v>0</v>
      </c>
      <c r="H2017" s="145">
        <v>0</v>
      </c>
      <c r="I2017" s="145">
        <v>1</v>
      </c>
      <c r="J2017" s="145">
        <v>1</v>
      </c>
      <c r="K2017" s="145"/>
      <c r="L2017" s="145"/>
      <c r="M2017" s="145">
        <v>1</v>
      </c>
      <c r="N2017" s="145">
        <v>15109</v>
      </c>
    </row>
    <row r="2018" spans="1:14" ht="19">
      <c r="A2018" s="258"/>
      <c r="B2018" s="258"/>
      <c r="C2018" s="144" t="s">
        <v>8043</v>
      </c>
      <c r="D2018" s="145">
        <v>1</v>
      </c>
      <c r="E2018" s="145">
        <v>0</v>
      </c>
      <c r="F2018" s="145">
        <v>1</v>
      </c>
      <c r="G2018" s="145">
        <v>0</v>
      </c>
      <c r="H2018" s="145">
        <v>0</v>
      </c>
      <c r="I2018" s="145">
        <v>2</v>
      </c>
      <c r="J2018" s="145"/>
      <c r="K2018" s="145">
        <v>1</v>
      </c>
      <c r="L2018" s="145"/>
      <c r="M2018" s="145">
        <v>2</v>
      </c>
      <c r="N2018" s="145">
        <v>19556</v>
      </c>
    </row>
    <row r="2019" spans="1:14" ht="19">
      <c r="A2019" s="258"/>
      <c r="B2019" s="258"/>
      <c r="C2019" s="144" t="s">
        <v>8044</v>
      </c>
      <c r="D2019" s="145">
        <v>5</v>
      </c>
      <c r="E2019" s="145">
        <v>8</v>
      </c>
      <c r="F2019" s="145">
        <v>5</v>
      </c>
      <c r="G2019" s="145">
        <v>0</v>
      </c>
      <c r="H2019" s="145">
        <v>0</v>
      </c>
      <c r="I2019" s="145">
        <v>2</v>
      </c>
      <c r="J2019" s="145">
        <v>0</v>
      </c>
      <c r="K2019" s="145">
        <v>4</v>
      </c>
      <c r="L2019" s="145">
        <v>6</v>
      </c>
      <c r="M2019" s="145">
        <v>9</v>
      </c>
      <c r="N2019" s="145">
        <v>99239</v>
      </c>
    </row>
    <row r="2020" spans="1:14" ht="19">
      <c r="A2020" s="258"/>
      <c r="B2020" s="258"/>
      <c r="C2020" s="144" t="s">
        <v>8045</v>
      </c>
      <c r="D2020" s="145">
        <v>3</v>
      </c>
      <c r="E2020" s="145">
        <v>2</v>
      </c>
      <c r="F2020" s="145">
        <v>1</v>
      </c>
      <c r="G2020" s="145">
        <v>0</v>
      </c>
      <c r="H2020" s="145">
        <v>1</v>
      </c>
      <c r="I2020" s="145">
        <v>2</v>
      </c>
      <c r="J2020" s="145"/>
      <c r="K2020" s="145">
        <v>2</v>
      </c>
      <c r="L2020" s="145">
        <v>1</v>
      </c>
      <c r="M2020" s="145"/>
      <c r="N2020" s="145">
        <v>90313</v>
      </c>
    </row>
    <row r="2021" spans="1:14" ht="19">
      <c r="A2021" s="258"/>
      <c r="B2021" s="258"/>
      <c r="C2021" s="144" t="s">
        <v>7825</v>
      </c>
      <c r="D2021" s="145">
        <v>6</v>
      </c>
      <c r="E2021" s="145">
        <v>6</v>
      </c>
      <c r="F2021" s="145">
        <v>2</v>
      </c>
      <c r="G2021" s="145">
        <v>0</v>
      </c>
      <c r="H2021" s="145">
        <v>0</v>
      </c>
      <c r="I2021" s="145">
        <v>2</v>
      </c>
      <c r="J2021" s="145">
        <v>2</v>
      </c>
      <c r="K2021" s="145">
        <v>3</v>
      </c>
      <c r="L2021" s="145">
        <v>7</v>
      </c>
      <c r="M2021" s="145"/>
      <c r="N2021" s="145">
        <v>63312</v>
      </c>
    </row>
    <row r="2022" spans="1:14">
      <c r="A2022" s="258"/>
      <c r="B2022" s="258"/>
      <c r="C2022" s="144" t="s">
        <v>3312</v>
      </c>
      <c r="D2022" s="145">
        <v>1</v>
      </c>
      <c r="E2022" s="145">
        <v>0</v>
      </c>
      <c r="F2022" s="145">
        <v>0</v>
      </c>
      <c r="G2022" s="145">
        <v>0</v>
      </c>
      <c r="H2022" s="145">
        <v>0</v>
      </c>
      <c r="I2022" s="145">
        <v>0</v>
      </c>
      <c r="J2022" s="145"/>
      <c r="K2022" s="145">
        <v>1</v>
      </c>
      <c r="L2022" s="145">
        <v>0</v>
      </c>
      <c r="M2022" s="145">
        <v>0</v>
      </c>
      <c r="N2022" s="145">
        <v>59622</v>
      </c>
    </row>
    <row r="2023" spans="1:14">
      <c r="A2023" s="258"/>
      <c r="B2023" s="258"/>
      <c r="C2023" s="144" t="s">
        <v>3313</v>
      </c>
      <c r="D2023" s="145">
        <v>1</v>
      </c>
      <c r="E2023" s="145">
        <v>0</v>
      </c>
      <c r="F2023" s="145">
        <v>0</v>
      </c>
      <c r="G2023" s="145">
        <v>0</v>
      </c>
      <c r="H2023" s="145">
        <v>0</v>
      </c>
      <c r="I2023" s="145">
        <v>0</v>
      </c>
      <c r="J2023" s="145">
        <v>1</v>
      </c>
      <c r="K2023" s="145"/>
      <c r="L2023" s="145"/>
      <c r="M2023" s="145"/>
      <c r="N2023" s="145">
        <v>8248</v>
      </c>
    </row>
    <row r="2024" spans="1:14">
      <c r="A2024" s="258"/>
      <c r="B2024" s="258"/>
      <c r="C2024" s="144" t="s">
        <v>3314</v>
      </c>
      <c r="D2024" s="145">
        <v>1</v>
      </c>
      <c r="E2024" s="145">
        <v>1</v>
      </c>
      <c r="F2024" s="145">
        <v>0</v>
      </c>
      <c r="G2024" s="145">
        <v>0</v>
      </c>
      <c r="H2024" s="145">
        <v>0</v>
      </c>
      <c r="I2024" s="145">
        <v>0</v>
      </c>
      <c r="J2024" s="145">
        <v>0</v>
      </c>
      <c r="K2024" s="145">
        <v>1</v>
      </c>
      <c r="L2024" s="145">
        <v>0</v>
      </c>
      <c r="M2024" s="145">
        <v>1</v>
      </c>
      <c r="N2024" s="145">
        <v>31090</v>
      </c>
    </row>
    <row r="2025" spans="1:14" ht="19">
      <c r="A2025" s="258"/>
      <c r="B2025" s="258"/>
      <c r="C2025" s="144" t="s">
        <v>8046</v>
      </c>
      <c r="D2025" s="145">
        <v>27</v>
      </c>
      <c r="E2025" s="145">
        <v>2</v>
      </c>
      <c r="F2025" s="145">
        <v>4</v>
      </c>
      <c r="G2025" s="145">
        <v>0</v>
      </c>
      <c r="H2025" s="145">
        <v>1</v>
      </c>
      <c r="I2025" s="145">
        <v>0</v>
      </c>
      <c r="J2025" s="145">
        <v>6</v>
      </c>
      <c r="K2025" s="145">
        <v>6</v>
      </c>
      <c r="L2025" s="145">
        <v>9</v>
      </c>
      <c r="M2025" s="145">
        <v>9</v>
      </c>
      <c r="N2025" s="145">
        <v>49625</v>
      </c>
    </row>
    <row r="2026" spans="1:14">
      <c r="A2026" s="258"/>
      <c r="B2026" s="258"/>
      <c r="C2026" s="144" t="s">
        <v>3315</v>
      </c>
      <c r="D2026" s="145">
        <v>1</v>
      </c>
      <c r="E2026" s="145">
        <v>0</v>
      </c>
      <c r="F2026" s="145">
        <v>0</v>
      </c>
      <c r="G2026" s="145">
        <v>0</v>
      </c>
      <c r="H2026" s="145">
        <v>0</v>
      </c>
      <c r="I2026" s="145">
        <v>0</v>
      </c>
      <c r="J2026" s="145">
        <v>1</v>
      </c>
      <c r="K2026" s="145"/>
      <c r="L2026" s="145"/>
      <c r="M2026" s="145"/>
      <c r="N2026" s="145">
        <v>18172</v>
      </c>
    </row>
    <row r="2027" spans="1:14">
      <c r="A2027" s="258"/>
      <c r="B2027" s="258"/>
      <c r="C2027" s="144" t="s">
        <v>3316</v>
      </c>
      <c r="D2027" s="145">
        <v>1</v>
      </c>
      <c r="E2027" s="145">
        <v>0</v>
      </c>
      <c r="F2027" s="145">
        <v>0</v>
      </c>
      <c r="G2027" s="145">
        <v>0</v>
      </c>
      <c r="H2027" s="145">
        <v>0</v>
      </c>
      <c r="I2027" s="145">
        <v>0</v>
      </c>
      <c r="J2027" s="145">
        <v>1</v>
      </c>
      <c r="K2027" s="145"/>
      <c r="L2027" s="145"/>
      <c r="M2027" s="145"/>
      <c r="N2027" s="145">
        <v>6539</v>
      </c>
    </row>
    <row r="2028" spans="1:14">
      <c r="A2028" s="258"/>
      <c r="B2028" s="258"/>
      <c r="C2028" s="144" t="s">
        <v>3317</v>
      </c>
      <c r="D2028" s="145">
        <v>7</v>
      </c>
      <c r="E2028" s="145">
        <v>1</v>
      </c>
      <c r="F2028" s="145">
        <v>0</v>
      </c>
      <c r="G2028" s="145">
        <v>0</v>
      </c>
      <c r="H2028" s="145">
        <v>0</v>
      </c>
      <c r="I2028" s="145">
        <v>0</v>
      </c>
      <c r="J2028" s="145">
        <v>4</v>
      </c>
      <c r="K2028" s="145">
        <v>0</v>
      </c>
      <c r="L2028" s="145">
        <v>3</v>
      </c>
      <c r="M2028" s="145">
        <v>1</v>
      </c>
      <c r="N2028" s="145">
        <v>9099</v>
      </c>
    </row>
    <row r="2029" spans="1:14">
      <c r="A2029" s="258"/>
      <c r="B2029" s="258"/>
      <c r="C2029" s="144" t="s">
        <v>3318</v>
      </c>
      <c r="D2029" s="145">
        <v>1</v>
      </c>
      <c r="E2029" s="145">
        <v>1</v>
      </c>
      <c r="F2029" s="145">
        <v>0</v>
      </c>
      <c r="G2029" s="145">
        <v>0</v>
      </c>
      <c r="H2029" s="145">
        <v>0</v>
      </c>
      <c r="I2029" s="145">
        <v>0</v>
      </c>
      <c r="J2029" s="145">
        <v>1</v>
      </c>
      <c r="K2029" s="145"/>
      <c r="L2029" s="145"/>
      <c r="M2029" s="145">
        <v>1</v>
      </c>
      <c r="N2029" s="145">
        <v>3033</v>
      </c>
    </row>
    <row r="2030" spans="1:14">
      <c r="A2030" s="258"/>
      <c r="B2030" s="258"/>
      <c r="C2030" s="144" t="s">
        <v>3319</v>
      </c>
      <c r="D2030" s="145">
        <v>0</v>
      </c>
      <c r="E2030" s="145">
        <v>0</v>
      </c>
      <c r="F2030" s="145">
        <v>1</v>
      </c>
      <c r="G2030" s="145">
        <v>0</v>
      </c>
      <c r="H2030" s="145">
        <v>0</v>
      </c>
      <c r="I2030" s="145">
        <v>0</v>
      </c>
      <c r="J2030" s="145"/>
      <c r="K2030" s="145">
        <v>1</v>
      </c>
      <c r="L2030" s="145"/>
      <c r="M2030" s="145"/>
      <c r="N2030" s="145">
        <v>10756</v>
      </c>
    </row>
    <row r="2031" spans="1:14" ht="19">
      <c r="A2031" s="258"/>
      <c r="B2031" s="258"/>
      <c r="C2031" s="144" t="s">
        <v>8047</v>
      </c>
      <c r="D2031" s="145">
        <v>5</v>
      </c>
      <c r="E2031" s="145">
        <v>4</v>
      </c>
      <c r="F2031" s="145">
        <v>0</v>
      </c>
      <c r="G2031" s="145">
        <v>0</v>
      </c>
      <c r="H2031" s="145">
        <v>0</v>
      </c>
      <c r="I2031" s="145">
        <v>0</v>
      </c>
      <c r="J2031" s="145">
        <v>0</v>
      </c>
      <c r="K2031" s="145">
        <v>3</v>
      </c>
      <c r="L2031" s="145">
        <v>2</v>
      </c>
      <c r="M2031" s="145">
        <v>0</v>
      </c>
      <c r="N2031" s="145">
        <v>52021</v>
      </c>
    </row>
    <row r="2032" spans="1:14">
      <c r="A2032" s="258"/>
      <c r="B2032" s="258"/>
      <c r="C2032" s="144" t="s">
        <v>3320</v>
      </c>
      <c r="D2032" s="145">
        <v>0</v>
      </c>
      <c r="E2032" s="145">
        <v>0</v>
      </c>
      <c r="F2032" s="145">
        <v>1</v>
      </c>
      <c r="G2032" s="145">
        <v>0</v>
      </c>
      <c r="H2032" s="145">
        <v>0</v>
      </c>
      <c r="I2032" s="145">
        <v>0</v>
      </c>
      <c r="J2032" s="145">
        <v>1</v>
      </c>
      <c r="K2032" s="145"/>
      <c r="L2032" s="145"/>
      <c r="M2032" s="145"/>
      <c r="N2032" s="145">
        <v>4337</v>
      </c>
    </row>
    <row r="2033" spans="1:14" ht="19">
      <c r="A2033" s="258"/>
      <c r="B2033" s="258"/>
      <c r="C2033" s="144" t="s">
        <v>8048</v>
      </c>
      <c r="D2033" s="145">
        <v>6</v>
      </c>
      <c r="E2033" s="145">
        <v>3</v>
      </c>
      <c r="F2033" s="145">
        <v>0</v>
      </c>
      <c r="G2033" s="145">
        <v>0</v>
      </c>
      <c r="H2033" s="145">
        <v>0</v>
      </c>
      <c r="I2033" s="145">
        <v>0</v>
      </c>
      <c r="J2033" s="145">
        <v>2</v>
      </c>
      <c r="K2033" s="145">
        <v>3</v>
      </c>
      <c r="L2033" s="145">
        <v>1</v>
      </c>
      <c r="M2033" s="145">
        <v>2</v>
      </c>
      <c r="N2033" s="145">
        <v>29452</v>
      </c>
    </row>
    <row r="2034" spans="1:14">
      <c r="A2034" s="258"/>
      <c r="B2034" s="258"/>
      <c r="C2034" s="144" t="s">
        <v>3321</v>
      </c>
      <c r="D2034" s="145">
        <v>4</v>
      </c>
      <c r="E2034" s="145">
        <v>0</v>
      </c>
      <c r="F2034" s="145">
        <v>0</v>
      </c>
      <c r="G2034" s="145">
        <v>0</v>
      </c>
      <c r="H2034" s="145">
        <v>0</v>
      </c>
      <c r="I2034" s="145">
        <v>0</v>
      </c>
      <c r="J2034" s="145">
        <v>0</v>
      </c>
      <c r="K2034" s="145">
        <v>2</v>
      </c>
      <c r="L2034" s="145">
        <v>0</v>
      </c>
      <c r="M2034" s="145">
        <v>2</v>
      </c>
      <c r="N2034" s="145">
        <v>31795</v>
      </c>
    </row>
    <row r="2035" spans="1:14" ht="19">
      <c r="A2035" s="258"/>
      <c r="B2035" s="258"/>
      <c r="C2035" s="144" t="s">
        <v>8049</v>
      </c>
      <c r="D2035" s="145">
        <v>13</v>
      </c>
      <c r="E2035" s="145">
        <v>4</v>
      </c>
      <c r="F2035" s="145">
        <v>4</v>
      </c>
      <c r="G2035" s="145">
        <v>1</v>
      </c>
      <c r="H2035" s="145">
        <v>0</v>
      </c>
      <c r="I2035" s="145">
        <v>0</v>
      </c>
      <c r="J2035" s="145">
        <v>1</v>
      </c>
      <c r="K2035" s="145">
        <v>7</v>
      </c>
      <c r="L2035" s="145">
        <v>5</v>
      </c>
      <c r="M2035" s="145">
        <v>3</v>
      </c>
      <c r="N2035" s="145">
        <v>102980</v>
      </c>
    </row>
    <row r="2036" spans="1:14" ht="19">
      <c r="A2036" s="258"/>
      <c r="B2036" s="258"/>
      <c r="C2036" s="144" t="s">
        <v>8050</v>
      </c>
      <c r="D2036" s="145">
        <v>18</v>
      </c>
      <c r="E2036" s="145">
        <v>0</v>
      </c>
      <c r="F2036" s="145">
        <v>4</v>
      </c>
      <c r="G2036" s="145">
        <v>0</v>
      </c>
      <c r="H2036" s="145">
        <v>0</v>
      </c>
      <c r="I2036" s="145">
        <v>0</v>
      </c>
      <c r="J2036" s="145">
        <v>4</v>
      </c>
      <c r="K2036" s="145">
        <v>4</v>
      </c>
      <c r="L2036" s="145">
        <v>10</v>
      </c>
      <c r="M2036" s="145">
        <v>2</v>
      </c>
      <c r="N2036" s="145">
        <v>10108</v>
      </c>
    </row>
    <row r="2037" spans="1:14">
      <c r="A2037" s="258"/>
      <c r="B2037" s="258"/>
      <c r="C2037" s="144" t="s">
        <v>3322</v>
      </c>
      <c r="D2037" s="145">
        <v>3</v>
      </c>
      <c r="E2037" s="145">
        <v>0</v>
      </c>
      <c r="F2037" s="145">
        <v>0</v>
      </c>
      <c r="G2037" s="145">
        <v>0</v>
      </c>
      <c r="H2037" s="145">
        <v>0</v>
      </c>
      <c r="I2037" s="145">
        <v>0</v>
      </c>
      <c r="J2037" s="145">
        <v>1</v>
      </c>
      <c r="K2037" s="145">
        <v>0</v>
      </c>
      <c r="L2037" s="145">
        <v>2</v>
      </c>
      <c r="M2037" s="145">
        <v>0</v>
      </c>
      <c r="N2037" s="145">
        <v>13171</v>
      </c>
    </row>
    <row r="2038" spans="1:14" ht="19">
      <c r="A2038" s="258"/>
      <c r="B2038" s="258"/>
      <c r="C2038" s="144" t="s">
        <v>8051</v>
      </c>
      <c r="D2038" s="145">
        <v>2</v>
      </c>
      <c r="E2038" s="145">
        <v>0</v>
      </c>
      <c r="F2038" s="145">
        <v>0</v>
      </c>
      <c r="G2038" s="145">
        <v>0</v>
      </c>
      <c r="H2038" s="145">
        <v>0</v>
      </c>
      <c r="I2038" s="145">
        <v>0</v>
      </c>
      <c r="J2038" s="145"/>
      <c r="K2038" s="145">
        <v>0</v>
      </c>
      <c r="L2038" s="145">
        <v>0</v>
      </c>
      <c r="M2038" s="145">
        <v>1</v>
      </c>
      <c r="N2038" s="145">
        <v>10057</v>
      </c>
    </row>
    <row r="2039" spans="1:14">
      <c r="A2039" s="258"/>
      <c r="B2039" s="258"/>
      <c r="C2039" s="144" t="s">
        <v>3323</v>
      </c>
      <c r="D2039" s="145">
        <v>1</v>
      </c>
      <c r="E2039" s="145">
        <v>0</v>
      </c>
      <c r="F2039" s="145">
        <v>0</v>
      </c>
      <c r="G2039" s="145">
        <v>0</v>
      </c>
      <c r="H2039" s="145">
        <v>0</v>
      </c>
      <c r="I2039" s="145">
        <v>0</v>
      </c>
      <c r="J2039" s="145">
        <v>0</v>
      </c>
      <c r="K2039" s="145">
        <v>0</v>
      </c>
      <c r="L2039" s="145">
        <v>0</v>
      </c>
      <c r="M2039" s="145">
        <v>1</v>
      </c>
      <c r="N2039" s="145">
        <v>17544</v>
      </c>
    </row>
    <row r="2040" spans="1:14">
      <c r="A2040" s="258"/>
      <c r="B2040" s="258" t="s">
        <v>1951</v>
      </c>
      <c r="C2040" s="143"/>
      <c r="D2040" s="142">
        <v>13</v>
      </c>
      <c r="E2040" s="142">
        <v>13</v>
      </c>
      <c r="F2040" s="142">
        <v>5</v>
      </c>
      <c r="G2040" s="142">
        <v>0</v>
      </c>
      <c r="H2040" s="142">
        <v>0</v>
      </c>
      <c r="I2040" s="142">
        <v>1</v>
      </c>
      <c r="J2040" s="142"/>
      <c r="K2040" s="142"/>
      <c r="L2040" s="142"/>
      <c r="M2040" s="142"/>
      <c r="N2040" s="142"/>
    </row>
    <row r="2041" spans="1:14">
      <c r="A2041" s="258"/>
      <c r="B2041" s="258"/>
      <c r="C2041" s="147" t="s">
        <v>3324</v>
      </c>
      <c r="D2041" s="145">
        <v>0</v>
      </c>
      <c r="E2041" s="145">
        <v>1</v>
      </c>
      <c r="F2041" s="145">
        <v>0</v>
      </c>
      <c r="G2041" s="145">
        <v>0</v>
      </c>
      <c r="H2041" s="145">
        <v>0</v>
      </c>
      <c r="I2041" s="145">
        <v>0</v>
      </c>
      <c r="J2041" s="145"/>
      <c r="K2041" s="145"/>
      <c r="L2041" s="145">
        <v>1</v>
      </c>
      <c r="M2041" s="145"/>
      <c r="N2041" s="145">
        <v>14796</v>
      </c>
    </row>
    <row r="2042" spans="1:14">
      <c r="A2042" s="258"/>
      <c r="B2042" s="258"/>
      <c r="C2042" s="144" t="s">
        <v>3325</v>
      </c>
      <c r="D2042" s="145">
        <v>2</v>
      </c>
      <c r="E2042" s="145">
        <v>0</v>
      </c>
      <c r="F2042" s="145">
        <v>0</v>
      </c>
      <c r="G2042" s="145">
        <v>0</v>
      </c>
      <c r="H2042" s="145">
        <v>0</v>
      </c>
      <c r="I2042" s="145">
        <v>1</v>
      </c>
      <c r="J2042" s="145">
        <v>0</v>
      </c>
      <c r="K2042" s="145">
        <v>2</v>
      </c>
      <c r="L2042" s="145">
        <v>1</v>
      </c>
      <c r="M2042" s="145">
        <v>0</v>
      </c>
      <c r="N2042" s="145">
        <v>16448</v>
      </c>
    </row>
    <row r="2043" spans="1:14">
      <c r="A2043" s="258"/>
      <c r="B2043" s="258"/>
      <c r="C2043" s="144" t="s">
        <v>3326</v>
      </c>
      <c r="D2043" s="145">
        <v>1</v>
      </c>
      <c r="E2043" s="145">
        <v>0</v>
      </c>
      <c r="F2043" s="145">
        <v>0</v>
      </c>
      <c r="G2043" s="145">
        <v>0</v>
      </c>
      <c r="H2043" s="145">
        <v>0</v>
      </c>
      <c r="I2043" s="145">
        <v>0</v>
      </c>
      <c r="J2043" s="145">
        <v>1</v>
      </c>
      <c r="K2043" s="145"/>
      <c r="L2043" s="145"/>
      <c r="M2043" s="145"/>
      <c r="N2043" s="145">
        <v>6166</v>
      </c>
    </row>
    <row r="2044" spans="1:14">
      <c r="A2044" s="258"/>
      <c r="B2044" s="258"/>
      <c r="C2044" s="144" t="s">
        <v>3327</v>
      </c>
      <c r="D2044" s="145">
        <v>1</v>
      </c>
      <c r="E2044" s="145">
        <v>1</v>
      </c>
      <c r="F2044" s="145">
        <v>3</v>
      </c>
      <c r="G2044" s="145">
        <v>0</v>
      </c>
      <c r="H2044" s="145">
        <v>0</v>
      </c>
      <c r="I2044" s="145">
        <v>0</v>
      </c>
      <c r="J2044" s="145">
        <v>3</v>
      </c>
      <c r="K2044" s="145">
        <v>0</v>
      </c>
      <c r="L2044" s="145">
        <v>0</v>
      </c>
      <c r="M2044" s="145">
        <v>2</v>
      </c>
      <c r="N2044" s="145">
        <v>7942</v>
      </c>
    </row>
    <row r="2045" spans="1:14">
      <c r="A2045" s="258"/>
      <c r="B2045" s="258"/>
      <c r="C2045" s="144" t="s">
        <v>3328</v>
      </c>
      <c r="D2045" s="145"/>
      <c r="E2045" s="145"/>
      <c r="F2045" s="145"/>
      <c r="G2045" s="145"/>
      <c r="H2045" s="145"/>
      <c r="I2045" s="145"/>
      <c r="J2045" s="145"/>
      <c r="K2045" s="145"/>
      <c r="L2045" s="145"/>
      <c r="M2045" s="145"/>
      <c r="N2045" s="145"/>
    </row>
    <row r="2046" spans="1:14">
      <c r="A2046" s="258"/>
      <c r="B2046" s="258"/>
      <c r="C2046" s="146" t="s">
        <v>3329</v>
      </c>
      <c r="D2046" s="145">
        <v>1</v>
      </c>
      <c r="E2046" s="145">
        <v>0</v>
      </c>
      <c r="F2046" s="145">
        <v>0</v>
      </c>
      <c r="G2046" s="145">
        <v>0</v>
      </c>
      <c r="H2046" s="145">
        <v>0</v>
      </c>
      <c r="I2046" s="145">
        <v>0</v>
      </c>
      <c r="J2046" s="145">
        <v>1</v>
      </c>
      <c r="K2046" s="145">
        <v>0</v>
      </c>
      <c r="L2046" s="145">
        <v>0</v>
      </c>
      <c r="M2046" s="145">
        <v>0</v>
      </c>
      <c r="N2046" s="145">
        <v>15444</v>
      </c>
    </row>
    <row r="2047" spans="1:14">
      <c r="A2047" s="258"/>
      <c r="B2047" s="258"/>
      <c r="C2047" s="146" t="s">
        <v>3330</v>
      </c>
      <c r="D2047" s="145">
        <v>1</v>
      </c>
      <c r="E2047" s="145">
        <v>1</v>
      </c>
      <c r="F2047" s="145">
        <v>0</v>
      </c>
      <c r="G2047" s="145">
        <v>0</v>
      </c>
      <c r="H2047" s="145">
        <v>0</v>
      </c>
      <c r="I2047" s="145">
        <v>0</v>
      </c>
      <c r="J2047" s="145">
        <v>0</v>
      </c>
      <c r="K2047" s="145">
        <v>0</v>
      </c>
      <c r="L2047" s="145">
        <v>2</v>
      </c>
      <c r="M2047" s="145">
        <v>0</v>
      </c>
      <c r="N2047" s="145">
        <v>56771</v>
      </c>
    </row>
    <row r="2048" spans="1:14">
      <c r="A2048" s="258"/>
      <c r="B2048" s="258"/>
      <c r="C2048" s="144" t="s">
        <v>3331</v>
      </c>
      <c r="D2048" s="145">
        <v>1</v>
      </c>
      <c r="E2048" s="145">
        <v>0</v>
      </c>
      <c r="F2048" s="145">
        <v>0</v>
      </c>
      <c r="G2048" s="145">
        <v>0</v>
      </c>
      <c r="H2048" s="145">
        <v>0</v>
      </c>
      <c r="I2048" s="145">
        <v>0</v>
      </c>
      <c r="J2048" s="145">
        <v>0</v>
      </c>
      <c r="K2048" s="145">
        <v>0</v>
      </c>
      <c r="L2048" s="145">
        <v>1</v>
      </c>
      <c r="M2048" s="145">
        <v>0</v>
      </c>
      <c r="N2048" s="145">
        <v>11788</v>
      </c>
    </row>
    <row r="2049" spans="1:14" ht="19">
      <c r="A2049" s="258"/>
      <c r="B2049" s="258"/>
      <c r="C2049" s="144" t="s">
        <v>8052</v>
      </c>
      <c r="D2049" s="145">
        <v>6</v>
      </c>
      <c r="E2049" s="145">
        <v>10</v>
      </c>
      <c r="F2049" s="145">
        <v>2</v>
      </c>
      <c r="G2049" s="145">
        <v>0</v>
      </c>
      <c r="H2049" s="145">
        <v>0</v>
      </c>
      <c r="I2049" s="145">
        <v>0</v>
      </c>
      <c r="J2049" s="145">
        <v>6</v>
      </c>
      <c r="K2049" s="145">
        <v>4</v>
      </c>
      <c r="L2049" s="145">
        <v>2</v>
      </c>
      <c r="M2049" s="145">
        <v>1</v>
      </c>
      <c r="N2049" s="145">
        <v>11681</v>
      </c>
    </row>
    <row r="2050" spans="1:14">
      <c r="A2050" s="258"/>
      <c r="B2050" s="258" t="s">
        <v>1955</v>
      </c>
      <c r="C2050" s="141"/>
      <c r="D2050" s="142">
        <v>20</v>
      </c>
      <c r="E2050" s="142">
        <v>4</v>
      </c>
      <c r="F2050" s="142">
        <v>6</v>
      </c>
      <c r="G2050" s="142">
        <v>0</v>
      </c>
      <c r="H2050" s="142">
        <v>0</v>
      </c>
      <c r="I2050" s="142">
        <v>1</v>
      </c>
      <c r="J2050" s="142"/>
      <c r="K2050" s="142"/>
      <c r="L2050" s="142"/>
      <c r="M2050" s="142"/>
      <c r="N2050" s="142"/>
    </row>
    <row r="2051" spans="1:14" ht="19">
      <c r="A2051" s="258"/>
      <c r="B2051" s="258"/>
      <c r="C2051" s="144" t="s">
        <v>8053</v>
      </c>
      <c r="D2051" s="145">
        <v>4</v>
      </c>
      <c r="E2051" s="145">
        <v>2</v>
      </c>
      <c r="F2051" s="145">
        <v>1</v>
      </c>
      <c r="G2051" s="145">
        <v>0</v>
      </c>
      <c r="H2051" s="145">
        <v>0</v>
      </c>
      <c r="I2051" s="145">
        <v>0</v>
      </c>
      <c r="J2051" s="145">
        <v>2</v>
      </c>
      <c r="K2051" s="145">
        <v>1</v>
      </c>
      <c r="L2051" s="145">
        <v>2</v>
      </c>
      <c r="M2051" s="145"/>
      <c r="N2051" s="145"/>
    </row>
    <row r="2052" spans="1:14" ht="19">
      <c r="A2052" s="258"/>
      <c r="B2052" s="258"/>
      <c r="C2052" s="144" t="s">
        <v>8054</v>
      </c>
      <c r="D2052" s="145">
        <v>1</v>
      </c>
      <c r="E2052" s="145">
        <v>1</v>
      </c>
      <c r="F2052" s="145">
        <v>1</v>
      </c>
      <c r="G2052" s="145">
        <v>0</v>
      </c>
      <c r="H2052" s="145">
        <v>0</v>
      </c>
      <c r="I2052" s="145">
        <v>1</v>
      </c>
      <c r="J2052" s="145">
        <v>2</v>
      </c>
      <c r="K2052" s="145">
        <v>1</v>
      </c>
      <c r="L2052" s="145"/>
      <c r="M2052" s="145"/>
      <c r="N2052" s="145"/>
    </row>
    <row r="2053" spans="1:14" ht="19">
      <c r="A2053" s="258"/>
      <c r="B2053" s="258"/>
      <c r="C2053" s="144" t="s">
        <v>8055</v>
      </c>
      <c r="D2053" s="145">
        <v>4</v>
      </c>
      <c r="E2053" s="145">
        <v>0</v>
      </c>
      <c r="F2053" s="145">
        <v>0</v>
      </c>
      <c r="G2053" s="145">
        <v>0</v>
      </c>
      <c r="H2053" s="145">
        <v>0</v>
      </c>
      <c r="I2053" s="145">
        <v>0</v>
      </c>
      <c r="J2053" s="145"/>
      <c r="K2053" s="145">
        <v>1</v>
      </c>
      <c r="L2053" s="145"/>
      <c r="M2053" s="145"/>
      <c r="N2053" s="145"/>
    </row>
    <row r="2054" spans="1:14">
      <c r="A2054" s="258"/>
      <c r="B2054" s="258"/>
      <c r="C2054" s="144" t="s">
        <v>2501</v>
      </c>
      <c r="D2054" s="145">
        <v>0</v>
      </c>
      <c r="E2054" s="145">
        <v>1</v>
      </c>
      <c r="F2054" s="145">
        <v>0</v>
      </c>
      <c r="G2054" s="145">
        <v>0</v>
      </c>
      <c r="H2054" s="145">
        <v>0</v>
      </c>
      <c r="I2054" s="145">
        <v>0</v>
      </c>
      <c r="J2054" s="145"/>
      <c r="K2054" s="145"/>
      <c r="L2054" s="145">
        <v>1</v>
      </c>
      <c r="M2054" s="145"/>
      <c r="N2054" s="145"/>
    </row>
    <row r="2055" spans="1:14" ht="19">
      <c r="A2055" s="258"/>
      <c r="B2055" s="258"/>
      <c r="C2055" s="144" t="s">
        <v>8056</v>
      </c>
      <c r="D2055" s="145">
        <v>11</v>
      </c>
      <c r="E2055" s="145">
        <v>0</v>
      </c>
      <c r="F2055" s="145">
        <v>4</v>
      </c>
      <c r="G2055" s="145">
        <v>0</v>
      </c>
      <c r="H2055" s="145">
        <v>0</v>
      </c>
      <c r="I2055" s="145">
        <v>0</v>
      </c>
      <c r="J2055" s="145">
        <v>3</v>
      </c>
      <c r="K2055" s="145">
        <v>3</v>
      </c>
      <c r="L2055" s="145">
        <v>4</v>
      </c>
      <c r="M2055" s="145">
        <v>2</v>
      </c>
      <c r="N2055" s="145"/>
    </row>
    <row r="2056" spans="1:14">
      <c r="A2056" s="258"/>
      <c r="B2056" s="258" t="s">
        <v>2255</v>
      </c>
      <c r="C2056" s="141"/>
      <c r="D2056" s="142">
        <v>4</v>
      </c>
      <c r="E2056" s="142">
        <v>0</v>
      </c>
      <c r="F2056" s="142">
        <v>0</v>
      </c>
      <c r="G2056" s="142">
        <v>0</v>
      </c>
      <c r="H2056" s="142">
        <v>0</v>
      </c>
      <c r="I2056" s="142">
        <v>1</v>
      </c>
      <c r="J2056" s="142"/>
      <c r="K2056" s="142"/>
      <c r="L2056" s="142"/>
      <c r="M2056" s="142"/>
      <c r="N2056" s="142"/>
    </row>
    <row r="2057" spans="1:14">
      <c r="A2057" s="258"/>
      <c r="B2057" s="258"/>
      <c r="C2057" s="144" t="s">
        <v>2767</v>
      </c>
      <c r="D2057" s="145">
        <v>4</v>
      </c>
      <c r="E2057" s="145">
        <v>0</v>
      </c>
      <c r="F2057" s="145">
        <v>0</v>
      </c>
      <c r="G2057" s="145">
        <v>0</v>
      </c>
      <c r="H2057" s="145">
        <v>0</v>
      </c>
      <c r="I2057" s="145">
        <v>1</v>
      </c>
      <c r="J2057" s="145">
        <v>3</v>
      </c>
      <c r="K2057" s="145">
        <v>2</v>
      </c>
      <c r="L2057" s="145">
        <v>0</v>
      </c>
      <c r="M2057" s="145"/>
      <c r="N2057" s="145"/>
    </row>
    <row r="2058" spans="1:14">
      <c r="A2058" s="258"/>
      <c r="B2058" s="258" t="s">
        <v>2259</v>
      </c>
      <c r="C2058" s="141"/>
      <c r="D2058" s="142">
        <v>18</v>
      </c>
      <c r="E2058" s="142">
        <v>15</v>
      </c>
      <c r="F2058" s="142">
        <v>7</v>
      </c>
      <c r="G2058" s="142">
        <v>0</v>
      </c>
      <c r="H2058" s="142">
        <v>1</v>
      </c>
      <c r="I2058" s="142">
        <v>2</v>
      </c>
      <c r="J2058" s="142"/>
      <c r="K2058" s="142"/>
      <c r="L2058" s="142"/>
      <c r="M2058" s="142"/>
      <c r="N2058" s="142"/>
    </row>
    <row r="2059" spans="1:14" ht="19">
      <c r="A2059" s="258"/>
      <c r="B2059" s="258"/>
      <c r="C2059" s="144" t="s">
        <v>8057</v>
      </c>
      <c r="D2059" s="145">
        <v>1</v>
      </c>
      <c r="E2059" s="145">
        <v>1</v>
      </c>
      <c r="F2059" s="145">
        <v>1</v>
      </c>
      <c r="G2059" s="145">
        <v>0</v>
      </c>
      <c r="H2059" s="145">
        <v>0</v>
      </c>
      <c r="I2059" s="145">
        <v>0</v>
      </c>
      <c r="J2059" s="145"/>
      <c r="K2059" s="145">
        <v>1</v>
      </c>
      <c r="L2059" s="145">
        <v>1</v>
      </c>
      <c r="M2059" s="145"/>
      <c r="N2059" s="145"/>
    </row>
    <row r="2060" spans="1:14" ht="19">
      <c r="A2060" s="258"/>
      <c r="B2060" s="258"/>
      <c r="C2060" s="144" t="s">
        <v>8058</v>
      </c>
      <c r="D2060" s="145">
        <v>4</v>
      </c>
      <c r="E2060" s="145">
        <v>8</v>
      </c>
      <c r="F2060" s="145">
        <v>1</v>
      </c>
      <c r="G2060" s="145">
        <v>0</v>
      </c>
      <c r="H2060" s="145">
        <v>0</v>
      </c>
      <c r="I2060" s="145">
        <v>1</v>
      </c>
      <c r="J2060" s="145">
        <v>1</v>
      </c>
      <c r="K2060" s="145">
        <v>3</v>
      </c>
      <c r="L2060" s="145">
        <v>4</v>
      </c>
      <c r="M2060" s="145">
        <v>5</v>
      </c>
      <c r="N2060" s="145"/>
    </row>
    <row r="2061" spans="1:14">
      <c r="A2061" s="258"/>
      <c r="B2061" s="258"/>
      <c r="C2061" s="144" t="s">
        <v>3332</v>
      </c>
      <c r="D2061" s="145">
        <v>1</v>
      </c>
      <c r="E2061" s="145">
        <v>1</v>
      </c>
      <c r="F2061" s="145">
        <v>1</v>
      </c>
      <c r="G2061" s="145">
        <v>0</v>
      </c>
      <c r="H2061" s="145">
        <v>0</v>
      </c>
      <c r="I2061" s="145">
        <v>0</v>
      </c>
      <c r="J2061" s="145">
        <v>1</v>
      </c>
      <c r="K2061" s="145">
        <v>2</v>
      </c>
      <c r="L2061" s="145"/>
      <c r="M2061" s="145"/>
      <c r="N2061" s="145"/>
    </row>
    <row r="2062" spans="1:14" ht="19">
      <c r="A2062" s="258"/>
      <c r="B2062" s="258"/>
      <c r="C2062" s="144" t="s">
        <v>8059</v>
      </c>
      <c r="D2062" s="145">
        <v>4</v>
      </c>
      <c r="E2062" s="145">
        <v>2</v>
      </c>
      <c r="F2062" s="145">
        <v>1</v>
      </c>
      <c r="G2062" s="145">
        <v>0</v>
      </c>
      <c r="H2062" s="145">
        <v>0</v>
      </c>
      <c r="I2062" s="145">
        <v>1</v>
      </c>
      <c r="J2062" s="145">
        <v>3</v>
      </c>
      <c r="K2062" s="145">
        <v>1</v>
      </c>
      <c r="L2062" s="145">
        <v>2</v>
      </c>
      <c r="M2062" s="145">
        <v>1</v>
      </c>
      <c r="N2062" s="145"/>
    </row>
    <row r="2063" spans="1:14">
      <c r="A2063" s="258"/>
      <c r="B2063" s="258"/>
      <c r="C2063" s="144" t="s">
        <v>3333</v>
      </c>
      <c r="D2063" s="145"/>
      <c r="E2063" s="145"/>
      <c r="F2063" s="145"/>
      <c r="G2063" s="145"/>
      <c r="H2063" s="145"/>
      <c r="I2063" s="145"/>
      <c r="J2063" s="145"/>
      <c r="K2063" s="145"/>
      <c r="L2063" s="145"/>
      <c r="M2063" s="145"/>
      <c r="N2063" s="145"/>
    </row>
    <row r="2064" spans="1:14" ht="19">
      <c r="A2064" s="258"/>
      <c r="B2064" s="258"/>
      <c r="C2064" s="146" t="s">
        <v>8060</v>
      </c>
      <c r="D2064" s="145">
        <v>1</v>
      </c>
      <c r="E2064" s="145">
        <v>1</v>
      </c>
      <c r="F2064" s="145">
        <v>0</v>
      </c>
      <c r="G2064" s="145">
        <v>0</v>
      </c>
      <c r="H2064" s="145">
        <v>0</v>
      </c>
      <c r="I2064" s="145">
        <v>0</v>
      </c>
      <c r="J2064" s="145">
        <v>1</v>
      </c>
      <c r="K2064" s="145"/>
      <c r="L2064" s="145"/>
      <c r="M2064" s="145"/>
      <c r="N2064" s="145"/>
    </row>
    <row r="2065" spans="1:14" ht="19">
      <c r="A2065" s="258"/>
      <c r="B2065" s="258"/>
      <c r="C2065" s="146" t="s">
        <v>8061</v>
      </c>
      <c r="D2065" s="145">
        <v>2</v>
      </c>
      <c r="E2065" s="145">
        <v>0</v>
      </c>
      <c r="F2065" s="145">
        <v>0</v>
      </c>
      <c r="G2065" s="145">
        <v>0</v>
      </c>
      <c r="H2065" s="145">
        <v>1</v>
      </c>
      <c r="I2065" s="145">
        <v>0</v>
      </c>
      <c r="J2065" s="145"/>
      <c r="K2065" s="145">
        <v>1</v>
      </c>
      <c r="L2065" s="145"/>
      <c r="M2065" s="145"/>
      <c r="N2065" s="145"/>
    </row>
    <row r="2066" spans="1:14" ht="19">
      <c r="A2066" s="258"/>
      <c r="B2066" s="258"/>
      <c r="C2066" s="146" t="s">
        <v>8062</v>
      </c>
      <c r="D2066" s="145">
        <v>1</v>
      </c>
      <c r="E2066" s="145">
        <v>0</v>
      </c>
      <c r="F2066" s="145">
        <v>1</v>
      </c>
      <c r="G2066" s="145">
        <v>0</v>
      </c>
      <c r="H2066" s="145">
        <v>0</v>
      </c>
      <c r="I2066" s="145">
        <v>0</v>
      </c>
      <c r="J2066" s="145"/>
      <c r="K2066" s="145"/>
      <c r="L2066" s="145">
        <v>1</v>
      </c>
      <c r="M2066" s="145"/>
      <c r="N2066" s="145"/>
    </row>
    <row r="2067" spans="1:14" ht="19">
      <c r="A2067" s="258"/>
      <c r="B2067" s="258"/>
      <c r="C2067" s="144" t="s">
        <v>8063</v>
      </c>
      <c r="D2067" s="145">
        <v>4</v>
      </c>
      <c r="E2067" s="145">
        <v>2</v>
      </c>
      <c r="F2067" s="145">
        <v>2</v>
      </c>
      <c r="G2067" s="145">
        <v>0</v>
      </c>
      <c r="H2067" s="145">
        <v>0</v>
      </c>
      <c r="I2067" s="145">
        <v>0</v>
      </c>
      <c r="J2067" s="145"/>
      <c r="K2067" s="145">
        <v>4</v>
      </c>
      <c r="L2067" s="145"/>
      <c r="M2067" s="145">
        <v>1</v>
      </c>
      <c r="N2067" s="145"/>
    </row>
    <row r="2068" spans="1:14">
      <c r="A2068" s="258" t="s">
        <v>104</v>
      </c>
      <c r="B2068" s="143" t="s">
        <v>1904</v>
      </c>
      <c r="C2068" s="141"/>
      <c r="D2068" s="142">
        <v>24</v>
      </c>
      <c r="E2068" s="142">
        <v>5</v>
      </c>
      <c r="F2068" s="142">
        <v>8</v>
      </c>
      <c r="G2068" s="142">
        <v>1</v>
      </c>
      <c r="H2068" s="142">
        <v>1</v>
      </c>
      <c r="I2068" s="142">
        <v>2</v>
      </c>
      <c r="J2068" s="142"/>
      <c r="K2068" s="142"/>
      <c r="L2068" s="142"/>
      <c r="M2068" s="142"/>
      <c r="N2068" s="142"/>
    </row>
    <row r="2069" spans="1:14">
      <c r="A2069" s="258"/>
      <c r="B2069" s="258" t="s">
        <v>1905</v>
      </c>
      <c r="C2069" s="141"/>
      <c r="D2069" s="142">
        <v>16</v>
      </c>
      <c r="E2069" s="142">
        <v>4</v>
      </c>
      <c r="F2069" s="142">
        <v>5</v>
      </c>
      <c r="G2069" s="142">
        <v>1</v>
      </c>
      <c r="H2069" s="142">
        <v>0</v>
      </c>
      <c r="I2069" s="142">
        <v>1</v>
      </c>
      <c r="J2069" s="142"/>
      <c r="K2069" s="142"/>
      <c r="L2069" s="142"/>
      <c r="M2069" s="142"/>
      <c r="N2069" s="142"/>
    </row>
    <row r="2070" spans="1:14">
      <c r="A2070" s="258"/>
      <c r="B2070" s="258"/>
      <c r="C2070" s="144" t="s">
        <v>3334</v>
      </c>
      <c r="D2070" s="145">
        <v>0</v>
      </c>
      <c r="E2070" s="145">
        <v>0</v>
      </c>
      <c r="F2070" s="145">
        <v>1</v>
      </c>
      <c r="G2070" s="145">
        <v>0</v>
      </c>
      <c r="H2070" s="145">
        <v>0</v>
      </c>
      <c r="I2070" s="145">
        <v>0</v>
      </c>
      <c r="J2070" s="145">
        <v>0</v>
      </c>
      <c r="K2070" s="145">
        <v>0</v>
      </c>
      <c r="L2070" s="145">
        <v>0</v>
      </c>
      <c r="M2070" s="145">
        <v>1</v>
      </c>
      <c r="N2070" s="145">
        <v>560557</v>
      </c>
    </row>
    <row r="2071" spans="1:14" ht="19">
      <c r="A2071" s="258"/>
      <c r="B2071" s="258"/>
      <c r="C2071" s="144" t="s">
        <v>8064</v>
      </c>
      <c r="D2071" s="145">
        <v>2</v>
      </c>
      <c r="E2071" s="145">
        <v>0</v>
      </c>
      <c r="F2071" s="145">
        <v>0</v>
      </c>
      <c r="G2071" s="145">
        <v>0</v>
      </c>
      <c r="H2071" s="145">
        <v>0</v>
      </c>
      <c r="I2071" s="145">
        <v>0</v>
      </c>
      <c r="J2071" s="145">
        <v>0</v>
      </c>
      <c r="K2071" s="145">
        <v>0</v>
      </c>
      <c r="L2071" s="145">
        <v>1</v>
      </c>
      <c r="M2071" s="145">
        <v>0</v>
      </c>
      <c r="N2071" s="145">
        <v>12084</v>
      </c>
    </row>
    <row r="2072" spans="1:14">
      <c r="A2072" s="258"/>
      <c r="B2072" s="258"/>
      <c r="C2072" s="144" t="s">
        <v>3335</v>
      </c>
      <c r="D2072" s="145">
        <v>0</v>
      </c>
      <c r="E2072" s="145">
        <v>1</v>
      </c>
      <c r="F2072" s="145">
        <v>0</v>
      </c>
      <c r="G2072" s="145">
        <v>0</v>
      </c>
      <c r="H2072" s="145">
        <v>0</v>
      </c>
      <c r="I2072" s="145">
        <v>0</v>
      </c>
      <c r="J2072" s="145">
        <v>1</v>
      </c>
      <c r="K2072" s="145">
        <v>0</v>
      </c>
      <c r="L2072" s="145">
        <v>0</v>
      </c>
      <c r="M2072" s="145">
        <v>0</v>
      </c>
      <c r="N2072" s="145">
        <v>4099</v>
      </c>
    </row>
    <row r="2073" spans="1:14">
      <c r="A2073" s="258"/>
      <c r="B2073" s="258"/>
      <c r="C2073" s="147" t="s">
        <v>2044</v>
      </c>
      <c r="D2073" s="145">
        <v>1</v>
      </c>
      <c r="E2073" s="145">
        <v>0</v>
      </c>
      <c r="F2073" s="145">
        <v>0</v>
      </c>
      <c r="G2073" s="145">
        <v>0</v>
      </c>
      <c r="H2073" s="145">
        <v>0</v>
      </c>
      <c r="I2073" s="145">
        <v>0</v>
      </c>
      <c r="J2073" s="145">
        <v>1</v>
      </c>
      <c r="K2073" s="145">
        <v>0</v>
      </c>
      <c r="L2073" s="145">
        <v>0</v>
      </c>
      <c r="M2073" s="145">
        <v>0</v>
      </c>
      <c r="N2073" s="145">
        <v>31532</v>
      </c>
    </row>
    <row r="2074" spans="1:14">
      <c r="A2074" s="258"/>
      <c r="B2074" s="258"/>
      <c r="C2074" s="147" t="s">
        <v>2055</v>
      </c>
      <c r="D2074" s="145">
        <v>8</v>
      </c>
      <c r="E2074" s="145">
        <v>1</v>
      </c>
      <c r="F2074" s="145">
        <v>1</v>
      </c>
      <c r="G2074" s="145">
        <v>0</v>
      </c>
      <c r="H2074" s="145">
        <v>0</v>
      </c>
      <c r="I2074" s="145">
        <v>0</v>
      </c>
      <c r="J2074" s="145">
        <v>0</v>
      </c>
      <c r="K2074" s="145">
        <v>0</v>
      </c>
      <c r="L2074" s="145">
        <v>7</v>
      </c>
      <c r="M2074" s="145">
        <v>3</v>
      </c>
      <c r="N2074" s="145">
        <v>37734</v>
      </c>
    </row>
    <row r="2075" spans="1:14">
      <c r="A2075" s="258"/>
      <c r="B2075" s="258"/>
      <c r="C2075" s="147" t="s">
        <v>3336</v>
      </c>
      <c r="D2075" s="145">
        <v>2</v>
      </c>
      <c r="E2075" s="145">
        <v>1</v>
      </c>
      <c r="F2075" s="145">
        <v>2</v>
      </c>
      <c r="G2075" s="145">
        <v>1</v>
      </c>
      <c r="H2075" s="145">
        <v>0</v>
      </c>
      <c r="I2075" s="145">
        <v>0</v>
      </c>
      <c r="J2075" s="145">
        <v>3</v>
      </c>
      <c r="K2075" s="145">
        <v>2</v>
      </c>
      <c r="L2075" s="145">
        <v>0</v>
      </c>
      <c r="M2075" s="145">
        <v>1</v>
      </c>
      <c r="N2075" s="145">
        <v>114102</v>
      </c>
    </row>
    <row r="2076" spans="1:14">
      <c r="A2076" s="258"/>
      <c r="B2076" s="258"/>
      <c r="C2076" s="147" t="s">
        <v>2498</v>
      </c>
      <c r="D2076" s="145">
        <v>0</v>
      </c>
      <c r="E2076" s="145">
        <v>0</v>
      </c>
      <c r="F2076" s="145">
        <v>0</v>
      </c>
      <c r="G2076" s="145">
        <v>0</v>
      </c>
      <c r="H2076" s="145">
        <v>0</v>
      </c>
      <c r="I2076" s="145">
        <v>1</v>
      </c>
      <c r="J2076" s="145">
        <v>0</v>
      </c>
      <c r="K2076" s="145">
        <v>1</v>
      </c>
      <c r="L2076" s="145">
        <v>0</v>
      </c>
      <c r="M2076" s="145">
        <v>0</v>
      </c>
      <c r="N2076" s="145">
        <v>2567</v>
      </c>
    </row>
    <row r="2077" spans="1:14">
      <c r="A2077" s="258"/>
      <c r="B2077" s="258"/>
      <c r="C2077" s="147" t="s">
        <v>3337</v>
      </c>
      <c r="D2077" s="145">
        <v>1</v>
      </c>
      <c r="E2077" s="145">
        <v>0</v>
      </c>
      <c r="F2077" s="145">
        <v>0</v>
      </c>
      <c r="G2077" s="145">
        <v>0</v>
      </c>
      <c r="H2077" s="145">
        <v>0</v>
      </c>
      <c r="I2077" s="145">
        <v>0</v>
      </c>
      <c r="J2077" s="145">
        <v>0</v>
      </c>
      <c r="K2077" s="145">
        <v>1</v>
      </c>
      <c r="L2077" s="145">
        <v>0</v>
      </c>
      <c r="M2077" s="145">
        <v>0</v>
      </c>
      <c r="N2077" s="145">
        <v>107435</v>
      </c>
    </row>
    <row r="2078" spans="1:14">
      <c r="A2078" s="258"/>
      <c r="B2078" s="258"/>
      <c r="C2078" s="147" t="s">
        <v>3338</v>
      </c>
      <c r="D2078" s="145">
        <v>0</v>
      </c>
      <c r="E2078" s="145">
        <v>1</v>
      </c>
      <c r="F2078" s="145">
        <v>1</v>
      </c>
      <c r="G2078" s="145">
        <v>0</v>
      </c>
      <c r="H2078" s="145">
        <v>0</v>
      </c>
      <c r="I2078" s="145">
        <v>0</v>
      </c>
      <c r="J2078" s="145">
        <v>0</v>
      </c>
      <c r="K2078" s="145">
        <v>0</v>
      </c>
      <c r="L2078" s="145">
        <v>1</v>
      </c>
      <c r="M2078" s="145">
        <v>1</v>
      </c>
      <c r="N2078" s="145">
        <v>88705</v>
      </c>
    </row>
    <row r="2079" spans="1:14">
      <c r="A2079" s="258"/>
      <c r="B2079" s="258"/>
      <c r="C2079" s="147" t="s">
        <v>3339</v>
      </c>
      <c r="D2079" s="145">
        <v>2</v>
      </c>
      <c r="E2079" s="145">
        <v>0</v>
      </c>
      <c r="F2079" s="145">
        <v>0</v>
      </c>
      <c r="G2079" s="145">
        <v>0</v>
      </c>
      <c r="H2079" s="145">
        <v>0</v>
      </c>
      <c r="I2079" s="145">
        <v>0</v>
      </c>
      <c r="J2079" s="145">
        <v>1</v>
      </c>
      <c r="K2079" s="145">
        <v>0</v>
      </c>
      <c r="L2079" s="145">
        <v>1</v>
      </c>
      <c r="M2079" s="145">
        <v>0</v>
      </c>
      <c r="N2079" s="145">
        <v>6060</v>
      </c>
    </row>
    <row r="2080" spans="1:14">
      <c r="A2080" s="258"/>
      <c r="B2080" s="258" t="s">
        <v>1951</v>
      </c>
      <c r="C2080" s="141"/>
      <c r="D2080" s="142">
        <v>0</v>
      </c>
      <c r="E2080" s="142">
        <v>1</v>
      </c>
      <c r="F2080" s="142">
        <v>0</v>
      </c>
      <c r="G2080" s="142">
        <v>0</v>
      </c>
      <c r="H2080" s="142">
        <v>0</v>
      </c>
      <c r="I2080" s="142">
        <v>1</v>
      </c>
      <c r="J2080" s="142"/>
      <c r="K2080" s="142"/>
      <c r="L2080" s="142"/>
      <c r="M2080" s="142"/>
      <c r="N2080" s="142"/>
    </row>
    <row r="2081" spans="1:14">
      <c r="A2081" s="258"/>
      <c r="B2081" s="258"/>
      <c r="C2081" s="144" t="s">
        <v>3340</v>
      </c>
      <c r="D2081" s="145">
        <v>0</v>
      </c>
      <c r="E2081" s="145">
        <v>1</v>
      </c>
      <c r="F2081" s="145">
        <v>0</v>
      </c>
      <c r="G2081" s="145">
        <v>0</v>
      </c>
      <c r="H2081" s="145">
        <v>0</v>
      </c>
      <c r="I2081" s="145">
        <v>1</v>
      </c>
      <c r="J2081" s="145">
        <v>0</v>
      </c>
      <c r="K2081" s="145">
        <v>0</v>
      </c>
      <c r="L2081" s="145">
        <v>1</v>
      </c>
      <c r="M2081" s="145">
        <v>1</v>
      </c>
      <c r="N2081" s="145">
        <v>16089</v>
      </c>
    </row>
    <row r="2082" spans="1:14">
      <c r="A2082" s="258"/>
      <c r="B2082" s="258" t="s">
        <v>1955</v>
      </c>
      <c r="C2082" s="141"/>
      <c r="D2082" s="142">
        <v>6</v>
      </c>
      <c r="E2082" s="142">
        <v>0</v>
      </c>
      <c r="F2082" s="142">
        <v>1</v>
      </c>
      <c r="G2082" s="142">
        <v>0</v>
      </c>
      <c r="H2082" s="142">
        <v>0</v>
      </c>
      <c r="I2082" s="142">
        <v>0</v>
      </c>
      <c r="J2082" s="142"/>
      <c r="K2082" s="142"/>
      <c r="L2082" s="142"/>
      <c r="M2082" s="142"/>
      <c r="N2082" s="142"/>
    </row>
    <row r="2083" spans="1:14" ht="19">
      <c r="A2083" s="258"/>
      <c r="B2083" s="258"/>
      <c r="C2083" s="144" t="s">
        <v>8065</v>
      </c>
      <c r="D2083" s="145">
        <v>3</v>
      </c>
      <c r="E2083" s="145">
        <v>0</v>
      </c>
      <c r="F2083" s="145">
        <v>1</v>
      </c>
      <c r="G2083" s="145">
        <v>0</v>
      </c>
      <c r="H2083" s="145">
        <v>0</v>
      </c>
      <c r="I2083" s="145">
        <v>0</v>
      </c>
      <c r="J2083" s="145">
        <v>1</v>
      </c>
      <c r="K2083" s="145">
        <v>0</v>
      </c>
      <c r="L2083" s="145">
        <v>0</v>
      </c>
      <c r="M2083" s="145">
        <v>2</v>
      </c>
      <c r="N2083" s="145"/>
    </row>
    <row r="2084" spans="1:14">
      <c r="A2084" s="258"/>
      <c r="B2084" s="258"/>
      <c r="C2084" s="144" t="s">
        <v>3341</v>
      </c>
      <c r="D2084" s="145">
        <v>3</v>
      </c>
      <c r="E2084" s="145">
        <v>0</v>
      </c>
      <c r="F2084" s="145">
        <v>0</v>
      </c>
      <c r="G2084" s="145">
        <v>0</v>
      </c>
      <c r="H2084" s="145">
        <v>0</v>
      </c>
      <c r="I2084" s="145">
        <v>0</v>
      </c>
      <c r="J2084" s="145">
        <v>0</v>
      </c>
      <c r="K2084" s="145">
        <v>1</v>
      </c>
      <c r="L2084" s="145">
        <v>0</v>
      </c>
      <c r="M2084" s="145">
        <v>2</v>
      </c>
      <c r="N2084" s="145"/>
    </row>
    <row r="2085" spans="1:14">
      <c r="A2085" s="258"/>
      <c r="B2085" s="258" t="s">
        <v>1963</v>
      </c>
      <c r="C2085" s="141"/>
      <c r="D2085" s="142">
        <v>1</v>
      </c>
      <c r="E2085" s="142">
        <v>0</v>
      </c>
      <c r="F2085" s="142">
        <v>2</v>
      </c>
      <c r="G2085" s="142">
        <v>0</v>
      </c>
      <c r="H2085" s="142">
        <v>1</v>
      </c>
      <c r="I2085" s="142">
        <v>0</v>
      </c>
      <c r="J2085" s="142"/>
      <c r="K2085" s="142"/>
      <c r="L2085" s="142"/>
      <c r="M2085" s="142"/>
      <c r="N2085" s="142"/>
    </row>
    <row r="2086" spans="1:14">
      <c r="A2086" s="258"/>
      <c r="B2086" s="258"/>
      <c r="C2086" s="144" t="s">
        <v>3342</v>
      </c>
      <c r="D2086" s="145">
        <v>0</v>
      </c>
      <c r="E2086" s="145">
        <v>0</v>
      </c>
      <c r="F2086" s="145">
        <v>2</v>
      </c>
      <c r="G2086" s="145">
        <v>0</v>
      </c>
      <c r="H2086" s="145">
        <v>1</v>
      </c>
      <c r="I2086" s="145">
        <v>0</v>
      </c>
      <c r="J2086" s="145">
        <v>1</v>
      </c>
      <c r="K2086" s="145">
        <v>2</v>
      </c>
      <c r="L2086" s="145">
        <v>0</v>
      </c>
      <c r="M2086" s="145">
        <v>0</v>
      </c>
      <c r="N2086" s="145"/>
    </row>
    <row r="2087" spans="1:14">
      <c r="A2087" s="258"/>
      <c r="B2087" s="258"/>
      <c r="C2087" s="144" t="s">
        <v>3343</v>
      </c>
      <c r="D2087" s="145">
        <v>1</v>
      </c>
      <c r="E2087" s="145">
        <v>0</v>
      </c>
      <c r="F2087" s="145">
        <v>0</v>
      </c>
      <c r="G2087" s="145">
        <v>0</v>
      </c>
      <c r="H2087" s="145">
        <v>0</v>
      </c>
      <c r="I2087" s="145">
        <v>0</v>
      </c>
      <c r="J2087" s="145">
        <v>0</v>
      </c>
      <c r="K2087" s="145">
        <v>0</v>
      </c>
      <c r="L2087" s="145">
        <v>0</v>
      </c>
      <c r="M2087" s="145">
        <v>1</v>
      </c>
      <c r="N2087" s="145"/>
    </row>
    <row r="2088" spans="1:14">
      <c r="A2088" s="258"/>
      <c r="B2088" s="258" t="s">
        <v>1996</v>
      </c>
      <c r="C2088" s="141"/>
      <c r="D2088" s="142">
        <v>1</v>
      </c>
      <c r="E2088" s="142">
        <v>0</v>
      </c>
      <c r="F2088" s="142">
        <v>0</v>
      </c>
      <c r="G2088" s="142">
        <v>0</v>
      </c>
      <c r="H2088" s="142">
        <v>0</v>
      </c>
      <c r="I2088" s="142">
        <v>0</v>
      </c>
      <c r="J2088" s="142"/>
      <c r="K2088" s="142"/>
      <c r="L2088" s="142"/>
      <c r="M2088" s="142"/>
      <c r="N2088" s="142"/>
    </row>
    <row r="2089" spans="1:14">
      <c r="A2089" s="258"/>
      <c r="B2089" s="258"/>
      <c r="C2089" s="144" t="s">
        <v>3344</v>
      </c>
      <c r="D2089" s="145">
        <v>1</v>
      </c>
      <c r="E2089" s="145">
        <v>0</v>
      </c>
      <c r="F2089" s="145">
        <v>0</v>
      </c>
      <c r="G2089" s="145">
        <v>0</v>
      </c>
      <c r="H2089" s="145">
        <v>0</v>
      </c>
      <c r="I2089" s="145">
        <v>0</v>
      </c>
      <c r="J2089" s="145">
        <v>1</v>
      </c>
      <c r="K2089" s="145">
        <v>0</v>
      </c>
      <c r="L2089" s="145">
        <v>0</v>
      </c>
      <c r="M2089" s="145">
        <v>0</v>
      </c>
      <c r="N2089" s="145"/>
    </row>
    <row r="2090" spans="1:14">
      <c r="A2090" s="258" t="s">
        <v>105</v>
      </c>
      <c r="B2090" s="143" t="s">
        <v>1904</v>
      </c>
      <c r="C2090" s="141"/>
      <c r="D2090" s="142">
        <v>386</v>
      </c>
      <c r="E2090" s="142">
        <v>421</v>
      </c>
      <c r="F2090" s="142">
        <v>123</v>
      </c>
      <c r="G2090" s="142">
        <v>4</v>
      </c>
      <c r="H2090" s="142">
        <v>0</v>
      </c>
      <c r="I2090" s="142">
        <v>19</v>
      </c>
      <c r="J2090" s="142"/>
      <c r="K2090" s="142"/>
      <c r="L2090" s="142"/>
      <c r="M2090" s="142"/>
      <c r="N2090" s="142"/>
    </row>
    <row r="2091" spans="1:14">
      <c r="A2091" s="258"/>
      <c r="B2091" s="258" t="s">
        <v>1905</v>
      </c>
      <c r="C2091" s="141"/>
      <c r="D2091" s="142">
        <v>280</v>
      </c>
      <c r="E2091" s="142">
        <v>344</v>
      </c>
      <c r="F2091" s="142">
        <v>101</v>
      </c>
      <c r="G2091" s="142">
        <v>3</v>
      </c>
      <c r="H2091" s="142">
        <v>0</v>
      </c>
      <c r="I2091" s="142">
        <v>16</v>
      </c>
      <c r="J2091" s="142"/>
      <c r="K2091" s="142"/>
      <c r="L2091" s="142"/>
      <c r="M2091" s="142"/>
      <c r="N2091" s="142"/>
    </row>
    <row r="2092" spans="1:14" ht="19">
      <c r="A2092" s="258"/>
      <c r="B2092" s="258"/>
      <c r="C2092" s="144" t="s">
        <v>8066</v>
      </c>
      <c r="D2092" s="145">
        <v>28</v>
      </c>
      <c r="E2092" s="145">
        <v>2</v>
      </c>
      <c r="F2092" s="145">
        <v>3</v>
      </c>
      <c r="G2092" s="145">
        <v>0</v>
      </c>
      <c r="H2092" s="145">
        <v>0</v>
      </c>
      <c r="I2092" s="145">
        <v>0</v>
      </c>
      <c r="J2092" s="145">
        <v>6</v>
      </c>
      <c r="K2092" s="145">
        <v>7</v>
      </c>
      <c r="L2092" s="145">
        <v>8</v>
      </c>
      <c r="M2092" s="145">
        <v>4</v>
      </c>
      <c r="N2092" s="145">
        <v>98104</v>
      </c>
    </row>
    <row r="2093" spans="1:14">
      <c r="A2093" s="258"/>
      <c r="B2093" s="258"/>
      <c r="C2093" s="144" t="s">
        <v>3345</v>
      </c>
      <c r="D2093" s="145">
        <v>1</v>
      </c>
      <c r="E2093" s="145">
        <v>0</v>
      </c>
      <c r="F2093" s="145">
        <v>0</v>
      </c>
      <c r="G2093" s="145">
        <v>0</v>
      </c>
      <c r="H2093" s="145">
        <v>0</v>
      </c>
      <c r="I2093" s="145">
        <v>0</v>
      </c>
      <c r="J2093" s="145">
        <v>0</v>
      </c>
      <c r="K2093" s="145">
        <v>0</v>
      </c>
      <c r="L2093" s="145">
        <v>1</v>
      </c>
      <c r="M2093" s="145"/>
      <c r="N2093" s="145">
        <v>123527</v>
      </c>
    </row>
    <row r="2094" spans="1:14">
      <c r="A2094" s="258"/>
      <c r="B2094" s="258"/>
      <c r="C2094" s="144" t="s">
        <v>3346</v>
      </c>
      <c r="D2094" s="145">
        <v>0</v>
      </c>
      <c r="E2094" s="145">
        <v>0</v>
      </c>
      <c r="F2094" s="145">
        <v>1</v>
      </c>
      <c r="G2094" s="145">
        <v>0</v>
      </c>
      <c r="H2094" s="145">
        <v>0</v>
      </c>
      <c r="I2094" s="145">
        <v>0</v>
      </c>
      <c r="J2094" s="145">
        <v>0</v>
      </c>
      <c r="K2094" s="145">
        <v>1</v>
      </c>
      <c r="L2094" s="145">
        <v>0</v>
      </c>
      <c r="M2094" s="145">
        <v>0</v>
      </c>
      <c r="N2094" s="145">
        <v>13729</v>
      </c>
    </row>
    <row r="2095" spans="1:14">
      <c r="A2095" s="258"/>
      <c r="B2095" s="258"/>
      <c r="C2095" s="144" t="s">
        <v>3347</v>
      </c>
      <c r="D2095" s="145">
        <v>2</v>
      </c>
      <c r="E2095" s="145">
        <v>0</v>
      </c>
      <c r="F2095" s="145">
        <v>0</v>
      </c>
      <c r="G2095" s="145">
        <v>0</v>
      </c>
      <c r="H2095" s="145">
        <v>0</v>
      </c>
      <c r="I2095" s="145">
        <v>0</v>
      </c>
      <c r="J2095" s="145">
        <v>0</v>
      </c>
      <c r="K2095" s="145">
        <v>0</v>
      </c>
      <c r="L2095" s="145">
        <v>1</v>
      </c>
      <c r="M2095" s="145">
        <v>1</v>
      </c>
      <c r="N2095" s="145">
        <v>34872</v>
      </c>
    </row>
    <row r="2096" spans="1:14" ht="19">
      <c r="A2096" s="258"/>
      <c r="B2096" s="258"/>
      <c r="C2096" s="144" t="s">
        <v>8067</v>
      </c>
      <c r="D2096" s="145">
        <v>0</v>
      </c>
      <c r="E2096" s="145">
        <v>3</v>
      </c>
      <c r="F2096" s="145">
        <v>0</v>
      </c>
      <c r="G2096" s="145">
        <v>0</v>
      </c>
      <c r="H2096" s="145">
        <v>0</v>
      </c>
      <c r="I2096" s="145">
        <v>0</v>
      </c>
      <c r="J2096" s="145">
        <v>0</v>
      </c>
      <c r="K2096" s="145">
        <v>1</v>
      </c>
      <c r="L2096" s="145">
        <v>0</v>
      </c>
      <c r="M2096" s="145">
        <v>1</v>
      </c>
      <c r="N2096" s="145">
        <v>36380</v>
      </c>
    </row>
    <row r="2097" spans="1:14" ht="19">
      <c r="A2097" s="258"/>
      <c r="B2097" s="258"/>
      <c r="C2097" s="144" t="s">
        <v>8068</v>
      </c>
      <c r="D2097" s="145">
        <v>9</v>
      </c>
      <c r="E2097" s="145">
        <v>1</v>
      </c>
      <c r="F2097" s="145">
        <v>2</v>
      </c>
      <c r="G2097" s="145">
        <v>0</v>
      </c>
      <c r="H2097" s="145">
        <v>0</v>
      </c>
      <c r="I2097" s="145">
        <v>0</v>
      </c>
      <c r="J2097" s="145">
        <v>4</v>
      </c>
      <c r="K2097" s="145">
        <v>2</v>
      </c>
      <c r="L2097" s="145">
        <v>4</v>
      </c>
      <c r="M2097" s="145">
        <v>1</v>
      </c>
      <c r="N2097" s="145">
        <v>275710</v>
      </c>
    </row>
    <row r="2098" spans="1:14">
      <c r="A2098" s="258"/>
      <c r="B2098" s="258"/>
      <c r="C2098" s="144" t="s">
        <v>3348</v>
      </c>
      <c r="D2098" s="145">
        <v>1</v>
      </c>
      <c r="E2098" s="145">
        <v>0</v>
      </c>
      <c r="F2098" s="145">
        <v>0</v>
      </c>
      <c r="G2098" s="145">
        <v>0</v>
      </c>
      <c r="H2098" s="145">
        <v>0</v>
      </c>
      <c r="I2098" s="145">
        <v>0</v>
      </c>
      <c r="J2098" s="145">
        <v>0</v>
      </c>
      <c r="K2098" s="145">
        <v>0</v>
      </c>
      <c r="L2098" s="145">
        <v>1</v>
      </c>
      <c r="M2098" s="145"/>
      <c r="N2098" s="145">
        <v>10479</v>
      </c>
    </row>
    <row r="2099" spans="1:14">
      <c r="A2099" s="258"/>
      <c r="B2099" s="258"/>
      <c r="C2099" s="144" t="s">
        <v>3349</v>
      </c>
      <c r="D2099" s="145">
        <v>1</v>
      </c>
      <c r="E2099" s="145">
        <v>0</v>
      </c>
      <c r="F2099" s="145">
        <v>0</v>
      </c>
      <c r="G2099" s="145">
        <v>0</v>
      </c>
      <c r="H2099" s="145">
        <v>0</v>
      </c>
      <c r="I2099" s="145">
        <v>0</v>
      </c>
      <c r="J2099" s="145">
        <v>0</v>
      </c>
      <c r="K2099" s="145">
        <v>1</v>
      </c>
      <c r="L2099" s="145">
        <v>0</v>
      </c>
      <c r="M2099" s="145">
        <v>0</v>
      </c>
      <c r="N2099" s="145">
        <v>7046</v>
      </c>
    </row>
    <row r="2100" spans="1:14" ht="19">
      <c r="A2100" s="258"/>
      <c r="B2100" s="258"/>
      <c r="C2100" s="144" t="s">
        <v>8069</v>
      </c>
      <c r="D2100" s="145">
        <v>2</v>
      </c>
      <c r="E2100" s="145">
        <v>4</v>
      </c>
      <c r="F2100" s="145">
        <v>0</v>
      </c>
      <c r="G2100" s="145">
        <v>0</v>
      </c>
      <c r="H2100" s="145">
        <v>0</v>
      </c>
      <c r="I2100" s="145">
        <v>0</v>
      </c>
      <c r="J2100" s="145">
        <v>1</v>
      </c>
      <c r="K2100" s="145">
        <v>2</v>
      </c>
      <c r="L2100" s="145">
        <v>1</v>
      </c>
      <c r="M2100" s="145">
        <v>1</v>
      </c>
      <c r="N2100" s="145">
        <v>80487</v>
      </c>
    </row>
    <row r="2101" spans="1:14">
      <c r="A2101" s="258"/>
      <c r="B2101" s="258"/>
      <c r="C2101" s="144" t="s">
        <v>3350</v>
      </c>
      <c r="D2101" s="145">
        <v>1</v>
      </c>
      <c r="E2101" s="145">
        <v>1</v>
      </c>
      <c r="F2101" s="145">
        <v>1</v>
      </c>
      <c r="G2101" s="145">
        <v>0</v>
      </c>
      <c r="H2101" s="145">
        <v>0</v>
      </c>
      <c r="I2101" s="145">
        <v>0</v>
      </c>
      <c r="J2101" s="145">
        <v>1</v>
      </c>
      <c r="K2101" s="145">
        <v>1</v>
      </c>
      <c r="L2101" s="145">
        <v>1</v>
      </c>
      <c r="M2101" s="145">
        <v>0</v>
      </c>
      <c r="N2101" s="145">
        <v>81035</v>
      </c>
    </row>
    <row r="2102" spans="1:14">
      <c r="A2102" s="258"/>
      <c r="B2102" s="258"/>
      <c r="C2102" s="144" t="s">
        <v>3351</v>
      </c>
      <c r="D2102" s="145">
        <v>1</v>
      </c>
      <c r="E2102" s="145">
        <v>0</v>
      </c>
      <c r="F2102" s="145">
        <v>1</v>
      </c>
      <c r="G2102" s="145">
        <v>0</v>
      </c>
      <c r="H2102" s="145">
        <v>0</v>
      </c>
      <c r="I2102" s="145">
        <v>0</v>
      </c>
      <c r="J2102" s="145">
        <v>0</v>
      </c>
      <c r="K2102" s="145"/>
      <c r="L2102" s="145">
        <v>1</v>
      </c>
      <c r="M2102" s="145">
        <v>1</v>
      </c>
      <c r="N2102" s="145">
        <v>11361</v>
      </c>
    </row>
    <row r="2103" spans="1:14">
      <c r="A2103" s="258"/>
      <c r="B2103" s="258"/>
      <c r="C2103" s="144" t="s">
        <v>3352</v>
      </c>
      <c r="D2103" s="145">
        <v>0</v>
      </c>
      <c r="E2103" s="145">
        <v>1</v>
      </c>
      <c r="F2103" s="145">
        <v>0</v>
      </c>
      <c r="G2103" s="145">
        <v>0</v>
      </c>
      <c r="H2103" s="145">
        <v>0</v>
      </c>
      <c r="I2103" s="145">
        <v>0</v>
      </c>
      <c r="J2103" s="145">
        <v>0</v>
      </c>
      <c r="K2103" s="145"/>
      <c r="L2103" s="145"/>
      <c r="M2103" s="145">
        <v>1</v>
      </c>
      <c r="N2103" s="145">
        <v>13936</v>
      </c>
    </row>
    <row r="2104" spans="1:14">
      <c r="A2104" s="258"/>
      <c r="B2104" s="258"/>
      <c r="C2104" s="144" t="s">
        <v>3353</v>
      </c>
      <c r="D2104" s="145">
        <v>0</v>
      </c>
      <c r="E2104" s="145">
        <v>1</v>
      </c>
      <c r="F2104" s="145">
        <v>0</v>
      </c>
      <c r="G2104" s="145">
        <v>0</v>
      </c>
      <c r="H2104" s="145">
        <v>0</v>
      </c>
      <c r="I2104" s="145">
        <v>0</v>
      </c>
      <c r="J2104" s="145">
        <v>0</v>
      </c>
      <c r="K2104" s="145">
        <v>0</v>
      </c>
      <c r="L2104" s="145">
        <v>1</v>
      </c>
      <c r="M2104" s="145"/>
      <c r="N2104" s="145">
        <v>5777</v>
      </c>
    </row>
    <row r="2105" spans="1:14">
      <c r="A2105" s="258"/>
      <c r="B2105" s="258"/>
      <c r="C2105" s="144" t="s">
        <v>3354</v>
      </c>
      <c r="D2105" s="145">
        <v>1</v>
      </c>
      <c r="E2105" s="145">
        <v>0</v>
      </c>
      <c r="F2105" s="145">
        <v>1</v>
      </c>
      <c r="G2105" s="145">
        <v>0</v>
      </c>
      <c r="H2105" s="145">
        <v>0</v>
      </c>
      <c r="I2105" s="145">
        <v>0</v>
      </c>
      <c r="J2105" s="145">
        <v>0</v>
      </c>
      <c r="K2105" s="145">
        <v>1</v>
      </c>
      <c r="L2105" s="145">
        <v>1</v>
      </c>
      <c r="M2105" s="145">
        <v>0</v>
      </c>
      <c r="N2105" s="145">
        <v>45094</v>
      </c>
    </row>
    <row r="2106" spans="1:14">
      <c r="A2106" s="258"/>
      <c r="B2106" s="258"/>
      <c r="C2106" s="144" t="s">
        <v>3355</v>
      </c>
      <c r="D2106" s="145">
        <v>1</v>
      </c>
      <c r="E2106" s="145">
        <v>0</v>
      </c>
      <c r="F2106" s="145">
        <v>0</v>
      </c>
      <c r="G2106" s="145">
        <v>0</v>
      </c>
      <c r="H2106" s="145">
        <v>0</v>
      </c>
      <c r="I2106" s="145">
        <v>0</v>
      </c>
      <c r="J2106" s="145">
        <v>0</v>
      </c>
      <c r="K2106" s="145">
        <v>1</v>
      </c>
      <c r="L2106" s="145"/>
      <c r="M2106" s="145"/>
      <c r="N2106" s="145">
        <v>35488</v>
      </c>
    </row>
    <row r="2107" spans="1:14" ht="19">
      <c r="A2107" s="258"/>
      <c r="B2107" s="258"/>
      <c r="C2107" s="144" t="s">
        <v>8070</v>
      </c>
      <c r="D2107" s="145">
        <v>2</v>
      </c>
      <c r="E2107" s="145">
        <v>0</v>
      </c>
      <c r="F2107" s="145">
        <v>0</v>
      </c>
      <c r="G2107" s="145">
        <v>0</v>
      </c>
      <c r="H2107" s="145">
        <v>0</v>
      </c>
      <c r="I2107" s="145">
        <v>0</v>
      </c>
      <c r="J2107" s="145">
        <v>0</v>
      </c>
      <c r="K2107" s="145">
        <v>0</v>
      </c>
      <c r="L2107" s="145">
        <v>1</v>
      </c>
      <c r="M2107" s="145">
        <v>0</v>
      </c>
      <c r="N2107" s="145">
        <v>58469</v>
      </c>
    </row>
    <row r="2108" spans="1:14">
      <c r="A2108" s="258"/>
      <c r="B2108" s="258"/>
      <c r="C2108" s="144" t="s">
        <v>3356</v>
      </c>
      <c r="D2108" s="145">
        <v>0</v>
      </c>
      <c r="E2108" s="145">
        <v>0</v>
      </c>
      <c r="F2108" s="145">
        <v>1</v>
      </c>
      <c r="G2108" s="145">
        <v>0</v>
      </c>
      <c r="H2108" s="145">
        <v>0</v>
      </c>
      <c r="I2108" s="145">
        <v>0</v>
      </c>
      <c r="J2108" s="145">
        <v>1</v>
      </c>
      <c r="K2108" s="145">
        <v>0</v>
      </c>
      <c r="L2108" s="145">
        <v>0</v>
      </c>
      <c r="M2108" s="145">
        <v>0</v>
      </c>
      <c r="N2108" s="145">
        <v>21071</v>
      </c>
    </row>
    <row r="2109" spans="1:14">
      <c r="A2109" s="258"/>
      <c r="B2109" s="258"/>
      <c r="C2109" s="144" t="s">
        <v>3357</v>
      </c>
      <c r="D2109" s="145">
        <v>0</v>
      </c>
      <c r="E2109" s="145">
        <v>4</v>
      </c>
      <c r="F2109" s="145">
        <v>1</v>
      </c>
      <c r="G2109" s="145">
        <v>0</v>
      </c>
      <c r="H2109" s="145">
        <v>0</v>
      </c>
      <c r="I2109" s="145">
        <v>0</v>
      </c>
      <c r="J2109" s="145">
        <v>1</v>
      </c>
      <c r="K2109" s="145">
        <v>1</v>
      </c>
      <c r="L2109" s="145">
        <v>3</v>
      </c>
      <c r="M2109" s="145"/>
      <c r="N2109" s="145">
        <v>24203</v>
      </c>
    </row>
    <row r="2110" spans="1:14">
      <c r="A2110" s="258"/>
      <c r="B2110" s="258"/>
      <c r="C2110" s="144" t="s">
        <v>3358</v>
      </c>
      <c r="D2110" s="145">
        <v>1</v>
      </c>
      <c r="E2110" s="145">
        <v>1</v>
      </c>
      <c r="F2110" s="145">
        <v>0</v>
      </c>
      <c r="G2110" s="145">
        <v>0</v>
      </c>
      <c r="H2110" s="145">
        <v>0</v>
      </c>
      <c r="I2110" s="145">
        <v>0</v>
      </c>
      <c r="J2110" s="145">
        <v>0</v>
      </c>
      <c r="K2110" s="145">
        <v>1</v>
      </c>
      <c r="L2110" s="145"/>
      <c r="M2110" s="145">
        <v>1</v>
      </c>
      <c r="N2110" s="145">
        <v>20200</v>
      </c>
    </row>
    <row r="2111" spans="1:14">
      <c r="A2111" s="258"/>
      <c r="B2111" s="258"/>
      <c r="C2111" s="144" t="s">
        <v>3359</v>
      </c>
      <c r="D2111" s="145">
        <v>1</v>
      </c>
      <c r="E2111" s="145">
        <v>0</v>
      </c>
      <c r="F2111" s="145">
        <v>0</v>
      </c>
      <c r="G2111" s="145">
        <v>0</v>
      </c>
      <c r="H2111" s="145">
        <v>0</v>
      </c>
      <c r="I2111" s="145">
        <v>0</v>
      </c>
      <c r="J2111" s="145">
        <v>0</v>
      </c>
      <c r="K2111" s="145">
        <v>0</v>
      </c>
      <c r="L2111" s="145">
        <v>1</v>
      </c>
      <c r="M2111" s="145">
        <v>0</v>
      </c>
      <c r="N2111" s="145">
        <v>10165</v>
      </c>
    </row>
    <row r="2112" spans="1:14">
      <c r="A2112" s="258"/>
      <c r="B2112" s="258"/>
      <c r="C2112" s="144" t="s">
        <v>3360</v>
      </c>
      <c r="D2112" s="145">
        <v>2</v>
      </c>
      <c r="E2112" s="145">
        <v>0</v>
      </c>
      <c r="F2112" s="145">
        <v>0</v>
      </c>
      <c r="G2112" s="145">
        <v>0</v>
      </c>
      <c r="H2112" s="145">
        <v>0</v>
      </c>
      <c r="I2112" s="145">
        <v>0</v>
      </c>
      <c r="J2112" s="145">
        <v>0</v>
      </c>
      <c r="K2112" s="145">
        <v>2</v>
      </c>
      <c r="L2112" s="145"/>
      <c r="M2112" s="145"/>
      <c r="N2112" s="145">
        <v>28819</v>
      </c>
    </row>
    <row r="2113" spans="1:14">
      <c r="A2113" s="258"/>
      <c r="B2113" s="258"/>
      <c r="C2113" s="144" t="s">
        <v>3361</v>
      </c>
      <c r="D2113" s="145">
        <v>0</v>
      </c>
      <c r="E2113" s="145">
        <v>1</v>
      </c>
      <c r="F2113" s="145">
        <v>0</v>
      </c>
      <c r="G2113" s="145">
        <v>0</v>
      </c>
      <c r="H2113" s="145">
        <v>0</v>
      </c>
      <c r="I2113" s="145">
        <v>0</v>
      </c>
      <c r="J2113" s="145">
        <v>0</v>
      </c>
      <c r="K2113" s="145">
        <v>0</v>
      </c>
      <c r="L2113" s="145">
        <v>1</v>
      </c>
      <c r="M2113" s="145"/>
      <c r="N2113" s="145">
        <v>32207</v>
      </c>
    </row>
    <row r="2114" spans="1:14">
      <c r="A2114" s="258"/>
      <c r="B2114" s="258"/>
      <c r="C2114" s="144" t="s">
        <v>3362</v>
      </c>
      <c r="D2114" s="145">
        <v>0</v>
      </c>
      <c r="E2114" s="145">
        <v>2</v>
      </c>
      <c r="F2114" s="145">
        <v>0</v>
      </c>
      <c r="G2114" s="145">
        <v>0</v>
      </c>
      <c r="H2114" s="145">
        <v>0</v>
      </c>
      <c r="I2114" s="145">
        <v>0</v>
      </c>
      <c r="J2114" s="145">
        <v>1</v>
      </c>
      <c r="K2114" s="145">
        <v>0</v>
      </c>
      <c r="L2114" s="145">
        <v>0</v>
      </c>
      <c r="M2114" s="145">
        <v>1</v>
      </c>
      <c r="N2114" s="145">
        <v>82628</v>
      </c>
    </row>
    <row r="2115" spans="1:14">
      <c r="A2115" s="258"/>
      <c r="B2115" s="258"/>
      <c r="C2115" s="144" t="s">
        <v>105</v>
      </c>
      <c r="D2115" s="145">
        <v>196</v>
      </c>
      <c r="E2115" s="145">
        <v>303</v>
      </c>
      <c r="F2115" s="145">
        <v>78</v>
      </c>
      <c r="G2115" s="145">
        <v>0</v>
      </c>
      <c r="H2115" s="145">
        <v>0</v>
      </c>
      <c r="I2115" s="145">
        <v>15</v>
      </c>
      <c r="J2115" s="145">
        <v>190</v>
      </c>
      <c r="K2115" s="145">
        <v>155</v>
      </c>
      <c r="L2115" s="145">
        <v>146</v>
      </c>
      <c r="M2115" s="145">
        <v>101</v>
      </c>
      <c r="N2115" s="145">
        <v>8236567</v>
      </c>
    </row>
    <row r="2116" spans="1:14">
      <c r="A2116" s="258"/>
      <c r="B2116" s="258"/>
      <c r="C2116" s="144" t="s">
        <v>3363</v>
      </c>
      <c r="D2116" s="145">
        <v>1</v>
      </c>
      <c r="E2116" s="145">
        <v>0</v>
      </c>
      <c r="F2116" s="145">
        <v>0</v>
      </c>
      <c r="G2116" s="145">
        <v>0</v>
      </c>
      <c r="H2116" s="145">
        <v>0</v>
      </c>
      <c r="I2116" s="145">
        <v>0</v>
      </c>
      <c r="J2116" s="145">
        <v>0</v>
      </c>
      <c r="K2116" s="145">
        <v>0</v>
      </c>
      <c r="L2116" s="145">
        <v>0</v>
      </c>
      <c r="M2116" s="145">
        <v>1</v>
      </c>
      <c r="N2116" s="145">
        <v>48129</v>
      </c>
    </row>
    <row r="2117" spans="1:14" ht="19">
      <c r="A2117" s="258"/>
      <c r="B2117" s="258"/>
      <c r="C2117" s="144" t="s">
        <v>8071</v>
      </c>
      <c r="D2117" s="145">
        <v>1</v>
      </c>
      <c r="E2117" s="145">
        <v>0</v>
      </c>
      <c r="F2117" s="145">
        <v>0</v>
      </c>
      <c r="G2117" s="145">
        <v>3</v>
      </c>
      <c r="H2117" s="145">
        <v>0</v>
      </c>
      <c r="I2117" s="145">
        <v>0</v>
      </c>
      <c r="J2117" s="145">
        <v>0</v>
      </c>
      <c r="K2117" s="145">
        <v>1</v>
      </c>
      <c r="L2117" s="145">
        <v>0</v>
      </c>
      <c r="M2117" s="145">
        <v>1</v>
      </c>
      <c r="N2117" s="145">
        <v>7808</v>
      </c>
    </row>
    <row r="2118" spans="1:14">
      <c r="A2118" s="258"/>
      <c r="B2118" s="258"/>
      <c r="C2118" s="147" t="s">
        <v>3364</v>
      </c>
      <c r="D2118" s="145">
        <v>1</v>
      </c>
      <c r="E2118" s="145">
        <v>0</v>
      </c>
      <c r="F2118" s="145">
        <v>0</v>
      </c>
      <c r="G2118" s="145">
        <v>0</v>
      </c>
      <c r="H2118" s="145">
        <v>0</v>
      </c>
      <c r="I2118" s="145">
        <v>0</v>
      </c>
      <c r="J2118" s="145">
        <v>0</v>
      </c>
      <c r="K2118" s="145">
        <v>1</v>
      </c>
      <c r="L2118" s="145"/>
      <c r="M2118" s="145"/>
      <c r="N2118" s="145">
        <v>13323</v>
      </c>
    </row>
    <row r="2119" spans="1:14" ht="19">
      <c r="A2119" s="258"/>
      <c r="B2119" s="258"/>
      <c r="C2119" s="147" t="s">
        <v>8072</v>
      </c>
      <c r="D2119" s="145">
        <v>0</v>
      </c>
      <c r="E2119" s="145">
        <v>0</v>
      </c>
      <c r="F2119" s="145">
        <v>2</v>
      </c>
      <c r="G2119" s="145">
        <v>0</v>
      </c>
      <c r="H2119" s="145">
        <v>0</v>
      </c>
      <c r="I2119" s="145">
        <v>0</v>
      </c>
      <c r="J2119" s="145">
        <v>0</v>
      </c>
      <c r="K2119" s="145">
        <v>1</v>
      </c>
      <c r="L2119" s="145">
        <v>0</v>
      </c>
      <c r="M2119" s="145">
        <v>0</v>
      </c>
      <c r="N2119" s="145">
        <v>20293</v>
      </c>
    </row>
    <row r="2120" spans="1:14">
      <c r="A2120" s="258"/>
      <c r="B2120" s="258"/>
      <c r="C2120" s="144" t="s">
        <v>3365</v>
      </c>
      <c r="D2120" s="145">
        <v>2</v>
      </c>
      <c r="E2120" s="145">
        <v>0</v>
      </c>
      <c r="F2120" s="145">
        <v>0</v>
      </c>
      <c r="G2120" s="145">
        <v>0</v>
      </c>
      <c r="H2120" s="145">
        <v>0</v>
      </c>
      <c r="I2120" s="145">
        <v>0</v>
      </c>
      <c r="J2120" s="145">
        <v>2</v>
      </c>
      <c r="K2120" s="145">
        <v>0</v>
      </c>
      <c r="L2120" s="145">
        <v>0</v>
      </c>
      <c r="M2120" s="145">
        <v>0</v>
      </c>
      <c r="N2120" s="145">
        <v>13671</v>
      </c>
    </row>
    <row r="2121" spans="1:14">
      <c r="A2121" s="258"/>
      <c r="B2121" s="258"/>
      <c r="C2121" s="144" t="s">
        <v>3366</v>
      </c>
      <c r="D2121" s="145">
        <v>0</v>
      </c>
      <c r="E2121" s="145">
        <v>1</v>
      </c>
      <c r="F2121" s="145">
        <v>0</v>
      </c>
      <c r="G2121" s="145">
        <v>0</v>
      </c>
      <c r="H2121" s="145">
        <v>0</v>
      </c>
      <c r="I2121" s="145">
        <v>0</v>
      </c>
      <c r="J2121" s="145">
        <v>0</v>
      </c>
      <c r="K2121" s="145">
        <v>1</v>
      </c>
      <c r="L2121" s="145"/>
      <c r="M2121" s="145"/>
      <c r="N2121" s="145">
        <v>26980</v>
      </c>
    </row>
    <row r="2122" spans="1:14">
      <c r="A2122" s="258"/>
      <c r="B2122" s="258"/>
      <c r="C2122" s="144" t="s">
        <v>3367</v>
      </c>
      <c r="D2122" s="145">
        <v>1</v>
      </c>
      <c r="E2122" s="145">
        <v>0</v>
      </c>
      <c r="F2122" s="145">
        <v>0</v>
      </c>
      <c r="G2122" s="145">
        <v>0</v>
      </c>
      <c r="H2122" s="145">
        <v>0</v>
      </c>
      <c r="I2122" s="145">
        <v>0</v>
      </c>
      <c r="J2122" s="145">
        <v>1</v>
      </c>
      <c r="K2122" s="145">
        <v>0</v>
      </c>
      <c r="L2122" s="145">
        <v>0</v>
      </c>
      <c r="M2122" s="145">
        <v>0</v>
      </c>
      <c r="N2122" s="145">
        <v>17299</v>
      </c>
    </row>
    <row r="2123" spans="1:14">
      <c r="A2123" s="258"/>
      <c r="B2123" s="258"/>
      <c r="C2123" s="144" t="s">
        <v>3368</v>
      </c>
      <c r="D2123" s="145">
        <v>1</v>
      </c>
      <c r="E2123" s="145">
        <v>0</v>
      </c>
      <c r="F2123" s="145">
        <v>0</v>
      </c>
      <c r="G2123" s="145">
        <v>0</v>
      </c>
      <c r="H2123" s="145">
        <v>0</v>
      </c>
      <c r="I2123" s="145">
        <v>0</v>
      </c>
      <c r="J2123" s="145">
        <v>0</v>
      </c>
      <c r="K2123" s="145">
        <v>0</v>
      </c>
      <c r="L2123" s="145">
        <v>1</v>
      </c>
      <c r="M2123" s="145"/>
      <c r="N2123" s="145">
        <v>5587</v>
      </c>
    </row>
    <row r="2124" spans="1:14">
      <c r="A2124" s="258"/>
      <c r="B2124" s="258"/>
      <c r="C2124" s="144" t="s">
        <v>3369</v>
      </c>
      <c r="D2124" s="145">
        <v>1</v>
      </c>
      <c r="E2124" s="145">
        <v>2</v>
      </c>
      <c r="F2124" s="145">
        <v>0</v>
      </c>
      <c r="G2124" s="145">
        <v>0</v>
      </c>
      <c r="H2124" s="145">
        <v>0</v>
      </c>
      <c r="I2124" s="145">
        <v>0</v>
      </c>
      <c r="J2124" s="145">
        <v>3</v>
      </c>
      <c r="K2124" s="145">
        <v>0</v>
      </c>
      <c r="L2124" s="145"/>
      <c r="M2124" s="145"/>
      <c r="N2124" s="145">
        <v>32202</v>
      </c>
    </row>
    <row r="2125" spans="1:14">
      <c r="A2125" s="258"/>
      <c r="B2125" s="258"/>
      <c r="C2125" s="144" t="s">
        <v>3370</v>
      </c>
      <c r="D2125" s="145">
        <v>1</v>
      </c>
      <c r="E2125" s="145">
        <v>0</v>
      </c>
      <c r="F2125" s="145">
        <v>0</v>
      </c>
      <c r="G2125" s="145">
        <v>0</v>
      </c>
      <c r="H2125" s="145">
        <v>0</v>
      </c>
      <c r="I2125" s="145">
        <v>0</v>
      </c>
      <c r="J2125" s="145">
        <v>1</v>
      </c>
      <c r="K2125" s="145">
        <v>0</v>
      </c>
      <c r="L2125" s="145">
        <v>0</v>
      </c>
      <c r="M2125" s="145">
        <v>0</v>
      </c>
      <c r="N2125" s="145">
        <v>40966</v>
      </c>
    </row>
    <row r="2126" spans="1:14">
      <c r="A2126" s="258"/>
      <c r="B2126" s="258"/>
      <c r="C2126" s="144" t="s">
        <v>3371</v>
      </c>
      <c r="D2126" s="145">
        <v>0</v>
      </c>
      <c r="E2126" s="145">
        <v>8</v>
      </c>
      <c r="F2126" s="145">
        <v>0</v>
      </c>
      <c r="G2126" s="145">
        <v>0</v>
      </c>
      <c r="H2126" s="145">
        <v>0</v>
      </c>
      <c r="I2126" s="145">
        <v>0</v>
      </c>
      <c r="J2126" s="145">
        <v>1</v>
      </c>
      <c r="K2126" s="145">
        <v>1</v>
      </c>
      <c r="L2126" s="145">
        <v>5</v>
      </c>
      <c r="M2126" s="145">
        <v>1</v>
      </c>
      <c r="N2126" s="145">
        <v>107404</v>
      </c>
    </row>
    <row r="2127" spans="1:14">
      <c r="A2127" s="258"/>
      <c r="B2127" s="258"/>
      <c r="C2127" s="144" t="s">
        <v>2942</v>
      </c>
      <c r="D2127" s="145">
        <v>4</v>
      </c>
      <c r="E2127" s="145">
        <v>0</v>
      </c>
      <c r="F2127" s="145">
        <v>4</v>
      </c>
      <c r="G2127" s="145">
        <v>0</v>
      </c>
      <c r="H2127" s="145">
        <v>0</v>
      </c>
      <c r="I2127" s="145">
        <v>1</v>
      </c>
      <c r="J2127" s="145">
        <v>0</v>
      </c>
      <c r="K2127" s="145">
        <v>5</v>
      </c>
      <c r="L2127" s="145">
        <v>0</v>
      </c>
      <c r="M2127" s="145">
        <v>4</v>
      </c>
      <c r="N2127" s="145">
        <v>210270</v>
      </c>
    </row>
    <row r="2128" spans="1:14">
      <c r="A2128" s="258"/>
      <c r="B2128" s="258"/>
      <c r="C2128" s="144" t="s">
        <v>3372</v>
      </c>
      <c r="D2128" s="145">
        <v>1</v>
      </c>
      <c r="E2128" s="145">
        <v>0</v>
      </c>
      <c r="F2128" s="145">
        <v>0</v>
      </c>
      <c r="G2128" s="145">
        <v>0</v>
      </c>
      <c r="H2128" s="145">
        <v>0</v>
      </c>
      <c r="I2128" s="145">
        <v>0</v>
      </c>
      <c r="J2128" s="145">
        <v>1</v>
      </c>
      <c r="K2128" s="145">
        <v>0</v>
      </c>
      <c r="L2128" s="145"/>
      <c r="M2128" s="145"/>
      <c r="N2128" s="145">
        <v>5837</v>
      </c>
    </row>
    <row r="2129" spans="1:14">
      <c r="A2129" s="258"/>
      <c r="B2129" s="258"/>
      <c r="C2129" s="144" t="s">
        <v>3373</v>
      </c>
      <c r="D2129" s="145">
        <v>1</v>
      </c>
      <c r="E2129" s="145">
        <v>0</v>
      </c>
      <c r="F2129" s="145">
        <v>0</v>
      </c>
      <c r="G2129" s="145">
        <v>0</v>
      </c>
      <c r="H2129" s="145">
        <v>0</v>
      </c>
      <c r="I2129" s="145">
        <v>0</v>
      </c>
      <c r="J2129" s="145">
        <v>0</v>
      </c>
      <c r="K2129" s="145">
        <v>1</v>
      </c>
      <c r="L2129" s="145"/>
      <c r="M2129" s="145"/>
      <c r="N2129" s="145">
        <v>4805</v>
      </c>
    </row>
    <row r="2130" spans="1:14" ht="19">
      <c r="A2130" s="258"/>
      <c r="B2130" s="258"/>
      <c r="C2130" s="144" t="s">
        <v>8073</v>
      </c>
      <c r="D2130" s="145">
        <v>3</v>
      </c>
      <c r="E2130" s="145">
        <v>5</v>
      </c>
      <c r="F2130" s="145">
        <v>1</v>
      </c>
      <c r="G2130" s="145">
        <v>0</v>
      </c>
      <c r="H2130" s="145">
        <v>0</v>
      </c>
      <c r="I2130" s="145">
        <v>0</v>
      </c>
      <c r="J2130" s="145">
        <v>1</v>
      </c>
      <c r="K2130" s="145">
        <v>5</v>
      </c>
      <c r="L2130" s="145">
        <v>1</v>
      </c>
      <c r="M2130" s="145">
        <v>1</v>
      </c>
      <c r="N2130" s="145">
        <v>67101</v>
      </c>
    </row>
    <row r="2131" spans="1:14">
      <c r="A2131" s="258"/>
      <c r="B2131" s="258"/>
      <c r="C2131" s="144" t="s">
        <v>3374</v>
      </c>
      <c r="D2131" s="145">
        <v>1</v>
      </c>
      <c r="E2131" s="145">
        <v>0</v>
      </c>
      <c r="F2131" s="145">
        <v>0</v>
      </c>
      <c r="G2131" s="145">
        <v>0</v>
      </c>
      <c r="H2131" s="145">
        <v>0</v>
      </c>
      <c r="I2131" s="145">
        <v>0</v>
      </c>
      <c r="J2131" s="145">
        <v>0</v>
      </c>
      <c r="K2131" s="145">
        <v>1</v>
      </c>
      <c r="L2131" s="145"/>
      <c r="M2131" s="145"/>
      <c r="N2131" s="145">
        <v>7253</v>
      </c>
    </row>
    <row r="2132" spans="1:14">
      <c r="A2132" s="258"/>
      <c r="B2132" s="258"/>
      <c r="C2132" s="144" t="s">
        <v>3375</v>
      </c>
      <c r="D2132" s="145">
        <v>1</v>
      </c>
      <c r="E2132" s="145">
        <v>0</v>
      </c>
      <c r="F2132" s="145">
        <v>0</v>
      </c>
      <c r="G2132" s="145">
        <v>0</v>
      </c>
      <c r="H2132" s="145">
        <v>0</v>
      </c>
      <c r="I2132" s="145">
        <v>0</v>
      </c>
      <c r="J2132" s="145">
        <v>0</v>
      </c>
      <c r="K2132" s="145">
        <v>0</v>
      </c>
      <c r="L2132" s="145">
        <v>1</v>
      </c>
      <c r="M2132" s="145"/>
      <c r="N2132" s="145">
        <v>3781</v>
      </c>
    </row>
    <row r="2133" spans="1:14">
      <c r="A2133" s="258"/>
      <c r="B2133" s="258"/>
      <c r="C2133" s="144" t="s">
        <v>3376</v>
      </c>
      <c r="D2133" s="145">
        <v>1</v>
      </c>
      <c r="E2133" s="145">
        <v>0</v>
      </c>
      <c r="F2133" s="145">
        <v>0</v>
      </c>
      <c r="G2133" s="145">
        <v>0</v>
      </c>
      <c r="H2133" s="145">
        <v>0</v>
      </c>
      <c r="I2133" s="145">
        <v>0</v>
      </c>
      <c r="J2133" s="145">
        <v>0</v>
      </c>
      <c r="K2133" s="145">
        <v>0</v>
      </c>
      <c r="L2133" s="145">
        <v>0</v>
      </c>
      <c r="M2133" s="145">
        <v>1</v>
      </c>
      <c r="N2133" s="145">
        <v>14749</v>
      </c>
    </row>
    <row r="2134" spans="1:14">
      <c r="A2134" s="258"/>
      <c r="B2134" s="258"/>
      <c r="C2134" s="144" t="s">
        <v>3377</v>
      </c>
      <c r="D2134" s="145">
        <v>2</v>
      </c>
      <c r="E2134" s="145">
        <v>0</v>
      </c>
      <c r="F2134" s="145">
        <v>0</v>
      </c>
      <c r="G2134" s="145">
        <v>0</v>
      </c>
      <c r="H2134" s="145">
        <v>0</v>
      </c>
      <c r="I2134" s="145">
        <v>0</v>
      </c>
      <c r="J2134" s="145">
        <v>0</v>
      </c>
      <c r="K2134" s="145">
        <v>2</v>
      </c>
      <c r="L2134" s="145">
        <v>0</v>
      </c>
      <c r="M2134" s="145">
        <v>0</v>
      </c>
      <c r="N2134" s="145">
        <v>63906</v>
      </c>
    </row>
    <row r="2135" spans="1:14">
      <c r="A2135" s="258"/>
      <c r="B2135" s="258"/>
      <c r="C2135" s="144" t="s">
        <v>3378</v>
      </c>
      <c r="D2135" s="145">
        <v>2</v>
      </c>
      <c r="E2135" s="145">
        <v>1</v>
      </c>
      <c r="F2135" s="145">
        <v>1</v>
      </c>
      <c r="G2135" s="145">
        <v>0</v>
      </c>
      <c r="H2135" s="145">
        <v>0</v>
      </c>
      <c r="I2135" s="145">
        <v>0</v>
      </c>
      <c r="J2135" s="145">
        <v>2</v>
      </c>
      <c r="K2135" s="145">
        <v>1</v>
      </c>
      <c r="L2135" s="145">
        <v>0</v>
      </c>
      <c r="M2135" s="145">
        <v>1</v>
      </c>
      <c r="N2135" s="145">
        <v>29553</v>
      </c>
    </row>
    <row r="2136" spans="1:14">
      <c r="A2136" s="258"/>
      <c r="B2136" s="258"/>
      <c r="C2136" s="144" t="s">
        <v>3379</v>
      </c>
      <c r="D2136" s="145">
        <v>1</v>
      </c>
      <c r="E2136" s="145">
        <v>0</v>
      </c>
      <c r="F2136" s="145">
        <v>0</v>
      </c>
      <c r="G2136" s="145">
        <v>0</v>
      </c>
      <c r="H2136" s="145">
        <v>0</v>
      </c>
      <c r="I2136" s="145">
        <v>0</v>
      </c>
      <c r="J2136" s="145">
        <v>0</v>
      </c>
      <c r="K2136" s="145">
        <v>1</v>
      </c>
      <c r="L2136" s="145">
        <v>0</v>
      </c>
      <c r="M2136" s="145">
        <v>0</v>
      </c>
      <c r="N2136" s="145">
        <v>4841</v>
      </c>
    </row>
    <row r="2137" spans="1:14">
      <c r="A2137" s="258"/>
      <c r="B2137" s="258"/>
      <c r="C2137" s="144" t="s">
        <v>3380</v>
      </c>
      <c r="D2137" s="145">
        <v>1</v>
      </c>
      <c r="E2137" s="145">
        <v>0</v>
      </c>
      <c r="F2137" s="145">
        <v>0</v>
      </c>
      <c r="G2137" s="145">
        <v>0</v>
      </c>
      <c r="H2137" s="145">
        <v>0</v>
      </c>
      <c r="I2137" s="145">
        <v>0</v>
      </c>
      <c r="J2137" s="145">
        <v>1</v>
      </c>
      <c r="K2137" s="145"/>
      <c r="L2137" s="145"/>
      <c r="M2137" s="145"/>
      <c r="N2137" s="145">
        <v>10194</v>
      </c>
    </row>
    <row r="2138" spans="1:14">
      <c r="A2138" s="258"/>
      <c r="B2138" s="258"/>
      <c r="C2138" s="144" t="s">
        <v>3381</v>
      </c>
      <c r="D2138" s="145">
        <v>1</v>
      </c>
      <c r="E2138" s="145">
        <v>0</v>
      </c>
      <c r="F2138" s="145">
        <v>1</v>
      </c>
      <c r="G2138" s="145">
        <v>0</v>
      </c>
      <c r="H2138" s="145">
        <v>0</v>
      </c>
      <c r="I2138" s="145">
        <v>0</v>
      </c>
      <c r="J2138" s="145">
        <v>0</v>
      </c>
      <c r="K2138" s="145"/>
      <c r="L2138" s="145">
        <v>1</v>
      </c>
      <c r="M2138" s="145">
        <v>1</v>
      </c>
      <c r="N2138" s="145">
        <v>59488</v>
      </c>
    </row>
    <row r="2139" spans="1:14">
      <c r="A2139" s="258"/>
      <c r="B2139" s="258"/>
      <c r="C2139" s="144" t="s">
        <v>3382</v>
      </c>
      <c r="D2139" s="145">
        <v>1</v>
      </c>
      <c r="E2139" s="145">
        <v>3</v>
      </c>
      <c r="F2139" s="145">
        <v>0</v>
      </c>
      <c r="G2139" s="145">
        <v>0</v>
      </c>
      <c r="H2139" s="145">
        <v>0</v>
      </c>
      <c r="I2139" s="145">
        <v>0</v>
      </c>
      <c r="J2139" s="145">
        <v>3</v>
      </c>
      <c r="K2139" s="145">
        <v>0</v>
      </c>
      <c r="L2139" s="145">
        <v>1</v>
      </c>
      <c r="M2139" s="145">
        <v>0</v>
      </c>
      <c r="N2139" s="145">
        <v>208100</v>
      </c>
    </row>
    <row r="2140" spans="1:14">
      <c r="A2140" s="258"/>
      <c r="B2140" s="258"/>
      <c r="C2140" s="144" t="s">
        <v>3383</v>
      </c>
      <c r="D2140" s="145">
        <v>1</v>
      </c>
      <c r="E2140" s="145">
        <v>0</v>
      </c>
      <c r="F2140" s="145">
        <v>3</v>
      </c>
      <c r="G2140" s="145">
        <v>0</v>
      </c>
      <c r="H2140" s="145">
        <v>0</v>
      </c>
      <c r="I2140" s="145">
        <v>0</v>
      </c>
      <c r="J2140" s="145">
        <v>0</v>
      </c>
      <c r="K2140" s="145">
        <v>2</v>
      </c>
      <c r="L2140" s="145">
        <v>2</v>
      </c>
      <c r="M2140" s="145">
        <v>0</v>
      </c>
      <c r="N2140" s="145">
        <v>35529</v>
      </c>
    </row>
    <row r="2141" spans="1:14">
      <c r="A2141" s="258"/>
      <c r="B2141" s="258" t="s">
        <v>1951</v>
      </c>
      <c r="C2141" s="141"/>
      <c r="D2141" s="142">
        <v>5</v>
      </c>
      <c r="E2141" s="142">
        <v>3</v>
      </c>
      <c r="F2141" s="142">
        <v>0</v>
      </c>
      <c r="G2141" s="142">
        <v>0</v>
      </c>
      <c r="H2141" s="142">
        <v>0</v>
      </c>
      <c r="I2141" s="142">
        <v>0</v>
      </c>
      <c r="J2141" s="142"/>
      <c r="K2141" s="142"/>
      <c r="L2141" s="142"/>
      <c r="M2141" s="142"/>
      <c r="N2141" s="142"/>
    </row>
    <row r="2142" spans="1:14">
      <c r="A2142" s="258"/>
      <c r="B2142" s="258"/>
      <c r="C2142" s="144" t="s">
        <v>3384</v>
      </c>
      <c r="D2142" s="145">
        <v>2</v>
      </c>
      <c r="E2142" s="145">
        <v>0</v>
      </c>
      <c r="F2142" s="145">
        <v>0</v>
      </c>
      <c r="G2142" s="145">
        <v>0</v>
      </c>
      <c r="H2142" s="145">
        <v>0</v>
      </c>
      <c r="I2142" s="145">
        <v>0</v>
      </c>
      <c r="J2142" s="145">
        <v>1</v>
      </c>
      <c r="K2142" s="145">
        <v>1</v>
      </c>
      <c r="L2142" s="145">
        <v>0</v>
      </c>
      <c r="M2142" s="145">
        <v>0</v>
      </c>
      <c r="N2142" s="145">
        <v>24486</v>
      </c>
    </row>
    <row r="2143" spans="1:14">
      <c r="A2143" s="258"/>
      <c r="B2143" s="258"/>
      <c r="C2143" s="144" t="s">
        <v>3385</v>
      </c>
      <c r="D2143" s="145"/>
      <c r="E2143" s="145"/>
      <c r="F2143" s="145"/>
      <c r="G2143" s="145"/>
      <c r="H2143" s="145"/>
      <c r="I2143" s="145"/>
      <c r="J2143" s="145"/>
      <c r="K2143" s="145"/>
      <c r="L2143" s="145"/>
      <c r="M2143" s="145"/>
      <c r="N2143" s="145"/>
    </row>
    <row r="2144" spans="1:14">
      <c r="A2144" s="258"/>
      <c r="B2144" s="258"/>
      <c r="C2144" s="146" t="s">
        <v>3386</v>
      </c>
      <c r="D2144" s="145">
        <v>0</v>
      </c>
      <c r="E2144" s="145">
        <v>1</v>
      </c>
      <c r="F2144" s="145">
        <v>0</v>
      </c>
      <c r="G2144" s="145">
        <v>0</v>
      </c>
      <c r="H2144" s="145">
        <v>0</v>
      </c>
      <c r="I2144" s="145">
        <v>0</v>
      </c>
      <c r="J2144" s="145">
        <v>0</v>
      </c>
      <c r="K2144" s="145"/>
      <c r="L2144" s="145"/>
      <c r="M2144" s="145">
        <v>1</v>
      </c>
      <c r="N2144" s="145">
        <v>20071</v>
      </c>
    </row>
    <row r="2145" spans="1:14">
      <c r="A2145" s="258"/>
      <c r="B2145" s="258"/>
      <c r="C2145" s="146" t="s">
        <v>3387</v>
      </c>
      <c r="D2145" s="145">
        <v>0</v>
      </c>
      <c r="E2145" s="145">
        <v>2</v>
      </c>
      <c r="F2145" s="145">
        <v>0</v>
      </c>
      <c r="G2145" s="145">
        <v>0</v>
      </c>
      <c r="H2145" s="145">
        <v>0</v>
      </c>
      <c r="I2145" s="145">
        <v>0</v>
      </c>
      <c r="J2145" s="145">
        <v>2</v>
      </c>
      <c r="K2145" s="145">
        <v>0</v>
      </c>
      <c r="L2145" s="145">
        <v>0</v>
      </c>
      <c r="M2145" s="145">
        <v>0</v>
      </c>
      <c r="N2145" s="145">
        <v>35847</v>
      </c>
    </row>
    <row r="2146" spans="1:14">
      <c r="A2146" s="258"/>
      <c r="B2146" s="258"/>
      <c r="C2146" s="146" t="s">
        <v>3388</v>
      </c>
      <c r="D2146" s="145">
        <v>1</v>
      </c>
      <c r="E2146" s="145">
        <v>0</v>
      </c>
      <c r="F2146" s="145">
        <v>0</v>
      </c>
      <c r="G2146" s="145">
        <v>0</v>
      </c>
      <c r="H2146" s="145">
        <v>0</v>
      </c>
      <c r="I2146" s="145">
        <v>0</v>
      </c>
      <c r="J2146" s="145">
        <v>1</v>
      </c>
      <c r="K2146" s="145">
        <v>0</v>
      </c>
      <c r="L2146" s="145"/>
      <c r="M2146" s="145"/>
      <c r="N2146" s="145">
        <v>5906</v>
      </c>
    </row>
    <row r="2147" spans="1:14">
      <c r="A2147" s="258"/>
      <c r="B2147" s="258"/>
      <c r="C2147" s="146" t="s">
        <v>3389</v>
      </c>
      <c r="D2147" s="145">
        <v>1</v>
      </c>
      <c r="E2147" s="145">
        <v>0</v>
      </c>
      <c r="F2147" s="145">
        <v>0</v>
      </c>
      <c r="G2147" s="145">
        <v>0</v>
      </c>
      <c r="H2147" s="145">
        <v>0</v>
      </c>
      <c r="I2147" s="145">
        <v>0</v>
      </c>
      <c r="J2147" s="145">
        <v>0</v>
      </c>
      <c r="K2147" s="145">
        <v>1</v>
      </c>
      <c r="L2147" s="145"/>
      <c r="M2147" s="145"/>
      <c r="N2147" s="145">
        <v>3442</v>
      </c>
    </row>
    <row r="2148" spans="1:14">
      <c r="A2148" s="258"/>
      <c r="B2148" s="258"/>
      <c r="C2148" s="146" t="s">
        <v>3390</v>
      </c>
      <c r="D2148" s="145">
        <v>1</v>
      </c>
      <c r="E2148" s="145">
        <v>0</v>
      </c>
      <c r="F2148" s="145">
        <v>0</v>
      </c>
      <c r="G2148" s="145">
        <v>0</v>
      </c>
      <c r="H2148" s="145">
        <v>0</v>
      </c>
      <c r="I2148" s="145">
        <v>0</v>
      </c>
      <c r="J2148" s="145">
        <v>1</v>
      </c>
      <c r="K2148" s="145">
        <v>0</v>
      </c>
      <c r="L2148" s="145">
        <v>0</v>
      </c>
      <c r="M2148" s="145">
        <v>0</v>
      </c>
      <c r="N2148" s="145">
        <v>34254</v>
      </c>
    </row>
    <row r="2149" spans="1:14">
      <c r="A2149" s="258"/>
      <c r="B2149" s="258" t="s">
        <v>1955</v>
      </c>
      <c r="C2149" s="141"/>
      <c r="D2149" s="142">
        <v>35</v>
      </c>
      <c r="E2149" s="142">
        <v>41</v>
      </c>
      <c r="F2149" s="142">
        <v>9</v>
      </c>
      <c r="G2149" s="142">
        <v>0</v>
      </c>
      <c r="H2149" s="142">
        <v>0</v>
      </c>
      <c r="I2149" s="142">
        <v>1</v>
      </c>
      <c r="J2149" s="142"/>
      <c r="K2149" s="142"/>
      <c r="L2149" s="142"/>
      <c r="M2149" s="142"/>
      <c r="N2149" s="142"/>
    </row>
    <row r="2150" spans="1:14">
      <c r="A2150" s="258"/>
      <c r="B2150" s="258"/>
      <c r="C2150" s="144" t="s">
        <v>3391</v>
      </c>
      <c r="D2150" s="145">
        <v>1</v>
      </c>
      <c r="E2150" s="145">
        <v>0</v>
      </c>
      <c r="F2150" s="145">
        <v>0</v>
      </c>
      <c r="G2150" s="145">
        <v>0</v>
      </c>
      <c r="H2150" s="145">
        <v>0</v>
      </c>
      <c r="I2150" s="145">
        <v>0</v>
      </c>
      <c r="J2150" s="145">
        <v>0</v>
      </c>
      <c r="K2150" s="145">
        <v>0</v>
      </c>
      <c r="L2150" s="145">
        <v>0</v>
      </c>
      <c r="M2150" s="145">
        <v>1</v>
      </c>
      <c r="N2150" s="145"/>
    </row>
    <row r="2151" spans="1:14">
      <c r="A2151" s="258"/>
      <c r="B2151" s="258"/>
      <c r="C2151" s="144" t="s">
        <v>2288</v>
      </c>
      <c r="D2151" s="145">
        <v>1</v>
      </c>
      <c r="E2151" s="145">
        <v>0</v>
      </c>
      <c r="F2151" s="145">
        <v>0</v>
      </c>
      <c r="G2151" s="145">
        <v>0</v>
      </c>
      <c r="H2151" s="145">
        <v>0</v>
      </c>
      <c r="I2151" s="145">
        <v>0</v>
      </c>
      <c r="J2151" s="145">
        <v>1</v>
      </c>
      <c r="K2151" s="145">
        <v>0</v>
      </c>
      <c r="L2151" s="145"/>
      <c r="M2151" s="145"/>
      <c r="N2151" s="145"/>
    </row>
    <row r="2152" spans="1:14" ht="19">
      <c r="A2152" s="258"/>
      <c r="B2152" s="258"/>
      <c r="C2152" s="144" t="s">
        <v>8074</v>
      </c>
      <c r="D2152" s="145">
        <v>0</v>
      </c>
      <c r="E2152" s="145">
        <v>3</v>
      </c>
      <c r="F2152" s="145">
        <v>0</v>
      </c>
      <c r="G2152" s="145">
        <v>0</v>
      </c>
      <c r="H2152" s="145">
        <v>0</v>
      </c>
      <c r="I2152" s="145">
        <v>0</v>
      </c>
      <c r="J2152" s="145">
        <v>0</v>
      </c>
      <c r="K2152" s="145">
        <v>0</v>
      </c>
      <c r="L2152" s="145">
        <v>1</v>
      </c>
      <c r="M2152" s="145">
        <v>0</v>
      </c>
      <c r="N2152" s="145"/>
    </row>
    <row r="2153" spans="1:14">
      <c r="A2153" s="258"/>
      <c r="B2153" s="258"/>
      <c r="C2153" s="144" t="s">
        <v>3392</v>
      </c>
      <c r="D2153" s="145">
        <v>22</v>
      </c>
      <c r="E2153" s="145">
        <v>31</v>
      </c>
      <c r="F2153" s="145">
        <v>3</v>
      </c>
      <c r="G2153" s="145">
        <v>0</v>
      </c>
      <c r="H2153" s="145">
        <v>0</v>
      </c>
      <c r="I2153" s="145">
        <v>0</v>
      </c>
      <c r="J2153" s="145">
        <v>15</v>
      </c>
      <c r="K2153" s="145">
        <v>20</v>
      </c>
      <c r="L2153" s="145">
        <v>9</v>
      </c>
      <c r="M2153" s="145">
        <v>12</v>
      </c>
      <c r="N2153" s="145"/>
    </row>
    <row r="2154" spans="1:14">
      <c r="A2154" s="258"/>
      <c r="B2154" s="258"/>
      <c r="C2154" s="144" t="s">
        <v>3393</v>
      </c>
      <c r="D2154" s="145">
        <v>1</v>
      </c>
      <c r="E2154" s="145">
        <v>0</v>
      </c>
      <c r="F2154" s="145">
        <v>0</v>
      </c>
      <c r="G2154" s="145">
        <v>0</v>
      </c>
      <c r="H2154" s="145">
        <v>0</v>
      </c>
      <c r="I2154" s="145">
        <v>0</v>
      </c>
      <c r="J2154" s="145">
        <v>0</v>
      </c>
      <c r="K2154" s="145">
        <v>0</v>
      </c>
      <c r="L2154" s="145">
        <v>1</v>
      </c>
      <c r="M2154" s="145">
        <v>0</v>
      </c>
      <c r="N2154" s="145"/>
    </row>
    <row r="2155" spans="1:14">
      <c r="A2155" s="258"/>
      <c r="B2155" s="258"/>
      <c r="C2155" s="144" t="s">
        <v>2182</v>
      </c>
      <c r="D2155" s="145">
        <v>0</v>
      </c>
      <c r="E2155" s="145">
        <v>0</v>
      </c>
      <c r="F2155" s="145">
        <v>2</v>
      </c>
      <c r="G2155" s="145">
        <v>0</v>
      </c>
      <c r="H2155" s="145">
        <v>0</v>
      </c>
      <c r="I2155" s="145">
        <v>0</v>
      </c>
      <c r="J2155" s="145">
        <v>0</v>
      </c>
      <c r="K2155" s="145">
        <v>0</v>
      </c>
      <c r="L2155" s="145">
        <v>1</v>
      </c>
      <c r="M2155" s="145">
        <v>1</v>
      </c>
      <c r="N2155" s="145"/>
    </row>
    <row r="2156" spans="1:14">
      <c r="A2156" s="258"/>
      <c r="B2156" s="258"/>
      <c r="C2156" s="144" t="s">
        <v>3394</v>
      </c>
      <c r="D2156" s="145">
        <v>1</v>
      </c>
      <c r="E2156" s="145">
        <v>0</v>
      </c>
      <c r="F2156" s="145">
        <v>0</v>
      </c>
      <c r="G2156" s="145">
        <v>0</v>
      </c>
      <c r="H2156" s="145">
        <v>0</v>
      </c>
      <c r="I2156" s="145">
        <v>0</v>
      </c>
      <c r="J2156" s="145">
        <v>0</v>
      </c>
      <c r="K2156" s="145">
        <v>0</v>
      </c>
      <c r="L2156" s="145">
        <v>1</v>
      </c>
      <c r="M2156" s="145">
        <v>0</v>
      </c>
      <c r="N2156" s="145"/>
    </row>
    <row r="2157" spans="1:14">
      <c r="A2157" s="258"/>
      <c r="B2157" s="258"/>
      <c r="C2157" s="144" t="s">
        <v>3395</v>
      </c>
      <c r="D2157" s="145">
        <v>8</v>
      </c>
      <c r="E2157" s="145">
        <v>7</v>
      </c>
      <c r="F2157" s="145">
        <v>4</v>
      </c>
      <c r="G2157" s="145">
        <v>0</v>
      </c>
      <c r="H2157" s="145">
        <v>0</v>
      </c>
      <c r="I2157" s="145">
        <v>1</v>
      </c>
      <c r="J2157" s="145">
        <v>3</v>
      </c>
      <c r="K2157" s="145">
        <v>9</v>
      </c>
      <c r="L2157" s="145">
        <v>5</v>
      </c>
      <c r="M2157" s="145">
        <v>3</v>
      </c>
      <c r="N2157" s="145"/>
    </row>
    <row r="2158" spans="1:14">
      <c r="A2158" s="258"/>
      <c r="B2158" s="258"/>
      <c r="C2158" s="144" t="s">
        <v>3396</v>
      </c>
      <c r="D2158" s="145">
        <v>1</v>
      </c>
      <c r="E2158" s="145">
        <v>0</v>
      </c>
      <c r="F2158" s="145">
        <v>0</v>
      </c>
      <c r="G2158" s="145">
        <v>0</v>
      </c>
      <c r="H2158" s="145">
        <v>0</v>
      </c>
      <c r="I2158" s="145">
        <v>0</v>
      </c>
      <c r="J2158" s="145">
        <v>1</v>
      </c>
      <c r="K2158" s="145">
        <v>0</v>
      </c>
      <c r="L2158" s="145"/>
      <c r="M2158" s="145"/>
      <c r="N2158" s="145"/>
    </row>
    <row r="2159" spans="1:14">
      <c r="A2159" s="258"/>
      <c r="B2159" s="258" t="s">
        <v>1963</v>
      </c>
      <c r="C2159" s="141"/>
      <c r="D2159" s="142">
        <v>0</v>
      </c>
      <c r="E2159" s="142">
        <v>0</v>
      </c>
      <c r="F2159" s="142">
        <v>1</v>
      </c>
      <c r="G2159" s="142">
        <v>0</v>
      </c>
      <c r="H2159" s="142">
        <v>0</v>
      </c>
      <c r="I2159" s="142">
        <v>0</v>
      </c>
      <c r="J2159" s="142"/>
      <c r="K2159" s="142"/>
      <c r="L2159" s="142"/>
      <c r="M2159" s="142"/>
      <c r="N2159" s="142"/>
    </row>
    <row r="2160" spans="1:14">
      <c r="A2160" s="258"/>
      <c r="B2160" s="258"/>
      <c r="C2160" s="144" t="s">
        <v>2657</v>
      </c>
      <c r="D2160" s="145">
        <v>0</v>
      </c>
      <c r="E2160" s="145">
        <v>0</v>
      </c>
      <c r="F2160" s="145">
        <v>1</v>
      </c>
      <c r="G2160" s="145">
        <v>0</v>
      </c>
      <c r="H2160" s="145">
        <v>0</v>
      </c>
      <c r="I2160" s="145">
        <v>0</v>
      </c>
      <c r="J2160" s="145">
        <v>0</v>
      </c>
      <c r="K2160" s="145">
        <v>0</v>
      </c>
      <c r="L2160" s="145">
        <v>0</v>
      </c>
      <c r="M2160" s="145">
        <v>1</v>
      </c>
      <c r="N2160" s="145"/>
    </row>
    <row r="2161" spans="1:14">
      <c r="A2161" s="258"/>
      <c r="B2161" s="258" t="s">
        <v>2255</v>
      </c>
      <c r="C2161" s="141"/>
      <c r="D2161" s="142">
        <v>44</v>
      </c>
      <c r="E2161" s="142">
        <v>14</v>
      </c>
      <c r="F2161" s="142">
        <v>9</v>
      </c>
      <c r="G2161" s="142">
        <v>1</v>
      </c>
      <c r="H2161" s="142">
        <v>0</v>
      </c>
      <c r="I2161" s="142">
        <v>2</v>
      </c>
      <c r="J2161" s="142"/>
      <c r="K2161" s="142"/>
      <c r="L2161" s="142"/>
      <c r="M2161" s="142"/>
      <c r="N2161" s="142"/>
    </row>
    <row r="2162" spans="1:14">
      <c r="A2162" s="258"/>
      <c r="B2162" s="258"/>
      <c r="C2162" s="144" t="s">
        <v>2366</v>
      </c>
      <c r="D2162" s="145"/>
      <c r="E2162" s="145"/>
      <c r="F2162" s="145"/>
      <c r="G2162" s="145"/>
      <c r="H2162" s="145"/>
      <c r="I2162" s="145"/>
      <c r="J2162" s="145"/>
      <c r="K2162" s="145"/>
      <c r="L2162" s="145"/>
      <c r="M2162" s="145"/>
      <c r="N2162" s="145"/>
    </row>
    <row r="2163" spans="1:14">
      <c r="A2163" s="258"/>
      <c r="B2163" s="258"/>
      <c r="C2163" s="146" t="s">
        <v>3397</v>
      </c>
      <c r="D2163" s="145">
        <v>1</v>
      </c>
      <c r="E2163" s="145">
        <v>0</v>
      </c>
      <c r="F2163" s="145">
        <v>0</v>
      </c>
      <c r="G2163" s="145">
        <v>0</v>
      </c>
      <c r="H2163" s="145">
        <v>0</v>
      </c>
      <c r="I2163" s="145">
        <v>0</v>
      </c>
      <c r="J2163" s="145">
        <v>0</v>
      </c>
      <c r="K2163" s="145"/>
      <c r="L2163" s="145"/>
      <c r="M2163" s="145">
        <v>1</v>
      </c>
      <c r="N2163" s="145"/>
    </row>
    <row r="2164" spans="1:14">
      <c r="A2164" s="258"/>
      <c r="B2164" s="258"/>
      <c r="C2164" s="146" t="s">
        <v>3398</v>
      </c>
      <c r="D2164" s="145">
        <v>2</v>
      </c>
      <c r="E2164" s="145">
        <v>0</v>
      </c>
      <c r="F2164" s="145">
        <v>1</v>
      </c>
      <c r="G2164" s="145">
        <v>0</v>
      </c>
      <c r="H2164" s="145">
        <v>0</v>
      </c>
      <c r="I2164" s="145">
        <v>0</v>
      </c>
      <c r="J2164" s="145">
        <v>1</v>
      </c>
      <c r="K2164" s="145">
        <v>1</v>
      </c>
      <c r="L2164" s="145">
        <v>1</v>
      </c>
      <c r="M2164" s="145"/>
      <c r="N2164" s="145"/>
    </row>
    <row r="2165" spans="1:14">
      <c r="A2165" s="258"/>
      <c r="B2165" s="258"/>
      <c r="C2165" s="146" t="s">
        <v>3399</v>
      </c>
      <c r="D2165" s="145">
        <v>4</v>
      </c>
      <c r="E2165" s="145">
        <v>0</v>
      </c>
      <c r="F2165" s="145">
        <v>0</v>
      </c>
      <c r="G2165" s="145">
        <v>0</v>
      </c>
      <c r="H2165" s="145">
        <v>0</v>
      </c>
      <c r="I2165" s="145">
        <v>0</v>
      </c>
      <c r="J2165" s="145">
        <v>0</v>
      </c>
      <c r="K2165" s="145">
        <v>1</v>
      </c>
      <c r="L2165" s="145">
        <v>3</v>
      </c>
      <c r="M2165" s="145"/>
      <c r="N2165" s="145"/>
    </row>
    <row r="2166" spans="1:14">
      <c r="A2166" s="258"/>
      <c r="B2166" s="258"/>
      <c r="C2166" s="146" t="s">
        <v>3400</v>
      </c>
      <c r="D2166" s="145">
        <v>6</v>
      </c>
      <c r="E2166" s="145">
        <v>0</v>
      </c>
      <c r="F2166" s="145">
        <v>0</v>
      </c>
      <c r="G2166" s="145">
        <v>0</v>
      </c>
      <c r="H2166" s="145">
        <v>0</v>
      </c>
      <c r="I2166" s="145">
        <v>0</v>
      </c>
      <c r="J2166" s="145">
        <v>0</v>
      </c>
      <c r="K2166" s="145">
        <v>4</v>
      </c>
      <c r="L2166" s="145">
        <v>2</v>
      </c>
      <c r="M2166" s="145"/>
      <c r="N2166" s="145"/>
    </row>
    <row r="2167" spans="1:14">
      <c r="A2167" s="258"/>
      <c r="B2167" s="258"/>
      <c r="C2167" s="146" t="s">
        <v>3401</v>
      </c>
      <c r="D2167" s="145">
        <v>1</v>
      </c>
      <c r="E2167" s="145">
        <v>0</v>
      </c>
      <c r="F2167" s="145">
        <v>0</v>
      </c>
      <c r="G2167" s="145">
        <v>0</v>
      </c>
      <c r="H2167" s="145">
        <v>0</v>
      </c>
      <c r="I2167" s="145">
        <v>0</v>
      </c>
      <c r="J2167" s="145">
        <v>1</v>
      </c>
      <c r="K2167" s="145">
        <v>0</v>
      </c>
      <c r="L2167" s="145"/>
      <c r="M2167" s="145"/>
      <c r="N2167" s="145"/>
    </row>
    <row r="2168" spans="1:14">
      <c r="A2168" s="258"/>
      <c r="B2168" s="258"/>
      <c r="C2168" s="146" t="s">
        <v>3402</v>
      </c>
      <c r="D2168" s="145">
        <v>1</v>
      </c>
      <c r="E2168" s="145">
        <v>0</v>
      </c>
      <c r="F2168" s="145">
        <v>0</v>
      </c>
      <c r="G2168" s="145">
        <v>0</v>
      </c>
      <c r="H2168" s="145">
        <v>0</v>
      </c>
      <c r="I2168" s="145">
        <v>0</v>
      </c>
      <c r="J2168" s="145">
        <v>1</v>
      </c>
      <c r="K2168" s="145">
        <v>0</v>
      </c>
      <c r="L2168" s="145"/>
      <c r="M2168" s="145"/>
      <c r="N2168" s="145"/>
    </row>
    <row r="2169" spans="1:14">
      <c r="A2169" s="258"/>
      <c r="B2169" s="258"/>
      <c r="C2169" s="146" t="s">
        <v>3403</v>
      </c>
      <c r="D2169" s="145">
        <v>1</v>
      </c>
      <c r="E2169" s="145">
        <v>0</v>
      </c>
      <c r="F2169" s="145">
        <v>0</v>
      </c>
      <c r="G2169" s="145">
        <v>0</v>
      </c>
      <c r="H2169" s="145">
        <v>0</v>
      </c>
      <c r="I2169" s="145">
        <v>1</v>
      </c>
      <c r="J2169" s="145">
        <v>0</v>
      </c>
      <c r="K2169" s="145"/>
      <c r="L2169" s="145">
        <v>1</v>
      </c>
      <c r="M2169" s="145">
        <v>1</v>
      </c>
      <c r="N2169" s="145"/>
    </row>
    <row r="2170" spans="1:14">
      <c r="A2170" s="258"/>
      <c r="B2170" s="258"/>
      <c r="C2170" s="146" t="s">
        <v>3404</v>
      </c>
      <c r="D2170" s="145">
        <v>1</v>
      </c>
      <c r="E2170" s="145">
        <v>0</v>
      </c>
      <c r="F2170" s="145">
        <v>0</v>
      </c>
      <c r="G2170" s="145">
        <v>0</v>
      </c>
      <c r="H2170" s="145">
        <v>0</v>
      </c>
      <c r="I2170" s="145">
        <v>0</v>
      </c>
      <c r="J2170" s="145">
        <v>0</v>
      </c>
      <c r="K2170" s="145"/>
      <c r="L2170" s="145"/>
      <c r="M2170" s="145">
        <v>1</v>
      </c>
      <c r="N2170" s="145"/>
    </row>
    <row r="2171" spans="1:14">
      <c r="A2171" s="258"/>
      <c r="B2171" s="258"/>
      <c r="C2171" s="146" t="s">
        <v>3405</v>
      </c>
      <c r="D2171" s="145">
        <v>1</v>
      </c>
      <c r="E2171" s="145">
        <v>0</v>
      </c>
      <c r="F2171" s="145">
        <v>0</v>
      </c>
      <c r="G2171" s="145">
        <v>0</v>
      </c>
      <c r="H2171" s="145">
        <v>0</v>
      </c>
      <c r="I2171" s="145">
        <v>0</v>
      </c>
      <c r="J2171" s="145">
        <v>0</v>
      </c>
      <c r="K2171" s="145"/>
      <c r="L2171" s="145"/>
      <c r="M2171" s="145">
        <v>1</v>
      </c>
      <c r="N2171" s="145"/>
    </row>
    <row r="2172" spans="1:14">
      <c r="A2172" s="258"/>
      <c r="B2172" s="258"/>
      <c r="C2172" s="146" t="s">
        <v>3406</v>
      </c>
      <c r="D2172" s="145">
        <v>3</v>
      </c>
      <c r="E2172" s="145">
        <v>0</v>
      </c>
      <c r="F2172" s="145">
        <v>0</v>
      </c>
      <c r="G2172" s="145">
        <v>0</v>
      </c>
      <c r="H2172" s="145">
        <v>0</v>
      </c>
      <c r="I2172" s="145">
        <v>0</v>
      </c>
      <c r="J2172" s="145">
        <v>2</v>
      </c>
      <c r="K2172" s="145">
        <v>0</v>
      </c>
      <c r="L2172" s="145">
        <v>1</v>
      </c>
      <c r="M2172" s="145"/>
      <c r="N2172" s="145"/>
    </row>
    <row r="2173" spans="1:14">
      <c r="A2173" s="258"/>
      <c r="B2173" s="258"/>
      <c r="C2173" s="146" t="s">
        <v>3407</v>
      </c>
      <c r="D2173" s="145">
        <v>1</v>
      </c>
      <c r="E2173" s="145">
        <v>0</v>
      </c>
      <c r="F2173" s="145">
        <v>0</v>
      </c>
      <c r="G2173" s="145">
        <v>1</v>
      </c>
      <c r="H2173" s="145">
        <v>0</v>
      </c>
      <c r="I2173" s="145">
        <v>0</v>
      </c>
      <c r="J2173" s="145">
        <v>0</v>
      </c>
      <c r="K2173" s="145">
        <v>0</v>
      </c>
      <c r="L2173" s="145">
        <v>2</v>
      </c>
      <c r="M2173" s="145"/>
      <c r="N2173" s="145"/>
    </row>
    <row r="2174" spans="1:14">
      <c r="A2174" s="258"/>
      <c r="B2174" s="258"/>
      <c r="C2174" s="146" t="s">
        <v>3408</v>
      </c>
      <c r="D2174" s="145">
        <v>0</v>
      </c>
      <c r="E2174" s="145">
        <v>0</v>
      </c>
      <c r="F2174" s="145">
        <v>1</v>
      </c>
      <c r="G2174" s="145">
        <v>0</v>
      </c>
      <c r="H2174" s="145">
        <v>0</v>
      </c>
      <c r="I2174" s="145">
        <v>0</v>
      </c>
      <c r="J2174" s="145">
        <v>0</v>
      </c>
      <c r="K2174" s="145">
        <v>0</v>
      </c>
      <c r="L2174" s="145">
        <v>1</v>
      </c>
      <c r="M2174" s="145"/>
      <c r="N2174" s="145"/>
    </row>
    <row r="2175" spans="1:14">
      <c r="A2175" s="258"/>
      <c r="B2175" s="258"/>
      <c r="C2175" s="146" t="s">
        <v>3409</v>
      </c>
      <c r="D2175" s="145">
        <v>1</v>
      </c>
      <c r="E2175" s="145">
        <v>0</v>
      </c>
      <c r="F2175" s="145">
        <v>0</v>
      </c>
      <c r="G2175" s="145">
        <v>0</v>
      </c>
      <c r="H2175" s="145">
        <v>0</v>
      </c>
      <c r="I2175" s="145">
        <v>0</v>
      </c>
      <c r="J2175" s="145">
        <v>0</v>
      </c>
      <c r="K2175" s="145">
        <v>1</v>
      </c>
      <c r="L2175" s="145"/>
      <c r="M2175" s="145"/>
      <c r="N2175" s="145"/>
    </row>
    <row r="2176" spans="1:14">
      <c r="A2176" s="258"/>
      <c r="B2176" s="258"/>
      <c r="C2176" s="146" t="s">
        <v>3410</v>
      </c>
      <c r="D2176" s="145">
        <v>2</v>
      </c>
      <c r="E2176" s="145">
        <v>0</v>
      </c>
      <c r="F2176" s="145">
        <v>0</v>
      </c>
      <c r="G2176" s="145">
        <v>0</v>
      </c>
      <c r="H2176" s="145">
        <v>0</v>
      </c>
      <c r="I2176" s="145">
        <v>0</v>
      </c>
      <c r="J2176" s="145">
        <v>1</v>
      </c>
      <c r="K2176" s="145">
        <v>1</v>
      </c>
      <c r="L2176" s="145"/>
      <c r="M2176" s="145"/>
      <c r="N2176" s="145"/>
    </row>
    <row r="2177" spans="1:14">
      <c r="A2177" s="258"/>
      <c r="B2177" s="258"/>
      <c r="C2177" s="146" t="s">
        <v>3411</v>
      </c>
      <c r="D2177" s="145">
        <v>0</v>
      </c>
      <c r="E2177" s="145">
        <v>0</v>
      </c>
      <c r="F2177" s="145">
        <v>0</v>
      </c>
      <c r="G2177" s="145">
        <v>0</v>
      </c>
      <c r="H2177" s="145">
        <v>0</v>
      </c>
      <c r="I2177" s="145">
        <v>1</v>
      </c>
      <c r="J2177" s="145">
        <v>0</v>
      </c>
      <c r="K2177" s="145">
        <v>0</v>
      </c>
      <c r="L2177" s="145">
        <v>1</v>
      </c>
      <c r="M2177" s="145"/>
      <c r="N2177" s="145"/>
    </row>
    <row r="2178" spans="1:14">
      <c r="A2178" s="258"/>
      <c r="B2178" s="258"/>
      <c r="C2178" s="146" t="s">
        <v>3412</v>
      </c>
      <c r="D2178" s="145">
        <v>0</v>
      </c>
      <c r="E2178" s="145">
        <v>1</v>
      </c>
      <c r="F2178" s="145">
        <v>0</v>
      </c>
      <c r="G2178" s="145">
        <v>0</v>
      </c>
      <c r="H2178" s="145">
        <v>0</v>
      </c>
      <c r="I2178" s="145">
        <v>0</v>
      </c>
      <c r="J2178" s="145">
        <v>0</v>
      </c>
      <c r="K2178" s="145">
        <v>0</v>
      </c>
      <c r="L2178" s="145">
        <v>1</v>
      </c>
      <c r="M2178" s="145"/>
      <c r="N2178" s="145"/>
    </row>
    <row r="2179" spans="1:14">
      <c r="A2179" s="258"/>
      <c r="B2179" s="258"/>
      <c r="C2179" s="146" t="s">
        <v>3413</v>
      </c>
      <c r="D2179" s="145">
        <v>2</v>
      </c>
      <c r="E2179" s="145">
        <v>0</v>
      </c>
      <c r="F2179" s="145">
        <v>0</v>
      </c>
      <c r="G2179" s="145">
        <v>0</v>
      </c>
      <c r="H2179" s="145">
        <v>0</v>
      </c>
      <c r="I2179" s="145">
        <v>0</v>
      </c>
      <c r="J2179" s="145">
        <v>0</v>
      </c>
      <c r="K2179" s="145">
        <v>2</v>
      </c>
      <c r="L2179" s="145"/>
      <c r="M2179" s="145"/>
      <c r="N2179" s="145"/>
    </row>
    <row r="2180" spans="1:14">
      <c r="A2180" s="258"/>
      <c r="B2180" s="258"/>
      <c r="C2180" s="146" t="s">
        <v>3414</v>
      </c>
      <c r="D2180" s="145">
        <v>2</v>
      </c>
      <c r="E2180" s="145">
        <v>0</v>
      </c>
      <c r="F2180" s="145">
        <v>1</v>
      </c>
      <c r="G2180" s="145">
        <v>0</v>
      </c>
      <c r="H2180" s="145">
        <v>0</v>
      </c>
      <c r="I2180" s="145">
        <v>0</v>
      </c>
      <c r="J2180" s="145">
        <v>1</v>
      </c>
      <c r="K2180" s="145">
        <v>1</v>
      </c>
      <c r="L2180" s="145">
        <v>1</v>
      </c>
      <c r="M2180" s="145"/>
      <c r="N2180" s="145"/>
    </row>
    <row r="2181" spans="1:14">
      <c r="A2181" s="258"/>
      <c r="B2181" s="258"/>
      <c r="C2181" s="146" t="s">
        <v>3415</v>
      </c>
      <c r="D2181" s="145">
        <v>2</v>
      </c>
      <c r="E2181" s="145">
        <v>1</v>
      </c>
      <c r="F2181" s="145">
        <v>0</v>
      </c>
      <c r="G2181" s="145">
        <v>0</v>
      </c>
      <c r="H2181" s="145">
        <v>0</v>
      </c>
      <c r="I2181" s="145">
        <v>0</v>
      </c>
      <c r="J2181" s="145">
        <v>1</v>
      </c>
      <c r="K2181" s="145">
        <v>1</v>
      </c>
      <c r="L2181" s="145">
        <v>1</v>
      </c>
      <c r="M2181" s="145"/>
      <c r="N2181" s="145"/>
    </row>
    <row r="2182" spans="1:14">
      <c r="A2182" s="258"/>
      <c r="B2182" s="258"/>
      <c r="C2182" s="146" t="s">
        <v>3416</v>
      </c>
      <c r="D2182" s="145">
        <v>1</v>
      </c>
      <c r="E2182" s="145">
        <v>0</v>
      </c>
      <c r="F2182" s="145">
        <v>0</v>
      </c>
      <c r="G2182" s="145">
        <v>0</v>
      </c>
      <c r="H2182" s="145">
        <v>0</v>
      </c>
      <c r="I2182" s="145">
        <v>0</v>
      </c>
      <c r="J2182" s="145">
        <v>0</v>
      </c>
      <c r="K2182" s="145">
        <v>0</v>
      </c>
      <c r="L2182" s="145">
        <v>1</v>
      </c>
      <c r="M2182" s="145"/>
      <c r="N2182" s="145"/>
    </row>
    <row r="2183" spans="1:14">
      <c r="A2183" s="258"/>
      <c r="B2183" s="258"/>
      <c r="C2183" s="146" t="s">
        <v>3417</v>
      </c>
      <c r="D2183" s="145">
        <v>0</v>
      </c>
      <c r="E2183" s="145">
        <v>2</v>
      </c>
      <c r="F2183" s="145">
        <v>1</v>
      </c>
      <c r="G2183" s="145">
        <v>0</v>
      </c>
      <c r="H2183" s="145">
        <v>0</v>
      </c>
      <c r="I2183" s="145">
        <v>0</v>
      </c>
      <c r="J2183" s="145">
        <v>0</v>
      </c>
      <c r="K2183" s="145">
        <v>3</v>
      </c>
      <c r="L2183" s="145"/>
      <c r="M2183" s="145"/>
      <c r="N2183" s="145"/>
    </row>
    <row r="2184" spans="1:14">
      <c r="A2184" s="258"/>
      <c r="B2184" s="258"/>
      <c r="C2184" s="146" t="s">
        <v>3418</v>
      </c>
      <c r="D2184" s="115">
        <v>0</v>
      </c>
      <c r="E2184" s="145">
        <v>1</v>
      </c>
      <c r="F2184" s="145">
        <v>0</v>
      </c>
      <c r="G2184" s="145">
        <v>0</v>
      </c>
      <c r="H2184" s="145">
        <v>0</v>
      </c>
      <c r="I2184" s="145">
        <v>0</v>
      </c>
      <c r="J2184" s="145">
        <v>0</v>
      </c>
      <c r="K2184" s="145"/>
      <c r="L2184" s="145"/>
      <c r="M2184" s="145">
        <v>1</v>
      </c>
      <c r="N2184" s="145"/>
    </row>
    <row r="2185" spans="1:14">
      <c r="A2185" s="258"/>
      <c r="B2185" s="258"/>
      <c r="C2185" s="146" t="s">
        <v>3419</v>
      </c>
      <c r="D2185" s="115">
        <v>0</v>
      </c>
      <c r="E2185" s="145">
        <v>1</v>
      </c>
      <c r="F2185" s="145">
        <v>0</v>
      </c>
      <c r="G2185" s="145">
        <v>0</v>
      </c>
      <c r="H2185" s="145">
        <v>0</v>
      </c>
      <c r="I2185" s="145">
        <v>0</v>
      </c>
      <c r="J2185" s="145">
        <v>0</v>
      </c>
      <c r="K2185" s="145">
        <v>0</v>
      </c>
      <c r="L2185" s="145">
        <v>1</v>
      </c>
      <c r="M2185" s="145"/>
      <c r="N2185" s="145"/>
    </row>
    <row r="2186" spans="1:14">
      <c r="A2186" s="258"/>
      <c r="B2186" s="258"/>
      <c r="C2186" s="146" t="s">
        <v>3420</v>
      </c>
      <c r="D2186" s="145">
        <v>1</v>
      </c>
      <c r="E2186" s="145">
        <v>0</v>
      </c>
      <c r="F2186" s="145">
        <v>0</v>
      </c>
      <c r="G2186" s="145">
        <v>0</v>
      </c>
      <c r="H2186" s="145">
        <v>0</v>
      </c>
      <c r="I2186" s="145">
        <v>0</v>
      </c>
      <c r="J2186" s="145">
        <v>0</v>
      </c>
      <c r="K2186" s="145">
        <v>1</v>
      </c>
      <c r="L2186" s="145"/>
      <c r="M2186" s="145"/>
      <c r="N2186" s="145"/>
    </row>
    <row r="2187" spans="1:14">
      <c r="A2187" s="258"/>
      <c r="B2187" s="258"/>
      <c r="C2187" s="146" t="s">
        <v>3421</v>
      </c>
      <c r="D2187" s="145">
        <v>0</v>
      </c>
      <c r="E2187" s="145">
        <v>1</v>
      </c>
      <c r="F2187" s="145">
        <v>0</v>
      </c>
      <c r="G2187" s="145">
        <v>0</v>
      </c>
      <c r="H2187" s="145">
        <v>0</v>
      </c>
      <c r="I2187" s="145">
        <v>0</v>
      </c>
      <c r="J2187" s="145">
        <v>0</v>
      </c>
      <c r="K2187" s="145">
        <v>1</v>
      </c>
      <c r="L2187" s="145"/>
      <c r="M2187" s="145"/>
      <c r="N2187" s="145"/>
    </row>
    <row r="2188" spans="1:14">
      <c r="A2188" s="258"/>
      <c r="B2188" s="258"/>
      <c r="C2188" s="146" t="s">
        <v>3422</v>
      </c>
      <c r="D2188" s="145">
        <v>1</v>
      </c>
      <c r="E2188" s="145">
        <v>0</v>
      </c>
      <c r="F2188" s="145">
        <v>0</v>
      </c>
      <c r="G2188" s="145">
        <v>0</v>
      </c>
      <c r="H2188" s="145">
        <v>0</v>
      </c>
      <c r="I2188" s="145">
        <v>0</v>
      </c>
      <c r="J2188" s="145">
        <v>0</v>
      </c>
      <c r="K2188" s="145">
        <v>0</v>
      </c>
      <c r="L2188" s="145">
        <v>1</v>
      </c>
      <c r="M2188" s="145"/>
      <c r="N2188" s="145"/>
    </row>
    <row r="2189" spans="1:14">
      <c r="A2189" s="258"/>
      <c r="B2189" s="258"/>
      <c r="C2189" s="146" t="s">
        <v>3423</v>
      </c>
      <c r="D2189" s="145">
        <v>1</v>
      </c>
      <c r="E2189" s="145">
        <v>0</v>
      </c>
      <c r="F2189" s="145">
        <v>1</v>
      </c>
      <c r="G2189" s="145">
        <v>0</v>
      </c>
      <c r="H2189" s="145">
        <v>0</v>
      </c>
      <c r="I2189" s="145">
        <v>0</v>
      </c>
      <c r="J2189" s="145">
        <v>0</v>
      </c>
      <c r="K2189" s="145"/>
      <c r="L2189" s="145"/>
      <c r="M2189" s="145">
        <v>2</v>
      </c>
      <c r="N2189" s="145"/>
    </row>
    <row r="2190" spans="1:14">
      <c r="A2190" s="258"/>
      <c r="B2190" s="258"/>
      <c r="C2190" s="146" t="s">
        <v>3424</v>
      </c>
      <c r="D2190" s="145">
        <v>5</v>
      </c>
      <c r="E2190" s="145">
        <v>1</v>
      </c>
      <c r="F2190" s="145">
        <v>0</v>
      </c>
      <c r="G2190" s="145">
        <v>0</v>
      </c>
      <c r="H2190" s="145">
        <v>0</v>
      </c>
      <c r="I2190" s="145">
        <v>0</v>
      </c>
      <c r="J2190" s="145">
        <v>1</v>
      </c>
      <c r="K2190" s="145">
        <v>5</v>
      </c>
      <c r="L2190" s="145"/>
      <c r="M2190" s="145"/>
      <c r="N2190" s="145"/>
    </row>
    <row r="2191" spans="1:14">
      <c r="A2191" s="258"/>
      <c r="B2191" s="258"/>
      <c r="C2191" s="146" t="s">
        <v>3425</v>
      </c>
      <c r="D2191" s="145">
        <v>1</v>
      </c>
      <c r="E2191" s="145">
        <v>1</v>
      </c>
      <c r="F2191" s="145">
        <v>0</v>
      </c>
      <c r="G2191" s="145">
        <v>0</v>
      </c>
      <c r="H2191" s="145">
        <v>0</v>
      </c>
      <c r="I2191" s="145">
        <v>0</v>
      </c>
      <c r="J2191" s="145">
        <v>0</v>
      </c>
      <c r="K2191" s="145"/>
      <c r="L2191" s="145">
        <v>1</v>
      </c>
      <c r="M2191" s="145">
        <v>1</v>
      </c>
      <c r="N2191" s="145"/>
    </row>
    <row r="2192" spans="1:14">
      <c r="A2192" s="258"/>
      <c r="B2192" s="258"/>
      <c r="C2192" s="146" t="s">
        <v>3426</v>
      </c>
      <c r="D2192" s="145">
        <v>3</v>
      </c>
      <c r="E2192" s="145">
        <v>5</v>
      </c>
      <c r="F2192" s="145">
        <v>3</v>
      </c>
      <c r="G2192" s="145">
        <v>0</v>
      </c>
      <c r="H2192" s="145">
        <v>0</v>
      </c>
      <c r="I2192" s="145">
        <v>0</v>
      </c>
      <c r="J2192" s="145">
        <v>4</v>
      </c>
      <c r="K2192" s="145">
        <v>3</v>
      </c>
      <c r="L2192" s="145">
        <v>3</v>
      </c>
      <c r="M2192" s="145">
        <v>1</v>
      </c>
      <c r="N2192" s="145"/>
    </row>
    <row r="2193" spans="1:14">
      <c r="A2193" s="258"/>
      <c r="B2193" s="258"/>
      <c r="C2193" s="146" t="s">
        <v>3427</v>
      </c>
      <c r="D2193" s="145">
        <v>0</v>
      </c>
      <c r="E2193" s="145">
        <v>0</v>
      </c>
      <c r="F2193" s="145">
        <v>1</v>
      </c>
      <c r="G2193" s="145">
        <v>0</v>
      </c>
      <c r="H2193" s="145">
        <v>0</v>
      </c>
      <c r="I2193" s="145">
        <v>0</v>
      </c>
      <c r="J2193" s="145">
        <v>0</v>
      </c>
      <c r="K2193" s="145">
        <v>1</v>
      </c>
      <c r="L2193" s="145"/>
      <c r="M2193" s="145"/>
      <c r="N2193" s="145"/>
    </row>
    <row r="2194" spans="1:14">
      <c r="A2194" s="258"/>
      <c r="B2194" s="258" t="s">
        <v>2259</v>
      </c>
      <c r="C2194" s="141"/>
      <c r="D2194" s="142">
        <v>22</v>
      </c>
      <c r="E2194" s="142">
        <v>19</v>
      </c>
      <c r="F2194" s="142">
        <v>3</v>
      </c>
      <c r="G2194" s="142">
        <v>0</v>
      </c>
      <c r="H2194" s="142">
        <v>0</v>
      </c>
      <c r="I2194" s="142">
        <v>0</v>
      </c>
      <c r="J2194" s="142"/>
      <c r="K2194" s="142"/>
      <c r="L2194" s="142"/>
      <c r="M2194" s="142"/>
      <c r="N2194" s="142"/>
    </row>
    <row r="2195" spans="1:14">
      <c r="A2195" s="258"/>
      <c r="B2195" s="258"/>
      <c r="C2195" s="144" t="s">
        <v>3428</v>
      </c>
      <c r="D2195" s="145">
        <v>14</v>
      </c>
      <c r="E2195" s="145">
        <v>16</v>
      </c>
      <c r="F2195" s="145">
        <v>3</v>
      </c>
      <c r="G2195" s="145">
        <v>0</v>
      </c>
      <c r="H2195" s="145">
        <v>0</v>
      </c>
      <c r="I2195" s="145">
        <v>0</v>
      </c>
      <c r="J2195" s="145">
        <v>8</v>
      </c>
      <c r="K2195" s="145">
        <v>14</v>
      </c>
      <c r="L2195" s="145">
        <v>4</v>
      </c>
      <c r="M2195" s="145">
        <v>7</v>
      </c>
      <c r="N2195" s="145"/>
    </row>
    <row r="2196" spans="1:14">
      <c r="A2196" s="258"/>
      <c r="B2196" s="258"/>
      <c r="C2196" s="144" t="s">
        <v>3429</v>
      </c>
      <c r="D2196" s="145"/>
      <c r="E2196" s="145"/>
      <c r="F2196" s="145"/>
      <c r="G2196" s="145"/>
      <c r="H2196" s="145"/>
      <c r="I2196" s="145"/>
      <c r="J2196" s="145"/>
      <c r="K2196" s="145"/>
      <c r="L2196" s="145"/>
      <c r="M2196" s="145"/>
      <c r="N2196" s="145"/>
    </row>
    <row r="2197" spans="1:14">
      <c r="A2197" s="258"/>
      <c r="B2197" s="258"/>
      <c r="C2197" s="146" t="s">
        <v>3430</v>
      </c>
      <c r="D2197" s="145">
        <v>4</v>
      </c>
      <c r="E2197" s="145">
        <v>1</v>
      </c>
      <c r="F2197" s="145">
        <v>0</v>
      </c>
      <c r="G2197" s="145">
        <v>0</v>
      </c>
      <c r="H2197" s="145">
        <v>0</v>
      </c>
      <c r="I2197" s="145">
        <v>0</v>
      </c>
      <c r="J2197" s="145">
        <v>0</v>
      </c>
      <c r="K2197" s="145">
        <v>3</v>
      </c>
      <c r="L2197" s="145">
        <v>2</v>
      </c>
      <c r="M2197" s="145"/>
      <c r="N2197" s="145"/>
    </row>
    <row r="2198" spans="1:14">
      <c r="A2198" s="258"/>
      <c r="B2198" s="258"/>
      <c r="C2198" s="146" t="s">
        <v>3431</v>
      </c>
      <c r="D2198" s="145">
        <v>0</v>
      </c>
      <c r="E2198" s="145">
        <v>1</v>
      </c>
      <c r="F2198" s="145">
        <v>0</v>
      </c>
      <c r="G2198" s="145">
        <v>0</v>
      </c>
      <c r="H2198" s="145">
        <v>0</v>
      </c>
      <c r="I2198" s="145">
        <v>0</v>
      </c>
      <c r="J2198" s="145">
        <v>0</v>
      </c>
      <c r="K2198" s="145">
        <v>1</v>
      </c>
      <c r="L2198" s="145"/>
      <c r="M2198" s="145"/>
      <c r="N2198" s="145"/>
    </row>
    <row r="2199" spans="1:14">
      <c r="A2199" s="258"/>
      <c r="B2199" s="258"/>
      <c r="C2199" s="146" t="s">
        <v>3432</v>
      </c>
      <c r="D2199" s="145">
        <v>4</v>
      </c>
      <c r="E2199" s="145">
        <v>0</v>
      </c>
      <c r="F2199" s="145">
        <v>0</v>
      </c>
      <c r="G2199" s="145">
        <v>0</v>
      </c>
      <c r="H2199" s="145">
        <v>0</v>
      </c>
      <c r="I2199" s="145">
        <v>0</v>
      </c>
      <c r="J2199" s="145">
        <v>0</v>
      </c>
      <c r="K2199" s="145">
        <v>4</v>
      </c>
      <c r="L2199" s="145"/>
      <c r="M2199" s="145"/>
      <c r="N2199" s="145"/>
    </row>
    <row r="2200" spans="1:14">
      <c r="A2200" s="258"/>
      <c r="B2200" s="258"/>
      <c r="C2200" s="146" t="s">
        <v>3433</v>
      </c>
      <c r="D2200" s="145">
        <v>0</v>
      </c>
      <c r="E2200" s="145">
        <v>1</v>
      </c>
      <c r="F2200" s="145">
        <v>0</v>
      </c>
      <c r="G2200" s="145">
        <v>0</v>
      </c>
      <c r="H2200" s="145">
        <v>0</v>
      </c>
      <c r="I2200" s="145">
        <v>0</v>
      </c>
      <c r="J2200" s="145">
        <v>0</v>
      </c>
      <c r="K2200" s="145"/>
      <c r="L2200" s="145"/>
      <c r="M2200" s="145">
        <v>1</v>
      </c>
      <c r="N2200" s="145"/>
    </row>
    <row r="2201" spans="1:14">
      <c r="A2201" s="258" t="s">
        <v>106</v>
      </c>
      <c r="B2201" s="143" t="s">
        <v>1904</v>
      </c>
      <c r="C2201" s="143"/>
      <c r="D2201" s="142">
        <v>187</v>
      </c>
      <c r="E2201" s="142">
        <v>77</v>
      </c>
      <c r="F2201" s="142">
        <v>54</v>
      </c>
      <c r="G2201" s="142">
        <v>8</v>
      </c>
      <c r="H2201" s="142">
        <v>2</v>
      </c>
      <c r="I2201" s="142">
        <v>2</v>
      </c>
      <c r="J2201" s="142"/>
      <c r="K2201" s="142"/>
      <c r="L2201" s="142"/>
      <c r="M2201" s="142"/>
      <c r="N2201" s="142"/>
    </row>
    <row r="2202" spans="1:14">
      <c r="A2202" s="258"/>
      <c r="B2202" s="258" t="s">
        <v>1905</v>
      </c>
      <c r="C2202" s="143"/>
      <c r="D2202" s="142">
        <v>117</v>
      </c>
      <c r="E2202" s="142">
        <v>39</v>
      </c>
      <c r="F2202" s="142">
        <v>42</v>
      </c>
      <c r="G2202" s="142">
        <v>5</v>
      </c>
      <c r="H2202" s="142">
        <v>2</v>
      </c>
      <c r="I2202" s="142">
        <v>1</v>
      </c>
      <c r="J2202" s="142"/>
      <c r="K2202" s="142"/>
      <c r="L2202" s="142"/>
      <c r="M2202" s="142"/>
      <c r="N2202" s="142"/>
    </row>
    <row r="2203" spans="1:14">
      <c r="A2203" s="258"/>
      <c r="B2203" s="258"/>
      <c r="C2203" s="144" t="s">
        <v>3434</v>
      </c>
      <c r="D2203" s="145">
        <v>0</v>
      </c>
      <c r="E2203" s="145">
        <v>1</v>
      </c>
      <c r="F2203" s="145">
        <v>0</v>
      </c>
      <c r="G2203" s="145">
        <v>0</v>
      </c>
      <c r="H2203" s="145">
        <v>0</v>
      </c>
      <c r="I2203" s="145">
        <v>0</v>
      </c>
      <c r="J2203" s="145">
        <v>0</v>
      </c>
      <c r="K2203" s="145">
        <v>0</v>
      </c>
      <c r="L2203" s="145">
        <v>0</v>
      </c>
      <c r="M2203" s="145">
        <v>1</v>
      </c>
      <c r="N2203" s="145">
        <v>4830</v>
      </c>
    </row>
    <row r="2204" spans="1:14" ht="19">
      <c r="A2204" s="258"/>
      <c r="B2204" s="258"/>
      <c r="C2204" s="147" t="s">
        <v>8075</v>
      </c>
      <c r="D2204" s="145">
        <v>2</v>
      </c>
      <c r="E2204" s="145">
        <v>0</v>
      </c>
      <c r="F2204" s="145">
        <v>0</v>
      </c>
      <c r="G2204" s="145">
        <v>0</v>
      </c>
      <c r="H2204" s="145">
        <v>0</v>
      </c>
      <c r="I2204" s="145">
        <v>0</v>
      </c>
      <c r="J2204" s="145">
        <v>1</v>
      </c>
      <c r="K2204" s="145">
        <v>0</v>
      </c>
      <c r="L2204" s="145">
        <v>0</v>
      </c>
      <c r="M2204" s="145">
        <v>0</v>
      </c>
      <c r="N2204" s="145">
        <v>16819</v>
      </c>
    </row>
    <row r="2205" spans="1:14">
      <c r="A2205" s="258"/>
      <c r="B2205" s="258"/>
      <c r="C2205" s="144" t="s">
        <v>3435</v>
      </c>
      <c r="D2205" s="145">
        <v>0</v>
      </c>
      <c r="E2205" s="145">
        <v>0</v>
      </c>
      <c r="F2205" s="145">
        <v>2</v>
      </c>
      <c r="G2205" s="145">
        <v>0</v>
      </c>
      <c r="H2205" s="145">
        <v>0</v>
      </c>
      <c r="I2205" s="145">
        <v>0</v>
      </c>
      <c r="J2205" s="145">
        <v>1</v>
      </c>
      <c r="K2205" s="145">
        <v>0</v>
      </c>
      <c r="L2205" s="145">
        <v>0</v>
      </c>
      <c r="M2205" s="145">
        <v>1</v>
      </c>
      <c r="N2205" s="145">
        <v>66024</v>
      </c>
    </row>
    <row r="2206" spans="1:14">
      <c r="A2206" s="258"/>
      <c r="B2206" s="258"/>
      <c r="C2206" s="147" t="s">
        <v>3436</v>
      </c>
      <c r="D2206" s="145">
        <v>1</v>
      </c>
      <c r="E2206" s="145">
        <v>1</v>
      </c>
      <c r="F2206" s="145">
        <v>0</v>
      </c>
      <c r="G2206" s="145">
        <v>0</v>
      </c>
      <c r="H2206" s="145">
        <v>0</v>
      </c>
      <c r="I2206" s="145">
        <v>0</v>
      </c>
      <c r="J2206" s="145">
        <v>1</v>
      </c>
      <c r="K2206" s="145">
        <v>1</v>
      </c>
      <c r="L2206" s="145">
        <v>0</v>
      </c>
      <c r="M2206" s="145">
        <v>0</v>
      </c>
      <c r="N2206" s="145">
        <v>27275</v>
      </c>
    </row>
    <row r="2207" spans="1:14">
      <c r="A2207" s="258"/>
      <c r="B2207" s="258"/>
      <c r="C2207" s="147" t="s">
        <v>3437</v>
      </c>
      <c r="D2207" s="145">
        <v>6</v>
      </c>
      <c r="E2207" s="145">
        <v>0</v>
      </c>
      <c r="F2207" s="145">
        <v>6</v>
      </c>
      <c r="G2207" s="145">
        <v>0</v>
      </c>
      <c r="H2207" s="145">
        <v>0</v>
      </c>
      <c r="I2207" s="145">
        <v>0</v>
      </c>
      <c r="J2207" s="145">
        <v>2</v>
      </c>
      <c r="K2207" s="145">
        <v>4</v>
      </c>
      <c r="L2207" s="145">
        <v>2</v>
      </c>
      <c r="M2207" s="145">
        <v>4</v>
      </c>
      <c r="N2207" s="145">
        <v>93729</v>
      </c>
    </row>
    <row r="2208" spans="1:14">
      <c r="A2208" s="258"/>
      <c r="B2208" s="258"/>
      <c r="C2208" s="144" t="s">
        <v>3438</v>
      </c>
      <c r="D2208" s="145">
        <v>1</v>
      </c>
      <c r="E2208" s="145">
        <v>0</v>
      </c>
      <c r="F2208" s="145">
        <v>0</v>
      </c>
      <c r="G2208" s="145">
        <v>0</v>
      </c>
      <c r="H2208" s="145">
        <v>0</v>
      </c>
      <c r="I2208" s="145">
        <v>0</v>
      </c>
      <c r="J2208" s="145">
        <v>0</v>
      </c>
      <c r="K2208" s="145">
        <v>0</v>
      </c>
      <c r="L2208" s="145">
        <v>1</v>
      </c>
      <c r="M2208" s="145">
        <v>0</v>
      </c>
      <c r="N2208" s="145">
        <v>273</v>
      </c>
    </row>
    <row r="2209" spans="1:14">
      <c r="A2209" s="258"/>
      <c r="B2209" s="258"/>
      <c r="C2209" s="144" t="s">
        <v>3439</v>
      </c>
      <c r="D2209" s="145">
        <v>0</v>
      </c>
      <c r="E2209" s="145">
        <v>1</v>
      </c>
      <c r="F2209" s="145">
        <v>0</v>
      </c>
      <c r="G2209" s="145">
        <v>0</v>
      </c>
      <c r="H2209" s="145">
        <v>0</v>
      </c>
      <c r="I2209" s="145">
        <v>0</v>
      </c>
      <c r="J2209" s="145">
        <v>0</v>
      </c>
      <c r="K2209" s="145">
        <v>0</v>
      </c>
      <c r="L2209" s="145">
        <v>0</v>
      </c>
      <c r="M2209" s="145">
        <v>1</v>
      </c>
      <c r="N2209" s="145">
        <v>1109</v>
      </c>
    </row>
    <row r="2210" spans="1:14">
      <c r="A2210" s="258"/>
      <c r="B2210" s="258"/>
      <c r="C2210" s="144" t="s">
        <v>3440</v>
      </c>
      <c r="D2210" s="145">
        <v>0</v>
      </c>
      <c r="E2210" s="145">
        <v>1</v>
      </c>
      <c r="F2210" s="145">
        <v>0</v>
      </c>
      <c r="G2210" s="145">
        <v>0</v>
      </c>
      <c r="H2210" s="145">
        <v>0</v>
      </c>
      <c r="I2210" s="145">
        <v>0</v>
      </c>
      <c r="J2210" s="145">
        <v>0</v>
      </c>
      <c r="K2210" s="145">
        <v>1</v>
      </c>
      <c r="L2210" s="145">
        <v>0</v>
      </c>
      <c r="M2210" s="145">
        <v>0</v>
      </c>
      <c r="N2210" s="145">
        <v>1433</v>
      </c>
    </row>
    <row r="2211" spans="1:14" ht="19">
      <c r="A2211" s="258"/>
      <c r="B2211" s="258"/>
      <c r="C2211" s="144" t="s">
        <v>8076</v>
      </c>
      <c r="D2211" s="145">
        <v>2</v>
      </c>
      <c r="E2211" s="145">
        <v>0</v>
      </c>
      <c r="F2211" s="145">
        <v>0</v>
      </c>
      <c r="G2211" s="145">
        <v>0</v>
      </c>
      <c r="H2211" s="145">
        <v>0</v>
      </c>
      <c r="I2211" s="145">
        <v>1</v>
      </c>
      <c r="J2211" s="145">
        <v>0</v>
      </c>
      <c r="K2211" s="145">
        <v>1</v>
      </c>
      <c r="L2211" s="145">
        <v>0</v>
      </c>
      <c r="M2211" s="145">
        <v>1</v>
      </c>
      <c r="N2211" s="145">
        <v>6349</v>
      </c>
    </row>
    <row r="2212" spans="1:14" ht="19">
      <c r="A2212" s="258"/>
      <c r="B2212" s="258"/>
      <c r="C2212" s="144" t="s">
        <v>8077</v>
      </c>
      <c r="D2212" s="145">
        <v>5</v>
      </c>
      <c r="E2212" s="145">
        <v>0</v>
      </c>
      <c r="F2212" s="145">
        <v>1</v>
      </c>
      <c r="G2212" s="145">
        <v>0</v>
      </c>
      <c r="H2212" s="145">
        <v>0</v>
      </c>
      <c r="I2212" s="145">
        <v>0</v>
      </c>
      <c r="J2212" s="145">
        <v>0</v>
      </c>
      <c r="K2212" s="145">
        <v>3</v>
      </c>
      <c r="L2212" s="145">
        <v>1</v>
      </c>
      <c r="M2212" s="145">
        <v>1</v>
      </c>
      <c r="N2212" s="145">
        <v>60069</v>
      </c>
    </row>
    <row r="2213" spans="1:14">
      <c r="A2213" s="258"/>
      <c r="B2213" s="258"/>
      <c r="C2213" s="144" t="s">
        <v>3441</v>
      </c>
      <c r="D2213" s="145">
        <v>0</v>
      </c>
      <c r="E2213" s="145">
        <v>1</v>
      </c>
      <c r="F2213" s="145">
        <v>0</v>
      </c>
      <c r="G2213" s="145">
        <v>0</v>
      </c>
      <c r="H2213" s="145">
        <v>0</v>
      </c>
      <c r="I2213" s="145">
        <v>0</v>
      </c>
      <c r="J2213" s="145">
        <v>1</v>
      </c>
      <c r="K2213" s="145">
        <v>0</v>
      </c>
      <c r="L2213" s="145">
        <v>0</v>
      </c>
      <c r="M2213" s="145">
        <v>0</v>
      </c>
      <c r="N2213" s="145">
        <v>4433</v>
      </c>
    </row>
    <row r="2214" spans="1:14" ht="19">
      <c r="A2214" s="258"/>
      <c r="B2214" s="258"/>
      <c r="C2214" s="144" t="s">
        <v>8078</v>
      </c>
      <c r="D2214" s="145">
        <v>16</v>
      </c>
      <c r="E2214" s="145">
        <v>5</v>
      </c>
      <c r="F2214" s="145">
        <v>8</v>
      </c>
      <c r="G2214" s="145">
        <v>1</v>
      </c>
      <c r="H2214" s="145">
        <v>0</v>
      </c>
      <c r="I2214" s="145">
        <v>0</v>
      </c>
      <c r="J2214" s="145">
        <v>6</v>
      </c>
      <c r="K2214" s="145">
        <v>6</v>
      </c>
      <c r="L2214" s="145">
        <v>6</v>
      </c>
      <c r="M2214" s="145">
        <v>5</v>
      </c>
      <c r="N2214" s="145">
        <v>955466</v>
      </c>
    </row>
    <row r="2215" spans="1:14">
      <c r="A2215" s="258"/>
      <c r="B2215" s="258"/>
      <c r="C2215" s="144" t="s">
        <v>3442</v>
      </c>
      <c r="D2215" s="145">
        <v>2</v>
      </c>
      <c r="E2215" s="145">
        <v>0</v>
      </c>
      <c r="F2215" s="145">
        <v>0</v>
      </c>
      <c r="G2215" s="145">
        <v>0</v>
      </c>
      <c r="H2215" s="145">
        <v>0</v>
      </c>
      <c r="I2215" s="145">
        <v>0</v>
      </c>
      <c r="J2215" s="145">
        <v>1</v>
      </c>
      <c r="K2215" s="145">
        <v>0</v>
      </c>
      <c r="L2215" s="145">
        <v>0</v>
      </c>
      <c r="M2215" s="145">
        <v>1</v>
      </c>
      <c r="N2215" s="145">
        <v>30036</v>
      </c>
    </row>
    <row r="2216" spans="1:14">
      <c r="A2216" s="258"/>
      <c r="B2216" s="258"/>
      <c r="C2216" s="144" t="s">
        <v>2811</v>
      </c>
      <c r="D2216" s="145">
        <v>2</v>
      </c>
      <c r="E2216" s="145">
        <v>0</v>
      </c>
      <c r="F2216" s="145">
        <v>0</v>
      </c>
      <c r="G2216" s="145">
        <v>0</v>
      </c>
      <c r="H2216" s="145">
        <v>0</v>
      </c>
      <c r="I2216" s="145">
        <v>0</v>
      </c>
      <c r="J2216" s="145">
        <v>1</v>
      </c>
      <c r="K2216" s="145">
        <v>1</v>
      </c>
      <c r="L2216" s="145">
        <v>0</v>
      </c>
      <c r="M2216" s="145">
        <v>0</v>
      </c>
      <c r="N2216" s="145">
        <v>109660</v>
      </c>
    </row>
    <row r="2217" spans="1:14">
      <c r="A2217" s="258"/>
      <c r="B2217" s="258"/>
      <c r="C2217" s="144" t="s">
        <v>3443</v>
      </c>
      <c r="D2217" s="145">
        <v>0</v>
      </c>
      <c r="E2217" s="145">
        <v>0</v>
      </c>
      <c r="F2217" s="145">
        <v>1</v>
      </c>
      <c r="G2217" s="145">
        <v>0</v>
      </c>
      <c r="H2217" s="145">
        <v>0</v>
      </c>
      <c r="I2217" s="145">
        <v>0</v>
      </c>
      <c r="J2217" s="145">
        <v>0</v>
      </c>
      <c r="K2217" s="145">
        <v>0</v>
      </c>
      <c r="L2217" s="145">
        <v>1</v>
      </c>
      <c r="M2217" s="145">
        <v>0</v>
      </c>
      <c r="N2217" s="145">
        <v>31781</v>
      </c>
    </row>
    <row r="2218" spans="1:14">
      <c r="A2218" s="258"/>
      <c r="B2218" s="258"/>
      <c r="C2218" s="144" t="s">
        <v>3172</v>
      </c>
      <c r="D2218" s="145">
        <v>3</v>
      </c>
      <c r="E2218" s="145">
        <v>1</v>
      </c>
      <c r="F2218" s="145">
        <v>2</v>
      </c>
      <c r="G2218" s="145">
        <v>0</v>
      </c>
      <c r="H2218" s="145">
        <v>0</v>
      </c>
      <c r="I2218" s="145">
        <v>0</v>
      </c>
      <c r="J2218" s="145">
        <v>3</v>
      </c>
      <c r="K2218" s="145">
        <v>0</v>
      </c>
      <c r="L2218" s="145">
        <v>3</v>
      </c>
      <c r="M2218" s="145">
        <v>0</v>
      </c>
      <c r="N2218" s="145">
        <v>286377</v>
      </c>
    </row>
    <row r="2219" spans="1:14">
      <c r="A2219" s="258"/>
      <c r="B2219" s="258"/>
      <c r="C2219" s="144" t="s">
        <v>3444</v>
      </c>
      <c r="D2219" s="145">
        <v>1</v>
      </c>
      <c r="E2219" s="145">
        <v>0</v>
      </c>
      <c r="F2219" s="145">
        <v>0</v>
      </c>
      <c r="G2219" s="145">
        <v>0</v>
      </c>
      <c r="H2219" s="145">
        <v>0</v>
      </c>
      <c r="I2219" s="145">
        <v>0</v>
      </c>
      <c r="J2219" s="145">
        <v>0</v>
      </c>
      <c r="K2219" s="145">
        <v>0</v>
      </c>
      <c r="L2219" s="145">
        <v>1</v>
      </c>
      <c r="M2219" s="145">
        <v>0</v>
      </c>
      <c r="N2219" s="145">
        <v>3940</v>
      </c>
    </row>
    <row r="2220" spans="1:14" ht="19">
      <c r="A2220" s="258"/>
      <c r="B2220" s="258"/>
      <c r="C2220" s="144" t="s">
        <v>8079</v>
      </c>
      <c r="D2220" s="145">
        <v>8</v>
      </c>
      <c r="E2220" s="145">
        <v>0</v>
      </c>
      <c r="F2220" s="145">
        <v>1</v>
      </c>
      <c r="G2220" s="145">
        <v>0</v>
      </c>
      <c r="H2220" s="145">
        <v>1</v>
      </c>
      <c r="I2220" s="145">
        <v>0</v>
      </c>
      <c r="J2220" s="145">
        <v>1</v>
      </c>
      <c r="K2220" s="145">
        <v>1</v>
      </c>
      <c r="L2220" s="145">
        <v>4</v>
      </c>
      <c r="M2220" s="145">
        <v>2</v>
      </c>
      <c r="N2220" s="145">
        <v>208980</v>
      </c>
    </row>
    <row r="2221" spans="1:14">
      <c r="A2221" s="258"/>
      <c r="B2221" s="258"/>
      <c r="C2221" s="144" t="s">
        <v>3445</v>
      </c>
      <c r="D2221" s="145">
        <v>1</v>
      </c>
      <c r="E2221" s="145">
        <v>0</v>
      </c>
      <c r="F2221" s="145">
        <v>0</v>
      </c>
      <c r="G2221" s="145">
        <v>0</v>
      </c>
      <c r="H2221" s="145">
        <v>0</v>
      </c>
      <c r="I2221" s="145">
        <v>0</v>
      </c>
      <c r="J2221" s="145">
        <v>0</v>
      </c>
      <c r="K2221" s="145">
        <v>0</v>
      </c>
      <c r="L2221" s="145">
        <v>1</v>
      </c>
      <c r="M2221" s="145">
        <v>0</v>
      </c>
      <c r="N2221" s="145">
        <v>8059</v>
      </c>
    </row>
    <row r="2222" spans="1:14">
      <c r="A2222" s="258"/>
      <c r="B2222" s="258"/>
      <c r="C2222" s="144" t="s">
        <v>3446</v>
      </c>
      <c r="D2222" s="145">
        <v>0</v>
      </c>
      <c r="E2222" s="145">
        <v>1</v>
      </c>
      <c r="F2222" s="145">
        <v>0</v>
      </c>
      <c r="G2222" s="145">
        <v>1</v>
      </c>
      <c r="H2222" s="145">
        <v>0</v>
      </c>
      <c r="I2222" s="145">
        <v>0</v>
      </c>
      <c r="J2222" s="145">
        <v>0</v>
      </c>
      <c r="K2222" s="145">
        <v>0</v>
      </c>
      <c r="L2222" s="145">
        <v>1</v>
      </c>
      <c r="M2222" s="145">
        <v>1</v>
      </c>
      <c r="N2222" s="145">
        <v>81937</v>
      </c>
    </row>
    <row r="2223" spans="1:14">
      <c r="A2223" s="258"/>
      <c r="B2223" s="258"/>
      <c r="C2223" s="144" t="s">
        <v>3447</v>
      </c>
      <c r="D2223" s="145">
        <v>1</v>
      </c>
      <c r="E2223" s="145">
        <v>0</v>
      </c>
      <c r="F2223" s="145">
        <v>0</v>
      </c>
      <c r="G2223" s="145">
        <v>0</v>
      </c>
      <c r="H2223" s="145">
        <v>0</v>
      </c>
      <c r="I2223" s="145">
        <v>0</v>
      </c>
      <c r="J2223" s="145">
        <v>1</v>
      </c>
      <c r="K2223" s="145">
        <v>0</v>
      </c>
      <c r="L2223" s="145">
        <v>0</v>
      </c>
      <c r="M2223" s="145">
        <v>0</v>
      </c>
      <c r="N2223" s="145">
        <v>9049</v>
      </c>
    </row>
    <row r="2224" spans="1:14">
      <c r="A2224" s="258"/>
      <c r="B2224" s="258"/>
      <c r="C2224" s="144" t="s">
        <v>3448</v>
      </c>
      <c r="D2224" s="145">
        <v>0</v>
      </c>
      <c r="E2224" s="145">
        <v>2</v>
      </c>
      <c r="F2224" s="145">
        <v>0</v>
      </c>
      <c r="G2224" s="145">
        <v>0</v>
      </c>
      <c r="H2224" s="145">
        <v>0</v>
      </c>
      <c r="I2224" s="145">
        <v>0</v>
      </c>
      <c r="J2224" s="145">
        <v>0</v>
      </c>
      <c r="K2224" s="145">
        <v>1</v>
      </c>
      <c r="L2224" s="145">
        <v>1</v>
      </c>
      <c r="M2224" s="145">
        <v>0</v>
      </c>
      <c r="N2224" s="145">
        <v>4920</v>
      </c>
    </row>
    <row r="2225" spans="1:14" ht="19">
      <c r="A2225" s="258"/>
      <c r="B2225" s="258"/>
      <c r="C2225" s="144" t="s">
        <v>8080</v>
      </c>
      <c r="D2225" s="145">
        <v>8</v>
      </c>
      <c r="E2225" s="145">
        <v>1</v>
      </c>
      <c r="F2225" s="145">
        <v>8</v>
      </c>
      <c r="G2225" s="145">
        <v>1</v>
      </c>
      <c r="H2225" s="145">
        <v>0</v>
      </c>
      <c r="I2225" s="145">
        <v>0</v>
      </c>
      <c r="J2225" s="145">
        <v>2</v>
      </c>
      <c r="K2225" s="145">
        <v>5</v>
      </c>
      <c r="L2225" s="145">
        <v>8</v>
      </c>
      <c r="M2225" s="145">
        <v>1</v>
      </c>
      <c r="N2225" s="145">
        <v>298719</v>
      </c>
    </row>
    <row r="2226" spans="1:14" ht="19">
      <c r="A2226" s="258"/>
      <c r="B2226" s="258"/>
      <c r="C2226" s="144" t="s">
        <v>7867</v>
      </c>
      <c r="D2226" s="145">
        <v>2</v>
      </c>
      <c r="E2226" s="145">
        <v>1</v>
      </c>
      <c r="F2226" s="145">
        <v>0</v>
      </c>
      <c r="G2226" s="145">
        <v>1</v>
      </c>
      <c r="H2226" s="145">
        <v>0</v>
      </c>
      <c r="I2226" s="145">
        <v>0</v>
      </c>
      <c r="J2226" s="145">
        <v>0</v>
      </c>
      <c r="K2226" s="145">
        <v>1</v>
      </c>
      <c r="L2226" s="145">
        <v>2</v>
      </c>
      <c r="M2226" s="145">
        <v>0</v>
      </c>
      <c r="N2226" s="145">
        <v>89363</v>
      </c>
    </row>
    <row r="2227" spans="1:14">
      <c r="A2227" s="258"/>
      <c r="B2227" s="258"/>
      <c r="C2227" s="144" t="s">
        <v>3449</v>
      </c>
      <c r="D2227" s="145">
        <v>1</v>
      </c>
      <c r="E2227" s="145">
        <v>1</v>
      </c>
      <c r="F2227" s="145">
        <v>1</v>
      </c>
      <c r="G2227" s="145">
        <v>0</v>
      </c>
      <c r="H2227" s="145">
        <v>0</v>
      </c>
      <c r="I2227" s="145">
        <v>0</v>
      </c>
      <c r="J2227" s="145">
        <v>0</v>
      </c>
      <c r="K2227" s="145">
        <v>0</v>
      </c>
      <c r="L2227" s="145">
        <v>0</v>
      </c>
      <c r="M2227" s="145">
        <v>3</v>
      </c>
      <c r="N2227" s="145">
        <v>15122</v>
      </c>
    </row>
    <row r="2228" spans="1:14">
      <c r="A2228" s="258"/>
      <c r="B2228" s="258"/>
      <c r="C2228" s="144" t="s">
        <v>3450</v>
      </c>
      <c r="D2228" s="145">
        <v>0</v>
      </c>
      <c r="E2228" s="145">
        <v>0</v>
      </c>
      <c r="F2228" s="145">
        <v>1</v>
      </c>
      <c r="G2228" s="145">
        <v>0</v>
      </c>
      <c r="H2228" s="145">
        <v>0</v>
      </c>
      <c r="I2228" s="145">
        <v>0</v>
      </c>
      <c r="J2228" s="145">
        <v>0</v>
      </c>
      <c r="K2228" s="145">
        <v>0</v>
      </c>
      <c r="L2228" s="145">
        <v>0</v>
      </c>
      <c r="M2228" s="145">
        <v>1</v>
      </c>
      <c r="N2228" s="145">
        <v>114280</v>
      </c>
    </row>
    <row r="2229" spans="1:14">
      <c r="A2229" s="258"/>
      <c r="B2229" s="258"/>
      <c r="C2229" s="144" t="s">
        <v>3451</v>
      </c>
      <c r="D2229" s="145">
        <v>2</v>
      </c>
      <c r="E2229" s="145">
        <v>0</v>
      </c>
      <c r="F2229" s="145">
        <v>0</v>
      </c>
      <c r="G2229" s="145">
        <v>0</v>
      </c>
      <c r="H2229" s="145">
        <v>0</v>
      </c>
      <c r="I2229" s="145">
        <v>0</v>
      </c>
      <c r="J2229" s="145">
        <v>0</v>
      </c>
      <c r="K2229" s="145">
        <v>0</v>
      </c>
      <c r="L2229" s="145">
        <v>2</v>
      </c>
      <c r="M2229" s="145">
        <v>0</v>
      </c>
      <c r="N2229" s="145">
        <v>17843</v>
      </c>
    </row>
    <row r="2230" spans="1:14">
      <c r="A2230" s="258"/>
      <c r="B2230" s="258"/>
      <c r="C2230" s="144" t="s">
        <v>3452</v>
      </c>
      <c r="D2230" s="145">
        <v>1</v>
      </c>
      <c r="E2230" s="145">
        <v>0</v>
      </c>
      <c r="F2230" s="145">
        <v>0</v>
      </c>
      <c r="G2230" s="145">
        <v>0</v>
      </c>
      <c r="H2230" s="145">
        <v>0</v>
      </c>
      <c r="I2230" s="145">
        <v>0</v>
      </c>
      <c r="J2230" s="145">
        <v>1</v>
      </c>
      <c r="K2230" s="145">
        <v>0</v>
      </c>
      <c r="L2230" s="145">
        <v>0</v>
      </c>
      <c r="M2230" s="145">
        <v>0</v>
      </c>
      <c r="N2230" s="145">
        <v>72570</v>
      </c>
    </row>
    <row r="2231" spans="1:14">
      <c r="A2231" s="258"/>
      <c r="B2231" s="258"/>
      <c r="C2231" s="144" t="s">
        <v>3453</v>
      </c>
      <c r="D2231" s="145">
        <v>0</v>
      </c>
      <c r="E2231" s="145">
        <v>1</v>
      </c>
      <c r="F2231" s="145">
        <v>0</v>
      </c>
      <c r="G2231" s="145">
        <v>0</v>
      </c>
      <c r="H2231" s="145">
        <v>0</v>
      </c>
      <c r="I2231" s="145">
        <v>0</v>
      </c>
      <c r="J2231" s="145">
        <v>0</v>
      </c>
      <c r="K2231" s="145">
        <v>0</v>
      </c>
      <c r="L2231" s="145">
        <v>0</v>
      </c>
      <c r="M2231" s="145">
        <v>1</v>
      </c>
      <c r="N2231" s="145">
        <v>2310</v>
      </c>
    </row>
    <row r="2232" spans="1:14">
      <c r="A2232" s="258"/>
      <c r="B2232" s="258"/>
      <c r="C2232" s="144" t="s">
        <v>3454</v>
      </c>
      <c r="D2232" s="145">
        <v>0</v>
      </c>
      <c r="E2232" s="145">
        <v>0</v>
      </c>
      <c r="F2232" s="145">
        <v>0</v>
      </c>
      <c r="G2232" s="145">
        <v>1</v>
      </c>
      <c r="H2232" s="145">
        <v>0</v>
      </c>
      <c r="I2232" s="145">
        <v>0</v>
      </c>
      <c r="J2232" s="145">
        <v>1</v>
      </c>
      <c r="K2232" s="145">
        <v>0</v>
      </c>
      <c r="L2232" s="145">
        <v>0</v>
      </c>
      <c r="M2232" s="145">
        <v>0</v>
      </c>
      <c r="N2232" s="145">
        <v>55480</v>
      </c>
    </row>
    <row r="2233" spans="1:14">
      <c r="A2233" s="258"/>
      <c r="B2233" s="258"/>
      <c r="C2233" s="144" t="s">
        <v>3455</v>
      </c>
      <c r="D2233" s="145">
        <v>2</v>
      </c>
      <c r="E2233" s="145">
        <v>0</v>
      </c>
      <c r="F2233" s="145">
        <v>0</v>
      </c>
      <c r="G2233" s="145">
        <v>0</v>
      </c>
      <c r="H2233" s="145">
        <v>0</v>
      </c>
      <c r="I2233" s="145">
        <v>0</v>
      </c>
      <c r="J2233" s="145">
        <v>1</v>
      </c>
      <c r="K2233" s="145">
        <v>0</v>
      </c>
      <c r="L2233" s="145">
        <v>1</v>
      </c>
      <c r="M2233" s="145">
        <v>0</v>
      </c>
      <c r="N2233" s="145">
        <v>27076</v>
      </c>
    </row>
    <row r="2234" spans="1:14">
      <c r="A2234" s="258"/>
      <c r="B2234" s="258"/>
      <c r="C2234" s="144" t="s">
        <v>3456</v>
      </c>
      <c r="D2234" s="145">
        <v>1</v>
      </c>
      <c r="E2234" s="145">
        <v>0</v>
      </c>
      <c r="F2234" s="145">
        <v>0</v>
      </c>
      <c r="G2234" s="145">
        <v>0</v>
      </c>
      <c r="H2234" s="145">
        <v>0</v>
      </c>
      <c r="I2234" s="145">
        <v>0</v>
      </c>
      <c r="J2234" s="145">
        <v>0</v>
      </c>
      <c r="K2234" s="145">
        <v>1</v>
      </c>
      <c r="L2234" s="145">
        <v>0</v>
      </c>
      <c r="M2234" s="145">
        <v>0</v>
      </c>
      <c r="N2234" s="145">
        <v>19659</v>
      </c>
    </row>
    <row r="2235" spans="1:14">
      <c r="A2235" s="258"/>
      <c r="B2235" s="258"/>
      <c r="C2235" s="144" t="s">
        <v>3457</v>
      </c>
      <c r="D2235" s="145">
        <v>1</v>
      </c>
      <c r="E2235" s="145">
        <v>0</v>
      </c>
      <c r="F2235" s="145">
        <v>0</v>
      </c>
      <c r="G2235" s="145">
        <v>0</v>
      </c>
      <c r="H2235" s="145">
        <v>0</v>
      </c>
      <c r="I2235" s="145">
        <v>0</v>
      </c>
      <c r="J2235" s="145">
        <v>0</v>
      </c>
      <c r="K2235" s="145">
        <v>1</v>
      </c>
      <c r="L2235" s="145">
        <v>0</v>
      </c>
      <c r="M2235" s="145"/>
      <c r="N2235" s="145">
        <v>28203</v>
      </c>
    </row>
    <row r="2236" spans="1:14">
      <c r="A2236" s="258"/>
      <c r="B2236" s="258"/>
      <c r="C2236" s="144" t="s">
        <v>3458</v>
      </c>
      <c r="D2236" s="145">
        <v>1</v>
      </c>
      <c r="E2236" s="145">
        <v>0</v>
      </c>
      <c r="F2236" s="145">
        <v>0</v>
      </c>
      <c r="G2236" s="145">
        <v>0</v>
      </c>
      <c r="H2236" s="145">
        <v>0</v>
      </c>
      <c r="I2236" s="145">
        <v>0</v>
      </c>
      <c r="J2236" s="145">
        <v>0</v>
      </c>
      <c r="K2236" s="145">
        <v>0</v>
      </c>
      <c r="L2236" s="145">
        <v>1</v>
      </c>
      <c r="M2236" s="145">
        <v>0</v>
      </c>
      <c r="N2236" s="145">
        <v>19544</v>
      </c>
    </row>
    <row r="2237" spans="1:14">
      <c r="A2237" s="258"/>
      <c r="B2237" s="258"/>
      <c r="C2237" s="144" t="s">
        <v>3459</v>
      </c>
      <c r="D2237" s="145">
        <v>3</v>
      </c>
      <c r="E2237" s="145">
        <v>0</v>
      </c>
      <c r="F2237" s="145">
        <v>0</v>
      </c>
      <c r="G2237" s="145">
        <v>0</v>
      </c>
      <c r="H2237" s="145">
        <v>0</v>
      </c>
      <c r="I2237" s="145">
        <v>0</v>
      </c>
      <c r="J2237" s="145">
        <v>1</v>
      </c>
      <c r="K2237" s="145">
        <v>0</v>
      </c>
      <c r="L2237" s="145">
        <v>2</v>
      </c>
      <c r="M2237" s="145">
        <v>0</v>
      </c>
      <c r="N2237" s="145">
        <v>11651</v>
      </c>
    </row>
    <row r="2238" spans="1:14">
      <c r="A2238" s="258"/>
      <c r="B2238" s="258"/>
      <c r="C2238" s="144" t="s">
        <v>3460</v>
      </c>
      <c r="D2238" s="145">
        <v>0</v>
      </c>
      <c r="E2238" s="145">
        <v>1</v>
      </c>
      <c r="F2238" s="145">
        <v>0</v>
      </c>
      <c r="G2238" s="145">
        <v>0</v>
      </c>
      <c r="H2238" s="145">
        <v>0</v>
      </c>
      <c r="I2238" s="145">
        <v>0</v>
      </c>
      <c r="J2238" s="145">
        <v>0</v>
      </c>
      <c r="K2238" s="145">
        <v>0</v>
      </c>
      <c r="L2238" s="145">
        <v>1</v>
      </c>
      <c r="M2238" s="145">
        <v>0</v>
      </c>
      <c r="N2238" s="145">
        <v>5148</v>
      </c>
    </row>
    <row r="2239" spans="1:14">
      <c r="A2239" s="258"/>
      <c r="B2239" s="258"/>
      <c r="C2239" s="144" t="s">
        <v>3461</v>
      </c>
      <c r="D2239" s="145">
        <v>0</v>
      </c>
      <c r="E2239" s="145">
        <v>3</v>
      </c>
      <c r="F2239" s="145">
        <v>1</v>
      </c>
      <c r="G2239" s="145">
        <v>0</v>
      </c>
      <c r="H2239" s="145">
        <v>0</v>
      </c>
      <c r="I2239" s="145">
        <v>0</v>
      </c>
      <c r="J2239" s="145">
        <v>0</v>
      </c>
      <c r="K2239" s="145">
        <v>3</v>
      </c>
      <c r="L2239" s="145">
        <v>0</v>
      </c>
      <c r="M2239" s="145">
        <v>1</v>
      </c>
      <c r="N2239" s="145">
        <v>18583</v>
      </c>
    </row>
    <row r="2240" spans="1:14">
      <c r="A2240" s="258"/>
      <c r="B2240" s="258"/>
      <c r="C2240" s="144" t="s">
        <v>3094</v>
      </c>
      <c r="D2240" s="145">
        <v>1</v>
      </c>
      <c r="E2240" s="145">
        <v>0</v>
      </c>
      <c r="F2240" s="145">
        <v>0</v>
      </c>
      <c r="G2240" s="145">
        <v>0</v>
      </c>
      <c r="H2240" s="145">
        <v>0</v>
      </c>
      <c r="I2240" s="145">
        <v>0</v>
      </c>
      <c r="J2240" s="145">
        <v>0</v>
      </c>
      <c r="K2240" s="145">
        <v>1</v>
      </c>
      <c r="L2240" s="145">
        <v>0</v>
      </c>
      <c r="M2240" s="145">
        <v>0</v>
      </c>
      <c r="N2240" s="145">
        <v>29739</v>
      </c>
    </row>
    <row r="2241" spans="1:14">
      <c r="A2241" s="258"/>
      <c r="B2241" s="258"/>
      <c r="C2241" s="144" t="s">
        <v>3462</v>
      </c>
      <c r="D2241" s="145">
        <v>0</v>
      </c>
      <c r="E2241" s="145">
        <v>1</v>
      </c>
      <c r="F2241" s="145">
        <v>0</v>
      </c>
      <c r="G2241" s="145">
        <v>0</v>
      </c>
      <c r="H2241" s="145">
        <v>0</v>
      </c>
      <c r="I2241" s="145">
        <v>0</v>
      </c>
      <c r="J2241" s="145">
        <v>0</v>
      </c>
      <c r="K2241" s="145">
        <v>0</v>
      </c>
      <c r="L2241" s="145">
        <v>0</v>
      </c>
      <c r="M2241" s="145">
        <v>1</v>
      </c>
      <c r="N2241" s="145">
        <v>26728</v>
      </c>
    </row>
    <row r="2242" spans="1:14">
      <c r="A2242" s="258"/>
      <c r="B2242" s="258"/>
      <c r="C2242" s="144" t="s">
        <v>3463</v>
      </c>
      <c r="D2242" s="145">
        <v>1</v>
      </c>
      <c r="E2242" s="145">
        <v>0</v>
      </c>
      <c r="F2242" s="145">
        <v>0</v>
      </c>
      <c r="G2242" s="145">
        <v>0</v>
      </c>
      <c r="H2242" s="145">
        <v>0</v>
      </c>
      <c r="I2242" s="145">
        <v>0</v>
      </c>
      <c r="J2242" s="145">
        <v>0</v>
      </c>
      <c r="K2242" s="145">
        <v>1</v>
      </c>
      <c r="L2242" s="145">
        <v>0</v>
      </c>
      <c r="M2242" s="145">
        <v>0</v>
      </c>
      <c r="N2242" s="145">
        <v>52762</v>
      </c>
    </row>
    <row r="2243" spans="1:14">
      <c r="A2243" s="258"/>
      <c r="B2243" s="258"/>
      <c r="C2243" s="144" t="s">
        <v>3464</v>
      </c>
      <c r="D2243" s="145">
        <v>2</v>
      </c>
      <c r="E2243" s="145">
        <v>0</v>
      </c>
      <c r="F2243" s="145">
        <v>0</v>
      </c>
      <c r="G2243" s="145">
        <v>0</v>
      </c>
      <c r="H2243" s="145">
        <v>0</v>
      </c>
      <c r="I2243" s="145">
        <v>0</v>
      </c>
      <c r="J2243" s="145">
        <v>0</v>
      </c>
      <c r="K2243" s="145">
        <v>0</v>
      </c>
      <c r="L2243" s="145">
        <v>0</v>
      </c>
      <c r="M2243" s="145">
        <v>2</v>
      </c>
      <c r="N2243" s="145">
        <v>9810</v>
      </c>
    </row>
    <row r="2244" spans="1:14">
      <c r="A2244" s="258"/>
      <c r="B2244" s="258"/>
      <c r="C2244" s="144" t="s">
        <v>3465</v>
      </c>
      <c r="D2244" s="145">
        <v>0</v>
      </c>
      <c r="E2244" s="145">
        <v>1</v>
      </c>
      <c r="F2244" s="145">
        <v>0</v>
      </c>
      <c r="G2244" s="145">
        <v>0</v>
      </c>
      <c r="H2244" s="145">
        <v>0</v>
      </c>
      <c r="I2244" s="145">
        <v>0</v>
      </c>
      <c r="J2244" s="145">
        <v>1</v>
      </c>
      <c r="K2244" s="145">
        <v>0</v>
      </c>
      <c r="L2244" s="145">
        <v>0</v>
      </c>
      <c r="M2244" s="145">
        <v>0</v>
      </c>
      <c r="N2244" s="145">
        <v>10511</v>
      </c>
    </row>
    <row r="2245" spans="1:14">
      <c r="A2245" s="258"/>
      <c r="B2245" s="258"/>
      <c r="C2245" s="144" t="s">
        <v>3466</v>
      </c>
      <c r="D2245" s="145">
        <v>0</v>
      </c>
      <c r="E2245" s="145">
        <v>1</v>
      </c>
      <c r="F2245" s="145">
        <v>0</v>
      </c>
      <c r="G2245" s="145">
        <v>0</v>
      </c>
      <c r="H2245" s="145">
        <v>0</v>
      </c>
      <c r="I2245" s="145">
        <v>0</v>
      </c>
      <c r="J2245" s="145">
        <v>0</v>
      </c>
      <c r="K2245" s="145">
        <v>0</v>
      </c>
      <c r="L2245" s="145">
        <v>0</v>
      </c>
      <c r="M2245" s="145">
        <v>1</v>
      </c>
      <c r="N2245" s="145">
        <v>1176</v>
      </c>
    </row>
    <row r="2246" spans="1:14">
      <c r="A2246" s="258"/>
      <c r="B2246" s="258"/>
      <c r="C2246" s="144" t="s">
        <v>3467</v>
      </c>
      <c r="D2246" s="145">
        <v>0</v>
      </c>
      <c r="E2246" s="145">
        <v>0</v>
      </c>
      <c r="F2246" s="145">
        <v>1</v>
      </c>
      <c r="G2246" s="145">
        <v>0</v>
      </c>
      <c r="H2246" s="145">
        <v>0</v>
      </c>
      <c r="I2246" s="145">
        <v>0</v>
      </c>
      <c r="J2246" s="145">
        <v>0</v>
      </c>
      <c r="K2246" s="145">
        <v>1</v>
      </c>
      <c r="L2246" s="145"/>
      <c r="M2246" s="145"/>
      <c r="N2246" s="145">
        <v>1640</v>
      </c>
    </row>
    <row r="2247" spans="1:14">
      <c r="A2247" s="258"/>
      <c r="B2247" s="258"/>
      <c r="C2247" s="144" t="s">
        <v>3468</v>
      </c>
      <c r="D2247" s="145">
        <v>1</v>
      </c>
      <c r="E2247" s="145">
        <v>2</v>
      </c>
      <c r="F2247" s="145">
        <v>0</v>
      </c>
      <c r="G2247" s="145">
        <v>0</v>
      </c>
      <c r="H2247" s="145">
        <v>0</v>
      </c>
      <c r="I2247" s="145">
        <v>0</v>
      </c>
      <c r="J2247" s="145">
        <v>3</v>
      </c>
      <c r="K2247" s="145">
        <v>0</v>
      </c>
      <c r="L2247" s="145">
        <v>0</v>
      </c>
      <c r="M2247" s="145">
        <v>0</v>
      </c>
      <c r="N2247" s="145">
        <v>10718</v>
      </c>
    </row>
    <row r="2248" spans="1:14">
      <c r="A2248" s="258"/>
      <c r="B2248" s="258"/>
      <c r="C2248" s="144" t="s">
        <v>3469</v>
      </c>
      <c r="D2248" s="145">
        <v>1</v>
      </c>
      <c r="E2248" s="145">
        <v>0</v>
      </c>
      <c r="F2248" s="145">
        <v>0</v>
      </c>
      <c r="G2248" s="145">
        <v>0</v>
      </c>
      <c r="H2248" s="145">
        <v>0</v>
      </c>
      <c r="I2248" s="145">
        <v>0</v>
      </c>
      <c r="J2248" s="145">
        <v>0</v>
      </c>
      <c r="K2248" s="145">
        <v>0</v>
      </c>
      <c r="L2248" s="145">
        <v>1</v>
      </c>
      <c r="M2248" s="145">
        <v>0</v>
      </c>
      <c r="N2248" s="145">
        <v>4662</v>
      </c>
    </row>
    <row r="2249" spans="1:14" ht="19">
      <c r="A2249" s="258"/>
      <c r="B2249" s="258"/>
      <c r="C2249" s="144" t="s">
        <v>8081</v>
      </c>
      <c r="D2249" s="145">
        <v>18</v>
      </c>
      <c r="E2249" s="145">
        <v>2</v>
      </c>
      <c r="F2249" s="145">
        <v>6</v>
      </c>
      <c r="G2249" s="145">
        <v>0</v>
      </c>
      <c r="H2249" s="145">
        <v>1</v>
      </c>
      <c r="I2249" s="145">
        <v>0</v>
      </c>
      <c r="J2249" s="145">
        <v>4</v>
      </c>
      <c r="K2249" s="145">
        <v>11</v>
      </c>
      <c r="L2249" s="145">
        <v>5</v>
      </c>
      <c r="M2249" s="145">
        <v>6</v>
      </c>
      <c r="N2249" s="145">
        <v>470829</v>
      </c>
    </row>
    <row r="2250" spans="1:14">
      <c r="A2250" s="258"/>
      <c r="B2250" s="258"/>
      <c r="C2250" s="144" t="s">
        <v>3470</v>
      </c>
      <c r="D2250" s="145">
        <v>2</v>
      </c>
      <c r="E2250" s="145">
        <v>0</v>
      </c>
      <c r="F2250" s="145">
        <v>0</v>
      </c>
      <c r="G2250" s="145">
        <v>0</v>
      </c>
      <c r="H2250" s="145">
        <v>0</v>
      </c>
      <c r="I2250" s="145">
        <v>0</v>
      </c>
      <c r="J2250" s="145">
        <v>0</v>
      </c>
      <c r="K2250" s="145">
        <v>0</v>
      </c>
      <c r="L2250" s="145">
        <v>2</v>
      </c>
      <c r="M2250" s="145">
        <v>0</v>
      </c>
      <c r="N2250" s="145">
        <v>14481</v>
      </c>
    </row>
    <row r="2251" spans="1:14">
      <c r="A2251" s="258"/>
      <c r="B2251" s="258"/>
      <c r="C2251" s="144" t="s">
        <v>3471</v>
      </c>
      <c r="D2251" s="145">
        <v>0</v>
      </c>
      <c r="E2251" s="145">
        <v>0</v>
      </c>
      <c r="F2251" s="145">
        <v>1</v>
      </c>
      <c r="G2251" s="145">
        <v>0</v>
      </c>
      <c r="H2251" s="145">
        <v>0</v>
      </c>
      <c r="I2251" s="145">
        <v>0</v>
      </c>
      <c r="J2251" s="145">
        <v>0</v>
      </c>
      <c r="K2251" s="145">
        <v>0</v>
      </c>
      <c r="L2251" s="145">
        <v>0</v>
      </c>
      <c r="M2251" s="145">
        <v>1</v>
      </c>
      <c r="N2251" s="145">
        <v>8079</v>
      </c>
    </row>
    <row r="2252" spans="1:14">
      <c r="A2252" s="258"/>
      <c r="B2252" s="258"/>
      <c r="C2252" s="144" t="s">
        <v>2771</v>
      </c>
      <c r="D2252" s="145">
        <v>3</v>
      </c>
      <c r="E2252" s="145">
        <v>0</v>
      </c>
      <c r="F2252" s="145">
        <v>0</v>
      </c>
      <c r="G2252" s="145">
        <v>0</v>
      </c>
      <c r="H2252" s="145">
        <v>0</v>
      </c>
      <c r="I2252" s="145">
        <v>0</v>
      </c>
      <c r="J2252" s="145">
        <v>1</v>
      </c>
      <c r="K2252" s="145">
        <v>1</v>
      </c>
      <c r="L2252" s="145">
        <v>1</v>
      </c>
      <c r="M2252" s="145">
        <v>0</v>
      </c>
      <c r="N2252" s="145">
        <v>35938</v>
      </c>
    </row>
    <row r="2253" spans="1:14">
      <c r="A2253" s="258"/>
      <c r="B2253" s="258"/>
      <c r="C2253" s="147" t="s">
        <v>3472</v>
      </c>
      <c r="D2253" s="145">
        <v>0</v>
      </c>
      <c r="E2253" s="145">
        <v>1</v>
      </c>
      <c r="F2253" s="145">
        <v>0</v>
      </c>
      <c r="G2253" s="145">
        <v>0</v>
      </c>
      <c r="H2253" s="145">
        <v>0</v>
      </c>
      <c r="I2253" s="145">
        <v>0</v>
      </c>
      <c r="J2253" s="145">
        <v>0</v>
      </c>
      <c r="K2253" s="145">
        <v>0</v>
      </c>
      <c r="L2253" s="145">
        <v>1</v>
      </c>
      <c r="M2253" s="145">
        <v>0</v>
      </c>
      <c r="N2253" s="145">
        <v>4453</v>
      </c>
    </row>
    <row r="2254" spans="1:14">
      <c r="A2254" s="258"/>
      <c r="B2254" s="258"/>
      <c r="C2254" s="147" t="s">
        <v>3473</v>
      </c>
      <c r="D2254" s="145">
        <v>1</v>
      </c>
      <c r="E2254" s="145">
        <v>7</v>
      </c>
      <c r="F2254" s="145">
        <v>0</v>
      </c>
      <c r="G2254" s="145">
        <v>0</v>
      </c>
      <c r="H2254" s="145">
        <v>0</v>
      </c>
      <c r="I2254" s="145">
        <v>0</v>
      </c>
      <c r="J2254" s="145">
        <v>1</v>
      </c>
      <c r="K2254" s="145">
        <v>1</v>
      </c>
      <c r="L2254" s="145">
        <v>5</v>
      </c>
      <c r="M2254" s="145">
        <v>1</v>
      </c>
      <c r="N2254" s="145">
        <v>7969</v>
      </c>
    </row>
    <row r="2255" spans="1:14">
      <c r="A2255" s="258"/>
      <c r="B2255" s="258"/>
      <c r="C2255" s="147" t="s">
        <v>3474</v>
      </c>
      <c r="D2255" s="145">
        <v>1</v>
      </c>
      <c r="E2255" s="145">
        <v>0</v>
      </c>
      <c r="F2255" s="145">
        <v>0</v>
      </c>
      <c r="G2255" s="145">
        <v>0</v>
      </c>
      <c r="H2255" s="145">
        <v>0</v>
      </c>
      <c r="I2255" s="145">
        <v>0</v>
      </c>
      <c r="J2255" s="145">
        <v>0</v>
      </c>
      <c r="K2255" s="145">
        <v>0</v>
      </c>
      <c r="L2255" s="145">
        <v>0</v>
      </c>
      <c r="M2255" s="145">
        <v>1</v>
      </c>
      <c r="N2255" s="145">
        <v>16758</v>
      </c>
    </row>
    <row r="2256" spans="1:14">
      <c r="A2256" s="258"/>
      <c r="B2256" s="258"/>
      <c r="C2256" s="147" t="s">
        <v>3475</v>
      </c>
      <c r="D2256" s="145">
        <v>0</v>
      </c>
      <c r="E2256" s="145">
        <v>1</v>
      </c>
      <c r="F2256" s="145">
        <v>0</v>
      </c>
      <c r="G2256" s="145">
        <v>0</v>
      </c>
      <c r="H2256" s="145">
        <v>0</v>
      </c>
      <c r="I2256" s="145">
        <v>0</v>
      </c>
      <c r="J2256" s="145">
        <v>0</v>
      </c>
      <c r="K2256" s="145">
        <v>1</v>
      </c>
      <c r="L2256" s="145">
        <v>0</v>
      </c>
      <c r="M2256" s="145"/>
      <c r="N2256" s="145">
        <v>29454</v>
      </c>
    </row>
    <row r="2257" spans="1:14">
      <c r="A2257" s="258"/>
      <c r="B2257" s="258"/>
      <c r="C2257" s="147" t="s">
        <v>3476</v>
      </c>
      <c r="D2257" s="145">
        <v>1</v>
      </c>
      <c r="E2257" s="145">
        <v>0</v>
      </c>
      <c r="F2257" s="145">
        <v>0</v>
      </c>
      <c r="G2257" s="145">
        <v>0</v>
      </c>
      <c r="H2257" s="145">
        <v>0</v>
      </c>
      <c r="I2257" s="145">
        <v>0</v>
      </c>
      <c r="J2257" s="145">
        <v>0</v>
      </c>
      <c r="K2257" s="145">
        <v>0</v>
      </c>
      <c r="L2257" s="145">
        <v>1</v>
      </c>
      <c r="M2257" s="145">
        <v>0</v>
      </c>
      <c r="N2257" s="145">
        <v>4338</v>
      </c>
    </row>
    <row r="2258" spans="1:14">
      <c r="A2258" s="258"/>
      <c r="B2258" s="258"/>
      <c r="C2258" s="147" t="s">
        <v>3477</v>
      </c>
      <c r="D2258" s="145">
        <v>1</v>
      </c>
      <c r="E2258" s="145">
        <v>0</v>
      </c>
      <c r="F2258" s="145">
        <v>0</v>
      </c>
      <c r="G2258" s="145">
        <v>0</v>
      </c>
      <c r="H2258" s="145">
        <v>0</v>
      </c>
      <c r="I2258" s="145">
        <v>0</v>
      </c>
      <c r="J2258" s="145">
        <v>0</v>
      </c>
      <c r="K2258" s="145">
        <v>0</v>
      </c>
      <c r="L2258" s="145">
        <v>0</v>
      </c>
      <c r="M2258" s="145">
        <v>1</v>
      </c>
      <c r="N2258" s="145">
        <v>3889</v>
      </c>
    </row>
    <row r="2259" spans="1:14">
      <c r="A2259" s="258"/>
      <c r="B2259" s="258"/>
      <c r="C2259" s="147" t="s">
        <v>3478</v>
      </c>
      <c r="D2259" s="145">
        <v>1</v>
      </c>
      <c r="E2259" s="145">
        <v>0</v>
      </c>
      <c r="F2259" s="145">
        <v>0</v>
      </c>
      <c r="G2259" s="145">
        <v>0</v>
      </c>
      <c r="H2259" s="145">
        <v>0</v>
      </c>
      <c r="I2259" s="145">
        <v>0</v>
      </c>
      <c r="J2259" s="145">
        <v>0</v>
      </c>
      <c r="K2259" s="145">
        <v>1</v>
      </c>
      <c r="L2259" s="145">
        <v>0</v>
      </c>
      <c r="M2259" s="145">
        <v>0</v>
      </c>
      <c r="N2259" s="145">
        <v>861</v>
      </c>
    </row>
    <row r="2260" spans="1:14">
      <c r="A2260" s="258"/>
      <c r="B2260" s="258"/>
      <c r="C2260" s="147" t="s">
        <v>3479</v>
      </c>
      <c r="D2260" s="145">
        <v>1</v>
      </c>
      <c r="E2260" s="145">
        <v>0</v>
      </c>
      <c r="F2260" s="145">
        <v>0</v>
      </c>
      <c r="G2260" s="145">
        <v>0</v>
      </c>
      <c r="H2260" s="145">
        <v>0</v>
      </c>
      <c r="I2260" s="145">
        <v>0</v>
      </c>
      <c r="J2260" s="145">
        <v>0</v>
      </c>
      <c r="K2260" s="145">
        <v>0</v>
      </c>
      <c r="L2260" s="145">
        <v>0</v>
      </c>
      <c r="M2260" s="145">
        <v>1</v>
      </c>
      <c r="N2260" s="145">
        <v>2668</v>
      </c>
    </row>
    <row r="2261" spans="1:14">
      <c r="A2261" s="258"/>
      <c r="B2261" s="258"/>
      <c r="C2261" s="144" t="s">
        <v>131</v>
      </c>
      <c r="D2261" s="145">
        <v>2</v>
      </c>
      <c r="E2261" s="145">
        <v>1</v>
      </c>
      <c r="F2261" s="145">
        <v>0</v>
      </c>
      <c r="G2261" s="145">
        <v>0</v>
      </c>
      <c r="H2261" s="145">
        <v>0</v>
      </c>
      <c r="I2261" s="145">
        <v>0</v>
      </c>
      <c r="J2261" s="145">
        <v>2</v>
      </c>
      <c r="K2261" s="145">
        <v>0</v>
      </c>
      <c r="L2261" s="145">
        <v>0</v>
      </c>
      <c r="M2261" s="145">
        <v>1</v>
      </c>
      <c r="N2261" s="145">
        <v>9614</v>
      </c>
    </row>
    <row r="2262" spans="1:14">
      <c r="A2262" s="258"/>
      <c r="B2262" s="258"/>
      <c r="C2262" s="147" t="s">
        <v>3480</v>
      </c>
      <c r="D2262" s="145">
        <v>0</v>
      </c>
      <c r="E2262" s="145">
        <v>0</v>
      </c>
      <c r="F2262" s="145">
        <v>1</v>
      </c>
      <c r="G2262" s="145">
        <v>0</v>
      </c>
      <c r="H2262" s="145">
        <v>0</v>
      </c>
      <c r="I2262" s="145">
        <v>0</v>
      </c>
      <c r="J2262" s="145">
        <v>0</v>
      </c>
      <c r="K2262" s="145">
        <v>1</v>
      </c>
      <c r="L2262" s="145">
        <v>0</v>
      </c>
      <c r="M2262" s="145">
        <v>0</v>
      </c>
      <c r="N2262" s="145">
        <v>3567</v>
      </c>
    </row>
    <row r="2263" spans="1:14">
      <c r="A2263" s="258"/>
      <c r="B2263" s="258"/>
      <c r="C2263" s="147" t="s">
        <v>2861</v>
      </c>
      <c r="D2263" s="145">
        <v>1</v>
      </c>
      <c r="E2263" s="145">
        <v>0</v>
      </c>
      <c r="F2263" s="145">
        <v>0</v>
      </c>
      <c r="G2263" s="145">
        <v>0</v>
      </c>
      <c r="H2263" s="145">
        <v>0</v>
      </c>
      <c r="I2263" s="145">
        <v>0</v>
      </c>
      <c r="J2263" s="145">
        <v>0</v>
      </c>
      <c r="K2263" s="145">
        <v>0</v>
      </c>
      <c r="L2263" s="145">
        <v>1</v>
      </c>
      <c r="M2263" s="145">
        <v>0</v>
      </c>
      <c r="N2263" s="145">
        <v>119159</v>
      </c>
    </row>
    <row r="2264" spans="1:14">
      <c r="A2264" s="258"/>
      <c r="B2264" s="258"/>
      <c r="C2264" s="144" t="s">
        <v>3481</v>
      </c>
      <c r="D2264" s="145">
        <v>1</v>
      </c>
      <c r="E2264" s="145">
        <v>0</v>
      </c>
      <c r="F2264" s="145">
        <v>0</v>
      </c>
      <c r="G2264" s="145">
        <v>0</v>
      </c>
      <c r="H2264" s="145">
        <v>0</v>
      </c>
      <c r="I2264" s="145">
        <v>0</v>
      </c>
      <c r="J2264" s="145">
        <v>0</v>
      </c>
      <c r="K2264" s="145">
        <v>0</v>
      </c>
      <c r="L2264" s="145">
        <v>1</v>
      </c>
      <c r="M2264" s="145">
        <v>0</v>
      </c>
      <c r="N2264" s="145">
        <v>47518</v>
      </c>
    </row>
    <row r="2265" spans="1:14" ht="19">
      <c r="A2265" s="258"/>
      <c r="B2265" s="258"/>
      <c r="C2265" s="144" t="s">
        <v>8082</v>
      </c>
      <c r="D2265" s="145">
        <v>4</v>
      </c>
      <c r="E2265" s="145">
        <v>0</v>
      </c>
      <c r="F2265" s="145">
        <v>0</v>
      </c>
      <c r="G2265" s="145">
        <v>0</v>
      </c>
      <c r="H2265" s="145">
        <v>0</v>
      </c>
      <c r="I2265" s="145">
        <v>0</v>
      </c>
      <c r="J2265" s="145">
        <v>0</v>
      </c>
      <c r="K2265" s="145">
        <v>0</v>
      </c>
      <c r="L2265" s="145">
        <v>1</v>
      </c>
      <c r="M2265" s="145">
        <v>2</v>
      </c>
      <c r="N2265" s="145">
        <v>251295</v>
      </c>
    </row>
    <row r="2266" spans="1:14">
      <c r="A2266" s="258"/>
      <c r="B2266" s="258"/>
      <c r="C2266" s="144" t="s">
        <v>3482</v>
      </c>
      <c r="D2266" s="145">
        <v>0</v>
      </c>
      <c r="E2266" s="145">
        <v>0</v>
      </c>
      <c r="F2266" s="145">
        <v>1</v>
      </c>
      <c r="G2266" s="145">
        <v>0</v>
      </c>
      <c r="H2266" s="145">
        <v>0</v>
      </c>
      <c r="I2266" s="145">
        <v>0</v>
      </c>
      <c r="J2266" s="145">
        <v>1</v>
      </c>
      <c r="K2266" s="145">
        <v>0</v>
      </c>
      <c r="L2266" s="145">
        <v>0</v>
      </c>
      <c r="M2266" s="145">
        <v>0</v>
      </c>
      <c r="N2266" s="145">
        <v>8097</v>
      </c>
    </row>
    <row r="2267" spans="1:14">
      <c r="A2267" s="258"/>
      <c r="B2267" s="258"/>
      <c r="C2267" s="144" t="s">
        <v>3483</v>
      </c>
      <c r="D2267" s="145">
        <v>1</v>
      </c>
      <c r="E2267" s="145">
        <v>0</v>
      </c>
      <c r="F2267" s="145">
        <v>0</v>
      </c>
      <c r="G2267" s="145">
        <v>0</v>
      </c>
      <c r="H2267" s="145">
        <v>0</v>
      </c>
      <c r="I2267" s="145">
        <v>0</v>
      </c>
      <c r="J2267" s="145">
        <v>0</v>
      </c>
      <c r="K2267" s="145">
        <v>0</v>
      </c>
      <c r="L2267" s="145">
        <v>0</v>
      </c>
      <c r="M2267" s="145">
        <v>1</v>
      </c>
      <c r="N2267" s="145">
        <v>9003</v>
      </c>
    </row>
    <row r="2268" spans="1:14">
      <c r="A2268" s="258"/>
      <c r="B2268" s="258" t="s">
        <v>1951</v>
      </c>
      <c r="C2268" s="141"/>
      <c r="D2268" s="142">
        <v>4</v>
      </c>
      <c r="E2268" s="142">
        <v>0</v>
      </c>
      <c r="F2268" s="142">
        <v>0</v>
      </c>
      <c r="G2268" s="142">
        <v>0</v>
      </c>
      <c r="H2268" s="142">
        <v>0</v>
      </c>
      <c r="I2268" s="142">
        <v>1</v>
      </c>
      <c r="J2268" s="142"/>
      <c r="K2268" s="142"/>
      <c r="L2268" s="142"/>
      <c r="M2268" s="142"/>
      <c r="N2268" s="142"/>
    </row>
    <row r="2269" spans="1:14">
      <c r="A2269" s="258"/>
      <c r="B2269" s="258"/>
      <c r="C2269" s="144" t="s">
        <v>3484</v>
      </c>
      <c r="D2269" s="145">
        <v>1</v>
      </c>
      <c r="E2269" s="145">
        <v>0</v>
      </c>
      <c r="F2269" s="145">
        <v>0</v>
      </c>
      <c r="G2269" s="145">
        <v>0</v>
      </c>
      <c r="H2269" s="145">
        <v>0</v>
      </c>
      <c r="I2269" s="145">
        <v>0</v>
      </c>
      <c r="J2269" s="145">
        <v>1</v>
      </c>
      <c r="K2269" s="145">
        <v>0</v>
      </c>
      <c r="L2269" s="145">
        <v>0</v>
      </c>
      <c r="M2269" s="145">
        <v>0</v>
      </c>
      <c r="N2269" s="145">
        <v>2351</v>
      </c>
    </row>
    <row r="2270" spans="1:14">
      <c r="A2270" s="258"/>
      <c r="B2270" s="258"/>
      <c r="C2270" s="144" t="s">
        <v>3485</v>
      </c>
      <c r="D2270" s="145">
        <v>1</v>
      </c>
      <c r="E2270" s="145">
        <v>0</v>
      </c>
      <c r="F2270" s="145">
        <v>0</v>
      </c>
      <c r="G2270" s="145">
        <v>0</v>
      </c>
      <c r="H2270" s="145">
        <v>0</v>
      </c>
      <c r="I2270" s="145">
        <v>0</v>
      </c>
      <c r="J2270" s="145">
        <v>1</v>
      </c>
      <c r="K2270" s="145">
        <v>0</v>
      </c>
      <c r="L2270" s="145">
        <v>0</v>
      </c>
      <c r="M2270" s="145">
        <v>0</v>
      </c>
      <c r="N2270" s="145">
        <v>9000</v>
      </c>
    </row>
    <row r="2271" spans="1:14">
      <c r="A2271" s="258"/>
      <c r="B2271" s="258"/>
      <c r="C2271" s="144" t="s">
        <v>3486</v>
      </c>
      <c r="D2271" s="145">
        <v>1</v>
      </c>
      <c r="E2271" s="145">
        <v>0</v>
      </c>
      <c r="F2271" s="145">
        <v>0</v>
      </c>
      <c r="G2271" s="145">
        <v>0</v>
      </c>
      <c r="H2271" s="145">
        <v>0</v>
      </c>
      <c r="I2271" s="145">
        <v>0</v>
      </c>
      <c r="J2271" s="145">
        <v>0</v>
      </c>
      <c r="K2271" s="145">
        <v>0</v>
      </c>
      <c r="L2271" s="145">
        <v>0</v>
      </c>
      <c r="M2271" s="145">
        <v>1</v>
      </c>
      <c r="N2271" s="145">
        <v>40482</v>
      </c>
    </row>
    <row r="2272" spans="1:14">
      <c r="A2272" s="258"/>
      <c r="B2272" s="258"/>
      <c r="C2272" s="144" t="s">
        <v>3487</v>
      </c>
      <c r="D2272" s="145">
        <v>1</v>
      </c>
      <c r="E2272" s="145">
        <v>0</v>
      </c>
      <c r="F2272" s="145">
        <v>0</v>
      </c>
      <c r="G2272" s="145">
        <v>0</v>
      </c>
      <c r="H2272" s="145">
        <v>0</v>
      </c>
      <c r="I2272" s="145">
        <v>0</v>
      </c>
      <c r="J2272" s="145">
        <v>0</v>
      </c>
      <c r="K2272" s="145">
        <v>0</v>
      </c>
      <c r="L2272" s="145">
        <v>1</v>
      </c>
      <c r="M2272" s="145">
        <v>0</v>
      </c>
      <c r="N2272" s="145">
        <v>32943</v>
      </c>
    </row>
    <row r="2273" spans="1:14">
      <c r="A2273" s="258"/>
      <c r="B2273" s="258"/>
      <c r="C2273" s="144" t="s">
        <v>3488</v>
      </c>
      <c r="D2273" s="145">
        <v>0</v>
      </c>
      <c r="E2273" s="145">
        <v>0</v>
      </c>
      <c r="F2273" s="145">
        <v>0</v>
      </c>
      <c r="G2273" s="145">
        <v>0</v>
      </c>
      <c r="H2273" s="145">
        <v>0</v>
      </c>
      <c r="I2273" s="145">
        <v>1</v>
      </c>
      <c r="J2273" s="145">
        <v>0</v>
      </c>
      <c r="K2273" s="145">
        <v>0</v>
      </c>
      <c r="L2273" s="145">
        <v>1</v>
      </c>
      <c r="M2273" s="145">
        <v>0</v>
      </c>
      <c r="N2273" s="145">
        <v>13820</v>
      </c>
    </row>
    <row r="2274" spans="1:14">
      <c r="A2274" s="258"/>
      <c r="B2274" s="258" t="s">
        <v>1955</v>
      </c>
      <c r="C2274" s="141"/>
      <c r="D2274" s="142">
        <v>48</v>
      </c>
      <c r="E2274" s="142">
        <v>15</v>
      </c>
      <c r="F2274" s="142">
        <v>7</v>
      </c>
      <c r="G2274" s="142">
        <v>3</v>
      </c>
      <c r="H2274" s="142">
        <v>0</v>
      </c>
      <c r="I2274" s="142">
        <v>0</v>
      </c>
      <c r="J2274" s="142"/>
      <c r="K2274" s="142"/>
      <c r="L2274" s="142"/>
      <c r="M2274" s="142"/>
      <c r="N2274" s="142"/>
    </row>
    <row r="2275" spans="1:14">
      <c r="A2275" s="258"/>
      <c r="B2275" s="258"/>
      <c r="C2275" s="144" t="s">
        <v>3489</v>
      </c>
      <c r="D2275" s="145">
        <v>1</v>
      </c>
      <c r="E2275" s="145">
        <v>0</v>
      </c>
      <c r="F2275" s="145">
        <v>0</v>
      </c>
      <c r="G2275" s="145">
        <v>0</v>
      </c>
      <c r="H2275" s="145">
        <v>0</v>
      </c>
      <c r="I2275" s="145">
        <v>0</v>
      </c>
      <c r="J2275" s="145">
        <v>0</v>
      </c>
      <c r="K2275" s="145">
        <v>1</v>
      </c>
      <c r="L2275" s="145">
        <v>0</v>
      </c>
      <c r="M2275" s="145">
        <v>0</v>
      </c>
      <c r="N2275" s="145"/>
    </row>
    <row r="2276" spans="1:14">
      <c r="A2276" s="258"/>
      <c r="B2276" s="258"/>
      <c r="C2276" s="144" t="s">
        <v>3490</v>
      </c>
      <c r="D2276" s="145">
        <v>1</v>
      </c>
      <c r="E2276" s="145">
        <v>0</v>
      </c>
      <c r="F2276" s="145">
        <v>0</v>
      </c>
      <c r="G2276" s="145">
        <v>0</v>
      </c>
      <c r="H2276" s="145">
        <v>0</v>
      </c>
      <c r="I2276" s="145">
        <v>0</v>
      </c>
      <c r="J2276" s="145">
        <v>0</v>
      </c>
      <c r="K2276" s="145">
        <v>1</v>
      </c>
      <c r="L2276" s="145">
        <v>0</v>
      </c>
      <c r="M2276" s="145"/>
      <c r="N2276" s="145"/>
    </row>
    <row r="2277" spans="1:14">
      <c r="A2277" s="258"/>
      <c r="B2277" s="258"/>
      <c r="C2277" s="144" t="s">
        <v>2733</v>
      </c>
      <c r="D2277" s="145">
        <v>0</v>
      </c>
      <c r="E2277" s="145">
        <v>1</v>
      </c>
      <c r="F2277" s="145">
        <v>0</v>
      </c>
      <c r="G2277" s="145">
        <v>0</v>
      </c>
      <c r="H2277" s="145">
        <v>0</v>
      </c>
      <c r="I2277" s="145">
        <v>0</v>
      </c>
      <c r="J2277" s="145">
        <v>0</v>
      </c>
      <c r="K2277" s="145">
        <v>0</v>
      </c>
      <c r="L2277" s="145">
        <v>1</v>
      </c>
      <c r="M2277" s="145">
        <v>0</v>
      </c>
      <c r="N2277" s="145"/>
    </row>
    <row r="2278" spans="1:14">
      <c r="A2278" s="258"/>
      <c r="B2278" s="258"/>
      <c r="C2278" s="144" t="s">
        <v>3491</v>
      </c>
      <c r="D2278" s="145">
        <v>3</v>
      </c>
      <c r="E2278" s="145">
        <v>0</v>
      </c>
      <c r="F2278" s="145">
        <v>3</v>
      </c>
      <c r="G2278" s="145">
        <v>1</v>
      </c>
      <c r="H2278" s="145">
        <v>0</v>
      </c>
      <c r="I2278" s="145">
        <v>0</v>
      </c>
      <c r="J2278" s="145">
        <v>3</v>
      </c>
      <c r="K2278" s="145">
        <v>2</v>
      </c>
      <c r="L2278" s="145">
        <v>1</v>
      </c>
      <c r="M2278" s="145">
        <v>1</v>
      </c>
      <c r="N2278" s="145"/>
    </row>
    <row r="2279" spans="1:14">
      <c r="A2279" s="258"/>
      <c r="B2279" s="258"/>
      <c r="C2279" s="144" t="s">
        <v>3492</v>
      </c>
      <c r="D2279" s="145">
        <v>2</v>
      </c>
      <c r="E2279" s="145">
        <v>1</v>
      </c>
      <c r="F2279" s="145">
        <v>0</v>
      </c>
      <c r="G2279" s="145">
        <v>0</v>
      </c>
      <c r="H2279" s="145">
        <v>0</v>
      </c>
      <c r="I2279" s="145">
        <v>0</v>
      </c>
      <c r="J2279" s="145">
        <v>0</v>
      </c>
      <c r="K2279" s="145">
        <v>1</v>
      </c>
      <c r="L2279" s="145">
        <v>1</v>
      </c>
      <c r="M2279" s="145">
        <v>1</v>
      </c>
      <c r="N2279" s="145"/>
    </row>
    <row r="2280" spans="1:14">
      <c r="A2280" s="258"/>
      <c r="B2280" s="258"/>
      <c r="C2280" s="144" t="s">
        <v>3493</v>
      </c>
      <c r="D2280" s="145">
        <v>2</v>
      </c>
      <c r="E2280" s="145">
        <v>0</v>
      </c>
      <c r="F2280" s="145">
        <v>0</v>
      </c>
      <c r="G2280" s="145">
        <v>0</v>
      </c>
      <c r="H2280" s="145">
        <v>0</v>
      </c>
      <c r="I2280" s="145">
        <v>0</v>
      </c>
      <c r="J2280" s="145">
        <v>0</v>
      </c>
      <c r="K2280" s="145">
        <v>1</v>
      </c>
      <c r="L2280" s="145">
        <v>0</v>
      </c>
      <c r="M2280" s="145">
        <v>1</v>
      </c>
      <c r="N2280" s="145"/>
    </row>
    <row r="2281" spans="1:14">
      <c r="A2281" s="258"/>
      <c r="B2281" s="258"/>
      <c r="C2281" s="147" t="s">
        <v>2447</v>
      </c>
      <c r="D2281" s="145">
        <v>1</v>
      </c>
      <c r="E2281" s="145">
        <v>0</v>
      </c>
      <c r="F2281" s="145">
        <v>0</v>
      </c>
      <c r="G2281" s="145">
        <v>0</v>
      </c>
      <c r="H2281" s="145">
        <v>0</v>
      </c>
      <c r="I2281" s="145">
        <v>0</v>
      </c>
      <c r="J2281" s="145">
        <v>1</v>
      </c>
      <c r="K2281" s="145">
        <v>0</v>
      </c>
      <c r="L2281" s="145">
        <v>0</v>
      </c>
      <c r="M2281" s="145"/>
      <c r="N2281" s="145"/>
    </row>
    <row r="2282" spans="1:14">
      <c r="A2282" s="258"/>
      <c r="B2282" s="258"/>
      <c r="C2282" s="147" t="s">
        <v>3494</v>
      </c>
      <c r="D2282" s="145">
        <v>0</v>
      </c>
      <c r="E2282" s="145">
        <v>1</v>
      </c>
      <c r="F2282" s="145">
        <v>0</v>
      </c>
      <c r="G2282" s="145">
        <v>0</v>
      </c>
      <c r="H2282" s="145">
        <v>0</v>
      </c>
      <c r="I2282" s="145">
        <v>0</v>
      </c>
      <c r="J2282" s="145">
        <v>0</v>
      </c>
      <c r="K2282" s="145">
        <v>1</v>
      </c>
      <c r="L2282" s="145">
        <v>0</v>
      </c>
      <c r="M2282" s="145">
        <v>0</v>
      </c>
      <c r="N2282" s="145"/>
    </row>
    <row r="2283" spans="1:14">
      <c r="A2283" s="258"/>
      <c r="B2283" s="258"/>
      <c r="C2283" s="147" t="s">
        <v>3495</v>
      </c>
      <c r="D2283" s="145">
        <v>1</v>
      </c>
      <c r="E2283" s="145">
        <v>0</v>
      </c>
      <c r="F2283" s="145">
        <v>0</v>
      </c>
      <c r="G2283" s="145">
        <v>0</v>
      </c>
      <c r="H2283" s="145">
        <v>0</v>
      </c>
      <c r="I2283" s="145">
        <v>0</v>
      </c>
      <c r="J2283" s="145">
        <v>0</v>
      </c>
      <c r="K2283" s="145">
        <v>0</v>
      </c>
      <c r="L2283" s="145">
        <v>1</v>
      </c>
      <c r="M2283" s="145">
        <v>0</v>
      </c>
      <c r="N2283" s="145"/>
    </row>
    <row r="2284" spans="1:14">
      <c r="A2284" s="258"/>
      <c r="B2284" s="258"/>
      <c r="C2284" s="147" t="s">
        <v>3496</v>
      </c>
      <c r="D2284" s="145">
        <v>1</v>
      </c>
      <c r="E2284" s="145">
        <v>0</v>
      </c>
      <c r="F2284" s="145">
        <v>0</v>
      </c>
      <c r="G2284" s="145">
        <v>0</v>
      </c>
      <c r="H2284" s="145">
        <v>0</v>
      </c>
      <c r="I2284" s="145">
        <v>0</v>
      </c>
      <c r="J2284" s="145">
        <v>0</v>
      </c>
      <c r="K2284" s="145">
        <v>1</v>
      </c>
      <c r="L2284" s="145">
        <v>0</v>
      </c>
      <c r="M2284" s="145">
        <v>0</v>
      </c>
      <c r="N2284" s="145"/>
    </row>
    <row r="2285" spans="1:14">
      <c r="A2285" s="258"/>
      <c r="B2285" s="258"/>
      <c r="C2285" s="147" t="s">
        <v>3497</v>
      </c>
      <c r="D2285" s="145">
        <v>2</v>
      </c>
      <c r="E2285" s="145">
        <v>0</v>
      </c>
      <c r="F2285" s="145">
        <v>2</v>
      </c>
      <c r="G2285" s="145">
        <v>0</v>
      </c>
      <c r="H2285" s="145">
        <v>0</v>
      </c>
      <c r="I2285" s="145">
        <v>0</v>
      </c>
      <c r="J2285" s="145">
        <v>2</v>
      </c>
      <c r="K2285" s="145">
        <v>1</v>
      </c>
      <c r="L2285" s="145">
        <v>1</v>
      </c>
      <c r="M2285" s="145">
        <v>0</v>
      </c>
      <c r="N2285" s="145"/>
    </row>
    <row r="2286" spans="1:14">
      <c r="A2286" s="258"/>
      <c r="B2286" s="258"/>
      <c r="C2286" s="144" t="s">
        <v>3498</v>
      </c>
      <c r="D2286" s="145">
        <v>2</v>
      </c>
      <c r="E2286" s="145">
        <v>0</v>
      </c>
      <c r="F2286" s="145">
        <v>0</v>
      </c>
      <c r="G2286" s="145">
        <v>0</v>
      </c>
      <c r="H2286" s="145">
        <v>0</v>
      </c>
      <c r="I2286" s="145">
        <v>0</v>
      </c>
      <c r="J2286" s="145">
        <v>0</v>
      </c>
      <c r="K2286" s="145">
        <v>1</v>
      </c>
      <c r="L2286" s="145">
        <v>1</v>
      </c>
      <c r="M2286" s="145">
        <v>0</v>
      </c>
      <c r="N2286" s="145"/>
    </row>
    <row r="2287" spans="1:14" ht="19">
      <c r="A2287" s="258"/>
      <c r="B2287" s="258"/>
      <c r="C2287" s="144" t="s">
        <v>8083</v>
      </c>
      <c r="D2287" s="145">
        <v>2</v>
      </c>
      <c r="E2287" s="145">
        <v>0</v>
      </c>
      <c r="F2287" s="145">
        <v>0</v>
      </c>
      <c r="G2287" s="145">
        <v>0</v>
      </c>
      <c r="H2287" s="145">
        <v>0</v>
      </c>
      <c r="I2287" s="145">
        <v>0</v>
      </c>
      <c r="J2287" s="145">
        <v>0</v>
      </c>
      <c r="K2287" s="145">
        <v>0</v>
      </c>
      <c r="L2287" s="145">
        <v>0</v>
      </c>
      <c r="M2287" s="145">
        <v>1</v>
      </c>
      <c r="N2287" s="145"/>
    </row>
    <row r="2288" spans="1:14">
      <c r="A2288" s="258"/>
      <c r="B2288" s="258"/>
      <c r="C2288" s="144" t="s">
        <v>3499</v>
      </c>
      <c r="D2288" s="145">
        <v>1</v>
      </c>
      <c r="E2288" s="145">
        <v>0</v>
      </c>
      <c r="F2288" s="145">
        <v>0</v>
      </c>
      <c r="G2288" s="145">
        <v>0</v>
      </c>
      <c r="H2288" s="145">
        <v>0</v>
      </c>
      <c r="I2288" s="145">
        <v>0</v>
      </c>
      <c r="J2288" s="145">
        <v>0</v>
      </c>
      <c r="K2288" s="145">
        <v>0</v>
      </c>
      <c r="L2288" s="145">
        <v>1</v>
      </c>
      <c r="M2288" s="145">
        <v>0</v>
      </c>
      <c r="N2288" s="145"/>
    </row>
    <row r="2289" spans="1:14">
      <c r="A2289" s="258"/>
      <c r="B2289" s="258"/>
      <c r="C2289" s="144" t="s">
        <v>2438</v>
      </c>
      <c r="D2289" s="145">
        <v>5</v>
      </c>
      <c r="E2289" s="145">
        <v>1</v>
      </c>
      <c r="F2289" s="145">
        <v>1</v>
      </c>
      <c r="G2289" s="145">
        <v>0</v>
      </c>
      <c r="H2289" s="145">
        <v>0</v>
      </c>
      <c r="I2289" s="145">
        <v>0</v>
      </c>
      <c r="J2289" s="145">
        <v>0</v>
      </c>
      <c r="K2289" s="145">
        <v>2</v>
      </c>
      <c r="L2289" s="145">
        <v>3</v>
      </c>
      <c r="M2289" s="145">
        <v>2</v>
      </c>
      <c r="N2289" s="145"/>
    </row>
    <row r="2290" spans="1:14">
      <c r="A2290" s="258"/>
      <c r="B2290" s="258"/>
      <c r="C2290" s="144" t="s">
        <v>2546</v>
      </c>
      <c r="D2290" s="145">
        <v>0</v>
      </c>
      <c r="E2290" s="145">
        <v>1</v>
      </c>
      <c r="F2290" s="145">
        <v>0</v>
      </c>
      <c r="G2290" s="145">
        <v>0</v>
      </c>
      <c r="H2290" s="145">
        <v>0</v>
      </c>
      <c r="I2290" s="145">
        <v>0</v>
      </c>
      <c r="J2290" s="145">
        <v>0</v>
      </c>
      <c r="K2290" s="145">
        <v>0</v>
      </c>
      <c r="L2290" s="145">
        <v>1</v>
      </c>
      <c r="M2290" s="145"/>
      <c r="N2290" s="145"/>
    </row>
    <row r="2291" spans="1:14">
      <c r="A2291" s="258"/>
      <c r="B2291" s="258"/>
      <c r="C2291" s="144" t="s">
        <v>3500</v>
      </c>
      <c r="D2291" s="145">
        <v>1</v>
      </c>
      <c r="E2291" s="145">
        <v>1</v>
      </c>
      <c r="F2291" s="145">
        <v>0</v>
      </c>
      <c r="G2291" s="145">
        <v>0</v>
      </c>
      <c r="H2291" s="145">
        <v>0</v>
      </c>
      <c r="I2291" s="145">
        <v>0</v>
      </c>
      <c r="J2291" s="145">
        <v>0</v>
      </c>
      <c r="K2291" s="145">
        <v>0</v>
      </c>
      <c r="L2291" s="145">
        <v>0</v>
      </c>
      <c r="M2291" s="145">
        <v>2</v>
      </c>
      <c r="N2291" s="145"/>
    </row>
    <row r="2292" spans="1:14">
      <c r="A2292" s="258"/>
      <c r="B2292" s="258"/>
      <c r="C2292" s="144" t="s">
        <v>3501</v>
      </c>
      <c r="D2292" s="145">
        <v>4</v>
      </c>
      <c r="E2292" s="145">
        <v>0</v>
      </c>
      <c r="F2292" s="145">
        <v>0</v>
      </c>
      <c r="G2292" s="145">
        <v>0</v>
      </c>
      <c r="H2292" s="145">
        <v>0</v>
      </c>
      <c r="I2292" s="145">
        <v>0</v>
      </c>
      <c r="J2292" s="145">
        <v>1</v>
      </c>
      <c r="K2292" s="145">
        <v>0</v>
      </c>
      <c r="L2292" s="145">
        <v>1</v>
      </c>
      <c r="M2292" s="145">
        <v>2</v>
      </c>
      <c r="N2292" s="145"/>
    </row>
    <row r="2293" spans="1:14">
      <c r="A2293" s="258"/>
      <c r="B2293" s="258"/>
      <c r="C2293" s="144" t="s">
        <v>3502</v>
      </c>
      <c r="D2293" s="145">
        <v>0</v>
      </c>
      <c r="E2293" s="145">
        <v>1</v>
      </c>
      <c r="F2293" s="145">
        <v>0</v>
      </c>
      <c r="G2293" s="145">
        <v>0</v>
      </c>
      <c r="H2293" s="145">
        <v>0</v>
      </c>
      <c r="I2293" s="145">
        <v>0</v>
      </c>
      <c r="J2293" s="145">
        <v>0</v>
      </c>
      <c r="K2293" s="145">
        <v>0</v>
      </c>
      <c r="L2293" s="145">
        <v>0</v>
      </c>
      <c r="M2293" s="145">
        <v>1</v>
      </c>
      <c r="N2293" s="145"/>
    </row>
    <row r="2294" spans="1:14">
      <c r="A2294" s="258"/>
      <c r="B2294" s="258"/>
      <c r="C2294" s="144" t="s">
        <v>3503</v>
      </c>
      <c r="D2294" s="145">
        <v>1</v>
      </c>
      <c r="E2294" s="145">
        <v>0</v>
      </c>
      <c r="F2294" s="145">
        <v>0</v>
      </c>
      <c r="G2294" s="145">
        <v>0</v>
      </c>
      <c r="H2294" s="145">
        <v>0</v>
      </c>
      <c r="I2294" s="145">
        <v>0</v>
      </c>
      <c r="J2294" s="145">
        <v>0</v>
      </c>
      <c r="K2294" s="145">
        <v>1</v>
      </c>
      <c r="L2294" s="145">
        <v>0</v>
      </c>
      <c r="M2294" s="145">
        <v>0</v>
      </c>
      <c r="N2294" s="145"/>
    </row>
    <row r="2295" spans="1:14">
      <c r="A2295" s="258"/>
      <c r="B2295" s="258"/>
      <c r="C2295" s="144" t="s">
        <v>3504</v>
      </c>
      <c r="D2295" s="145">
        <v>0</v>
      </c>
      <c r="E2295" s="145">
        <v>4</v>
      </c>
      <c r="F2295" s="145">
        <v>0</v>
      </c>
      <c r="G2295" s="145">
        <v>0</v>
      </c>
      <c r="H2295" s="145">
        <v>0</v>
      </c>
      <c r="I2295" s="145">
        <v>0</v>
      </c>
      <c r="J2295" s="145">
        <v>0</v>
      </c>
      <c r="K2295" s="145">
        <v>4</v>
      </c>
      <c r="L2295" s="145">
        <v>0</v>
      </c>
      <c r="M2295" s="145">
        <v>0</v>
      </c>
      <c r="N2295" s="145"/>
    </row>
    <row r="2296" spans="1:14">
      <c r="A2296" s="258"/>
      <c r="B2296" s="258"/>
      <c r="C2296" s="144" t="s">
        <v>2824</v>
      </c>
      <c r="D2296" s="145">
        <v>1</v>
      </c>
      <c r="E2296" s="145">
        <v>0</v>
      </c>
      <c r="F2296" s="145">
        <v>0</v>
      </c>
      <c r="G2296" s="145">
        <v>0</v>
      </c>
      <c r="H2296" s="145">
        <v>0</v>
      </c>
      <c r="I2296" s="145">
        <v>0</v>
      </c>
      <c r="J2296" s="145">
        <v>0</v>
      </c>
      <c r="K2296" s="145">
        <v>0</v>
      </c>
      <c r="L2296" s="145">
        <v>1</v>
      </c>
      <c r="M2296" s="145">
        <v>0</v>
      </c>
      <c r="N2296" s="145"/>
    </row>
    <row r="2297" spans="1:14">
      <c r="A2297" s="258"/>
      <c r="B2297" s="258"/>
      <c r="C2297" s="144" t="s">
        <v>3505</v>
      </c>
      <c r="D2297" s="145">
        <v>0</v>
      </c>
      <c r="E2297" s="145">
        <v>1</v>
      </c>
      <c r="F2297" s="145">
        <v>1</v>
      </c>
      <c r="G2297" s="145">
        <v>0</v>
      </c>
      <c r="H2297" s="145">
        <v>0</v>
      </c>
      <c r="I2297" s="145">
        <v>0</v>
      </c>
      <c r="J2297" s="145">
        <v>0</v>
      </c>
      <c r="K2297" s="145">
        <v>1</v>
      </c>
      <c r="L2297" s="145">
        <v>1</v>
      </c>
      <c r="M2297" s="145">
        <v>0</v>
      </c>
      <c r="N2297" s="145"/>
    </row>
    <row r="2298" spans="1:14">
      <c r="A2298" s="258"/>
      <c r="B2298" s="258"/>
      <c r="C2298" s="144" t="s">
        <v>3506</v>
      </c>
      <c r="D2298" s="145">
        <v>1</v>
      </c>
      <c r="E2298" s="145">
        <v>0</v>
      </c>
      <c r="F2298" s="145">
        <v>0</v>
      </c>
      <c r="G2298" s="145">
        <v>0</v>
      </c>
      <c r="H2298" s="145">
        <v>0</v>
      </c>
      <c r="I2298" s="145">
        <v>0</v>
      </c>
      <c r="J2298" s="145">
        <v>0</v>
      </c>
      <c r="K2298" s="145">
        <v>0</v>
      </c>
      <c r="L2298" s="145">
        <v>0</v>
      </c>
      <c r="M2298" s="145">
        <v>1</v>
      </c>
      <c r="N2298" s="145"/>
    </row>
    <row r="2299" spans="1:14">
      <c r="A2299" s="258"/>
      <c r="B2299" s="258"/>
      <c r="C2299" s="144" t="s">
        <v>3507</v>
      </c>
      <c r="D2299" s="145">
        <v>1</v>
      </c>
      <c r="E2299" s="145">
        <v>0</v>
      </c>
      <c r="F2299" s="145">
        <v>0</v>
      </c>
      <c r="G2299" s="145">
        <v>0</v>
      </c>
      <c r="H2299" s="145">
        <v>0</v>
      </c>
      <c r="I2299" s="145">
        <v>0</v>
      </c>
      <c r="J2299" s="145">
        <v>0</v>
      </c>
      <c r="K2299" s="145">
        <v>0</v>
      </c>
      <c r="L2299" s="145">
        <v>0</v>
      </c>
      <c r="M2299" s="145">
        <v>1</v>
      </c>
      <c r="N2299" s="145"/>
    </row>
    <row r="2300" spans="1:14" ht="19">
      <c r="A2300" s="258"/>
      <c r="B2300" s="258"/>
      <c r="C2300" s="144" t="s">
        <v>8084</v>
      </c>
      <c r="D2300" s="145">
        <v>0</v>
      </c>
      <c r="E2300" s="145">
        <v>1</v>
      </c>
      <c r="F2300" s="145">
        <v>0</v>
      </c>
      <c r="G2300" s="145">
        <v>2</v>
      </c>
      <c r="H2300" s="145">
        <v>0</v>
      </c>
      <c r="I2300" s="145">
        <v>0</v>
      </c>
      <c r="J2300" s="145">
        <v>0</v>
      </c>
      <c r="K2300" s="145">
        <v>2</v>
      </c>
      <c r="L2300" s="145">
        <v>0</v>
      </c>
      <c r="M2300" s="145">
        <v>0</v>
      </c>
      <c r="N2300" s="145"/>
    </row>
    <row r="2301" spans="1:14">
      <c r="A2301" s="258"/>
      <c r="B2301" s="258"/>
      <c r="C2301" s="144" t="s">
        <v>3508</v>
      </c>
      <c r="D2301" s="145">
        <v>0</v>
      </c>
      <c r="E2301" s="145">
        <v>2</v>
      </c>
      <c r="F2301" s="145">
        <v>0</v>
      </c>
      <c r="G2301" s="145">
        <v>0</v>
      </c>
      <c r="H2301" s="145">
        <v>0</v>
      </c>
      <c r="I2301" s="145">
        <v>0</v>
      </c>
      <c r="J2301" s="145">
        <v>0</v>
      </c>
      <c r="K2301" s="145">
        <v>1</v>
      </c>
      <c r="L2301" s="145">
        <v>1</v>
      </c>
      <c r="M2301" s="145">
        <v>0</v>
      </c>
      <c r="N2301" s="145"/>
    </row>
    <row r="2302" spans="1:14">
      <c r="A2302" s="258"/>
      <c r="B2302" s="258"/>
      <c r="C2302" s="144" t="s">
        <v>3509</v>
      </c>
      <c r="D2302" s="145">
        <v>1</v>
      </c>
      <c r="E2302" s="145">
        <v>0</v>
      </c>
      <c r="F2302" s="145">
        <v>0</v>
      </c>
      <c r="G2302" s="145">
        <v>0</v>
      </c>
      <c r="H2302" s="145">
        <v>0</v>
      </c>
      <c r="I2302" s="145">
        <v>0</v>
      </c>
      <c r="J2302" s="145">
        <v>0</v>
      </c>
      <c r="K2302" s="145">
        <v>0</v>
      </c>
      <c r="L2302" s="145">
        <v>1</v>
      </c>
      <c r="M2302" s="145">
        <v>0</v>
      </c>
      <c r="N2302" s="145"/>
    </row>
    <row r="2303" spans="1:14">
      <c r="A2303" s="258"/>
      <c r="B2303" s="258"/>
      <c r="C2303" s="144" t="s">
        <v>3510</v>
      </c>
      <c r="D2303" s="145">
        <v>1</v>
      </c>
      <c r="E2303" s="145">
        <v>0</v>
      </c>
      <c r="F2303" s="145">
        <v>0</v>
      </c>
      <c r="G2303" s="145">
        <v>0</v>
      </c>
      <c r="H2303" s="145">
        <v>0</v>
      </c>
      <c r="I2303" s="145">
        <v>0</v>
      </c>
      <c r="J2303" s="145">
        <v>0</v>
      </c>
      <c r="K2303" s="145">
        <v>1</v>
      </c>
      <c r="L2303" s="145">
        <v>0</v>
      </c>
      <c r="M2303" s="145">
        <v>0</v>
      </c>
      <c r="N2303" s="145"/>
    </row>
    <row r="2304" spans="1:14">
      <c r="A2304" s="258"/>
      <c r="B2304" s="258"/>
      <c r="C2304" s="144" t="s">
        <v>3111</v>
      </c>
      <c r="D2304" s="145">
        <v>12</v>
      </c>
      <c r="E2304" s="145">
        <v>0</v>
      </c>
      <c r="F2304" s="145">
        <v>0</v>
      </c>
      <c r="G2304" s="145">
        <v>0</v>
      </c>
      <c r="H2304" s="145">
        <v>0</v>
      </c>
      <c r="I2304" s="145">
        <v>0</v>
      </c>
      <c r="J2304" s="145">
        <v>6</v>
      </c>
      <c r="K2304" s="145">
        <v>2</v>
      </c>
      <c r="L2304" s="145">
        <v>2</v>
      </c>
      <c r="M2304" s="145">
        <v>2</v>
      </c>
      <c r="N2304" s="145"/>
    </row>
    <row r="2305" spans="1:14">
      <c r="A2305" s="258"/>
      <c r="B2305" s="258"/>
      <c r="C2305" s="144" t="s">
        <v>3511</v>
      </c>
      <c r="D2305" s="145">
        <v>1</v>
      </c>
      <c r="E2305" s="145">
        <v>0</v>
      </c>
      <c r="F2305" s="145">
        <v>0</v>
      </c>
      <c r="G2305" s="145">
        <v>0</v>
      </c>
      <c r="H2305" s="145">
        <v>0</v>
      </c>
      <c r="I2305" s="145">
        <v>0</v>
      </c>
      <c r="J2305" s="145">
        <v>0</v>
      </c>
      <c r="K2305" s="145">
        <v>0</v>
      </c>
      <c r="L2305" s="145">
        <v>1</v>
      </c>
      <c r="M2305" s="145">
        <v>0</v>
      </c>
      <c r="N2305" s="145"/>
    </row>
    <row r="2306" spans="1:14">
      <c r="A2306" s="258"/>
      <c r="B2306" s="258" t="s">
        <v>1963</v>
      </c>
      <c r="C2306" s="141"/>
      <c r="D2306" s="142">
        <v>15</v>
      </c>
      <c r="E2306" s="142">
        <v>22</v>
      </c>
      <c r="F2306" s="142">
        <v>5</v>
      </c>
      <c r="G2306" s="142">
        <v>0</v>
      </c>
      <c r="H2306" s="142">
        <v>0</v>
      </c>
      <c r="I2306" s="142">
        <v>0</v>
      </c>
      <c r="J2306" s="142"/>
      <c r="K2306" s="142"/>
      <c r="L2306" s="142"/>
      <c r="M2306" s="142"/>
      <c r="N2306" s="142"/>
    </row>
    <row r="2307" spans="1:14">
      <c r="A2307" s="258"/>
      <c r="B2307" s="258"/>
      <c r="C2307" s="144" t="s">
        <v>3512</v>
      </c>
      <c r="D2307" s="145">
        <v>0</v>
      </c>
      <c r="E2307" s="145">
        <v>1</v>
      </c>
      <c r="F2307" s="145">
        <v>0</v>
      </c>
      <c r="G2307" s="145">
        <v>0</v>
      </c>
      <c r="H2307" s="145">
        <v>0</v>
      </c>
      <c r="I2307" s="145">
        <v>0</v>
      </c>
      <c r="J2307" s="145">
        <v>0</v>
      </c>
      <c r="K2307" s="145">
        <v>0</v>
      </c>
      <c r="L2307" s="145">
        <v>0</v>
      </c>
      <c r="M2307" s="145">
        <v>1</v>
      </c>
      <c r="N2307" s="145"/>
    </row>
    <row r="2308" spans="1:14">
      <c r="A2308" s="258"/>
      <c r="B2308" s="258"/>
      <c r="C2308" s="144" t="s">
        <v>3513</v>
      </c>
      <c r="D2308" s="145">
        <v>0</v>
      </c>
      <c r="E2308" s="145">
        <v>1</v>
      </c>
      <c r="F2308" s="145">
        <v>0</v>
      </c>
      <c r="G2308" s="145">
        <v>0</v>
      </c>
      <c r="H2308" s="145">
        <v>0</v>
      </c>
      <c r="I2308" s="145">
        <v>0</v>
      </c>
      <c r="J2308" s="145">
        <v>0</v>
      </c>
      <c r="K2308" s="145">
        <v>0</v>
      </c>
      <c r="L2308" s="145">
        <v>0</v>
      </c>
      <c r="M2308" s="145">
        <v>1</v>
      </c>
      <c r="N2308" s="145"/>
    </row>
    <row r="2309" spans="1:14">
      <c r="A2309" s="258"/>
      <c r="B2309" s="258"/>
      <c r="C2309" s="144" t="s">
        <v>3514</v>
      </c>
      <c r="D2309" s="145">
        <v>0</v>
      </c>
      <c r="E2309" s="145">
        <v>0</v>
      </c>
      <c r="F2309" s="145">
        <v>1</v>
      </c>
      <c r="G2309" s="145">
        <v>0</v>
      </c>
      <c r="H2309" s="145">
        <v>0</v>
      </c>
      <c r="I2309" s="145">
        <v>0</v>
      </c>
      <c r="J2309" s="145">
        <v>0</v>
      </c>
      <c r="K2309" s="145">
        <v>1</v>
      </c>
      <c r="L2309" s="145">
        <v>0</v>
      </c>
      <c r="M2309" s="145"/>
      <c r="N2309" s="145"/>
    </row>
    <row r="2310" spans="1:14">
      <c r="A2310" s="258"/>
      <c r="B2310" s="258"/>
      <c r="C2310" s="144" t="s">
        <v>3515</v>
      </c>
      <c r="D2310" s="145">
        <v>1</v>
      </c>
      <c r="E2310" s="145">
        <v>0</v>
      </c>
      <c r="F2310" s="145">
        <v>0</v>
      </c>
      <c r="G2310" s="145">
        <v>0</v>
      </c>
      <c r="H2310" s="145">
        <v>0</v>
      </c>
      <c r="I2310" s="145">
        <v>0</v>
      </c>
      <c r="J2310" s="145">
        <v>0</v>
      </c>
      <c r="K2310" s="145">
        <v>0</v>
      </c>
      <c r="L2310" s="145">
        <v>1</v>
      </c>
      <c r="M2310" s="145">
        <v>0</v>
      </c>
      <c r="N2310" s="145"/>
    </row>
    <row r="2311" spans="1:14">
      <c r="A2311" s="258"/>
      <c r="B2311" s="258"/>
      <c r="C2311" s="144" t="s">
        <v>3516</v>
      </c>
      <c r="D2311" s="145">
        <v>0</v>
      </c>
      <c r="E2311" s="145">
        <v>1</v>
      </c>
      <c r="F2311" s="145">
        <v>0</v>
      </c>
      <c r="G2311" s="145">
        <v>0</v>
      </c>
      <c r="H2311" s="145">
        <v>0</v>
      </c>
      <c r="I2311" s="145">
        <v>0</v>
      </c>
      <c r="J2311" s="145">
        <v>0</v>
      </c>
      <c r="K2311" s="145">
        <v>0</v>
      </c>
      <c r="L2311" s="145">
        <v>1</v>
      </c>
      <c r="M2311" s="145">
        <v>0</v>
      </c>
      <c r="N2311" s="145"/>
    </row>
    <row r="2312" spans="1:14">
      <c r="A2312" s="258"/>
      <c r="B2312" s="258"/>
      <c r="C2312" s="144" t="s">
        <v>3118</v>
      </c>
      <c r="D2312" s="145">
        <v>0</v>
      </c>
      <c r="E2312" s="145">
        <v>3</v>
      </c>
      <c r="F2312" s="145">
        <v>0</v>
      </c>
      <c r="G2312" s="145">
        <v>0</v>
      </c>
      <c r="H2312" s="145">
        <v>0</v>
      </c>
      <c r="I2312" s="145">
        <v>0</v>
      </c>
      <c r="J2312" s="145">
        <v>0</v>
      </c>
      <c r="K2312" s="145">
        <v>0</v>
      </c>
      <c r="L2312" s="145">
        <v>1</v>
      </c>
      <c r="M2312" s="145">
        <v>2</v>
      </c>
      <c r="N2312" s="145"/>
    </row>
    <row r="2313" spans="1:14">
      <c r="A2313" s="258"/>
      <c r="B2313" s="258"/>
      <c r="C2313" s="144" t="s">
        <v>3052</v>
      </c>
      <c r="D2313" s="145">
        <v>1</v>
      </c>
      <c r="E2313" s="145">
        <v>0</v>
      </c>
      <c r="F2313" s="145">
        <v>0</v>
      </c>
      <c r="G2313" s="145">
        <v>0</v>
      </c>
      <c r="H2313" s="145">
        <v>0</v>
      </c>
      <c r="I2313" s="145">
        <v>0</v>
      </c>
      <c r="J2313" s="145">
        <v>0</v>
      </c>
      <c r="K2313" s="145">
        <v>1</v>
      </c>
      <c r="L2313" s="145">
        <v>0</v>
      </c>
      <c r="M2313" s="145">
        <v>0</v>
      </c>
      <c r="N2313" s="145"/>
    </row>
    <row r="2314" spans="1:14">
      <c r="A2314" s="258"/>
      <c r="B2314" s="258"/>
      <c r="C2314" s="144" t="s">
        <v>3517</v>
      </c>
      <c r="D2314" s="145">
        <v>1</v>
      </c>
      <c r="E2314" s="145">
        <v>0</v>
      </c>
      <c r="F2314" s="145">
        <v>0</v>
      </c>
      <c r="G2314" s="145">
        <v>0</v>
      </c>
      <c r="H2314" s="145">
        <v>0</v>
      </c>
      <c r="I2314" s="145">
        <v>0</v>
      </c>
      <c r="J2314" s="145">
        <v>0</v>
      </c>
      <c r="K2314" s="145">
        <v>0</v>
      </c>
      <c r="L2314" s="145">
        <v>1</v>
      </c>
      <c r="M2314" s="145">
        <v>0</v>
      </c>
      <c r="N2314" s="145"/>
    </row>
    <row r="2315" spans="1:14">
      <c r="A2315" s="258"/>
      <c r="B2315" s="258"/>
      <c r="C2315" s="144" t="s">
        <v>3518</v>
      </c>
      <c r="D2315" s="145">
        <v>1</v>
      </c>
      <c r="E2315" s="145">
        <v>0</v>
      </c>
      <c r="F2315" s="145">
        <v>0</v>
      </c>
      <c r="G2315" s="145">
        <v>0</v>
      </c>
      <c r="H2315" s="145">
        <v>0</v>
      </c>
      <c r="I2315" s="145">
        <v>0</v>
      </c>
      <c r="J2315" s="145">
        <v>0</v>
      </c>
      <c r="K2315" s="145">
        <v>0</v>
      </c>
      <c r="L2315" s="145">
        <v>0</v>
      </c>
      <c r="M2315" s="145">
        <v>1</v>
      </c>
      <c r="N2315" s="145"/>
    </row>
    <row r="2316" spans="1:14">
      <c r="A2316" s="258"/>
      <c r="B2316" s="258"/>
      <c r="C2316" s="144" t="s">
        <v>1934</v>
      </c>
      <c r="D2316" s="145">
        <v>1</v>
      </c>
      <c r="E2316" s="145">
        <v>0</v>
      </c>
      <c r="F2316" s="145">
        <v>1</v>
      </c>
      <c r="G2316" s="145">
        <v>0</v>
      </c>
      <c r="H2316" s="145">
        <v>0</v>
      </c>
      <c r="I2316" s="145">
        <v>0</v>
      </c>
      <c r="J2316" s="145">
        <v>1</v>
      </c>
      <c r="K2316" s="145">
        <v>1</v>
      </c>
      <c r="L2316" s="145">
        <v>0</v>
      </c>
      <c r="M2316" s="145">
        <v>0</v>
      </c>
      <c r="N2316" s="145"/>
    </row>
    <row r="2317" spans="1:14">
      <c r="A2317" s="258"/>
      <c r="B2317" s="258"/>
      <c r="C2317" s="144" t="s">
        <v>2394</v>
      </c>
      <c r="D2317" s="145">
        <v>0</v>
      </c>
      <c r="E2317" s="145">
        <v>1</v>
      </c>
      <c r="F2317" s="145">
        <v>0</v>
      </c>
      <c r="G2317" s="145">
        <v>0</v>
      </c>
      <c r="H2317" s="145">
        <v>0</v>
      </c>
      <c r="I2317" s="145">
        <v>0</v>
      </c>
      <c r="J2317" s="145">
        <v>0</v>
      </c>
      <c r="K2317" s="145">
        <v>1</v>
      </c>
      <c r="L2317" s="145">
        <v>0</v>
      </c>
      <c r="M2317" s="145">
        <v>0</v>
      </c>
      <c r="N2317" s="145"/>
    </row>
    <row r="2318" spans="1:14">
      <c r="A2318" s="258"/>
      <c r="B2318" s="258"/>
      <c r="C2318" s="144" t="s">
        <v>3093</v>
      </c>
      <c r="D2318" s="145">
        <v>1</v>
      </c>
      <c r="E2318" s="145">
        <v>0</v>
      </c>
      <c r="F2318" s="145">
        <v>0</v>
      </c>
      <c r="G2318" s="145">
        <v>0</v>
      </c>
      <c r="H2318" s="145">
        <v>0</v>
      </c>
      <c r="I2318" s="145">
        <v>0</v>
      </c>
      <c r="J2318" s="145">
        <v>0</v>
      </c>
      <c r="K2318" s="145">
        <v>0</v>
      </c>
      <c r="L2318" s="145">
        <v>1</v>
      </c>
      <c r="M2318" s="145">
        <v>0</v>
      </c>
      <c r="N2318" s="145"/>
    </row>
    <row r="2319" spans="1:14">
      <c r="A2319" s="258"/>
      <c r="B2319" s="258"/>
      <c r="C2319" s="144" t="s">
        <v>2657</v>
      </c>
      <c r="D2319" s="145">
        <v>1</v>
      </c>
      <c r="E2319" s="145">
        <v>6</v>
      </c>
      <c r="F2319" s="145">
        <v>0</v>
      </c>
      <c r="G2319" s="145">
        <v>0</v>
      </c>
      <c r="H2319" s="145">
        <v>0</v>
      </c>
      <c r="I2319" s="145">
        <v>0</v>
      </c>
      <c r="J2319" s="145">
        <v>1</v>
      </c>
      <c r="K2319" s="145">
        <v>1</v>
      </c>
      <c r="L2319" s="145">
        <v>3</v>
      </c>
      <c r="M2319" s="145">
        <v>2</v>
      </c>
      <c r="N2319" s="145"/>
    </row>
    <row r="2320" spans="1:14">
      <c r="A2320" s="258"/>
      <c r="B2320" s="258"/>
      <c r="C2320" s="144" t="s">
        <v>3519</v>
      </c>
      <c r="D2320" s="145">
        <v>2</v>
      </c>
      <c r="E2320" s="145">
        <v>0</v>
      </c>
      <c r="F2320" s="145">
        <v>0</v>
      </c>
      <c r="G2320" s="145">
        <v>0</v>
      </c>
      <c r="H2320" s="145">
        <v>0</v>
      </c>
      <c r="I2320" s="145">
        <v>0</v>
      </c>
      <c r="J2320" s="145">
        <v>0</v>
      </c>
      <c r="K2320" s="145">
        <v>0</v>
      </c>
      <c r="L2320" s="145">
        <v>0</v>
      </c>
      <c r="M2320" s="145">
        <v>2</v>
      </c>
      <c r="N2320" s="145"/>
    </row>
    <row r="2321" spans="1:14">
      <c r="A2321" s="258"/>
      <c r="B2321" s="258"/>
      <c r="C2321" s="144" t="s">
        <v>3520</v>
      </c>
      <c r="D2321" s="145">
        <v>0</v>
      </c>
      <c r="E2321" s="145">
        <v>2</v>
      </c>
      <c r="F2321" s="145">
        <v>0</v>
      </c>
      <c r="G2321" s="145">
        <v>0</v>
      </c>
      <c r="H2321" s="145">
        <v>0</v>
      </c>
      <c r="I2321" s="145">
        <v>0</v>
      </c>
      <c r="J2321" s="145">
        <v>0</v>
      </c>
      <c r="K2321" s="145">
        <v>0</v>
      </c>
      <c r="L2321" s="145">
        <v>0</v>
      </c>
      <c r="M2321" s="145">
        <v>2</v>
      </c>
      <c r="N2321" s="145"/>
    </row>
    <row r="2322" spans="1:14">
      <c r="A2322" s="258"/>
      <c r="B2322" s="258"/>
      <c r="C2322" s="144" t="s">
        <v>3521</v>
      </c>
      <c r="D2322" s="145">
        <v>1</v>
      </c>
      <c r="E2322" s="145">
        <v>0</v>
      </c>
      <c r="F2322" s="145">
        <v>0</v>
      </c>
      <c r="G2322" s="145">
        <v>0</v>
      </c>
      <c r="H2322" s="145">
        <v>0</v>
      </c>
      <c r="I2322" s="145">
        <v>0</v>
      </c>
      <c r="J2322" s="145">
        <v>1</v>
      </c>
      <c r="K2322" s="145">
        <v>0</v>
      </c>
      <c r="L2322" s="145">
        <v>0</v>
      </c>
      <c r="M2322" s="145">
        <v>0</v>
      </c>
      <c r="N2322" s="145"/>
    </row>
    <row r="2323" spans="1:14">
      <c r="A2323" s="258"/>
      <c r="B2323" s="258"/>
      <c r="C2323" s="144" t="s">
        <v>3522</v>
      </c>
      <c r="D2323" s="145">
        <v>0</v>
      </c>
      <c r="E2323" s="145">
        <v>1</v>
      </c>
      <c r="F2323" s="145">
        <v>0</v>
      </c>
      <c r="G2323" s="145">
        <v>0</v>
      </c>
      <c r="H2323" s="145">
        <v>0</v>
      </c>
      <c r="I2323" s="145">
        <v>0</v>
      </c>
      <c r="J2323" s="145">
        <v>0</v>
      </c>
      <c r="K2323" s="145">
        <v>0</v>
      </c>
      <c r="L2323" s="145">
        <v>0</v>
      </c>
      <c r="M2323" s="145">
        <v>1</v>
      </c>
      <c r="N2323" s="145"/>
    </row>
    <row r="2324" spans="1:14">
      <c r="A2324" s="258"/>
      <c r="B2324" s="258"/>
      <c r="C2324" s="144" t="s">
        <v>3523</v>
      </c>
      <c r="D2324" s="145">
        <v>1</v>
      </c>
      <c r="E2324" s="145">
        <v>3</v>
      </c>
      <c r="F2324" s="145">
        <v>0</v>
      </c>
      <c r="G2324" s="145">
        <v>0</v>
      </c>
      <c r="H2324" s="145">
        <v>0</v>
      </c>
      <c r="I2324" s="145">
        <v>0</v>
      </c>
      <c r="J2324" s="145">
        <v>0</v>
      </c>
      <c r="K2324" s="145">
        <v>0</v>
      </c>
      <c r="L2324" s="145">
        <v>2</v>
      </c>
      <c r="M2324" s="145">
        <v>2</v>
      </c>
      <c r="N2324" s="145"/>
    </row>
    <row r="2325" spans="1:14">
      <c r="A2325" s="258"/>
      <c r="B2325" s="258"/>
      <c r="C2325" s="144" t="s">
        <v>3524</v>
      </c>
      <c r="D2325" s="145">
        <v>2</v>
      </c>
      <c r="E2325" s="145">
        <v>0</v>
      </c>
      <c r="F2325" s="145">
        <v>1</v>
      </c>
      <c r="G2325" s="145">
        <v>0</v>
      </c>
      <c r="H2325" s="145">
        <v>0</v>
      </c>
      <c r="I2325" s="145">
        <v>0</v>
      </c>
      <c r="J2325" s="145">
        <v>1</v>
      </c>
      <c r="K2325" s="145">
        <v>0</v>
      </c>
      <c r="L2325" s="145">
        <v>2</v>
      </c>
      <c r="M2325" s="145">
        <v>0</v>
      </c>
      <c r="N2325" s="145"/>
    </row>
    <row r="2326" spans="1:14">
      <c r="A2326" s="258"/>
      <c r="B2326" s="258"/>
      <c r="C2326" s="144" t="s">
        <v>3525</v>
      </c>
      <c r="D2326" s="145">
        <v>1</v>
      </c>
      <c r="E2326" s="145">
        <v>0</v>
      </c>
      <c r="F2326" s="145">
        <v>0</v>
      </c>
      <c r="G2326" s="145">
        <v>0</v>
      </c>
      <c r="H2326" s="145">
        <v>0</v>
      </c>
      <c r="I2326" s="145">
        <v>0</v>
      </c>
      <c r="J2326" s="145">
        <v>0</v>
      </c>
      <c r="K2326" s="145">
        <v>0</v>
      </c>
      <c r="L2326" s="145">
        <v>1</v>
      </c>
      <c r="M2326" s="145">
        <v>0</v>
      </c>
      <c r="N2326" s="145"/>
    </row>
    <row r="2327" spans="1:14">
      <c r="A2327" s="258"/>
      <c r="B2327" s="258"/>
      <c r="C2327" s="144" t="s">
        <v>2696</v>
      </c>
      <c r="D2327" s="145">
        <v>0</v>
      </c>
      <c r="E2327" s="145">
        <v>1</v>
      </c>
      <c r="F2327" s="145">
        <v>0</v>
      </c>
      <c r="G2327" s="145">
        <v>0</v>
      </c>
      <c r="H2327" s="145">
        <v>0</v>
      </c>
      <c r="I2327" s="145">
        <v>0</v>
      </c>
      <c r="J2327" s="145">
        <v>0</v>
      </c>
      <c r="K2327" s="145">
        <v>0</v>
      </c>
      <c r="L2327" s="145">
        <v>0</v>
      </c>
      <c r="M2327" s="145">
        <v>1</v>
      </c>
      <c r="N2327" s="145"/>
    </row>
    <row r="2328" spans="1:14">
      <c r="A2328" s="258"/>
      <c r="B2328" s="258"/>
      <c r="C2328" s="144" t="s">
        <v>131</v>
      </c>
      <c r="D2328" s="145">
        <v>0</v>
      </c>
      <c r="E2328" s="145">
        <v>0</v>
      </c>
      <c r="F2328" s="145">
        <v>1</v>
      </c>
      <c r="G2328" s="145">
        <v>0</v>
      </c>
      <c r="H2328" s="145">
        <v>0</v>
      </c>
      <c r="I2328" s="145">
        <v>0</v>
      </c>
      <c r="J2328" s="145">
        <v>1</v>
      </c>
      <c r="K2328" s="145">
        <v>0</v>
      </c>
      <c r="L2328" s="145">
        <v>0</v>
      </c>
      <c r="M2328" s="145">
        <v>0</v>
      </c>
      <c r="N2328" s="145"/>
    </row>
    <row r="2329" spans="1:14">
      <c r="A2329" s="258"/>
      <c r="B2329" s="258"/>
      <c r="C2329" s="144" t="s">
        <v>3526</v>
      </c>
      <c r="D2329" s="145">
        <v>0</v>
      </c>
      <c r="E2329" s="145">
        <v>1</v>
      </c>
      <c r="F2329" s="145">
        <v>1</v>
      </c>
      <c r="G2329" s="145">
        <v>0</v>
      </c>
      <c r="H2329" s="145">
        <v>0</v>
      </c>
      <c r="I2329" s="145">
        <v>0</v>
      </c>
      <c r="J2329" s="145">
        <v>0</v>
      </c>
      <c r="K2329" s="145">
        <v>0</v>
      </c>
      <c r="L2329" s="145">
        <v>1</v>
      </c>
      <c r="M2329" s="145">
        <v>1</v>
      </c>
      <c r="N2329" s="145"/>
    </row>
    <row r="2330" spans="1:14">
      <c r="A2330" s="258"/>
      <c r="B2330" s="258"/>
      <c r="C2330" s="144" t="s">
        <v>3481</v>
      </c>
      <c r="D2330" s="145">
        <v>1</v>
      </c>
      <c r="E2330" s="145">
        <v>0</v>
      </c>
      <c r="F2330" s="145">
        <v>0</v>
      </c>
      <c r="G2330" s="145">
        <v>0</v>
      </c>
      <c r="H2330" s="145">
        <v>0</v>
      </c>
      <c r="I2330" s="145">
        <v>0</v>
      </c>
      <c r="J2330" s="145">
        <v>0</v>
      </c>
      <c r="K2330" s="145">
        <v>0</v>
      </c>
      <c r="L2330" s="145">
        <v>1</v>
      </c>
      <c r="M2330" s="145">
        <v>0</v>
      </c>
      <c r="N2330" s="145"/>
    </row>
    <row r="2331" spans="1:14">
      <c r="A2331" s="258"/>
      <c r="B2331" s="258"/>
      <c r="C2331" s="147" t="s">
        <v>3527</v>
      </c>
      <c r="D2331" s="145">
        <v>0</v>
      </c>
      <c r="E2331" s="145">
        <v>1</v>
      </c>
      <c r="F2331" s="145">
        <v>0</v>
      </c>
      <c r="G2331" s="145">
        <v>0</v>
      </c>
      <c r="H2331" s="145">
        <v>0</v>
      </c>
      <c r="I2331" s="145">
        <v>0</v>
      </c>
      <c r="J2331" s="145">
        <v>0</v>
      </c>
      <c r="K2331" s="145">
        <v>0</v>
      </c>
      <c r="L2331" s="145">
        <v>1</v>
      </c>
      <c r="M2331" s="145">
        <v>0</v>
      </c>
      <c r="N2331" s="145"/>
    </row>
    <row r="2332" spans="1:14">
      <c r="A2332" s="258"/>
      <c r="B2332" s="258" t="s">
        <v>2259</v>
      </c>
      <c r="C2332" s="143"/>
      <c r="D2332" s="142">
        <v>3</v>
      </c>
      <c r="E2332" s="142">
        <v>1</v>
      </c>
      <c r="F2332" s="142">
        <v>0</v>
      </c>
      <c r="G2332" s="142">
        <v>0</v>
      </c>
      <c r="H2332" s="142">
        <v>0</v>
      </c>
      <c r="I2332" s="142">
        <v>0</v>
      </c>
      <c r="J2332" s="142"/>
      <c r="K2332" s="142"/>
      <c r="L2332" s="142"/>
      <c r="M2332" s="142"/>
      <c r="N2332" s="142"/>
    </row>
    <row r="2333" spans="1:14" ht="19">
      <c r="A2333" s="258"/>
      <c r="B2333" s="258"/>
      <c r="C2333" s="147" t="s">
        <v>8085</v>
      </c>
      <c r="D2333" s="145">
        <v>1</v>
      </c>
      <c r="E2333" s="145">
        <v>1</v>
      </c>
      <c r="F2333" s="145">
        <v>0</v>
      </c>
      <c r="G2333" s="145">
        <v>0</v>
      </c>
      <c r="H2333" s="145">
        <v>0</v>
      </c>
      <c r="I2333" s="145">
        <v>0</v>
      </c>
      <c r="J2333" s="145">
        <v>0</v>
      </c>
      <c r="K2333" s="145">
        <v>0</v>
      </c>
      <c r="L2333" s="145">
        <v>0</v>
      </c>
      <c r="M2333" s="145">
        <v>1</v>
      </c>
      <c r="N2333" s="145"/>
    </row>
    <row r="2334" spans="1:14">
      <c r="A2334" s="258"/>
      <c r="B2334" s="258"/>
      <c r="C2334" s="147" t="s">
        <v>3528</v>
      </c>
      <c r="D2334" s="145">
        <v>1</v>
      </c>
      <c r="E2334" s="145">
        <v>0</v>
      </c>
      <c r="F2334" s="145">
        <v>0</v>
      </c>
      <c r="G2334" s="145">
        <v>0</v>
      </c>
      <c r="H2334" s="145">
        <v>0</v>
      </c>
      <c r="I2334" s="145">
        <v>0</v>
      </c>
      <c r="J2334" s="145">
        <v>1</v>
      </c>
      <c r="K2334" s="145">
        <v>0</v>
      </c>
      <c r="L2334" s="145">
        <v>0</v>
      </c>
      <c r="M2334" s="145">
        <v>0</v>
      </c>
      <c r="N2334" s="145"/>
    </row>
    <row r="2335" spans="1:14">
      <c r="A2335" s="258"/>
      <c r="B2335" s="258"/>
      <c r="C2335" s="147" t="s">
        <v>3529</v>
      </c>
      <c r="D2335" s="145">
        <v>1</v>
      </c>
      <c r="E2335" s="145">
        <v>0</v>
      </c>
      <c r="F2335" s="145">
        <v>0</v>
      </c>
      <c r="G2335" s="145">
        <v>0</v>
      </c>
      <c r="H2335" s="145">
        <v>0</v>
      </c>
      <c r="I2335" s="145">
        <v>0</v>
      </c>
      <c r="J2335" s="145">
        <v>0</v>
      </c>
      <c r="K2335" s="145">
        <v>0</v>
      </c>
      <c r="L2335" s="145">
        <v>0</v>
      </c>
      <c r="M2335" s="145">
        <v>1</v>
      </c>
      <c r="N2335" s="145"/>
    </row>
    <row r="2336" spans="1:14">
      <c r="A2336" s="258" t="s">
        <v>109</v>
      </c>
      <c r="B2336" s="143" t="s">
        <v>1904</v>
      </c>
      <c r="C2336" s="143"/>
      <c r="D2336" s="142">
        <v>16</v>
      </c>
      <c r="E2336" s="142">
        <v>0</v>
      </c>
      <c r="F2336" s="142">
        <v>1</v>
      </c>
      <c r="G2336" s="142">
        <v>0</v>
      </c>
      <c r="H2336" s="142">
        <v>0</v>
      </c>
      <c r="I2336" s="142">
        <v>0</v>
      </c>
      <c r="J2336" s="142"/>
      <c r="K2336" s="142"/>
      <c r="L2336" s="142"/>
      <c r="M2336" s="142"/>
      <c r="N2336" s="142"/>
    </row>
    <row r="2337" spans="1:14">
      <c r="A2337" s="258"/>
      <c r="B2337" s="258" t="s">
        <v>1905</v>
      </c>
      <c r="C2337" s="143"/>
      <c r="D2337" s="142">
        <v>12</v>
      </c>
      <c r="E2337" s="142">
        <v>0</v>
      </c>
      <c r="F2337" s="142">
        <v>1</v>
      </c>
      <c r="G2337" s="142">
        <v>0</v>
      </c>
      <c r="H2337" s="142">
        <v>0</v>
      </c>
      <c r="I2337" s="142">
        <v>0</v>
      </c>
      <c r="J2337" s="142"/>
      <c r="K2337" s="142"/>
      <c r="L2337" s="142"/>
      <c r="M2337" s="142"/>
      <c r="N2337" s="142"/>
    </row>
    <row r="2338" spans="1:14">
      <c r="A2338" s="258"/>
      <c r="B2338" s="258"/>
      <c r="C2338" s="147" t="s">
        <v>3530</v>
      </c>
      <c r="D2338" s="145">
        <v>6</v>
      </c>
      <c r="E2338" s="145">
        <v>0</v>
      </c>
      <c r="F2338" s="145">
        <v>0</v>
      </c>
      <c r="G2338" s="145">
        <v>0</v>
      </c>
      <c r="H2338" s="145">
        <v>0</v>
      </c>
      <c r="I2338" s="145">
        <v>0</v>
      </c>
      <c r="J2338" s="145">
        <v>1</v>
      </c>
      <c r="K2338" s="145">
        <v>0</v>
      </c>
      <c r="L2338" s="145">
        <v>3</v>
      </c>
      <c r="M2338" s="145">
        <v>2</v>
      </c>
      <c r="N2338" s="145">
        <v>74604</v>
      </c>
    </row>
    <row r="2339" spans="1:14">
      <c r="A2339" s="258"/>
      <c r="B2339" s="258"/>
      <c r="C2339" s="147" t="s">
        <v>2648</v>
      </c>
      <c r="D2339" s="145">
        <v>1</v>
      </c>
      <c r="E2339" s="145">
        <v>0</v>
      </c>
      <c r="F2339" s="145">
        <v>0</v>
      </c>
      <c r="G2339" s="145">
        <v>0</v>
      </c>
      <c r="H2339" s="145">
        <v>0</v>
      </c>
      <c r="I2339" s="145">
        <v>0</v>
      </c>
      <c r="J2339" s="145">
        <v>1</v>
      </c>
      <c r="K2339" s="145">
        <v>0</v>
      </c>
      <c r="L2339" s="145">
        <v>0</v>
      </c>
      <c r="M2339" s="145">
        <v>0</v>
      </c>
      <c r="N2339" s="145">
        <v>24577</v>
      </c>
    </row>
    <row r="2340" spans="1:14">
      <c r="A2340" s="258"/>
      <c r="B2340" s="258"/>
      <c r="C2340" s="147" t="s">
        <v>3531</v>
      </c>
      <c r="D2340" s="145">
        <v>1</v>
      </c>
      <c r="E2340" s="145">
        <v>0</v>
      </c>
      <c r="F2340" s="145">
        <v>0</v>
      </c>
      <c r="G2340" s="145">
        <v>0</v>
      </c>
      <c r="H2340" s="145">
        <v>0</v>
      </c>
      <c r="I2340" s="145">
        <v>0</v>
      </c>
      <c r="J2340" s="145">
        <v>0</v>
      </c>
      <c r="K2340" s="145">
        <v>0</v>
      </c>
      <c r="L2340" s="145">
        <v>0</v>
      </c>
      <c r="M2340" s="145">
        <v>1</v>
      </c>
      <c r="N2340" s="145">
        <v>127649</v>
      </c>
    </row>
    <row r="2341" spans="1:14">
      <c r="A2341" s="258"/>
      <c r="B2341" s="258"/>
      <c r="C2341" s="147" t="s">
        <v>3532</v>
      </c>
      <c r="D2341" s="145">
        <v>1</v>
      </c>
      <c r="E2341" s="145">
        <v>0</v>
      </c>
      <c r="F2341" s="145">
        <v>1</v>
      </c>
      <c r="G2341" s="145">
        <v>0</v>
      </c>
      <c r="H2341" s="145">
        <v>0</v>
      </c>
      <c r="I2341" s="145">
        <v>0</v>
      </c>
      <c r="J2341" s="145">
        <v>0</v>
      </c>
      <c r="K2341" s="145">
        <v>0</v>
      </c>
      <c r="L2341" s="145">
        <v>2</v>
      </c>
      <c r="M2341" s="145">
        <v>0</v>
      </c>
      <c r="N2341" s="145">
        <v>58620</v>
      </c>
    </row>
    <row r="2342" spans="1:14">
      <c r="A2342" s="258"/>
      <c r="B2342" s="258"/>
      <c r="C2342" s="147" t="s">
        <v>2824</v>
      </c>
      <c r="D2342" s="145">
        <v>2</v>
      </c>
      <c r="E2342" s="145">
        <v>0</v>
      </c>
      <c r="F2342" s="145">
        <v>0</v>
      </c>
      <c r="G2342" s="145">
        <v>0</v>
      </c>
      <c r="H2342" s="145">
        <v>0</v>
      </c>
      <c r="I2342" s="145">
        <v>0</v>
      </c>
      <c r="J2342" s="145">
        <v>0</v>
      </c>
      <c r="K2342" s="145">
        <v>1</v>
      </c>
      <c r="L2342" s="145">
        <v>1</v>
      </c>
      <c r="M2342" s="145">
        <v>0</v>
      </c>
      <c r="N2342" s="145">
        <v>4387</v>
      </c>
    </row>
    <row r="2343" spans="1:14">
      <c r="A2343" s="258"/>
      <c r="B2343" s="258"/>
      <c r="C2343" s="147" t="s">
        <v>3533</v>
      </c>
      <c r="D2343" s="145">
        <v>1</v>
      </c>
      <c r="E2343" s="145">
        <v>0</v>
      </c>
      <c r="F2343" s="145">
        <v>0</v>
      </c>
      <c r="G2343" s="145">
        <v>0</v>
      </c>
      <c r="H2343" s="145">
        <v>0</v>
      </c>
      <c r="I2343" s="145">
        <v>0</v>
      </c>
      <c r="J2343" s="145">
        <v>0</v>
      </c>
      <c r="K2343" s="145">
        <v>1</v>
      </c>
      <c r="L2343" s="145">
        <v>0</v>
      </c>
      <c r="M2343" s="145">
        <v>0</v>
      </c>
      <c r="N2343" s="145">
        <v>2177</v>
      </c>
    </row>
    <row r="2344" spans="1:14">
      <c r="A2344" s="258"/>
      <c r="B2344" s="258" t="s">
        <v>1955</v>
      </c>
      <c r="C2344" s="143"/>
      <c r="D2344" s="142">
        <v>1</v>
      </c>
      <c r="E2344" s="142">
        <v>0</v>
      </c>
      <c r="F2344" s="142">
        <v>0</v>
      </c>
      <c r="G2344" s="142">
        <v>0</v>
      </c>
      <c r="H2344" s="142">
        <v>0</v>
      </c>
      <c r="I2344" s="142">
        <v>0</v>
      </c>
      <c r="J2344" s="142"/>
      <c r="K2344" s="142"/>
      <c r="L2344" s="142"/>
      <c r="M2344" s="142"/>
      <c r="N2344" s="142"/>
    </row>
    <row r="2345" spans="1:14">
      <c r="A2345" s="258"/>
      <c r="B2345" s="258"/>
      <c r="C2345" s="147" t="s">
        <v>3532</v>
      </c>
      <c r="D2345" s="145">
        <v>1</v>
      </c>
      <c r="E2345" s="145">
        <v>0</v>
      </c>
      <c r="F2345" s="145">
        <v>0</v>
      </c>
      <c r="G2345" s="145">
        <v>0</v>
      </c>
      <c r="H2345" s="145">
        <v>0</v>
      </c>
      <c r="I2345" s="145">
        <v>0</v>
      </c>
      <c r="J2345" s="145">
        <v>1</v>
      </c>
      <c r="K2345" s="145">
        <v>0</v>
      </c>
      <c r="L2345" s="145">
        <v>0</v>
      </c>
      <c r="M2345" s="145">
        <v>0</v>
      </c>
      <c r="N2345" s="145"/>
    </row>
    <row r="2346" spans="1:14">
      <c r="A2346" s="258"/>
      <c r="B2346" s="258" t="s">
        <v>1963</v>
      </c>
      <c r="C2346" s="143"/>
      <c r="D2346" s="142">
        <v>3</v>
      </c>
      <c r="E2346" s="142">
        <v>0</v>
      </c>
      <c r="F2346" s="142">
        <v>0</v>
      </c>
      <c r="G2346" s="142">
        <v>0</v>
      </c>
      <c r="H2346" s="142">
        <v>0</v>
      </c>
      <c r="I2346" s="142">
        <v>0</v>
      </c>
      <c r="J2346" s="142"/>
      <c r="K2346" s="142"/>
      <c r="L2346" s="142"/>
      <c r="M2346" s="142"/>
      <c r="N2346" s="142"/>
    </row>
    <row r="2347" spans="1:14">
      <c r="A2347" s="258"/>
      <c r="B2347" s="258"/>
      <c r="C2347" s="147" t="s">
        <v>3009</v>
      </c>
      <c r="D2347" s="145">
        <v>1</v>
      </c>
      <c r="E2347" s="145">
        <v>0</v>
      </c>
      <c r="F2347" s="145">
        <v>0</v>
      </c>
      <c r="G2347" s="145">
        <v>0</v>
      </c>
      <c r="H2347" s="145">
        <v>0</v>
      </c>
      <c r="I2347" s="145">
        <v>0</v>
      </c>
      <c r="J2347" s="145">
        <v>0</v>
      </c>
      <c r="K2347" s="145">
        <v>0</v>
      </c>
      <c r="L2347" s="145">
        <v>0</v>
      </c>
      <c r="M2347" s="145">
        <v>1</v>
      </c>
      <c r="N2347" s="145"/>
    </row>
    <row r="2348" spans="1:14">
      <c r="A2348" s="258"/>
      <c r="B2348" s="258"/>
      <c r="C2348" s="147" t="s">
        <v>3534</v>
      </c>
      <c r="D2348" s="145">
        <v>1</v>
      </c>
      <c r="E2348" s="145">
        <v>0</v>
      </c>
      <c r="F2348" s="145">
        <v>0</v>
      </c>
      <c r="G2348" s="145">
        <v>0</v>
      </c>
      <c r="H2348" s="145">
        <v>0</v>
      </c>
      <c r="I2348" s="145">
        <v>0</v>
      </c>
      <c r="J2348" s="145">
        <v>1</v>
      </c>
      <c r="K2348" s="145">
        <v>0</v>
      </c>
      <c r="L2348" s="145">
        <v>0</v>
      </c>
      <c r="M2348" s="145">
        <v>0</v>
      </c>
      <c r="N2348" s="145"/>
    </row>
    <row r="2349" spans="1:14">
      <c r="A2349" s="258"/>
      <c r="B2349" s="258"/>
      <c r="C2349" s="147" t="s">
        <v>3535</v>
      </c>
      <c r="D2349" s="145">
        <v>1</v>
      </c>
      <c r="E2349" s="145">
        <v>0</v>
      </c>
      <c r="F2349" s="145">
        <v>0</v>
      </c>
      <c r="G2349" s="145">
        <v>0</v>
      </c>
      <c r="H2349" s="145">
        <v>0</v>
      </c>
      <c r="I2349" s="145">
        <v>0</v>
      </c>
      <c r="J2349" s="145">
        <v>1</v>
      </c>
      <c r="K2349" s="145">
        <v>0</v>
      </c>
      <c r="L2349" s="145">
        <v>0</v>
      </c>
      <c r="M2349" s="145">
        <v>0</v>
      </c>
      <c r="N2349" s="145"/>
    </row>
    <row r="2350" spans="1:14">
      <c r="A2350" s="258" t="s">
        <v>112</v>
      </c>
      <c r="B2350" s="143" t="s">
        <v>1904</v>
      </c>
      <c r="C2350" s="143"/>
      <c r="D2350" s="142">
        <v>312</v>
      </c>
      <c r="E2350" s="142">
        <v>67</v>
      </c>
      <c r="F2350" s="142">
        <v>81</v>
      </c>
      <c r="G2350" s="142">
        <v>41</v>
      </c>
      <c r="H2350" s="142">
        <v>2</v>
      </c>
      <c r="I2350" s="142">
        <v>45</v>
      </c>
      <c r="J2350" s="142"/>
      <c r="K2350" s="142"/>
      <c r="L2350" s="142"/>
      <c r="M2350" s="142"/>
      <c r="N2350" s="142"/>
    </row>
    <row r="2351" spans="1:14">
      <c r="A2351" s="258"/>
      <c r="B2351" s="258" t="s">
        <v>1905</v>
      </c>
      <c r="C2351" s="143"/>
      <c r="D2351" s="142">
        <v>261</v>
      </c>
      <c r="E2351" s="142">
        <v>42</v>
      </c>
      <c r="F2351" s="142">
        <v>72</v>
      </c>
      <c r="G2351" s="142">
        <v>32</v>
      </c>
      <c r="H2351" s="142">
        <v>1</v>
      </c>
      <c r="I2351" s="142">
        <v>39</v>
      </c>
      <c r="J2351" s="142"/>
      <c r="K2351" s="142"/>
      <c r="L2351" s="142"/>
      <c r="M2351" s="142"/>
      <c r="N2351" s="142"/>
    </row>
    <row r="2352" spans="1:14" ht="19">
      <c r="A2352" s="258"/>
      <c r="B2352" s="258"/>
      <c r="C2352" s="147" t="s">
        <v>8086</v>
      </c>
      <c r="D2352" s="145">
        <v>11</v>
      </c>
      <c r="E2352" s="145">
        <v>5</v>
      </c>
      <c r="F2352" s="145">
        <v>0</v>
      </c>
      <c r="G2352" s="145">
        <v>1</v>
      </c>
      <c r="H2352" s="145">
        <v>0</v>
      </c>
      <c r="I2352" s="145">
        <v>2</v>
      </c>
      <c r="J2352" s="145">
        <v>4</v>
      </c>
      <c r="K2352" s="145">
        <v>4</v>
      </c>
      <c r="L2352" s="145">
        <v>4</v>
      </c>
      <c r="M2352" s="145">
        <v>6</v>
      </c>
      <c r="N2352" s="145">
        <v>188534</v>
      </c>
    </row>
    <row r="2353" spans="1:14">
      <c r="A2353" s="258"/>
      <c r="B2353" s="258"/>
      <c r="C2353" s="147" t="s">
        <v>3536</v>
      </c>
      <c r="D2353" s="145">
        <v>2</v>
      </c>
      <c r="E2353" s="145">
        <v>0</v>
      </c>
      <c r="F2353" s="145">
        <v>0</v>
      </c>
      <c r="G2353" s="145">
        <v>0</v>
      </c>
      <c r="H2353" s="145">
        <v>0</v>
      </c>
      <c r="I2353" s="145">
        <v>1</v>
      </c>
      <c r="J2353" s="145">
        <v>0</v>
      </c>
      <c r="K2353" s="145">
        <v>1</v>
      </c>
      <c r="L2353" s="145">
        <v>2</v>
      </c>
      <c r="M2353" s="145">
        <v>0</v>
      </c>
      <c r="N2353" s="145">
        <v>12355</v>
      </c>
    </row>
    <row r="2354" spans="1:14">
      <c r="A2354" s="258"/>
      <c r="B2354" s="258"/>
      <c r="C2354" s="147" t="s">
        <v>3537</v>
      </c>
      <c r="D2354" s="145">
        <v>0</v>
      </c>
      <c r="E2354" s="145">
        <v>0</v>
      </c>
      <c r="F2354" s="145">
        <v>0</v>
      </c>
      <c r="G2354" s="145">
        <v>1</v>
      </c>
      <c r="H2354" s="145">
        <v>0</v>
      </c>
      <c r="I2354" s="145">
        <v>0</v>
      </c>
      <c r="J2354" s="145">
        <v>0</v>
      </c>
      <c r="K2354" s="145">
        <v>0</v>
      </c>
      <c r="L2354" s="145">
        <v>1</v>
      </c>
      <c r="M2354" s="145">
        <v>0</v>
      </c>
      <c r="N2354" s="145">
        <v>4484</v>
      </c>
    </row>
    <row r="2355" spans="1:14">
      <c r="A2355" s="258"/>
      <c r="B2355" s="258"/>
      <c r="C2355" s="147" t="s">
        <v>3538</v>
      </c>
      <c r="D2355" s="145">
        <v>0</v>
      </c>
      <c r="E2355" s="145">
        <v>0</v>
      </c>
      <c r="F2355" s="145">
        <v>1</v>
      </c>
      <c r="G2355" s="145">
        <v>1</v>
      </c>
      <c r="H2355" s="145">
        <v>0</v>
      </c>
      <c r="I2355" s="145">
        <v>0</v>
      </c>
      <c r="J2355" s="145">
        <v>1</v>
      </c>
      <c r="K2355" s="145">
        <v>0</v>
      </c>
      <c r="L2355" s="145">
        <v>1</v>
      </c>
      <c r="M2355" s="145">
        <v>0</v>
      </c>
      <c r="N2355" s="145">
        <v>19193</v>
      </c>
    </row>
    <row r="2356" spans="1:14">
      <c r="A2356" s="258"/>
      <c r="B2356" s="258"/>
      <c r="C2356" s="147" t="s">
        <v>3539</v>
      </c>
      <c r="D2356" s="145">
        <v>3</v>
      </c>
      <c r="E2356" s="145">
        <v>0</v>
      </c>
      <c r="F2356" s="145">
        <v>0</v>
      </c>
      <c r="G2356" s="145">
        <v>0</v>
      </c>
      <c r="H2356" s="145">
        <v>0</v>
      </c>
      <c r="I2356" s="145">
        <v>0</v>
      </c>
      <c r="J2356" s="145">
        <v>0</v>
      </c>
      <c r="K2356" s="145">
        <v>1</v>
      </c>
      <c r="L2356" s="145">
        <v>1</v>
      </c>
      <c r="M2356" s="145">
        <v>1</v>
      </c>
      <c r="N2356" s="145">
        <v>24840</v>
      </c>
    </row>
    <row r="2357" spans="1:14">
      <c r="A2357" s="258"/>
      <c r="B2357" s="258"/>
      <c r="C2357" s="147" t="s">
        <v>3540</v>
      </c>
      <c r="D2357" s="145">
        <v>0</v>
      </c>
      <c r="E2357" s="145">
        <v>0</v>
      </c>
      <c r="F2357" s="145">
        <v>0</v>
      </c>
      <c r="G2357" s="145">
        <v>2</v>
      </c>
      <c r="H2357" s="145">
        <v>0</v>
      </c>
      <c r="I2357" s="145">
        <v>0</v>
      </c>
      <c r="J2357" s="145">
        <v>0</v>
      </c>
      <c r="K2357" s="145">
        <v>0</v>
      </c>
      <c r="L2357" s="145">
        <v>0</v>
      </c>
      <c r="M2357" s="145">
        <v>2</v>
      </c>
      <c r="N2357" s="145">
        <v>9922</v>
      </c>
    </row>
    <row r="2358" spans="1:14">
      <c r="A2358" s="258"/>
      <c r="B2358" s="258"/>
      <c r="C2358" s="147" t="s">
        <v>3541</v>
      </c>
      <c r="D2358" s="145">
        <v>0</v>
      </c>
      <c r="E2358" s="145">
        <v>0</v>
      </c>
      <c r="F2358" s="145">
        <v>0</v>
      </c>
      <c r="G2358" s="145">
        <v>1</v>
      </c>
      <c r="H2358" s="145">
        <v>0</v>
      </c>
      <c r="I2358" s="145">
        <v>0</v>
      </c>
      <c r="J2358" s="145">
        <v>0</v>
      </c>
      <c r="K2358" s="145">
        <v>1</v>
      </c>
      <c r="L2358" s="145">
        <v>0</v>
      </c>
      <c r="M2358" s="145">
        <v>0</v>
      </c>
      <c r="N2358" s="145">
        <v>15826</v>
      </c>
    </row>
    <row r="2359" spans="1:14">
      <c r="A2359" s="258"/>
      <c r="B2359" s="258"/>
      <c r="C2359" s="147" t="s">
        <v>3542</v>
      </c>
      <c r="D2359" s="145">
        <v>0</v>
      </c>
      <c r="E2359" s="145">
        <v>0</v>
      </c>
      <c r="F2359" s="145">
        <v>0</v>
      </c>
      <c r="G2359" s="145">
        <v>2</v>
      </c>
      <c r="H2359" s="145">
        <v>0</v>
      </c>
      <c r="I2359" s="145">
        <v>0</v>
      </c>
      <c r="J2359" s="145">
        <v>1</v>
      </c>
      <c r="K2359" s="145">
        <v>0</v>
      </c>
      <c r="L2359" s="145">
        <v>0</v>
      </c>
      <c r="M2359" s="145">
        <v>1</v>
      </c>
      <c r="N2359" s="145">
        <v>5916</v>
      </c>
    </row>
    <row r="2360" spans="1:14">
      <c r="A2360" s="258"/>
      <c r="B2360" s="258"/>
      <c r="C2360" s="147" t="s">
        <v>3543</v>
      </c>
      <c r="D2360" s="145">
        <v>1</v>
      </c>
      <c r="E2360" s="145">
        <v>0</v>
      </c>
      <c r="F2360" s="145">
        <v>0</v>
      </c>
      <c r="G2360" s="145">
        <v>0</v>
      </c>
      <c r="H2360" s="145">
        <v>0</v>
      </c>
      <c r="I2360" s="145">
        <v>0</v>
      </c>
      <c r="J2360" s="145">
        <v>0</v>
      </c>
      <c r="K2360" s="145">
        <v>1</v>
      </c>
      <c r="L2360" s="145">
        <v>0</v>
      </c>
      <c r="M2360" s="145">
        <v>0</v>
      </c>
      <c r="N2360" s="145">
        <v>13497</v>
      </c>
    </row>
    <row r="2361" spans="1:14">
      <c r="A2361" s="258"/>
      <c r="B2361" s="258"/>
      <c r="C2361" s="147" t="s">
        <v>3544</v>
      </c>
      <c r="D2361" s="145">
        <v>1</v>
      </c>
      <c r="E2361" s="145">
        <v>0</v>
      </c>
      <c r="F2361" s="145">
        <v>0</v>
      </c>
      <c r="G2361" s="145">
        <v>0</v>
      </c>
      <c r="H2361" s="145">
        <v>0</v>
      </c>
      <c r="I2361" s="145">
        <v>0</v>
      </c>
      <c r="J2361" s="145">
        <v>1</v>
      </c>
      <c r="K2361" s="145">
        <v>0</v>
      </c>
      <c r="L2361" s="145">
        <v>0</v>
      </c>
      <c r="M2361" s="145">
        <v>0</v>
      </c>
      <c r="N2361" s="145">
        <v>13314</v>
      </c>
    </row>
    <row r="2362" spans="1:14">
      <c r="A2362" s="258"/>
      <c r="B2362" s="258"/>
      <c r="C2362" s="147" t="s">
        <v>3545</v>
      </c>
      <c r="D2362" s="145">
        <v>5</v>
      </c>
      <c r="E2362" s="145">
        <v>1</v>
      </c>
      <c r="F2362" s="145">
        <v>0</v>
      </c>
      <c r="G2362" s="145">
        <v>0</v>
      </c>
      <c r="H2362" s="145">
        <v>0</v>
      </c>
      <c r="I2362" s="145">
        <v>0</v>
      </c>
      <c r="J2362" s="145">
        <v>2</v>
      </c>
      <c r="K2362" s="145">
        <v>1</v>
      </c>
      <c r="L2362" s="145">
        <v>0</v>
      </c>
      <c r="M2362" s="145">
        <v>3</v>
      </c>
      <c r="N2362" s="145">
        <v>39490</v>
      </c>
    </row>
    <row r="2363" spans="1:14">
      <c r="A2363" s="258"/>
      <c r="B2363" s="258"/>
      <c r="C2363" s="147" t="s">
        <v>3546</v>
      </c>
      <c r="D2363" s="145">
        <v>0</v>
      </c>
      <c r="E2363" s="145">
        <v>0</v>
      </c>
      <c r="F2363" s="145">
        <v>0</v>
      </c>
      <c r="G2363" s="145">
        <v>1</v>
      </c>
      <c r="H2363" s="145">
        <v>0</v>
      </c>
      <c r="I2363" s="145">
        <v>0</v>
      </c>
      <c r="J2363" s="145">
        <v>1</v>
      </c>
      <c r="K2363" s="145">
        <v>0</v>
      </c>
      <c r="L2363" s="145">
        <v>0</v>
      </c>
      <c r="M2363" s="145">
        <v>0</v>
      </c>
      <c r="N2363" s="145">
        <v>13466</v>
      </c>
    </row>
    <row r="2364" spans="1:14">
      <c r="A2364" s="258"/>
      <c r="B2364" s="258"/>
      <c r="C2364" s="147" t="s">
        <v>3547</v>
      </c>
      <c r="D2364" s="145">
        <v>1</v>
      </c>
      <c r="E2364" s="145">
        <v>0</v>
      </c>
      <c r="F2364" s="145">
        <v>0</v>
      </c>
      <c r="G2364" s="145">
        <v>0</v>
      </c>
      <c r="H2364" s="145">
        <v>0</v>
      </c>
      <c r="I2364" s="145">
        <v>0</v>
      </c>
      <c r="J2364" s="145">
        <v>0</v>
      </c>
      <c r="K2364" s="145">
        <v>1</v>
      </c>
      <c r="L2364" s="145">
        <v>0</v>
      </c>
      <c r="M2364" s="145">
        <v>0</v>
      </c>
      <c r="N2364" s="145">
        <v>2107</v>
      </c>
    </row>
    <row r="2365" spans="1:14">
      <c r="A2365" s="258"/>
      <c r="B2365" s="258"/>
      <c r="C2365" s="147" t="s">
        <v>3548</v>
      </c>
      <c r="D2365" s="145">
        <v>1</v>
      </c>
      <c r="E2365" s="145">
        <v>0</v>
      </c>
      <c r="F2365" s="145">
        <v>0</v>
      </c>
      <c r="G2365" s="145">
        <v>0</v>
      </c>
      <c r="H2365" s="145">
        <v>0</v>
      </c>
      <c r="I2365" s="145">
        <v>0</v>
      </c>
      <c r="J2365" s="145">
        <v>0</v>
      </c>
      <c r="K2365" s="145">
        <v>0</v>
      </c>
      <c r="L2365" s="145">
        <v>0</v>
      </c>
      <c r="M2365" s="145">
        <v>1</v>
      </c>
      <c r="N2365" s="145">
        <v>11450</v>
      </c>
    </row>
    <row r="2366" spans="1:14">
      <c r="A2366" s="258"/>
      <c r="B2366" s="258"/>
      <c r="C2366" s="147" t="s">
        <v>3549</v>
      </c>
      <c r="D2366" s="145">
        <v>0</v>
      </c>
      <c r="E2366" s="145">
        <v>1</v>
      </c>
      <c r="F2366" s="145">
        <v>0</v>
      </c>
      <c r="G2366" s="145">
        <v>0</v>
      </c>
      <c r="H2366" s="145">
        <v>0</v>
      </c>
      <c r="I2366" s="145">
        <v>0</v>
      </c>
      <c r="J2366" s="145">
        <v>0</v>
      </c>
      <c r="K2366" s="145">
        <v>1</v>
      </c>
      <c r="L2366" s="145">
        <v>0</v>
      </c>
      <c r="M2366" s="145">
        <v>0</v>
      </c>
      <c r="N2366" s="145">
        <v>5945</v>
      </c>
    </row>
    <row r="2367" spans="1:14">
      <c r="A2367" s="258"/>
      <c r="B2367" s="258"/>
      <c r="C2367" s="147" t="s">
        <v>3550</v>
      </c>
      <c r="D2367" s="145">
        <v>1</v>
      </c>
      <c r="E2367" s="145">
        <v>1</v>
      </c>
      <c r="F2367" s="145">
        <v>3</v>
      </c>
      <c r="G2367" s="145">
        <v>0</v>
      </c>
      <c r="H2367" s="145">
        <v>0</v>
      </c>
      <c r="I2367" s="145">
        <v>0</v>
      </c>
      <c r="J2367" s="145">
        <v>0</v>
      </c>
      <c r="K2367" s="145">
        <v>0</v>
      </c>
      <c r="L2367" s="145">
        <v>2</v>
      </c>
      <c r="M2367" s="145">
        <v>3</v>
      </c>
      <c r="N2367" s="145">
        <v>8219</v>
      </c>
    </row>
    <row r="2368" spans="1:14">
      <c r="A2368" s="258"/>
      <c r="B2368" s="258"/>
      <c r="C2368" s="147" t="s">
        <v>3551</v>
      </c>
      <c r="D2368" s="145">
        <v>1</v>
      </c>
      <c r="E2368" s="145">
        <v>0</v>
      </c>
      <c r="F2368" s="145">
        <v>0</v>
      </c>
      <c r="G2368" s="145">
        <v>0</v>
      </c>
      <c r="H2368" s="145">
        <v>0</v>
      </c>
      <c r="I2368" s="145">
        <v>0</v>
      </c>
      <c r="J2368" s="145">
        <v>0</v>
      </c>
      <c r="K2368" s="145">
        <v>0</v>
      </c>
      <c r="L2368" s="145">
        <v>1</v>
      </c>
      <c r="M2368" s="145">
        <v>0</v>
      </c>
      <c r="N2368" s="145">
        <v>2352</v>
      </c>
    </row>
    <row r="2369" spans="1:14">
      <c r="A2369" s="258"/>
      <c r="B2369" s="258"/>
      <c r="C2369" s="147" t="s">
        <v>3552</v>
      </c>
      <c r="D2369" s="145">
        <v>1</v>
      </c>
      <c r="E2369" s="145">
        <v>0</v>
      </c>
      <c r="F2369" s="145">
        <v>0</v>
      </c>
      <c r="G2369" s="145">
        <v>0</v>
      </c>
      <c r="H2369" s="145">
        <v>0</v>
      </c>
      <c r="I2369" s="145">
        <v>0</v>
      </c>
      <c r="J2369" s="145">
        <v>0</v>
      </c>
      <c r="K2369" s="145">
        <v>1</v>
      </c>
      <c r="L2369" s="145">
        <v>0</v>
      </c>
      <c r="M2369" s="145">
        <v>0</v>
      </c>
      <c r="N2369" s="145">
        <v>9978</v>
      </c>
    </row>
    <row r="2370" spans="1:14">
      <c r="A2370" s="258"/>
      <c r="B2370" s="258"/>
      <c r="C2370" s="147" t="s">
        <v>2406</v>
      </c>
      <c r="D2370" s="145">
        <v>0</v>
      </c>
      <c r="E2370" s="145">
        <v>0</v>
      </c>
      <c r="F2370" s="145">
        <v>1</v>
      </c>
      <c r="G2370" s="145">
        <v>0</v>
      </c>
      <c r="H2370" s="145">
        <v>0</v>
      </c>
      <c r="I2370" s="145">
        <v>0</v>
      </c>
      <c r="J2370" s="145">
        <v>0</v>
      </c>
      <c r="K2370" s="145">
        <v>1</v>
      </c>
      <c r="L2370" s="145">
        <v>0</v>
      </c>
      <c r="M2370" s="145">
        <v>0</v>
      </c>
      <c r="N2370" s="145">
        <v>3101</v>
      </c>
    </row>
    <row r="2371" spans="1:14">
      <c r="A2371" s="258"/>
      <c r="B2371" s="258"/>
      <c r="C2371" s="147" t="s">
        <v>3553</v>
      </c>
      <c r="D2371" s="145">
        <v>3</v>
      </c>
      <c r="E2371" s="145">
        <v>1</v>
      </c>
      <c r="F2371" s="145">
        <v>1</v>
      </c>
      <c r="G2371" s="145">
        <v>0</v>
      </c>
      <c r="H2371" s="145">
        <v>0</v>
      </c>
      <c r="I2371" s="145">
        <v>0</v>
      </c>
      <c r="J2371" s="145">
        <v>2</v>
      </c>
      <c r="K2371" s="145">
        <v>2</v>
      </c>
      <c r="L2371" s="145">
        <v>1</v>
      </c>
      <c r="M2371" s="145">
        <v>0</v>
      </c>
      <c r="N2371" s="145">
        <v>307761</v>
      </c>
    </row>
    <row r="2372" spans="1:14">
      <c r="A2372" s="258"/>
      <c r="B2372" s="258"/>
      <c r="C2372" s="147" t="s">
        <v>3442</v>
      </c>
      <c r="D2372" s="145">
        <v>1</v>
      </c>
      <c r="E2372" s="145">
        <v>0</v>
      </c>
      <c r="F2372" s="145">
        <v>0</v>
      </c>
      <c r="G2372" s="145">
        <v>0</v>
      </c>
      <c r="H2372" s="145">
        <v>0</v>
      </c>
      <c r="I2372" s="145">
        <v>0</v>
      </c>
      <c r="J2372" s="145">
        <v>0</v>
      </c>
      <c r="K2372" s="145">
        <v>0</v>
      </c>
      <c r="L2372" s="145">
        <v>0</v>
      </c>
      <c r="M2372" s="145">
        <v>1</v>
      </c>
      <c r="N2372" s="145">
        <v>13228</v>
      </c>
    </row>
    <row r="2373" spans="1:14" ht="19">
      <c r="A2373" s="258"/>
      <c r="B2373" s="258"/>
      <c r="C2373" s="147" t="s">
        <v>8087</v>
      </c>
      <c r="D2373" s="145">
        <v>31</v>
      </c>
      <c r="E2373" s="145">
        <v>3</v>
      </c>
      <c r="F2373" s="145">
        <v>5</v>
      </c>
      <c r="G2373" s="145">
        <v>1</v>
      </c>
      <c r="H2373" s="145">
        <v>0</v>
      </c>
      <c r="I2373" s="145">
        <v>18</v>
      </c>
      <c r="J2373" s="145">
        <v>13</v>
      </c>
      <c r="K2373" s="145">
        <v>18</v>
      </c>
      <c r="L2373" s="145">
        <v>16</v>
      </c>
      <c r="M2373" s="145">
        <v>10</v>
      </c>
      <c r="N2373" s="145">
        <v>363764</v>
      </c>
    </row>
    <row r="2374" spans="1:14" ht="19">
      <c r="A2374" s="258"/>
      <c r="B2374" s="258"/>
      <c r="C2374" s="147" t="s">
        <v>8088</v>
      </c>
      <c r="D2374" s="145">
        <v>30</v>
      </c>
      <c r="E2374" s="145">
        <v>5</v>
      </c>
      <c r="F2374" s="145">
        <v>17</v>
      </c>
      <c r="G2374" s="145">
        <v>2</v>
      </c>
      <c r="H2374" s="145">
        <v>0</v>
      </c>
      <c r="I2374" s="145">
        <v>4</v>
      </c>
      <c r="J2374" s="145">
        <v>16</v>
      </c>
      <c r="K2374" s="145">
        <v>18</v>
      </c>
      <c r="L2374" s="145">
        <v>11</v>
      </c>
      <c r="M2374" s="145">
        <v>6</v>
      </c>
      <c r="N2374" s="145">
        <v>907196</v>
      </c>
    </row>
    <row r="2375" spans="1:14">
      <c r="A2375" s="258"/>
      <c r="B2375" s="258"/>
      <c r="C2375" s="147" t="s">
        <v>3554</v>
      </c>
      <c r="D2375" s="145">
        <v>1</v>
      </c>
      <c r="E2375" s="145">
        <v>0</v>
      </c>
      <c r="F2375" s="145">
        <v>0</v>
      </c>
      <c r="G2375" s="145">
        <v>0</v>
      </c>
      <c r="H2375" s="145">
        <v>0</v>
      </c>
      <c r="I2375" s="145">
        <v>0</v>
      </c>
      <c r="J2375" s="145">
        <v>0</v>
      </c>
      <c r="K2375" s="145">
        <v>0</v>
      </c>
      <c r="L2375" s="145">
        <v>1</v>
      </c>
      <c r="M2375" s="145">
        <v>0</v>
      </c>
      <c r="N2375" s="145">
        <v>18244</v>
      </c>
    </row>
    <row r="2376" spans="1:14">
      <c r="A2376" s="258"/>
      <c r="B2376" s="258"/>
      <c r="C2376" s="147" t="s">
        <v>3555</v>
      </c>
      <c r="D2376" s="145">
        <v>3</v>
      </c>
      <c r="E2376" s="145">
        <v>1</v>
      </c>
      <c r="F2376" s="145">
        <v>0</v>
      </c>
      <c r="G2376" s="145">
        <v>0</v>
      </c>
      <c r="H2376" s="145">
        <v>0</v>
      </c>
      <c r="I2376" s="145">
        <v>0</v>
      </c>
      <c r="J2376" s="145">
        <v>1</v>
      </c>
      <c r="K2376" s="145">
        <v>3</v>
      </c>
      <c r="L2376" s="145">
        <v>0</v>
      </c>
      <c r="M2376" s="145">
        <v>0</v>
      </c>
      <c r="N2376" s="145">
        <v>50607</v>
      </c>
    </row>
    <row r="2377" spans="1:14">
      <c r="A2377" s="258"/>
      <c r="B2377" s="258"/>
      <c r="C2377" s="147" t="s">
        <v>3556</v>
      </c>
      <c r="D2377" s="145">
        <v>1</v>
      </c>
      <c r="E2377" s="145">
        <v>1</v>
      </c>
      <c r="F2377" s="145">
        <v>0</v>
      </c>
      <c r="G2377" s="145">
        <v>0</v>
      </c>
      <c r="H2377" s="145">
        <v>0</v>
      </c>
      <c r="I2377" s="145">
        <v>0</v>
      </c>
      <c r="J2377" s="145">
        <v>1</v>
      </c>
      <c r="K2377" s="145">
        <v>0</v>
      </c>
      <c r="L2377" s="145">
        <v>0</v>
      </c>
      <c r="M2377" s="145">
        <v>1</v>
      </c>
      <c r="N2377" s="145">
        <v>137084</v>
      </c>
    </row>
    <row r="2378" spans="1:14" ht="19">
      <c r="A2378" s="258"/>
      <c r="B2378" s="258"/>
      <c r="C2378" s="147" t="s">
        <v>8089</v>
      </c>
      <c r="D2378" s="145">
        <v>3</v>
      </c>
      <c r="E2378" s="145">
        <v>2</v>
      </c>
      <c r="F2378" s="145">
        <v>2</v>
      </c>
      <c r="G2378" s="145">
        <v>0</v>
      </c>
      <c r="H2378" s="145">
        <v>0</v>
      </c>
      <c r="I2378" s="145">
        <v>0</v>
      </c>
      <c r="J2378" s="145">
        <v>1</v>
      </c>
      <c r="K2378" s="145">
        <v>2</v>
      </c>
      <c r="L2378" s="145">
        <v>3</v>
      </c>
      <c r="M2378" s="145">
        <v>0</v>
      </c>
      <c r="N2378" s="145">
        <v>44042</v>
      </c>
    </row>
    <row r="2379" spans="1:14">
      <c r="A2379" s="258"/>
      <c r="B2379" s="258"/>
      <c r="C2379" s="147" t="s">
        <v>3557</v>
      </c>
      <c r="D2379" s="145">
        <v>0</v>
      </c>
      <c r="E2379" s="145">
        <v>0</v>
      </c>
      <c r="F2379" s="145">
        <v>1</v>
      </c>
      <c r="G2379" s="145">
        <v>0</v>
      </c>
      <c r="H2379" s="145">
        <v>0</v>
      </c>
      <c r="I2379" s="145">
        <v>0</v>
      </c>
      <c r="J2379" s="145">
        <v>0</v>
      </c>
      <c r="K2379" s="145">
        <v>0</v>
      </c>
      <c r="L2379" s="145">
        <v>1</v>
      </c>
      <c r="M2379" s="145">
        <v>0</v>
      </c>
      <c r="N2379" s="145">
        <v>28476</v>
      </c>
    </row>
    <row r="2380" spans="1:14">
      <c r="A2380" s="258"/>
      <c r="B2380" s="258"/>
      <c r="C2380" s="147" t="s">
        <v>3558</v>
      </c>
      <c r="D2380" s="145">
        <v>0</v>
      </c>
      <c r="E2380" s="145">
        <v>0</v>
      </c>
      <c r="F2380" s="145">
        <v>1</v>
      </c>
      <c r="G2380" s="145">
        <v>0</v>
      </c>
      <c r="H2380" s="145">
        <v>0</v>
      </c>
      <c r="I2380" s="145">
        <v>0</v>
      </c>
      <c r="J2380" s="145">
        <v>0</v>
      </c>
      <c r="K2380" s="145">
        <v>1</v>
      </c>
      <c r="L2380" s="145">
        <v>0</v>
      </c>
      <c r="M2380" s="145">
        <v>0</v>
      </c>
      <c r="N2380" s="145">
        <v>2658</v>
      </c>
    </row>
    <row r="2381" spans="1:14">
      <c r="A2381" s="258"/>
      <c r="B2381" s="258"/>
      <c r="C2381" s="147" t="s">
        <v>3559</v>
      </c>
      <c r="D2381" s="145">
        <v>45</v>
      </c>
      <c r="E2381" s="145">
        <v>0</v>
      </c>
      <c r="F2381" s="145">
        <v>0</v>
      </c>
      <c r="G2381" s="145">
        <v>0</v>
      </c>
      <c r="H2381" s="145">
        <v>0</v>
      </c>
      <c r="I2381" s="145">
        <v>0</v>
      </c>
      <c r="J2381" s="145">
        <v>15</v>
      </c>
      <c r="K2381" s="145">
        <v>19</v>
      </c>
      <c r="L2381" s="145">
        <v>11</v>
      </c>
      <c r="M2381" s="145">
        <v>0</v>
      </c>
      <c r="N2381" s="145">
        <v>13418</v>
      </c>
    </row>
    <row r="2382" spans="1:14">
      <c r="A2382" s="258"/>
      <c r="B2382" s="258"/>
      <c r="C2382" s="147" t="s">
        <v>3560</v>
      </c>
      <c r="D2382" s="145">
        <v>0</v>
      </c>
      <c r="E2382" s="145">
        <v>0</v>
      </c>
      <c r="F2382" s="145">
        <v>1</v>
      </c>
      <c r="G2382" s="145">
        <v>0</v>
      </c>
      <c r="H2382" s="145">
        <v>0</v>
      </c>
      <c r="I2382" s="145">
        <v>0</v>
      </c>
      <c r="J2382" s="145">
        <v>0</v>
      </c>
      <c r="K2382" s="145">
        <v>1</v>
      </c>
      <c r="L2382" s="145">
        <v>0</v>
      </c>
      <c r="M2382" s="145">
        <v>0</v>
      </c>
      <c r="N2382" s="145">
        <v>9796</v>
      </c>
    </row>
    <row r="2383" spans="1:14">
      <c r="A2383" s="258"/>
      <c r="B2383" s="258"/>
      <c r="C2383" s="147" t="s">
        <v>3561</v>
      </c>
      <c r="D2383" s="145">
        <v>3</v>
      </c>
      <c r="E2383" s="145">
        <v>1</v>
      </c>
      <c r="F2383" s="145">
        <v>0</v>
      </c>
      <c r="G2383" s="145">
        <v>0</v>
      </c>
      <c r="H2383" s="145">
        <v>0</v>
      </c>
      <c r="I2383" s="145">
        <v>1</v>
      </c>
      <c r="J2383" s="145">
        <v>1</v>
      </c>
      <c r="K2383" s="145">
        <v>1</v>
      </c>
      <c r="L2383" s="145">
        <v>0</v>
      </c>
      <c r="M2383" s="145">
        <v>3</v>
      </c>
      <c r="N2383" s="145">
        <v>52902</v>
      </c>
    </row>
    <row r="2384" spans="1:14">
      <c r="A2384" s="258"/>
      <c r="B2384" s="258"/>
      <c r="C2384" s="147" t="s">
        <v>2287</v>
      </c>
      <c r="D2384" s="145">
        <v>1</v>
      </c>
      <c r="E2384" s="145">
        <v>0</v>
      </c>
      <c r="F2384" s="145">
        <v>0</v>
      </c>
      <c r="G2384" s="145">
        <v>0</v>
      </c>
      <c r="H2384" s="145">
        <v>0</v>
      </c>
      <c r="I2384" s="145">
        <v>0</v>
      </c>
      <c r="J2384" s="145">
        <v>0</v>
      </c>
      <c r="K2384" s="145">
        <v>0</v>
      </c>
      <c r="L2384" s="145">
        <v>1</v>
      </c>
      <c r="M2384" s="145">
        <v>0</v>
      </c>
      <c r="N2384" s="145">
        <v>13338</v>
      </c>
    </row>
    <row r="2385" spans="1:14">
      <c r="A2385" s="258"/>
      <c r="B2385" s="258"/>
      <c r="C2385" s="147" t="s">
        <v>2080</v>
      </c>
      <c r="D2385" s="145">
        <v>1</v>
      </c>
      <c r="E2385" s="145">
        <v>0</v>
      </c>
      <c r="F2385" s="145">
        <v>0</v>
      </c>
      <c r="G2385" s="145">
        <v>1</v>
      </c>
      <c r="H2385" s="145">
        <v>0</v>
      </c>
      <c r="I2385" s="145">
        <v>0</v>
      </c>
      <c r="J2385" s="145">
        <v>0</v>
      </c>
      <c r="K2385" s="145">
        <v>1</v>
      </c>
      <c r="L2385" s="145">
        <v>0</v>
      </c>
      <c r="M2385" s="145">
        <v>1</v>
      </c>
      <c r="N2385" s="145">
        <v>1738</v>
      </c>
    </row>
    <row r="2386" spans="1:14">
      <c r="A2386" s="258"/>
      <c r="B2386" s="258"/>
      <c r="C2386" s="147" t="s">
        <v>3562</v>
      </c>
      <c r="D2386" s="145">
        <v>1</v>
      </c>
      <c r="E2386" s="145">
        <v>0</v>
      </c>
      <c r="F2386" s="145">
        <v>0</v>
      </c>
      <c r="G2386" s="145">
        <v>0</v>
      </c>
      <c r="H2386" s="145">
        <v>0</v>
      </c>
      <c r="I2386" s="145">
        <v>0</v>
      </c>
      <c r="J2386" s="145">
        <v>0</v>
      </c>
      <c r="K2386" s="145">
        <v>1</v>
      </c>
      <c r="L2386" s="145">
        <v>0</v>
      </c>
      <c r="M2386" s="145">
        <v>0</v>
      </c>
      <c r="N2386" s="145">
        <v>652</v>
      </c>
    </row>
    <row r="2387" spans="1:14">
      <c r="A2387" s="258"/>
      <c r="B2387" s="258"/>
      <c r="C2387" s="147" t="s">
        <v>2546</v>
      </c>
      <c r="D2387" s="145">
        <v>3</v>
      </c>
      <c r="E2387" s="145">
        <v>0</v>
      </c>
      <c r="F2387" s="145">
        <v>0</v>
      </c>
      <c r="G2387" s="145">
        <v>0</v>
      </c>
      <c r="H2387" s="145">
        <v>0</v>
      </c>
      <c r="I2387" s="145">
        <v>0</v>
      </c>
      <c r="J2387" s="145">
        <v>1</v>
      </c>
      <c r="K2387" s="145">
        <v>1</v>
      </c>
      <c r="L2387" s="145">
        <v>0</v>
      </c>
      <c r="M2387" s="145">
        <v>1</v>
      </c>
      <c r="N2387" s="145">
        <v>11604</v>
      </c>
    </row>
    <row r="2388" spans="1:14">
      <c r="A2388" s="258"/>
      <c r="B2388" s="258"/>
      <c r="C2388" s="147" t="s">
        <v>3563</v>
      </c>
      <c r="D2388" s="145">
        <v>1</v>
      </c>
      <c r="E2388" s="145">
        <v>1</v>
      </c>
      <c r="F2388" s="145">
        <v>0</v>
      </c>
      <c r="G2388" s="145">
        <v>0</v>
      </c>
      <c r="H2388" s="145">
        <v>0</v>
      </c>
      <c r="I2388" s="145">
        <v>0</v>
      </c>
      <c r="J2388" s="145">
        <v>0</v>
      </c>
      <c r="K2388" s="145">
        <v>0</v>
      </c>
      <c r="L2388" s="145">
        <v>1</v>
      </c>
      <c r="M2388" s="145">
        <v>1</v>
      </c>
      <c r="N2388" s="145">
        <v>35167</v>
      </c>
    </row>
    <row r="2389" spans="1:14">
      <c r="A2389" s="258"/>
      <c r="B2389" s="258"/>
      <c r="C2389" s="147" t="s">
        <v>3564</v>
      </c>
      <c r="D2389" s="145">
        <v>3</v>
      </c>
      <c r="E2389" s="145">
        <v>0</v>
      </c>
      <c r="F2389" s="145">
        <v>1</v>
      </c>
      <c r="G2389" s="145">
        <v>3</v>
      </c>
      <c r="H2389" s="145">
        <v>0</v>
      </c>
      <c r="I2389" s="145">
        <v>0</v>
      </c>
      <c r="J2389" s="145">
        <v>1</v>
      </c>
      <c r="K2389" s="145">
        <v>2</v>
      </c>
      <c r="L2389" s="145">
        <v>2</v>
      </c>
      <c r="M2389" s="145">
        <v>2</v>
      </c>
      <c r="N2389" s="145">
        <v>29022</v>
      </c>
    </row>
    <row r="2390" spans="1:14">
      <c r="A2390" s="258"/>
      <c r="B2390" s="258"/>
      <c r="C2390" s="147" t="s">
        <v>3565</v>
      </c>
      <c r="D2390" s="145">
        <v>1</v>
      </c>
      <c r="E2390" s="145">
        <v>0</v>
      </c>
      <c r="F2390" s="145">
        <v>0</v>
      </c>
      <c r="G2390" s="145">
        <v>0</v>
      </c>
      <c r="H2390" s="145">
        <v>0</v>
      </c>
      <c r="I2390" s="145">
        <v>0</v>
      </c>
      <c r="J2390" s="145">
        <v>0</v>
      </c>
      <c r="K2390" s="145">
        <v>0</v>
      </c>
      <c r="L2390" s="145">
        <v>1</v>
      </c>
      <c r="M2390" s="145">
        <v>0</v>
      </c>
      <c r="N2390" s="145">
        <v>5798</v>
      </c>
    </row>
    <row r="2391" spans="1:14">
      <c r="A2391" s="258"/>
      <c r="B2391" s="258"/>
      <c r="C2391" s="147" t="s">
        <v>3566</v>
      </c>
      <c r="D2391" s="145">
        <v>2</v>
      </c>
      <c r="E2391" s="145">
        <v>0</v>
      </c>
      <c r="F2391" s="145">
        <v>0</v>
      </c>
      <c r="G2391" s="145">
        <v>0</v>
      </c>
      <c r="H2391" s="145">
        <v>0</v>
      </c>
      <c r="I2391" s="145">
        <v>0</v>
      </c>
      <c r="J2391" s="145">
        <v>0</v>
      </c>
      <c r="K2391" s="145">
        <v>0</v>
      </c>
      <c r="L2391" s="145">
        <v>1</v>
      </c>
      <c r="M2391" s="145">
        <v>1</v>
      </c>
      <c r="N2391" s="145">
        <v>3046</v>
      </c>
    </row>
    <row r="2392" spans="1:14">
      <c r="A2392" s="258"/>
      <c r="B2392" s="258"/>
      <c r="C2392" s="147" t="s">
        <v>3567</v>
      </c>
      <c r="D2392" s="145">
        <v>1</v>
      </c>
      <c r="E2392" s="145">
        <v>0</v>
      </c>
      <c r="F2392" s="145">
        <v>0</v>
      </c>
      <c r="G2392" s="145">
        <v>0</v>
      </c>
      <c r="H2392" s="145">
        <v>0</v>
      </c>
      <c r="I2392" s="145">
        <v>0</v>
      </c>
      <c r="J2392" s="145">
        <v>0</v>
      </c>
      <c r="K2392" s="145">
        <v>0</v>
      </c>
      <c r="L2392" s="145">
        <v>0</v>
      </c>
      <c r="M2392" s="145">
        <v>1</v>
      </c>
      <c r="N2392" s="145">
        <v>4334</v>
      </c>
    </row>
    <row r="2393" spans="1:14" ht="19">
      <c r="A2393" s="258"/>
      <c r="B2393" s="258"/>
      <c r="C2393" s="147" t="s">
        <v>8090</v>
      </c>
      <c r="D2393" s="145">
        <v>2</v>
      </c>
      <c r="E2393" s="145">
        <v>0</v>
      </c>
      <c r="F2393" s="145">
        <v>0</v>
      </c>
      <c r="G2393" s="145">
        <v>0</v>
      </c>
      <c r="H2393" s="145">
        <v>0</v>
      </c>
      <c r="I2393" s="145">
        <v>0</v>
      </c>
      <c r="J2393" s="145">
        <v>1</v>
      </c>
      <c r="K2393" s="145">
        <v>0</v>
      </c>
      <c r="L2393" s="145">
        <v>0</v>
      </c>
      <c r="M2393" s="145">
        <v>0</v>
      </c>
      <c r="N2393" s="145">
        <v>59568</v>
      </c>
    </row>
    <row r="2394" spans="1:14">
      <c r="A2394" s="258"/>
      <c r="B2394" s="258"/>
      <c r="C2394" s="147" t="s">
        <v>3568</v>
      </c>
      <c r="D2394" s="145">
        <v>1</v>
      </c>
      <c r="E2394" s="145">
        <v>4</v>
      </c>
      <c r="F2394" s="145">
        <v>1</v>
      </c>
      <c r="G2394" s="145">
        <v>0</v>
      </c>
      <c r="H2394" s="145">
        <v>0</v>
      </c>
      <c r="I2394" s="145">
        <v>0</v>
      </c>
      <c r="J2394" s="145">
        <v>2</v>
      </c>
      <c r="K2394" s="145">
        <v>3</v>
      </c>
      <c r="L2394" s="145">
        <v>1</v>
      </c>
      <c r="M2394" s="145">
        <v>0</v>
      </c>
      <c r="N2394" s="145">
        <v>42248</v>
      </c>
    </row>
    <row r="2395" spans="1:14">
      <c r="A2395" s="258"/>
      <c r="B2395" s="258"/>
      <c r="C2395" s="147" t="s">
        <v>2571</v>
      </c>
      <c r="D2395" s="145">
        <v>5</v>
      </c>
      <c r="E2395" s="145">
        <v>0</v>
      </c>
      <c r="F2395" s="145">
        <v>1</v>
      </c>
      <c r="G2395" s="145">
        <v>0</v>
      </c>
      <c r="H2395" s="145">
        <v>0</v>
      </c>
      <c r="I2395" s="145">
        <v>0</v>
      </c>
      <c r="J2395" s="145">
        <v>1</v>
      </c>
      <c r="K2395" s="145">
        <v>2</v>
      </c>
      <c r="L2395" s="145">
        <v>2</v>
      </c>
      <c r="M2395" s="145">
        <v>1</v>
      </c>
      <c r="N2395" s="145">
        <v>62536</v>
      </c>
    </row>
    <row r="2396" spans="1:14">
      <c r="A2396" s="258"/>
      <c r="B2396" s="258"/>
      <c r="C2396" s="147" t="s">
        <v>2488</v>
      </c>
      <c r="D2396" s="145">
        <v>1</v>
      </c>
      <c r="E2396" s="145">
        <v>0</v>
      </c>
      <c r="F2396" s="145">
        <v>0</v>
      </c>
      <c r="G2396" s="145">
        <v>0</v>
      </c>
      <c r="H2396" s="145">
        <v>0</v>
      </c>
      <c r="I2396" s="145">
        <v>0</v>
      </c>
      <c r="J2396" s="145">
        <v>0</v>
      </c>
      <c r="K2396" s="145">
        <v>1</v>
      </c>
      <c r="L2396" s="145">
        <v>0</v>
      </c>
      <c r="M2396" s="145">
        <v>0</v>
      </c>
      <c r="N2396" s="145">
        <v>6482</v>
      </c>
    </row>
    <row r="2397" spans="1:14">
      <c r="A2397" s="258"/>
      <c r="B2397" s="258"/>
      <c r="C2397" s="147" t="s">
        <v>3569</v>
      </c>
      <c r="D2397" s="145">
        <v>3</v>
      </c>
      <c r="E2397" s="145">
        <v>0</v>
      </c>
      <c r="F2397" s="145">
        <v>1</v>
      </c>
      <c r="G2397" s="145">
        <v>1</v>
      </c>
      <c r="H2397" s="145">
        <v>0</v>
      </c>
      <c r="I2397" s="145">
        <v>0</v>
      </c>
      <c r="J2397" s="145">
        <v>0</v>
      </c>
      <c r="K2397" s="145">
        <v>1</v>
      </c>
      <c r="L2397" s="145">
        <v>3</v>
      </c>
      <c r="M2397" s="145">
        <v>1</v>
      </c>
      <c r="N2397" s="145">
        <v>43233</v>
      </c>
    </row>
    <row r="2398" spans="1:14">
      <c r="A2398" s="258"/>
      <c r="B2398" s="258"/>
      <c r="C2398" s="147" t="s">
        <v>3570</v>
      </c>
      <c r="D2398" s="145">
        <v>0</v>
      </c>
      <c r="E2398" s="145">
        <v>0</v>
      </c>
      <c r="F2398" s="145">
        <v>1</v>
      </c>
      <c r="G2398" s="145">
        <v>0</v>
      </c>
      <c r="H2398" s="145">
        <v>0</v>
      </c>
      <c r="I2398" s="145">
        <v>0</v>
      </c>
      <c r="J2398" s="145">
        <v>0</v>
      </c>
      <c r="K2398" s="145">
        <v>1</v>
      </c>
      <c r="L2398" s="145">
        <v>0</v>
      </c>
      <c r="M2398" s="145">
        <v>0</v>
      </c>
      <c r="N2398" s="145">
        <v>10312</v>
      </c>
    </row>
    <row r="2399" spans="1:14">
      <c r="A2399" s="258"/>
      <c r="B2399" s="258"/>
      <c r="C2399" s="147" t="s">
        <v>1934</v>
      </c>
      <c r="D2399" s="145">
        <v>1</v>
      </c>
      <c r="E2399" s="145">
        <v>0</v>
      </c>
      <c r="F2399" s="145">
        <v>0</v>
      </c>
      <c r="G2399" s="145">
        <v>0</v>
      </c>
      <c r="H2399" s="145">
        <v>0</v>
      </c>
      <c r="I2399" s="145">
        <v>0</v>
      </c>
      <c r="J2399" s="145">
        <v>0</v>
      </c>
      <c r="K2399" s="145">
        <v>0</v>
      </c>
      <c r="L2399" s="145">
        <v>0</v>
      </c>
      <c r="M2399" s="145">
        <v>1</v>
      </c>
      <c r="N2399" s="145">
        <v>6168</v>
      </c>
    </row>
    <row r="2400" spans="1:14" ht="19">
      <c r="A2400" s="258"/>
      <c r="B2400" s="258"/>
      <c r="C2400" s="147" t="s">
        <v>8091</v>
      </c>
      <c r="D2400" s="145">
        <v>0</v>
      </c>
      <c r="E2400" s="145">
        <v>0</v>
      </c>
      <c r="F2400" s="145">
        <v>3</v>
      </c>
      <c r="G2400" s="145">
        <v>0</v>
      </c>
      <c r="H2400" s="145">
        <v>0</v>
      </c>
      <c r="I2400" s="145">
        <v>0</v>
      </c>
      <c r="J2400" s="145">
        <v>1</v>
      </c>
      <c r="K2400" s="145">
        <v>1</v>
      </c>
      <c r="L2400" s="145">
        <v>0</v>
      </c>
      <c r="M2400" s="145">
        <v>0</v>
      </c>
      <c r="N2400" s="145">
        <v>42745</v>
      </c>
    </row>
    <row r="2401" spans="1:14">
      <c r="A2401" s="258"/>
      <c r="B2401" s="258"/>
      <c r="C2401" s="147" t="s">
        <v>2978</v>
      </c>
      <c r="D2401" s="145">
        <v>0</v>
      </c>
      <c r="E2401" s="145">
        <v>0</v>
      </c>
      <c r="F2401" s="145">
        <v>1</v>
      </c>
      <c r="G2401" s="145">
        <v>0</v>
      </c>
      <c r="H2401" s="145">
        <v>0</v>
      </c>
      <c r="I2401" s="145">
        <v>0</v>
      </c>
      <c r="J2401" s="145">
        <v>0</v>
      </c>
      <c r="K2401" s="145">
        <v>0</v>
      </c>
      <c r="L2401" s="145">
        <v>0</v>
      </c>
      <c r="M2401" s="145">
        <v>1</v>
      </c>
      <c r="N2401" s="145">
        <v>27723</v>
      </c>
    </row>
    <row r="2402" spans="1:14">
      <c r="A2402" s="258"/>
      <c r="B2402" s="258"/>
      <c r="C2402" s="147" t="s">
        <v>3571</v>
      </c>
      <c r="D2402" s="145">
        <v>0</v>
      </c>
      <c r="E2402" s="145">
        <v>0</v>
      </c>
      <c r="F2402" s="145">
        <v>0</v>
      </c>
      <c r="G2402" s="145">
        <v>0</v>
      </c>
      <c r="H2402" s="145">
        <v>0</v>
      </c>
      <c r="I2402" s="145">
        <v>1</v>
      </c>
      <c r="J2402" s="145">
        <v>0</v>
      </c>
      <c r="K2402" s="145">
        <v>1</v>
      </c>
      <c r="L2402" s="145">
        <v>0</v>
      </c>
      <c r="M2402" s="145">
        <v>0</v>
      </c>
      <c r="N2402" s="145">
        <v>7938</v>
      </c>
    </row>
    <row r="2403" spans="1:14" ht="19">
      <c r="A2403" s="258"/>
      <c r="B2403" s="258"/>
      <c r="C2403" s="147" t="s">
        <v>8092</v>
      </c>
      <c r="D2403" s="145">
        <v>2</v>
      </c>
      <c r="E2403" s="145">
        <v>2</v>
      </c>
      <c r="F2403" s="145">
        <v>0</v>
      </c>
      <c r="G2403" s="145">
        <v>0</v>
      </c>
      <c r="H2403" s="145">
        <v>0</v>
      </c>
      <c r="I2403" s="145">
        <v>0</v>
      </c>
      <c r="J2403" s="145">
        <v>0</v>
      </c>
      <c r="K2403" s="145">
        <v>1</v>
      </c>
      <c r="L2403" s="145">
        <v>2</v>
      </c>
      <c r="M2403" s="145">
        <v>0</v>
      </c>
      <c r="N2403" s="145">
        <v>57107</v>
      </c>
    </row>
    <row r="2404" spans="1:14">
      <c r="A2404" s="258"/>
      <c r="B2404" s="258"/>
      <c r="C2404" s="147" t="s">
        <v>3572</v>
      </c>
      <c r="D2404" s="145">
        <v>0</v>
      </c>
      <c r="E2404" s="145">
        <v>0</v>
      </c>
      <c r="F2404" s="145">
        <v>1</v>
      </c>
      <c r="G2404" s="145">
        <v>0</v>
      </c>
      <c r="H2404" s="145">
        <v>0</v>
      </c>
      <c r="I2404" s="145">
        <v>0</v>
      </c>
      <c r="J2404" s="145">
        <v>1</v>
      </c>
      <c r="K2404" s="145">
        <v>0</v>
      </c>
      <c r="L2404" s="145">
        <v>0</v>
      </c>
      <c r="M2404" s="145">
        <v>0</v>
      </c>
      <c r="N2404" s="145">
        <v>6899</v>
      </c>
    </row>
    <row r="2405" spans="1:14">
      <c r="A2405" s="258"/>
      <c r="B2405" s="258"/>
      <c r="C2405" s="147" t="s">
        <v>2106</v>
      </c>
      <c r="D2405" s="145">
        <v>1</v>
      </c>
      <c r="E2405" s="145">
        <v>0</v>
      </c>
      <c r="F2405" s="145">
        <v>0</v>
      </c>
      <c r="G2405" s="145">
        <v>0</v>
      </c>
      <c r="H2405" s="145">
        <v>0</v>
      </c>
      <c r="I2405" s="145">
        <v>0</v>
      </c>
      <c r="J2405" s="145">
        <v>0</v>
      </c>
      <c r="K2405" s="145">
        <v>0</v>
      </c>
      <c r="L2405" s="145">
        <v>0</v>
      </c>
      <c r="M2405" s="145">
        <v>1</v>
      </c>
      <c r="N2405" s="145">
        <v>49490</v>
      </c>
    </row>
    <row r="2406" spans="1:14" ht="19">
      <c r="A2406" s="258"/>
      <c r="B2406" s="258"/>
      <c r="C2406" s="147" t="s">
        <v>8093</v>
      </c>
      <c r="D2406" s="145">
        <v>2</v>
      </c>
      <c r="E2406" s="145">
        <v>0</v>
      </c>
      <c r="F2406" s="145">
        <v>1</v>
      </c>
      <c r="G2406" s="145">
        <v>0</v>
      </c>
      <c r="H2406" s="145">
        <v>0</v>
      </c>
      <c r="I2406" s="145">
        <v>0</v>
      </c>
      <c r="J2406" s="145">
        <v>1</v>
      </c>
      <c r="K2406" s="145">
        <v>1</v>
      </c>
      <c r="L2406" s="145">
        <v>0</v>
      </c>
      <c r="M2406" s="145">
        <v>0</v>
      </c>
      <c r="N2406" s="145">
        <v>40937</v>
      </c>
    </row>
    <row r="2407" spans="1:14">
      <c r="A2407" s="258"/>
      <c r="B2407" s="258"/>
      <c r="C2407" s="147" t="s">
        <v>2673</v>
      </c>
      <c r="D2407" s="145">
        <v>1</v>
      </c>
      <c r="E2407" s="145">
        <v>0</v>
      </c>
      <c r="F2407" s="145">
        <v>0</v>
      </c>
      <c r="G2407" s="145">
        <v>0</v>
      </c>
      <c r="H2407" s="145">
        <v>0</v>
      </c>
      <c r="I2407" s="145">
        <v>0</v>
      </c>
      <c r="J2407" s="145">
        <v>0</v>
      </c>
      <c r="K2407" s="145">
        <v>0</v>
      </c>
      <c r="L2407" s="145">
        <v>1</v>
      </c>
      <c r="M2407" s="145">
        <v>0</v>
      </c>
      <c r="N2407" s="145">
        <v>21547</v>
      </c>
    </row>
    <row r="2408" spans="1:14">
      <c r="A2408" s="258"/>
      <c r="B2408" s="258"/>
      <c r="C2408" s="147" t="s">
        <v>3573</v>
      </c>
      <c r="D2408" s="145">
        <v>1</v>
      </c>
      <c r="E2408" s="145">
        <v>1</v>
      </c>
      <c r="F2408" s="145">
        <v>1</v>
      </c>
      <c r="G2408" s="145">
        <v>2</v>
      </c>
      <c r="H2408" s="145">
        <v>0</v>
      </c>
      <c r="I2408" s="145">
        <v>0</v>
      </c>
      <c r="J2408" s="145">
        <v>2</v>
      </c>
      <c r="K2408" s="145">
        <v>2</v>
      </c>
      <c r="L2408" s="145">
        <v>1</v>
      </c>
      <c r="M2408" s="145">
        <v>0</v>
      </c>
      <c r="N2408" s="145">
        <v>35633</v>
      </c>
    </row>
    <row r="2409" spans="1:14">
      <c r="A2409" s="258"/>
      <c r="B2409" s="258"/>
      <c r="C2409" s="147" t="s">
        <v>3574</v>
      </c>
      <c r="D2409" s="145">
        <v>1</v>
      </c>
      <c r="E2409" s="145">
        <v>0</v>
      </c>
      <c r="F2409" s="145">
        <v>0</v>
      </c>
      <c r="G2409" s="145">
        <v>0</v>
      </c>
      <c r="H2409" s="145">
        <v>0</v>
      </c>
      <c r="I2409" s="145">
        <v>0</v>
      </c>
      <c r="J2409" s="145">
        <v>0</v>
      </c>
      <c r="K2409" s="145">
        <v>1</v>
      </c>
      <c r="L2409" s="145">
        <v>0</v>
      </c>
      <c r="M2409" s="145"/>
      <c r="N2409" s="145">
        <v>7377</v>
      </c>
    </row>
    <row r="2410" spans="1:14">
      <c r="A2410" s="258"/>
      <c r="B2410" s="258"/>
      <c r="C2410" s="147" t="s">
        <v>3575</v>
      </c>
      <c r="D2410" s="145">
        <v>1</v>
      </c>
      <c r="E2410" s="145">
        <v>0</v>
      </c>
      <c r="F2410" s="145">
        <v>0</v>
      </c>
      <c r="G2410" s="145">
        <v>0</v>
      </c>
      <c r="H2410" s="145">
        <v>0</v>
      </c>
      <c r="I2410" s="145">
        <v>0</v>
      </c>
      <c r="J2410" s="145">
        <v>1</v>
      </c>
      <c r="K2410" s="145">
        <v>0</v>
      </c>
      <c r="L2410" s="145">
        <v>0</v>
      </c>
      <c r="M2410" s="145">
        <v>0</v>
      </c>
      <c r="N2410" s="145">
        <v>13682</v>
      </c>
    </row>
    <row r="2411" spans="1:14">
      <c r="A2411" s="258"/>
      <c r="B2411" s="258"/>
      <c r="C2411" s="147" t="s">
        <v>2924</v>
      </c>
      <c r="D2411" s="145">
        <v>3</v>
      </c>
      <c r="E2411" s="145">
        <v>0</v>
      </c>
      <c r="F2411" s="145">
        <v>0</v>
      </c>
      <c r="G2411" s="145">
        <v>0</v>
      </c>
      <c r="H2411" s="145">
        <v>0</v>
      </c>
      <c r="I2411" s="145">
        <v>0</v>
      </c>
      <c r="J2411" s="145">
        <v>0</v>
      </c>
      <c r="K2411" s="145">
        <v>2</v>
      </c>
      <c r="L2411" s="145">
        <v>1</v>
      </c>
      <c r="M2411" s="145">
        <v>0</v>
      </c>
      <c r="N2411" s="145">
        <v>35344</v>
      </c>
    </row>
    <row r="2412" spans="1:14">
      <c r="A2412" s="258"/>
      <c r="B2412" s="258"/>
      <c r="C2412" s="147" t="s">
        <v>3576</v>
      </c>
      <c r="D2412" s="145">
        <v>1</v>
      </c>
      <c r="E2412" s="145">
        <v>0</v>
      </c>
      <c r="F2412" s="145">
        <v>0</v>
      </c>
      <c r="G2412" s="145">
        <v>0</v>
      </c>
      <c r="H2412" s="145">
        <v>0</v>
      </c>
      <c r="I2412" s="145">
        <v>0</v>
      </c>
      <c r="J2412" s="145">
        <v>0</v>
      </c>
      <c r="K2412" s="145">
        <v>0</v>
      </c>
      <c r="L2412" s="145">
        <v>1</v>
      </c>
      <c r="M2412" s="145">
        <v>0</v>
      </c>
      <c r="N2412" s="145">
        <v>13725</v>
      </c>
    </row>
    <row r="2413" spans="1:14">
      <c r="A2413" s="258"/>
      <c r="B2413" s="258"/>
      <c r="C2413" s="147" t="s">
        <v>3577</v>
      </c>
      <c r="D2413" s="145">
        <v>0</v>
      </c>
      <c r="E2413" s="145">
        <v>0</v>
      </c>
      <c r="F2413" s="145">
        <v>1</v>
      </c>
      <c r="G2413" s="145">
        <v>0</v>
      </c>
      <c r="H2413" s="145">
        <v>0</v>
      </c>
      <c r="I2413" s="145">
        <v>0</v>
      </c>
      <c r="J2413" s="145">
        <v>0</v>
      </c>
      <c r="K2413" s="145">
        <v>1</v>
      </c>
      <c r="L2413" s="145">
        <v>0</v>
      </c>
      <c r="M2413" s="145">
        <v>0</v>
      </c>
      <c r="N2413" s="145">
        <v>19813</v>
      </c>
    </row>
    <row r="2414" spans="1:14">
      <c r="A2414" s="258"/>
      <c r="B2414" s="258"/>
      <c r="C2414" s="147" t="s">
        <v>3578</v>
      </c>
      <c r="D2414" s="145">
        <v>0</v>
      </c>
      <c r="E2414" s="145">
        <v>1</v>
      </c>
      <c r="F2414" s="145">
        <v>0</v>
      </c>
      <c r="G2414" s="145">
        <v>0</v>
      </c>
      <c r="H2414" s="145">
        <v>0</v>
      </c>
      <c r="I2414" s="145">
        <v>0</v>
      </c>
      <c r="J2414" s="145">
        <v>0</v>
      </c>
      <c r="K2414" s="145">
        <v>0</v>
      </c>
      <c r="L2414" s="145">
        <v>1</v>
      </c>
      <c r="M2414" s="145">
        <v>0</v>
      </c>
      <c r="N2414" s="145">
        <v>25921</v>
      </c>
    </row>
    <row r="2415" spans="1:14">
      <c r="A2415" s="258"/>
      <c r="B2415" s="258"/>
      <c r="C2415" s="147" t="s">
        <v>3579</v>
      </c>
      <c r="D2415" s="145">
        <v>1</v>
      </c>
      <c r="E2415" s="145">
        <v>0</v>
      </c>
      <c r="F2415" s="145">
        <v>0</v>
      </c>
      <c r="G2415" s="145">
        <v>0</v>
      </c>
      <c r="H2415" s="145">
        <v>0</v>
      </c>
      <c r="I2415" s="145">
        <v>0</v>
      </c>
      <c r="J2415" s="145">
        <v>1</v>
      </c>
      <c r="K2415" s="145">
        <v>0</v>
      </c>
      <c r="L2415" s="145">
        <v>0</v>
      </c>
      <c r="M2415" s="145">
        <v>0</v>
      </c>
      <c r="N2415" s="145">
        <v>19723</v>
      </c>
    </row>
    <row r="2416" spans="1:14">
      <c r="A2416" s="258"/>
      <c r="B2416" s="258"/>
      <c r="C2416" s="147" t="s">
        <v>2344</v>
      </c>
      <c r="D2416" s="145">
        <v>4</v>
      </c>
      <c r="E2416" s="145">
        <v>0</v>
      </c>
      <c r="F2416" s="145">
        <v>1</v>
      </c>
      <c r="G2416" s="145">
        <v>3</v>
      </c>
      <c r="H2416" s="145">
        <v>0</v>
      </c>
      <c r="I2416" s="145">
        <v>0</v>
      </c>
      <c r="J2416" s="145">
        <v>1</v>
      </c>
      <c r="K2416" s="145">
        <v>1</v>
      </c>
      <c r="L2416" s="145">
        <v>4</v>
      </c>
      <c r="M2416" s="145">
        <v>2</v>
      </c>
      <c r="N2416" s="145">
        <v>50970</v>
      </c>
    </row>
    <row r="2417" spans="1:14">
      <c r="A2417" s="258"/>
      <c r="B2417" s="258"/>
      <c r="C2417" s="147" t="s">
        <v>3580</v>
      </c>
      <c r="D2417" s="145">
        <v>0</v>
      </c>
      <c r="E2417" s="145">
        <v>0</v>
      </c>
      <c r="F2417" s="145">
        <v>2</v>
      </c>
      <c r="G2417" s="145">
        <v>0</v>
      </c>
      <c r="H2417" s="145">
        <v>0</v>
      </c>
      <c r="I2417" s="145">
        <v>0</v>
      </c>
      <c r="J2417" s="145">
        <v>0</v>
      </c>
      <c r="K2417" s="145">
        <v>0</v>
      </c>
      <c r="L2417" s="145">
        <v>2</v>
      </c>
      <c r="M2417" s="145">
        <v>0</v>
      </c>
      <c r="N2417" s="145">
        <v>2993</v>
      </c>
    </row>
    <row r="2418" spans="1:14">
      <c r="A2418" s="258"/>
      <c r="B2418" s="258"/>
      <c r="C2418" s="147" t="s">
        <v>3581</v>
      </c>
      <c r="D2418" s="145">
        <v>1</v>
      </c>
      <c r="E2418" s="145">
        <v>0</v>
      </c>
      <c r="F2418" s="145">
        <v>0</v>
      </c>
      <c r="G2418" s="145">
        <v>0</v>
      </c>
      <c r="H2418" s="145">
        <v>0</v>
      </c>
      <c r="I2418" s="145">
        <v>1</v>
      </c>
      <c r="J2418" s="145">
        <v>1</v>
      </c>
      <c r="K2418" s="145">
        <v>0</v>
      </c>
      <c r="L2418" s="145">
        <v>1</v>
      </c>
      <c r="M2418" s="145">
        <v>0</v>
      </c>
      <c r="N2418" s="145">
        <v>3785</v>
      </c>
    </row>
    <row r="2419" spans="1:14">
      <c r="A2419" s="258"/>
      <c r="B2419" s="258"/>
      <c r="C2419" s="147" t="s">
        <v>2709</v>
      </c>
      <c r="D2419" s="145">
        <v>0</v>
      </c>
      <c r="E2419" s="145">
        <v>0</v>
      </c>
      <c r="F2419" s="145">
        <v>0</v>
      </c>
      <c r="G2419" s="145">
        <v>2</v>
      </c>
      <c r="H2419" s="145">
        <v>0</v>
      </c>
      <c r="I2419" s="145">
        <v>0</v>
      </c>
      <c r="J2419" s="145">
        <v>0</v>
      </c>
      <c r="K2419" s="145">
        <v>1</v>
      </c>
      <c r="L2419" s="145">
        <v>0</v>
      </c>
      <c r="M2419" s="145">
        <v>1</v>
      </c>
      <c r="N2419" s="145">
        <v>17817</v>
      </c>
    </row>
    <row r="2420" spans="1:14">
      <c r="A2420" s="258"/>
      <c r="B2420" s="258"/>
      <c r="C2420" s="147" t="s">
        <v>2657</v>
      </c>
      <c r="D2420" s="145">
        <v>0</v>
      </c>
      <c r="E2420" s="145">
        <v>0</v>
      </c>
      <c r="F2420" s="145">
        <v>0</v>
      </c>
      <c r="G2420" s="145">
        <v>1</v>
      </c>
      <c r="H2420" s="145">
        <v>0</v>
      </c>
      <c r="I2420" s="145">
        <v>0</v>
      </c>
      <c r="J2420" s="145">
        <v>1</v>
      </c>
      <c r="K2420" s="145">
        <v>0</v>
      </c>
      <c r="L2420" s="145">
        <v>0</v>
      </c>
      <c r="M2420" s="145">
        <v>0</v>
      </c>
      <c r="N2420" s="145">
        <v>10766</v>
      </c>
    </row>
    <row r="2421" spans="1:14">
      <c r="A2421" s="258"/>
      <c r="B2421" s="258"/>
      <c r="C2421" s="147" t="s">
        <v>3582</v>
      </c>
      <c r="D2421" s="145">
        <v>0</v>
      </c>
      <c r="E2421" s="145">
        <v>1</v>
      </c>
      <c r="F2421" s="145">
        <v>0</v>
      </c>
      <c r="G2421" s="145">
        <v>0</v>
      </c>
      <c r="H2421" s="145">
        <v>0</v>
      </c>
      <c r="I2421" s="145">
        <v>0</v>
      </c>
      <c r="J2421" s="145">
        <v>0</v>
      </c>
      <c r="K2421" s="145">
        <v>0</v>
      </c>
      <c r="L2421" s="145">
        <v>0</v>
      </c>
      <c r="M2421" s="145">
        <v>1</v>
      </c>
      <c r="N2421" s="145">
        <v>13304</v>
      </c>
    </row>
    <row r="2422" spans="1:14">
      <c r="A2422" s="258"/>
      <c r="B2422" s="258"/>
      <c r="C2422" s="147" t="s">
        <v>3583</v>
      </c>
      <c r="D2422" s="145">
        <v>0</v>
      </c>
      <c r="E2422" s="145">
        <v>1</v>
      </c>
      <c r="F2422" s="145">
        <v>0</v>
      </c>
      <c r="G2422" s="145">
        <v>0</v>
      </c>
      <c r="H2422" s="145">
        <v>0</v>
      </c>
      <c r="I2422" s="145">
        <v>0</v>
      </c>
      <c r="J2422" s="145">
        <v>0</v>
      </c>
      <c r="K2422" s="145">
        <v>1</v>
      </c>
      <c r="L2422" s="145">
        <v>0</v>
      </c>
      <c r="M2422" s="145">
        <v>0</v>
      </c>
      <c r="N2422" s="145">
        <v>16860</v>
      </c>
    </row>
    <row r="2423" spans="1:14">
      <c r="A2423" s="258"/>
      <c r="B2423" s="258"/>
      <c r="C2423" s="147" t="s">
        <v>3584</v>
      </c>
      <c r="D2423" s="145">
        <v>1</v>
      </c>
      <c r="E2423" s="145">
        <v>0</v>
      </c>
      <c r="F2423" s="145">
        <v>1</v>
      </c>
      <c r="G2423" s="145">
        <v>0</v>
      </c>
      <c r="H2423" s="145">
        <v>0</v>
      </c>
      <c r="I2423" s="145">
        <v>0</v>
      </c>
      <c r="J2423" s="145">
        <v>1</v>
      </c>
      <c r="K2423" s="145">
        <v>0</v>
      </c>
      <c r="L2423" s="145">
        <v>0</v>
      </c>
      <c r="M2423" s="145">
        <v>1</v>
      </c>
      <c r="N2423" s="145">
        <v>8744</v>
      </c>
    </row>
    <row r="2424" spans="1:14">
      <c r="A2424" s="258"/>
      <c r="B2424" s="258"/>
      <c r="C2424" s="147" t="s">
        <v>3585</v>
      </c>
      <c r="D2424" s="145">
        <v>1</v>
      </c>
      <c r="E2424" s="145">
        <v>0</v>
      </c>
      <c r="F2424" s="145">
        <v>0</v>
      </c>
      <c r="G2424" s="145">
        <v>0</v>
      </c>
      <c r="H2424" s="145">
        <v>0</v>
      </c>
      <c r="I2424" s="145">
        <v>0</v>
      </c>
      <c r="J2424" s="145">
        <v>0</v>
      </c>
      <c r="K2424" s="145">
        <v>0</v>
      </c>
      <c r="L2424" s="145">
        <v>1</v>
      </c>
      <c r="M2424" s="145">
        <v>0</v>
      </c>
      <c r="N2424" s="145">
        <v>10851</v>
      </c>
    </row>
    <row r="2425" spans="1:14">
      <c r="A2425" s="258"/>
      <c r="B2425" s="258"/>
      <c r="C2425" s="147" t="s">
        <v>2137</v>
      </c>
      <c r="D2425" s="145">
        <v>2</v>
      </c>
      <c r="E2425" s="145">
        <v>0</v>
      </c>
      <c r="F2425" s="145">
        <v>0</v>
      </c>
      <c r="G2425" s="145">
        <v>0</v>
      </c>
      <c r="H2425" s="145">
        <v>0</v>
      </c>
      <c r="I2425" s="145">
        <v>0</v>
      </c>
      <c r="J2425" s="145">
        <v>1</v>
      </c>
      <c r="K2425" s="145">
        <v>0</v>
      </c>
      <c r="L2425" s="145">
        <v>0</v>
      </c>
      <c r="M2425" s="145">
        <v>1</v>
      </c>
      <c r="N2425" s="145">
        <v>50818</v>
      </c>
    </row>
    <row r="2426" spans="1:14">
      <c r="A2426" s="258"/>
      <c r="B2426" s="258"/>
      <c r="C2426" s="147" t="s">
        <v>3586</v>
      </c>
      <c r="D2426" s="145">
        <v>1</v>
      </c>
      <c r="E2426" s="145">
        <v>0</v>
      </c>
      <c r="F2426" s="145">
        <v>1</v>
      </c>
      <c r="G2426" s="145">
        <v>0</v>
      </c>
      <c r="H2426" s="145">
        <v>0</v>
      </c>
      <c r="I2426" s="145">
        <v>0</v>
      </c>
      <c r="J2426" s="145">
        <v>0</v>
      </c>
      <c r="K2426" s="145">
        <v>1</v>
      </c>
      <c r="L2426" s="145">
        <v>0</v>
      </c>
      <c r="M2426" s="145">
        <v>1</v>
      </c>
      <c r="N2426" s="145">
        <v>3781</v>
      </c>
    </row>
    <row r="2427" spans="1:14">
      <c r="A2427" s="258"/>
      <c r="B2427" s="258"/>
      <c r="C2427" s="147" t="s">
        <v>3587</v>
      </c>
      <c r="D2427" s="145">
        <v>1</v>
      </c>
      <c r="E2427" s="145">
        <v>0</v>
      </c>
      <c r="F2427" s="145">
        <v>0</v>
      </c>
      <c r="G2427" s="145">
        <v>0</v>
      </c>
      <c r="H2427" s="145">
        <v>0</v>
      </c>
      <c r="I2427" s="145">
        <v>0</v>
      </c>
      <c r="J2427" s="145">
        <v>0</v>
      </c>
      <c r="K2427" s="145">
        <v>1</v>
      </c>
      <c r="L2427" s="145">
        <v>0</v>
      </c>
      <c r="M2427" s="145">
        <v>0</v>
      </c>
      <c r="N2427" s="145">
        <v>17508</v>
      </c>
    </row>
    <row r="2428" spans="1:14">
      <c r="A2428" s="258"/>
      <c r="B2428" s="258"/>
      <c r="C2428" s="147" t="s">
        <v>3588</v>
      </c>
      <c r="D2428" s="145">
        <v>1</v>
      </c>
      <c r="E2428" s="145">
        <v>0</v>
      </c>
      <c r="F2428" s="145">
        <v>0</v>
      </c>
      <c r="G2428" s="145">
        <v>0</v>
      </c>
      <c r="H2428" s="145">
        <v>0</v>
      </c>
      <c r="I2428" s="145">
        <v>0</v>
      </c>
      <c r="J2428" s="145">
        <v>0</v>
      </c>
      <c r="K2428" s="145">
        <v>1</v>
      </c>
      <c r="L2428" s="145">
        <v>0</v>
      </c>
      <c r="M2428" s="145">
        <v>0</v>
      </c>
      <c r="N2428" s="145">
        <v>857</v>
      </c>
    </row>
    <row r="2429" spans="1:14" ht="19">
      <c r="A2429" s="258"/>
      <c r="B2429" s="258"/>
      <c r="C2429" s="147" t="s">
        <v>8094</v>
      </c>
      <c r="D2429" s="145">
        <v>3</v>
      </c>
      <c r="E2429" s="145">
        <v>0</v>
      </c>
      <c r="F2429" s="145">
        <v>1</v>
      </c>
      <c r="G2429" s="145">
        <v>0</v>
      </c>
      <c r="H2429" s="145">
        <v>0</v>
      </c>
      <c r="I2429" s="145">
        <v>0</v>
      </c>
      <c r="J2429" s="145">
        <v>1</v>
      </c>
      <c r="K2429" s="145">
        <v>1</v>
      </c>
      <c r="L2429" s="145">
        <v>1</v>
      </c>
      <c r="M2429" s="145">
        <v>0</v>
      </c>
      <c r="N2429" s="145">
        <v>17855</v>
      </c>
    </row>
    <row r="2430" spans="1:14" ht="19">
      <c r="A2430" s="258"/>
      <c r="B2430" s="258"/>
      <c r="C2430" s="147" t="s">
        <v>8095</v>
      </c>
      <c r="D2430" s="145">
        <v>2</v>
      </c>
      <c r="E2430" s="145">
        <v>0</v>
      </c>
      <c r="F2430" s="145">
        <v>0</v>
      </c>
      <c r="G2430" s="145">
        <v>1</v>
      </c>
      <c r="H2430" s="145">
        <v>0</v>
      </c>
      <c r="I2430" s="145">
        <v>0</v>
      </c>
      <c r="J2430" s="145">
        <v>1</v>
      </c>
      <c r="K2430" s="145">
        <v>0</v>
      </c>
      <c r="L2430" s="145">
        <v>1</v>
      </c>
      <c r="M2430" s="145">
        <v>0</v>
      </c>
      <c r="N2430" s="145">
        <v>6074</v>
      </c>
    </row>
    <row r="2431" spans="1:14">
      <c r="A2431" s="258"/>
      <c r="B2431" s="258"/>
      <c r="C2431" s="147" t="s">
        <v>3589</v>
      </c>
      <c r="D2431" s="145">
        <v>1</v>
      </c>
      <c r="E2431" s="145">
        <v>0</v>
      </c>
      <c r="F2431" s="145">
        <v>0</v>
      </c>
      <c r="G2431" s="145">
        <v>0</v>
      </c>
      <c r="H2431" s="145">
        <v>0</v>
      </c>
      <c r="I2431" s="145">
        <v>0</v>
      </c>
      <c r="J2431" s="145">
        <v>1</v>
      </c>
      <c r="K2431" s="145">
        <v>0</v>
      </c>
      <c r="L2431" s="145">
        <v>0</v>
      </c>
      <c r="M2431" s="145">
        <v>0</v>
      </c>
      <c r="N2431" s="145">
        <v>25165</v>
      </c>
    </row>
    <row r="2432" spans="1:14">
      <c r="A2432" s="258"/>
      <c r="B2432" s="258"/>
      <c r="C2432" s="147" t="s">
        <v>3590</v>
      </c>
      <c r="D2432" s="145">
        <v>3</v>
      </c>
      <c r="E2432" s="145">
        <v>0</v>
      </c>
      <c r="F2432" s="145">
        <v>0</v>
      </c>
      <c r="G2432" s="145">
        <v>0</v>
      </c>
      <c r="H2432" s="145">
        <v>0</v>
      </c>
      <c r="I2432" s="145">
        <v>0</v>
      </c>
      <c r="J2432" s="145">
        <v>2</v>
      </c>
      <c r="K2432" s="145">
        <v>0</v>
      </c>
      <c r="L2432" s="145">
        <v>0</v>
      </c>
      <c r="M2432" s="145">
        <v>1</v>
      </c>
      <c r="N2432" s="145">
        <v>28143</v>
      </c>
    </row>
    <row r="2433" spans="1:14">
      <c r="A2433" s="258"/>
      <c r="B2433" s="258"/>
      <c r="C2433" s="147" t="s">
        <v>3591</v>
      </c>
      <c r="D2433" s="145">
        <v>0</v>
      </c>
      <c r="E2433" s="145">
        <v>0</v>
      </c>
      <c r="F2433" s="145">
        <v>2</v>
      </c>
      <c r="G2433" s="145">
        <v>0</v>
      </c>
      <c r="H2433" s="145">
        <v>0</v>
      </c>
      <c r="I2433" s="145">
        <v>0</v>
      </c>
      <c r="J2433" s="145">
        <v>0</v>
      </c>
      <c r="K2433" s="145">
        <v>2</v>
      </c>
      <c r="L2433" s="145">
        <v>0</v>
      </c>
      <c r="M2433" s="145">
        <v>0</v>
      </c>
      <c r="N2433" s="145">
        <v>24647</v>
      </c>
    </row>
    <row r="2434" spans="1:14">
      <c r="A2434" s="258"/>
      <c r="B2434" s="258"/>
      <c r="C2434" s="147" t="s">
        <v>3592</v>
      </c>
      <c r="D2434" s="145">
        <v>1</v>
      </c>
      <c r="E2434" s="145">
        <v>0</v>
      </c>
      <c r="F2434" s="145">
        <v>0</v>
      </c>
      <c r="G2434" s="145">
        <v>1</v>
      </c>
      <c r="H2434" s="145">
        <v>0</v>
      </c>
      <c r="I2434" s="145">
        <v>0</v>
      </c>
      <c r="J2434" s="145">
        <v>0</v>
      </c>
      <c r="K2434" s="145">
        <v>1</v>
      </c>
      <c r="L2434" s="145">
        <v>0</v>
      </c>
      <c r="M2434" s="145">
        <v>1</v>
      </c>
      <c r="N2434" s="145">
        <v>5951</v>
      </c>
    </row>
    <row r="2435" spans="1:14">
      <c r="A2435" s="258"/>
      <c r="B2435" s="258"/>
      <c r="C2435" s="147" t="s">
        <v>3181</v>
      </c>
      <c r="D2435" s="145">
        <v>2</v>
      </c>
      <c r="E2435" s="145">
        <v>0</v>
      </c>
      <c r="F2435" s="145">
        <v>1</v>
      </c>
      <c r="G2435" s="145">
        <v>0</v>
      </c>
      <c r="H2435" s="145">
        <v>0</v>
      </c>
      <c r="I2435" s="145">
        <v>0</v>
      </c>
      <c r="J2435" s="145">
        <v>1</v>
      </c>
      <c r="K2435" s="145">
        <v>1</v>
      </c>
      <c r="L2435" s="145">
        <v>0</v>
      </c>
      <c r="M2435" s="145">
        <v>1</v>
      </c>
      <c r="N2435" s="145">
        <v>17896</v>
      </c>
    </row>
    <row r="2436" spans="1:14">
      <c r="A2436" s="258"/>
      <c r="B2436" s="258"/>
      <c r="C2436" s="147" t="s">
        <v>3593</v>
      </c>
      <c r="D2436" s="145">
        <v>1</v>
      </c>
      <c r="E2436" s="145">
        <v>0</v>
      </c>
      <c r="F2436" s="145">
        <v>0</v>
      </c>
      <c r="G2436" s="145">
        <v>0</v>
      </c>
      <c r="H2436" s="145">
        <v>0</v>
      </c>
      <c r="I2436" s="145">
        <v>0</v>
      </c>
      <c r="J2436" s="145">
        <v>0</v>
      </c>
      <c r="K2436" s="145">
        <v>1</v>
      </c>
      <c r="L2436" s="145">
        <v>0</v>
      </c>
      <c r="M2436" s="145">
        <v>0</v>
      </c>
      <c r="N2436" s="145">
        <v>2398</v>
      </c>
    </row>
    <row r="2437" spans="1:14">
      <c r="A2437" s="258"/>
      <c r="B2437" s="258"/>
      <c r="C2437" s="147" t="s">
        <v>2161</v>
      </c>
      <c r="D2437" s="145">
        <v>1</v>
      </c>
      <c r="E2437" s="145">
        <v>1</v>
      </c>
      <c r="F2437" s="145">
        <v>0</v>
      </c>
      <c r="G2437" s="145">
        <v>0</v>
      </c>
      <c r="H2437" s="145">
        <v>0</v>
      </c>
      <c r="I2437" s="145">
        <v>0</v>
      </c>
      <c r="J2437" s="145">
        <v>0</v>
      </c>
      <c r="K2437" s="145">
        <v>0</v>
      </c>
      <c r="L2437" s="145">
        <v>2</v>
      </c>
      <c r="M2437" s="145">
        <v>0</v>
      </c>
      <c r="N2437" s="145">
        <v>24322</v>
      </c>
    </row>
    <row r="2438" spans="1:14">
      <c r="A2438" s="258"/>
      <c r="B2438" s="258"/>
      <c r="C2438" s="147" t="s">
        <v>3594</v>
      </c>
      <c r="D2438" s="145">
        <v>0</v>
      </c>
      <c r="E2438" s="145">
        <v>0</v>
      </c>
      <c r="F2438" s="145">
        <v>1</v>
      </c>
      <c r="G2438" s="145">
        <v>0</v>
      </c>
      <c r="H2438" s="145">
        <v>0</v>
      </c>
      <c r="I2438" s="145">
        <v>0</v>
      </c>
      <c r="J2438" s="145">
        <v>0</v>
      </c>
      <c r="K2438" s="145">
        <v>1</v>
      </c>
      <c r="L2438" s="145">
        <v>0</v>
      </c>
      <c r="M2438" s="145">
        <v>0</v>
      </c>
      <c r="N2438" s="145">
        <v>21309</v>
      </c>
    </row>
    <row r="2439" spans="1:14">
      <c r="A2439" s="258"/>
      <c r="B2439" s="258"/>
      <c r="C2439" s="147" t="s">
        <v>3595</v>
      </c>
      <c r="D2439" s="145">
        <v>0</v>
      </c>
      <c r="E2439" s="145">
        <v>0</v>
      </c>
      <c r="F2439" s="145">
        <v>0</v>
      </c>
      <c r="G2439" s="145">
        <v>1</v>
      </c>
      <c r="H2439" s="145">
        <v>0</v>
      </c>
      <c r="I2439" s="145">
        <v>0</v>
      </c>
      <c r="J2439" s="145">
        <v>1</v>
      </c>
      <c r="K2439" s="145">
        <v>0</v>
      </c>
      <c r="L2439" s="145">
        <v>0</v>
      </c>
      <c r="M2439" s="145">
        <v>0</v>
      </c>
      <c r="N2439" s="145">
        <v>1320</v>
      </c>
    </row>
    <row r="2440" spans="1:14" ht="19">
      <c r="A2440" s="258"/>
      <c r="B2440" s="258"/>
      <c r="C2440" s="147" t="s">
        <v>8096</v>
      </c>
      <c r="D2440" s="145">
        <v>3</v>
      </c>
      <c r="E2440" s="145">
        <v>0</v>
      </c>
      <c r="F2440" s="145">
        <v>0</v>
      </c>
      <c r="G2440" s="145">
        <v>0</v>
      </c>
      <c r="H2440" s="145">
        <v>0</v>
      </c>
      <c r="I2440" s="145">
        <v>0</v>
      </c>
      <c r="J2440" s="145">
        <v>2</v>
      </c>
      <c r="K2440" s="145">
        <v>0</v>
      </c>
      <c r="L2440" s="145">
        <v>0</v>
      </c>
      <c r="M2440" s="145">
        <v>0</v>
      </c>
      <c r="N2440" s="145">
        <v>4154</v>
      </c>
    </row>
    <row r="2441" spans="1:14">
      <c r="A2441" s="258"/>
      <c r="B2441" s="258"/>
      <c r="C2441" s="147" t="s">
        <v>3596</v>
      </c>
      <c r="D2441" s="145">
        <v>1</v>
      </c>
      <c r="E2441" s="145">
        <v>0</v>
      </c>
      <c r="F2441" s="145">
        <v>0</v>
      </c>
      <c r="G2441" s="145">
        <v>0</v>
      </c>
      <c r="H2441" s="145">
        <v>0</v>
      </c>
      <c r="I2441" s="145">
        <v>0</v>
      </c>
      <c r="J2441" s="145">
        <v>0</v>
      </c>
      <c r="K2441" s="145">
        <v>0</v>
      </c>
      <c r="L2441" s="145">
        <v>1</v>
      </c>
      <c r="M2441" s="145">
        <v>0</v>
      </c>
      <c r="N2441" s="145">
        <v>13879</v>
      </c>
    </row>
    <row r="2442" spans="1:14">
      <c r="A2442" s="258"/>
      <c r="B2442" s="258"/>
      <c r="C2442" s="147" t="s">
        <v>3597</v>
      </c>
      <c r="D2442" s="145">
        <v>1</v>
      </c>
      <c r="E2442" s="145">
        <v>0</v>
      </c>
      <c r="F2442" s="145">
        <v>0</v>
      </c>
      <c r="G2442" s="145">
        <v>0</v>
      </c>
      <c r="H2442" s="145">
        <v>0</v>
      </c>
      <c r="I2442" s="145">
        <v>0</v>
      </c>
      <c r="J2442" s="145">
        <v>0</v>
      </c>
      <c r="K2442" s="145">
        <v>0</v>
      </c>
      <c r="L2442" s="145">
        <v>1</v>
      </c>
      <c r="M2442" s="145">
        <v>0</v>
      </c>
      <c r="N2442" s="145">
        <v>19431</v>
      </c>
    </row>
    <row r="2443" spans="1:14" ht="19">
      <c r="A2443" s="258"/>
      <c r="B2443" s="258"/>
      <c r="C2443" s="147" t="s">
        <v>8097</v>
      </c>
      <c r="D2443" s="145">
        <v>9</v>
      </c>
      <c r="E2443" s="145">
        <v>0</v>
      </c>
      <c r="F2443" s="145">
        <v>3</v>
      </c>
      <c r="G2443" s="145">
        <v>0</v>
      </c>
      <c r="H2443" s="145">
        <v>0</v>
      </c>
      <c r="I2443" s="145">
        <v>4</v>
      </c>
      <c r="J2443" s="145">
        <v>3</v>
      </c>
      <c r="K2443" s="145">
        <v>2</v>
      </c>
      <c r="L2443" s="145">
        <v>6</v>
      </c>
      <c r="M2443" s="145">
        <v>4</v>
      </c>
      <c r="N2443" s="145">
        <v>58725</v>
      </c>
    </row>
    <row r="2444" spans="1:14">
      <c r="A2444" s="258"/>
      <c r="B2444" s="258"/>
      <c r="C2444" s="147" t="s">
        <v>3598</v>
      </c>
      <c r="D2444" s="145">
        <v>0</v>
      </c>
      <c r="E2444" s="145">
        <v>0</v>
      </c>
      <c r="F2444" s="145">
        <v>0</v>
      </c>
      <c r="G2444" s="145">
        <v>2</v>
      </c>
      <c r="H2444" s="145">
        <v>0</v>
      </c>
      <c r="I2444" s="145">
        <v>0</v>
      </c>
      <c r="J2444" s="145">
        <v>0</v>
      </c>
      <c r="K2444" s="145">
        <v>0</v>
      </c>
      <c r="L2444" s="145">
        <v>1</v>
      </c>
      <c r="M2444" s="145">
        <v>1</v>
      </c>
      <c r="N2444" s="145">
        <v>35363</v>
      </c>
    </row>
    <row r="2445" spans="1:14">
      <c r="A2445" s="258"/>
      <c r="B2445" s="258"/>
      <c r="C2445" s="147" t="s">
        <v>3599</v>
      </c>
      <c r="D2445" s="145">
        <v>2</v>
      </c>
      <c r="E2445" s="145">
        <v>0</v>
      </c>
      <c r="F2445" s="145">
        <v>0</v>
      </c>
      <c r="G2445" s="145">
        <v>0</v>
      </c>
      <c r="H2445" s="145">
        <v>0</v>
      </c>
      <c r="I2445" s="145">
        <v>0</v>
      </c>
      <c r="J2445" s="145">
        <v>1</v>
      </c>
      <c r="K2445" s="145">
        <v>1</v>
      </c>
      <c r="L2445" s="145">
        <v>0</v>
      </c>
      <c r="M2445" s="145">
        <v>0</v>
      </c>
      <c r="N2445" s="145">
        <v>17869</v>
      </c>
    </row>
    <row r="2446" spans="1:14">
      <c r="A2446" s="258"/>
      <c r="B2446" s="258"/>
      <c r="C2446" s="147" t="s">
        <v>2851</v>
      </c>
      <c r="D2446" s="145">
        <v>1</v>
      </c>
      <c r="E2446" s="145">
        <v>1</v>
      </c>
      <c r="F2446" s="145">
        <v>0</v>
      </c>
      <c r="G2446" s="145">
        <v>0</v>
      </c>
      <c r="H2446" s="145">
        <v>0</v>
      </c>
      <c r="I2446" s="145">
        <v>0</v>
      </c>
      <c r="J2446" s="145">
        <v>1</v>
      </c>
      <c r="K2446" s="145">
        <v>1</v>
      </c>
      <c r="L2446" s="145">
        <v>0</v>
      </c>
      <c r="M2446" s="145">
        <v>0</v>
      </c>
      <c r="N2446" s="145">
        <v>34244</v>
      </c>
    </row>
    <row r="2447" spans="1:14">
      <c r="A2447" s="258"/>
      <c r="B2447" s="258"/>
      <c r="C2447" s="147" t="s">
        <v>3600</v>
      </c>
      <c r="D2447" s="145">
        <v>1</v>
      </c>
      <c r="E2447" s="145">
        <v>0</v>
      </c>
      <c r="F2447" s="145">
        <v>0</v>
      </c>
      <c r="G2447" s="145">
        <v>0</v>
      </c>
      <c r="H2447" s="145">
        <v>0</v>
      </c>
      <c r="I2447" s="145">
        <v>0</v>
      </c>
      <c r="J2447" s="145">
        <v>0</v>
      </c>
      <c r="K2447" s="145">
        <v>1</v>
      </c>
      <c r="L2447" s="145">
        <v>0</v>
      </c>
      <c r="M2447" s="145">
        <v>0</v>
      </c>
      <c r="N2447" s="145">
        <v>17908</v>
      </c>
    </row>
    <row r="2448" spans="1:14">
      <c r="A2448" s="258"/>
      <c r="B2448" s="258"/>
      <c r="C2448" s="147" t="s">
        <v>3601</v>
      </c>
      <c r="D2448" s="145">
        <v>0</v>
      </c>
      <c r="E2448" s="145">
        <v>1</v>
      </c>
      <c r="F2448" s="145">
        <v>0</v>
      </c>
      <c r="G2448" s="145">
        <v>0</v>
      </c>
      <c r="H2448" s="145">
        <v>0</v>
      </c>
      <c r="I2448" s="145">
        <v>0</v>
      </c>
      <c r="J2448" s="145">
        <v>1</v>
      </c>
      <c r="K2448" s="145">
        <v>0</v>
      </c>
      <c r="L2448" s="145">
        <v>0</v>
      </c>
      <c r="M2448" s="145">
        <v>0</v>
      </c>
      <c r="N2448" s="145">
        <v>31833</v>
      </c>
    </row>
    <row r="2449" spans="1:14">
      <c r="A2449" s="258"/>
      <c r="B2449" s="258"/>
      <c r="C2449" s="147" t="s">
        <v>3602</v>
      </c>
      <c r="D2449" s="145">
        <v>1</v>
      </c>
      <c r="E2449" s="145">
        <v>0</v>
      </c>
      <c r="F2449" s="145">
        <v>0</v>
      </c>
      <c r="G2449" s="145">
        <v>0</v>
      </c>
      <c r="H2449" s="145">
        <v>0</v>
      </c>
      <c r="I2449" s="145">
        <v>0</v>
      </c>
      <c r="J2449" s="145">
        <v>0</v>
      </c>
      <c r="K2449" s="145">
        <v>0</v>
      </c>
      <c r="L2449" s="145">
        <v>1</v>
      </c>
      <c r="M2449" s="145">
        <v>0</v>
      </c>
      <c r="N2449" s="145">
        <v>10375</v>
      </c>
    </row>
    <row r="2450" spans="1:14">
      <c r="A2450" s="258"/>
      <c r="B2450" s="258"/>
      <c r="C2450" s="147" t="s">
        <v>3603</v>
      </c>
      <c r="D2450" s="145">
        <v>1</v>
      </c>
      <c r="E2450" s="145">
        <v>1</v>
      </c>
      <c r="F2450" s="145">
        <v>1</v>
      </c>
      <c r="G2450" s="145">
        <v>0</v>
      </c>
      <c r="H2450" s="145">
        <v>0</v>
      </c>
      <c r="I2450" s="145">
        <v>0</v>
      </c>
      <c r="J2450" s="145">
        <v>0</v>
      </c>
      <c r="K2450" s="145">
        <v>1</v>
      </c>
      <c r="L2450" s="145">
        <v>2</v>
      </c>
      <c r="M2450" s="145">
        <v>0</v>
      </c>
      <c r="N2450" s="145">
        <v>266984</v>
      </c>
    </row>
    <row r="2451" spans="1:14">
      <c r="A2451" s="258"/>
      <c r="B2451" s="258"/>
      <c r="C2451" s="147" t="s">
        <v>3604</v>
      </c>
      <c r="D2451" s="145">
        <v>4</v>
      </c>
      <c r="E2451" s="145">
        <v>1</v>
      </c>
      <c r="F2451" s="145">
        <v>0</v>
      </c>
      <c r="G2451" s="145">
        <v>0</v>
      </c>
      <c r="H2451" s="145">
        <v>0</v>
      </c>
      <c r="I2451" s="145">
        <v>0</v>
      </c>
      <c r="J2451" s="145">
        <v>0</v>
      </c>
      <c r="K2451" s="145">
        <v>1</v>
      </c>
      <c r="L2451" s="145">
        <v>2</v>
      </c>
      <c r="M2451" s="145">
        <v>2</v>
      </c>
      <c r="N2451" s="145">
        <v>22930</v>
      </c>
    </row>
    <row r="2452" spans="1:14">
      <c r="A2452" s="258"/>
      <c r="B2452" s="258"/>
      <c r="C2452" s="147" t="s">
        <v>2961</v>
      </c>
      <c r="D2452" s="145">
        <v>0</v>
      </c>
      <c r="E2452" s="145">
        <v>0</v>
      </c>
      <c r="F2452" s="145">
        <v>1</v>
      </c>
      <c r="G2452" s="145">
        <v>0</v>
      </c>
      <c r="H2452" s="145">
        <v>0</v>
      </c>
      <c r="I2452" s="145">
        <v>0</v>
      </c>
      <c r="J2452" s="145">
        <v>0</v>
      </c>
      <c r="K2452" s="145">
        <v>0</v>
      </c>
      <c r="L2452" s="145">
        <v>0</v>
      </c>
      <c r="M2452" s="145">
        <v>1</v>
      </c>
      <c r="N2452" s="145">
        <v>26544</v>
      </c>
    </row>
    <row r="2453" spans="1:14">
      <c r="A2453" s="258"/>
      <c r="B2453" s="258"/>
      <c r="C2453" s="147" t="s">
        <v>3605</v>
      </c>
      <c r="D2453" s="145">
        <v>1</v>
      </c>
      <c r="E2453" s="145">
        <v>0</v>
      </c>
      <c r="F2453" s="145">
        <v>0</v>
      </c>
      <c r="G2453" s="145">
        <v>0</v>
      </c>
      <c r="H2453" s="145">
        <v>0</v>
      </c>
      <c r="I2453" s="145">
        <v>0</v>
      </c>
      <c r="J2453" s="145">
        <v>0</v>
      </c>
      <c r="K2453" s="145">
        <v>1</v>
      </c>
      <c r="L2453" s="145">
        <v>0</v>
      </c>
      <c r="M2453" s="145">
        <v>0</v>
      </c>
      <c r="N2453" s="145">
        <v>5177</v>
      </c>
    </row>
    <row r="2454" spans="1:14">
      <c r="A2454" s="258"/>
      <c r="B2454" s="258"/>
      <c r="C2454" s="147" t="s">
        <v>3111</v>
      </c>
      <c r="D2454" s="145">
        <v>1</v>
      </c>
      <c r="E2454" s="145">
        <v>0</v>
      </c>
      <c r="F2454" s="145">
        <v>0</v>
      </c>
      <c r="G2454" s="145">
        <v>0</v>
      </c>
      <c r="H2454" s="145">
        <v>0</v>
      </c>
      <c r="I2454" s="145">
        <v>0</v>
      </c>
      <c r="J2454" s="145">
        <v>0</v>
      </c>
      <c r="K2454" s="145">
        <v>0</v>
      </c>
      <c r="L2454" s="145">
        <v>0</v>
      </c>
      <c r="M2454" s="145">
        <v>1</v>
      </c>
      <c r="N2454" s="145">
        <v>6865</v>
      </c>
    </row>
    <row r="2455" spans="1:14">
      <c r="A2455" s="258"/>
      <c r="B2455" s="258"/>
      <c r="C2455" s="147" t="s">
        <v>3606</v>
      </c>
      <c r="D2455" s="145">
        <v>2</v>
      </c>
      <c r="E2455" s="145">
        <v>0</v>
      </c>
      <c r="F2455" s="145">
        <v>0</v>
      </c>
      <c r="G2455" s="145">
        <v>0</v>
      </c>
      <c r="H2455" s="145">
        <v>0</v>
      </c>
      <c r="I2455" s="145">
        <v>0</v>
      </c>
      <c r="J2455" s="145">
        <v>1</v>
      </c>
      <c r="K2455" s="145">
        <v>1</v>
      </c>
      <c r="L2455" s="145">
        <v>0</v>
      </c>
      <c r="M2455" s="145">
        <v>0</v>
      </c>
      <c r="N2455" s="145">
        <v>50164</v>
      </c>
    </row>
    <row r="2456" spans="1:14">
      <c r="A2456" s="258"/>
      <c r="B2456" s="258"/>
      <c r="C2456" s="147" t="s">
        <v>3607</v>
      </c>
      <c r="D2456" s="145">
        <v>1</v>
      </c>
      <c r="E2456" s="145">
        <v>0</v>
      </c>
      <c r="F2456" s="145">
        <v>0</v>
      </c>
      <c r="G2456" s="145">
        <v>0</v>
      </c>
      <c r="H2456" s="145">
        <v>0</v>
      </c>
      <c r="I2456" s="145">
        <v>0</v>
      </c>
      <c r="J2456" s="145">
        <v>0</v>
      </c>
      <c r="K2456" s="145">
        <v>1</v>
      </c>
      <c r="L2456" s="145">
        <v>0</v>
      </c>
      <c r="M2456" s="145">
        <v>0</v>
      </c>
      <c r="N2456" s="145">
        <v>15026</v>
      </c>
    </row>
    <row r="2457" spans="1:14">
      <c r="A2457" s="258"/>
      <c r="B2457" s="258"/>
      <c r="C2457" s="147" t="s">
        <v>3608</v>
      </c>
      <c r="D2457" s="145">
        <v>0</v>
      </c>
      <c r="E2457" s="145">
        <v>0</v>
      </c>
      <c r="F2457" s="145">
        <v>1</v>
      </c>
      <c r="G2457" s="145">
        <v>0</v>
      </c>
      <c r="H2457" s="145">
        <v>0</v>
      </c>
      <c r="I2457" s="145">
        <v>0</v>
      </c>
      <c r="J2457" s="145">
        <v>1</v>
      </c>
      <c r="K2457" s="145">
        <v>0</v>
      </c>
      <c r="L2457" s="145">
        <v>0</v>
      </c>
      <c r="M2457" s="145">
        <v>0</v>
      </c>
      <c r="N2457" s="145">
        <v>24546</v>
      </c>
    </row>
    <row r="2458" spans="1:14">
      <c r="A2458" s="258"/>
      <c r="B2458" s="258"/>
      <c r="C2458" s="147" t="s">
        <v>3609</v>
      </c>
      <c r="D2458" s="145">
        <v>0</v>
      </c>
      <c r="E2458" s="145">
        <v>0</v>
      </c>
      <c r="F2458" s="145">
        <v>2</v>
      </c>
      <c r="G2458" s="145">
        <v>0</v>
      </c>
      <c r="H2458" s="145">
        <v>0</v>
      </c>
      <c r="I2458" s="145">
        <v>0</v>
      </c>
      <c r="J2458" s="145">
        <v>0</v>
      </c>
      <c r="K2458" s="145">
        <v>1</v>
      </c>
      <c r="L2458" s="145">
        <v>1</v>
      </c>
      <c r="M2458" s="145">
        <v>0</v>
      </c>
      <c r="N2458" s="145">
        <v>9742</v>
      </c>
    </row>
    <row r="2459" spans="1:14">
      <c r="A2459" s="258"/>
      <c r="B2459" s="258"/>
      <c r="C2459" s="147" t="s">
        <v>3610</v>
      </c>
      <c r="D2459" s="145">
        <v>0</v>
      </c>
      <c r="E2459" s="145">
        <v>0</v>
      </c>
      <c r="F2459" s="145">
        <v>0</v>
      </c>
      <c r="G2459" s="145">
        <v>1</v>
      </c>
      <c r="H2459" s="145">
        <v>0</v>
      </c>
      <c r="I2459" s="145">
        <v>0</v>
      </c>
      <c r="J2459" s="145">
        <v>0</v>
      </c>
      <c r="K2459" s="145">
        <v>0</v>
      </c>
      <c r="L2459" s="145">
        <v>1</v>
      </c>
      <c r="M2459" s="145">
        <v>0</v>
      </c>
      <c r="N2459" s="145">
        <v>6022</v>
      </c>
    </row>
    <row r="2460" spans="1:14">
      <c r="A2460" s="258"/>
      <c r="B2460" s="258"/>
      <c r="C2460" s="147" t="s">
        <v>3611</v>
      </c>
      <c r="D2460" s="145">
        <v>1</v>
      </c>
      <c r="E2460" s="145">
        <v>0</v>
      </c>
      <c r="F2460" s="145">
        <v>0</v>
      </c>
      <c r="G2460" s="145">
        <v>0</v>
      </c>
      <c r="H2460" s="145">
        <v>0</v>
      </c>
      <c r="I2460" s="145">
        <v>0</v>
      </c>
      <c r="J2460" s="145">
        <v>0</v>
      </c>
      <c r="K2460" s="145">
        <v>0</v>
      </c>
      <c r="L2460" s="145">
        <v>1</v>
      </c>
      <c r="M2460" s="145">
        <v>0</v>
      </c>
      <c r="N2460" s="145">
        <v>4139</v>
      </c>
    </row>
    <row r="2461" spans="1:14">
      <c r="A2461" s="258"/>
      <c r="B2461" s="258"/>
      <c r="C2461" s="147" t="s">
        <v>3612</v>
      </c>
      <c r="D2461" s="145">
        <v>1</v>
      </c>
      <c r="E2461" s="145">
        <v>0</v>
      </c>
      <c r="F2461" s="145">
        <v>1</v>
      </c>
      <c r="G2461" s="145">
        <v>0</v>
      </c>
      <c r="H2461" s="145">
        <v>0</v>
      </c>
      <c r="I2461" s="145">
        <v>0</v>
      </c>
      <c r="J2461" s="145">
        <v>1</v>
      </c>
      <c r="K2461" s="145">
        <v>1</v>
      </c>
      <c r="L2461" s="145">
        <v>0</v>
      </c>
      <c r="M2461" s="145">
        <v>0</v>
      </c>
      <c r="N2461" s="145">
        <v>12951</v>
      </c>
    </row>
    <row r="2462" spans="1:14">
      <c r="A2462" s="258"/>
      <c r="B2462" s="258"/>
      <c r="C2462" s="147" t="s">
        <v>3613</v>
      </c>
      <c r="D2462" s="145">
        <v>6</v>
      </c>
      <c r="E2462" s="145">
        <v>0</v>
      </c>
      <c r="F2462" s="145">
        <v>1</v>
      </c>
      <c r="G2462" s="145">
        <v>0</v>
      </c>
      <c r="H2462" s="145">
        <v>1</v>
      </c>
      <c r="I2462" s="145">
        <v>6</v>
      </c>
      <c r="J2462" s="145">
        <v>4</v>
      </c>
      <c r="K2462" s="145">
        <v>1</v>
      </c>
      <c r="L2462" s="145">
        <v>5</v>
      </c>
      <c r="M2462" s="145">
        <v>4</v>
      </c>
      <c r="N2462" s="145">
        <v>62374</v>
      </c>
    </row>
    <row r="2463" spans="1:14">
      <c r="A2463" s="258"/>
      <c r="B2463" s="258"/>
      <c r="C2463" s="147" t="s">
        <v>3614</v>
      </c>
      <c r="D2463" s="145">
        <v>1</v>
      </c>
      <c r="E2463" s="145">
        <v>0</v>
      </c>
      <c r="F2463" s="145">
        <v>0</v>
      </c>
      <c r="G2463" s="145">
        <v>0</v>
      </c>
      <c r="H2463" s="145">
        <v>0</v>
      </c>
      <c r="I2463" s="145">
        <v>0</v>
      </c>
      <c r="J2463" s="145">
        <v>0</v>
      </c>
      <c r="K2463" s="145">
        <v>0</v>
      </c>
      <c r="L2463" s="145">
        <v>0</v>
      </c>
      <c r="M2463" s="145">
        <v>1</v>
      </c>
      <c r="N2463" s="145">
        <v>4293</v>
      </c>
    </row>
    <row r="2464" spans="1:14">
      <c r="A2464" s="258"/>
      <c r="B2464" s="258"/>
      <c r="C2464" s="147" t="s">
        <v>3615</v>
      </c>
      <c r="D2464" s="145">
        <v>2</v>
      </c>
      <c r="E2464" s="145">
        <v>1</v>
      </c>
      <c r="F2464" s="145">
        <v>1</v>
      </c>
      <c r="G2464" s="145">
        <v>0</v>
      </c>
      <c r="H2464" s="145">
        <v>0</v>
      </c>
      <c r="I2464" s="145">
        <v>0</v>
      </c>
      <c r="J2464" s="145">
        <v>2</v>
      </c>
      <c r="K2464" s="145">
        <v>1</v>
      </c>
      <c r="L2464" s="145">
        <v>0</v>
      </c>
      <c r="M2464" s="145">
        <v>1</v>
      </c>
      <c r="N2464" s="145">
        <v>14346</v>
      </c>
    </row>
    <row r="2465" spans="1:14">
      <c r="A2465" s="258"/>
      <c r="B2465" s="258"/>
      <c r="C2465" s="147" t="s">
        <v>3616</v>
      </c>
      <c r="D2465" s="145">
        <v>4</v>
      </c>
      <c r="E2465" s="145">
        <v>3</v>
      </c>
      <c r="F2465" s="145">
        <v>0</v>
      </c>
      <c r="G2465" s="145">
        <v>0</v>
      </c>
      <c r="H2465" s="145">
        <v>0</v>
      </c>
      <c r="I2465" s="145">
        <v>1</v>
      </c>
      <c r="J2465" s="145">
        <v>1</v>
      </c>
      <c r="K2465" s="145">
        <v>0</v>
      </c>
      <c r="L2465" s="145">
        <v>3</v>
      </c>
      <c r="M2465" s="145">
        <v>4</v>
      </c>
      <c r="N2465" s="145">
        <v>59944</v>
      </c>
    </row>
    <row r="2466" spans="1:14">
      <c r="A2466" s="258"/>
      <c r="B2466" s="258"/>
      <c r="C2466" s="147" t="s">
        <v>3617</v>
      </c>
      <c r="D2466" s="145">
        <v>1</v>
      </c>
      <c r="E2466" s="145">
        <v>0</v>
      </c>
      <c r="F2466" s="145">
        <v>5</v>
      </c>
      <c r="G2466" s="145">
        <v>1</v>
      </c>
      <c r="H2466" s="145">
        <v>0</v>
      </c>
      <c r="I2466" s="145">
        <v>0</v>
      </c>
      <c r="J2466" s="145">
        <v>1</v>
      </c>
      <c r="K2466" s="145">
        <v>3</v>
      </c>
      <c r="L2466" s="145">
        <v>3</v>
      </c>
      <c r="M2466" s="145">
        <v>0</v>
      </c>
      <c r="N2466" s="145">
        <v>24703</v>
      </c>
    </row>
    <row r="2467" spans="1:14">
      <c r="A2467" s="258"/>
      <c r="B2467" s="258" t="s">
        <v>1951</v>
      </c>
      <c r="C2467" s="143"/>
      <c r="D2467" s="142">
        <v>9</v>
      </c>
      <c r="E2467" s="142">
        <v>4</v>
      </c>
      <c r="F2467" s="142">
        <v>1</v>
      </c>
      <c r="G2467" s="142">
        <v>0</v>
      </c>
      <c r="H2467" s="142">
        <v>0</v>
      </c>
      <c r="I2467" s="142">
        <v>0</v>
      </c>
      <c r="J2467" s="142"/>
      <c r="K2467" s="142"/>
      <c r="L2467" s="142"/>
      <c r="M2467" s="142"/>
      <c r="N2467" s="142"/>
    </row>
    <row r="2468" spans="1:14">
      <c r="A2468" s="258"/>
      <c r="B2468" s="258"/>
      <c r="C2468" s="147" t="s">
        <v>3618</v>
      </c>
      <c r="D2468" s="145">
        <v>1</v>
      </c>
      <c r="E2468" s="145">
        <v>2</v>
      </c>
      <c r="F2468" s="145">
        <v>0</v>
      </c>
      <c r="G2468" s="145">
        <v>0</v>
      </c>
      <c r="H2468" s="145">
        <v>0</v>
      </c>
      <c r="I2468" s="145">
        <v>0</v>
      </c>
      <c r="J2468" s="145">
        <v>0</v>
      </c>
      <c r="K2468" s="145">
        <v>2</v>
      </c>
      <c r="L2468" s="145">
        <v>1</v>
      </c>
      <c r="M2468" s="145">
        <v>0</v>
      </c>
      <c r="N2468" s="145">
        <v>31555</v>
      </c>
    </row>
    <row r="2469" spans="1:14" ht="19">
      <c r="A2469" s="258"/>
      <c r="B2469" s="258"/>
      <c r="C2469" s="147" t="s">
        <v>8098</v>
      </c>
      <c r="D2469" s="145">
        <v>8</v>
      </c>
      <c r="E2469" s="145">
        <v>1</v>
      </c>
      <c r="F2469" s="145">
        <v>1</v>
      </c>
      <c r="G2469" s="145">
        <v>0</v>
      </c>
      <c r="H2469" s="145">
        <v>0</v>
      </c>
      <c r="I2469" s="145">
        <v>0</v>
      </c>
      <c r="J2469" s="145">
        <v>1</v>
      </c>
      <c r="K2469" s="145">
        <v>3</v>
      </c>
      <c r="L2469" s="145">
        <v>0</v>
      </c>
      <c r="M2469" s="145">
        <v>5</v>
      </c>
      <c r="N2469" s="145">
        <v>66749</v>
      </c>
    </row>
    <row r="2470" spans="1:14">
      <c r="A2470" s="258"/>
      <c r="B2470" s="258"/>
      <c r="C2470" s="147" t="s">
        <v>3619</v>
      </c>
      <c r="D2470" s="145">
        <v>0</v>
      </c>
      <c r="E2470" s="145">
        <v>1</v>
      </c>
      <c r="F2470" s="145">
        <v>0</v>
      </c>
      <c r="G2470" s="145">
        <v>0</v>
      </c>
      <c r="H2470" s="145">
        <v>0</v>
      </c>
      <c r="I2470" s="145">
        <v>0</v>
      </c>
      <c r="J2470" s="145">
        <v>1</v>
      </c>
      <c r="K2470" s="145">
        <v>0</v>
      </c>
      <c r="L2470" s="145">
        <v>0</v>
      </c>
      <c r="M2470" s="145">
        <v>0</v>
      </c>
      <c r="N2470" s="145">
        <v>30163</v>
      </c>
    </row>
    <row r="2471" spans="1:14">
      <c r="A2471" s="258"/>
      <c r="B2471" s="258" t="s">
        <v>1955</v>
      </c>
      <c r="C2471" s="143"/>
      <c r="D2471" s="142">
        <v>29</v>
      </c>
      <c r="E2471" s="142">
        <v>16</v>
      </c>
      <c r="F2471" s="142">
        <v>4</v>
      </c>
      <c r="G2471" s="142">
        <v>2</v>
      </c>
      <c r="H2471" s="142">
        <v>0</v>
      </c>
      <c r="I2471" s="142">
        <v>5</v>
      </c>
      <c r="J2471" s="142"/>
      <c r="K2471" s="142"/>
      <c r="L2471" s="142"/>
      <c r="M2471" s="142"/>
      <c r="N2471" s="142"/>
    </row>
    <row r="2472" spans="1:14">
      <c r="A2472" s="258"/>
      <c r="B2472" s="258"/>
      <c r="C2472" s="147" t="s">
        <v>2806</v>
      </c>
      <c r="D2472" s="145">
        <v>1</v>
      </c>
      <c r="E2472" s="145">
        <v>0</v>
      </c>
      <c r="F2472" s="145">
        <v>0</v>
      </c>
      <c r="G2472" s="145">
        <v>0</v>
      </c>
      <c r="H2472" s="145">
        <v>0</v>
      </c>
      <c r="I2472" s="145">
        <v>0</v>
      </c>
      <c r="J2472" s="145">
        <v>0</v>
      </c>
      <c r="K2472" s="145">
        <v>0</v>
      </c>
      <c r="L2472" s="145">
        <v>1</v>
      </c>
      <c r="M2472" s="145">
        <v>0</v>
      </c>
      <c r="N2472" s="145"/>
    </row>
    <row r="2473" spans="1:14" ht="19">
      <c r="A2473" s="258"/>
      <c r="B2473" s="258"/>
      <c r="C2473" s="147" t="s">
        <v>8099</v>
      </c>
      <c r="D2473" s="145">
        <v>2</v>
      </c>
      <c r="E2473" s="145">
        <v>1</v>
      </c>
      <c r="F2473" s="145">
        <v>0</v>
      </c>
      <c r="G2473" s="145">
        <v>0</v>
      </c>
      <c r="H2473" s="145">
        <v>0</v>
      </c>
      <c r="I2473" s="145">
        <v>0</v>
      </c>
      <c r="J2473" s="145">
        <v>2</v>
      </c>
      <c r="K2473" s="145">
        <v>0</v>
      </c>
      <c r="L2473" s="145">
        <v>0</v>
      </c>
      <c r="M2473" s="145">
        <v>0</v>
      </c>
      <c r="N2473" s="145"/>
    </row>
    <row r="2474" spans="1:14">
      <c r="A2474" s="258"/>
      <c r="B2474" s="258"/>
      <c r="C2474" s="147" t="s">
        <v>49</v>
      </c>
      <c r="D2474" s="145">
        <v>1</v>
      </c>
      <c r="E2474" s="145">
        <v>3</v>
      </c>
      <c r="F2474" s="145">
        <v>1</v>
      </c>
      <c r="G2474" s="145">
        <v>0</v>
      </c>
      <c r="H2474" s="145">
        <v>0</v>
      </c>
      <c r="I2474" s="145">
        <v>0</v>
      </c>
      <c r="J2474" s="145">
        <v>1</v>
      </c>
      <c r="K2474" s="145">
        <v>1</v>
      </c>
      <c r="L2474" s="145">
        <v>3</v>
      </c>
      <c r="M2474" s="145">
        <v>0</v>
      </c>
      <c r="N2474" s="145"/>
    </row>
    <row r="2475" spans="1:14">
      <c r="A2475" s="258"/>
      <c r="B2475" s="258"/>
      <c r="C2475" s="147" t="s">
        <v>2577</v>
      </c>
      <c r="D2475" s="145">
        <v>3</v>
      </c>
      <c r="E2475" s="145">
        <v>0</v>
      </c>
      <c r="F2475" s="145">
        <v>0</v>
      </c>
      <c r="G2475" s="145">
        <v>0</v>
      </c>
      <c r="H2475" s="145">
        <v>0</v>
      </c>
      <c r="I2475" s="145">
        <v>0</v>
      </c>
      <c r="J2475" s="145">
        <v>0</v>
      </c>
      <c r="K2475" s="145">
        <v>0</v>
      </c>
      <c r="L2475" s="145">
        <v>0</v>
      </c>
      <c r="M2475" s="145">
        <v>3</v>
      </c>
      <c r="N2475" s="145"/>
    </row>
    <row r="2476" spans="1:14">
      <c r="A2476" s="258"/>
      <c r="B2476" s="258"/>
      <c r="C2476" s="147" t="s">
        <v>2571</v>
      </c>
      <c r="D2476" s="145">
        <v>2</v>
      </c>
      <c r="E2476" s="145">
        <v>1</v>
      </c>
      <c r="F2476" s="145">
        <v>1</v>
      </c>
      <c r="G2476" s="145">
        <v>0</v>
      </c>
      <c r="H2476" s="145">
        <v>0</v>
      </c>
      <c r="I2476" s="145">
        <v>2</v>
      </c>
      <c r="J2476" s="145">
        <v>3</v>
      </c>
      <c r="K2476" s="145">
        <v>2</v>
      </c>
      <c r="L2476" s="145">
        <v>0</v>
      </c>
      <c r="M2476" s="145">
        <v>1</v>
      </c>
      <c r="N2476" s="145"/>
    </row>
    <row r="2477" spans="1:14">
      <c r="A2477" s="258"/>
      <c r="B2477" s="258"/>
      <c r="C2477" s="147" t="s">
        <v>2322</v>
      </c>
      <c r="D2477" s="145">
        <v>1</v>
      </c>
      <c r="E2477" s="145">
        <v>0</v>
      </c>
      <c r="F2477" s="145">
        <v>0</v>
      </c>
      <c r="G2477" s="145">
        <v>0</v>
      </c>
      <c r="H2477" s="145">
        <v>0</v>
      </c>
      <c r="I2477" s="145">
        <v>0</v>
      </c>
      <c r="J2477" s="145">
        <v>0</v>
      </c>
      <c r="K2477" s="145">
        <v>0</v>
      </c>
      <c r="L2477" s="145">
        <v>1</v>
      </c>
      <c r="M2477" s="145">
        <v>0</v>
      </c>
      <c r="N2477" s="145"/>
    </row>
    <row r="2478" spans="1:14">
      <c r="A2478" s="258"/>
      <c r="B2478" s="258"/>
      <c r="C2478" s="147" t="s">
        <v>3620</v>
      </c>
      <c r="D2478" s="145">
        <v>1</v>
      </c>
      <c r="E2478" s="145">
        <v>0</v>
      </c>
      <c r="F2478" s="145">
        <v>0</v>
      </c>
      <c r="G2478" s="145">
        <v>0</v>
      </c>
      <c r="H2478" s="145">
        <v>0</v>
      </c>
      <c r="I2478" s="145">
        <v>0</v>
      </c>
      <c r="J2478" s="145">
        <v>0</v>
      </c>
      <c r="K2478" s="145">
        <v>0</v>
      </c>
      <c r="L2478" s="145">
        <v>1</v>
      </c>
      <c r="M2478" s="145">
        <v>0</v>
      </c>
      <c r="N2478" s="145"/>
    </row>
    <row r="2479" spans="1:14">
      <c r="A2479" s="258"/>
      <c r="B2479" s="258"/>
      <c r="C2479" s="147" t="s">
        <v>3621</v>
      </c>
      <c r="D2479" s="145">
        <v>1</v>
      </c>
      <c r="E2479" s="145">
        <v>2</v>
      </c>
      <c r="F2479" s="145">
        <v>0</v>
      </c>
      <c r="G2479" s="145">
        <v>0</v>
      </c>
      <c r="H2479" s="145">
        <v>0</v>
      </c>
      <c r="I2479" s="145">
        <v>0</v>
      </c>
      <c r="J2479" s="145">
        <v>2</v>
      </c>
      <c r="K2479" s="145">
        <v>0</v>
      </c>
      <c r="L2479" s="145">
        <v>0</v>
      </c>
      <c r="M2479" s="145">
        <v>1</v>
      </c>
      <c r="N2479" s="145"/>
    </row>
    <row r="2480" spans="1:14">
      <c r="A2480" s="258"/>
      <c r="B2480" s="258"/>
      <c r="C2480" s="147" t="s">
        <v>1961</v>
      </c>
      <c r="D2480" s="145">
        <v>0</v>
      </c>
      <c r="E2480" s="145">
        <v>0</v>
      </c>
      <c r="F2480" s="145">
        <v>1</v>
      </c>
      <c r="G2480" s="145">
        <v>0</v>
      </c>
      <c r="H2480" s="145">
        <v>0</v>
      </c>
      <c r="I2480" s="145">
        <v>0</v>
      </c>
      <c r="J2480" s="145">
        <v>1</v>
      </c>
      <c r="K2480" s="145">
        <v>0</v>
      </c>
      <c r="L2480" s="145">
        <v>0</v>
      </c>
      <c r="M2480" s="145">
        <v>0</v>
      </c>
      <c r="N2480" s="145"/>
    </row>
    <row r="2481" spans="1:14">
      <c r="A2481" s="258"/>
      <c r="B2481" s="258"/>
      <c r="C2481" s="147" t="s">
        <v>3622</v>
      </c>
      <c r="D2481" s="145">
        <v>3</v>
      </c>
      <c r="E2481" s="145">
        <v>0</v>
      </c>
      <c r="F2481" s="145">
        <v>0</v>
      </c>
      <c r="G2481" s="145">
        <v>0</v>
      </c>
      <c r="H2481" s="145">
        <v>0</v>
      </c>
      <c r="I2481" s="145">
        <v>0</v>
      </c>
      <c r="J2481" s="145">
        <v>1</v>
      </c>
      <c r="K2481" s="145">
        <v>2</v>
      </c>
      <c r="L2481" s="145"/>
      <c r="M2481" s="145"/>
      <c r="N2481" s="145"/>
    </row>
    <row r="2482" spans="1:14">
      <c r="A2482" s="258"/>
      <c r="B2482" s="258"/>
      <c r="C2482" s="147" t="s">
        <v>3578</v>
      </c>
      <c r="D2482" s="145">
        <v>0</v>
      </c>
      <c r="E2482" s="145">
        <v>1</v>
      </c>
      <c r="F2482" s="145">
        <v>0</v>
      </c>
      <c r="G2482" s="145">
        <v>0</v>
      </c>
      <c r="H2482" s="145">
        <v>0</v>
      </c>
      <c r="I2482" s="145">
        <v>1</v>
      </c>
      <c r="J2482" s="145">
        <v>0</v>
      </c>
      <c r="K2482" s="145">
        <v>1</v>
      </c>
      <c r="L2482" s="145">
        <v>1</v>
      </c>
      <c r="M2482" s="145"/>
      <c r="N2482" s="145"/>
    </row>
    <row r="2483" spans="1:14">
      <c r="A2483" s="258"/>
      <c r="B2483" s="258"/>
      <c r="C2483" s="147" t="s">
        <v>2377</v>
      </c>
      <c r="D2483" s="145">
        <v>2</v>
      </c>
      <c r="E2483" s="145">
        <v>0</v>
      </c>
      <c r="F2483" s="145">
        <v>0</v>
      </c>
      <c r="G2483" s="145">
        <v>0</v>
      </c>
      <c r="H2483" s="145">
        <v>0</v>
      </c>
      <c r="I2483" s="145">
        <v>0</v>
      </c>
      <c r="J2483" s="145">
        <v>1</v>
      </c>
      <c r="K2483" s="145">
        <v>0</v>
      </c>
      <c r="L2483" s="145">
        <v>1</v>
      </c>
      <c r="M2483" s="145">
        <v>0</v>
      </c>
      <c r="N2483" s="145"/>
    </row>
    <row r="2484" spans="1:14">
      <c r="A2484" s="258"/>
      <c r="B2484" s="258"/>
      <c r="C2484" s="147" t="s">
        <v>2657</v>
      </c>
      <c r="D2484" s="145">
        <v>2</v>
      </c>
      <c r="E2484" s="145">
        <v>3</v>
      </c>
      <c r="F2484" s="145">
        <v>1</v>
      </c>
      <c r="G2484" s="145">
        <v>1</v>
      </c>
      <c r="H2484" s="145">
        <v>0</v>
      </c>
      <c r="I2484" s="145">
        <v>0</v>
      </c>
      <c r="J2484" s="145">
        <v>1</v>
      </c>
      <c r="K2484" s="145">
        <v>3</v>
      </c>
      <c r="L2484" s="145">
        <v>3</v>
      </c>
      <c r="M2484" s="145">
        <v>0</v>
      </c>
      <c r="N2484" s="145"/>
    </row>
    <row r="2485" spans="1:14">
      <c r="A2485" s="258"/>
      <c r="B2485" s="258"/>
      <c r="C2485" s="147" t="s">
        <v>3623</v>
      </c>
      <c r="D2485" s="145">
        <v>1</v>
      </c>
      <c r="E2485" s="145">
        <v>2</v>
      </c>
      <c r="F2485" s="145">
        <v>0</v>
      </c>
      <c r="G2485" s="145">
        <v>0</v>
      </c>
      <c r="H2485" s="145">
        <v>0</v>
      </c>
      <c r="I2485" s="145">
        <v>0</v>
      </c>
      <c r="J2485" s="145">
        <v>1</v>
      </c>
      <c r="K2485" s="145">
        <v>2</v>
      </c>
      <c r="L2485" s="145">
        <v>0</v>
      </c>
      <c r="M2485" s="145">
        <v>0</v>
      </c>
      <c r="N2485" s="145"/>
    </row>
    <row r="2486" spans="1:14">
      <c r="A2486" s="258"/>
      <c r="B2486" s="258"/>
      <c r="C2486" s="147" t="s">
        <v>2562</v>
      </c>
      <c r="D2486" s="145">
        <v>2</v>
      </c>
      <c r="E2486" s="145">
        <v>0</v>
      </c>
      <c r="F2486" s="145">
        <v>0</v>
      </c>
      <c r="G2486" s="145">
        <v>0</v>
      </c>
      <c r="H2486" s="145">
        <v>0</v>
      </c>
      <c r="I2486" s="145">
        <v>0</v>
      </c>
      <c r="J2486" s="145">
        <v>0</v>
      </c>
      <c r="K2486" s="145">
        <v>2</v>
      </c>
      <c r="L2486" s="145">
        <v>0</v>
      </c>
      <c r="M2486" s="145">
        <v>0</v>
      </c>
      <c r="N2486" s="145"/>
    </row>
    <row r="2487" spans="1:14">
      <c r="A2487" s="258"/>
      <c r="B2487" s="258"/>
      <c r="C2487" s="147" t="s">
        <v>2328</v>
      </c>
      <c r="D2487" s="145">
        <v>4</v>
      </c>
      <c r="E2487" s="145">
        <v>3</v>
      </c>
      <c r="F2487" s="145">
        <v>0</v>
      </c>
      <c r="G2487" s="145">
        <v>1</v>
      </c>
      <c r="H2487" s="145">
        <v>0</v>
      </c>
      <c r="I2487" s="145">
        <v>2</v>
      </c>
      <c r="J2487" s="145">
        <v>1</v>
      </c>
      <c r="K2487" s="145">
        <v>4</v>
      </c>
      <c r="L2487" s="145">
        <v>4</v>
      </c>
      <c r="M2487" s="145">
        <v>1</v>
      </c>
      <c r="N2487" s="145"/>
    </row>
    <row r="2488" spans="1:14">
      <c r="A2488" s="258"/>
      <c r="B2488" s="258"/>
      <c r="C2488" s="147" t="s">
        <v>2696</v>
      </c>
      <c r="D2488" s="145">
        <v>3</v>
      </c>
      <c r="E2488" s="145">
        <v>0</v>
      </c>
      <c r="F2488" s="145">
        <v>0</v>
      </c>
      <c r="G2488" s="145">
        <v>0</v>
      </c>
      <c r="H2488" s="145">
        <v>0</v>
      </c>
      <c r="I2488" s="145">
        <v>0</v>
      </c>
      <c r="J2488" s="145">
        <v>0</v>
      </c>
      <c r="K2488" s="145">
        <v>0</v>
      </c>
      <c r="L2488" s="145">
        <v>1</v>
      </c>
      <c r="M2488" s="145">
        <v>2</v>
      </c>
      <c r="N2488" s="145"/>
    </row>
    <row r="2489" spans="1:14">
      <c r="A2489" s="258"/>
      <c r="B2489" s="258" t="s">
        <v>1963</v>
      </c>
      <c r="C2489" s="143"/>
      <c r="D2489" s="142">
        <v>11</v>
      </c>
      <c r="E2489" s="142">
        <v>5</v>
      </c>
      <c r="F2489" s="142">
        <v>3</v>
      </c>
      <c r="G2489" s="142">
        <v>7</v>
      </c>
      <c r="H2489" s="142">
        <v>1</v>
      </c>
      <c r="I2489" s="142">
        <v>1</v>
      </c>
      <c r="J2489" s="142"/>
      <c r="K2489" s="142"/>
      <c r="L2489" s="142"/>
      <c r="M2489" s="142"/>
      <c r="N2489" s="142"/>
    </row>
    <row r="2490" spans="1:14">
      <c r="A2490" s="258"/>
      <c r="B2490" s="258"/>
      <c r="C2490" s="147" t="s">
        <v>3538</v>
      </c>
      <c r="D2490" s="145">
        <v>2</v>
      </c>
      <c r="E2490" s="145">
        <v>0</v>
      </c>
      <c r="F2490" s="145">
        <v>0</v>
      </c>
      <c r="G2490" s="145">
        <v>0</v>
      </c>
      <c r="H2490" s="145">
        <v>0</v>
      </c>
      <c r="I2490" s="145">
        <v>0</v>
      </c>
      <c r="J2490" s="145">
        <v>0</v>
      </c>
      <c r="K2490" s="145">
        <v>0</v>
      </c>
      <c r="L2490" s="145">
        <v>1</v>
      </c>
      <c r="M2490" s="145">
        <v>1</v>
      </c>
      <c r="N2490" s="145"/>
    </row>
    <row r="2491" spans="1:14">
      <c r="A2491" s="258"/>
      <c r="B2491" s="258"/>
      <c r="C2491" s="147" t="s">
        <v>3624</v>
      </c>
      <c r="D2491" s="145">
        <v>0</v>
      </c>
      <c r="E2491" s="145">
        <v>1</v>
      </c>
      <c r="F2491" s="145">
        <v>0</v>
      </c>
      <c r="G2491" s="145">
        <v>0</v>
      </c>
      <c r="H2491" s="145">
        <v>0</v>
      </c>
      <c r="I2491" s="145">
        <v>0</v>
      </c>
      <c r="J2491" s="145">
        <v>1</v>
      </c>
      <c r="K2491" s="145">
        <v>0</v>
      </c>
      <c r="L2491" s="145">
        <v>0</v>
      </c>
      <c r="M2491" s="145">
        <v>0</v>
      </c>
      <c r="N2491" s="145"/>
    </row>
    <row r="2492" spans="1:14">
      <c r="A2492" s="258"/>
      <c r="B2492" s="258"/>
      <c r="C2492" s="147" t="s">
        <v>3625</v>
      </c>
      <c r="D2492" s="145">
        <v>1</v>
      </c>
      <c r="E2492" s="145">
        <v>0</v>
      </c>
      <c r="F2492" s="145">
        <v>0</v>
      </c>
      <c r="G2492" s="145">
        <v>2</v>
      </c>
      <c r="H2492" s="145">
        <v>0</v>
      </c>
      <c r="I2492" s="145">
        <v>0</v>
      </c>
      <c r="J2492" s="145">
        <v>2</v>
      </c>
      <c r="K2492" s="145">
        <v>0</v>
      </c>
      <c r="L2492" s="145">
        <v>1</v>
      </c>
      <c r="M2492" s="145">
        <v>0</v>
      </c>
      <c r="N2492" s="145"/>
    </row>
    <row r="2493" spans="1:14">
      <c r="A2493" s="258"/>
      <c r="B2493" s="258"/>
      <c r="C2493" s="147" t="s">
        <v>3626</v>
      </c>
      <c r="D2493" s="145">
        <v>0</v>
      </c>
      <c r="E2493" s="145">
        <v>0</v>
      </c>
      <c r="F2493" s="145">
        <v>1</v>
      </c>
      <c r="G2493" s="145">
        <v>0</v>
      </c>
      <c r="H2493" s="145">
        <v>0</v>
      </c>
      <c r="I2493" s="145">
        <v>0</v>
      </c>
      <c r="J2493" s="145">
        <v>0</v>
      </c>
      <c r="K2493" s="145">
        <v>0</v>
      </c>
      <c r="L2493" s="145">
        <v>0</v>
      </c>
      <c r="M2493" s="145">
        <v>1</v>
      </c>
      <c r="N2493" s="145"/>
    </row>
    <row r="2494" spans="1:14">
      <c r="A2494" s="258"/>
      <c r="B2494" s="258"/>
      <c r="C2494" s="147" t="s">
        <v>3627</v>
      </c>
      <c r="D2494" s="145">
        <v>1</v>
      </c>
      <c r="E2494" s="145">
        <v>0</v>
      </c>
      <c r="F2494" s="145">
        <v>0</v>
      </c>
      <c r="G2494" s="145">
        <v>0</v>
      </c>
      <c r="H2494" s="145">
        <v>0</v>
      </c>
      <c r="I2494" s="145">
        <v>0</v>
      </c>
      <c r="J2494" s="145">
        <v>1</v>
      </c>
      <c r="K2494" s="145">
        <v>0</v>
      </c>
      <c r="L2494" s="145">
        <v>0</v>
      </c>
      <c r="M2494" s="145">
        <v>0</v>
      </c>
      <c r="N2494" s="145"/>
    </row>
    <row r="2495" spans="1:14">
      <c r="A2495" s="258"/>
      <c r="B2495" s="258"/>
      <c r="C2495" s="147" t="s">
        <v>3628</v>
      </c>
      <c r="D2495" s="145">
        <v>0</v>
      </c>
      <c r="E2495" s="145">
        <v>2</v>
      </c>
      <c r="F2495" s="145">
        <v>0</v>
      </c>
      <c r="G2495" s="145">
        <v>0</v>
      </c>
      <c r="H2495" s="145">
        <v>0</v>
      </c>
      <c r="I2495" s="145">
        <v>0</v>
      </c>
      <c r="J2495" s="145">
        <v>0</v>
      </c>
      <c r="K2495" s="145">
        <v>0</v>
      </c>
      <c r="L2495" s="145">
        <v>1</v>
      </c>
      <c r="M2495" s="145">
        <v>1</v>
      </c>
      <c r="N2495" s="145"/>
    </row>
    <row r="2496" spans="1:14">
      <c r="A2496" s="258"/>
      <c r="B2496" s="258"/>
      <c r="C2496" s="147" t="s">
        <v>2572</v>
      </c>
      <c r="D2496" s="145">
        <v>1</v>
      </c>
      <c r="E2496" s="145">
        <v>0</v>
      </c>
      <c r="F2496" s="145">
        <v>0</v>
      </c>
      <c r="G2496" s="145">
        <v>0</v>
      </c>
      <c r="H2496" s="145">
        <v>0</v>
      </c>
      <c r="I2496" s="145">
        <v>0</v>
      </c>
      <c r="J2496" s="145">
        <v>0</v>
      </c>
      <c r="K2496" s="145">
        <v>1</v>
      </c>
      <c r="L2496" s="145">
        <v>0</v>
      </c>
      <c r="M2496" s="145">
        <v>0</v>
      </c>
      <c r="N2496" s="145"/>
    </row>
    <row r="2497" spans="1:14">
      <c r="A2497" s="258"/>
      <c r="B2497" s="258"/>
      <c r="C2497" s="147" t="s">
        <v>2766</v>
      </c>
      <c r="D2497" s="145">
        <v>1</v>
      </c>
      <c r="E2497" s="145">
        <v>0</v>
      </c>
      <c r="F2497" s="145">
        <v>0</v>
      </c>
      <c r="G2497" s="145">
        <v>0</v>
      </c>
      <c r="H2497" s="145">
        <v>0</v>
      </c>
      <c r="I2497" s="145">
        <v>0</v>
      </c>
      <c r="J2497" s="145">
        <v>0</v>
      </c>
      <c r="K2497" s="145">
        <v>0</v>
      </c>
      <c r="L2497" s="145">
        <v>1</v>
      </c>
      <c r="M2497" s="145">
        <v>0</v>
      </c>
      <c r="N2497" s="145"/>
    </row>
    <row r="2498" spans="1:14">
      <c r="A2498" s="258"/>
      <c r="B2498" s="258"/>
      <c r="C2498" s="147" t="s">
        <v>3574</v>
      </c>
      <c r="D2498" s="145">
        <v>1</v>
      </c>
      <c r="E2498" s="145">
        <v>0</v>
      </c>
      <c r="F2498" s="145">
        <v>0</v>
      </c>
      <c r="G2498" s="145">
        <v>1</v>
      </c>
      <c r="H2498" s="145">
        <v>0</v>
      </c>
      <c r="I2498" s="145">
        <v>0</v>
      </c>
      <c r="J2498" s="145">
        <v>1</v>
      </c>
      <c r="K2498" s="145">
        <v>0</v>
      </c>
      <c r="L2498" s="145">
        <v>1</v>
      </c>
      <c r="M2498" s="145">
        <v>0</v>
      </c>
      <c r="N2498" s="145"/>
    </row>
    <row r="2499" spans="1:14">
      <c r="A2499" s="258"/>
      <c r="B2499" s="258"/>
      <c r="C2499" s="147" t="s">
        <v>3629</v>
      </c>
      <c r="D2499" s="145">
        <v>0</v>
      </c>
      <c r="E2499" s="145">
        <v>0</v>
      </c>
      <c r="F2499" s="145">
        <v>0</v>
      </c>
      <c r="G2499" s="145">
        <v>1</v>
      </c>
      <c r="H2499" s="145">
        <v>0</v>
      </c>
      <c r="I2499" s="145">
        <v>0</v>
      </c>
      <c r="J2499" s="145">
        <v>0</v>
      </c>
      <c r="K2499" s="145">
        <v>1</v>
      </c>
      <c r="L2499" s="145">
        <v>0</v>
      </c>
      <c r="M2499" s="145">
        <v>0</v>
      </c>
      <c r="N2499" s="145"/>
    </row>
    <row r="2500" spans="1:14">
      <c r="A2500" s="258"/>
      <c r="B2500" s="258"/>
      <c r="C2500" s="147" t="s">
        <v>3630</v>
      </c>
      <c r="D2500" s="145">
        <v>1</v>
      </c>
      <c r="E2500" s="145">
        <v>0</v>
      </c>
      <c r="F2500" s="145">
        <v>1</v>
      </c>
      <c r="G2500" s="145">
        <v>0</v>
      </c>
      <c r="H2500" s="145">
        <v>0</v>
      </c>
      <c r="I2500" s="145">
        <v>0</v>
      </c>
      <c r="J2500" s="145">
        <v>0</v>
      </c>
      <c r="K2500" s="145">
        <v>1</v>
      </c>
      <c r="L2500" s="145">
        <v>1</v>
      </c>
      <c r="M2500" s="145"/>
      <c r="N2500" s="145"/>
    </row>
    <row r="2501" spans="1:14">
      <c r="A2501" s="258"/>
      <c r="B2501" s="258"/>
      <c r="C2501" s="147" t="s">
        <v>3631</v>
      </c>
      <c r="D2501" s="145">
        <v>1</v>
      </c>
      <c r="E2501" s="145">
        <v>0</v>
      </c>
      <c r="F2501" s="145">
        <v>0</v>
      </c>
      <c r="G2501" s="145">
        <v>0</v>
      </c>
      <c r="H2501" s="145">
        <v>0</v>
      </c>
      <c r="I2501" s="145">
        <v>0</v>
      </c>
      <c r="J2501" s="145">
        <v>1</v>
      </c>
      <c r="K2501" s="145">
        <v>0</v>
      </c>
      <c r="L2501" s="145">
        <v>0</v>
      </c>
      <c r="M2501" s="145">
        <v>0</v>
      </c>
      <c r="N2501" s="145"/>
    </row>
    <row r="2502" spans="1:14">
      <c r="A2502" s="258"/>
      <c r="B2502" s="258"/>
      <c r="C2502" s="147" t="s">
        <v>3632</v>
      </c>
      <c r="D2502" s="145">
        <v>0</v>
      </c>
      <c r="E2502" s="145">
        <v>0</v>
      </c>
      <c r="F2502" s="145">
        <v>0</v>
      </c>
      <c r="G2502" s="145">
        <v>2</v>
      </c>
      <c r="H2502" s="145">
        <v>0</v>
      </c>
      <c r="I2502" s="145">
        <v>0</v>
      </c>
      <c r="J2502" s="145">
        <v>0</v>
      </c>
      <c r="K2502" s="145">
        <v>1</v>
      </c>
      <c r="L2502" s="145">
        <v>1</v>
      </c>
      <c r="M2502" s="145">
        <v>0</v>
      </c>
      <c r="N2502" s="145"/>
    </row>
    <row r="2503" spans="1:14">
      <c r="A2503" s="258"/>
      <c r="B2503" s="258"/>
      <c r="C2503" s="147" t="s">
        <v>3633</v>
      </c>
      <c r="D2503" s="145">
        <v>0</v>
      </c>
      <c r="E2503" s="145">
        <v>2</v>
      </c>
      <c r="F2503" s="145">
        <v>1</v>
      </c>
      <c r="G2503" s="145">
        <v>0</v>
      </c>
      <c r="H2503" s="145">
        <v>1</v>
      </c>
      <c r="I2503" s="145">
        <v>1</v>
      </c>
      <c r="J2503" s="145">
        <v>3</v>
      </c>
      <c r="K2503" s="145">
        <v>1</v>
      </c>
      <c r="L2503" s="145">
        <v>0</v>
      </c>
      <c r="M2503" s="145">
        <v>1</v>
      </c>
      <c r="N2503" s="145"/>
    </row>
    <row r="2504" spans="1:14">
      <c r="A2504" s="258"/>
      <c r="B2504" s="258"/>
      <c r="C2504" s="147" t="s">
        <v>3634</v>
      </c>
      <c r="D2504" s="145">
        <v>2</v>
      </c>
      <c r="E2504" s="145">
        <v>0</v>
      </c>
      <c r="F2504" s="145">
        <v>0</v>
      </c>
      <c r="G2504" s="145">
        <v>1</v>
      </c>
      <c r="H2504" s="145">
        <v>0</v>
      </c>
      <c r="I2504" s="145">
        <v>0</v>
      </c>
      <c r="J2504" s="145">
        <v>1</v>
      </c>
      <c r="K2504" s="145">
        <v>0</v>
      </c>
      <c r="L2504" s="145">
        <v>2</v>
      </c>
      <c r="M2504" s="145">
        <v>0</v>
      </c>
      <c r="N2504" s="145"/>
    </row>
    <row r="2505" spans="1:14">
      <c r="A2505" s="258"/>
      <c r="B2505" s="258" t="s">
        <v>2259</v>
      </c>
      <c r="C2505" s="143"/>
      <c r="D2505" s="142">
        <v>2</v>
      </c>
      <c r="E2505" s="142">
        <v>0</v>
      </c>
      <c r="F2505" s="142">
        <v>1</v>
      </c>
      <c r="G2505" s="142">
        <v>0</v>
      </c>
      <c r="H2505" s="142">
        <v>0</v>
      </c>
      <c r="I2505" s="142">
        <v>0</v>
      </c>
      <c r="J2505" s="142"/>
      <c r="K2505" s="142"/>
      <c r="L2505" s="142"/>
      <c r="M2505" s="142"/>
      <c r="N2505" s="142"/>
    </row>
    <row r="2506" spans="1:14">
      <c r="A2506" s="258"/>
      <c r="B2506" s="258"/>
      <c r="C2506" s="147" t="s">
        <v>3635</v>
      </c>
      <c r="D2506" s="145">
        <v>2</v>
      </c>
      <c r="E2506" s="145">
        <v>0</v>
      </c>
      <c r="F2506" s="145">
        <v>1</v>
      </c>
      <c r="G2506" s="145">
        <v>0</v>
      </c>
      <c r="H2506" s="145">
        <v>0</v>
      </c>
      <c r="I2506" s="145">
        <v>0</v>
      </c>
      <c r="J2506" s="145">
        <v>1</v>
      </c>
      <c r="K2506" s="145">
        <v>1</v>
      </c>
      <c r="L2506" s="145">
        <v>1</v>
      </c>
      <c r="M2506" s="145">
        <v>0</v>
      </c>
      <c r="N2506" s="145"/>
    </row>
    <row r="2507" spans="1:14">
      <c r="A2507" s="258" t="s">
        <v>113</v>
      </c>
      <c r="B2507" s="143" t="s">
        <v>1904</v>
      </c>
      <c r="C2507" s="143"/>
      <c r="D2507" s="142">
        <v>43</v>
      </c>
      <c r="E2507" s="142">
        <v>4</v>
      </c>
      <c r="F2507" s="142">
        <v>12</v>
      </c>
      <c r="G2507" s="142">
        <v>2</v>
      </c>
      <c r="H2507" s="142">
        <v>0</v>
      </c>
      <c r="I2507" s="142">
        <v>2</v>
      </c>
      <c r="J2507" s="142"/>
      <c r="K2507" s="142"/>
      <c r="L2507" s="142"/>
      <c r="M2507" s="142"/>
      <c r="N2507" s="142"/>
    </row>
    <row r="2508" spans="1:14">
      <c r="A2508" s="258"/>
      <c r="B2508" s="258" t="s">
        <v>1905</v>
      </c>
      <c r="C2508" s="143"/>
      <c r="D2508" s="142">
        <v>35</v>
      </c>
      <c r="E2508" s="142">
        <v>3</v>
      </c>
      <c r="F2508" s="142">
        <v>12</v>
      </c>
      <c r="G2508" s="142">
        <v>2</v>
      </c>
      <c r="H2508" s="142">
        <v>0</v>
      </c>
      <c r="I2508" s="142">
        <v>2</v>
      </c>
      <c r="J2508" s="142"/>
      <c r="K2508" s="142"/>
      <c r="L2508" s="142"/>
      <c r="M2508" s="142"/>
      <c r="N2508" s="142"/>
    </row>
    <row r="2509" spans="1:14">
      <c r="A2509" s="258"/>
      <c r="B2509" s="258"/>
      <c r="C2509" s="147" t="s">
        <v>3636</v>
      </c>
      <c r="D2509" s="145">
        <v>1</v>
      </c>
      <c r="E2509" s="145">
        <v>0</v>
      </c>
      <c r="F2509" s="145">
        <v>0</v>
      </c>
      <c r="G2509" s="145">
        <v>0</v>
      </c>
      <c r="H2509" s="145">
        <v>0</v>
      </c>
      <c r="I2509" s="145">
        <v>0</v>
      </c>
      <c r="J2509" s="145">
        <v>0</v>
      </c>
      <c r="K2509" s="145">
        <v>0</v>
      </c>
      <c r="L2509" s="145">
        <v>1</v>
      </c>
      <c r="M2509" s="145">
        <v>0</v>
      </c>
      <c r="N2509" s="145">
        <v>18757</v>
      </c>
    </row>
    <row r="2510" spans="1:14">
      <c r="A2510" s="258"/>
      <c r="B2510" s="258"/>
      <c r="C2510" s="147" t="s">
        <v>3637</v>
      </c>
      <c r="D2510" s="145">
        <v>0</v>
      </c>
      <c r="E2510" s="145">
        <v>0</v>
      </c>
      <c r="F2510" s="145">
        <v>1</v>
      </c>
      <c r="G2510" s="145">
        <v>0</v>
      </c>
      <c r="H2510" s="145">
        <v>0</v>
      </c>
      <c r="I2510" s="145">
        <v>0</v>
      </c>
      <c r="J2510" s="145">
        <v>0</v>
      </c>
      <c r="K2510" s="145">
        <v>0</v>
      </c>
      <c r="L2510" s="145">
        <v>1</v>
      </c>
      <c r="M2510" s="145">
        <v>0</v>
      </c>
      <c r="N2510" s="145">
        <v>2179</v>
      </c>
    </row>
    <row r="2511" spans="1:14">
      <c r="A2511" s="258"/>
      <c r="B2511" s="258"/>
      <c r="C2511" s="147" t="s">
        <v>3638</v>
      </c>
      <c r="D2511" s="145">
        <v>0</v>
      </c>
      <c r="E2511" s="145">
        <v>0</v>
      </c>
      <c r="F2511" s="145">
        <v>1</v>
      </c>
      <c r="G2511" s="145">
        <v>0</v>
      </c>
      <c r="H2511" s="145">
        <v>0</v>
      </c>
      <c r="I2511" s="145">
        <v>0</v>
      </c>
      <c r="J2511" s="145">
        <v>0</v>
      </c>
      <c r="K2511" s="145">
        <v>0</v>
      </c>
      <c r="L2511" s="145">
        <v>1</v>
      </c>
      <c r="M2511" s="145">
        <v>0</v>
      </c>
      <c r="N2511" s="145">
        <v>436</v>
      </c>
    </row>
    <row r="2512" spans="1:14">
      <c r="A2512" s="258"/>
      <c r="B2512" s="258"/>
      <c r="C2512" s="147" t="s">
        <v>3639</v>
      </c>
      <c r="D2512" s="145">
        <v>1</v>
      </c>
      <c r="E2512" s="145">
        <v>0</v>
      </c>
      <c r="F2512" s="145">
        <v>0</v>
      </c>
      <c r="G2512" s="145">
        <v>0</v>
      </c>
      <c r="H2512" s="145">
        <v>0</v>
      </c>
      <c r="I2512" s="145">
        <v>0</v>
      </c>
      <c r="J2512" s="145">
        <v>0</v>
      </c>
      <c r="K2512" s="145">
        <v>0</v>
      </c>
      <c r="L2512" s="145">
        <v>1</v>
      </c>
      <c r="M2512" s="145">
        <v>0</v>
      </c>
      <c r="N2512" s="145">
        <v>29690</v>
      </c>
    </row>
    <row r="2513" spans="1:14">
      <c r="A2513" s="258"/>
      <c r="B2513" s="258"/>
      <c r="C2513" s="147" t="s">
        <v>3640</v>
      </c>
      <c r="D2513" s="145">
        <v>1</v>
      </c>
      <c r="E2513" s="145">
        <v>0</v>
      </c>
      <c r="F2513" s="145">
        <v>0</v>
      </c>
      <c r="G2513" s="145">
        <v>0</v>
      </c>
      <c r="H2513" s="145">
        <v>0</v>
      </c>
      <c r="I2513" s="145">
        <v>0</v>
      </c>
      <c r="J2513" s="145">
        <v>0</v>
      </c>
      <c r="K2513" s="145">
        <v>1</v>
      </c>
      <c r="L2513" s="145">
        <v>0</v>
      </c>
      <c r="M2513" s="145">
        <v>0</v>
      </c>
      <c r="N2513" s="145">
        <v>6089</v>
      </c>
    </row>
    <row r="2514" spans="1:14">
      <c r="A2514" s="258"/>
      <c r="B2514" s="258"/>
      <c r="C2514" s="147" t="s">
        <v>2703</v>
      </c>
      <c r="D2514" s="145">
        <v>0</v>
      </c>
      <c r="E2514" s="145">
        <v>0</v>
      </c>
      <c r="F2514" s="145">
        <v>1</v>
      </c>
      <c r="G2514" s="145">
        <v>0</v>
      </c>
      <c r="H2514" s="145">
        <v>0</v>
      </c>
      <c r="I2514" s="145">
        <v>0</v>
      </c>
      <c r="J2514" s="145">
        <v>0</v>
      </c>
      <c r="K2514" s="145">
        <v>1</v>
      </c>
      <c r="L2514" s="145">
        <v>0</v>
      </c>
      <c r="M2514" s="145">
        <v>0</v>
      </c>
      <c r="N2514" s="145">
        <v>9488</v>
      </c>
    </row>
    <row r="2515" spans="1:14">
      <c r="A2515" s="258"/>
      <c r="B2515" s="258"/>
      <c r="C2515" s="147" t="s">
        <v>3641</v>
      </c>
      <c r="D2515" s="145">
        <v>1</v>
      </c>
      <c r="E2515" s="145">
        <v>0</v>
      </c>
      <c r="F2515" s="145">
        <v>0</v>
      </c>
      <c r="G2515" s="145">
        <v>0</v>
      </c>
      <c r="H2515" s="145">
        <v>0</v>
      </c>
      <c r="I2515" s="145">
        <v>0</v>
      </c>
      <c r="J2515" s="145">
        <v>0</v>
      </c>
      <c r="K2515" s="145">
        <v>0</v>
      </c>
      <c r="L2515" s="145">
        <v>1</v>
      </c>
      <c r="M2515" s="145">
        <v>0</v>
      </c>
      <c r="N2515" s="145">
        <v>4270</v>
      </c>
    </row>
    <row r="2516" spans="1:14">
      <c r="A2516" s="258"/>
      <c r="B2516" s="258"/>
      <c r="C2516" s="147" t="s">
        <v>3642</v>
      </c>
      <c r="D2516" s="145">
        <v>0</v>
      </c>
      <c r="E2516" s="145">
        <v>0</v>
      </c>
      <c r="F2516" s="145">
        <v>1</v>
      </c>
      <c r="G2516" s="145">
        <v>0</v>
      </c>
      <c r="H2516" s="145">
        <v>0</v>
      </c>
      <c r="I2516" s="145">
        <v>0</v>
      </c>
      <c r="J2516" s="145">
        <v>0</v>
      </c>
      <c r="K2516" s="145">
        <v>1</v>
      </c>
      <c r="L2516" s="145">
        <v>0</v>
      </c>
      <c r="M2516" s="145">
        <v>0</v>
      </c>
      <c r="N2516" s="145">
        <v>19659</v>
      </c>
    </row>
    <row r="2517" spans="1:14">
      <c r="A2517" s="258"/>
      <c r="B2517" s="258"/>
      <c r="C2517" s="147" t="s">
        <v>3643</v>
      </c>
      <c r="D2517" s="145">
        <v>1</v>
      </c>
      <c r="E2517" s="145">
        <v>0</v>
      </c>
      <c r="F2517" s="145">
        <v>0</v>
      </c>
      <c r="G2517" s="145">
        <v>0</v>
      </c>
      <c r="H2517" s="145">
        <v>0</v>
      </c>
      <c r="I2517" s="145">
        <v>0</v>
      </c>
      <c r="J2517" s="145">
        <v>0</v>
      </c>
      <c r="K2517" s="145">
        <v>1</v>
      </c>
      <c r="L2517" s="145">
        <v>0</v>
      </c>
      <c r="M2517" s="145">
        <v>0</v>
      </c>
      <c r="N2517" s="145">
        <v>10623</v>
      </c>
    </row>
    <row r="2518" spans="1:14">
      <c r="A2518" s="258"/>
      <c r="B2518" s="258"/>
      <c r="C2518" s="147" t="s">
        <v>3644</v>
      </c>
      <c r="D2518" s="145">
        <v>1</v>
      </c>
      <c r="E2518" s="145">
        <v>0</v>
      </c>
      <c r="F2518" s="145">
        <v>0</v>
      </c>
      <c r="G2518" s="145">
        <v>0</v>
      </c>
      <c r="H2518" s="145">
        <v>0</v>
      </c>
      <c r="I2518" s="145">
        <v>0</v>
      </c>
      <c r="J2518" s="145">
        <v>0</v>
      </c>
      <c r="K2518" s="145">
        <v>0</v>
      </c>
      <c r="L2518" s="145">
        <v>1</v>
      </c>
      <c r="M2518" s="145">
        <v>0</v>
      </c>
      <c r="N2518" s="145">
        <v>8195</v>
      </c>
    </row>
    <row r="2519" spans="1:14">
      <c r="A2519" s="258"/>
      <c r="B2519" s="258"/>
      <c r="C2519" s="147" t="s">
        <v>3645</v>
      </c>
      <c r="D2519" s="145">
        <v>0</v>
      </c>
      <c r="E2519" s="145">
        <v>1</v>
      </c>
      <c r="F2519" s="145">
        <v>0</v>
      </c>
      <c r="G2519" s="145">
        <v>0</v>
      </c>
      <c r="H2519" s="145">
        <v>0</v>
      </c>
      <c r="I2519" s="145">
        <v>0</v>
      </c>
      <c r="J2519" s="145">
        <v>0</v>
      </c>
      <c r="K2519" s="145">
        <v>0</v>
      </c>
      <c r="L2519" s="145">
        <v>1</v>
      </c>
      <c r="M2519" s="145">
        <v>0</v>
      </c>
      <c r="N2519" s="145">
        <v>95946</v>
      </c>
    </row>
    <row r="2520" spans="1:14">
      <c r="A2520" s="258"/>
      <c r="B2520" s="258"/>
      <c r="C2520" s="147" t="s">
        <v>3646</v>
      </c>
      <c r="D2520" s="145">
        <v>1</v>
      </c>
      <c r="E2520" s="145">
        <v>0</v>
      </c>
      <c r="F2520" s="145">
        <v>0</v>
      </c>
      <c r="G2520" s="145">
        <v>0</v>
      </c>
      <c r="H2520" s="145">
        <v>0</v>
      </c>
      <c r="I2520" s="145">
        <v>0</v>
      </c>
      <c r="J2520" s="145">
        <v>0</v>
      </c>
      <c r="K2520" s="145">
        <v>0</v>
      </c>
      <c r="L2520" s="145">
        <v>0</v>
      </c>
      <c r="M2520" s="145">
        <v>1</v>
      </c>
      <c r="N2520" s="145">
        <v>11417</v>
      </c>
    </row>
    <row r="2521" spans="1:14">
      <c r="A2521" s="258"/>
      <c r="B2521" s="258"/>
      <c r="C2521" s="147" t="s">
        <v>3647</v>
      </c>
      <c r="D2521" s="145">
        <v>1</v>
      </c>
      <c r="E2521" s="145">
        <v>0</v>
      </c>
      <c r="F2521" s="145">
        <v>0</v>
      </c>
      <c r="G2521" s="145">
        <v>0</v>
      </c>
      <c r="H2521" s="145">
        <v>0</v>
      </c>
      <c r="I2521" s="145">
        <v>0</v>
      </c>
      <c r="J2521" s="145">
        <v>0</v>
      </c>
      <c r="K2521" s="145">
        <v>0</v>
      </c>
      <c r="L2521" s="145">
        <v>0</v>
      </c>
      <c r="M2521" s="145">
        <v>1</v>
      </c>
      <c r="N2521" s="145">
        <v>749</v>
      </c>
    </row>
    <row r="2522" spans="1:14">
      <c r="A2522" s="258"/>
      <c r="B2522" s="258"/>
      <c r="C2522" s="147" t="s">
        <v>3648</v>
      </c>
      <c r="D2522" s="145">
        <v>1</v>
      </c>
      <c r="E2522" s="145">
        <v>0</v>
      </c>
      <c r="F2522" s="145">
        <v>0</v>
      </c>
      <c r="G2522" s="145">
        <v>0</v>
      </c>
      <c r="H2522" s="145">
        <v>0</v>
      </c>
      <c r="I2522" s="145">
        <v>0</v>
      </c>
      <c r="J2522" s="145">
        <v>0</v>
      </c>
      <c r="K2522" s="145">
        <v>1</v>
      </c>
      <c r="L2522" s="145">
        <v>0</v>
      </c>
      <c r="M2522" s="145">
        <v>0</v>
      </c>
      <c r="N2522" s="145">
        <v>49990</v>
      </c>
    </row>
    <row r="2523" spans="1:14">
      <c r="A2523" s="258"/>
      <c r="B2523" s="258"/>
      <c r="C2523" s="147" t="s">
        <v>3217</v>
      </c>
      <c r="D2523" s="145">
        <v>0</v>
      </c>
      <c r="E2523" s="145">
        <v>0</v>
      </c>
      <c r="F2523" s="145">
        <v>1</v>
      </c>
      <c r="G2523" s="145">
        <v>0</v>
      </c>
      <c r="H2523" s="145">
        <v>0</v>
      </c>
      <c r="I2523" s="145">
        <v>0</v>
      </c>
      <c r="J2523" s="145">
        <v>1</v>
      </c>
      <c r="K2523" s="145">
        <v>0</v>
      </c>
      <c r="L2523" s="145">
        <v>0</v>
      </c>
      <c r="M2523" s="145">
        <v>0</v>
      </c>
      <c r="N2523" s="145">
        <v>2658</v>
      </c>
    </row>
    <row r="2524" spans="1:14">
      <c r="A2524" s="258"/>
      <c r="B2524" s="258"/>
      <c r="C2524" s="147" t="s">
        <v>3649</v>
      </c>
      <c r="D2524" s="145">
        <v>1</v>
      </c>
      <c r="E2524" s="145">
        <v>0</v>
      </c>
      <c r="F2524" s="145">
        <v>1</v>
      </c>
      <c r="G2524" s="145">
        <v>0</v>
      </c>
      <c r="H2524" s="145">
        <v>0</v>
      </c>
      <c r="I2524" s="145">
        <v>0</v>
      </c>
      <c r="J2524" s="145">
        <v>2</v>
      </c>
      <c r="K2524" s="145">
        <v>0</v>
      </c>
      <c r="L2524" s="145">
        <v>0</v>
      </c>
      <c r="M2524" s="145">
        <v>0</v>
      </c>
      <c r="N2524" s="145">
        <v>12292</v>
      </c>
    </row>
    <row r="2525" spans="1:14">
      <c r="A2525" s="258"/>
      <c r="B2525" s="258"/>
      <c r="C2525" s="147" t="s">
        <v>3650</v>
      </c>
      <c r="D2525" s="145">
        <v>1</v>
      </c>
      <c r="E2525" s="145">
        <v>0</v>
      </c>
      <c r="F2525" s="145">
        <v>0</v>
      </c>
      <c r="G2525" s="145">
        <v>0</v>
      </c>
      <c r="H2525" s="145">
        <v>0</v>
      </c>
      <c r="I2525" s="145">
        <v>0</v>
      </c>
      <c r="J2525" s="145">
        <v>0</v>
      </c>
      <c r="K2525" s="145">
        <v>0</v>
      </c>
      <c r="L2525" s="145">
        <v>1</v>
      </c>
      <c r="M2525" s="145">
        <v>0</v>
      </c>
      <c r="N2525" s="145">
        <v>6425</v>
      </c>
    </row>
    <row r="2526" spans="1:14">
      <c r="A2526" s="258"/>
      <c r="B2526" s="258"/>
      <c r="C2526" s="147" t="s">
        <v>3651</v>
      </c>
      <c r="D2526" s="145">
        <v>1</v>
      </c>
      <c r="E2526" s="145">
        <v>0</v>
      </c>
      <c r="F2526" s="145">
        <v>0</v>
      </c>
      <c r="G2526" s="145">
        <v>0</v>
      </c>
      <c r="H2526" s="145">
        <v>0</v>
      </c>
      <c r="I2526" s="145">
        <v>0</v>
      </c>
      <c r="J2526" s="145">
        <v>1</v>
      </c>
      <c r="K2526" s="145">
        <v>0</v>
      </c>
      <c r="L2526" s="145">
        <v>0</v>
      </c>
      <c r="M2526" s="145">
        <v>0</v>
      </c>
      <c r="N2526" s="145">
        <v>3244</v>
      </c>
    </row>
    <row r="2527" spans="1:14">
      <c r="A2527" s="258"/>
      <c r="B2527" s="258"/>
      <c r="C2527" s="147" t="s">
        <v>3652</v>
      </c>
      <c r="D2527" s="145">
        <v>0</v>
      </c>
      <c r="E2527" s="145">
        <v>0</v>
      </c>
      <c r="F2527" s="145">
        <v>1</v>
      </c>
      <c r="G2527" s="145">
        <v>0</v>
      </c>
      <c r="H2527" s="145">
        <v>0</v>
      </c>
      <c r="I2527" s="145">
        <v>0</v>
      </c>
      <c r="J2527" s="145">
        <v>0</v>
      </c>
      <c r="K2527" s="145">
        <v>1</v>
      </c>
      <c r="L2527" s="145">
        <v>0</v>
      </c>
      <c r="M2527" s="145">
        <v>0</v>
      </c>
      <c r="N2527" s="145">
        <v>27208</v>
      </c>
    </row>
    <row r="2528" spans="1:14">
      <c r="A2528" s="258"/>
      <c r="B2528" s="258"/>
      <c r="C2528" s="147" t="s">
        <v>3653</v>
      </c>
      <c r="D2528" s="145">
        <v>1</v>
      </c>
      <c r="E2528" s="145">
        <v>0</v>
      </c>
      <c r="F2528" s="145">
        <v>0</v>
      </c>
      <c r="G2528" s="145">
        <v>0</v>
      </c>
      <c r="H2528" s="145">
        <v>0</v>
      </c>
      <c r="I2528" s="145">
        <v>0</v>
      </c>
      <c r="J2528" s="145">
        <v>0</v>
      </c>
      <c r="K2528" s="145">
        <v>1</v>
      </c>
      <c r="L2528" s="145">
        <v>0</v>
      </c>
      <c r="M2528" s="145">
        <v>0</v>
      </c>
      <c r="N2528" s="145">
        <v>91596</v>
      </c>
    </row>
    <row r="2529" spans="1:14">
      <c r="A2529" s="258"/>
      <c r="B2529" s="258"/>
      <c r="C2529" s="147" t="s">
        <v>3458</v>
      </c>
      <c r="D2529" s="145">
        <v>1</v>
      </c>
      <c r="E2529" s="145">
        <v>0</v>
      </c>
      <c r="F2529" s="145">
        <v>0</v>
      </c>
      <c r="G2529" s="145">
        <v>0</v>
      </c>
      <c r="H2529" s="145">
        <v>0</v>
      </c>
      <c r="I2529" s="145">
        <v>0</v>
      </c>
      <c r="J2529" s="145">
        <v>0</v>
      </c>
      <c r="K2529" s="145">
        <v>0</v>
      </c>
      <c r="L2529" s="145">
        <v>0</v>
      </c>
      <c r="M2529" s="145">
        <v>1</v>
      </c>
      <c r="N2529" s="145">
        <v>1989</v>
      </c>
    </row>
    <row r="2530" spans="1:14">
      <c r="A2530" s="258"/>
      <c r="B2530" s="258"/>
      <c r="C2530" s="147" t="s">
        <v>3654</v>
      </c>
      <c r="D2530" s="145">
        <v>0</v>
      </c>
      <c r="E2530" s="145">
        <v>0</v>
      </c>
      <c r="F2530" s="145">
        <v>0</v>
      </c>
      <c r="G2530" s="145">
        <v>0</v>
      </c>
      <c r="H2530" s="145">
        <v>0</v>
      </c>
      <c r="I2530" s="145">
        <v>1</v>
      </c>
      <c r="J2530" s="145">
        <v>0</v>
      </c>
      <c r="K2530" s="145">
        <v>1</v>
      </c>
      <c r="L2530" s="145">
        <v>0</v>
      </c>
      <c r="M2530" s="145">
        <v>0</v>
      </c>
      <c r="N2530" s="145">
        <v>4031</v>
      </c>
    </row>
    <row r="2531" spans="1:14">
      <c r="A2531" s="258"/>
      <c r="B2531" s="258"/>
      <c r="C2531" s="147" t="s">
        <v>3655</v>
      </c>
      <c r="D2531" s="145">
        <v>1</v>
      </c>
      <c r="E2531" s="145">
        <v>0</v>
      </c>
      <c r="F2531" s="145">
        <v>0</v>
      </c>
      <c r="G2531" s="145">
        <v>0</v>
      </c>
      <c r="H2531" s="145">
        <v>0</v>
      </c>
      <c r="I2531" s="145">
        <v>0</v>
      </c>
      <c r="J2531" s="145">
        <v>0</v>
      </c>
      <c r="K2531" s="145">
        <v>0</v>
      </c>
      <c r="L2531" s="145">
        <v>0</v>
      </c>
      <c r="M2531" s="145">
        <v>1</v>
      </c>
      <c r="N2531" s="145">
        <v>18219</v>
      </c>
    </row>
    <row r="2532" spans="1:14">
      <c r="A2532" s="258"/>
      <c r="B2532" s="258"/>
      <c r="C2532" s="147" t="s">
        <v>3656</v>
      </c>
      <c r="D2532" s="145">
        <v>0</v>
      </c>
      <c r="E2532" s="145">
        <v>0</v>
      </c>
      <c r="F2532" s="145">
        <v>0</v>
      </c>
      <c r="G2532" s="145">
        <v>1</v>
      </c>
      <c r="H2532" s="145">
        <v>0</v>
      </c>
      <c r="I2532" s="145">
        <v>0</v>
      </c>
      <c r="J2532" s="145">
        <v>0</v>
      </c>
      <c r="K2532" s="145">
        <v>1</v>
      </c>
      <c r="L2532" s="145">
        <v>0</v>
      </c>
      <c r="M2532" s="145">
        <v>0</v>
      </c>
      <c r="N2532" s="145">
        <v>63421</v>
      </c>
    </row>
    <row r="2533" spans="1:14">
      <c r="A2533" s="258"/>
      <c r="B2533" s="258"/>
      <c r="C2533" s="147" t="s">
        <v>3657</v>
      </c>
      <c r="D2533" s="145">
        <v>1</v>
      </c>
      <c r="E2533" s="145">
        <v>0</v>
      </c>
      <c r="F2533" s="145">
        <v>0</v>
      </c>
      <c r="G2533" s="145">
        <v>0</v>
      </c>
      <c r="H2533" s="145">
        <v>0</v>
      </c>
      <c r="I2533" s="145">
        <v>0</v>
      </c>
      <c r="J2533" s="145">
        <v>0</v>
      </c>
      <c r="K2533" s="145">
        <v>0</v>
      </c>
      <c r="L2533" s="145">
        <v>1</v>
      </c>
      <c r="M2533" s="145">
        <v>0</v>
      </c>
      <c r="N2533" s="145">
        <v>36713</v>
      </c>
    </row>
    <row r="2534" spans="1:14">
      <c r="A2534" s="258"/>
      <c r="B2534" s="258"/>
      <c r="C2534" s="147" t="s">
        <v>3658</v>
      </c>
      <c r="D2534" s="145">
        <v>2</v>
      </c>
      <c r="E2534" s="145">
        <v>0</v>
      </c>
      <c r="F2534" s="145">
        <v>0</v>
      </c>
      <c r="G2534" s="145">
        <v>0</v>
      </c>
      <c r="H2534" s="145">
        <v>0</v>
      </c>
      <c r="I2534" s="145">
        <v>0</v>
      </c>
      <c r="J2534" s="145">
        <v>1</v>
      </c>
      <c r="K2534" s="145">
        <v>1</v>
      </c>
      <c r="L2534" s="145">
        <v>0</v>
      </c>
      <c r="M2534" s="145">
        <v>0</v>
      </c>
      <c r="N2534" s="145">
        <v>128878</v>
      </c>
    </row>
    <row r="2535" spans="1:14">
      <c r="A2535" s="258"/>
      <c r="B2535" s="258"/>
      <c r="C2535" s="147" t="s">
        <v>3659</v>
      </c>
      <c r="D2535" s="145">
        <v>6</v>
      </c>
      <c r="E2535" s="145">
        <v>0</v>
      </c>
      <c r="F2535" s="145">
        <v>2</v>
      </c>
      <c r="G2535" s="145">
        <v>0</v>
      </c>
      <c r="H2535" s="145">
        <v>0</v>
      </c>
      <c r="I2535" s="145">
        <v>0</v>
      </c>
      <c r="J2535" s="145">
        <v>0</v>
      </c>
      <c r="K2535" s="145">
        <v>6</v>
      </c>
      <c r="L2535" s="145">
        <v>2</v>
      </c>
      <c r="M2535" s="145">
        <v>0</v>
      </c>
      <c r="N2535" s="145">
        <v>692726</v>
      </c>
    </row>
    <row r="2536" spans="1:14">
      <c r="A2536" s="258"/>
      <c r="B2536" s="258"/>
      <c r="C2536" s="147" t="s">
        <v>3660</v>
      </c>
      <c r="D2536" s="145">
        <v>1</v>
      </c>
      <c r="E2536" s="145">
        <v>0</v>
      </c>
      <c r="F2536" s="145">
        <v>0</v>
      </c>
      <c r="G2536" s="145">
        <v>0</v>
      </c>
      <c r="H2536" s="145">
        <v>0</v>
      </c>
      <c r="I2536" s="145">
        <v>0</v>
      </c>
      <c r="J2536" s="145">
        <v>0</v>
      </c>
      <c r="K2536" s="145">
        <v>0</v>
      </c>
      <c r="L2536" s="145">
        <v>1</v>
      </c>
      <c r="M2536" s="145">
        <v>0</v>
      </c>
      <c r="N2536" s="145">
        <v>2924</v>
      </c>
    </row>
    <row r="2537" spans="1:14">
      <c r="A2537" s="258"/>
      <c r="B2537" s="258"/>
      <c r="C2537" s="147" t="s">
        <v>3661</v>
      </c>
      <c r="D2537" s="145">
        <v>1</v>
      </c>
      <c r="E2537" s="145">
        <v>0</v>
      </c>
      <c r="F2537" s="145">
        <v>0</v>
      </c>
      <c r="G2537" s="145">
        <v>0</v>
      </c>
      <c r="H2537" s="145">
        <v>0</v>
      </c>
      <c r="I2537" s="145">
        <v>0</v>
      </c>
      <c r="J2537" s="145">
        <v>0</v>
      </c>
      <c r="K2537" s="145">
        <v>1</v>
      </c>
      <c r="L2537" s="145">
        <v>0</v>
      </c>
      <c r="M2537" s="145">
        <v>0</v>
      </c>
      <c r="N2537" s="145">
        <v>9467</v>
      </c>
    </row>
    <row r="2538" spans="1:14">
      <c r="A2538" s="258"/>
      <c r="B2538" s="258"/>
      <c r="C2538" s="147" t="s">
        <v>3662</v>
      </c>
      <c r="D2538" s="145">
        <v>1</v>
      </c>
      <c r="E2538" s="145">
        <v>0</v>
      </c>
      <c r="F2538" s="145">
        <v>0</v>
      </c>
      <c r="G2538" s="145">
        <v>0</v>
      </c>
      <c r="H2538" s="145">
        <v>0</v>
      </c>
      <c r="I2538" s="145">
        <v>0</v>
      </c>
      <c r="J2538" s="145">
        <v>1</v>
      </c>
      <c r="K2538" s="145">
        <v>0</v>
      </c>
      <c r="L2538" s="145">
        <v>0</v>
      </c>
      <c r="M2538" s="145">
        <v>0</v>
      </c>
      <c r="N2538" s="145">
        <v>6647</v>
      </c>
    </row>
    <row r="2539" spans="1:14">
      <c r="A2539" s="258"/>
      <c r="B2539" s="258"/>
      <c r="C2539" s="147" t="s">
        <v>3663</v>
      </c>
      <c r="D2539" s="145">
        <v>1</v>
      </c>
      <c r="E2539" s="145">
        <v>0</v>
      </c>
      <c r="F2539" s="145">
        <v>0</v>
      </c>
      <c r="G2539" s="145">
        <v>0</v>
      </c>
      <c r="H2539" s="145">
        <v>0</v>
      </c>
      <c r="I2539" s="145">
        <v>0</v>
      </c>
      <c r="J2539" s="145">
        <v>1</v>
      </c>
      <c r="K2539" s="145">
        <v>0</v>
      </c>
      <c r="L2539" s="145">
        <v>0</v>
      </c>
      <c r="M2539" s="145">
        <v>0</v>
      </c>
      <c r="N2539" s="145">
        <v>22447</v>
      </c>
    </row>
    <row r="2540" spans="1:14">
      <c r="A2540" s="258"/>
      <c r="B2540" s="258"/>
      <c r="C2540" s="147" t="s">
        <v>2399</v>
      </c>
      <c r="D2540" s="145">
        <v>0</v>
      </c>
      <c r="E2540" s="145">
        <v>0</v>
      </c>
      <c r="F2540" s="145">
        <v>1</v>
      </c>
      <c r="G2540" s="145">
        <v>0</v>
      </c>
      <c r="H2540" s="145">
        <v>0</v>
      </c>
      <c r="I2540" s="145">
        <v>0</v>
      </c>
      <c r="J2540" s="145">
        <v>0</v>
      </c>
      <c r="K2540" s="145">
        <v>0</v>
      </c>
      <c r="L2540" s="145">
        <v>0</v>
      </c>
      <c r="M2540" s="145">
        <v>1</v>
      </c>
      <c r="N2540" s="145">
        <v>7063</v>
      </c>
    </row>
    <row r="2541" spans="1:14">
      <c r="A2541" s="258"/>
      <c r="B2541" s="258"/>
      <c r="C2541" s="147" t="s">
        <v>2636</v>
      </c>
      <c r="D2541" s="145">
        <v>1</v>
      </c>
      <c r="E2541" s="145">
        <v>1</v>
      </c>
      <c r="F2541" s="145">
        <v>0</v>
      </c>
      <c r="G2541" s="145">
        <v>0</v>
      </c>
      <c r="H2541" s="145">
        <v>0</v>
      </c>
      <c r="I2541" s="145">
        <v>0</v>
      </c>
      <c r="J2541" s="145">
        <v>0</v>
      </c>
      <c r="K2541" s="145">
        <v>1</v>
      </c>
      <c r="L2541" s="145">
        <v>1</v>
      </c>
      <c r="M2541" s="145">
        <v>0</v>
      </c>
      <c r="N2541" s="145">
        <v>31865</v>
      </c>
    </row>
    <row r="2542" spans="1:14">
      <c r="A2542" s="258"/>
      <c r="B2542" s="258"/>
      <c r="C2542" s="147" t="s">
        <v>3664</v>
      </c>
      <c r="D2542" s="145">
        <v>1</v>
      </c>
      <c r="E2542" s="145">
        <v>0</v>
      </c>
      <c r="F2542" s="145">
        <v>0</v>
      </c>
      <c r="G2542" s="145">
        <v>0</v>
      </c>
      <c r="H2542" s="145">
        <v>0</v>
      </c>
      <c r="I2542" s="145">
        <v>0</v>
      </c>
      <c r="J2542" s="145">
        <v>0</v>
      </c>
      <c r="K2542" s="145">
        <v>1</v>
      </c>
      <c r="L2542" s="145">
        <v>0</v>
      </c>
      <c r="M2542" s="145">
        <v>0</v>
      </c>
      <c r="N2542" s="145">
        <v>8651</v>
      </c>
    </row>
    <row r="2543" spans="1:14">
      <c r="A2543" s="258"/>
      <c r="B2543" s="258"/>
      <c r="C2543" s="147" t="s">
        <v>3665</v>
      </c>
      <c r="D2543" s="145">
        <v>1</v>
      </c>
      <c r="E2543" s="145">
        <v>0</v>
      </c>
      <c r="F2543" s="145">
        <v>0</v>
      </c>
      <c r="G2543" s="145">
        <v>0</v>
      </c>
      <c r="H2543" s="145">
        <v>0</v>
      </c>
      <c r="I2543" s="145">
        <v>0</v>
      </c>
      <c r="J2543" s="145">
        <v>0</v>
      </c>
      <c r="K2543" s="145">
        <v>0</v>
      </c>
      <c r="L2543" s="145">
        <v>0</v>
      </c>
      <c r="M2543" s="145">
        <v>1</v>
      </c>
      <c r="N2543" s="145">
        <v>48384</v>
      </c>
    </row>
    <row r="2544" spans="1:14">
      <c r="A2544" s="258"/>
      <c r="B2544" s="258"/>
      <c r="C2544" s="147" t="s">
        <v>3666</v>
      </c>
      <c r="D2544" s="145">
        <v>1</v>
      </c>
      <c r="E2544" s="145">
        <v>0</v>
      </c>
      <c r="F2544" s="145">
        <v>0</v>
      </c>
      <c r="G2544" s="145">
        <v>0</v>
      </c>
      <c r="H2544" s="145">
        <v>0</v>
      </c>
      <c r="I2544" s="145">
        <v>0</v>
      </c>
      <c r="J2544" s="145">
        <v>1</v>
      </c>
      <c r="K2544" s="145">
        <v>0</v>
      </c>
      <c r="L2544" s="145">
        <v>0</v>
      </c>
      <c r="M2544" s="145">
        <v>0</v>
      </c>
      <c r="N2544" s="145">
        <v>6365</v>
      </c>
    </row>
    <row r="2545" spans="1:14">
      <c r="A2545" s="258"/>
      <c r="B2545" s="258"/>
      <c r="C2545" s="147" t="s">
        <v>3667</v>
      </c>
      <c r="D2545" s="145">
        <v>0</v>
      </c>
      <c r="E2545" s="145">
        <v>1</v>
      </c>
      <c r="F2545" s="145">
        <v>0</v>
      </c>
      <c r="G2545" s="145">
        <v>0</v>
      </c>
      <c r="H2545" s="145">
        <v>0</v>
      </c>
      <c r="I2545" s="145">
        <v>0</v>
      </c>
      <c r="J2545" s="145">
        <v>1</v>
      </c>
      <c r="K2545" s="145">
        <v>0</v>
      </c>
      <c r="L2545" s="145">
        <v>0</v>
      </c>
      <c r="M2545" s="145">
        <v>0</v>
      </c>
      <c r="N2545" s="145">
        <v>9402</v>
      </c>
    </row>
    <row r="2546" spans="1:14">
      <c r="A2546" s="258"/>
      <c r="B2546" s="258"/>
      <c r="C2546" s="147" t="s">
        <v>3668</v>
      </c>
      <c r="D2546" s="145">
        <v>0</v>
      </c>
      <c r="E2546" s="145">
        <v>0</v>
      </c>
      <c r="F2546" s="145">
        <v>1</v>
      </c>
      <c r="G2546" s="145">
        <v>0</v>
      </c>
      <c r="H2546" s="145">
        <v>0</v>
      </c>
      <c r="I2546" s="145">
        <v>0</v>
      </c>
      <c r="J2546" s="145">
        <v>0</v>
      </c>
      <c r="K2546" s="145">
        <v>0</v>
      </c>
      <c r="L2546" s="145">
        <v>0</v>
      </c>
      <c r="M2546" s="145">
        <v>1</v>
      </c>
      <c r="N2546" s="145">
        <v>410135</v>
      </c>
    </row>
    <row r="2547" spans="1:14">
      <c r="A2547" s="258"/>
      <c r="B2547" s="258"/>
      <c r="C2547" s="147" t="s">
        <v>3669</v>
      </c>
      <c r="D2547" s="145">
        <v>1</v>
      </c>
      <c r="E2547" s="145">
        <v>0</v>
      </c>
      <c r="F2547" s="145">
        <v>0</v>
      </c>
      <c r="G2547" s="145">
        <v>0</v>
      </c>
      <c r="H2547" s="145">
        <v>0</v>
      </c>
      <c r="I2547" s="145">
        <v>0</v>
      </c>
      <c r="J2547" s="145">
        <v>0</v>
      </c>
      <c r="K2547" s="145">
        <v>1</v>
      </c>
      <c r="L2547" s="145">
        <v>0</v>
      </c>
      <c r="M2547" s="145">
        <v>0</v>
      </c>
      <c r="N2547" s="145">
        <v>5170</v>
      </c>
    </row>
    <row r="2548" spans="1:14">
      <c r="A2548" s="258"/>
      <c r="B2548" s="258"/>
      <c r="C2548" s="147" t="s">
        <v>3670</v>
      </c>
      <c r="D2548" s="145">
        <v>1</v>
      </c>
      <c r="E2548" s="145">
        <v>0</v>
      </c>
      <c r="F2548" s="145">
        <v>0</v>
      </c>
      <c r="G2548" s="145">
        <v>0</v>
      </c>
      <c r="H2548" s="145">
        <v>0</v>
      </c>
      <c r="I2548" s="145">
        <v>0</v>
      </c>
      <c r="J2548" s="145">
        <v>0</v>
      </c>
      <c r="K2548" s="145">
        <v>0</v>
      </c>
      <c r="L2548" s="145">
        <v>0</v>
      </c>
      <c r="M2548" s="145">
        <v>1</v>
      </c>
      <c r="N2548" s="145">
        <v>1152</v>
      </c>
    </row>
    <row r="2549" spans="1:14">
      <c r="A2549" s="258"/>
      <c r="B2549" s="258"/>
      <c r="C2549" s="147" t="s">
        <v>3671</v>
      </c>
      <c r="D2549" s="145">
        <v>1</v>
      </c>
      <c r="E2549" s="145">
        <v>0</v>
      </c>
      <c r="F2549" s="145">
        <v>1</v>
      </c>
      <c r="G2549" s="145">
        <v>1</v>
      </c>
      <c r="H2549" s="145">
        <v>0</v>
      </c>
      <c r="I2549" s="145">
        <v>1</v>
      </c>
      <c r="J2549" s="145">
        <v>0</v>
      </c>
      <c r="K2549" s="145">
        <v>2</v>
      </c>
      <c r="L2549" s="145">
        <v>0</v>
      </c>
      <c r="M2549" s="145">
        <v>2</v>
      </c>
      <c r="N2549" s="145">
        <v>11876</v>
      </c>
    </row>
    <row r="2550" spans="1:14">
      <c r="A2550" s="258"/>
      <c r="B2550" s="258" t="s">
        <v>1951</v>
      </c>
      <c r="C2550" s="143"/>
      <c r="D2550" s="142">
        <v>0</v>
      </c>
      <c r="E2550" s="142">
        <v>1</v>
      </c>
      <c r="F2550" s="142">
        <v>0</v>
      </c>
      <c r="G2550" s="142">
        <v>0</v>
      </c>
      <c r="H2550" s="142">
        <v>0</v>
      </c>
      <c r="I2550" s="142">
        <v>0</v>
      </c>
      <c r="J2550" s="142"/>
      <c r="K2550" s="142"/>
      <c r="L2550" s="142"/>
      <c r="M2550" s="142"/>
      <c r="N2550" s="142"/>
    </row>
    <row r="2551" spans="1:14">
      <c r="A2551" s="258"/>
      <c r="B2551" s="258"/>
      <c r="C2551" s="147" t="s">
        <v>3672</v>
      </c>
      <c r="D2551" s="145">
        <v>0</v>
      </c>
      <c r="E2551" s="145">
        <v>1</v>
      </c>
      <c r="F2551" s="145">
        <v>0</v>
      </c>
      <c r="G2551" s="145">
        <v>0</v>
      </c>
      <c r="H2551" s="145">
        <v>0</v>
      </c>
      <c r="I2551" s="145">
        <v>0</v>
      </c>
      <c r="J2551" s="145">
        <v>1</v>
      </c>
      <c r="K2551" s="145">
        <v>0</v>
      </c>
      <c r="L2551" s="145">
        <v>0</v>
      </c>
      <c r="M2551" s="145">
        <v>0</v>
      </c>
      <c r="N2551" s="145">
        <v>31285</v>
      </c>
    </row>
    <row r="2552" spans="1:14">
      <c r="A2552" s="258"/>
      <c r="B2552" s="258" t="s">
        <v>1955</v>
      </c>
      <c r="C2552" s="143"/>
      <c r="D2552" s="142">
        <v>2</v>
      </c>
      <c r="E2552" s="142">
        <v>0</v>
      </c>
      <c r="F2552" s="142">
        <v>0</v>
      </c>
      <c r="G2552" s="142">
        <v>0</v>
      </c>
      <c r="H2552" s="142">
        <v>0</v>
      </c>
      <c r="I2552" s="142">
        <v>0</v>
      </c>
      <c r="J2552" s="142"/>
      <c r="K2552" s="142"/>
      <c r="L2552" s="142"/>
      <c r="M2552" s="142"/>
      <c r="N2552" s="142"/>
    </row>
    <row r="2553" spans="1:14">
      <c r="A2553" s="258"/>
      <c r="B2553" s="258"/>
      <c r="C2553" s="147" t="s">
        <v>3574</v>
      </c>
      <c r="D2553" s="145">
        <v>1</v>
      </c>
      <c r="E2553" s="145">
        <v>0</v>
      </c>
      <c r="F2553" s="145">
        <v>0</v>
      </c>
      <c r="G2553" s="145">
        <v>0</v>
      </c>
      <c r="H2553" s="145">
        <v>0</v>
      </c>
      <c r="I2553" s="145">
        <v>0</v>
      </c>
      <c r="J2553" s="145">
        <v>1</v>
      </c>
      <c r="K2553" s="145">
        <v>0</v>
      </c>
      <c r="L2553" s="145">
        <v>0</v>
      </c>
      <c r="M2553" s="145">
        <v>0</v>
      </c>
      <c r="N2553" s="145"/>
    </row>
    <row r="2554" spans="1:14">
      <c r="A2554" s="258"/>
      <c r="B2554" s="258"/>
      <c r="C2554" s="147" t="s">
        <v>3673</v>
      </c>
      <c r="D2554" s="145">
        <v>1</v>
      </c>
      <c r="E2554" s="145">
        <v>0</v>
      </c>
      <c r="F2554" s="145">
        <v>0</v>
      </c>
      <c r="G2554" s="145">
        <v>0</v>
      </c>
      <c r="H2554" s="145">
        <v>0</v>
      </c>
      <c r="I2554" s="145">
        <v>0</v>
      </c>
      <c r="J2554" s="145">
        <v>0</v>
      </c>
      <c r="K2554" s="145">
        <v>1</v>
      </c>
      <c r="L2554" s="145">
        <v>0</v>
      </c>
      <c r="M2554" s="145">
        <v>0</v>
      </c>
      <c r="N2554" s="145"/>
    </row>
    <row r="2555" spans="1:14">
      <c r="A2555" s="258"/>
      <c r="B2555" s="258" t="s">
        <v>1963</v>
      </c>
      <c r="C2555" s="143"/>
      <c r="D2555" s="142">
        <v>4</v>
      </c>
      <c r="E2555" s="142">
        <v>0</v>
      </c>
      <c r="F2555" s="142">
        <v>0</v>
      </c>
      <c r="G2555" s="142">
        <v>0</v>
      </c>
      <c r="H2555" s="142">
        <v>0</v>
      </c>
      <c r="I2555" s="142">
        <v>0</v>
      </c>
      <c r="J2555" s="142"/>
      <c r="K2555" s="142"/>
      <c r="L2555" s="142"/>
      <c r="M2555" s="142"/>
      <c r="N2555" s="142"/>
    </row>
    <row r="2556" spans="1:14">
      <c r="A2556" s="258"/>
      <c r="B2556" s="258"/>
      <c r="C2556" s="147" t="s">
        <v>3674</v>
      </c>
      <c r="D2556" s="145">
        <v>1</v>
      </c>
      <c r="E2556" s="145">
        <v>0</v>
      </c>
      <c r="F2556" s="145">
        <v>0</v>
      </c>
      <c r="G2556" s="145">
        <v>0</v>
      </c>
      <c r="H2556" s="145">
        <v>0</v>
      </c>
      <c r="I2556" s="145">
        <v>0</v>
      </c>
      <c r="J2556" s="145">
        <v>0</v>
      </c>
      <c r="K2556" s="145">
        <v>0</v>
      </c>
      <c r="L2556" s="145">
        <v>0</v>
      </c>
      <c r="M2556" s="145">
        <v>1</v>
      </c>
      <c r="N2556" s="145"/>
    </row>
    <row r="2557" spans="1:14">
      <c r="A2557" s="258"/>
      <c r="B2557" s="258"/>
      <c r="C2557" s="147" t="s">
        <v>2643</v>
      </c>
      <c r="D2557" s="145">
        <v>3</v>
      </c>
      <c r="E2557" s="145">
        <v>0</v>
      </c>
      <c r="F2557" s="145">
        <v>0</v>
      </c>
      <c r="G2557" s="145">
        <v>0</v>
      </c>
      <c r="H2557" s="145">
        <v>0</v>
      </c>
      <c r="I2557" s="145">
        <v>0</v>
      </c>
      <c r="J2557" s="145">
        <v>1</v>
      </c>
      <c r="K2557" s="145">
        <v>2</v>
      </c>
      <c r="L2557" s="145">
        <v>0</v>
      </c>
      <c r="M2557" s="145">
        <v>0</v>
      </c>
      <c r="N2557" s="145"/>
    </row>
    <row r="2558" spans="1:14">
      <c r="A2558" s="258"/>
      <c r="B2558" s="258" t="s">
        <v>1996</v>
      </c>
      <c r="C2558" s="143"/>
      <c r="D2558" s="142">
        <v>2</v>
      </c>
      <c r="E2558" s="142">
        <v>0</v>
      </c>
      <c r="F2558" s="142">
        <v>0</v>
      </c>
      <c r="G2558" s="142">
        <v>0</v>
      </c>
      <c r="H2558" s="142">
        <v>0</v>
      </c>
      <c r="I2558" s="142">
        <v>0</v>
      </c>
      <c r="J2558" s="142"/>
      <c r="K2558" s="142"/>
      <c r="L2558" s="142"/>
      <c r="M2558" s="142"/>
      <c r="N2558" s="142"/>
    </row>
    <row r="2559" spans="1:14">
      <c r="A2559" s="258"/>
      <c r="B2559" s="258"/>
      <c r="C2559" s="147" t="s">
        <v>3675</v>
      </c>
      <c r="D2559" s="145">
        <v>1</v>
      </c>
      <c r="E2559" s="145">
        <v>0</v>
      </c>
      <c r="F2559" s="145">
        <v>0</v>
      </c>
      <c r="G2559" s="145">
        <v>0</v>
      </c>
      <c r="H2559" s="145">
        <v>0</v>
      </c>
      <c r="I2559" s="145">
        <v>0</v>
      </c>
      <c r="J2559" s="145">
        <v>0</v>
      </c>
      <c r="K2559" s="145">
        <v>0</v>
      </c>
      <c r="L2559" s="145">
        <v>1</v>
      </c>
      <c r="M2559" s="145">
        <v>0</v>
      </c>
      <c r="N2559" s="145"/>
    </row>
    <row r="2560" spans="1:14">
      <c r="A2560" s="258"/>
      <c r="B2560" s="258"/>
      <c r="C2560" s="147" t="s">
        <v>3676</v>
      </c>
      <c r="D2560" s="145">
        <v>1</v>
      </c>
      <c r="E2560" s="145">
        <v>0</v>
      </c>
      <c r="F2560" s="145">
        <v>0</v>
      </c>
      <c r="G2560" s="145">
        <v>0</v>
      </c>
      <c r="H2560" s="145">
        <v>0</v>
      </c>
      <c r="I2560" s="145">
        <v>0</v>
      </c>
      <c r="J2560" s="145">
        <v>0</v>
      </c>
      <c r="K2560" s="145">
        <v>1</v>
      </c>
      <c r="L2560" s="145">
        <v>0</v>
      </c>
      <c r="M2560" s="145">
        <v>0</v>
      </c>
      <c r="N2560" s="145"/>
    </row>
    <row r="2561" spans="1:14">
      <c r="A2561" s="258" t="s">
        <v>114</v>
      </c>
      <c r="B2561" s="143" t="s">
        <v>1904</v>
      </c>
      <c r="C2561" s="143"/>
      <c r="D2561" s="142">
        <v>203</v>
      </c>
      <c r="E2561" s="142">
        <v>34</v>
      </c>
      <c r="F2561" s="142">
        <v>77</v>
      </c>
      <c r="G2561" s="142">
        <v>4</v>
      </c>
      <c r="H2561" s="142">
        <v>7</v>
      </c>
      <c r="I2561" s="142">
        <v>14</v>
      </c>
      <c r="J2561" s="142"/>
      <c r="K2561" s="142"/>
      <c r="L2561" s="142"/>
      <c r="M2561" s="142"/>
      <c r="N2561" s="142"/>
    </row>
    <row r="2562" spans="1:14">
      <c r="A2562" s="258"/>
      <c r="B2562" s="258" t="s">
        <v>1905</v>
      </c>
      <c r="C2562" s="143"/>
      <c r="D2562" s="142">
        <v>156</v>
      </c>
      <c r="E2562" s="142">
        <v>27</v>
      </c>
      <c r="F2562" s="142">
        <v>47</v>
      </c>
      <c r="G2562" s="142">
        <v>4</v>
      </c>
      <c r="H2562" s="142">
        <v>4</v>
      </c>
      <c r="I2562" s="142">
        <v>8</v>
      </c>
      <c r="J2562" s="142"/>
      <c r="K2562" s="142"/>
      <c r="L2562" s="142"/>
      <c r="M2562" s="142"/>
      <c r="N2562" s="142"/>
    </row>
    <row r="2563" spans="1:14" ht="19">
      <c r="A2563" s="258"/>
      <c r="B2563" s="258"/>
      <c r="C2563" s="147" t="s">
        <v>8066</v>
      </c>
      <c r="D2563" s="145">
        <v>13</v>
      </c>
      <c r="E2563" s="145">
        <v>0</v>
      </c>
      <c r="F2563" s="145">
        <v>3</v>
      </c>
      <c r="G2563" s="145">
        <v>0</v>
      </c>
      <c r="H2563" s="145">
        <v>0</v>
      </c>
      <c r="I2563" s="145">
        <v>0</v>
      </c>
      <c r="J2563" s="145">
        <v>2</v>
      </c>
      <c r="K2563" s="145">
        <v>5</v>
      </c>
      <c r="L2563" s="145">
        <v>3</v>
      </c>
      <c r="M2563" s="145">
        <v>5</v>
      </c>
      <c r="N2563" s="145">
        <v>57058</v>
      </c>
    </row>
    <row r="2564" spans="1:14" ht="19">
      <c r="A2564" s="258"/>
      <c r="B2564" s="258"/>
      <c r="C2564" s="147" t="s">
        <v>8100</v>
      </c>
      <c r="D2564" s="145">
        <v>3</v>
      </c>
      <c r="E2564" s="145">
        <v>0</v>
      </c>
      <c r="F2564" s="145">
        <v>0</v>
      </c>
      <c r="G2564" s="145">
        <v>0</v>
      </c>
      <c r="H2564" s="145">
        <v>0</v>
      </c>
      <c r="I2564" s="145">
        <v>0</v>
      </c>
      <c r="J2564" s="145">
        <v>0</v>
      </c>
      <c r="K2564" s="145">
        <v>1</v>
      </c>
      <c r="L2564" s="145">
        <v>1</v>
      </c>
      <c r="M2564" s="145">
        <v>0</v>
      </c>
      <c r="N2564" s="145">
        <v>98991</v>
      </c>
    </row>
    <row r="2565" spans="1:14">
      <c r="A2565" s="258"/>
      <c r="B2565" s="258"/>
      <c r="C2565" s="147" t="s">
        <v>3677</v>
      </c>
      <c r="D2565" s="145">
        <v>9</v>
      </c>
      <c r="E2565" s="145">
        <v>2</v>
      </c>
      <c r="F2565" s="145">
        <v>0</v>
      </c>
      <c r="G2565" s="145">
        <v>0</v>
      </c>
      <c r="H2565" s="145">
        <v>0</v>
      </c>
      <c r="I2565" s="145">
        <v>0</v>
      </c>
      <c r="J2565" s="145">
        <v>2</v>
      </c>
      <c r="K2565" s="145">
        <v>1</v>
      </c>
      <c r="L2565" s="145">
        <v>6</v>
      </c>
      <c r="M2565" s="145">
        <v>2</v>
      </c>
      <c r="N2565" s="145">
        <v>104649</v>
      </c>
    </row>
    <row r="2566" spans="1:14">
      <c r="A2566" s="258"/>
      <c r="B2566" s="258"/>
      <c r="C2566" s="147" t="s">
        <v>3678</v>
      </c>
      <c r="D2566" s="145">
        <v>1</v>
      </c>
      <c r="E2566" s="145">
        <v>0</v>
      </c>
      <c r="F2566" s="145">
        <v>1</v>
      </c>
      <c r="G2566" s="145">
        <v>0</v>
      </c>
      <c r="H2566" s="145">
        <v>0</v>
      </c>
      <c r="I2566" s="145">
        <v>0</v>
      </c>
      <c r="J2566" s="145">
        <v>0</v>
      </c>
      <c r="K2566" s="145">
        <v>0</v>
      </c>
      <c r="L2566" s="145">
        <v>0</v>
      </c>
      <c r="M2566" s="145">
        <v>2</v>
      </c>
      <c r="N2566" s="145">
        <v>18101</v>
      </c>
    </row>
    <row r="2567" spans="1:14">
      <c r="A2567" s="258"/>
      <c r="B2567" s="258"/>
      <c r="C2567" s="147" t="s">
        <v>3679</v>
      </c>
      <c r="D2567" s="145">
        <v>0</v>
      </c>
      <c r="E2567" s="145">
        <v>0</v>
      </c>
      <c r="F2567" s="145">
        <v>0</v>
      </c>
      <c r="G2567" s="145">
        <v>0</v>
      </c>
      <c r="H2567" s="145">
        <v>1</v>
      </c>
      <c r="I2567" s="145">
        <v>0</v>
      </c>
      <c r="J2567" s="145">
        <v>1</v>
      </c>
      <c r="K2567" s="145">
        <v>0</v>
      </c>
      <c r="L2567" s="145">
        <v>0</v>
      </c>
      <c r="M2567" s="145">
        <v>0</v>
      </c>
      <c r="N2567" s="145">
        <v>19670</v>
      </c>
    </row>
    <row r="2568" spans="1:14">
      <c r="A2568" s="258"/>
      <c r="B2568" s="258"/>
      <c r="C2568" s="147" t="s">
        <v>3680</v>
      </c>
      <c r="D2568" s="145">
        <v>3</v>
      </c>
      <c r="E2568" s="145">
        <v>0</v>
      </c>
      <c r="F2568" s="145">
        <v>1</v>
      </c>
      <c r="G2568" s="145">
        <v>0</v>
      </c>
      <c r="H2568" s="145">
        <v>0</v>
      </c>
      <c r="I2568" s="145">
        <v>1</v>
      </c>
      <c r="J2568" s="145">
        <v>1</v>
      </c>
      <c r="K2568" s="145">
        <v>3</v>
      </c>
      <c r="L2568" s="145">
        <v>1</v>
      </c>
      <c r="M2568" s="145">
        <v>0</v>
      </c>
      <c r="N2568" s="145">
        <v>60031</v>
      </c>
    </row>
    <row r="2569" spans="1:14">
      <c r="A2569" s="258"/>
      <c r="B2569" s="258"/>
      <c r="C2569" s="147" t="s">
        <v>3681</v>
      </c>
      <c r="D2569" s="145">
        <v>1</v>
      </c>
      <c r="E2569" s="145">
        <v>0</v>
      </c>
      <c r="F2569" s="145">
        <v>0</v>
      </c>
      <c r="G2569" s="145">
        <v>0</v>
      </c>
      <c r="H2569" s="145">
        <v>0</v>
      </c>
      <c r="I2569" s="145">
        <v>0</v>
      </c>
      <c r="J2569" s="145">
        <v>0</v>
      </c>
      <c r="K2569" s="145">
        <v>0</v>
      </c>
      <c r="L2569" s="145">
        <v>0</v>
      </c>
      <c r="M2569" s="145">
        <v>1</v>
      </c>
      <c r="N2569" s="145">
        <v>17622</v>
      </c>
    </row>
    <row r="2570" spans="1:14" ht="19">
      <c r="A2570" s="258"/>
      <c r="B2570" s="258"/>
      <c r="C2570" s="147" t="s">
        <v>8101</v>
      </c>
      <c r="D2570" s="145">
        <v>15</v>
      </c>
      <c r="E2570" s="145">
        <v>1</v>
      </c>
      <c r="F2570" s="145">
        <v>6</v>
      </c>
      <c r="G2570" s="145">
        <v>0</v>
      </c>
      <c r="H2570" s="145">
        <v>0</v>
      </c>
      <c r="I2570" s="145">
        <v>0</v>
      </c>
      <c r="J2570" s="145">
        <v>1</v>
      </c>
      <c r="K2570" s="145">
        <v>5</v>
      </c>
      <c r="L2570" s="145">
        <v>6</v>
      </c>
      <c r="M2570" s="145">
        <v>9</v>
      </c>
      <c r="N2570" s="145">
        <v>175390</v>
      </c>
    </row>
    <row r="2571" spans="1:14">
      <c r="A2571" s="258"/>
      <c r="B2571" s="258"/>
      <c r="C2571" s="147" t="s">
        <v>3682</v>
      </c>
      <c r="D2571" s="145">
        <v>1</v>
      </c>
      <c r="E2571" s="145">
        <v>0</v>
      </c>
      <c r="F2571" s="145">
        <v>1</v>
      </c>
      <c r="G2571" s="145">
        <v>0</v>
      </c>
      <c r="H2571" s="145">
        <v>0</v>
      </c>
      <c r="I2571" s="145">
        <v>0</v>
      </c>
      <c r="J2571" s="145">
        <v>0</v>
      </c>
      <c r="K2571" s="145">
        <v>0</v>
      </c>
      <c r="L2571" s="145">
        <v>2</v>
      </c>
      <c r="M2571" s="145">
        <v>0</v>
      </c>
      <c r="N2571" s="145">
        <v>26016</v>
      </c>
    </row>
    <row r="2572" spans="1:14">
      <c r="A2572" s="258"/>
      <c r="B2572" s="258"/>
      <c r="C2572" s="147" t="s">
        <v>3683</v>
      </c>
      <c r="D2572" s="145">
        <v>1</v>
      </c>
      <c r="E2572" s="145">
        <v>0</v>
      </c>
      <c r="F2572" s="145">
        <v>0</v>
      </c>
      <c r="G2572" s="145">
        <v>0</v>
      </c>
      <c r="H2572" s="145">
        <v>0</v>
      </c>
      <c r="I2572" s="145">
        <v>0</v>
      </c>
      <c r="J2572" s="145">
        <v>0</v>
      </c>
      <c r="K2572" s="145">
        <v>0</v>
      </c>
      <c r="L2572" s="145">
        <v>1</v>
      </c>
      <c r="M2572" s="145">
        <v>0</v>
      </c>
      <c r="N2572" s="145">
        <v>39519</v>
      </c>
    </row>
    <row r="2573" spans="1:14" ht="19">
      <c r="A2573" s="258"/>
      <c r="B2573" s="258"/>
      <c r="C2573" s="147" t="s">
        <v>8102</v>
      </c>
      <c r="D2573" s="145">
        <v>6</v>
      </c>
      <c r="E2573" s="145">
        <v>1</v>
      </c>
      <c r="F2573" s="145">
        <v>0</v>
      </c>
      <c r="G2573" s="145">
        <v>1</v>
      </c>
      <c r="H2573" s="145">
        <v>1</v>
      </c>
      <c r="I2573" s="145">
        <v>0</v>
      </c>
      <c r="J2573" s="145">
        <v>2</v>
      </c>
      <c r="K2573" s="145">
        <v>1</v>
      </c>
      <c r="L2573" s="145">
        <v>0</v>
      </c>
      <c r="M2573" s="145">
        <v>3</v>
      </c>
      <c r="N2573" s="145">
        <v>111590</v>
      </c>
    </row>
    <row r="2574" spans="1:14">
      <c r="A2574" s="258"/>
      <c r="B2574" s="258"/>
      <c r="C2574" s="147" t="s">
        <v>3684</v>
      </c>
      <c r="D2574" s="145">
        <v>1</v>
      </c>
      <c r="E2574" s="145">
        <v>0</v>
      </c>
      <c r="F2574" s="145">
        <v>0</v>
      </c>
      <c r="G2574" s="145">
        <v>0</v>
      </c>
      <c r="H2574" s="145">
        <v>0</v>
      </c>
      <c r="I2574" s="145">
        <v>0</v>
      </c>
      <c r="J2574" s="145">
        <v>0</v>
      </c>
      <c r="K2574" s="145">
        <v>0</v>
      </c>
      <c r="L2574" s="145">
        <v>0</v>
      </c>
      <c r="M2574" s="145">
        <v>1</v>
      </c>
      <c r="N2574" s="145">
        <v>19438</v>
      </c>
    </row>
    <row r="2575" spans="1:14" ht="19">
      <c r="A2575" s="258"/>
      <c r="B2575" s="258"/>
      <c r="C2575" s="147" t="s">
        <v>8103</v>
      </c>
      <c r="D2575" s="145">
        <v>8</v>
      </c>
      <c r="E2575" s="145">
        <v>6</v>
      </c>
      <c r="F2575" s="145">
        <v>1</v>
      </c>
      <c r="G2575" s="145">
        <v>0</v>
      </c>
      <c r="H2575" s="145">
        <v>0</v>
      </c>
      <c r="I2575" s="145">
        <v>0</v>
      </c>
      <c r="J2575" s="145">
        <v>2</v>
      </c>
      <c r="K2575" s="145">
        <v>6</v>
      </c>
      <c r="L2575" s="145">
        <v>3</v>
      </c>
      <c r="M2575" s="145">
        <v>0</v>
      </c>
      <c r="N2575" s="145">
        <v>106345</v>
      </c>
    </row>
    <row r="2576" spans="1:14">
      <c r="A2576" s="258"/>
      <c r="B2576" s="258"/>
      <c r="C2576" s="147" t="s">
        <v>3685</v>
      </c>
      <c r="D2576" s="145">
        <v>1</v>
      </c>
      <c r="E2576" s="145">
        <v>0</v>
      </c>
      <c r="F2576" s="145">
        <v>0</v>
      </c>
      <c r="G2576" s="145">
        <v>0</v>
      </c>
      <c r="H2576" s="145">
        <v>0</v>
      </c>
      <c r="I2576" s="145">
        <v>0</v>
      </c>
      <c r="J2576" s="145">
        <v>1</v>
      </c>
      <c r="K2576" s="145">
        <v>0</v>
      </c>
      <c r="L2576" s="145">
        <v>0</v>
      </c>
      <c r="M2576" s="145">
        <v>0</v>
      </c>
      <c r="N2576" s="145">
        <v>8396</v>
      </c>
    </row>
    <row r="2577" spans="1:14">
      <c r="A2577" s="258"/>
      <c r="B2577" s="258"/>
      <c r="C2577" s="147" t="s">
        <v>2623</v>
      </c>
      <c r="D2577" s="145">
        <v>0</v>
      </c>
      <c r="E2577" s="145">
        <v>0</v>
      </c>
      <c r="F2577" s="145">
        <v>1</v>
      </c>
      <c r="G2577" s="145">
        <v>0</v>
      </c>
      <c r="H2577" s="145">
        <v>0</v>
      </c>
      <c r="I2577" s="145">
        <v>0</v>
      </c>
      <c r="J2577" s="145">
        <v>1</v>
      </c>
      <c r="K2577" s="145">
        <v>0</v>
      </c>
      <c r="L2577" s="145">
        <v>0</v>
      </c>
      <c r="M2577" s="145">
        <v>0</v>
      </c>
      <c r="N2577" s="145">
        <v>10368</v>
      </c>
    </row>
    <row r="2578" spans="1:14">
      <c r="A2578" s="258"/>
      <c r="B2578" s="258"/>
      <c r="C2578" s="147" t="s">
        <v>3686</v>
      </c>
      <c r="D2578" s="145">
        <v>1</v>
      </c>
      <c r="E2578" s="145">
        <v>1</v>
      </c>
      <c r="F2578" s="145">
        <v>0</v>
      </c>
      <c r="G2578" s="145">
        <v>0</v>
      </c>
      <c r="H2578" s="145">
        <v>0</v>
      </c>
      <c r="I2578" s="145">
        <v>0</v>
      </c>
      <c r="J2578" s="145">
        <v>0</v>
      </c>
      <c r="K2578" s="145">
        <v>1</v>
      </c>
      <c r="L2578" s="145">
        <v>1</v>
      </c>
      <c r="M2578" s="145">
        <v>0</v>
      </c>
      <c r="N2578" s="145">
        <v>34912</v>
      </c>
    </row>
    <row r="2579" spans="1:14">
      <c r="A2579" s="258"/>
      <c r="B2579" s="258"/>
      <c r="C2579" s="147" t="s">
        <v>2831</v>
      </c>
      <c r="D2579" s="145">
        <v>2</v>
      </c>
      <c r="E2579" s="145">
        <v>0</v>
      </c>
      <c r="F2579" s="145">
        <v>1</v>
      </c>
      <c r="G2579" s="145">
        <v>0</v>
      </c>
      <c r="H2579" s="145">
        <v>0</v>
      </c>
      <c r="I2579" s="145">
        <v>0</v>
      </c>
      <c r="J2579" s="145">
        <v>1</v>
      </c>
      <c r="K2579" s="145">
        <v>0</v>
      </c>
      <c r="L2579" s="145">
        <v>1</v>
      </c>
      <c r="M2579" s="145">
        <v>1</v>
      </c>
      <c r="N2579" s="145">
        <v>86876</v>
      </c>
    </row>
    <row r="2580" spans="1:14">
      <c r="A2580" s="258"/>
      <c r="B2580" s="258"/>
      <c r="C2580" s="147" t="s">
        <v>3687</v>
      </c>
      <c r="D2580" s="145">
        <v>1</v>
      </c>
      <c r="E2580" s="145">
        <v>0</v>
      </c>
      <c r="F2580" s="145">
        <v>0</v>
      </c>
      <c r="G2580" s="145">
        <v>0</v>
      </c>
      <c r="H2580" s="145">
        <v>0</v>
      </c>
      <c r="I2580" s="145">
        <v>0</v>
      </c>
      <c r="J2580" s="145">
        <v>1</v>
      </c>
      <c r="K2580" s="145">
        <v>0</v>
      </c>
      <c r="L2580" s="145">
        <v>0</v>
      </c>
      <c r="M2580" s="145">
        <v>0</v>
      </c>
      <c r="N2580" s="145">
        <v>10179</v>
      </c>
    </row>
    <row r="2581" spans="1:14">
      <c r="A2581" s="258"/>
      <c r="B2581" s="258"/>
      <c r="C2581" s="147" t="s">
        <v>3688</v>
      </c>
      <c r="D2581" s="145">
        <v>0</v>
      </c>
      <c r="E2581" s="145">
        <v>0</v>
      </c>
      <c r="F2581" s="145">
        <v>1</v>
      </c>
      <c r="G2581" s="145">
        <v>0</v>
      </c>
      <c r="H2581" s="145">
        <v>0</v>
      </c>
      <c r="I2581" s="145">
        <v>0</v>
      </c>
      <c r="J2581" s="145">
        <v>0</v>
      </c>
      <c r="K2581" s="145">
        <v>1</v>
      </c>
      <c r="L2581" s="145">
        <v>0</v>
      </c>
      <c r="M2581" s="145">
        <v>0</v>
      </c>
      <c r="N2581" s="145">
        <v>10667</v>
      </c>
    </row>
    <row r="2582" spans="1:14">
      <c r="A2582" s="258"/>
      <c r="B2582" s="258"/>
      <c r="C2582" s="147" t="s">
        <v>3689</v>
      </c>
      <c r="D2582" s="145">
        <v>1</v>
      </c>
      <c r="E2582" s="145">
        <v>0</v>
      </c>
      <c r="F2582" s="145">
        <v>0</v>
      </c>
      <c r="G2582" s="145">
        <v>0</v>
      </c>
      <c r="H2582" s="145">
        <v>0</v>
      </c>
      <c r="I2582" s="145">
        <v>0</v>
      </c>
      <c r="J2582" s="145">
        <v>0</v>
      </c>
      <c r="K2582" s="145">
        <v>1</v>
      </c>
      <c r="L2582" s="145">
        <v>0</v>
      </c>
      <c r="M2582" s="145">
        <v>0</v>
      </c>
      <c r="N2582" s="145">
        <v>11638</v>
      </c>
    </row>
    <row r="2583" spans="1:14">
      <c r="A2583" s="258"/>
      <c r="B2583" s="258"/>
      <c r="C2583" s="147" t="s">
        <v>3690</v>
      </c>
      <c r="D2583" s="145">
        <v>7</v>
      </c>
      <c r="E2583" s="145">
        <v>0</v>
      </c>
      <c r="F2583" s="145">
        <v>0</v>
      </c>
      <c r="G2583" s="145">
        <v>0</v>
      </c>
      <c r="H2583" s="145">
        <v>0</v>
      </c>
      <c r="I2583" s="145">
        <v>0</v>
      </c>
      <c r="J2583" s="145">
        <v>3</v>
      </c>
      <c r="K2583" s="145">
        <v>1</v>
      </c>
      <c r="L2583" s="145">
        <v>2</v>
      </c>
      <c r="M2583" s="145">
        <v>1</v>
      </c>
      <c r="N2583" s="145">
        <v>37192</v>
      </c>
    </row>
    <row r="2584" spans="1:14">
      <c r="A2584" s="258"/>
      <c r="B2584" s="258"/>
      <c r="C2584" s="147" t="s">
        <v>3691</v>
      </c>
      <c r="D2584" s="145">
        <v>1</v>
      </c>
      <c r="E2584" s="145">
        <v>0</v>
      </c>
      <c r="F2584" s="145">
        <v>1</v>
      </c>
      <c r="G2584" s="145">
        <v>0</v>
      </c>
      <c r="H2584" s="145">
        <v>0</v>
      </c>
      <c r="I2584" s="145">
        <v>0</v>
      </c>
      <c r="J2584" s="145">
        <v>0</v>
      </c>
      <c r="K2584" s="145">
        <v>1</v>
      </c>
      <c r="L2584" s="145">
        <v>1</v>
      </c>
      <c r="M2584" s="145">
        <v>0</v>
      </c>
      <c r="N2584" s="145">
        <v>16780</v>
      </c>
    </row>
    <row r="2585" spans="1:14" ht="19">
      <c r="A2585" s="258"/>
      <c r="B2585" s="258"/>
      <c r="C2585" s="147" t="s">
        <v>8104</v>
      </c>
      <c r="D2585" s="145">
        <v>34</v>
      </c>
      <c r="E2585" s="145">
        <v>7</v>
      </c>
      <c r="F2585" s="145">
        <v>11</v>
      </c>
      <c r="G2585" s="145">
        <v>1</v>
      </c>
      <c r="H2585" s="145">
        <v>1</v>
      </c>
      <c r="I2585" s="145">
        <v>2</v>
      </c>
      <c r="J2585" s="145">
        <v>8</v>
      </c>
      <c r="K2585" s="145">
        <v>7</v>
      </c>
      <c r="L2585" s="145">
        <v>19</v>
      </c>
      <c r="M2585" s="145">
        <v>13</v>
      </c>
      <c r="N2585" s="145">
        <v>630129</v>
      </c>
    </row>
    <row r="2586" spans="1:14">
      <c r="A2586" s="258"/>
      <c r="B2586" s="258"/>
      <c r="C2586" s="147" t="s">
        <v>3692</v>
      </c>
      <c r="D2586" s="145">
        <v>1</v>
      </c>
      <c r="E2586" s="145">
        <v>0</v>
      </c>
      <c r="F2586" s="145">
        <v>0</v>
      </c>
      <c r="G2586" s="145">
        <v>0</v>
      </c>
      <c r="H2586" s="145">
        <v>0</v>
      </c>
      <c r="I2586" s="145">
        <v>0</v>
      </c>
      <c r="J2586" s="145">
        <v>1</v>
      </c>
      <c r="K2586" s="145">
        <v>0</v>
      </c>
      <c r="L2586" s="145">
        <v>0</v>
      </c>
      <c r="M2586" s="145">
        <v>0</v>
      </c>
      <c r="N2586" s="145">
        <v>4346</v>
      </c>
    </row>
    <row r="2587" spans="1:14">
      <c r="A2587" s="258"/>
      <c r="B2587" s="258"/>
      <c r="C2587" s="147" t="s">
        <v>3693</v>
      </c>
      <c r="D2587" s="145">
        <v>1</v>
      </c>
      <c r="E2587" s="145">
        <v>0</v>
      </c>
      <c r="F2587" s="145">
        <v>0</v>
      </c>
      <c r="G2587" s="145">
        <v>0</v>
      </c>
      <c r="H2587" s="145">
        <v>0</v>
      </c>
      <c r="I2587" s="145">
        <v>0</v>
      </c>
      <c r="J2587" s="145">
        <v>0</v>
      </c>
      <c r="K2587" s="145">
        <v>0</v>
      </c>
      <c r="L2587" s="145">
        <v>1</v>
      </c>
      <c r="M2587" s="145">
        <v>0</v>
      </c>
      <c r="N2587" s="145">
        <v>23973</v>
      </c>
    </row>
    <row r="2588" spans="1:14" ht="19">
      <c r="A2588" s="258"/>
      <c r="B2588" s="258"/>
      <c r="C2588" s="147" t="s">
        <v>8105</v>
      </c>
      <c r="D2588" s="145">
        <v>22</v>
      </c>
      <c r="E2588" s="145">
        <v>5</v>
      </c>
      <c r="F2588" s="145">
        <v>11</v>
      </c>
      <c r="G2588" s="145">
        <v>0</v>
      </c>
      <c r="H2588" s="145">
        <v>0</v>
      </c>
      <c r="I2588" s="145">
        <v>1</v>
      </c>
      <c r="J2588" s="145">
        <v>4</v>
      </c>
      <c r="K2588" s="145">
        <v>10</v>
      </c>
      <c r="L2588" s="145">
        <v>9</v>
      </c>
      <c r="M2588" s="145">
        <v>6</v>
      </c>
      <c r="N2588" s="145">
        <v>179661</v>
      </c>
    </row>
    <row r="2589" spans="1:14">
      <c r="A2589" s="258"/>
      <c r="B2589" s="258"/>
      <c r="C2589" s="147" t="s">
        <v>3694</v>
      </c>
      <c r="D2589" s="145">
        <v>1</v>
      </c>
      <c r="E2589" s="145">
        <v>0</v>
      </c>
      <c r="F2589" s="145">
        <v>1</v>
      </c>
      <c r="G2589" s="145">
        <v>0</v>
      </c>
      <c r="H2589" s="145">
        <v>1</v>
      </c>
      <c r="I2589" s="145">
        <v>0</v>
      </c>
      <c r="J2589" s="145">
        <v>1</v>
      </c>
      <c r="K2589" s="145">
        <v>0</v>
      </c>
      <c r="L2589" s="145">
        <v>0</v>
      </c>
      <c r="M2589" s="145">
        <v>2</v>
      </c>
      <c r="N2589" s="145">
        <v>20102</v>
      </c>
    </row>
    <row r="2590" spans="1:14">
      <c r="A2590" s="258"/>
      <c r="B2590" s="258"/>
      <c r="C2590" s="147" t="s">
        <v>2849</v>
      </c>
      <c r="D2590" s="145">
        <v>4</v>
      </c>
      <c r="E2590" s="145">
        <v>0</v>
      </c>
      <c r="F2590" s="145">
        <v>0</v>
      </c>
      <c r="G2590" s="145">
        <v>1</v>
      </c>
      <c r="H2590" s="145">
        <v>0</v>
      </c>
      <c r="I2590" s="145">
        <v>2</v>
      </c>
      <c r="J2590" s="145">
        <v>0</v>
      </c>
      <c r="K2590" s="145">
        <v>3</v>
      </c>
      <c r="L2590" s="145">
        <v>2</v>
      </c>
      <c r="M2590" s="145">
        <v>2</v>
      </c>
      <c r="N2590" s="145">
        <v>62217</v>
      </c>
    </row>
    <row r="2591" spans="1:14">
      <c r="A2591" s="258"/>
      <c r="B2591" s="258"/>
      <c r="C2591" s="147" t="s">
        <v>3695</v>
      </c>
      <c r="D2591" s="145">
        <v>1</v>
      </c>
      <c r="E2591" s="145">
        <v>0</v>
      </c>
      <c r="F2591" s="145">
        <v>1</v>
      </c>
      <c r="G2591" s="145">
        <v>0</v>
      </c>
      <c r="H2591" s="145">
        <v>0</v>
      </c>
      <c r="I2591" s="145">
        <v>0</v>
      </c>
      <c r="J2591" s="145">
        <v>1</v>
      </c>
      <c r="K2591" s="145">
        <v>1</v>
      </c>
      <c r="L2591" s="145">
        <v>0</v>
      </c>
      <c r="M2591" s="145">
        <v>0</v>
      </c>
      <c r="N2591" s="145">
        <v>10055</v>
      </c>
    </row>
    <row r="2592" spans="1:14">
      <c r="A2592" s="258"/>
      <c r="B2592" s="258"/>
      <c r="C2592" s="147" t="s">
        <v>3696</v>
      </c>
      <c r="D2592" s="145">
        <v>1</v>
      </c>
      <c r="E2592" s="145">
        <v>0</v>
      </c>
      <c r="F2592" s="145">
        <v>0</v>
      </c>
      <c r="G2592" s="145">
        <v>0</v>
      </c>
      <c r="H2592" s="145">
        <v>0</v>
      </c>
      <c r="I2592" s="145">
        <v>0</v>
      </c>
      <c r="J2592" s="145">
        <v>1</v>
      </c>
      <c r="K2592" s="145">
        <v>0</v>
      </c>
      <c r="L2592" s="145">
        <v>0</v>
      </c>
      <c r="M2592" s="145">
        <v>0</v>
      </c>
      <c r="N2592" s="145">
        <v>16100</v>
      </c>
    </row>
    <row r="2593" spans="1:14">
      <c r="A2593" s="258"/>
      <c r="B2593" s="258"/>
      <c r="C2593" s="147" t="s">
        <v>3697</v>
      </c>
      <c r="D2593" s="145">
        <v>13</v>
      </c>
      <c r="E2593" s="145">
        <v>3</v>
      </c>
      <c r="F2593" s="145">
        <v>2</v>
      </c>
      <c r="G2593" s="145">
        <v>1</v>
      </c>
      <c r="H2593" s="145">
        <v>0</v>
      </c>
      <c r="I2593" s="145">
        <v>1</v>
      </c>
      <c r="J2593" s="145">
        <v>8</v>
      </c>
      <c r="K2593" s="145">
        <v>5</v>
      </c>
      <c r="L2593" s="145">
        <v>3</v>
      </c>
      <c r="M2593" s="145">
        <v>4</v>
      </c>
      <c r="N2593" s="145">
        <v>56550</v>
      </c>
    </row>
    <row r="2594" spans="1:14">
      <c r="A2594" s="258"/>
      <c r="B2594" s="258"/>
      <c r="C2594" s="147" t="s">
        <v>3698</v>
      </c>
      <c r="D2594" s="145">
        <v>2</v>
      </c>
      <c r="E2594" s="145">
        <v>0</v>
      </c>
      <c r="F2594" s="145">
        <v>1</v>
      </c>
      <c r="G2594" s="145">
        <v>0</v>
      </c>
      <c r="H2594" s="145">
        <v>0</v>
      </c>
      <c r="I2594" s="145">
        <v>0</v>
      </c>
      <c r="J2594" s="145">
        <v>1</v>
      </c>
      <c r="K2594" s="145">
        <v>0</v>
      </c>
      <c r="L2594" s="145">
        <v>2</v>
      </c>
      <c r="M2594" s="145">
        <v>0</v>
      </c>
      <c r="N2594" s="145">
        <v>27195</v>
      </c>
    </row>
    <row r="2595" spans="1:14">
      <c r="A2595" s="258"/>
      <c r="B2595" s="258"/>
      <c r="C2595" s="147" t="s">
        <v>3478</v>
      </c>
      <c r="D2595" s="145">
        <v>0</v>
      </c>
      <c r="E2595" s="145">
        <v>0</v>
      </c>
      <c r="F2595" s="145">
        <v>1</v>
      </c>
      <c r="G2595" s="145">
        <v>0</v>
      </c>
      <c r="H2595" s="145">
        <v>0</v>
      </c>
      <c r="I2595" s="145">
        <v>0</v>
      </c>
      <c r="J2595" s="145">
        <v>0</v>
      </c>
      <c r="K2595" s="145">
        <v>1</v>
      </c>
      <c r="L2595" s="145">
        <v>0</v>
      </c>
      <c r="M2595" s="145">
        <v>0</v>
      </c>
      <c r="N2595" s="145">
        <v>6537</v>
      </c>
    </row>
    <row r="2596" spans="1:14" ht="19">
      <c r="A2596" s="258"/>
      <c r="B2596" s="258"/>
      <c r="C2596" s="147" t="s">
        <v>8106</v>
      </c>
      <c r="D2596" s="145">
        <v>0</v>
      </c>
      <c r="E2596" s="145">
        <v>0</v>
      </c>
      <c r="F2596" s="145">
        <v>2</v>
      </c>
      <c r="G2596" s="145">
        <v>0</v>
      </c>
      <c r="H2596" s="145">
        <v>0</v>
      </c>
      <c r="I2596" s="145">
        <v>0</v>
      </c>
      <c r="J2596" s="145">
        <v>0</v>
      </c>
      <c r="K2596" s="145">
        <v>1</v>
      </c>
      <c r="L2596" s="145">
        <v>0</v>
      </c>
      <c r="M2596" s="145">
        <v>0</v>
      </c>
      <c r="N2596" s="145">
        <v>26842</v>
      </c>
    </row>
    <row r="2597" spans="1:14">
      <c r="A2597" s="258"/>
      <c r="B2597" s="258"/>
      <c r="C2597" s="147" t="s">
        <v>3067</v>
      </c>
      <c r="D2597" s="145">
        <v>0</v>
      </c>
      <c r="E2597" s="145">
        <v>1</v>
      </c>
      <c r="F2597" s="145">
        <v>0</v>
      </c>
      <c r="G2597" s="145">
        <v>0</v>
      </c>
      <c r="H2597" s="145">
        <v>0</v>
      </c>
      <c r="I2597" s="145">
        <v>0</v>
      </c>
      <c r="J2597" s="145">
        <v>0</v>
      </c>
      <c r="K2597" s="145">
        <v>1</v>
      </c>
      <c r="L2597" s="145">
        <v>0</v>
      </c>
      <c r="M2597" s="145">
        <v>0</v>
      </c>
      <c r="N2597" s="145">
        <v>5701</v>
      </c>
    </row>
    <row r="2598" spans="1:14">
      <c r="A2598" s="258"/>
      <c r="B2598" s="258"/>
      <c r="C2598" s="147" t="s">
        <v>3699</v>
      </c>
      <c r="D2598" s="145">
        <v>0</v>
      </c>
      <c r="E2598" s="145">
        <v>0</v>
      </c>
      <c r="F2598" s="145">
        <v>0</v>
      </c>
      <c r="G2598" s="145">
        <v>0</v>
      </c>
      <c r="H2598" s="145">
        <v>0</v>
      </c>
      <c r="I2598" s="145">
        <v>1</v>
      </c>
      <c r="J2598" s="145">
        <v>0</v>
      </c>
      <c r="K2598" s="145">
        <v>0</v>
      </c>
      <c r="L2598" s="145">
        <v>1</v>
      </c>
      <c r="M2598" s="145">
        <v>0</v>
      </c>
      <c r="N2598" s="145">
        <v>26117</v>
      </c>
    </row>
    <row r="2599" spans="1:14">
      <c r="A2599" s="258"/>
      <c r="B2599" s="258" t="s">
        <v>1951</v>
      </c>
      <c r="C2599" s="143"/>
      <c r="D2599" s="142">
        <v>4</v>
      </c>
      <c r="E2599" s="142">
        <v>0</v>
      </c>
      <c r="F2599" s="142">
        <v>0</v>
      </c>
      <c r="G2599" s="142">
        <v>0</v>
      </c>
      <c r="H2599" s="142">
        <v>0</v>
      </c>
      <c r="I2599" s="142">
        <v>2</v>
      </c>
      <c r="J2599" s="142"/>
      <c r="K2599" s="142"/>
      <c r="L2599" s="142"/>
      <c r="M2599" s="142"/>
      <c r="N2599" s="142"/>
    </row>
    <row r="2600" spans="1:14">
      <c r="A2600" s="258"/>
      <c r="B2600" s="258"/>
      <c r="C2600" s="147" t="s">
        <v>3700</v>
      </c>
      <c r="D2600" s="145">
        <v>4</v>
      </c>
      <c r="E2600" s="145">
        <v>0</v>
      </c>
      <c r="F2600" s="145">
        <v>0</v>
      </c>
      <c r="G2600" s="145">
        <v>0</v>
      </c>
      <c r="H2600" s="145">
        <v>0</v>
      </c>
      <c r="I2600" s="145">
        <v>2</v>
      </c>
      <c r="J2600" s="145">
        <v>2</v>
      </c>
      <c r="K2600" s="145">
        <v>2</v>
      </c>
      <c r="L2600" s="145">
        <v>0</v>
      </c>
      <c r="M2600" s="145">
        <v>2</v>
      </c>
      <c r="N2600" s="145">
        <v>38654</v>
      </c>
    </row>
    <row r="2601" spans="1:14">
      <c r="A2601" s="258"/>
      <c r="B2601" s="258" t="s">
        <v>1955</v>
      </c>
      <c r="C2601" s="143"/>
      <c r="D2601" s="142">
        <v>36</v>
      </c>
      <c r="E2601" s="142">
        <v>3</v>
      </c>
      <c r="F2601" s="142">
        <v>22</v>
      </c>
      <c r="G2601" s="142">
        <v>0</v>
      </c>
      <c r="H2601" s="142">
        <v>2</v>
      </c>
      <c r="I2601" s="142">
        <v>4</v>
      </c>
      <c r="J2601" s="142"/>
      <c r="K2601" s="142"/>
      <c r="L2601" s="142"/>
      <c r="M2601" s="142"/>
      <c r="N2601" s="142"/>
    </row>
    <row r="2602" spans="1:14" ht="19">
      <c r="A2602" s="258"/>
      <c r="B2602" s="258"/>
      <c r="C2602" s="147" t="s">
        <v>8107</v>
      </c>
      <c r="D2602" s="145">
        <v>14</v>
      </c>
      <c r="E2602" s="145">
        <v>1</v>
      </c>
      <c r="F2602" s="145">
        <v>16</v>
      </c>
      <c r="G2602" s="145">
        <v>0</v>
      </c>
      <c r="H2602" s="145">
        <v>0</v>
      </c>
      <c r="I2602" s="145">
        <v>2</v>
      </c>
      <c r="J2602" s="145">
        <v>4</v>
      </c>
      <c r="K2602" s="145">
        <v>5</v>
      </c>
      <c r="L2602" s="145">
        <v>8</v>
      </c>
      <c r="M2602" s="145">
        <v>4</v>
      </c>
      <c r="N2602" s="145"/>
    </row>
    <row r="2603" spans="1:14">
      <c r="A2603" s="258"/>
      <c r="B2603" s="258"/>
      <c r="C2603" s="147" t="s">
        <v>3701</v>
      </c>
      <c r="D2603" s="145">
        <v>1</v>
      </c>
      <c r="E2603" s="145">
        <v>0</v>
      </c>
      <c r="F2603" s="145">
        <v>0</v>
      </c>
      <c r="G2603" s="145">
        <v>0</v>
      </c>
      <c r="H2603" s="145">
        <v>0</v>
      </c>
      <c r="I2603" s="145">
        <v>0</v>
      </c>
      <c r="J2603" s="145">
        <v>0</v>
      </c>
      <c r="K2603" s="145">
        <v>1</v>
      </c>
      <c r="L2603" s="145">
        <v>0</v>
      </c>
      <c r="M2603" s="145">
        <v>0</v>
      </c>
      <c r="N2603" s="145"/>
    </row>
    <row r="2604" spans="1:14">
      <c r="A2604" s="258"/>
      <c r="B2604" s="258"/>
      <c r="C2604" s="147" t="s">
        <v>2642</v>
      </c>
      <c r="D2604" s="145">
        <v>1</v>
      </c>
      <c r="E2604" s="145">
        <v>0</v>
      </c>
      <c r="F2604" s="145">
        <v>0</v>
      </c>
      <c r="G2604" s="145">
        <v>0</v>
      </c>
      <c r="H2604" s="145">
        <v>0</v>
      </c>
      <c r="I2604" s="145">
        <v>0</v>
      </c>
      <c r="J2604" s="145">
        <v>1</v>
      </c>
      <c r="K2604" s="145">
        <v>0</v>
      </c>
      <c r="L2604" s="145">
        <v>0</v>
      </c>
      <c r="M2604" s="145">
        <v>0</v>
      </c>
      <c r="N2604" s="145"/>
    </row>
    <row r="2605" spans="1:14" ht="19">
      <c r="A2605" s="258"/>
      <c r="B2605" s="258"/>
      <c r="C2605" s="147" t="s">
        <v>8108</v>
      </c>
      <c r="D2605" s="145">
        <v>6</v>
      </c>
      <c r="E2605" s="145">
        <v>0</v>
      </c>
      <c r="F2605" s="145">
        <v>1</v>
      </c>
      <c r="G2605" s="145">
        <v>0</v>
      </c>
      <c r="H2605" s="145">
        <v>0</v>
      </c>
      <c r="I2605" s="145">
        <v>0</v>
      </c>
      <c r="J2605" s="145">
        <v>0</v>
      </c>
      <c r="K2605" s="145">
        <v>2</v>
      </c>
      <c r="L2605" s="145">
        <v>2</v>
      </c>
      <c r="M2605" s="145">
        <v>1</v>
      </c>
      <c r="N2605" s="145"/>
    </row>
    <row r="2606" spans="1:14">
      <c r="A2606" s="258"/>
      <c r="B2606" s="258"/>
      <c r="C2606" s="147" t="s">
        <v>2398</v>
      </c>
      <c r="D2606" s="145">
        <v>2</v>
      </c>
      <c r="E2606" s="145">
        <v>0</v>
      </c>
      <c r="F2606" s="145">
        <v>0</v>
      </c>
      <c r="G2606" s="145">
        <v>0</v>
      </c>
      <c r="H2606" s="145">
        <v>0</v>
      </c>
      <c r="I2606" s="145">
        <v>0</v>
      </c>
      <c r="J2606" s="145">
        <v>0</v>
      </c>
      <c r="K2606" s="145">
        <v>0</v>
      </c>
      <c r="L2606" s="145">
        <v>0</v>
      </c>
      <c r="M2606" s="145">
        <v>2</v>
      </c>
      <c r="N2606" s="145"/>
    </row>
    <row r="2607" spans="1:14" ht="19">
      <c r="A2607" s="258"/>
      <c r="B2607" s="258"/>
      <c r="C2607" s="147" t="s">
        <v>8109</v>
      </c>
      <c r="D2607" s="145">
        <v>12</v>
      </c>
      <c r="E2607" s="145">
        <v>2</v>
      </c>
      <c r="F2607" s="145">
        <v>5</v>
      </c>
      <c r="G2607" s="145">
        <v>0</v>
      </c>
      <c r="H2607" s="145">
        <v>2</v>
      </c>
      <c r="I2607" s="145">
        <v>2</v>
      </c>
      <c r="J2607" s="145">
        <v>6</v>
      </c>
      <c r="K2607" s="145">
        <v>6</v>
      </c>
      <c r="L2607" s="145">
        <v>2</v>
      </c>
      <c r="M2607" s="145">
        <v>6</v>
      </c>
      <c r="N2607" s="145"/>
    </row>
    <row r="2608" spans="1:14">
      <c r="A2608" s="258"/>
      <c r="B2608" s="258" t="s">
        <v>1963</v>
      </c>
      <c r="C2608" s="143"/>
      <c r="D2608" s="142">
        <v>1</v>
      </c>
      <c r="E2608" s="142">
        <v>4</v>
      </c>
      <c r="F2608" s="142">
        <v>4</v>
      </c>
      <c r="G2608" s="142">
        <v>0</v>
      </c>
      <c r="H2608" s="142">
        <v>1</v>
      </c>
      <c r="I2608" s="142">
        <v>0</v>
      </c>
      <c r="J2608" s="142"/>
      <c r="K2608" s="142"/>
      <c r="L2608" s="142"/>
      <c r="M2608" s="142"/>
      <c r="N2608" s="142"/>
    </row>
    <row r="2609" spans="1:14">
      <c r="A2609" s="258"/>
      <c r="B2609" s="258"/>
      <c r="C2609" s="147" t="s">
        <v>3702</v>
      </c>
      <c r="D2609" s="145">
        <v>0</v>
      </c>
      <c r="E2609" s="145">
        <v>1</v>
      </c>
      <c r="F2609" s="145">
        <v>0</v>
      </c>
      <c r="G2609" s="145">
        <v>0</v>
      </c>
      <c r="H2609" s="145">
        <v>0</v>
      </c>
      <c r="I2609" s="145">
        <v>0</v>
      </c>
      <c r="J2609" s="145">
        <v>0</v>
      </c>
      <c r="K2609" s="145">
        <v>0</v>
      </c>
      <c r="L2609" s="145">
        <v>1</v>
      </c>
      <c r="M2609" s="145">
        <v>0</v>
      </c>
      <c r="N2609" s="145"/>
    </row>
    <row r="2610" spans="1:14">
      <c r="A2610" s="258"/>
      <c r="B2610" s="258"/>
      <c r="C2610" s="147" t="s">
        <v>3703</v>
      </c>
      <c r="D2610" s="145">
        <v>1</v>
      </c>
      <c r="E2610" s="145">
        <v>0</v>
      </c>
      <c r="F2610" s="145">
        <v>0</v>
      </c>
      <c r="G2610" s="145">
        <v>0</v>
      </c>
      <c r="H2610" s="145">
        <v>1</v>
      </c>
      <c r="I2610" s="145">
        <v>0</v>
      </c>
      <c r="J2610" s="145">
        <v>0</v>
      </c>
      <c r="K2610" s="145">
        <v>0</v>
      </c>
      <c r="L2610" s="145">
        <v>2</v>
      </c>
      <c r="M2610" s="145">
        <v>0</v>
      </c>
      <c r="N2610" s="145"/>
    </row>
    <row r="2611" spans="1:14">
      <c r="A2611" s="258"/>
      <c r="B2611" s="258"/>
      <c r="C2611" s="147" t="s">
        <v>3704</v>
      </c>
      <c r="D2611" s="145">
        <v>0</v>
      </c>
      <c r="E2611" s="145">
        <v>1</v>
      </c>
      <c r="F2611" s="145">
        <v>0</v>
      </c>
      <c r="G2611" s="145">
        <v>0</v>
      </c>
      <c r="H2611" s="145">
        <v>0</v>
      </c>
      <c r="I2611" s="145">
        <v>0</v>
      </c>
      <c r="J2611" s="145">
        <v>0</v>
      </c>
      <c r="K2611" s="145">
        <v>1</v>
      </c>
      <c r="L2611" s="145">
        <v>0</v>
      </c>
      <c r="M2611" s="145">
        <v>0</v>
      </c>
      <c r="N2611" s="145"/>
    </row>
    <row r="2612" spans="1:14" ht="19">
      <c r="A2612" s="258"/>
      <c r="B2612" s="258"/>
      <c r="C2612" s="147" t="s">
        <v>8110</v>
      </c>
      <c r="D2612" s="145">
        <v>0</v>
      </c>
      <c r="E2612" s="145">
        <v>2</v>
      </c>
      <c r="F2612" s="145">
        <v>4</v>
      </c>
      <c r="G2612" s="145">
        <v>0</v>
      </c>
      <c r="H2612" s="145">
        <v>0</v>
      </c>
      <c r="I2612" s="145">
        <v>0</v>
      </c>
      <c r="J2612" s="145">
        <v>0</v>
      </c>
      <c r="K2612" s="145">
        <v>2</v>
      </c>
      <c r="L2612" s="145">
        <v>1</v>
      </c>
      <c r="M2612" s="145">
        <v>1</v>
      </c>
      <c r="N2612" s="145"/>
    </row>
    <row r="2613" spans="1:14">
      <c r="A2613" s="258"/>
      <c r="B2613" s="258" t="s">
        <v>2255</v>
      </c>
      <c r="C2613" s="143"/>
      <c r="D2613" s="142">
        <v>5</v>
      </c>
      <c r="E2613" s="142">
        <v>0</v>
      </c>
      <c r="F2613" s="142">
        <v>4</v>
      </c>
      <c r="G2613" s="142">
        <v>0</v>
      </c>
      <c r="H2613" s="142">
        <v>0</v>
      </c>
      <c r="I2613" s="142">
        <v>0</v>
      </c>
      <c r="J2613" s="142"/>
      <c r="K2613" s="142"/>
      <c r="L2613" s="142"/>
      <c r="M2613" s="142"/>
      <c r="N2613" s="142"/>
    </row>
    <row r="2614" spans="1:14">
      <c r="A2614" s="258"/>
      <c r="B2614" s="258"/>
      <c r="C2614" s="147" t="s">
        <v>2366</v>
      </c>
      <c r="D2614" s="145"/>
      <c r="E2614" s="145"/>
      <c r="F2614" s="145"/>
      <c r="G2614" s="145"/>
      <c r="H2614" s="145"/>
      <c r="I2614" s="145"/>
      <c r="J2614" s="145"/>
      <c r="K2614" s="145"/>
      <c r="L2614" s="145"/>
      <c r="M2614" s="145"/>
      <c r="N2614" s="145"/>
    </row>
    <row r="2615" spans="1:14">
      <c r="A2615" s="258"/>
      <c r="B2615" s="258"/>
      <c r="C2615" s="146" t="s">
        <v>3705</v>
      </c>
      <c r="D2615" s="145">
        <v>1</v>
      </c>
      <c r="E2615" s="145">
        <v>0</v>
      </c>
      <c r="F2615" s="145">
        <v>0</v>
      </c>
      <c r="G2615" s="145">
        <v>0</v>
      </c>
      <c r="H2615" s="145">
        <v>0</v>
      </c>
      <c r="I2615" s="145">
        <v>0</v>
      </c>
      <c r="J2615" s="145">
        <v>0</v>
      </c>
      <c r="K2615" s="145">
        <v>1</v>
      </c>
      <c r="L2615" s="145">
        <v>0</v>
      </c>
      <c r="M2615" s="145">
        <v>0</v>
      </c>
      <c r="N2615" s="145"/>
    </row>
    <row r="2616" spans="1:14">
      <c r="A2616" s="258"/>
      <c r="B2616" s="258"/>
      <c r="C2616" s="146" t="s">
        <v>3706</v>
      </c>
      <c r="D2616" s="145">
        <v>1</v>
      </c>
      <c r="E2616" s="145">
        <v>0</v>
      </c>
      <c r="F2616" s="145">
        <v>0</v>
      </c>
      <c r="G2616" s="145">
        <v>0</v>
      </c>
      <c r="H2616" s="145">
        <v>0</v>
      </c>
      <c r="I2616" s="145">
        <v>0</v>
      </c>
      <c r="J2616" s="145">
        <v>0</v>
      </c>
      <c r="K2616" s="145">
        <v>1</v>
      </c>
      <c r="L2616" s="145">
        <v>0</v>
      </c>
      <c r="M2616" s="145">
        <v>0</v>
      </c>
      <c r="N2616" s="145"/>
    </row>
    <row r="2617" spans="1:14">
      <c r="A2617" s="258"/>
      <c r="B2617" s="258"/>
      <c r="C2617" s="146" t="s">
        <v>3707</v>
      </c>
      <c r="D2617" s="145">
        <v>0</v>
      </c>
      <c r="E2617" s="145">
        <v>0</v>
      </c>
      <c r="F2617" s="145">
        <v>1</v>
      </c>
      <c r="G2617" s="145">
        <v>0</v>
      </c>
      <c r="H2617" s="145">
        <v>0</v>
      </c>
      <c r="I2617" s="145">
        <v>0</v>
      </c>
      <c r="J2617" s="145">
        <v>0</v>
      </c>
      <c r="K2617" s="145">
        <v>0</v>
      </c>
      <c r="L2617" s="145">
        <v>0</v>
      </c>
      <c r="M2617" s="145">
        <v>1</v>
      </c>
      <c r="N2617" s="145"/>
    </row>
    <row r="2618" spans="1:14">
      <c r="A2618" s="258"/>
      <c r="B2618" s="258"/>
      <c r="C2618" s="146" t="s">
        <v>3708</v>
      </c>
      <c r="D2618" s="145">
        <v>1</v>
      </c>
      <c r="E2618" s="145">
        <v>0</v>
      </c>
      <c r="F2618" s="145">
        <v>0</v>
      </c>
      <c r="G2618" s="145">
        <v>0</v>
      </c>
      <c r="H2618" s="145">
        <v>0</v>
      </c>
      <c r="I2618" s="145">
        <v>0</v>
      </c>
      <c r="J2618" s="145">
        <v>1</v>
      </c>
      <c r="K2618" s="145">
        <v>0</v>
      </c>
      <c r="L2618" s="145">
        <v>0</v>
      </c>
      <c r="M2618" s="145">
        <v>0</v>
      </c>
      <c r="N2618" s="145"/>
    </row>
    <row r="2619" spans="1:14">
      <c r="A2619" s="258"/>
      <c r="B2619" s="258"/>
      <c r="C2619" s="146" t="s">
        <v>3709</v>
      </c>
      <c r="D2619" s="145">
        <v>0</v>
      </c>
      <c r="E2619" s="145">
        <v>0</v>
      </c>
      <c r="F2619" s="145">
        <v>3</v>
      </c>
      <c r="G2619" s="145">
        <v>0</v>
      </c>
      <c r="H2619" s="145">
        <v>0</v>
      </c>
      <c r="I2619" s="145">
        <v>0</v>
      </c>
      <c r="J2619" s="145">
        <v>1</v>
      </c>
      <c r="K2619" s="145">
        <v>2</v>
      </c>
      <c r="L2619" s="145">
        <v>0</v>
      </c>
      <c r="M2619" s="145">
        <v>0</v>
      </c>
      <c r="N2619" s="145"/>
    </row>
    <row r="2620" spans="1:14">
      <c r="A2620" s="258"/>
      <c r="B2620" s="258"/>
      <c r="C2620" s="146" t="s">
        <v>3710</v>
      </c>
      <c r="D2620" s="145">
        <v>1</v>
      </c>
      <c r="E2620" s="145">
        <v>0</v>
      </c>
      <c r="F2620" s="145">
        <v>0</v>
      </c>
      <c r="G2620" s="145">
        <v>0</v>
      </c>
      <c r="H2620" s="145">
        <v>0</v>
      </c>
      <c r="I2620" s="145">
        <v>0</v>
      </c>
      <c r="J2620" s="145">
        <v>0</v>
      </c>
      <c r="K2620" s="145">
        <v>0</v>
      </c>
      <c r="L2620" s="145">
        <v>0</v>
      </c>
      <c r="M2620" s="145">
        <v>1</v>
      </c>
      <c r="N2620" s="145"/>
    </row>
    <row r="2621" spans="1:14">
      <c r="A2621" s="258"/>
      <c r="B2621" s="258"/>
      <c r="C2621" s="146" t="s">
        <v>2792</v>
      </c>
      <c r="D2621" s="145">
        <v>1</v>
      </c>
      <c r="E2621" s="145">
        <v>0</v>
      </c>
      <c r="F2621" s="145">
        <v>0</v>
      </c>
      <c r="G2621" s="145">
        <v>0</v>
      </c>
      <c r="H2621" s="145">
        <v>0</v>
      </c>
      <c r="I2621" s="145">
        <v>0</v>
      </c>
      <c r="J2621" s="145">
        <v>0</v>
      </c>
      <c r="K2621" s="145">
        <v>0</v>
      </c>
      <c r="L2621" s="145">
        <v>1</v>
      </c>
      <c r="M2621" s="145">
        <v>0</v>
      </c>
      <c r="N2621" s="145"/>
    </row>
    <row r="2622" spans="1:14">
      <c r="A2622" s="258"/>
      <c r="B2622" s="258" t="s">
        <v>2259</v>
      </c>
      <c r="C2622" s="143"/>
      <c r="D2622" s="142">
        <v>1</v>
      </c>
      <c r="E2622" s="142">
        <v>0</v>
      </c>
      <c r="F2622" s="142">
        <v>0</v>
      </c>
      <c r="G2622" s="142">
        <v>0</v>
      </c>
      <c r="H2622" s="142">
        <v>0</v>
      </c>
      <c r="I2622" s="142">
        <v>0</v>
      </c>
      <c r="J2622" s="142"/>
      <c r="K2622" s="142"/>
      <c r="L2622" s="142"/>
      <c r="M2622" s="142"/>
      <c r="N2622" s="142"/>
    </row>
    <row r="2623" spans="1:14">
      <c r="A2623" s="258"/>
      <c r="B2623" s="258"/>
      <c r="C2623" s="147" t="s">
        <v>3711</v>
      </c>
      <c r="D2623" s="145">
        <v>1</v>
      </c>
      <c r="E2623" s="145">
        <v>0</v>
      </c>
      <c r="F2623" s="145">
        <v>0</v>
      </c>
      <c r="G2623" s="145">
        <v>0</v>
      </c>
      <c r="H2623" s="145">
        <v>0</v>
      </c>
      <c r="I2623" s="145">
        <v>0</v>
      </c>
      <c r="J2623" s="145">
        <v>0</v>
      </c>
      <c r="K2623" s="145">
        <v>0</v>
      </c>
      <c r="L2623" s="145">
        <v>1</v>
      </c>
      <c r="M2623" s="145">
        <v>0</v>
      </c>
      <c r="N2623" s="145"/>
    </row>
    <row r="2624" spans="1:14">
      <c r="A2624" s="258" t="s">
        <v>115</v>
      </c>
      <c r="B2624" s="143" t="s">
        <v>1904</v>
      </c>
      <c r="C2624" s="143"/>
      <c r="D2624" s="142">
        <v>199</v>
      </c>
      <c r="E2624" s="142">
        <v>41</v>
      </c>
      <c r="F2624" s="142">
        <v>46</v>
      </c>
      <c r="G2624" s="142">
        <v>7</v>
      </c>
      <c r="H2624" s="142">
        <v>1</v>
      </c>
      <c r="I2624" s="142">
        <v>3</v>
      </c>
      <c r="J2624" s="142"/>
      <c r="K2624" s="142"/>
      <c r="L2624" s="142"/>
      <c r="M2624" s="142"/>
      <c r="N2624" s="142"/>
    </row>
    <row r="2625" spans="1:14">
      <c r="A2625" s="258"/>
      <c r="B2625" s="258" t="s">
        <v>1905</v>
      </c>
      <c r="C2625" s="143"/>
      <c r="D2625" s="142">
        <v>153</v>
      </c>
      <c r="E2625" s="142">
        <v>32</v>
      </c>
      <c r="F2625" s="142">
        <v>36</v>
      </c>
      <c r="G2625" s="142">
        <v>5</v>
      </c>
      <c r="H2625" s="142">
        <v>0</v>
      </c>
      <c r="I2625" s="142">
        <v>2</v>
      </c>
      <c r="J2625" s="142"/>
      <c r="K2625" s="142"/>
      <c r="L2625" s="142"/>
      <c r="M2625" s="142"/>
      <c r="N2625" s="142"/>
    </row>
    <row r="2626" spans="1:14">
      <c r="A2626" s="258"/>
      <c r="B2626" s="258"/>
      <c r="C2626" s="147" t="s">
        <v>3712</v>
      </c>
      <c r="D2626" s="145">
        <v>1</v>
      </c>
      <c r="E2626" s="145">
        <v>0</v>
      </c>
      <c r="F2626" s="145">
        <v>0</v>
      </c>
      <c r="G2626" s="145">
        <v>0</v>
      </c>
      <c r="H2626" s="145">
        <v>0</v>
      </c>
      <c r="I2626" s="145">
        <v>0</v>
      </c>
      <c r="J2626" s="145">
        <v>1</v>
      </c>
      <c r="K2626" s="145">
        <v>0</v>
      </c>
      <c r="L2626" s="145"/>
      <c r="M2626" s="145"/>
      <c r="N2626" s="145">
        <v>58432</v>
      </c>
    </row>
    <row r="2627" spans="1:14">
      <c r="A2627" s="258"/>
      <c r="B2627" s="258"/>
      <c r="C2627" s="147" t="s">
        <v>2587</v>
      </c>
      <c r="D2627" s="145">
        <v>1</v>
      </c>
      <c r="E2627" s="145">
        <v>0</v>
      </c>
      <c r="F2627" s="145">
        <v>0</v>
      </c>
      <c r="G2627" s="145">
        <v>0</v>
      </c>
      <c r="H2627" s="145">
        <v>0</v>
      </c>
      <c r="I2627" s="145">
        <v>0</v>
      </c>
      <c r="J2627" s="145">
        <v>0</v>
      </c>
      <c r="K2627" s="145">
        <v>1</v>
      </c>
      <c r="L2627" s="145">
        <v>0</v>
      </c>
      <c r="M2627" s="145">
        <v>0</v>
      </c>
      <c r="N2627" s="145">
        <v>20237</v>
      </c>
    </row>
    <row r="2628" spans="1:14">
      <c r="A2628" s="258"/>
      <c r="B2628" s="258"/>
      <c r="C2628" s="147" t="s">
        <v>3713</v>
      </c>
      <c r="D2628" s="145">
        <v>1</v>
      </c>
      <c r="E2628" s="145">
        <v>0</v>
      </c>
      <c r="F2628" s="145">
        <v>0</v>
      </c>
      <c r="G2628" s="145">
        <v>0</v>
      </c>
      <c r="H2628" s="145">
        <v>0</v>
      </c>
      <c r="I2628" s="145">
        <v>0</v>
      </c>
      <c r="J2628" s="145"/>
      <c r="K2628" s="145">
        <v>1</v>
      </c>
      <c r="L2628" s="145">
        <v>0</v>
      </c>
      <c r="M2628" s="145">
        <v>0</v>
      </c>
      <c r="N2628" s="145">
        <v>14866</v>
      </c>
    </row>
    <row r="2629" spans="1:14">
      <c r="A2629" s="258"/>
      <c r="B2629" s="258"/>
      <c r="C2629" s="147" t="s">
        <v>3714</v>
      </c>
      <c r="D2629" s="145">
        <v>1</v>
      </c>
      <c r="E2629" s="145">
        <v>1</v>
      </c>
      <c r="F2629" s="145">
        <v>0</v>
      </c>
      <c r="G2629" s="145">
        <v>0</v>
      </c>
      <c r="H2629" s="145">
        <v>0</v>
      </c>
      <c r="I2629" s="145">
        <v>0</v>
      </c>
      <c r="J2629" s="145">
        <v>0</v>
      </c>
      <c r="K2629" s="145">
        <v>1</v>
      </c>
      <c r="L2629" s="145">
        <v>1</v>
      </c>
      <c r="M2629" s="145">
        <v>0</v>
      </c>
      <c r="N2629" s="145">
        <v>24896</v>
      </c>
    </row>
    <row r="2630" spans="1:14">
      <c r="A2630" s="258"/>
      <c r="B2630" s="258"/>
      <c r="C2630" s="147" t="s">
        <v>3715</v>
      </c>
      <c r="D2630" s="145">
        <v>0</v>
      </c>
      <c r="E2630" s="145">
        <v>1</v>
      </c>
      <c r="F2630" s="145">
        <v>0</v>
      </c>
      <c r="G2630" s="145">
        <v>0</v>
      </c>
      <c r="H2630" s="145">
        <v>0</v>
      </c>
      <c r="I2630" s="145">
        <v>0</v>
      </c>
      <c r="J2630" s="145">
        <v>0</v>
      </c>
      <c r="K2630" s="145">
        <v>0</v>
      </c>
      <c r="L2630" s="145">
        <v>0</v>
      </c>
      <c r="M2630" s="145">
        <v>1</v>
      </c>
      <c r="N2630" s="145">
        <v>8142</v>
      </c>
    </row>
    <row r="2631" spans="1:14">
      <c r="A2631" s="258"/>
      <c r="B2631" s="258"/>
      <c r="C2631" s="147" t="s">
        <v>2288</v>
      </c>
      <c r="D2631" s="145">
        <v>1</v>
      </c>
      <c r="E2631" s="145">
        <v>0</v>
      </c>
      <c r="F2631" s="145">
        <v>0</v>
      </c>
      <c r="G2631" s="145">
        <v>1</v>
      </c>
      <c r="H2631" s="145">
        <v>0</v>
      </c>
      <c r="I2631" s="145">
        <v>1</v>
      </c>
      <c r="J2631" s="145">
        <v>1</v>
      </c>
      <c r="K2631" s="145">
        <v>1</v>
      </c>
      <c r="L2631" s="145">
        <v>1</v>
      </c>
      <c r="M2631" s="145">
        <v>0</v>
      </c>
      <c r="N2631" s="145">
        <v>93363</v>
      </c>
    </row>
    <row r="2632" spans="1:14">
      <c r="A2632" s="258"/>
      <c r="B2632" s="258"/>
      <c r="C2632" s="147" t="s">
        <v>3716</v>
      </c>
      <c r="D2632" s="145">
        <v>1</v>
      </c>
      <c r="E2632" s="145">
        <v>0</v>
      </c>
      <c r="F2632" s="145">
        <v>0</v>
      </c>
      <c r="G2632" s="145">
        <v>0</v>
      </c>
      <c r="H2632" s="145">
        <v>0</v>
      </c>
      <c r="I2632" s="145">
        <v>0</v>
      </c>
      <c r="J2632" s="145"/>
      <c r="K2632" s="145">
        <v>1</v>
      </c>
      <c r="L2632" s="145"/>
      <c r="M2632" s="145"/>
      <c r="N2632" s="145">
        <v>19360</v>
      </c>
    </row>
    <row r="2633" spans="1:14" ht="19">
      <c r="A2633" s="258"/>
      <c r="B2633" s="258"/>
      <c r="C2633" s="147" t="s">
        <v>8111</v>
      </c>
      <c r="D2633" s="145">
        <v>0</v>
      </c>
      <c r="E2633" s="145">
        <v>2</v>
      </c>
      <c r="F2633" s="145">
        <v>0</v>
      </c>
      <c r="G2633" s="145">
        <v>0</v>
      </c>
      <c r="H2633" s="145">
        <v>0</v>
      </c>
      <c r="I2633" s="145">
        <v>0</v>
      </c>
      <c r="J2633" s="145">
        <v>0</v>
      </c>
      <c r="K2633" s="145">
        <v>0</v>
      </c>
      <c r="L2633" s="145">
        <v>1</v>
      </c>
      <c r="M2633" s="145">
        <v>0</v>
      </c>
      <c r="N2633" s="145">
        <v>12314</v>
      </c>
    </row>
    <row r="2634" spans="1:14">
      <c r="A2634" s="258"/>
      <c r="B2634" s="258"/>
      <c r="C2634" s="147" t="s">
        <v>3717</v>
      </c>
      <c r="D2634" s="145">
        <v>0</v>
      </c>
      <c r="E2634" s="145">
        <v>2</v>
      </c>
      <c r="F2634" s="145">
        <v>0</v>
      </c>
      <c r="G2634" s="145">
        <v>0</v>
      </c>
      <c r="H2634" s="145">
        <v>0</v>
      </c>
      <c r="I2634" s="145">
        <v>0</v>
      </c>
      <c r="J2634" s="145"/>
      <c r="K2634" s="145"/>
      <c r="L2634" s="145">
        <v>2</v>
      </c>
      <c r="M2634" s="145"/>
      <c r="N2634" s="145">
        <v>5911</v>
      </c>
    </row>
    <row r="2635" spans="1:14">
      <c r="A2635" s="258"/>
      <c r="B2635" s="258"/>
      <c r="C2635" s="147" t="s">
        <v>3718</v>
      </c>
      <c r="D2635" s="145">
        <v>1</v>
      </c>
      <c r="E2635" s="145">
        <v>0</v>
      </c>
      <c r="F2635" s="145">
        <v>0</v>
      </c>
      <c r="G2635" s="145">
        <v>0</v>
      </c>
      <c r="H2635" s="145">
        <v>0</v>
      </c>
      <c r="I2635" s="145">
        <v>0</v>
      </c>
      <c r="J2635" s="145">
        <v>0</v>
      </c>
      <c r="K2635" s="145">
        <v>1</v>
      </c>
      <c r="L2635" s="145">
        <v>0</v>
      </c>
      <c r="M2635" s="145">
        <v>0</v>
      </c>
      <c r="N2635" s="145">
        <v>33188</v>
      </c>
    </row>
    <row r="2636" spans="1:14">
      <c r="A2636" s="258"/>
      <c r="B2636" s="258"/>
      <c r="C2636" s="147" t="s">
        <v>3719</v>
      </c>
      <c r="D2636" s="145">
        <v>1</v>
      </c>
      <c r="E2636" s="145">
        <v>0</v>
      </c>
      <c r="F2636" s="145">
        <v>0</v>
      </c>
      <c r="G2636" s="145">
        <v>0</v>
      </c>
      <c r="H2636" s="145">
        <v>0</v>
      </c>
      <c r="I2636" s="145">
        <v>0</v>
      </c>
      <c r="J2636" s="145">
        <v>0</v>
      </c>
      <c r="K2636" s="145">
        <v>0</v>
      </c>
      <c r="L2636" s="145">
        <v>0</v>
      </c>
      <c r="M2636" s="145">
        <v>1</v>
      </c>
      <c r="N2636" s="145">
        <v>7588</v>
      </c>
    </row>
    <row r="2637" spans="1:14" ht="19">
      <c r="A2637" s="258"/>
      <c r="B2637" s="258"/>
      <c r="C2637" s="147" t="s">
        <v>8112</v>
      </c>
      <c r="D2637" s="145">
        <v>111</v>
      </c>
      <c r="E2637" s="145">
        <v>16</v>
      </c>
      <c r="F2637" s="145">
        <v>28</v>
      </c>
      <c r="G2637" s="145">
        <v>1</v>
      </c>
      <c r="H2637" s="145">
        <v>0</v>
      </c>
      <c r="I2637" s="145">
        <v>0</v>
      </c>
      <c r="J2637" s="145">
        <v>52</v>
      </c>
      <c r="K2637" s="145">
        <v>35</v>
      </c>
      <c r="L2637" s="145">
        <v>30</v>
      </c>
      <c r="M2637" s="145">
        <v>33</v>
      </c>
      <c r="N2637" s="145">
        <v>1555812</v>
      </c>
    </row>
    <row r="2638" spans="1:14">
      <c r="A2638" s="258"/>
      <c r="B2638" s="258"/>
      <c r="C2638" s="147" t="s">
        <v>3720</v>
      </c>
      <c r="D2638" s="145">
        <v>12</v>
      </c>
      <c r="E2638" s="145">
        <v>5</v>
      </c>
      <c r="F2638" s="145">
        <v>4</v>
      </c>
      <c r="G2638" s="145">
        <v>0</v>
      </c>
      <c r="H2638" s="145">
        <v>0</v>
      </c>
      <c r="I2638" s="145">
        <v>0</v>
      </c>
      <c r="J2638" s="145">
        <v>3</v>
      </c>
      <c r="K2638" s="145">
        <v>4</v>
      </c>
      <c r="L2638" s="145">
        <v>11</v>
      </c>
      <c r="M2638" s="145">
        <v>3</v>
      </c>
      <c r="N2638" s="145">
        <v>303137</v>
      </c>
    </row>
    <row r="2639" spans="1:14">
      <c r="A2639" s="258"/>
      <c r="B2639" s="258"/>
      <c r="C2639" s="147" t="s">
        <v>2841</v>
      </c>
      <c r="D2639" s="145">
        <v>2</v>
      </c>
      <c r="E2639" s="145">
        <v>0</v>
      </c>
      <c r="F2639" s="145">
        <v>0</v>
      </c>
      <c r="G2639" s="145">
        <v>0</v>
      </c>
      <c r="H2639" s="145">
        <v>0</v>
      </c>
      <c r="I2639" s="145">
        <v>0</v>
      </c>
      <c r="J2639" s="145">
        <v>1</v>
      </c>
      <c r="K2639" s="145">
        <v>1</v>
      </c>
      <c r="L2639" s="145">
        <v>0</v>
      </c>
      <c r="M2639" s="145">
        <v>0</v>
      </c>
      <c r="N2639" s="145">
        <v>97698</v>
      </c>
    </row>
    <row r="2640" spans="1:14">
      <c r="A2640" s="258"/>
      <c r="B2640" s="258"/>
      <c r="C2640" s="147" t="s">
        <v>3721</v>
      </c>
      <c r="D2640" s="145">
        <v>1</v>
      </c>
      <c r="E2640" s="145">
        <v>0</v>
      </c>
      <c r="F2640" s="145">
        <v>0</v>
      </c>
      <c r="G2640" s="145">
        <v>0</v>
      </c>
      <c r="H2640" s="145">
        <v>0</v>
      </c>
      <c r="I2640" s="145">
        <v>0</v>
      </c>
      <c r="J2640" s="145"/>
      <c r="K2640" s="145"/>
      <c r="L2640" s="145"/>
      <c r="M2640" s="145">
        <v>1</v>
      </c>
      <c r="N2640" s="145">
        <v>11991</v>
      </c>
    </row>
    <row r="2641" spans="1:14">
      <c r="A2641" s="258"/>
      <c r="B2641" s="258"/>
      <c r="C2641" s="147" t="s">
        <v>3722</v>
      </c>
      <c r="D2641" s="145">
        <v>3</v>
      </c>
      <c r="E2641" s="145">
        <v>2</v>
      </c>
      <c r="F2641" s="145">
        <v>0</v>
      </c>
      <c r="G2641" s="145">
        <v>3</v>
      </c>
      <c r="H2641" s="145">
        <v>0</v>
      </c>
      <c r="I2641" s="145">
        <v>1</v>
      </c>
      <c r="J2641" s="145">
        <v>1</v>
      </c>
      <c r="K2641" s="145">
        <v>3</v>
      </c>
      <c r="L2641" s="145">
        <v>2</v>
      </c>
      <c r="M2641" s="145">
        <v>3</v>
      </c>
      <c r="N2641" s="145">
        <v>75798</v>
      </c>
    </row>
    <row r="2642" spans="1:14">
      <c r="A2642" s="258"/>
      <c r="B2642" s="258"/>
      <c r="C2642" s="147" t="s">
        <v>3723</v>
      </c>
      <c r="D2642" s="145">
        <v>1</v>
      </c>
      <c r="E2642" s="145">
        <v>0</v>
      </c>
      <c r="F2642" s="145">
        <v>0</v>
      </c>
      <c r="G2642" s="145">
        <v>0</v>
      </c>
      <c r="H2642" s="145">
        <v>0</v>
      </c>
      <c r="I2642" s="145">
        <v>0</v>
      </c>
      <c r="J2642" s="145">
        <v>1</v>
      </c>
      <c r="K2642" s="145">
        <v>0</v>
      </c>
      <c r="L2642" s="145">
        <v>0</v>
      </c>
      <c r="M2642" s="145">
        <v>0</v>
      </c>
      <c r="N2642" s="145">
        <v>8833</v>
      </c>
    </row>
    <row r="2643" spans="1:14" ht="19">
      <c r="A2643" s="258"/>
      <c r="B2643" s="258"/>
      <c r="C2643" s="147" t="s">
        <v>8113</v>
      </c>
      <c r="D2643" s="145">
        <v>4</v>
      </c>
      <c r="E2643" s="145">
        <v>0</v>
      </c>
      <c r="F2643" s="145">
        <v>0</v>
      </c>
      <c r="G2643" s="145">
        <v>0</v>
      </c>
      <c r="H2643" s="145">
        <v>0</v>
      </c>
      <c r="I2643" s="145">
        <v>0</v>
      </c>
      <c r="J2643" s="145">
        <v>0</v>
      </c>
      <c r="K2643" s="145">
        <v>2</v>
      </c>
      <c r="L2643" s="145"/>
      <c r="M2643" s="145"/>
      <c r="N2643" s="145">
        <v>55998</v>
      </c>
    </row>
    <row r="2644" spans="1:14">
      <c r="A2644" s="258"/>
      <c r="B2644" s="258"/>
      <c r="C2644" s="147" t="s">
        <v>3724</v>
      </c>
      <c r="D2644" s="145">
        <v>0</v>
      </c>
      <c r="E2644" s="145">
        <v>1</v>
      </c>
      <c r="F2644" s="145">
        <v>0</v>
      </c>
      <c r="G2644" s="145">
        <v>0</v>
      </c>
      <c r="H2644" s="145">
        <v>0</v>
      </c>
      <c r="I2644" s="145">
        <v>0</v>
      </c>
      <c r="J2644" s="145">
        <v>0</v>
      </c>
      <c r="K2644" s="145">
        <v>0</v>
      </c>
      <c r="L2644" s="145">
        <v>0</v>
      </c>
      <c r="M2644" s="145">
        <v>1</v>
      </c>
      <c r="N2644" s="145">
        <v>12602</v>
      </c>
    </row>
    <row r="2645" spans="1:14" ht="19">
      <c r="A2645" s="258"/>
      <c r="B2645" s="258"/>
      <c r="C2645" s="147" t="s">
        <v>8114</v>
      </c>
      <c r="D2645" s="145">
        <v>3</v>
      </c>
      <c r="E2645" s="145">
        <v>0</v>
      </c>
      <c r="F2645" s="145">
        <v>0</v>
      </c>
      <c r="G2645" s="145">
        <v>0</v>
      </c>
      <c r="H2645" s="145">
        <v>0</v>
      </c>
      <c r="I2645" s="145">
        <v>0</v>
      </c>
      <c r="J2645" s="145"/>
      <c r="K2645" s="145">
        <v>1</v>
      </c>
      <c r="L2645" s="145">
        <v>1</v>
      </c>
      <c r="M2645" s="145"/>
      <c r="N2645" s="145">
        <v>4739</v>
      </c>
    </row>
    <row r="2646" spans="1:14">
      <c r="A2646" s="258"/>
      <c r="B2646" s="258"/>
      <c r="C2646" s="147" t="s">
        <v>3725</v>
      </c>
      <c r="D2646" s="145">
        <v>1</v>
      </c>
      <c r="E2646" s="145">
        <v>0</v>
      </c>
      <c r="F2646" s="145">
        <v>0</v>
      </c>
      <c r="G2646" s="145">
        <v>0</v>
      </c>
      <c r="H2646" s="145">
        <v>0</v>
      </c>
      <c r="I2646" s="145">
        <v>0</v>
      </c>
      <c r="J2646" s="145"/>
      <c r="K2646" s="145"/>
      <c r="L2646" s="145">
        <v>1</v>
      </c>
      <c r="M2646" s="145">
        <v>0</v>
      </c>
      <c r="N2646" s="145">
        <v>26699</v>
      </c>
    </row>
    <row r="2647" spans="1:14" ht="19">
      <c r="A2647" s="258"/>
      <c r="B2647" s="258"/>
      <c r="C2647" s="147" t="s">
        <v>8115</v>
      </c>
      <c r="D2647" s="145">
        <v>4</v>
      </c>
      <c r="E2647" s="145">
        <v>1</v>
      </c>
      <c r="F2647" s="145">
        <v>0</v>
      </c>
      <c r="G2647" s="145">
        <v>0</v>
      </c>
      <c r="H2647" s="145">
        <v>0</v>
      </c>
      <c r="I2647" s="145">
        <v>0</v>
      </c>
      <c r="J2647" s="145">
        <v>0</v>
      </c>
      <c r="K2647" s="145"/>
      <c r="L2647" s="145">
        <v>1</v>
      </c>
      <c r="M2647" s="145">
        <v>1</v>
      </c>
      <c r="N2647" s="145">
        <v>26071</v>
      </c>
    </row>
    <row r="2648" spans="1:14">
      <c r="A2648" s="258"/>
      <c r="B2648" s="258"/>
      <c r="C2648" s="147" t="s">
        <v>3726</v>
      </c>
      <c r="D2648" s="145">
        <v>0</v>
      </c>
      <c r="E2648" s="145">
        <v>1</v>
      </c>
      <c r="F2648" s="145">
        <v>0</v>
      </c>
      <c r="G2648" s="145">
        <v>0</v>
      </c>
      <c r="H2648" s="145">
        <v>0</v>
      </c>
      <c r="I2648" s="145">
        <v>0</v>
      </c>
      <c r="J2648" s="145">
        <v>0</v>
      </c>
      <c r="K2648" s="145">
        <v>0</v>
      </c>
      <c r="L2648" s="145">
        <v>1</v>
      </c>
      <c r="M2648" s="145">
        <v>0</v>
      </c>
      <c r="N2648" s="145">
        <v>15104</v>
      </c>
    </row>
    <row r="2649" spans="1:14">
      <c r="A2649" s="258"/>
      <c r="B2649" s="258"/>
      <c r="C2649" s="147" t="s">
        <v>3727</v>
      </c>
      <c r="D2649" s="145">
        <v>2</v>
      </c>
      <c r="E2649" s="145">
        <v>0</v>
      </c>
      <c r="F2649" s="145">
        <v>1</v>
      </c>
      <c r="G2649" s="145">
        <v>0</v>
      </c>
      <c r="H2649" s="145">
        <v>0</v>
      </c>
      <c r="I2649" s="145">
        <v>0</v>
      </c>
      <c r="J2649" s="145">
        <v>0</v>
      </c>
      <c r="K2649" s="145">
        <v>2</v>
      </c>
      <c r="L2649" s="145">
        <v>0</v>
      </c>
      <c r="M2649" s="145">
        <v>1</v>
      </c>
      <c r="N2649" s="145">
        <v>10925</v>
      </c>
    </row>
    <row r="2650" spans="1:14">
      <c r="A2650" s="258"/>
      <c r="B2650" s="258"/>
      <c r="C2650" s="147" t="s">
        <v>3728</v>
      </c>
      <c r="D2650" s="145">
        <v>0</v>
      </c>
      <c r="E2650" s="145">
        <v>0</v>
      </c>
      <c r="F2650" s="145">
        <v>2</v>
      </c>
      <c r="G2650" s="145">
        <v>0</v>
      </c>
      <c r="H2650" s="145">
        <v>0</v>
      </c>
      <c r="I2650" s="145">
        <v>0</v>
      </c>
      <c r="J2650" s="145">
        <v>2</v>
      </c>
      <c r="K2650" s="145"/>
      <c r="L2650" s="145"/>
      <c r="M2650" s="145"/>
      <c r="N2650" s="145">
        <v>9943</v>
      </c>
    </row>
    <row r="2651" spans="1:14">
      <c r="A2651" s="258"/>
      <c r="B2651" s="258"/>
      <c r="C2651" s="147" t="s">
        <v>3729</v>
      </c>
      <c r="D2651" s="145">
        <v>0</v>
      </c>
      <c r="E2651" s="145">
        <v>0</v>
      </c>
      <c r="F2651" s="145">
        <v>1</v>
      </c>
      <c r="G2651" s="145">
        <v>0</v>
      </c>
      <c r="H2651" s="145">
        <v>0</v>
      </c>
      <c r="I2651" s="145">
        <v>0</v>
      </c>
      <c r="J2651" s="145">
        <v>0</v>
      </c>
      <c r="K2651" s="145">
        <v>1</v>
      </c>
      <c r="L2651" s="145">
        <v>0</v>
      </c>
      <c r="M2651" s="145">
        <v>0</v>
      </c>
      <c r="N2651" s="145">
        <v>7783</v>
      </c>
    </row>
    <row r="2652" spans="1:14">
      <c r="A2652" s="258"/>
      <c r="B2652" s="258"/>
      <c r="C2652" s="147" t="s">
        <v>3730</v>
      </c>
      <c r="D2652" s="145">
        <v>1</v>
      </c>
      <c r="E2652" s="145">
        <v>0</v>
      </c>
      <c r="F2652" s="145">
        <v>0</v>
      </c>
      <c r="G2652" s="145">
        <v>0</v>
      </c>
      <c r="H2652" s="145">
        <v>0</v>
      </c>
      <c r="I2652" s="145">
        <v>0</v>
      </c>
      <c r="J2652" s="145">
        <v>1</v>
      </c>
      <c r="K2652" s="145"/>
      <c r="L2652" s="145"/>
      <c r="M2652" s="145"/>
      <c r="N2652" s="145">
        <v>20098</v>
      </c>
    </row>
    <row r="2653" spans="1:14">
      <c r="A2653" s="258"/>
      <c r="B2653" s="258" t="s">
        <v>1951</v>
      </c>
      <c r="C2653" s="143"/>
      <c r="D2653" s="142">
        <v>7</v>
      </c>
      <c r="E2653" s="142">
        <v>0</v>
      </c>
      <c r="F2653" s="142">
        <v>5</v>
      </c>
      <c r="G2653" s="142">
        <v>0</v>
      </c>
      <c r="H2653" s="142">
        <v>0</v>
      </c>
      <c r="I2653" s="142">
        <v>0</v>
      </c>
      <c r="J2653" s="142"/>
      <c r="K2653" s="142"/>
      <c r="L2653" s="142"/>
      <c r="M2653" s="142"/>
      <c r="N2653" s="142"/>
    </row>
    <row r="2654" spans="1:14" ht="19">
      <c r="A2654" s="258"/>
      <c r="B2654" s="258"/>
      <c r="C2654" s="147" t="s">
        <v>8116</v>
      </c>
      <c r="D2654" s="145">
        <v>2</v>
      </c>
      <c r="E2654" s="145">
        <v>0</v>
      </c>
      <c r="F2654" s="145">
        <v>0</v>
      </c>
      <c r="G2654" s="145">
        <v>0</v>
      </c>
      <c r="H2654" s="145">
        <v>0</v>
      </c>
      <c r="I2654" s="145">
        <v>0</v>
      </c>
      <c r="J2654" s="145"/>
      <c r="K2654" s="145"/>
      <c r="L2654" s="145"/>
      <c r="M2654" s="145">
        <v>1</v>
      </c>
      <c r="N2654" s="145">
        <v>5285</v>
      </c>
    </row>
    <row r="2655" spans="1:14">
      <c r="A2655" s="258"/>
      <c r="B2655" s="258"/>
      <c r="C2655" s="147" t="s">
        <v>3731</v>
      </c>
      <c r="D2655" s="145">
        <v>0</v>
      </c>
      <c r="E2655" s="145">
        <v>0</v>
      </c>
      <c r="F2655" s="145">
        <v>2</v>
      </c>
      <c r="G2655" s="145">
        <v>0</v>
      </c>
      <c r="H2655" s="145">
        <v>0</v>
      </c>
      <c r="I2655" s="145">
        <v>0</v>
      </c>
      <c r="J2655" s="145"/>
      <c r="K2655" s="145"/>
      <c r="L2655" s="145">
        <v>2</v>
      </c>
      <c r="M2655" s="145"/>
      <c r="N2655" s="145">
        <v>1440</v>
      </c>
    </row>
    <row r="2656" spans="1:14">
      <c r="A2656" s="258"/>
      <c r="B2656" s="258"/>
      <c r="C2656" s="147" t="s">
        <v>3732</v>
      </c>
      <c r="D2656" s="145"/>
      <c r="E2656" s="145"/>
      <c r="F2656" s="145"/>
      <c r="G2656" s="145"/>
      <c r="H2656" s="145"/>
      <c r="I2656" s="145"/>
      <c r="J2656" s="145"/>
      <c r="K2656" s="145"/>
      <c r="L2656" s="145"/>
      <c r="M2656" s="145"/>
      <c r="N2656" s="145"/>
    </row>
    <row r="2657" spans="1:14" ht="19">
      <c r="A2657" s="258"/>
      <c r="B2657" s="258"/>
      <c r="C2657" s="146" t="s">
        <v>8117</v>
      </c>
      <c r="D2657" s="145">
        <v>2</v>
      </c>
      <c r="E2657" s="145">
        <v>0</v>
      </c>
      <c r="F2657" s="145">
        <v>1</v>
      </c>
      <c r="G2657" s="145">
        <v>0</v>
      </c>
      <c r="H2657" s="145">
        <v>0</v>
      </c>
      <c r="I2657" s="145">
        <v>0</v>
      </c>
      <c r="J2657" s="145">
        <v>0</v>
      </c>
      <c r="K2657" s="145"/>
      <c r="L2657" s="145"/>
      <c r="M2657" s="145">
        <v>1</v>
      </c>
      <c r="N2657" s="145"/>
    </row>
    <row r="2658" spans="1:14" ht="19">
      <c r="A2658" s="258"/>
      <c r="B2658" s="258"/>
      <c r="C2658" s="146" t="s">
        <v>8118</v>
      </c>
      <c r="D2658" s="145">
        <v>0</v>
      </c>
      <c r="E2658" s="145">
        <v>0</v>
      </c>
      <c r="F2658" s="145">
        <v>1</v>
      </c>
      <c r="G2658" s="145">
        <v>0</v>
      </c>
      <c r="H2658" s="145">
        <v>0</v>
      </c>
      <c r="I2658" s="145">
        <v>0</v>
      </c>
      <c r="J2658" s="145"/>
      <c r="K2658" s="145">
        <v>0</v>
      </c>
      <c r="L2658" s="145">
        <v>1</v>
      </c>
      <c r="M2658" s="145"/>
      <c r="N2658" s="145"/>
    </row>
    <row r="2659" spans="1:14" ht="19">
      <c r="A2659" s="258"/>
      <c r="B2659" s="258"/>
      <c r="C2659" s="146" t="s">
        <v>8119</v>
      </c>
      <c r="D2659" s="145">
        <v>0</v>
      </c>
      <c r="E2659" s="145">
        <v>0</v>
      </c>
      <c r="F2659" s="145">
        <v>1</v>
      </c>
      <c r="G2659" s="145">
        <v>0</v>
      </c>
      <c r="H2659" s="145">
        <v>0</v>
      </c>
      <c r="I2659" s="145">
        <v>0</v>
      </c>
      <c r="J2659" s="145"/>
      <c r="K2659" s="145"/>
      <c r="L2659" s="145"/>
      <c r="M2659" s="145">
        <v>1</v>
      </c>
      <c r="N2659" s="145"/>
    </row>
    <row r="2660" spans="1:14" ht="19">
      <c r="A2660" s="258"/>
      <c r="B2660" s="258"/>
      <c r="C2660" s="146" t="s">
        <v>8120</v>
      </c>
      <c r="D2660" s="145">
        <v>1</v>
      </c>
      <c r="E2660" s="145">
        <v>0</v>
      </c>
      <c r="F2660" s="145">
        <v>0</v>
      </c>
      <c r="G2660" s="145">
        <v>0</v>
      </c>
      <c r="H2660" s="145">
        <v>0</v>
      </c>
      <c r="I2660" s="145">
        <v>0</v>
      </c>
      <c r="J2660" s="145">
        <v>1</v>
      </c>
      <c r="K2660" s="145"/>
      <c r="L2660" s="145"/>
      <c r="M2660" s="145"/>
      <c r="N2660" s="145"/>
    </row>
    <row r="2661" spans="1:14" ht="19">
      <c r="A2661" s="258"/>
      <c r="B2661" s="258"/>
      <c r="C2661" s="146" t="s">
        <v>8121</v>
      </c>
      <c r="D2661" s="145">
        <v>1</v>
      </c>
      <c r="E2661" s="145">
        <v>0</v>
      </c>
      <c r="F2661" s="145">
        <v>0</v>
      </c>
      <c r="G2661" s="145">
        <v>0</v>
      </c>
      <c r="H2661" s="145">
        <v>0</v>
      </c>
      <c r="I2661" s="145">
        <v>0</v>
      </c>
      <c r="J2661" s="145">
        <v>1</v>
      </c>
      <c r="K2661" s="145"/>
      <c r="L2661" s="145"/>
      <c r="M2661" s="145"/>
      <c r="N2661" s="145"/>
    </row>
    <row r="2662" spans="1:14">
      <c r="A2662" s="258"/>
      <c r="B2662" s="258"/>
      <c r="C2662" s="147" t="s">
        <v>3733</v>
      </c>
      <c r="D2662" s="145">
        <v>1</v>
      </c>
      <c r="E2662" s="145">
        <v>0</v>
      </c>
      <c r="F2662" s="145">
        <v>0</v>
      </c>
      <c r="G2662" s="145">
        <v>0</v>
      </c>
      <c r="H2662" s="145">
        <v>0</v>
      </c>
      <c r="I2662" s="145">
        <v>0</v>
      </c>
      <c r="J2662" s="145"/>
      <c r="K2662" s="145"/>
      <c r="L2662" s="145"/>
      <c r="M2662" s="145">
        <v>1</v>
      </c>
      <c r="N2662" s="145">
        <v>12623</v>
      </c>
    </row>
    <row r="2663" spans="1:14">
      <c r="A2663" s="258"/>
      <c r="B2663" s="258" t="s">
        <v>2255</v>
      </c>
      <c r="C2663" s="143"/>
      <c r="D2663" s="142">
        <v>39</v>
      </c>
      <c r="E2663" s="142">
        <v>9</v>
      </c>
      <c r="F2663" s="142">
        <v>5</v>
      </c>
      <c r="G2663" s="142">
        <v>2</v>
      </c>
      <c r="H2663" s="142">
        <v>1</v>
      </c>
      <c r="I2663" s="142">
        <v>1</v>
      </c>
      <c r="J2663" s="142"/>
      <c r="K2663" s="142"/>
      <c r="L2663" s="142"/>
      <c r="M2663" s="142"/>
      <c r="N2663" s="142"/>
    </row>
    <row r="2664" spans="1:14">
      <c r="A2664" s="258"/>
      <c r="B2664" s="258"/>
      <c r="C2664" s="147" t="s">
        <v>2366</v>
      </c>
      <c r="D2664" s="145"/>
      <c r="E2664" s="145"/>
      <c r="F2664" s="145"/>
      <c r="G2664" s="145"/>
      <c r="H2664" s="145"/>
      <c r="I2664" s="145"/>
      <c r="J2664" s="145"/>
      <c r="K2664" s="145"/>
      <c r="L2664" s="145"/>
      <c r="M2664" s="145"/>
      <c r="N2664" s="145"/>
    </row>
    <row r="2665" spans="1:14" ht="19">
      <c r="A2665" s="258"/>
      <c r="B2665" s="258"/>
      <c r="C2665" s="146" t="s">
        <v>8122</v>
      </c>
      <c r="D2665" s="145">
        <v>2</v>
      </c>
      <c r="E2665" s="145">
        <v>0</v>
      </c>
      <c r="F2665" s="145">
        <v>0</v>
      </c>
      <c r="G2665" s="145">
        <v>0</v>
      </c>
      <c r="H2665" s="145">
        <v>0</v>
      </c>
      <c r="I2665" s="145">
        <v>0</v>
      </c>
      <c r="J2665" s="145">
        <v>0</v>
      </c>
      <c r="K2665" s="145">
        <v>1</v>
      </c>
      <c r="L2665" s="145">
        <v>0</v>
      </c>
      <c r="M2665" s="145">
        <v>0</v>
      </c>
      <c r="N2665" s="145"/>
    </row>
    <row r="2666" spans="1:14">
      <c r="A2666" s="258"/>
      <c r="B2666" s="258"/>
      <c r="C2666" s="146" t="s">
        <v>3734</v>
      </c>
      <c r="D2666" s="145">
        <v>1</v>
      </c>
      <c r="E2666" s="145">
        <v>0</v>
      </c>
      <c r="F2666" s="145">
        <v>0</v>
      </c>
      <c r="G2666" s="145">
        <v>0</v>
      </c>
      <c r="H2666" s="145">
        <v>0</v>
      </c>
      <c r="I2666" s="145">
        <v>0</v>
      </c>
      <c r="J2666" s="145">
        <v>0</v>
      </c>
      <c r="K2666" s="145">
        <v>0</v>
      </c>
      <c r="L2666" s="145">
        <v>1</v>
      </c>
      <c r="M2666" s="145">
        <v>0</v>
      </c>
      <c r="N2666" s="145"/>
    </row>
    <row r="2667" spans="1:14">
      <c r="A2667" s="258"/>
      <c r="B2667" s="258"/>
      <c r="C2667" s="146" t="s">
        <v>3735</v>
      </c>
      <c r="D2667" s="145">
        <v>2</v>
      </c>
      <c r="E2667" s="145">
        <v>0</v>
      </c>
      <c r="F2667" s="145">
        <v>0</v>
      </c>
      <c r="G2667" s="145">
        <v>0</v>
      </c>
      <c r="H2667" s="145">
        <v>0</v>
      </c>
      <c r="I2667" s="145">
        <v>0</v>
      </c>
      <c r="J2667" s="145">
        <v>1</v>
      </c>
      <c r="K2667" s="145">
        <v>0</v>
      </c>
      <c r="L2667" s="145">
        <v>1</v>
      </c>
      <c r="M2667" s="145">
        <v>0</v>
      </c>
      <c r="N2667" s="145"/>
    </row>
    <row r="2668" spans="1:14">
      <c r="A2668" s="258"/>
      <c r="B2668" s="258"/>
      <c r="C2668" s="146" t="s">
        <v>3736</v>
      </c>
      <c r="D2668" s="145">
        <v>1</v>
      </c>
      <c r="E2668" s="145">
        <v>0</v>
      </c>
      <c r="F2668" s="145">
        <v>0</v>
      </c>
      <c r="G2668" s="145">
        <v>0</v>
      </c>
      <c r="H2668" s="145">
        <v>0</v>
      </c>
      <c r="I2668" s="145">
        <v>0</v>
      </c>
      <c r="J2668" s="145">
        <v>0</v>
      </c>
      <c r="K2668" s="145">
        <v>0</v>
      </c>
      <c r="L2668" s="145">
        <v>1</v>
      </c>
      <c r="M2668" s="145">
        <v>0</v>
      </c>
      <c r="N2668" s="145"/>
    </row>
    <row r="2669" spans="1:14">
      <c r="A2669" s="258"/>
      <c r="B2669" s="258"/>
      <c r="C2669" s="146" t="s">
        <v>3737</v>
      </c>
      <c r="D2669" s="145">
        <v>1</v>
      </c>
      <c r="E2669" s="145">
        <v>0</v>
      </c>
      <c r="F2669" s="145">
        <v>0</v>
      </c>
      <c r="G2669" s="145">
        <v>0</v>
      </c>
      <c r="H2669" s="145">
        <v>0</v>
      </c>
      <c r="I2669" s="145">
        <v>0</v>
      </c>
      <c r="J2669" s="145">
        <v>0</v>
      </c>
      <c r="K2669" s="145">
        <v>1</v>
      </c>
      <c r="L2669" s="145">
        <v>0</v>
      </c>
      <c r="M2669" s="145">
        <v>0</v>
      </c>
      <c r="N2669" s="145"/>
    </row>
    <row r="2670" spans="1:14" ht="19">
      <c r="A2670" s="258"/>
      <c r="B2670" s="258"/>
      <c r="C2670" s="146" t="s">
        <v>8123</v>
      </c>
      <c r="D2670" s="145">
        <v>2</v>
      </c>
      <c r="E2670" s="145">
        <v>0</v>
      </c>
      <c r="F2670" s="145">
        <v>0</v>
      </c>
      <c r="G2670" s="145">
        <v>0</v>
      </c>
      <c r="H2670" s="145">
        <v>0</v>
      </c>
      <c r="I2670" s="145">
        <v>0</v>
      </c>
      <c r="J2670" s="145">
        <v>0</v>
      </c>
      <c r="K2670" s="145">
        <v>0</v>
      </c>
      <c r="L2670" s="145">
        <v>1</v>
      </c>
      <c r="M2670" s="145">
        <v>0</v>
      </c>
      <c r="N2670" s="145"/>
    </row>
    <row r="2671" spans="1:14">
      <c r="A2671" s="258"/>
      <c r="B2671" s="258"/>
      <c r="C2671" s="146" t="s">
        <v>3738</v>
      </c>
      <c r="D2671" s="145">
        <v>0</v>
      </c>
      <c r="E2671" s="145">
        <v>1</v>
      </c>
      <c r="F2671" s="145">
        <v>0</v>
      </c>
      <c r="G2671" s="145">
        <v>0</v>
      </c>
      <c r="H2671" s="145">
        <v>0</v>
      </c>
      <c r="I2671" s="145">
        <v>0</v>
      </c>
      <c r="J2671" s="145">
        <v>0</v>
      </c>
      <c r="K2671" s="145">
        <v>1</v>
      </c>
      <c r="L2671" s="145">
        <v>0</v>
      </c>
      <c r="M2671" s="145">
        <v>0</v>
      </c>
      <c r="N2671" s="145"/>
    </row>
    <row r="2672" spans="1:14">
      <c r="A2672" s="258"/>
      <c r="B2672" s="258"/>
      <c r="C2672" s="146" t="s">
        <v>3739</v>
      </c>
      <c r="D2672" s="145">
        <v>0</v>
      </c>
      <c r="E2672" s="145">
        <v>0</v>
      </c>
      <c r="F2672" s="145">
        <v>0</v>
      </c>
      <c r="G2672" s="145">
        <v>1</v>
      </c>
      <c r="H2672" s="145">
        <v>0</v>
      </c>
      <c r="I2672" s="145">
        <v>0</v>
      </c>
      <c r="J2672" s="145">
        <v>0</v>
      </c>
      <c r="K2672" s="145">
        <v>1</v>
      </c>
      <c r="L2672" s="145">
        <v>0</v>
      </c>
      <c r="M2672" s="145">
        <v>0</v>
      </c>
      <c r="N2672" s="145"/>
    </row>
    <row r="2673" spans="1:14">
      <c r="A2673" s="258"/>
      <c r="B2673" s="258"/>
      <c r="C2673" s="146" t="s">
        <v>3740</v>
      </c>
      <c r="D2673" s="145">
        <v>2</v>
      </c>
      <c r="E2673" s="145">
        <v>0</v>
      </c>
      <c r="F2673" s="145">
        <v>0</v>
      </c>
      <c r="G2673" s="145">
        <v>0</v>
      </c>
      <c r="H2673" s="145">
        <v>0</v>
      </c>
      <c r="I2673" s="145">
        <v>0</v>
      </c>
      <c r="J2673" s="145">
        <v>0</v>
      </c>
      <c r="K2673" s="145">
        <v>0</v>
      </c>
      <c r="L2673" s="145">
        <v>0</v>
      </c>
      <c r="M2673" s="145">
        <v>2</v>
      </c>
      <c r="N2673" s="145"/>
    </row>
    <row r="2674" spans="1:14">
      <c r="A2674" s="258"/>
      <c r="B2674" s="258"/>
      <c r="C2674" s="146" t="s">
        <v>3402</v>
      </c>
      <c r="D2674" s="145">
        <v>2</v>
      </c>
      <c r="E2674" s="145">
        <v>0</v>
      </c>
      <c r="F2674" s="145">
        <v>0</v>
      </c>
      <c r="G2674" s="145">
        <v>0</v>
      </c>
      <c r="H2674" s="145">
        <v>0</v>
      </c>
      <c r="I2674" s="145">
        <v>0</v>
      </c>
      <c r="J2674" s="145">
        <v>0</v>
      </c>
      <c r="K2674" s="145">
        <v>0</v>
      </c>
      <c r="L2674" s="145">
        <v>2</v>
      </c>
      <c r="M2674" s="145">
        <v>0</v>
      </c>
      <c r="N2674" s="145"/>
    </row>
    <row r="2675" spans="1:14">
      <c r="A2675" s="258"/>
      <c r="B2675" s="258"/>
      <c r="C2675" s="146" t="s">
        <v>3741</v>
      </c>
      <c r="D2675" s="145">
        <v>1</v>
      </c>
      <c r="E2675" s="145">
        <v>0</v>
      </c>
      <c r="F2675" s="145">
        <v>0</v>
      </c>
      <c r="G2675" s="145">
        <v>0</v>
      </c>
      <c r="H2675" s="145">
        <v>0</v>
      </c>
      <c r="I2675" s="145">
        <v>0</v>
      </c>
      <c r="J2675" s="145">
        <v>0</v>
      </c>
      <c r="K2675" s="145">
        <v>1</v>
      </c>
      <c r="L2675" s="145">
        <v>0</v>
      </c>
      <c r="M2675" s="145">
        <v>0</v>
      </c>
      <c r="N2675" s="145"/>
    </row>
    <row r="2676" spans="1:14">
      <c r="A2676" s="258"/>
      <c r="B2676" s="258"/>
      <c r="C2676" s="146" t="s">
        <v>3742</v>
      </c>
      <c r="D2676" s="145">
        <v>1</v>
      </c>
      <c r="E2676" s="145">
        <v>0</v>
      </c>
      <c r="F2676" s="145">
        <v>1</v>
      </c>
      <c r="G2676" s="145">
        <v>1</v>
      </c>
      <c r="H2676" s="145">
        <v>0</v>
      </c>
      <c r="I2676" s="145">
        <v>0</v>
      </c>
      <c r="J2676" s="145">
        <v>0</v>
      </c>
      <c r="K2676" s="145">
        <v>1</v>
      </c>
      <c r="L2676" s="145">
        <v>1</v>
      </c>
      <c r="M2676" s="145">
        <v>1</v>
      </c>
      <c r="N2676" s="145"/>
    </row>
    <row r="2677" spans="1:14">
      <c r="A2677" s="258"/>
      <c r="B2677" s="258"/>
      <c r="C2677" s="146" t="s">
        <v>3406</v>
      </c>
      <c r="D2677" s="145">
        <v>3</v>
      </c>
      <c r="E2677" s="145">
        <v>0</v>
      </c>
      <c r="F2677" s="145">
        <v>2</v>
      </c>
      <c r="G2677" s="145">
        <v>0</v>
      </c>
      <c r="H2677" s="145">
        <v>0</v>
      </c>
      <c r="I2677" s="145">
        <v>0</v>
      </c>
      <c r="J2677" s="145">
        <v>2</v>
      </c>
      <c r="K2677" s="145">
        <v>1</v>
      </c>
      <c r="L2677" s="145">
        <v>1</v>
      </c>
      <c r="M2677" s="145">
        <v>1</v>
      </c>
      <c r="N2677" s="145"/>
    </row>
    <row r="2678" spans="1:14">
      <c r="A2678" s="258"/>
      <c r="B2678" s="258"/>
      <c r="C2678" s="146" t="s">
        <v>3743</v>
      </c>
      <c r="D2678" s="145">
        <v>1</v>
      </c>
      <c r="E2678" s="145">
        <v>0</v>
      </c>
      <c r="F2678" s="145">
        <v>0</v>
      </c>
      <c r="G2678" s="145">
        <v>0</v>
      </c>
      <c r="H2678" s="145">
        <v>0</v>
      </c>
      <c r="I2678" s="145">
        <v>0</v>
      </c>
      <c r="J2678" s="145">
        <v>0</v>
      </c>
      <c r="K2678" s="145">
        <v>1</v>
      </c>
      <c r="L2678" s="145">
        <v>0</v>
      </c>
      <c r="M2678" s="145">
        <v>0</v>
      </c>
      <c r="N2678" s="145"/>
    </row>
    <row r="2679" spans="1:14">
      <c r="A2679" s="258"/>
      <c r="B2679" s="258"/>
      <c r="C2679" s="146" t="s">
        <v>3411</v>
      </c>
      <c r="D2679" s="145">
        <v>0</v>
      </c>
      <c r="E2679" s="145">
        <v>2</v>
      </c>
      <c r="F2679" s="145">
        <v>0</v>
      </c>
      <c r="G2679" s="145">
        <v>0</v>
      </c>
      <c r="H2679" s="145">
        <v>0</v>
      </c>
      <c r="I2679" s="145">
        <v>0</v>
      </c>
      <c r="J2679" s="145">
        <v>0</v>
      </c>
      <c r="K2679" s="145">
        <v>2</v>
      </c>
      <c r="L2679" s="145">
        <v>0</v>
      </c>
      <c r="M2679" s="145">
        <v>0</v>
      </c>
      <c r="N2679" s="145"/>
    </row>
    <row r="2680" spans="1:14">
      <c r="A2680" s="258"/>
      <c r="B2680" s="258"/>
      <c r="C2680" s="146" t="s">
        <v>3744</v>
      </c>
      <c r="D2680" s="145">
        <v>1</v>
      </c>
      <c r="E2680" s="145">
        <v>0</v>
      </c>
      <c r="F2680" s="145">
        <v>0</v>
      </c>
      <c r="G2680" s="145">
        <v>0</v>
      </c>
      <c r="H2680" s="145">
        <v>0</v>
      </c>
      <c r="I2680" s="145">
        <v>0</v>
      </c>
      <c r="J2680" s="145">
        <v>0</v>
      </c>
      <c r="K2680" s="145">
        <v>1</v>
      </c>
      <c r="L2680" s="145">
        <v>0</v>
      </c>
      <c r="M2680" s="145">
        <v>0</v>
      </c>
      <c r="N2680" s="145"/>
    </row>
    <row r="2681" spans="1:14">
      <c r="A2681" s="258"/>
      <c r="B2681" s="258"/>
      <c r="C2681" s="146" t="s">
        <v>3745</v>
      </c>
      <c r="D2681" s="145">
        <v>2</v>
      </c>
      <c r="E2681" s="145">
        <v>0</v>
      </c>
      <c r="F2681" s="145">
        <v>1</v>
      </c>
      <c r="G2681" s="145">
        <v>0</v>
      </c>
      <c r="H2681" s="145">
        <v>0</v>
      </c>
      <c r="I2681" s="145">
        <v>0</v>
      </c>
      <c r="J2681" s="145">
        <v>2</v>
      </c>
      <c r="K2681" s="145">
        <v>1</v>
      </c>
      <c r="L2681" s="145">
        <v>0</v>
      </c>
      <c r="M2681" s="145">
        <v>0</v>
      </c>
      <c r="N2681" s="145"/>
    </row>
    <row r="2682" spans="1:14">
      <c r="A2682" s="258"/>
      <c r="B2682" s="258"/>
      <c r="C2682" s="146" t="s">
        <v>3746</v>
      </c>
      <c r="D2682" s="145">
        <v>0</v>
      </c>
      <c r="E2682" s="145">
        <v>2</v>
      </c>
      <c r="F2682" s="145">
        <v>0</v>
      </c>
      <c r="G2682" s="145">
        <v>0</v>
      </c>
      <c r="H2682" s="145">
        <v>0</v>
      </c>
      <c r="I2682" s="145">
        <v>0</v>
      </c>
      <c r="J2682" s="145">
        <v>0</v>
      </c>
      <c r="K2682" s="145">
        <v>1</v>
      </c>
      <c r="L2682" s="145">
        <v>0</v>
      </c>
      <c r="M2682" s="145">
        <v>1</v>
      </c>
      <c r="N2682" s="145"/>
    </row>
    <row r="2683" spans="1:14">
      <c r="A2683" s="258"/>
      <c r="B2683" s="258"/>
      <c r="C2683" s="146" t="s">
        <v>3747</v>
      </c>
      <c r="D2683" s="145">
        <v>0</v>
      </c>
      <c r="E2683" s="145">
        <v>1</v>
      </c>
      <c r="F2683" s="145">
        <v>0</v>
      </c>
      <c r="G2683" s="145">
        <v>0</v>
      </c>
      <c r="H2683" s="145">
        <v>0</v>
      </c>
      <c r="I2683" s="145">
        <v>0</v>
      </c>
      <c r="J2683" s="145">
        <v>0</v>
      </c>
      <c r="K2683" s="145">
        <v>0</v>
      </c>
      <c r="L2683" s="145">
        <v>0</v>
      </c>
      <c r="M2683" s="145">
        <v>1</v>
      </c>
      <c r="N2683" s="145"/>
    </row>
    <row r="2684" spans="1:14" ht="19">
      <c r="A2684" s="258"/>
      <c r="B2684" s="258"/>
      <c r="C2684" s="146" t="s">
        <v>8124</v>
      </c>
      <c r="D2684" s="145">
        <v>2</v>
      </c>
      <c r="E2684" s="145">
        <v>0</v>
      </c>
      <c r="F2684" s="145">
        <v>0</v>
      </c>
      <c r="G2684" s="145">
        <v>0</v>
      </c>
      <c r="H2684" s="145">
        <v>0</v>
      </c>
      <c r="I2684" s="145">
        <v>0</v>
      </c>
      <c r="J2684" s="145">
        <v>0</v>
      </c>
      <c r="K2684" s="145">
        <v>0</v>
      </c>
      <c r="L2684" s="145">
        <v>1</v>
      </c>
      <c r="M2684" s="145">
        <v>0</v>
      </c>
      <c r="N2684" s="145"/>
    </row>
    <row r="2685" spans="1:14">
      <c r="A2685" s="258"/>
      <c r="B2685" s="258"/>
      <c r="C2685" s="146" t="s">
        <v>3748</v>
      </c>
      <c r="D2685" s="145">
        <v>1</v>
      </c>
      <c r="E2685" s="145">
        <v>1</v>
      </c>
      <c r="F2685" s="145">
        <v>0</v>
      </c>
      <c r="G2685" s="145">
        <v>0</v>
      </c>
      <c r="H2685" s="145">
        <v>0</v>
      </c>
      <c r="I2685" s="145">
        <v>0</v>
      </c>
      <c r="J2685" s="145">
        <v>0</v>
      </c>
      <c r="K2685" s="145">
        <v>1</v>
      </c>
      <c r="L2685" s="145">
        <v>1</v>
      </c>
      <c r="M2685" s="145">
        <v>0</v>
      </c>
      <c r="N2685" s="145"/>
    </row>
    <row r="2686" spans="1:14">
      <c r="A2686" s="258"/>
      <c r="B2686" s="258"/>
      <c r="C2686" s="146" t="s">
        <v>3749</v>
      </c>
      <c r="D2686" s="145">
        <v>1</v>
      </c>
      <c r="E2686" s="145">
        <v>0</v>
      </c>
      <c r="F2686" s="145">
        <v>0</v>
      </c>
      <c r="G2686" s="145">
        <v>0</v>
      </c>
      <c r="H2686" s="145">
        <v>0</v>
      </c>
      <c r="I2686" s="145">
        <v>0</v>
      </c>
      <c r="J2686" s="145">
        <v>1</v>
      </c>
      <c r="K2686" s="145">
        <v>0</v>
      </c>
      <c r="L2686" s="145">
        <v>0</v>
      </c>
      <c r="M2686" s="145">
        <v>0</v>
      </c>
      <c r="N2686" s="145"/>
    </row>
    <row r="2687" spans="1:14">
      <c r="A2687" s="258"/>
      <c r="B2687" s="258"/>
      <c r="C2687" s="146" t="s">
        <v>3750</v>
      </c>
      <c r="D2687" s="145">
        <v>4</v>
      </c>
      <c r="E2687" s="145">
        <v>0</v>
      </c>
      <c r="F2687" s="145">
        <v>0</v>
      </c>
      <c r="G2687" s="145">
        <v>0</v>
      </c>
      <c r="H2687" s="145">
        <v>0</v>
      </c>
      <c r="I2687" s="145">
        <v>0</v>
      </c>
      <c r="J2687" s="145">
        <v>0</v>
      </c>
      <c r="K2687" s="145">
        <v>1</v>
      </c>
      <c r="L2687" s="145">
        <v>1</v>
      </c>
      <c r="M2687" s="145">
        <v>2</v>
      </c>
      <c r="N2687" s="145"/>
    </row>
    <row r="2688" spans="1:14">
      <c r="A2688" s="258"/>
      <c r="B2688" s="258"/>
      <c r="C2688" s="146" t="s">
        <v>3751</v>
      </c>
      <c r="D2688" s="145">
        <v>0</v>
      </c>
      <c r="E2688" s="145">
        <v>0</v>
      </c>
      <c r="F2688" s="145">
        <v>0</v>
      </c>
      <c r="G2688" s="145">
        <v>0</v>
      </c>
      <c r="H2688" s="145">
        <v>1</v>
      </c>
      <c r="I2688" s="145">
        <v>0</v>
      </c>
      <c r="J2688" s="145">
        <v>0</v>
      </c>
      <c r="K2688" s="145">
        <v>1</v>
      </c>
      <c r="L2688" s="145">
        <v>0</v>
      </c>
      <c r="M2688" s="145">
        <v>0</v>
      </c>
      <c r="N2688" s="145"/>
    </row>
    <row r="2689" spans="1:14">
      <c r="A2689" s="258"/>
      <c r="B2689" s="258"/>
      <c r="C2689" s="146" t="s">
        <v>3752</v>
      </c>
      <c r="D2689" s="145">
        <v>1</v>
      </c>
      <c r="E2689" s="145">
        <v>0</v>
      </c>
      <c r="F2689" s="145">
        <v>0</v>
      </c>
      <c r="G2689" s="145">
        <v>0</v>
      </c>
      <c r="H2689" s="145">
        <v>0</v>
      </c>
      <c r="I2689" s="145">
        <v>0</v>
      </c>
      <c r="J2689" s="145">
        <v>0</v>
      </c>
      <c r="K2689" s="145">
        <v>0</v>
      </c>
      <c r="L2689" s="145">
        <v>1</v>
      </c>
      <c r="M2689" s="145">
        <v>0</v>
      </c>
      <c r="N2689" s="145"/>
    </row>
    <row r="2690" spans="1:14">
      <c r="A2690" s="258"/>
      <c r="B2690" s="258"/>
      <c r="C2690" s="146" t="s">
        <v>3753</v>
      </c>
      <c r="D2690" s="145">
        <v>1</v>
      </c>
      <c r="E2690" s="145">
        <v>0</v>
      </c>
      <c r="F2690" s="145">
        <v>1</v>
      </c>
      <c r="G2690" s="145">
        <v>0</v>
      </c>
      <c r="H2690" s="145">
        <v>0</v>
      </c>
      <c r="I2690" s="145">
        <v>0</v>
      </c>
      <c r="J2690" s="145">
        <v>0</v>
      </c>
      <c r="K2690" s="145">
        <v>2</v>
      </c>
      <c r="L2690" s="145">
        <v>0</v>
      </c>
      <c r="M2690" s="145">
        <v>0</v>
      </c>
      <c r="N2690" s="145"/>
    </row>
    <row r="2691" spans="1:14">
      <c r="A2691" s="258"/>
      <c r="B2691" s="258"/>
      <c r="C2691" s="146" t="s">
        <v>3754</v>
      </c>
      <c r="D2691" s="145">
        <v>2</v>
      </c>
      <c r="E2691" s="145">
        <v>0</v>
      </c>
      <c r="F2691" s="145">
        <v>0</v>
      </c>
      <c r="G2691" s="145">
        <v>0</v>
      </c>
      <c r="H2691" s="145">
        <v>0</v>
      </c>
      <c r="I2691" s="145">
        <v>1</v>
      </c>
      <c r="J2691" s="145">
        <v>0</v>
      </c>
      <c r="K2691" s="145">
        <v>2</v>
      </c>
      <c r="L2691" s="145">
        <v>0</v>
      </c>
      <c r="M2691" s="145">
        <v>1</v>
      </c>
      <c r="N2691" s="145"/>
    </row>
    <row r="2692" spans="1:14">
      <c r="A2692" s="258"/>
      <c r="B2692" s="258"/>
      <c r="C2692" s="146" t="s">
        <v>3755</v>
      </c>
      <c r="D2692" s="145">
        <v>2</v>
      </c>
      <c r="E2692" s="145">
        <v>0</v>
      </c>
      <c r="F2692" s="145">
        <v>0</v>
      </c>
      <c r="G2692" s="145">
        <v>0</v>
      </c>
      <c r="H2692" s="145">
        <v>0</v>
      </c>
      <c r="I2692" s="145">
        <v>0</v>
      </c>
      <c r="J2692" s="145">
        <v>0</v>
      </c>
      <c r="K2692" s="145">
        <v>0</v>
      </c>
      <c r="L2692" s="145">
        <v>1</v>
      </c>
      <c r="M2692" s="145">
        <v>1</v>
      </c>
      <c r="N2692" s="145"/>
    </row>
    <row r="2693" spans="1:14">
      <c r="A2693" s="258"/>
      <c r="B2693" s="258"/>
      <c r="C2693" s="146" t="s">
        <v>3756</v>
      </c>
      <c r="D2693" s="145">
        <v>1</v>
      </c>
      <c r="E2693" s="145">
        <v>0</v>
      </c>
      <c r="F2693" s="145">
        <v>0</v>
      </c>
      <c r="G2693" s="145">
        <v>0</v>
      </c>
      <c r="H2693" s="145">
        <v>0</v>
      </c>
      <c r="I2693" s="145">
        <v>0</v>
      </c>
      <c r="J2693" s="145">
        <v>0</v>
      </c>
      <c r="K2693" s="145">
        <v>1</v>
      </c>
      <c r="L2693" s="145">
        <v>0</v>
      </c>
      <c r="M2693" s="145">
        <v>0</v>
      </c>
      <c r="N2693" s="145"/>
    </row>
    <row r="2694" spans="1:14">
      <c r="A2694" s="258"/>
      <c r="B2694" s="258"/>
      <c r="C2694" s="146" t="s">
        <v>3757</v>
      </c>
      <c r="D2694" s="145">
        <v>1</v>
      </c>
      <c r="E2694" s="145">
        <v>0</v>
      </c>
      <c r="F2694" s="145">
        <v>0</v>
      </c>
      <c r="G2694" s="145">
        <v>0</v>
      </c>
      <c r="H2694" s="145">
        <v>0</v>
      </c>
      <c r="I2694" s="145">
        <v>0</v>
      </c>
      <c r="J2694" s="145">
        <v>0</v>
      </c>
      <c r="K2694" s="145">
        <v>0</v>
      </c>
      <c r="L2694" s="145">
        <v>0</v>
      </c>
      <c r="M2694" s="145">
        <v>1</v>
      </c>
      <c r="N2694" s="145"/>
    </row>
    <row r="2695" spans="1:14">
      <c r="A2695" s="258"/>
      <c r="B2695" s="258"/>
      <c r="C2695" s="146" t="s">
        <v>2792</v>
      </c>
      <c r="D2695" s="145">
        <v>0</v>
      </c>
      <c r="E2695" s="145">
        <v>1</v>
      </c>
      <c r="F2695" s="145">
        <v>0</v>
      </c>
      <c r="G2695" s="145">
        <v>0</v>
      </c>
      <c r="H2695" s="145">
        <v>0</v>
      </c>
      <c r="I2695" s="145">
        <v>0</v>
      </c>
      <c r="J2695" s="145">
        <v>0</v>
      </c>
      <c r="K2695" s="145">
        <v>0</v>
      </c>
      <c r="L2695" s="145">
        <v>0</v>
      </c>
      <c r="M2695" s="145">
        <v>1</v>
      </c>
      <c r="N2695" s="145"/>
    </row>
    <row r="2696" spans="1:14">
      <c r="A2696" s="258"/>
      <c r="B2696" s="258"/>
      <c r="C2696" s="146" t="s">
        <v>3004</v>
      </c>
      <c r="D2696" s="145">
        <v>1</v>
      </c>
      <c r="E2696" s="145">
        <v>1</v>
      </c>
      <c r="F2696" s="145">
        <v>0</v>
      </c>
      <c r="G2696" s="145">
        <v>0</v>
      </c>
      <c r="H2696" s="145">
        <v>0</v>
      </c>
      <c r="I2696" s="145">
        <v>0</v>
      </c>
      <c r="J2696" s="145">
        <v>0</v>
      </c>
      <c r="K2696" s="145">
        <v>0</v>
      </c>
      <c r="L2696" s="145">
        <v>1</v>
      </c>
      <c r="M2696" s="145">
        <v>1</v>
      </c>
      <c r="N2696" s="145"/>
    </row>
    <row r="2697" spans="1:14">
      <c r="A2697" s="258" t="s">
        <v>118</v>
      </c>
      <c r="B2697" s="143" t="s">
        <v>1904</v>
      </c>
      <c r="C2697" s="143"/>
      <c r="D2697" s="142">
        <v>4</v>
      </c>
      <c r="E2697" s="142">
        <v>9</v>
      </c>
      <c r="F2697" s="142">
        <v>2</v>
      </c>
      <c r="G2697" s="142">
        <v>0</v>
      </c>
      <c r="H2697" s="142">
        <v>1</v>
      </c>
      <c r="I2697" s="142">
        <v>0</v>
      </c>
      <c r="J2697" s="142"/>
      <c r="K2697" s="142"/>
      <c r="L2697" s="142"/>
      <c r="M2697" s="142"/>
      <c r="N2697" s="142"/>
    </row>
    <row r="2698" spans="1:14">
      <c r="A2698" s="258"/>
      <c r="B2698" s="258" t="s">
        <v>1905</v>
      </c>
      <c r="C2698" s="143"/>
      <c r="D2698" s="142">
        <v>4</v>
      </c>
      <c r="E2698" s="142">
        <v>9</v>
      </c>
      <c r="F2698" s="142">
        <v>2</v>
      </c>
      <c r="G2698" s="142">
        <v>0</v>
      </c>
      <c r="H2698" s="142">
        <v>1</v>
      </c>
      <c r="I2698" s="142">
        <v>0</v>
      </c>
      <c r="J2698" s="142"/>
      <c r="K2698" s="142"/>
      <c r="L2698" s="142"/>
      <c r="M2698" s="142"/>
      <c r="N2698" s="142"/>
    </row>
    <row r="2699" spans="1:14">
      <c r="A2699" s="258"/>
      <c r="B2699" s="258"/>
      <c r="C2699" s="147" t="s">
        <v>3189</v>
      </c>
      <c r="D2699" s="145">
        <v>1</v>
      </c>
      <c r="E2699" s="145">
        <v>1</v>
      </c>
      <c r="F2699" s="145">
        <v>0</v>
      </c>
      <c r="G2699" s="145">
        <v>0</v>
      </c>
      <c r="H2699" s="145">
        <v>0</v>
      </c>
      <c r="I2699" s="145">
        <v>0</v>
      </c>
      <c r="J2699" s="145">
        <v>0</v>
      </c>
      <c r="K2699" s="145">
        <v>0</v>
      </c>
      <c r="L2699" s="145">
        <v>0</v>
      </c>
      <c r="M2699" s="145">
        <v>2</v>
      </c>
      <c r="N2699" s="145">
        <v>17364</v>
      </c>
    </row>
    <row r="2700" spans="1:14">
      <c r="A2700" s="258"/>
      <c r="B2700" s="258"/>
      <c r="C2700" s="147" t="s">
        <v>3758</v>
      </c>
      <c r="D2700" s="145">
        <v>1</v>
      </c>
      <c r="E2700" s="145">
        <v>0</v>
      </c>
      <c r="F2700" s="145">
        <v>0</v>
      </c>
      <c r="G2700" s="145">
        <v>0</v>
      </c>
      <c r="H2700" s="145">
        <v>0</v>
      </c>
      <c r="I2700" s="145">
        <v>0</v>
      </c>
      <c r="J2700" s="145">
        <v>0</v>
      </c>
      <c r="K2700" s="145">
        <v>1</v>
      </c>
      <c r="L2700" s="145">
        <v>0</v>
      </c>
      <c r="M2700" s="145">
        <v>0</v>
      </c>
      <c r="N2700" s="145">
        <v>8117</v>
      </c>
    </row>
    <row r="2701" spans="1:14">
      <c r="A2701" s="258"/>
      <c r="B2701" s="258"/>
      <c r="C2701" s="147" t="s">
        <v>3759</v>
      </c>
      <c r="D2701" s="145">
        <v>0</v>
      </c>
      <c r="E2701" s="145">
        <v>1</v>
      </c>
      <c r="F2701" s="145">
        <v>0</v>
      </c>
      <c r="G2701" s="145">
        <v>0</v>
      </c>
      <c r="H2701" s="145">
        <v>0</v>
      </c>
      <c r="I2701" s="145">
        <v>0</v>
      </c>
      <c r="J2701" s="145">
        <v>1</v>
      </c>
      <c r="K2701" s="145">
        <v>0</v>
      </c>
      <c r="L2701" s="145">
        <v>0</v>
      </c>
      <c r="M2701" s="145">
        <v>0</v>
      </c>
      <c r="N2701" s="145">
        <v>35730</v>
      </c>
    </row>
    <row r="2702" spans="1:14">
      <c r="A2702" s="258"/>
      <c r="B2702" s="258"/>
      <c r="C2702" s="147" t="s">
        <v>3760</v>
      </c>
      <c r="D2702" s="145">
        <v>0</v>
      </c>
      <c r="E2702" s="145">
        <v>1</v>
      </c>
      <c r="F2702" s="145">
        <v>0</v>
      </c>
      <c r="G2702" s="145">
        <v>0</v>
      </c>
      <c r="H2702" s="145">
        <v>0</v>
      </c>
      <c r="I2702" s="145">
        <v>0</v>
      </c>
      <c r="J2702" s="145">
        <v>1</v>
      </c>
      <c r="K2702" s="145">
        <v>0</v>
      </c>
      <c r="L2702" s="145">
        <v>0</v>
      </c>
      <c r="M2702" s="145">
        <v>0</v>
      </c>
      <c r="N2702" s="145">
        <v>46655</v>
      </c>
    </row>
    <row r="2703" spans="1:14">
      <c r="A2703" s="258"/>
      <c r="B2703" s="258"/>
      <c r="C2703" s="147" t="s">
        <v>3761</v>
      </c>
      <c r="D2703" s="145">
        <v>0</v>
      </c>
      <c r="E2703" s="145">
        <v>0</v>
      </c>
      <c r="F2703" s="145">
        <v>1</v>
      </c>
      <c r="G2703" s="145">
        <v>0</v>
      </c>
      <c r="H2703" s="145">
        <v>0</v>
      </c>
      <c r="I2703" s="145">
        <v>0</v>
      </c>
      <c r="J2703" s="145">
        <v>0</v>
      </c>
      <c r="K2703" s="145">
        <v>1</v>
      </c>
      <c r="L2703" s="145">
        <v>0</v>
      </c>
      <c r="M2703" s="145">
        <v>0</v>
      </c>
      <c r="N2703" s="145">
        <v>29430</v>
      </c>
    </row>
    <row r="2704" spans="1:14">
      <c r="A2704" s="258"/>
      <c r="B2704" s="258"/>
      <c r="C2704" s="147" t="s">
        <v>3762</v>
      </c>
      <c r="D2704" s="145">
        <v>0</v>
      </c>
      <c r="E2704" s="145">
        <v>1</v>
      </c>
      <c r="F2704" s="145">
        <v>0</v>
      </c>
      <c r="G2704" s="145">
        <v>0</v>
      </c>
      <c r="H2704" s="145">
        <v>0</v>
      </c>
      <c r="I2704" s="145">
        <v>0</v>
      </c>
      <c r="J2704" s="145">
        <v>1</v>
      </c>
      <c r="K2704" s="145">
        <v>0</v>
      </c>
      <c r="L2704" s="145">
        <v>0</v>
      </c>
      <c r="M2704" s="145">
        <v>0</v>
      </c>
      <c r="N2704" s="145">
        <v>14653</v>
      </c>
    </row>
    <row r="2705" spans="1:14">
      <c r="A2705" s="258"/>
      <c r="B2705" s="258"/>
      <c r="C2705" s="147" t="s">
        <v>3763</v>
      </c>
      <c r="D2705" s="145">
        <v>0</v>
      </c>
      <c r="E2705" s="145">
        <v>1</v>
      </c>
      <c r="F2705" s="145">
        <v>0</v>
      </c>
      <c r="G2705" s="145">
        <v>0</v>
      </c>
      <c r="H2705" s="145">
        <v>1</v>
      </c>
      <c r="I2705" s="145">
        <v>0</v>
      </c>
      <c r="J2705" s="145">
        <v>0</v>
      </c>
      <c r="K2705" s="145">
        <v>0</v>
      </c>
      <c r="L2705" s="145">
        <v>2</v>
      </c>
      <c r="M2705" s="145">
        <v>0</v>
      </c>
      <c r="N2705" s="145">
        <v>33809</v>
      </c>
    </row>
    <row r="2706" spans="1:14">
      <c r="A2706" s="258"/>
      <c r="B2706" s="258"/>
      <c r="C2706" s="147" t="s">
        <v>3764</v>
      </c>
      <c r="D2706" s="145">
        <v>1</v>
      </c>
      <c r="E2706" s="145">
        <v>1</v>
      </c>
      <c r="F2706" s="145">
        <v>0</v>
      </c>
      <c r="G2706" s="145">
        <v>0</v>
      </c>
      <c r="H2706" s="145">
        <v>0</v>
      </c>
      <c r="I2706" s="145">
        <v>0</v>
      </c>
      <c r="J2706" s="145">
        <v>0</v>
      </c>
      <c r="K2706" s="145">
        <v>2</v>
      </c>
      <c r="L2706" s="145">
        <v>0</v>
      </c>
      <c r="M2706" s="145">
        <v>0</v>
      </c>
      <c r="N2706" s="145">
        <v>74967</v>
      </c>
    </row>
    <row r="2707" spans="1:14">
      <c r="A2707" s="258"/>
      <c r="B2707" s="258"/>
      <c r="C2707" s="147" t="s">
        <v>3181</v>
      </c>
      <c r="D2707" s="145">
        <v>0</v>
      </c>
      <c r="E2707" s="145">
        <v>1</v>
      </c>
      <c r="F2707" s="145">
        <v>0</v>
      </c>
      <c r="G2707" s="145">
        <v>0</v>
      </c>
      <c r="H2707" s="145">
        <v>0</v>
      </c>
      <c r="I2707" s="145">
        <v>0</v>
      </c>
      <c r="J2707" s="145">
        <v>1</v>
      </c>
      <c r="K2707" s="145">
        <v>0</v>
      </c>
      <c r="L2707" s="145">
        <v>0</v>
      </c>
      <c r="M2707" s="145">
        <v>0</v>
      </c>
      <c r="N2707" s="145">
        <v>17716</v>
      </c>
    </row>
    <row r="2708" spans="1:14">
      <c r="A2708" s="258"/>
      <c r="B2708" s="258"/>
      <c r="C2708" s="147" t="s">
        <v>3765</v>
      </c>
      <c r="D2708" s="145">
        <v>0</v>
      </c>
      <c r="E2708" s="145">
        <v>1</v>
      </c>
      <c r="F2708" s="145">
        <v>0</v>
      </c>
      <c r="G2708" s="145">
        <v>0</v>
      </c>
      <c r="H2708" s="145">
        <v>0</v>
      </c>
      <c r="I2708" s="145">
        <v>0</v>
      </c>
      <c r="J2708" s="145">
        <v>0</v>
      </c>
      <c r="K2708" s="145">
        <v>0</v>
      </c>
      <c r="L2708" s="145">
        <v>1</v>
      </c>
      <c r="M2708" s="145">
        <v>0</v>
      </c>
      <c r="N2708" s="145">
        <v>189064</v>
      </c>
    </row>
    <row r="2709" spans="1:14">
      <c r="A2709" s="258"/>
      <c r="B2709" s="258"/>
      <c r="C2709" s="147" t="s">
        <v>3766</v>
      </c>
      <c r="D2709" s="145">
        <v>1</v>
      </c>
      <c r="E2709" s="145">
        <v>0</v>
      </c>
      <c r="F2709" s="145">
        <v>0</v>
      </c>
      <c r="G2709" s="145">
        <v>0</v>
      </c>
      <c r="H2709" s="145">
        <v>0</v>
      </c>
      <c r="I2709" s="145">
        <v>0</v>
      </c>
      <c r="J2709" s="145">
        <v>0</v>
      </c>
      <c r="K2709" s="145">
        <v>0</v>
      </c>
      <c r="L2709" s="145">
        <v>0</v>
      </c>
      <c r="M2709" s="145">
        <v>1</v>
      </c>
      <c r="N2709" s="145">
        <v>21762</v>
      </c>
    </row>
    <row r="2710" spans="1:14">
      <c r="A2710" s="258"/>
      <c r="B2710" s="258"/>
      <c r="C2710" s="147" t="s">
        <v>2696</v>
      </c>
      <c r="D2710" s="145">
        <v>0</v>
      </c>
      <c r="E2710" s="145">
        <v>1</v>
      </c>
      <c r="F2710" s="145">
        <v>1</v>
      </c>
      <c r="G2710" s="145">
        <v>0</v>
      </c>
      <c r="H2710" s="145">
        <v>0</v>
      </c>
      <c r="I2710" s="145">
        <v>0</v>
      </c>
      <c r="J2710" s="145">
        <v>1</v>
      </c>
      <c r="K2710" s="145">
        <v>0</v>
      </c>
      <c r="L2710" s="145">
        <v>0</v>
      </c>
      <c r="M2710" s="145">
        <v>1</v>
      </c>
      <c r="N2710" s="145">
        <v>11243</v>
      </c>
    </row>
    <row r="2711" spans="1:14">
      <c r="A2711" s="258" t="s">
        <v>121</v>
      </c>
      <c r="B2711" s="143" t="s">
        <v>1904</v>
      </c>
      <c r="C2711" s="143"/>
      <c r="D2711" s="142">
        <v>40</v>
      </c>
      <c r="E2711" s="142">
        <v>13</v>
      </c>
      <c r="F2711" s="142">
        <v>10</v>
      </c>
      <c r="G2711" s="142">
        <v>0</v>
      </c>
      <c r="H2711" s="142">
        <v>0</v>
      </c>
      <c r="I2711" s="142">
        <v>2</v>
      </c>
      <c r="J2711" s="142"/>
      <c r="K2711" s="142"/>
      <c r="L2711" s="142"/>
      <c r="M2711" s="142"/>
      <c r="N2711" s="142"/>
    </row>
    <row r="2712" spans="1:14">
      <c r="A2712" s="258"/>
      <c r="B2712" s="258" t="s">
        <v>1905</v>
      </c>
      <c r="C2712" s="143"/>
      <c r="D2712" s="142">
        <v>25</v>
      </c>
      <c r="E2712" s="142">
        <v>12</v>
      </c>
      <c r="F2712" s="142">
        <v>7</v>
      </c>
      <c r="G2712" s="142">
        <v>0</v>
      </c>
      <c r="H2712" s="142">
        <v>0</v>
      </c>
      <c r="I2712" s="142">
        <v>0</v>
      </c>
      <c r="J2712" s="142"/>
      <c r="K2712" s="142"/>
      <c r="L2712" s="142"/>
      <c r="M2712" s="142"/>
      <c r="N2712" s="142"/>
    </row>
    <row r="2713" spans="1:14">
      <c r="A2713" s="258"/>
      <c r="B2713" s="258"/>
      <c r="C2713" s="147" t="s">
        <v>3767</v>
      </c>
      <c r="D2713" s="145">
        <v>0</v>
      </c>
      <c r="E2713" s="145">
        <v>1</v>
      </c>
      <c r="F2713" s="145">
        <v>0</v>
      </c>
      <c r="G2713" s="145">
        <v>0</v>
      </c>
      <c r="H2713" s="145">
        <v>0</v>
      </c>
      <c r="I2713" s="145">
        <v>0</v>
      </c>
      <c r="J2713" s="145">
        <v>0</v>
      </c>
      <c r="K2713" s="145">
        <v>1</v>
      </c>
      <c r="L2713" s="145">
        <v>0</v>
      </c>
      <c r="M2713" s="145">
        <v>0</v>
      </c>
      <c r="N2713" s="145">
        <v>2526</v>
      </c>
    </row>
    <row r="2714" spans="1:14">
      <c r="A2714" s="258"/>
      <c r="B2714" s="258"/>
      <c r="C2714" s="147" t="s">
        <v>3768</v>
      </c>
      <c r="D2714" s="145">
        <v>1</v>
      </c>
      <c r="E2714" s="145">
        <v>0</v>
      </c>
      <c r="F2714" s="145">
        <v>0</v>
      </c>
      <c r="G2714" s="145">
        <v>0</v>
      </c>
      <c r="H2714" s="145">
        <v>0</v>
      </c>
      <c r="I2714" s="145">
        <v>0</v>
      </c>
      <c r="J2714" s="145"/>
      <c r="K2714" s="145">
        <v>1</v>
      </c>
      <c r="L2714" s="145">
        <v>0</v>
      </c>
      <c r="M2714" s="145">
        <v>0</v>
      </c>
      <c r="N2714" s="145">
        <v>269</v>
      </c>
    </row>
    <row r="2715" spans="1:14">
      <c r="A2715" s="258"/>
      <c r="B2715" s="258"/>
      <c r="C2715" s="147" t="s">
        <v>3769</v>
      </c>
      <c r="D2715" s="145">
        <v>2</v>
      </c>
      <c r="E2715" s="145">
        <v>0</v>
      </c>
      <c r="F2715" s="145">
        <v>0</v>
      </c>
      <c r="G2715" s="145">
        <v>0</v>
      </c>
      <c r="H2715" s="145">
        <v>0</v>
      </c>
      <c r="I2715" s="145">
        <v>0</v>
      </c>
      <c r="J2715" s="145">
        <v>1</v>
      </c>
      <c r="K2715" s="145">
        <v>1</v>
      </c>
      <c r="L2715" s="145">
        <v>0</v>
      </c>
      <c r="M2715" s="145">
        <v>0</v>
      </c>
      <c r="N2715" s="145">
        <v>6891</v>
      </c>
    </row>
    <row r="2716" spans="1:14">
      <c r="A2716" s="258"/>
      <c r="B2716" s="258"/>
      <c r="C2716" s="147" t="s">
        <v>3770</v>
      </c>
      <c r="D2716" s="145">
        <v>0</v>
      </c>
      <c r="E2716" s="145">
        <v>1</v>
      </c>
      <c r="F2716" s="145">
        <v>0</v>
      </c>
      <c r="G2716" s="145">
        <v>0</v>
      </c>
      <c r="H2716" s="145">
        <v>0</v>
      </c>
      <c r="I2716" s="145">
        <v>0</v>
      </c>
      <c r="J2716" s="145">
        <v>0</v>
      </c>
      <c r="K2716" s="145">
        <v>0</v>
      </c>
      <c r="L2716" s="145">
        <v>1</v>
      </c>
      <c r="M2716" s="145">
        <v>0</v>
      </c>
      <c r="N2716" s="145">
        <v>1952</v>
      </c>
    </row>
    <row r="2717" spans="1:14" ht="19">
      <c r="A2717" s="258"/>
      <c r="B2717" s="258"/>
      <c r="C2717" s="147" t="s">
        <v>8125</v>
      </c>
      <c r="D2717" s="145">
        <v>8</v>
      </c>
      <c r="E2717" s="145">
        <v>0</v>
      </c>
      <c r="F2717" s="145">
        <v>0</v>
      </c>
      <c r="G2717" s="145">
        <v>0</v>
      </c>
      <c r="H2717" s="145">
        <v>0</v>
      </c>
      <c r="I2717" s="145">
        <v>0</v>
      </c>
      <c r="J2717" s="145">
        <v>1</v>
      </c>
      <c r="K2717" s="145">
        <v>0</v>
      </c>
      <c r="L2717" s="145">
        <v>4</v>
      </c>
      <c r="M2717" s="145">
        <v>2</v>
      </c>
      <c r="N2717" s="145">
        <v>1726</v>
      </c>
    </row>
    <row r="2718" spans="1:14">
      <c r="A2718" s="258"/>
      <c r="B2718" s="258"/>
      <c r="C2718" s="147" t="s">
        <v>3771</v>
      </c>
      <c r="D2718" s="145">
        <v>1</v>
      </c>
      <c r="E2718" s="145">
        <v>0</v>
      </c>
      <c r="F2718" s="145">
        <v>0</v>
      </c>
      <c r="G2718" s="145">
        <v>0</v>
      </c>
      <c r="H2718" s="145">
        <v>0</v>
      </c>
      <c r="I2718" s="145">
        <v>0</v>
      </c>
      <c r="J2718" s="145">
        <v>1</v>
      </c>
      <c r="K2718" s="145">
        <v>0</v>
      </c>
      <c r="L2718" s="145">
        <v>0</v>
      </c>
      <c r="M2718" s="145">
        <v>0</v>
      </c>
      <c r="N2718" s="145">
        <v>13710</v>
      </c>
    </row>
    <row r="2719" spans="1:14" ht="19">
      <c r="A2719" s="258"/>
      <c r="B2719" s="258"/>
      <c r="C2719" s="147" t="s">
        <v>8126</v>
      </c>
      <c r="D2719" s="145">
        <v>0</v>
      </c>
      <c r="E2719" s="145">
        <v>4</v>
      </c>
      <c r="F2719" s="145">
        <v>1</v>
      </c>
      <c r="G2719" s="145">
        <v>0</v>
      </c>
      <c r="H2719" s="145">
        <v>0</v>
      </c>
      <c r="I2719" s="145">
        <v>0</v>
      </c>
      <c r="J2719" s="145">
        <v>1</v>
      </c>
      <c r="K2719" s="145">
        <v>0</v>
      </c>
      <c r="L2719" s="145">
        <v>2</v>
      </c>
      <c r="M2719" s="145">
        <v>0</v>
      </c>
      <c r="N2719" s="145">
        <v>152324</v>
      </c>
    </row>
    <row r="2720" spans="1:14">
      <c r="A2720" s="258"/>
      <c r="B2720" s="258"/>
      <c r="C2720" s="147" t="s">
        <v>3772</v>
      </c>
      <c r="D2720" s="145">
        <v>0</v>
      </c>
      <c r="E2720" s="145">
        <v>0</v>
      </c>
      <c r="F2720" s="145">
        <v>1</v>
      </c>
      <c r="G2720" s="145">
        <v>0</v>
      </c>
      <c r="H2720" s="145">
        <v>0</v>
      </c>
      <c r="I2720" s="145">
        <v>0</v>
      </c>
      <c r="J2720" s="145">
        <v>0</v>
      </c>
      <c r="K2720" s="145">
        <v>0</v>
      </c>
      <c r="L2720" s="145">
        <v>0</v>
      </c>
      <c r="M2720" s="145">
        <v>1</v>
      </c>
      <c r="N2720" s="145">
        <v>4920</v>
      </c>
    </row>
    <row r="2721" spans="1:14">
      <c r="A2721" s="258"/>
      <c r="B2721" s="258"/>
      <c r="C2721" s="147" t="s">
        <v>3773</v>
      </c>
      <c r="D2721" s="145">
        <v>1</v>
      </c>
      <c r="E2721" s="145">
        <v>0</v>
      </c>
      <c r="F2721" s="145">
        <v>0</v>
      </c>
      <c r="G2721" s="145">
        <v>0</v>
      </c>
      <c r="H2721" s="145">
        <v>0</v>
      </c>
      <c r="I2721" s="145">
        <v>0</v>
      </c>
      <c r="J2721" s="145">
        <v>1</v>
      </c>
      <c r="K2721" s="145">
        <v>0</v>
      </c>
      <c r="L2721" s="145">
        <v>0</v>
      </c>
      <c r="M2721" s="145">
        <v>0</v>
      </c>
      <c r="N2721" s="145">
        <v>5222</v>
      </c>
    </row>
    <row r="2722" spans="1:14">
      <c r="A2722" s="258"/>
      <c r="B2722" s="258"/>
      <c r="C2722" s="147" t="s">
        <v>3774</v>
      </c>
      <c r="D2722" s="145">
        <v>0</v>
      </c>
      <c r="E2722" s="145">
        <v>1</v>
      </c>
      <c r="F2722" s="145">
        <v>0</v>
      </c>
      <c r="G2722" s="145">
        <v>0</v>
      </c>
      <c r="H2722" s="145">
        <v>0</v>
      </c>
      <c r="I2722" s="145">
        <v>0</v>
      </c>
      <c r="J2722" s="145">
        <v>0</v>
      </c>
      <c r="K2722" s="145">
        <v>0</v>
      </c>
      <c r="L2722" s="145">
        <v>1</v>
      </c>
      <c r="M2722" s="145">
        <v>0</v>
      </c>
      <c r="N2722" s="145">
        <v>18174</v>
      </c>
    </row>
    <row r="2723" spans="1:14">
      <c r="A2723" s="258"/>
      <c r="B2723" s="258"/>
      <c r="C2723" s="147" t="s">
        <v>3775</v>
      </c>
      <c r="D2723" s="145">
        <v>1</v>
      </c>
      <c r="E2723" s="145">
        <v>0</v>
      </c>
      <c r="F2723" s="145">
        <v>0</v>
      </c>
      <c r="G2723" s="145">
        <v>0</v>
      </c>
      <c r="H2723" s="145">
        <v>0</v>
      </c>
      <c r="I2723" s="145">
        <v>0</v>
      </c>
      <c r="J2723" s="145">
        <v>0</v>
      </c>
      <c r="K2723" s="145">
        <v>1</v>
      </c>
      <c r="L2723" s="145">
        <v>0</v>
      </c>
      <c r="M2723" s="145">
        <v>0</v>
      </c>
      <c r="N2723" s="145">
        <v>3124</v>
      </c>
    </row>
    <row r="2724" spans="1:14">
      <c r="A2724" s="258"/>
      <c r="B2724" s="258"/>
      <c r="C2724" s="147" t="s">
        <v>3776</v>
      </c>
      <c r="D2724" s="145">
        <v>1</v>
      </c>
      <c r="E2724" s="145">
        <v>0</v>
      </c>
      <c r="F2724" s="145">
        <v>0</v>
      </c>
      <c r="G2724" s="145">
        <v>0</v>
      </c>
      <c r="H2724" s="145">
        <v>0</v>
      </c>
      <c r="I2724" s="145">
        <v>0</v>
      </c>
      <c r="J2724" s="145">
        <v>0</v>
      </c>
      <c r="K2724" s="145">
        <v>0</v>
      </c>
      <c r="L2724" s="145">
        <v>0</v>
      </c>
      <c r="M2724" s="145">
        <v>1</v>
      </c>
      <c r="N2724" s="145">
        <v>553</v>
      </c>
    </row>
    <row r="2725" spans="1:14">
      <c r="A2725" s="258"/>
      <c r="B2725" s="258"/>
      <c r="C2725" s="147" t="s">
        <v>1927</v>
      </c>
      <c r="D2725" s="145">
        <v>2</v>
      </c>
      <c r="E2725" s="145">
        <v>0</v>
      </c>
      <c r="F2725" s="145">
        <v>2</v>
      </c>
      <c r="G2725" s="145">
        <v>0</v>
      </c>
      <c r="H2725" s="145">
        <v>0</v>
      </c>
      <c r="I2725" s="145">
        <v>0</v>
      </c>
      <c r="J2725" s="145">
        <v>1</v>
      </c>
      <c r="K2725" s="145">
        <v>0</v>
      </c>
      <c r="L2725" s="145">
        <v>2</v>
      </c>
      <c r="M2725" s="145">
        <v>1</v>
      </c>
      <c r="N2725" s="145">
        <v>39997</v>
      </c>
    </row>
    <row r="2726" spans="1:14">
      <c r="A2726" s="258"/>
      <c r="B2726" s="258"/>
      <c r="C2726" s="147" t="s">
        <v>3777</v>
      </c>
      <c r="D2726" s="145">
        <v>0</v>
      </c>
      <c r="E2726" s="145">
        <v>3</v>
      </c>
      <c r="F2726" s="145">
        <v>0</v>
      </c>
      <c r="G2726" s="145">
        <v>0</v>
      </c>
      <c r="H2726" s="145">
        <v>0</v>
      </c>
      <c r="I2726" s="145">
        <v>0</v>
      </c>
      <c r="J2726" s="145">
        <v>0</v>
      </c>
      <c r="K2726" s="145">
        <v>0</v>
      </c>
      <c r="L2726" s="145">
        <v>1</v>
      </c>
      <c r="M2726" s="145">
        <v>2</v>
      </c>
      <c r="N2726" s="145">
        <v>46665</v>
      </c>
    </row>
    <row r="2727" spans="1:14">
      <c r="A2727" s="258"/>
      <c r="B2727" s="258"/>
      <c r="C2727" s="147" t="s">
        <v>2652</v>
      </c>
      <c r="D2727" s="145">
        <v>1</v>
      </c>
      <c r="E2727" s="145">
        <v>0</v>
      </c>
      <c r="F2727" s="145">
        <v>0</v>
      </c>
      <c r="G2727" s="145">
        <v>0</v>
      </c>
      <c r="H2727" s="145">
        <v>0</v>
      </c>
      <c r="I2727" s="145">
        <v>0</v>
      </c>
      <c r="J2727" s="145">
        <v>0</v>
      </c>
      <c r="K2727" s="145">
        <v>0</v>
      </c>
      <c r="L2727" s="145">
        <v>0</v>
      </c>
      <c r="M2727" s="145">
        <v>1</v>
      </c>
      <c r="N2727" s="145">
        <v>22145</v>
      </c>
    </row>
    <row r="2728" spans="1:14">
      <c r="A2728" s="258"/>
      <c r="B2728" s="258"/>
      <c r="C2728" s="147" t="s">
        <v>3778</v>
      </c>
      <c r="D2728" s="145">
        <v>0</v>
      </c>
      <c r="E2728" s="145">
        <v>1</v>
      </c>
      <c r="F2728" s="145">
        <v>0</v>
      </c>
      <c r="G2728" s="145">
        <v>0</v>
      </c>
      <c r="H2728" s="145">
        <v>0</v>
      </c>
      <c r="I2728" s="145">
        <v>0</v>
      </c>
      <c r="J2728" s="145">
        <v>0</v>
      </c>
      <c r="K2728" s="145">
        <v>0</v>
      </c>
      <c r="L2728" s="145">
        <v>0</v>
      </c>
      <c r="M2728" s="145">
        <v>1</v>
      </c>
      <c r="N2728" s="145">
        <v>9995</v>
      </c>
    </row>
    <row r="2729" spans="1:14">
      <c r="A2729" s="258"/>
      <c r="B2729" s="258"/>
      <c r="C2729" s="147" t="s">
        <v>3453</v>
      </c>
      <c r="D2729" s="145">
        <v>1</v>
      </c>
      <c r="E2729" s="145">
        <v>0</v>
      </c>
      <c r="F2729" s="145">
        <v>0</v>
      </c>
      <c r="G2729" s="145">
        <v>0</v>
      </c>
      <c r="H2729" s="145">
        <v>0</v>
      </c>
      <c r="I2729" s="145">
        <v>0</v>
      </c>
      <c r="J2729" s="145">
        <v>0</v>
      </c>
      <c r="K2729" s="145">
        <v>0</v>
      </c>
      <c r="L2729" s="145">
        <v>1</v>
      </c>
      <c r="M2729" s="145">
        <v>0</v>
      </c>
      <c r="N2729" s="145">
        <v>832</v>
      </c>
    </row>
    <row r="2730" spans="1:14">
      <c r="A2730" s="258"/>
      <c r="B2730" s="258"/>
      <c r="C2730" s="147" t="s">
        <v>3779</v>
      </c>
      <c r="D2730" s="145">
        <v>1</v>
      </c>
      <c r="E2730" s="145">
        <v>0</v>
      </c>
      <c r="F2730" s="145">
        <v>0</v>
      </c>
      <c r="G2730" s="145">
        <v>0</v>
      </c>
      <c r="H2730" s="145">
        <v>0</v>
      </c>
      <c r="I2730" s="145">
        <v>0</v>
      </c>
      <c r="J2730" s="145">
        <v>1</v>
      </c>
      <c r="K2730" s="145">
        <v>0</v>
      </c>
      <c r="L2730" s="145">
        <v>0</v>
      </c>
      <c r="M2730" s="145">
        <v>0</v>
      </c>
      <c r="N2730" s="145">
        <v>5946</v>
      </c>
    </row>
    <row r="2731" spans="1:14">
      <c r="A2731" s="258"/>
      <c r="B2731" s="258"/>
      <c r="C2731" s="147" t="s">
        <v>3780</v>
      </c>
      <c r="D2731" s="145">
        <v>1</v>
      </c>
      <c r="E2731" s="145">
        <v>0</v>
      </c>
      <c r="F2731" s="145">
        <v>0</v>
      </c>
      <c r="G2731" s="145">
        <v>0</v>
      </c>
      <c r="H2731" s="145">
        <v>0</v>
      </c>
      <c r="I2731" s="145">
        <v>0</v>
      </c>
      <c r="J2731" s="145">
        <v>0</v>
      </c>
      <c r="K2731" s="145">
        <v>1</v>
      </c>
      <c r="L2731" s="145">
        <v>0</v>
      </c>
      <c r="M2731" s="145">
        <v>0</v>
      </c>
      <c r="N2731" s="145">
        <v>26576</v>
      </c>
    </row>
    <row r="2732" spans="1:14">
      <c r="A2732" s="258"/>
      <c r="B2732" s="258"/>
      <c r="C2732" s="147" t="s">
        <v>3781</v>
      </c>
      <c r="D2732" s="145">
        <v>0</v>
      </c>
      <c r="E2732" s="145">
        <v>0</v>
      </c>
      <c r="F2732" s="145">
        <v>1</v>
      </c>
      <c r="G2732" s="145">
        <v>0</v>
      </c>
      <c r="H2732" s="145">
        <v>0</v>
      </c>
      <c r="I2732" s="145">
        <v>0</v>
      </c>
      <c r="J2732" s="145">
        <v>0</v>
      </c>
      <c r="K2732" s="145">
        <v>0</v>
      </c>
      <c r="L2732" s="145">
        <v>1</v>
      </c>
      <c r="M2732" s="145">
        <v>0</v>
      </c>
      <c r="N2732" s="145">
        <v>13906</v>
      </c>
    </row>
    <row r="2733" spans="1:14">
      <c r="A2733" s="258"/>
      <c r="B2733" s="258"/>
      <c r="C2733" s="147" t="s">
        <v>3782</v>
      </c>
      <c r="D2733" s="145">
        <v>1</v>
      </c>
      <c r="E2733" s="145">
        <v>0</v>
      </c>
      <c r="F2733" s="145">
        <v>0</v>
      </c>
      <c r="G2733" s="145">
        <v>0</v>
      </c>
      <c r="H2733" s="145">
        <v>0</v>
      </c>
      <c r="I2733" s="145">
        <v>0</v>
      </c>
      <c r="J2733" s="145">
        <v>0</v>
      </c>
      <c r="K2733" s="145">
        <v>1</v>
      </c>
      <c r="L2733" s="145">
        <v>0</v>
      </c>
      <c r="M2733" s="145">
        <v>0</v>
      </c>
      <c r="N2733" s="145">
        <v>19888</v>
      </c>
    </row>
    <row r="2734" spans="1:14">
      <c r="A2734" s="258"/>
      <c r="B2734" s="258"/>
      <c r="C2734" s="147" t="s">
        <v>3783</v>
      </c>
      <c r="D2734" s="145">
        <v>1</v>
      </c>
      <c r="E2734" s="145">
        <v>0</v>
      </c>
      <c r="F2734" s="145">
        <v>0</v>
      </c>
      <c r="G2734" s="145">
        <v>0</v>
      </c>
      <c r="H2734" s="145">
        <v>0</v>
      </c>
      <c r="I2734" s="145">
        <v>0</v>
      </c>
      <c r="J2734" s="145">
        <v>0</v>
      </c>
      <c r="K2734" s="145">
        <v>1</v>
      </c>
      <c r="L2734" s="145">
        <v>0</v>
      </c>
      <c r="M2734" s="145">
        <v>0</v>
      </c>
      <c r="N2734" s="145">
        <v>577</v>
      </c>
    </row>
    <row r="2735" spans="1:14">
      <c r="A2735" s="258"/>
      <c r="B2735" s="258"/>
      <c r="C2735" s="147" t="s">
        <v>3784</v>
      </c>
      <c r="D2735" s="145">
        <v>0</v>
      </c>
      <c r="E2735" s="145">
        <v>1</v>
      </c>
      <c r="F2735" s="145">
        <v>1</v>
      </c>
      <c r="G2735" s="145">
        <v>0</v>
      </c>
      <c r="H2735" s="145">
        <v>0</v>
      </c>
      <c r="I2735" s="145">
        <v>0</v>
      </c>
      <c r="J2735" s="145">
        <v>0</v>
      </c>
      <c r="K2735" s="145">
        <v>2</v>
      </c>
      <c r="L2735" s="145">
        <v>0</v>
      </c>
      <c r="M2735" s="145">
        <v>0</v>
      </c>
      <c r="N2735" s="145">
        <v>74047</v>
      </c>
    </row>
    <row r="2736" spans="1:14">
      <c r="A2736" s="258"/>
      <c r="B2736" s="258"/>
      <c r="C2736" s="147" t="s">
        <v>2683</v>
      </c>
      <c r="D2736" s="145">
        <v>1</v>
      </c>
      <c r="E2736" s="145">
        <v>0</v>
      </c>
      <c r="F2736" s="145">
        <v>1</v>
      </c>
      <c r="G2736" s="145">
        <v>0</v>
      </c>
      <c r="H2736" s="145">
        <v>0</v>
      </c>
      <c r="I2736" s="145">
        <v>0</v>
      </c>
      <c r="J2736" s="145">
        <v>0</v>
      </c>
      <c r="K2736" s="145">
        <v>1</v>
      </c>
      <c r="L2736" s="145">
        <v>0</v>
      </c>
      <c r="M2736" s="145">
        <v>1</v>
      </c>
      <c r="N2736" s="145">
        <v>25847</v>
      </c>
    </row>
    <row r="2737" spans="1:14">
      <c r="A2737" s="258"/>
      <c r="B2737" s="258"/>
      <c r="C2737" s="147" t="s">
        <v>3785</v>
      </c>
      <c r="D2737" s="145">
        <v>1</v>
      </c>
      <c r="E2737" s="145">
        <v>0</v>
      </c>
      <c r="F2737" s="145">
        <v>0</v>
      </c>
      <c r="G2737" s="145">
        <v>0</v>
      </c>
      <c r="H2737" s="145">
        <v>0</v>
      </c>
      <c r="I2737" s="145">
        <v>0</v>
      </c>
      <c r="J2737" s="145">
        <v>1</v>
      </c>
      <c r="K2737" s="145">
        <v>0</v>
      </c>
      <c r="L2737" s="145">
        <v>0</v>
      </c>
      <c r="M2737" s="145">
        <v>0</v>
      </c>
      <c r="N2737" s="145">
        <v>3478</v>
      </c>
    </row>
    <row r="2738" spans="1:14">
      <c r="A2738" s="258"/>
      <c r="B2738" s="258" t="s">
        <v>1951</v>
      </c>
      <c r="C2738" s="143"/>
      <c r="D2738" s="142">
        <v>4</v>
      </c>
      <c r="E2738" s="142">
        <v>0</v>
      </c>
      <c r="F2738" s="142">
        <v>2</v>
      </c>
      <c r="G2738" s="142">
        <v>0</v>
      </c>
      <c r="H2738" s="142">
        <v>0</v>
      </c>
      <c r="I2738" s="142">
        <v>0</v>
      </c>
      <c r="J2738" s="142"/>
      <c r="K2738" s="142"/>
      <c r="L2738" s="142"/>
      <c r="M2738" s="142"/>
      <c r="N2738" s="142"/>
    </row>
    <row r="2739" spans="1:14" ht="19">
      <c r="A2739" s="258"/>
      <c r="B2739" s="258"/>
      <c r="C2739" s="147" t="s">
        <v>8127</v>
      </c>
      <c r="D2739" s="145">
        <v>4</v>
      </c>
      <c r="E2739" s="145">
        <v>0</v>
      </c>
      <c r="F2739" s="145">
        <v>0</v>
      </c>
      <c r="G2739" s="145">
        <v>0</v>
      </c>
      <c r="H2739" s="145">
        <v>0</v>
      </c>
      <c r="I2739" s="145">
        <v>0</v>
      </c>
      <c r="J2739" s="145">
        <v>3</v>
      </c>
      <c r="K2739" s="145">
        <v>0</v>
      </c>
      <c r="L2739" s="145">
        <v>0</v>
      </c>
      <c r="M2739" s="145">
        <v>0</v>
      </c>
      <c r="N2739" s="145">
        <v>1914</v>
      </c>
    </row>
    <row r="2740" spans="1:14" ht="19">
      <c r="A2740" s="258"/>
      <c r="B2740" s="258"/>
      <c r="C2740" s="147" t="s">
        <v>8128</v>
      </c>
      <c r="D2740" s="145">
        <v>0</v>
      </c>
      <c r="E2740" s="145">
        <v>0</v>
      </c>
      <c r="F2740" s="145">
        <v>2</v>
      </c>
      <c r="G2740" s="145">
        <v>0</v>
      </c>
      <c r="H2740" s="145">
        <v>0</v>
      </c>
      <c r="I2740" s="145">
        <v>0</v>
      </c>
      <c r="J2740" s="145">
        <v>0</v>
      </c>
      <c r="K2740" s="145">
        <v>0</v>
      </c>
      <c r="L2740" s="145">
        <v>0</v>
      </c>
      <c r="M2740" s="145">
        <v>1</v>
      </c>
      <c r="N2740" s="145">
        <v>29483</v>
      </c>
    </row>
    <row r="2741" spans="1:14">
      <c r="A2741" s="258"/>
      <c r="B2741" s="258" t="s">
        <v>1955</v>
      </c>
      <c r="C2741" s="143"/>
      <c r="D2741" s="142">
        <v>8</v>
      </c>
      <c r="E2741" s="142">
        <v>1</v>
      </c>
      <c r="F2741" s="142">
        <v>1</v>
      </c>
      <c r="G2741" s="142">
        <v>0</v>
      </c>
      <c r="H2741" s="142">
        <v>0</v>
      </c>
      <c r="I2741" s="142">
        <v>2</v>
      </c>
      <c r="J2741" s="142"/>
      <c r="K2741" s="142"/>
      <c r="L2741" s="142"/>
      <c r="M2741" s="142"/>
      <c r="N2741" s="142"/>
    </row>
    <row r="2742" spans="1:14">
      <c r="A2742" s="258"/>
      <c r="B2742" s="258"/>
      <c r="C2742" s="147" t="s">
        <v>3786</v>
      </c>
      <c r="D2742" s="145">
        <v>1</v>
      </c>
      <c r="E2742" s="145">
        <v>0</v>
      </c>
      <c r="F2742" s="145">
        <v>0</v>
      </c>
      <c r="G2742" s="145">
        <v>0</v>
      </c>
      <c r="H2742" s="145">
        <v>0</v>
      </c>
      <c r="I2742" s="145">
        <v>1</v>
      </c>
      <c r="J2742" s="145">
        <v>2</v>
      </c>
      <c r="K2742" s="145">
        <v>0</v>
      </c>
      <c r="L2742" s="145"/>
      <c r="M2742" s="145"/>
      <c r="N2742" s="145"/>
    </row>
    <row r="2743" spans="1:14">
      <c r="A2743" s="258"/>
      <c r="B2743" s="258"/>
      <c r="C2743" s="147" t="s">
        <v>3075</v>
      </c>
      <c r="D2743" s="145">
        <v>2</v>
      </c>
      <c r="E2743" s="145">
        <v>1</v>
      </c>
      <c r="F2743" s="145">
        <v>0</v>
      </c>
      <c r="G2743" s="145">
        <v>0</v>
      </c>
      <c r="H2743" s="145">
        <v>0</v>
      </c>
      <c r="I2743" s="145">
        <v>0</v>
      </c>
      <c r="J2743" s="145">
        <v>0</v>
      </c>
      <c r="K2743" s="145">
        <v>1</v>
      </c>
      <c r="L2743" s="145">
        <v>1</v>
      </c>
      <c r="M2743" s="145">
        <v>1</v>
      </c>
      <c r="N2743" s="145"/>
    </row>
    <row r="2744" spans="1:14">
      <c r="A2744" s="258"/>
      <c r="B2744" s="258"/>
      <c r="C2744" s="147" t="s">
        <v>3787</v>
      </c>
      <c r="D2744" s="145">
        <v>1</v>
      </c>
      <c r="E2744" s="145">
        <v>0</v>
      </c>
      <c r="F2744" s="145">
        <v>0</v>
      </c>
      <c r="G2744" s="145">
        <v>0</v>
      </c>
      <c r="H2744" s="145">
        <v>0</v>
      </c>
      <c r="I2744" s="145">
        <v>0</v>
      </c>
      <c r="J2744" s="145">
        <v>0</v>
      </c>
      <c r="K2744" s="145">
        <v>0</v>
      </c>
      <c r="L2744" s="145">
        <v>0</v>
      </c>
      <c r="M2744" s="145">
        <v>1</v>
      </c>
      <c r="N2744" s="145"/>
    </row>
    <row r="2745" spans="1:14">
      <c r="A2745" s="258"/>
      <c r="B2745" s="258"/>
      <c r="C2745" s="147" t="s">
        <v>3788</v>
      </c>
      <c r="D2745" s="145">
        <v>1</v>
      </c>
      <c r="E2745" s="145">
        <v>0</v>
      </c>
      <c r="F2745" s="145">
        <v>0</v>
      </c>
      <c r="G2745" s="145">
        <v>0</v>
      </c>
      <c r="H2745" s="145">
        <v>0</v>
      </c>
      <c r="I2745" s="145">
        <v>0</v>
      </c>
      <c r="J2745" s="145">
        <v>0</v>
      </c>
      <c r="K2745" s="145">
        <v>0</v>
      </c>
      <c r="L2745" s="145">
        <v>0</v>
      </c>
      <c r="M2745" s="145">
        <v>1</v>
      </c>
      <c r="N2745" s="145"/>
    </row>
    <row r="2746" spans="1:14">
      <c r="A2746" s="258"/>
      <c r="B2746" s="258"/>
      <c r="C2746" s="147" t="s">
        <v>3458</v>
      </c>
      <c r="D2746" s="145">
        <v>1</v>
      </c>
      <c r="E2746" s="145">
        <v>0</v>
      </c>
      <c r="F2746" s="145">
        <v>0</v>
      </c>
      <c r="G2746" s="145">
        <v>0</v>
      </c>
      <c r="H2746" s="145">
        <v>0</v>
      </c>
      <c r="I2746" s="145">
        <v>0</v>
      </c>
      <c r="J2746" s="145">
        <v>0</v>
      </c>
      <c r="K2746" s="145">
        <v>0</v>
      </c>
      <c r="L2746" s="145">
        <v>0</v>
      </c>
      <c r="M2746" s="145">
        <v>1</v>
      </c>
      <c r="N2746" s="145"/>
    </row>
    <row r="2747" spans="1:14">
      <c r="A2747" s="258"/>
      <c r="B2747" s="258"/>
      <c r="C2747" s="147" t="s">
        <v>3789</v>
      </c>
      <c r="D2747" s="145">
        <v>0</v>
      </c>
      <c r="E2747" s="145">
        <v>0</v>
      </c>
      <c r="F2747" s="145">
        <v>1</v>
      </c>
      <c r="G2747" s="145">
        <v>0</v>
      </c>
      <c r="H2747" s="145">
        <v>0</v>
      </c>
      <c r="I2747" s="145">
        <v>0</v>
      </c>
      <c r="J2747" s="145">
        <v>1</v>
      </c>
      <c r="K2747" s="145">
        <v>0</v>
      </c>
      <c r="L2747" s="145">
        <v>0</v>
      </c>
      <c r="M2747" s="145">
        <v>0</v>
      </c>
      <c r="N2747" s="145"/>
    </row>
    <row r="2748" spans="1:14">
      <c r="A2748" s="258"/>
      <c r="B2748" s="258"/>
      <c r="C2748" s="147" t="s">
        <v>3790</v>
      </c>
      <c r="D2748" s="145">
        <v>1</v>
      </c>
      <c r="E2748" s="145">
        <v>0</v>
      </c>
      <c r="F2748" s="145">
        <v>0</v>
      </c>
      <c r="G2748" s="145">
        <v>0</v>
      </c>
      <c r="H2748" s="145">
        <v>0</v>
      </c>
      <c r="I2748" s="145">
        <v>1</v>
      </c>
      <c r="J2748" s="145">
        <v>1</v>
      </c>
      <c r="K2748" s="145">
        <v>0</v>
      </c>
      <c r="L2748" s="145">
        <v>1</v>
      </c>
      <c r="M2748" s="145">
        <v>0</v>
      </c>
      <c r="N2748" s="145"/>
    </row>
    <row r="2749" spans="1:14">
      <c r="A2749" s="258"/>
      <c r="B2749" s="258"/>
      <c r="C2749" s="147" t="s">
        <v>2763</v>
      </c>
      <c r="D2749" s="145">
        <v>1</v>
      </c>
      <c r="E2749" s="145">
        <v>0</v>
      </c>
      <c r="F2749" s="145">
        <v>0</v>
      </c>
      <c r="G2749" s="145">
        <v>0</v>
      </c>
      <c r="H2749" s="145">
        <v>0</v>
      </c>
      <c r="I2749" s="145">
        <v>0</v>
      </c>
      <c r="J2749" s="145">
        <v>0</v>
      </c>
      <c r="K2749" s="145">
        <v>0</v>
      </c>
      <c r="L2749" s="145">
        <v>1</v>
      </c>
      <c r="M2749" s="145">
        <v>0</v>
      </c>
      <c r="N2749" s="145"/>
    </row>
    <row r="2750" spans="1:14">
      <c r="A2750" s="258"/>
      <c r="B2750" s="258" t="s">
        <v>1963</v>
      </c>
      <c r="C2750" s="143"/>
      <c r="D2750" s="142">
        <v>2</v>
      </c>
      <c r="E2750" s="142">
        <v>0</v>
      </c>
      <c r="F2750" s="142">
        <v>0</v>
      </c>
      <c r="G2750" s="142">
        <v>0</v>
      </c>
      <c r="H2750" s="142">
        <v>0</v>
      </c>
      <c r="I2750" s="142">
        <v>0</v>
      </c>
      <c r="J2750" s="142"/>
      <c r="K2750" s="142"/>
      <c r="L2750" s="142"/>
      <c r="M2750" s="142"/>
      <c r="N2750" s="142"/>
    </row>
    <row r="2751" spans="1:14">
      <c r="A2751" s="258"/>
      <c r="B2751" s="258"/>
      <c r="C2751" s="147" t="s">
        <v>2652</v>
      </c>
      <c r="D2751" s="145">
        <v>1</v>
      </c>
      <c r="E2751" s="145">
        <v>0</v>
      </c>
      <c r="F2751" s="145">
        <v>0</v>
      </c>
      <c r="G2751" s="145">
        <v>0</v>
      </c>
      <c r="H2751" s="145">
        <v>0</v>
      </c>
      <c r="I2751" s="145">
        <v>0</v>
      </c>
      <c r="J2751" s="145">
        <v>0</v>
      </c>
      <c r="K2751" s="145">
        <v>0</v>
      </c>
      <c r="L2751" s="145">
        <v>1</v>
      </c>
      <c r="M2751" s="145">
        <v>0</v>
      </c>
      <c r="N2751" s="145"/>
    </row>
    <row r="2752" spans="1:14">
      <c r="A2752" s="258"/>
      <c r="B2752" s="258"/>
      <c r="C2752" s="147" t="s">
        <v>3175</v>
      </c>
      <c r="D2752" s="145">
        <v>1</v>
      </c>
      <c r="E2752" s="145">
        <v>0</v>
      </c>
      <c r="F2752" s="145">
        <v>0</v>
      </c>
      <c r="G2752" s="145">
        <v>0</v>
      </c>
      <c r="H2752" s="145">
        <v>0</v>
      </c>
      <c r="I2752" s="145">
        <v>0</v>
      </c>
      <c r="J2752" s="145">
        <v>0</v>
      </c>
      <c r="K2752" s="145">
        <v>1</v>
      </c>
      <c r="L2752" s="145">
        <v>0</v>
      </c>
      <c r="M2752" s="145">
        <v>0</v>
      </c>
      <c r="N2752" s="145"/>
    </row>
    <row r="2753" spans="1:14">
      <c r="A2753" s="258"/>
      <c r="B2753" s="258" t="s">
        <v>2259</v>
      </c>
      <c r="C2753" s="143"/>
      <c r="D2753" s="142">
        <v>1</v>
      </c>
      <c r="E2753" s="142">
        <v>0</v>
      </c>
      <c r="F2753" s="142">
        <v>0</v>
      </c>
      <c r="G2753" s="142">
        <v>0</v>
      </c>
      <c r="H2753" s="142">
        <v>0</v>
      </c>
      <c r="I2753" s="142">
        <v>0</v>
      </c>
      <c r="J2753" s="142"/>
      <c r="K2753" s="142"/>
      <c r="L2753" s="142"/>
      <c r="M2753" s="142"/>
      <c r="N2753" s="142"/>
    </row>
    <row r="2754" spans="1:14">
      <c r="A2754" s="258"/>
      <c r="B2754" s="258"/>
      <c r="C2754" s="147" t="s">
        <v>3791</v>
      </c>
      <c r="D2754" s="145">
        <v>1</v>
      </c>
      <c r="E2754" s="145">
        <v>0</v>
      </c>
      <c r="F2754" s="145">
        <v>0</v>
      </c>
      <c r="G2754" s="145">
        <v>0</v>
      </c>
      <c r="H2754" s="145">
        <v>0</v>
      </c>
      <c r="I2754" s="145">
        <v>0</v>
      </c>
      <c r="J2754" s="145">
        <v>0</v>
      </c>
      <c r="K2754" s="145">
        <v>0</v>
      </c>
      <c r="L2754" s="145">
        <v>1</v>
      </c>
      <c r="M2754" s="145">
        <v>0</v>
      </c>
      <c r="N2754" s="145"/>
    </row>
    <row r="2755" spans="1:14">
      <c r="A2755" s="258" t="s">
        <v>122</v>
      </c>
      <c r="B2755" s="143" t="s">
        <v>1904</v>
      </c>
      <c r="C2755" s="143"/>
      <c r="D2755" s="142">
        <v>11</v>
      </c>
      <c r="E2755" s="142">
        <v>2</v>
      </c>
      <c r="F2755" s="142">
        <v>6</v>
      </c>
      <c r="G2755" s="142">
        <v>0</v>
      </c>
      <c r="H2755" s="142">
        <v>0</v>
      </c>
      <c r="I2755" s="142">
        <v>0</v>
      </c>
      <c r="J2755" s="142"/>
      <c r="K2755" s="142"/>
      <c r="L2755" s="142"/>
      <c r="M2755" s="142"/>
      <c r="N2755" s="142"/>
    </row>
    <row r="2756" spans="1:14">
      <c r="A2756" s="258"/>
      <c r="B2756" s="258" t="s">
        <v>1905</v>
      </c>
      <c r="C2756" s="143"/>
      <c r="D2756" s="142">
        <v>7</v>
      </c>
      <c r="E2756" s="142">
        <v>2</v>
      </c>
      <c r="F2756" s="142">
        <v>6</v>
      </c>
      <c r="G2756" s="142">
        <v>0</v>
      </c>
      <c r="H2756" s="142">
        <v>0</v>
      </c>
      <c r="I2756" s="142">
        <v>0</v>
      </c>
      <c r="J2756" s="142"/>
      <c r="K2756" s="142"/>
      <c r="L2756" s="142"/>
      <c r="M2756" s="142"/>
      <c r="N2756" s="142"/>
    </row>
    <row r="2757" spans="1:14">
      <c r="A2757" s="258"/>
      <c r="B2757" s="258"/>
      <c r="C2757" s="147" t="s">
        <v>3792</v>
      </c>
      <c r="D2757" s="145">
        <v>2</v>
      </c>
      <c r="E2757" s="145">
        <v>0</v>
      </c>
      <c r="F2757" s="145">
        <v>1</v>
      </c>
      <c r="G2757" s="145">
        <v>0</v>
      </c>
      <c r="H2757" s="145">
        <v>0</v>
      </c>
      <c r="I2757" s="145">
        <v>0</v>
      </c>
      <c r="J2757" s="145">
        <v>2</v>
      </c>
      <c r="K2757" s="145">
        <v>0</v>
      </c>
      <c r="L2757" s="145">
        <v>0</v>
      </c>
      <c r="M2757" s="145">
        <v>1</v>
      </c>
      <c r="N2757" s="145">
        <v>28206</v>
      </c>
    </row>
    <row r="2758" spans="1:14">
      <c r="A2758" s="258"/>
      <c r="B2758" s="258"/>
      <c r="C2758" s="147" t="s">
        <v>3793</v>
      </c>
      <c r="D2758" s="145">
        <v>0</v>
      </c>
      <c r="E2758" s="145">
        <v>0</v>
      </c>
      <c r="F2758" s="145">
        <v>1</v>
      </c>
      <c r="G2758" s="145">
        <v>0</v>
      </c>
      <c r="H2758" s="145">
        <v>0</v>
      </c>
      <c r="I2758" s="145">
        <v>0</v>
      </c>
      <c r="J2758" s="145">
        <v>0</v>
      </c>
      <c r="K2758" s="145">
        <v>0</v>
      </c>
      <c r="L2758" s="145">
        <v>1</v>
      </c>
      <c r="M2758" s="145">
        <v>0</v>
      </c>
      <c r="N2758" s="145">
        <v>78063</v>
      </c>
    </row>
    <row r="2759" spans="1:14">
      <c r="A2759" s="258"/>
      <c r="B2759" s="258"/>
      <c r="C2759" s="147" t="s">
        <v>3794</v>
      </c>
      <c r="D2759" s="145">
        <v>4</v>
      </c>
      <c r="E2759" s="145">
        <v>0</v>
      </c>
      <c r="F2759" s="145">
        <v>2</v>
      </c>
      <c r="G2759" s="145">
        <v>0</v>
      </c>
      <c r="H2759" s="145">
        <v>0</v>
      </c>
      <c r="I2759" s="145">
        <v>0</v>
      </c>
      <c r="J2759" s="145">
        <v>2</v>
      </c>
      <c r="K2759" s="145">
        <v>1</v>
      </c>
      <c r="L2759" s="145">
        <v>0</v>
      </c>
      <c r="M2759" s="145">
        <v>3</v>
      </c>
      <c r="N2759" s="145">
        <v>199879</v>
      </c>
    </row>
    <row r="2760" spans="1:14">
      <c r="A2760" s="258"/>
      <c r="B2760" s="258"/>
      <c r="C2760" s="147" t="s">
        <v>3795</v>
      </c>
      <c r="D2760" s="145">
        <v>1</v>
      </c>
      <c r="E2760" s="145">
        <v>0</v>
      </c>
      <c r="F2760" s="145">
        <v>0</v>
      </c>
      <c r="G2760" s="145">
        <v>0</v>
      </c>
      <c r="H2760" s="145">
        <v>0</v>
      </c>
      <c r="I2760" s="145">
        <v>0</v>
      </c>
      <c r="J2760" s="145">
        <v>0</v>
      </c>
      <c r="K2760" s="145">
        <v>0</v>
      </c>
      <c r="L2760" s="145">
        <v>1</v>
      </c>
      <c r="M2760" s="145">
        <v>0</v>
      </c>
      <c r="N2760" s="145">
        <v>7121</v>
      </c>
    </row>
    <row r="2761" spans="1:14" ht="19">
      <c r="A2761" s="258"/>
      <c r="B2761" s="258"/>
      <c r="C2761" s="147" t="s">
        <v>8129</v>
      </c>
      <c r="D2761" s="145">
        <v>0</v>
      </c>
      <c r="E2761" s="145">
        <v>2</v>
      </c>
      <c r="F2761" s="145">
        <v>2</v>
      </c>
      <c r="G2761" s="145">
        <v>0</v>
      </c>
      <c r="H2761" s="145">
        <v>0</v>
      </c>
      <c r="I2761" s="145">
        <v>0</v>
      </c>
      <c r="J2761" s="145">
        <v>0</v>
      </c>
      <c r="K2761" s="145">
        <v>1</v>
      </c>
      <c r="L2761" s="145">
        <v>0</v>
      </c>
      <c r="M2761" s="145">
        <v>0</v>
      </c>
      <c r="N2761" s="145">
        <v>6894</v>
      </c>
    </row>
    <row r="2762" spans="1:14">
      <c r="A2762" s="258"/>
      <c r="B2762" s="258" t="s">
        <v>1955</v>
      </c>
      <c r="C2762" s="143"/>
      <c r="D2762" s="142">
        <v>1</v>
      </c>
      <c r="E2762" s="142">
        <v>0</v>
      </c>
      <c r="F2762" s="142">
        <v>0</v>
      </c>
      <c r="G2762" s="142">
        <v>0</v>
      </c>
      <c r="H2762" s="142">
        <v>0</v>
      </c>
      <c r="I2762" s="142">
        <v>0</v>
      </c>
      <c r="J2762" s="142"/>
      <c r="K2762" s="142"/>
      <c r="L2762" s="142"/>
      <c r="M2762" s="142"/>
      <c r="N2762" s="142"/>
    </row>
    <row r="2763" spans="1:14">
      <c r="A2763" s="258"/>
      <c r="B2763" s="258"/>
      <c r="C2763" s="147" t="s">
        <v>3285</v>
      </c>
      <c r="D2763" s="145">
        <v>1</v>
      </c>
      <c r="E2763" s="145">
        <v>0</v>
      </c>
      <c r="F2763" s="145">
        <v>0</v>
      </c>
      <c r="G2763" s="145">
        <v>0</v>
      </c>
      <c r="H2763" s="145">
        <v>0</v>
      </c>
      <c r="I2763" s="145">
        <v>0</v>
      </c>
      <c r="J2763" s="145">
        <v>1</v>
      </c>
      <c r="K2763" s="145">
        <v>0</v>
      </c>
      <c r="L2763" s="145">
        <v>0</v>
      </c>
      <c r="M2763" s="145">
        <v>0</v>
      </c>
      <c r="N2763" s="145"/>
    </row>
    <row r="2764" spans="1:14">
      <c r="A2764" s="258"/>
      <c r="B2764" s="258" t="s">
        <v>1963</v>
      </c>
      <c r="C2764" s="143"/>
      <c r="D2764" s="142">
        <v>1</v>
      </c>
      <c r="E2764" s="142">
        <v>0</v>
      </c>
      <c r="F2764" s="142">
        <v>0</v>
      </c>
      <c r="G2764" s="142">
        <v>0</v>
      </c>
      <c r="H2764" s="142">
        <v>0</v>
      </c>
      <c r="I2764" s="142">
        <v>0</v>
      </c>
      <c r="J2764" s="142"/>
      <c r="K2764" s="142"/>
      <c r="L2764" s="142"/>
      <c r="M2764" s="142"/>
      <c r="N2764" s="142"/>
    </row>
    <row r="2765" spans="1:14">
      <c r="A2765" s="258"/>
      <c r="B2765" s="258"/>
      <c r="C2765" s="147" t="s">
        <v>3796</v>
      </c>
      <c r="D2765" s="145">
        <v>1</v>
      </c>
      <c r="E2765" s="145">
        <v>0</v>
      </c>
      <c r="F2765" s="145">
        <v>0</v>
      </c>
      <c r="G2765" s="145">
        <v>0</v>
      </c>
      <c r="H2765" s="145">
        <v>0</v>
      </c>
      <c r="I2765" s="145">
        <v>0</v>
      </c>
      <c r="J2765" s="145">
        <v>0</v>
      </c>
      <c r="K2765" s="145">
        <v>1</v>
      </c>
      <c r="L2765" s="145">
        <v>0</v>
      </c>
      <c r="M2765" s="145">
        <v>0</v>
      </c>
      <c r="N2765" s="145"/>
    </row>
    <row r="2766" spans="1:14">
      <c r="A2766" s="258"/>
      <c r="B2766" s="258" t="s">
        <v>1996</v>
      </c>
      <c r="C2766" s="143"/>
      <c r="D2766" s="142">
        <v>2</v>
      </c>
      <c r="E2766" s="142">
        <v>0</v>
      </c>
      <c r="F2766" s="142">
        <v>0</v>
      </c>
      <c r="G2766" s="142">
        <v>0</v>
      </c>
      <c r="H2766" s="142">
        <v>0</v>
      </c>
      <c r="I2766" s="142">
        <v>0</v>
      </c>
      <c r="J2766" s="142"/>
      <c r="K2766" s="142"/>
      <c r="L2766" s="142"/>
      <c r="M2766" s="142"/>
      <c r="N2766" s="142"/>
    </row>
    <row r="2767" spans="1:14">
      <c r="A2767" s="258"/>
      <c r="B2767" s="258"/>
      <c r="C2767" s="147" t="s">
        <v>3797</v>
      </c>
      <c r="D2767" s="145">
        <v>1</v>
      </c>
      <c r="E2767" s="145">
        <v>0</v>
      </c>
      <c r="F2767" s="145">
        <v>0</v>
      </c>
      <c r="G2767" s="145">
        <v>0</v>
      </c>
      <c r="H2767" s="145">
        <v>0</v>
      </c>
      <c r="I2767" s="145">
        <v>0</v>
      </c>
      <c r="J2767" s="145">
        <v>1</v>
      </c>
      <c r="K2767" s="145">
        <v>0</v>
      </c>
      <c r="L2767" s="145">
        <v>0</v>
      </c>
      <c r="M2767" s="145">
        <v>0</v>
      </c>
      <c r="N2767" s="145"/>
    </row>
    <row r="2768" spans="1:14">
      <c r="A2768" s="258"/>
      <c r="B2768" s="258"/>
      <c r="C2768" s="147" t="s">
        <v>3798</v>
      </c>
      <c r="D2768" s="145">
        <v>1</v>
      </c>
      <c r="E2768" s="145">
        <v>0</v>
      </c>
      <c r="F2768" s="145">
        <v>0</v>
      </c>
      <c r="G2768" s="145">
        <v>0</v>
      </c>
      <c r="H2768" s="145">
        <v>0</v>
      </c>
      <c r="I2768" s="145">
        <v>0</v>
      </c>
      <c r="J2768" s="145">
        <v>0</v>
      </c>
      <c r="K2768" s="145">
        <v>0</v>
      </c>
      <c r="L2768" s="145">
        <v>1</v>
      </c>
      <c r="M2768" s="145">
        <v>0</v>
      </c>
      <c r="N2768" s="145"/>
    </row>
    <row r="2769" spans="1:14">
      <c r="A2769" s="258" t="s">
        <v>123</v>
      </c>
      <c r="B2769" s="143" t="s">
        <v>1904</v>
      </c>
      <c r="C2769" s="143"/>
      <c r="D2769" s="142">
        <v>75</v>
      </c>
      <c r="E2769" s="142">
        <v>9</v>
      </c>
      <c r="F2769" s="142">
        <v>8</v>
      </c>
      <c r="G2769" s="142">
        <v>6</v>
      </c>
      <c r="H2769" s="142">
        <v>1</v>
      </c>
      <c r="I2769" s="142">
        <v>1</v>
      </c>
      <c r="J2769" s="142"/>
      <c r="K2769" s="142"/>
      <c r="L2769" s="142"/>
      <c r="M2769" s="142"/>
      <c r="N2769" s="142"/>
    </row>
    <row r="2770" spans="1:14">
      <c r="A2770" s="258"/>
      <c r="B2770" s="258" t="s">
        <v>1905</v>
      </c>
      <c r="C2770" s="143"/>
      <c r="D2770" s="142">
        <v>52</v>
      </c>
      <c r="E2770" s="142">
        <v>8</v>
      </c>
      <c r="F2770" s="142">
        <v>7</v>
      </c>
      <c r="G2770" s="142">
        <v>4</v>
      </c>
      <c r="H2770" s="142">
        <v>1</v>
      </c>
      <c r="I2770" s="142">
        <v>1</v>
      </c>
      <c r="J2770" s="142"/>
      <c r="K2770" s="142"/>
      <c r="L2770" s="142"/>
      <c r="M2770" s="142"/>
      <c r="N2770" s="142"/>
    </row>
    <row r="2771" spans="1:14">
      <c r="A2771" s="258"/>
      <c r="B2771" s="258"/>
      <c r="C2771" s="147" t="s">
        <v>3799</v>
      </c>
      <c r="D2771" s="145">
        <v>1</v>
      </c>
      <c r="E2771" s="145">
        <v>0</v>
      </c>
      <c r="F2771" s="145">
        <v>0</v>
      </c>
      <c r="G2771" s="145">
        <v>0</v>
      </c>
      <c r="H2771" s="145">
        <v>0</v>
      </c>
      <c r="I2771" s="145">
        <v>0</v>
      </c>
      <c r="J2771" s="145">
        <v>0</v>
      </c>
      <c r="K2771" s="145">
        <v>0</v>
      </c>
      <c r="L2771" s="145">
        <v>1</v>
      </c>
      <c r="M2771" s="145">
        <v>0</v>
      </c>
      <c r="N2771" s="145">
        <v>11689</v>
      </c>
    </row>
    <row r="2772" spans="1:14">
      <c r="A2772" s="258"/>
      <c r="B2772" s="258"/>
      <c r="C2772" s="147" t="s">
        <v>3800</v>
      </c>
      <c r="D2772" s="145">
        <v>1</v>
      </c>
      <c r="E2772" s="145">
        <v>0</v>
      </c>
      <c r="F2772" s="145">
        <v>0</v>
      </c>
      <c r="G2772" s="145">
        <v>0</v>
      </c>
      <c r="H2772" s="145">
        <v>0</v>
      </c>
      <c r="I2772" s="145">
        <v>0</v>
      </c>
      <c r="J2772" s="145">
        <v>0</v>
      </c>
      <c r="K2772" s="145">
        <v>0</v>
      </c>
      <c r="L2772" s="145">
        <v>1</v>
      </c>
      <c r="M2772" s="145">
        <v>0</v>
      </c>
      <c r="N2772" s="145">
        <v>10345</v>
      </c>
    </row>
    <row r="2773" spans="1:14">
      <c r="A2773" s="258"/>
      <c r="B2773" s="258"/>
      <c r="C2773" s="147" t="s">
        <v>3062</v>
      </c>
      <c r="D2773" s="145">
        <v>0</v>
      </c>
      <c r="E2773" s="145">
        <v>0</v>
      </c>
      <c r="F2773" s="145">
        <v>1</v>
      </c>
      <c r="G2773" s="145">
        <v>0</v>
      </c>
      <c r="H2773" s="145">
        <v>0</v>
      </c>
      <c r="I2773" s="145">
        <v>0</v>
      </c>
      <c r="J2773" s="145">
        <v>0</v>
      </c>
      <c r="K2773" s="145">
        <v>0</v>
      </c>
      <c r="L2773" s="145">
        <v>1</v>
      </c>
      <c r="M2773" s="145">
        <v>0</v>
      </c>
      <c r="N2773" s="145">
        <v>5127</v>
      </c>
    </row>
    <row r="2774" spans="1:14">
      <c r="A2774" s="258"/>
      <c r="B2774" s="258"/>
      <c r="C2774" s="147" t="s">
        <v>3074</v>
      </c>
      <c r="D2774" s="145">
        <v>1</v>
      </c>
      <c r="E2774" s="145">
        <v>0</v>
      </c>
      <c r="F2774" s="145">
        <v>0</v>
      </c>
      <c r="G2774" s="145">
        <v>0</v>
      </c>
      <c r="H2774" s="145">
        <v>0</v>
      </c>
      <c r="I2774" s="145">
        <v>0</v>
      </c>
      <c r="J2774" s="145">
        <v>1</v>
      </c>
      <c r="K2774" s="145">
        <v>0</v>
      </c>
      <c r="L2774" s="145">
        <v>0</v>
      </c>
      <c r="M2774" s="145">
        <v>0</v>
      </c>
      <c r="N2774" s="145">
        <v>2276</v>
      </c>
    </row>
    <row r="2775" spans="1:14">
      <c r="A2775" s="258"/>
      <c r="B2775" s="258"/>
      <c r="C2775" s="147" t="s">
        <v>3801</v>
      </c>
      <c r="D2775" s="145">
        <v>1</v>
      </c>
      <c r="E2775" s="145">
        <v>0</v>
      </c>
      <c r="F2775" s="145">
        <v>0</v>
      </c>
      <c r="G2775" s="145">
        <v>0</v>
      </c>
      <c r="H2775" s="145">
        <v>0</v>
      </c>
      <c r="I2775" s="145">
        <v>0</v>
      </c>
      <c r="J2775" s="145">
        <v>0</v>
      </c>
      <c r="K2775" s="145">
        <v>1</v>
      </c>
      <c r="L2775" s="145">
        <v>0</v>
      </c>
      <c r="M2775" s="145">
        <v>0</v>
      </c>
      <c r="N2775" s="145">
        <v>182603</v>
      </c>
    </row>
    <row r="2776" spans="1:14" ht="19">
      <c r="A2776" s="258"/>
      <c r="B2776" s="258"/>
      <c r="C2776" s="147" t="s">
        <v>8087</v>
      </c>
      <c r="D2776" s="145">
        <v>7</v>
      </c>
      <c r="E2776" s="145">
        <v>1</v>
      </c>
      <c r="F2776" s="145">
        <v>0</v>
      </c>
      <c r="G2776" s="145">
        <v>0</v>
      </c>
      <c r="H2776" s="145">
        <v>0</v>
      </c>
      <c r="I2776" s="145">
        <v>0</v>
      </c>
      <c r="J2776" s="145">
        <v>2</v>
      </c>
      <c r="K2776" s="145">
        <v>4</v>
      </c>
      <c r="L2776" s="145">
        <v>1</v>
      </c>
      <c r="M2776" s="145">
        <v>0</v>
      </c>
      <c r="N2776" s="145">
        <v>48579</v>
      </c>
    </row>
    <row r="2777" spans="1:14">
      <c r="A2777" s="258"/>
      <c r="B2777" s="258"/>
      <c r="C2777" s="147" t="s">
        <v>3802</v>
      </c>
      <c r="D2777" s="145">
        <v>1</v>
      </c>
      <c r="E2777" s="145">
        <v>0</v>
      </c>
      <c r="F2777" s="145">
        <v>0</v>
      </c>
      <c r="G2777" s="145">
        <v>0</v>
      </c>
      <c r="H2777" s="145">
        <v>0</v>
      </c>
      <c r="I2777" s="145">
        <v>0</v>
      </c>
      <c r="J2777" s="145">
        <v>0</v>
      </c>
      <c r="K2777" s="145">
        <v>0</v>
      </c>
      <c r="L2777" s="145">
        <v>1</v>
      </c>
      <c r="M2777" s="145">
        <v>0</v>
      </c>
      <c r="N2777" s="145">
        <v>12032</v>
      </c>
    </row>
    <row r="2778" spans="1:14">
      <c r="A2778" s="258"/>
      <c r="B2778" s="258"/>
      <c r="C2778" s="147" t="s">
        <v>3803</v>
      </c>
      <c r="D2778" s="145">
        <v>1</v>
      </c>
      <c r="E2778" s="145">
        <v>0</v>
      </c>
      <c r="F2778" s="145">
        <v>0</v>
      </c>
      <c r="G2778" s="145">
        <v>0</v>
      </c>
      <c r="H2778" s="145">
        <v>0</v>
      </c>
      <c r="I2778" s="145">
        <v>1</v>
      </c>
      <c r="J2778" s="145">
        <v>0</v>
      </c>
      <c r="K2778" s="145">
        <v>1</v>
      </c>
      <c r="L2778" s="145">
        <v>1</v>
      </c>
      <c r="M2778" s="145">
        <v>0</v>
      </c>
      <c r="N2778" s="145">
        <v>51439</v>
      </c>
    </row>
    <row r="2779" spans="1:14">
      <c r="A2779" s="258"/>
      <c r="B2779" s="258"/>
      <c r="C2779" s="147" t="s">
        <v>2668</v>
      </c>
      <c r="D2779" s="145">
        <v>0</v>
      </c>
      <c r="E2779" s="145">
        <v>0</v>
      </c>
      <c r="F2779" s="145">
        <v>0</v>
      </c>
      <c r="G2779" s="145">
        <v>2</v>
      </c>
      <c r="H2779" s="145">
        <v>0</v>
      </c>
      <c r="I2779" s="145">
        <v>0</v>
      </c>
      <c r="J2779" s="145">
        <v>0</v>
      </c>
      <c r="K2779" s="145">
        <v>0</v>
      </c>
      <c r="L2779" s="145">
        <v>2</v>
      </c>
      <c r="M2779" s="145">
        <v>0</v>
      </c>
      <c r="N2779" s="145">
        <v>8582</v>
      </c>
    </row>
    <row r="2780" spans="1:14">
      <c r="A2780" s="258"/>
      <c r="B2780" s="258"/>
      <c r="C2780" s="147" t="s">
        <v>3804</v>
      </c>
      <c r="D2780" s="145">
        <v>1</v>
      </c>
      <c r="E2780" s="145">
        <v>0</v>
      </c>
      <c r="F2780" s="145">
        <v>0</v>
      </c>
      <c r="G2780" s="145">
        <v>0</v>
      </c>
      <c r="H2780" s="145">
        <v>0</v>
      </c>
      <c r="I2780" s="145">
        <v>0</v>
      </c>
      <c r="J2780" s="145">
        <v>0</v>
      </c>
      <c r="K2780" s="145">
        <v>0</v>
      </c>
      <c r="L2780" s="145">
        <v>0</v>
      </c>
      <c r="M2780" s="145">
        <v>1</v>
      </c>
      <c r="N2780" s="145">
        <v>12487</v>
      </c>
    </row>
    <row r="2781" spans="1:14">
      <c r="A2781" s="258"/>
      <c r="B2781" s="258"/>
      <c r="C2781" s="147" t="s">
        <v>3805</v>
      </c>
      <c r="D2781" s="145">
        <v>1</v>
      </c>
      <c r="E2781" s="145">
        <v>0</v>
      </c>
      <c r="F2781" s="145">
        <v>0</v>
      </c>
      <c r="G2781" s="145">
        <v>0</v>
      </c>
      <c r="H2781" s="145">
        <v>0</v>
      </c>
      <c r="I2781" s="145">
        <v>0</v>
      </c>
      <c r="J2781" s="145">
        <v>0</v>
      </c>
      <c r="K2781" s="145">
        <v>1</v>
      </c>
      <c r="L2781" s="145">
        <v>0</v>
      </c>
      <c r="M2781" s="145">
        <v>0</v>
      </c>
      <c r="N2781" s="145">
        <v>16154</v>
      </c>
    </row>
    <row r="2782" spans="1:14">
      <c r="A2782" s="258"/>
      <c r="B2782" s="258"/>
      <c r="C2782" s="147" t="s">
        <v>2546</v>
      </c>
      <c r="D2782" s="145">
        <v>1</v>
      </c>
      <c r="E2782" s="145">
        <v>3</v>
      </c>
      <c r="F2782" s="145">
        <v>0</v>
      </c>
      <c r="G2782" s="145">
        <v>0</v>
      </c>
      <c r="H2782" s="145">
        <v>0</v>
      </c>
      <c r="I2782" s="145">
        <v>0</v>
      </c>
      <c r="J2782" s="145">
        <v>1</v>
      </c>
      <c r="K2782" s="145">
        <v>0</v>
      </c>
      <c r="L2782" s="145">
        <v>2</v>
      </c>
      <c r="M2782" s="145">
        <v>1</v>
      </c>
      <c r="N2782" s="145">
        <v>87081</v>
      </c>
    </row>
    <row r="2783" spans="1:14">
      <c r="A2783" s="258"/>
      <c r="B2783" s="258"/>
      <c r="C2783" s="147" t="s">
        <v>3806</v>
      </c>
      <c r="D2783" s="145">
        <v>1</v>
      </c>
      <c r="E2783" s="145">
        <v>0</v>
      </c>
      <c r="F2783" s="145">
        <v>0</v>
      </c>
      <c r="G2783" s="145">
        <v>0</v>
      </c>
      <c r="H2783" s="145">
        <v>0</v>
      </c>
      <c r="I2783" s="145">
        <v>0</v>
      </c>
      <c r="J2783" s="145">
        <v>0</v>
      </c>
      <c r="K2783" s="145">
        <v>1</v>
      </c>
      <c r="L2783" s="145">
        <v>0</v>
      </c>
      <c r="M2783" s="145">
        <v>0</v>
      </c>
      <c r="N2783" s="145">
        <v>6081</v>
      </c>
    </row>
    <row r="2784" spans="1:14">
      <c r="A2784" s="258"/>
      <c r="B2784" s="258"/>
      <c r="C2784" s="147" t="s">
        <v>2599</v>
      </c>
      <c r="D2784" s="145">
        <v>1</v>
      </c>
      <c r="E2784" s="145">
        <v>0</v>
      </c>
      <c r="F2784" s="145">
        <v>1</v>
      </c>
      <c r="G2784" s="145">
        <v>0</v>
      </c>
      <c r="H2784" s="145">
        <v>0</v>
      </c>
      <c r="I2784" s="145">
        <v>0</v>
      </c>
      <c r="J2784" s="145">
        <v>1</v>
      </c>
      <c r="K2784" s="145">
        <v>0</v>
      </c>
      <c r="L2784" s="145">
        <v>0</v>
      </c>
      <c r="M2784" s="145">
        <v>1</v>
      </c>
      <c r="N2784" s="145">
        <v>194724</v>
      </c>
    </row>
    <row r="2785" spans="1:14">
      <c r="A2785" s="258"/>
      <c r="B2785" s="258"/>
      <c r="C2785" s="147" t="s">
        <v>3807</v>
      </c>
      <c r="D2785" s="145">
        <v>2</v>
      </c>
      <c r="E2785" s="145">
        <v>0</v>
      </c>
      <c r="F2785" s="145">
        <v>0</v>
      </c>
      <c r="G2785" s="145">
        <v>0</v>
      </c>
      <c r="H2785" s="145">
        <v>0</v>
      </c>
      <c r="I2785" s="145">
        <v>0</v>
      </c>
      <c r="J2785" s="145">
        <v>0</v>
      </c>
      <c r="K2785" s="145">
        <v>1</v>
      </c>
      <c r="L2785" s="145">
        <v>0</v>
      </c>
      <c r="M2785" s="145">
        <v>1</v>
      </c>
      <c r="N2785" s="145">
        <v>39424</v>
      </c>
    </row>
    <row r="2786" spans="1:14">
      <c r="A2786" s="258"/>
      <c r="B2786" s="258"/>
      <c r="C2786" s="147" t="s">
        <v>2558</v>
      </c>
      <c r="D2786" s="145">
        <v>1</v>
      </c>
      <c r="E2786" s="145">
        <v>0</v>
      </c>
      <c r="F2786" s="145">
        <v>0</v>
      </c>
      <c r="G2786" s="145">
        <v>0</v>
      </c>
      <c r="H2786" s="145">
        <v>0</v>
      </c>
      <c r="I2786" s="145">
        <v>0</v>
      </c>
      <c r="J2786" s="145">
        <v>0</v>
      </c>
      <c r="K2786" s="145">
        <v>1</v>
      </c>
      <c r="L2786" s="145">
        <v>0</v>
      </c>
      <c r="M2786" s="145">
        <v>0</v>
      </c>
      <c r="N2786" s="145">
        <v>11874</v>
      </c>
    </row>
    <row r="2787" spans="1:14">
      <c r="A2787" s="258"/>
      <c r="B2787" s="258"/>
      <c r="C2787" s="147" t="s">
        <v>2673</v>
      </c>
      <c r="D2787" s="145">
        <v>5</v>
      </c>
      <c r="E2787" s="145">
        <v>0</v>
      </c>
      <c r="F2787" s="145">
        <v>0</v>
      </c>
      <c r="G2787" s="145">
        <v>0</v>
      </c>
      <c r="H2787" s="145">
        <v>0</v>
      </c>
      <c r="I2787" s="145">
        <v>0</v>
      </c>
      <c r="J2787" s="145">
        <v>0</v>
      </c>
      <c r="K2787" s="145">
        <v>1</v>
      </c>
      <c r="L2787" s="145">
        <v>2</v>
      </c>
      <c r="M2787" s="145">
        <v>2</v>
      </c>
      <c r="N2787" s="145">
        <v>43321</v>
      </c>
    </row>
    <row r="2788" spans="1:14">
      <c r="A2788" s="258"/>
      <c r="B2788" s="258"/>
      <c r="C2788" s="147" t="s">
        <v>3808</v>
      </c>
      <c r="D2788" s="145">
        <v>1</v>
      </c>
      <c r="E2788" s="145">
        <v>0</v>
      </c>
      <c r="F2788" s="145">
        <v>0</v>
      </c>
      <c r="G2788" s="145">
        <v>0</v>
      </c>
      <c r="H2788" s="145">
        <v>0</v>
      </c>
      <c r="I2788" s="145">
        <v>0</v>
      </c>
      <c r="J2788" s="145">
        <v>0</v>
      </c>
      <c r="K2788" s="145">
        <v>0</v>
      </c>
      <c r="L2788" s="145">
        <v>1</v>
      </c>
      <c r="M2788" s="145">
        <v>0</v>
      </c>
      <c r="N2788" s="145">
        <v>32717</v>
      </c>
    </row>
    <row r="2789" spans="1:14" ht="19">
      <c r="A2789" s="258"/>
      <c r="B2789" s="258"/>
      <c r="C2789" s="147" t="s">
        <v>8130</v>
      </c>
      <c r="D2789" s="145">
        <v>11</v>
      </c>
      <c r="E2789" s="145">
        <v>0</v>
      </c>
      <c r="F2789" s="145">
        <v>2</v>
      </c>
      <c r="G2789" s="145">
        <v>0</v>
      </c>
      <c r="H2789" s="145">
        <v>1</v>
      </c>
      <c r="I2789" s="145">
        <v>0</v>
      </c>
      <c r="J2789" s="145">
        <v>2</v>
      </c>
      <c r="K2789" s="145">
        <v>2</v>
      </c>
      <c r="L2789" s="145">
        <v>2</v>
      </c>
      <c r="M2789" s="145">
        <v>7</v>
      </c>
      <c r="N2789" s="145">
        <v>624944</v>
      </c>
    </row>
    <row r="2790" spans="1:14">
      <c r="A2790" s="258"/>
      <c r="B2790" s="258"/>
      <c r="C2790" s="147" t="s">
        <v>3809</v>
      </c>
      <c r="D2790" s="145">
        <v>1</v>
      </c>
      <c r="E2790" s="145">
        <v>1</v>
      </c>
      <c r="F2790" s="145">
        <v>1</v>
      </c>
      <c r="G2790" s="145">
        <v>0</v>
      </c>
      <c r="H2790" s="145">
        <v>0</v>
      </c>
      <c r="I2790" s="145">
        <v>0</v>
      </c>
      <c r="J2790" s="145">
        <v>3</v>
      </c>
      <c r="K2790" s="145">
        <v>0</v>
      </c>
      <c r="L2790" s="145">
        <v>0</v>
      </c>
      <c r="M2790" s="145">
        <v>0</v>
      </c>
      <c r="N2790" s="145">
        <v>679562</v>
      </c>
    </row>
    <row r="2791" spans="1:14">
      <c r="A2791" s="258"/>
      <c r="B2791" s="258"/>
      <c r="C2791" s="147" t="s">
        <v>3810</v>
      </c>
      <c r="D2791" s="145">
        <v>1</v>
      </c>
      <c r="E2791" s="145">
        <v>0</v>
      </c>
      <c r="F2791" s="145">
        <v>0</v>
      </c>
      <c r="G2791" s="145">
        <v>1</v>
      </c>
      <c r="H2791" s="145">
        <v>0</v>
      </c>
      <c r="I2791" s="145">
        <v>0</v>
      </c>
      <c r="J2791" s="145">
        <v>0</v>
      </c>
      <c r="K2791" s="145">
        <v>0</v>
      </c>
      <c r="L2791" s="145">
        <v>1</v>
      </c>
      <c r="M2791" s="145">
        <v>1</v>
      </c>
      <c r="N2791" s="145">
        <v>10461</v>
      </c>
    </row>
    <row r="2792" spans="1:14">
      <c r="A2792" s="258"/>
      <c r="B2792" s="258"/>
      <c r="C2792" s="147" t="s">
        <v>3811</v>
      </c>
      <c r="D2792" s="145">
        <v>1</v>
      </c>
      <c r="E2792" s="145">
        <v>0</v>
      </c>
      <c r="F2792" s="145">
        <v>0</v>
      </c>
      <c r="G2792" s="145">
        <v>0</v>
      </c>
      <c r="H2792" s="145">
        <v>0</v>
      </c>
      <c r="I2792" s="145">
        <v>0</v>
      </c>
      <c r="J2792" s="145">
        <v>0</v>
      </c>
      <c r="K2792" s="145">
        <v>0</v>
      </c>
      <c r="L2792" s="145">
        <v>0</v>
      </c>
      <c r="M2792" s="145">
        <v>1</v>
      </c>
      <c r="N2792" s="145">
        <v>1375</v>
      </c>
    </row>
    <row r="2793" spans="1:14">
      <c r="A2793" s="258"/>
      <c r="B2793" s="258"/>
      <c r="C2793" s="147" t="s">
        <v>3812</v>
      </c>
      <c r="D2793" s="145">
        <v>1</v>
      </c>
      <c r="E2793" s="145">
        <v>0</v>
      </c>
      <c r="F2793" s="145">
        <v>0</v>
      </c>
      <c r="G2793" s="145">
        <v>0</v>
      </c>
      <c r="H2793" s="145">
        <v>0</v>
      </c>
      <c r="I2793" s="145">
        <v>0</v>
      </c>
      <c r="J2793" s="145">
        <v>0</v>
      </c>
      <c r="K2793" s="145">
        <v>0</v>
      </c>
      <c r="L2793" s="145">
        <v>0</v>
      </c>
      <c r="M2793" s="145">
        <v>1</v>
      </c>
      <c r="N2793" s="145">
        <v>30988</v>
      </c>
    </row>
    <row r="2794" spans="1:14" ht="19">
      <c r="A2794" s="258"/>
      <c r="B2794" s="258"/>
      <c r="C2794" s="147" t="s">
        <v>8131</v>
      </c>
      <c r="D2794" s="145">
        <v>0</v>
      </c>
      <c r="E2794" s="145">
        <v>2</v>
      </c>
      <c r="F2794" s="145">
        <v>0</v>
      </c>
      <c r="G2794" s="145">
        <v>0</v>
      </c>
      <c r="H2794" s="145">
        <v>0</v>
      </c>
      <c r="I2794" s="145">
        <v>0</v>
      </c>
      <c r="J2794" s="145">
        <v>0</v>
      </c>
      <c r="K2794" s="145">
        <v>1</v>
      </c>
      <c r="L2794" s="145">
        <v>0</v>
      </c>
      <c r="M2794" s="145">
        <v>0</v>
      </c>
      <c r="N2794" s="145">
        <v>41849</v>
      </c>
    </row>
    <row r="2795" spans="1:14">
      <c r="A2795" s="258"/>
      <c r="B2795" s="258"/>
      <c r="C2795" s="147" t="s">
        <v>3813</v>
      </c>
      <c r="D2795" s="145">
        <v>1</v>
      </c>
      <c r="E2795" s="145">
        <v>0</v>
      </c>
      <c r="F2795" s="145">
        <v>0</v>
      </c>
      <c r="G2795" s="145">
        <v>0</v>
      </c>
      <c r="H2795" s="145">
        <v>0</v>
      </c>
      <c r="I2795" s="145">
        <v>0</v>
      </c>
      <c r="J2795" s="145">
        <v>0</v>
      </c>
      <c r="K2795" s="145">
        <v>0</v>
      </c>
      <c r="L2795" s="145">
        <v>0</v>
      </c>
      <c r="M2795" s="145">
        <v>1</v>
      </c>
      <c r="N2795" s="145">
        <v>6466</v>
      </c>
    </row>
    <row r="2796" spans="1:14">
      <c r="A2796" s="258"/>
      <c r="B2796" s="258"/>
      <c r="C2796" s="147" t="s">
        <v>3814</v>
      </c>
      <c r="D2796" s="145">
        <v>2</v>
      </c>
      <c r="E2796" s="145">
        <v>0</v>
      </c>
      <c r="F2796" s="145">
        <v>0</v>
      </c>
      <c r="G2796" s="145">
        <v>0</v>
      </c>
      <c r="H2796" s="145">
        <v>0</v>
      </c>
      <c r="I2796" s="145">
        <v>0</v>
      </c>
      <c r="J2796" s="145">
        <v>1</v>
      </c>
      <c r="K2796" s="145">
        <v>0</v>
      </c>
      <c r="L2796" s="145">
        <v>0</v>
      </c>
      <c r="M2796" s="145">
        <v>1</v>
      </c>
      <c r="N2796" s="145">
        <v>161810</v>
      </c>
    </row>
    <row r="2797" spans="1:14" ht="19">
      <c r="A2797" s="258"/>
      <c r="B2797" s="258"/>
      <c r="C2797" s="147" t="s">
        <v>7797</v>
      </c>
      <c r="D2797" s="145">
        <v>1</v>
      </c>
      <c r="E2797" s="145">
        <v>1</v>
      </c>
      <c r="F2797" s="145">
        <v>0</v>
      </c>
      <c r="G2797" s="145">
        <v>0</v>
      </c>
      <c r="H2797" s="145">
        <v>0</v>
      </c>
      <c r="I2797" s="145">
        <v>0</v>
      </c>
      <c r="J2797" s="145">
        <v>0</v>
      </c>
      <c r="K2797" s="145">
        <v>0</v>
      </c>
      <c r="L2797" s="145">
        <v>0</v>
      </c>
      <c r="M2797" s="145">
        <v>1</v>
      </c>
      <c r="N2797" s="145">
        <v>10004</v>
      </c>
    </row>
    <row r="2798" spans="1:14">
      <c r="A2798" s="258"/>
      <c r="B2798" s="258"/>
      <c r="C2798" s="147" t="s">
        <v>3815</v>
      </c>
      <c r="D2798" s="145">
        <v>0</v>
      </c>
      <c r="E2798" s="145">
        <v>0</v>
      </c>
      <c r="F2798" s="145">
        <v>1</v>
      </c>
      <c r="G2798" s="145">
        <v>0</v>
      </c>
      <c r="H2798" s="145">
        <v>0</v>
      </c>
      <c r="I2798" s="145">
        <v>0</v>
      </c>
      <c r="J2798" s="145">
        <v>1</v>
      </c>
      <c r="K2798" s="145">
        <v>0</v>
      </c>
      <c r="L2798" s="145">
        <v>0</v>
      </c>
      <c r="M2798" s="145">
        <v>0</v>
      </c>
      <c r="N2798" s="145">
        <v>4665</v>
      </c>
    </row>
    <row r="2799" spans="1:14">
      <c r="A2799" s="258"/>
      <c r="B2799" s="258"/>
      <c r="C2799" s="147" t="s">
        <v>3816</v>
      </c>
      <c r="D2799" s="145">
        <v>2</v>
      </c>
      <c r="E2799" s="145">
        <v>0</v>
      </c>
      <c r="F2799" s="145">
        <v>0</v>
      </c>
      <c r="G2799" s="145">
        <v>0</v>
      </c>
      <c r="H2799" s="145">
        <v>0</v>
      </c>
      <c r="I2799" s="145">
        <v>0</v>
      </c>
      <c r="J2799" s="145">
        <v>0</v>
      </c>
      <c r="K2799" s="145">
        <v>1</v>
      </c>
      <c r="L2799" s="145">
        <v>0</v>
      </c>
      <c r="M2799" s="145">
        <v>1</v>
      </c>
      <c r="N2799" s="145">
        <v>1146</v>
      </c>
    </row>
    <row r="2800" spans="1:14">
      <c r="A2800" s="258"/>
      <c r="B2800" s="258"/>
      <c r="C2800" s="147" t="s">
        <v>3817</v>
      </c>
      <c r="D2800" s="145">
        <v>1</v>
      </c>
      <c r="E2800" s="145">
        <v>0</v>
      </c>
      <c r="F2800" s="145">
        <v>0</v>
      </c>
      <c r="G2800" s="145">
        <v>0</v>
      </c>
      <c r="H2800" s="145">
        <v>0</v>
      </c>
      <c r="I2800" s="145">
        <v>0</v>
      </c>
      <c r="J2800" s="145">
        <v>1</v>
      </c>
      <c r="K2800" s="145">
        <v>0</v>
      </c>
      <c r="L2800" s="145">
        <v>0</v>
      </c>
      <c r="M2800" s="145">
        <v>0</v>
      </c>
      <c r="N2800" s="145">
        <v>4419</v>
      </c>
    </row>
    <row r="2801" spans="1:14">
      <c r="A2801" s="258"/>
      <c r="B2801" s="258"/>
      <c r="C2801" s="147" t="s">
        <v>3818</v>
      </c>
      <c r="D2801" s="145">
        <v>2</v>
      </c>
      <c r="E2801" s="145">
        <v>0</v>
      </c>
      <c r="F2801" s="145">
        <v>0</v>
      </c>
      <c r="G2801" s="145">
        <v>0</v>
      </c>
      <c r="H2801" s="145">
        <v>0</v>
      </c>
      <c r="I2801" s="145">
        <v>0</v>
      </c>
      <c r="J2801" s="145">
        <v>0</v>
      </c>
      <c r="K2801" s="145">
        <v>0</v>
      </c>
      <c r="L2801" s="145">
        <v>1</v>
      </c>
      <c r="M2801" s="145">
        <v>1</v>
      </c>
      <c r="N2801" s="145">
        <v>19021</v>
      </c>
    </row>
    <row r="2802" spans="1:14">
      <c r="A2802" s="258"/>
      <c r="B2802" s="258"/>
      <c r="C2802" s="147" t="s">
        <v>3819</v>
      </c>
      <c r="D2802" s="145">
        <v>0</v>
      </c>
      <c r="E2802" s="145">
        <v>0</v>
      </c>
      <c r="F2802" s="145">
        <v>0</v>
      </c>
      <c r="G2802" s="145">
        <v>1</v>
      </c>
      <c r="H2802" s="145">
        <v>0</v>
      </c>
      <c r="I2802" s="145">
        <v>0</v>
      </c>
      <c r="J2802" s="145">
        <v>1</v>
      </c>
      <c r="K2802" s="145">
        <v>0</v>
      </c>
      <c r="L2802" s="145">
        <v>0</v>
      </c>
      <c r="M2802" s="145">
        <v>0</v>
      </c>
      <c r="N2802" s="145">
        <v>1965</v>
      </c>
    </row>
    <row r="2803" spans="1:14">
      <c r="A2803" s="258"/>
      <c r="B2803" s="258"/>
      <c r="C2803" s="147" t="s">
        <v>3820</v>
      </c>
      <c r="D2803" s="145">
        <v>1</v>
      </c>
      <c r="E2803" s="145">
        <v>0</v>
      </c>
      <c r="F2803" s="145">
        <v>0</v>
      </c>
      <c r="G2803" s="145">
        <v>0</v>
      </c>
      <c r="H2803" s="145">
        <v>0</v>
      </c>
      <c r="I2803" s="145">
        <v>0</v>
      </c>
      <c r="J2803" s="145">
        <v>0</v>
      </c>
      <c r="K2803" s="145">
        <v>0</v>
      </c>
      <c r="L2803" s="145">
        <v>1</v>
      </c>
      <c r="M2803" s="145">
        <v>0</v>
      </c>
      <c r="N2803" s="145">
        <v>1600</v>
      </c>
    </row>
    <row r="2804" spans="1:14">
      <c r="A2804" s="258"/>
      <c r="B2804" s="258"/>
      <c r="C2804" s="147" t="s">
        <v>3821</v>
      </c>
      <c r="D2804" s="145">
        <v>0</v>
      </c>
      <c r="E2804" s="145">
        <v>0</v>
      </c>
      <c r="F2804" s="145">
        <v>1</v>
      </c>
      <c r="G2804" s="145">
        <v>0</v>
      </c>
      <c r="H2804" s="145">
        <v>0</v>
      </c>
      <c r="I2804" s="145">
        <v>0</v>
      </c>
      <c r="J2804" s="145">
        <v>0</v>
      </c>
      <c r="K2804" s="145">
        <v>1</v>
      </c>
      <c r="L2804" s="145">
        <v>0</v>
      </c>
      <c r="M2804" s="145">
        <v>0</v>
      </c>
      <c r="N2804" s="145">
        <v>4065</v>
      </c>
    </row>
    <row r="2805" spans="1:14">
      <c r="A2805" s="258"/>
      <c r="B2805" s="258" t="s">
        <v>1951</v>
      </c>
      <c r="C2805" s="143"/>
      <c r="D2805" s="142">
        <v>2</v>
      </c>
      <c r="E2805" s="142">
        <v>0</v>
      </c>
      <c r="F2805" s="142">
        <v>0</v>
      </c>
      <c r="G2805" s="142">
        <v>0</v>
      </c>
      <c r="H2805" s="142">
        <v>0</v>
      </c>
      <c r="I2805" s="142">
        <v>0</v>
      </c>
      <c r="J2805" s="142"/>
      <c r="K2805" s="142"/>
      <c r="L2805" s="142"/>
      <c r="M2805" s="142"/>
      <c r="N2805" s="142"/>
    </row>
    <row r="2806" spans="1:14">
      <c r="A2806" s="258"/>
      <c r="B2806" s="258"/>
      <c r="C2806" s="147" t="s">
        <v>3822</v>
      </c>
      <c r="D2806" s="145">
        <v>1</v>
      </c>
      <c r="E2806" s="145">
        <v>0</v>
      </c>
      <c r="F2806" s="145">
        <v>0</v>
      </c>
      <c r="G2806" s="145">
        <v>0</v>
      </c>
      <c r="H2806" s="145">
        <v>0</v>
      </c>
      <c r="I2806" s="145">
        <v>0</v>
      </c>
      <c r="J2806" s="145"/>
      <c r="K2806" s="145">
        <v>0</v>
      </c>
      <c r="L2806" s="145">
        <v>1</v>
      </c>
      <c r="M2806" s="145">
        <v>0</v>
      </c>
      <c r="N2806" s="145">
        <v>8037</v>
      </c>
    </row>
    <row r="2807" spans="1:14">
      <c r="A2807" s="258"/>
      <c r="B2807" s="258"/>
      <c r="C2807" s="147" t="s">
        <v>3823</v>
      </c>
      <c r="D2807" s="145">
        <v>1</v>
      </c>
      <c r="E2807" s="145">
        <v>0</v>
      </c>
      <c r="F2807" s="145">
        <v>0</v>
      </c>
      <c r="G2807" s="145">
        <v>0</v>
      </c>
      <c r="H2807" s="145">
        <v>0</v>
      </c>
      <c r="I2807" s="145">
        <v>0</v>
      </c>
      <c r="J2807" s="145">
        <v>1</v>
      </c>
      <c r="K2807" s="145">
        <v>0</v>
      </c>
      <c r="L2807" s="145">
        <v>0</v>
      </c>
      <c r="M2807" s="145">
        <v>0</v>
      </c>
      <c r="N2807" s="145">
        <v>33245</v>
      </c>
    </row>
    <row r="2808" spans="1:14">
      <c r="A2808" s="258"/>
      <c r="B2808" s="258" t="s">
        <v>1955</v>
      </c>
      <c r="C2808" s="143"/>
      <c r="D2808" s="142">
        <v>14</v>
      </c>
      <c r="E2808" s="142">
        <v>0</v>
      </c>
      <c r="F2808" s="142">
        <v>1</v>
      </c>
      <c r="G2808" s="142">
        <v>2</v>
      </c>
      <c r="H2808" s="142">
        <v>0</v>
      </c>
      <c r="I2808" s="142">
        <v>0</v>
      </c>
      <c r="J2808" s="142"/>
      <c r="K2808" s="142"/>
      <c r="L2808" s="142"/>
      <c r="M2808" s="142"/>
      <c r="N2808" s="142"/>
    </row>
    <row r="2809" spans="1:14">
      <c r="A2809" s="258"/>
      <c r="B2809" s="258"/>
      <c r="C2809" s="147" t="s">
        <v>3805</v>
      </c>
      <c r="D2809" s="145">
        <v>1</v>
      </c>
      <c r="E2809" s="145">
        <v>0</v>
      </c>
      <c r="F2809" s="145">
        <v>0</v>
      </c>
      <c r="G2809" s="145">
        <v>0</v>
      </c>
      <c r="H2809" s="145">
        <v>0</v>
      </c>
      <c r="I2809" s="145">
        <v>0</v>
      </c>
      <c r="J2809" s="145">
        <v>0</v>
      </c>
      <c r="K2809" s="145">
        <v>1</v>
      </c>
      <c r="L2809" s="145">
        <v>0</v>
      </c>
      <c r="M2809" s="145">
        <v>0</v>
      </c>
      <c r="N2809" s="145"/>
    </row>
    <row r="2810" spans="1:14">
      <c r="A2810" s="258"/>
      <c r="B2810" s="258"/>
      <c r="C2810" s="147" t="s">
        <v>2436</v>
      </c>
      <c r="D2810" s="145">
        <v>1</v>
      </c>
      <c r="E2810" s="145">
        <v>0</v>
      </c>
      <c r="F2810" s="145">
        <v>0</v>
      </c>
      <c r="G2810" s="145">
        <v>0</v>
      </c>
      <c r="H2810" s="145">
        <v>0</v>
      </c>
      <c r="I2810" s="145">
        <v>0</v>
      </c>
      <c r="J2810" s="145">
        <v>0</v>
      </c>
      <c r="K2810" s="145">
        <v>0</v>
      </c>
      <c r="L2810" s="145">
        <v>1</v>
      </c>
      <c r="M2810" s="145">
        <v>0</v>
      </c>
      <c r="N2810" s="145"/>
    </row>
    <row r="2811" spans="1:14">
      <c r="A2811" s="258"/>
      <c r="B2811" s="258"/>
      <c r="C2811" s="147" t="s">
        <v>2571</v>
      </c>
      <c r="D2811" s="145">
        <v>4</v>
      </c>
      <c r="E2811" s="145">
        <v>0</v>
      </c>
      <c r="F2811" s="145">
        <v>0</v>
      </c>
      <c r="G2811" s="145">
        <v>0</v>
      </c>
      <c r="H2811" s="145">
        <v>0</v>
      </c>
      <c r="I2811" s="145">
        <v>0</v>
      </c>
      <c r="J2811" s="145">
        <v>0</v>
      </c>
      <c r="K2811" s="145">
        <v>0</v>
      </c>
      <c r="L2811" s="145">
        <v>3</v>
      </c>
      <c r="M2811" s="145">
        <v>1</v>
      </c>
      <c r="N2811" s="145"/>
    </row>
    <row r="2812" spans="1:14">
      <c r="A2812" s="258"/>
      <c r="B2812" s="258"/>
      <c r="C2812" s="147" t="s">
        <v>2766</v>
      </c>
      <c r="D2812" s="145">
        <v>1</v>
      </c>
      <c r="E2812" s="145">
        <v>0</v>
      </c>
      <c r="F2812" s="145">
        <v>0</v>
      </c>
      <c r="G2812" s="145">
        <v>0</v>
      </c>
      <c r="H2812" s="145">
        <v>0</v>
      </c>
      <c r="I2812" s="145">
        <v>0</v>
      </c>
      <c r="J2812" s="145">
        <v>0</v>
      </c>
      <c r="K2812" s="145">
        <v>1</v>
      </c>
      <c r="L2812" s="145">
        <v>0</v>
      </c>
      <c r="M2812" s="145">
        <v>0</v>
      </c>
      <c r="N2812" s="145"/>
    </row>
    <row r="2813" spans="1:14">
      <c r="A2813" s="258"/>
      <c r="B2813" s="258"/>
      <c r="C2813" s="147" t="s">
        <v>2657</v>
      </c>
      <c r="D2813" s="145">
        <v>1</v>
      </c>
      <c r="E2813" s="145">
        <v>0</v>
      </c>
      <c r="F2813" s="145">
        <v>0</v>
      </c>
      <c r="G2813" s="145">
        <v>0</v>
      </c>
      <c r="H2813" s="145">
        <v>0</v>
      </c>
      <c r="I2813" s="145">
        <v>0</v>
      </c>
      <c r="J2813" s="145">
        <v>0</v>
      </c>
      <c r="K2813" s="145">
        <v>1</v>
      </c>
      <c r="L2813" s="145">
        <v>0</v>
      </c>
      <c r="M2813" s="145">
        <v>0</v>
      </c>
      <c r="N2813" s="145"/>
    </row>
    <row r="2814" spans="1:14">
      <c r="A2814" s="258"/>
      <c r="B2814" s="258"/>
      <c r="C2814" s="147" t="s">
        <v>3300</v>
      </c>
      <c r="D2814" s="145">
        <v>1</v>
      </c>
      <c r="E2814" s="145">
        <v>0</v>
      </c>
      <c r="F2814" s="145">
        <v>0</v>
      </c>
      <c r="G2814" s="145">
        <v>0</v>
      </c>
      <c r="H2814" s="145">
        <v>0</v>
      </c>
      <c r="I2814" s="145">
        <v>0</v>
      </c>
      <c r="J2814" s="145">
        <v>0</v>
      </c>
      <c r="K2814" s="145">
        <v>0</v>
      </c>
      <c r="L2814" s="145">
        <v>1</v>
      </c>
      <c r="M2814" s="145">
        <v>0</v>
      </c>
      <c r="N2814" s="145"/>
    </row>
    <row r="2815" spans="1:14">
      <c r="A2815" s="258"/>
      <c r="B2815" s="258"/>
      <c r="C2815" s="147" t="s">
        <v>3824</v>
      </c>
      <c r="D2815" s="145">
        <v>3</v>
      </c>
      <c r="E2815" s="145">
        <v>0</v>
      </c>
      <c r="F2815" s="145">
        <v>0</v>
      </c>
      <c r="G2815" s="145">
        <v>1</v>
      </c>
      <c r="H2815" s="145">
        <v>0</v>
      </c>
      <c r="I2815" s="145">
        <v>0</v>
      </c>
      <c r="J2815" s="145">
        <v>2</v>
      </c>
      <c r="K2815" s="145">
        <v>0</v>
      </c>
      <c r="L2815" s="145">
        <v>1</v>
      </c>
      <c r="M2815" s="145">
        <v>1</v>
      </c>
      <c r="N2815" s="145"/>
    </row>
    <row r="2816" spans="1:14">
      <c r="A2816" s="258"/>
      <c r="B2816" s="258"/>
      <c r="C2816" s="147" t="s">
        <v>3825</v>
      </c>
      <c r="D2816" s="145">
        <v>1</v>
      </c>
      <c r="E2816" s="145">
        <v>0</v>
      </c>
      <c r="F2816" s="145">
        <v>0</v>
      </c>
      <c r="G2816" s="145">
        <v>1</v>
      </c>
      <c r="H2816" s="145">
        <v>0</v>
      </c>
      <c r="I2816" s="145">
        <v>0</v>
      </c>
      <c r="J2816" s="145">
        <v>1</v>
      </c>
      <c r="K2816" s="145">
        <v>1</v>
      </c>
      <c r="L2816" s="145">
        <v>0</v>
      </c>
      <c r="M2816" s="145">
        <v>0</v>
      </c>
      <c r="N2816" s="145"/>
    </row>
    <row r="2817" spans="1:14">
      <c r="A2817" s="258"/>
      <c r="B2817" s="258"/>
      <c r="C2817" s="147" t="s">
        <v>3826</v>
      </c>
      <c r="D2817" s="145">
        <v>0</v>
      </c>
      <c r="E2817" s="145">
        <v>0</v>
      </c>
      <c r="F2817" s="145">
        <v>1</v>
      </c>
      <c r="G2817" s="145">
        <v>0</v>
      </c>
      <c r="H2817" s="145">
        <v>0</v>
      </c>
      <c r="I2817" s="145">
        <v>0</v>
      </c>
      <c r="J2817" s="145">
        <v>0</v>
      </c>
      <c r="K2817" s="145">
        <v>0</v>
      </c>
      <c r="L2817" s="145">
        <v>0</v>
      </c>
      <c r="M2817" s="145">
        <v>1</v>
      </c>
      <c r="N2817" s="145"/>
    </row>
    <row r="2818" spans="1:14">
      <c r="A2818" s="258"/>
      <c r="B2818" s="258"/>
      <c r="C2818" s="147" t="s">
        <v>3827</v>
      </c>
      <c r="D2818" s="145">
        <v>1</v>
      </c>
      <c r="E2818" s="145">
        <v>0</v>
      </c>
      <c r="F2818" s="145">
        <v>0</v>
      </c>
      <c r="G2818" s="145">
        <v>0</v>
      </c>
      <c r="H2818" s="145">
        <v>0</v>
      </c>
      <c r="I2818" s="145">
        <v>0</v>
      </c>
      <c r="J2818" s="145">
        <v>0</v>
      </c>
      <c r="K2818" s="145">
        <v>1</v>
      </c>
      <c r="L2818" s="145">
        <v>0</v>
      </c>
      <c r="M2818" s="145">
        <v>0</v>
      </c>
      <c r="N2818" s="145"/>
    </row>
    <row r="2819" spans="1:14">
      <c r="A2819" s="258"/>
      <c r="B2819" s="258" t="s">
        <v>1963</v>
      </c>
      <c r="C2819" s="143"/>
      <c r="D2819" s="142">
        <v>3</v>
      </c>
      <c r="E2819" s="142">
        <v>1</v>
      </c>
      <c r="F2819" s="142">
        <v>0</v>
      </c>
      <c r="G2819" s="142">
        <v>0</v>
      </c>
      <c r="H2819" s="142">
        <v>0</v>
      </c>
      <c r="I2819" s="142">
        <v>0</v>
      </c>
      <c r="J2819" s="142"/>
      <c r="K2819" s="142"/>
      <c r="L2819" s="142"/>
      <c r="M2819" s="142"/>
      <c r="N2819" s="142"/>
    </row>
    <row r="2820" spans="1:14">
      <c r="A2820" s="258"/>
      <c r="B2820" s="258"/>
      <c r="C2820" s="147" t="s">
        <v>2577</v>
      </c>
      <c r="D2820" s="145">
        <v>1</v>
      </c>
      <c r="E2820" s="145">
        <v>0</v>
      </c>
      <c r="F2820" s="145">
        <v>0</v>
      </c>
      <c r="G2820" s="145">
        <v>0</v>
      </c>
      <c r="H2820" s="145">
        <v>0</v>
      </c>
      <c r="I2820" s="145">
        <v>0</v>
      </c>
      <c r="J2820" s="145">
        <v>0</v>
      </c>
      <c r="K2820" s="145">
        <v>0</v>
      </c>
      <c r="L2820" s="145">
        <v>0</v>
      </c>
      <c r="M2820" s="145">
        <v>1</v>
      </c>
      <c r="N2820" s="145"/>
    </row>
    <row r="2821" spans="1:14">
      <c r="A2821" s="258"/>
      <c r="B2821" s="258"/>
      <c r="C2821" s="147" t="s">
        <v>2709</v>
      </c>
      <c r="D2821" s="145">
        <v>1</v>
      </c>
      <c r="E2821" s="145">
        <v>1</v>
      </c>
      <c r="F2821" s="145">
        <v>0</v>
      </c>
      <c r="G2821" s="145">
        <v>0</v>
      </c>
      <c r="H2821" s="145">
        <v>0</v>
      </c>
      <c r="I2821" s="145">
        <v>0</v>
      </c>
      <c r="J2821" s="145">
        <v>1</v>
      </c>
      <c r="K2821" s="145">
        <v>1</v>
      </c>
      <c r="L2821" s="145">
        <v>0</v>
      </c>
      <c r="M2821" s="145">
        <v>0</v>
      </c>
      <c r="N2821" s="145"/>
    </row>
    <row r="2822" spans="1:14">
      <c r="A2822" s="258"/>
      <c r="B2822" s="258"/>
      <c r="C2822" s="147" t="s">
        <v>3828</v>
      </c>
      <c r="D2822" s="145">
        <v>1</v>
      </c>
      <c r="E2822" s="145">
        <v>0</v>
      </c>
      <c r="F2822" s="145">
        <v>0</v>
      </c>
      <c r="G2822" s="145">
        <v>0</v>
      </c>
      <c r="H2822" s="145">
        <v>0</v>
      </c>
      <c r="I2822" s="145">
        <v>0</v>
      </c>
      <c r="J2822" s="145">
        <v>0</v>
      </c>
      <c r="K2822" s="145">
        <v>0</v>
      </c>
      <c r="L2822" s="145">
        <v>1</v>
      </c>
      <c r="M2822" s="145">
        <v>0</v>
      </c>
      <c r="N2822" s="145"/>
    </row>
    <row r="2823" spans="1:14">
      <c r="A2823" s="258"/>
      <c r="B2823" s="258" t="s">
        <v>2255</v>
      </c>
      <c r="C2823" s="143"/>
      <c r="D2823" s="142">
        <v>4</v>
      </c>
      <c r="E2823" s="142">
        <v>0</v>
      </c>
      <c r="F2823" s="142">
        <v>0</v>
      </c>
      <c r="G2823" s="142">
        <v>0</v>
      </c>
      <c r="H2823" s="142">
        <v>0</v>
      </c>
      <c r="I2823" s="142">
        <v>0</v>
      </c>
      <c r="J2823" s="142"/>
      <c r="K2823" s="142"/>
      <c r="L2823" s="142"/>
      <c r="M2823" s="142"/>
      <c r="N2823" s="142"/>
    </row>
    <row r="2824" spans="1:14" ht="19">
      <c r="A2824" s="258"/>
      <c r="B2824" s="258"/>
      <c r="C2824" s="147" t="s">
        <v>8132</v>
      </c>
      <c r="D2824" s="145">
        <v>4</v>
      </c>
      <c r="E2824" s="145">
        <v>0</v>
      </c>
      <c r="F2824" s="145">
        <v>0</v>
      </c>
      <c r="G2824" s="145">
        <v>0</v>
      </c>
      <c r="H2824" s="145">
        <v>0</v>
      </c>
      <c r="I2824" s="145">
        <v>0</v>
      </c>
      <c r="J2824" s="145">
        <v>0</v>
      </c>
      <c r="K2824" s="145">
        <v>0</v>
      </c>
      <c r="L2824" s="145">
        <v>0</v>
      </c>
      <c r="M2824" s="145">
        <v>2</v>
      </c>
      <c r="N2824" s="145"/>
    </row>
    <row r="2825" spans="1:14">
      <c r="A2825" s="258" t="s">
        <v>124</v>
      </c>
      <c r="B2825" s="143" t="s">
        <v>1904</v>
      </c>
      <c r="C2825" s="143"/>
      <c r="D2825" s="142">
        <v>350</v>
      </c>
      <c r="E2825" s="142">
        <v>76</v>
      </c>
      <c r="F2825" s="142">
        <v>127</v>
      </c>
      <c r="G2825" s="142">
        <v>15</v>
      </c>
      <c r="H2825" s="142">
        <v>7</v>
      </c>
      <c r="I2825" s="142">
        <v>41</v>
      </c>
      <c r="J2825" s="142"/>
      <c r="K2825" s="142"/>
      <c r="L2825" s="142"/>
      <c r="M2825" s="142"/>
      <c r="N2825" s="142"/>
    </row>
    <row r="2826" spans="1:14">
      <c r="A2826" s="258"/>
      <c r="B2826" s="258" t="s">
        <v>1905</v>
      </c>
      <c r="C2826" s="143"/>
      <c r="D2826" s="142">
        <v>279</v>
      </c>
      <c r="E2826" s="142">
        <v>61</v>
      </c>
      <c r="F2826" s="142">
        <v>100</v>
      </c>
      <c r="G2826" s="142">
        <v>7</v>
      </c>
      <c r="H2826" s="142">
        <v>3</v>
      </c>
      <c r="I2826" s="142">
        <v>32</v>
      </c>
      <c r="J2826" s="142"/>
      <c r="K2826" s="142"/>
      <c r="L2826" s="142"/>
      <c r="M2826" s="142"/>
      <c r="N2826" s="142"/>
    </row>
    <row r="2827" spans="1:14">
      <c r="A2827" s="258"/>
      <c r="B2827" s="258"/>
      <c r="C2827" s="147" t="s">
        <v>3829</v>
      </c>
      <c r="D2827" s="145">
        <v>1</v>
      </c>
      <c r="E2827" s="145">
        <v>0</v>
      </c>
      <c r="F2827" s="145">
        <v>0</v>
      </c>
      <c r="G2827" s="145">
        <v>0</v>
      </c>
      <c r="H2827" s="145">
        <v>0</v>
      </c>
      <c r="I2827" s="145">
        <v>0</v>
      </c>
      <c r="J2827" s="145">
        <v>0</v>
      </c>
      <c r="K2827" s="145">
        <v>0</v>
      </c>
      <c r="L2827" s="145">
        <v>0</v>
      </c>
      <c r="M2827" s="145">
        <v>1</v>
      </c>
      <c r="N2827" s="145">
        <v>17531</v>
      </c>
    </row>
    <row r="2828" spans="1:14">
      <c r="A2828" s="258"/>
      <c r="B2828" s="258"/>
      <c r="C2828" s="147" t="s">
        <v>3830</v>
      </c>
      <c r="D2828" s="145">
        <v>0</v>
      </c>
      <c r="E2828" s="145">
        <v>1</v>
      </c>
      <c r="F2828" s="145">
        <v>0</v>
      </c>
      <c r="G2828" s="145">
        <v>0</v>
      </c>
      <c r="H2828" s="145">
        <v>0</v>
      </c>
      <c r="I2828" s="145">
        <v>0</v>
      </c>
      <c r="J2828" s="145">
        <v>1</v>
      </c>
      <c r="K2828" s="145">
        <v>0</v>
      </c>
      <c r="L2828" s="145">
        <v>0</v>
      </c>
      <c r="M2828" s="145">
        <v>0</v>
      </c>
      <c r="N2828" s="145">
        <v>17727</v>
      </c>
    </row>
    <row r="2829" spans="1:14">
      <c r="A2829" s="258"/>
      <c r="B2829" s="258"/>
      <c r="C2829" s="147" t="s">
        <v>3831</v>
      </c>
      <c r="D2829" s="145">
        <v>1</v>
      </c>
      <c r="E2829" s="145">
        <v>0</v>
      </c>
      <c r="F2829" s="145">
        <v>0</v>
      </c>
      <c r="G2829" s="145">
        <v>0</v>
      </c>
      <c r="H2829" s="145">
        <v>0</v>
      </c>
      <c r="I2829" s="145">
        <v>0</v>
      </c>
      <c r="J2829" s="145"/>
      <c r="K2829" s="145">
        <v>0</v>
      </c>
      <c r="L2829" s="145">
        <v>0</v>
      </c>
      <c r="M2829" s="145">
        <v>1</v>
      </c>
      <c r="N2829" s="145">
        <v>108135</v>
      </c>
    </row>
    <row r="2830" spans="1:14">
      <c r="A2830" s="258"/>
      <c r="B2830" s="258"/>
      <c r="C2830" s="147" t="s">
        <v>3832</v>
      </c>
      <c r="D2830" s="145">
        <v>2</v>
      </c>
      <c r="E2830" s="145">
        <v>0</v>
      </c>
      <c r="F2830" s="145">
        <v>0</v>
      </c>
      <c r="G2830" s="145">
        <v>0</v>
      </c>
      <c r="H2830" s="145">
        <v>0</v>
      </c>
      <c r="I2830" s="145">
        <v>0</v>
      </c>
      <c r="J2830" s="145">
        <v>0</v>
      </c>
      <c r="K2830" s="145">
        <v>1</v>
      </c>
      <c r="L2830" s="145">
        <v>0</v>
      </c>
      <c r="M2830" s="145">
        <v>1</v>
      </c>
      <c r="N2830" s="145">
        <v>5504</v>
      </c>
    </row>
    <row r="2831" spans="1:14">
      <c r="A2831" s="258"/>
      <c r="B2831" s="258"/>
      <c r="C2831" s="147" t="s">
        <v>3833</v>
      </c>
      <c r="D2831" s="145">
        <v>0</v>
      </c>
      <c r="E2831" s="145">
        <v>0</v>
      </c>
      <c r="F2831" s="145">
        <v>1</v>
      </c>
      <c r="G2831" s="145">
        <v>0</v>
      </c>
      <c r="H2831" s="145">
        <v>0</v>
      </c>
      <c r="I2831" s="145">
        <v>0</v>
      </c>
      <c r="J2831" s="145">
        <v>0</v>
      </c>
      <c r="K2831" s="145">
        <v>1</v>
      </c>
      <c r="L2831" s="145">
        <v>0</v>
      </c>
      <c r="M2831" s="145">
        <v>0</v>
      </c>
      <c r="N2831" s="145">
        <v>201572</v>
      </c>
    </row>
    <row r="2832" spans="1:14">
      <c r="A2832" s="258"/>
      <c r="B2832" s="258"/>
      <c r="C2832" s="147" t="s">
        <v>3834</v>
      </c>
      <c r="D2832" s="145">
        <v>2</v>
      </c>
      <c r="E2832" s="145">
        <v>0</v>
      </c>
      <c r="F2832" s="145">
        <v>0</v>
      </c>
      <c r="G2832" s="145">
        <v>0</v>
      </c>
      <c r="H2832" s="145">
        <v>0</v>
      </c>
      <c r="I2832" s="145">
        <v>0</v>
      </c>
      <c r="J2832" s="145">
        <v>0</v>
      </c>
      <c r="K2832" s="145">
        <v>1</v>
      </c>
      <c r="L2832" s="145">
        <v>0</v>
      </c>
      <c r="M2832" s="145">
        <v>1</v>
      </c>
      <c r="N2832" s="145">
        <v>23541</v>
      </c>
    </row>
    <row r="2833" spans="1:14">
      <c r="A2833" s="258"/>
      <c r="B2833" s="258"/>
      <c r="C2833" s="147" t="s">
        <v>3835</v>
      </c>
      <c r="D2833" s="145">
        <v>1</v>
      </c>
      <c r="E2833" s="145">
        <v>0</v>
      </c>
      <c r="F2833" s="145">
        <v>0</v>
      </c>
      <c r="G2833" s="145">
        <v>0</v>
      </c>
      <c r="H2833" s="145">
        <v>0</v>
      </c>
      <c r="I2833" s="145">
        <v>0</v>
      </c>
      <c r="J2833" s="145">
        <v>0</v>
      </c>
      <c r="K2833" s="145">
        <v>0</v>
      </c>
      <c r="L2833" s="145">
        <v>0</v>
      </c>
      <c r="M2833" s="145">
        <v>1</v>
      </c>
      <c r="N2833" s="145">
        <v>8056</v>
      </c>
    </row>
    <row r="2834" spans="1:14" ht="19">
      <c r="A2834" s="258"/>
      <c r="B2834" s="258"/>
      <c r="C2834" s="147" t="s">
        <v>8133</v>
      </c>
      <c r="D2834" s="145">
        <v>8</v>
      </c>
      <c r="E2834" s="145">
        <v>1</v>
      </c>
      <c r="F2834" s="145">
        <v>6</v>
      </c>
      <c r="G2834" s="145">
        <v>0</v>
      </c>
      <c r="H2834" s="145">
        <v>0</v>
      </c>
      <c r="I2834" s="145">
        <v>1</v>
      </c>
      <c r="J2834" s="145">
        <v>2</v>
      </c>
      <c r="K2834" s="145">
        <v>7</v>
      </c>
      <c r="L2834" s="145">
        <v>3</v>
      </c>
      <c r="M2834" s="145">
        <v>3</v>
      </c>
      <c r="N2834" s="145">
        <v>391591</v>
      </c>
    </row>
    <row r="2835" spans="1:14" ht="19">
      <c r="A2835" s="258"/>
      <c r="B2835" s="258"/>
      <c r="C2835" s="147" t="s">
        <v>8134</v>
      </c>
      <c r="D2835" s="145">
        <v>22</v>
      </c>
      <c r="E2835" s="145">
        <v>7</v>
      </c>
      <c r="F2835" s="145">
        <v>16</v>
      </c>
      <c r="G2835" s="145">
        <v>0</v>
      </c>
      <c r="H2835" s="145">
        <v>0</v>
      </c>
      <c r="I2835" s="145">
        <v>3</v>
      </c>
      <c r="J2835" s="145">
        <v>9</v>
      </c>
      <c r="K2835" s="145">
        <v>9</v>
      </c>
      <c r="L2835" s="145">
        <v>13</v>
      </c>
      <c r="M2835" s="145">
        <v>16</v>
      </c>
      <c r="N2835" s="145">
        <v>965234</v>
      </c>
    </row>
    <row r="2836" spans="1:14">
      <c r="A2836" s="258"/>
      <c r="B2836" s="258"/>
      <c r="C2836" s="147" t="s">
        <v>3836</v>
      </c>
      <c r="D2836" s="145">
        <v>1</v>
      </c>
      <c r="E2836" s="145">
        <v>0</v>
      </c>
      <c r="F2836" s="145">
        <v>0</v>
      </c>
      <c r="G2836" s="145">
        <v>0</v>
      </c>
      <c r="H2836" s="145">
        <v>0</v>
      </c>
      <c r="I2836" s="145">
        <v>0</v>
      </c>
      <c r="J2836" s="145">
        <v>0</v>
      </c>
      <c r="K2836" s="145">
        <v>0</v>
      </c>
      <c r="L2836" s="145">
        <v>0</v>
      </c>
      <c r="M2836" s="145">
        <v>1</v>
      </c>
      <c r="N2836" s="145">
        <v>2709</v>
      </c>
    </row>
    <row r="2837" spans="1:14" ht="19">
      <c r="A2837" s="258"/>
      <c r="B2837" s="258"/>
      <c r="C2837" s="147" t="s">
        <v>8135</v>
      </c>
      <c r="D2837" s="145">
        <v>1</v>
      </c>
      <c r="E2837" s="145">
        <v>0</v>
      </c>
      <c r="F2837" s="145">
        <v>0</v>
      </c>
      <c r="G2837" s="145">
        <v>0</v>
      </c>
      <c r="H2837" s="145">
        <v>1</v>
      </c>
      <c r="I2837" s="145">
        <v>0</v>
      </c>
      <c r="J2837" s="145">
        <v>0</v>
      </c>
      <c r="K2837" s="145">
        <v>0</v>
      </c>
      <c r="L2837" s="145">
        <v>0</v>
      </c>
      <c r="M2837" s="145">
        <v>1</v>
      </c>
      <c r="N2837" s="145">
        <v>11101</v>
      </c>
    </row>
    <row r="2838" spans="1:14">
      <c r="A2838" s="258"/>
      <c r="B2838" s="258"/>
      <c r="C2838" s="147" t="s">
        <v>2033</v>
      </c>
      <c r="D2838" s="145">
        <v>2</v>
      </c>
      <c r="E2838" s="145">
        <v>0</v>
      </c>
      <c r="F2838" s="145">
        <v>1</v>
      </c>
      <c r="G2838" s="145">
        <v>0</v>
      </c>
      <c r="H2838" s="145">
        <v>0</v>
      </c>
      <c r="I2838" s="145">
        <v>0</v>
      </c>
      <c r="J2838" s="145">
        <v>0</v>
      </c>
      <c r="K2838" s="145">
        <v>2</v>
      </c>
      <c r="L2838" s="145">
        <v>1</v>
      </c>
      <c r="M2838" s="145">
        <v>0</v>
      </c>
      <c r="N2838" s="145">
        <v>110898</v>
      </c>
    </row>
    <row r="2839" spans="1:14">
      <c r="A2839" s="258"/>
      <c r="B2839" s="258"/>
      <c r="C2839" s="147" t="s">
        <v>2804</v>
      </c>
      <c r="D2839" s="145">
        <v>0</v>
      </c>
      <c r="E2839" s="145">
        <v>0</v>
      </c>
      <c r="F2839" s="145">
        <v>1</v>
      </c>
      <c r="G2839" s="145">
        <v>0</v>
      </c>
      <c r="H2839" s="145">
        <v>0</v>
      </c>
      <c r="I2839" s="145">
        <v>0</v>
      </c>
      <c r="J2839" s="145">
        <v>0</v>
      </c>
      <c r="K2839" s="145">
        <v>0</v>
      </c>
      <c r="L2839" s="145">
        <v>0</v>
      </c>
      <c r="M2839" s="145">
        <v>1</v>
      </c>
      <c r="N2839" s="145">
        <v>48579</v>
      </c>
    </row>
    <row r="2840" spans="1:14">
      <c r="A2840" s="258"/>
      <c r="B2840" s="258"/>
      <c r="C2840" s="147" t="s">
        <v>3837</v>
      </c>
      <c r="D2840" s="145">
        <v>0</v>
      </c>
      <c r="E2840" s="145">
        <v>2</v>
      </c>
      <c r="F2840" s="145">
        <v>0</v>
      </c>
      <c r="G2840" s="145">
        <v>0</v>
      </c>
      <c r="H2840" s="145">
        <v>0</v>
      </c>
      <c r="I2840" s="145">
        <v>0</v>
      </c>
      <c r="J2840" s="145">
        <v>0</v>
      </c>
      <c r="K2840" s="145">
        <v>1</v>
      </c>
      <c r="L2840" s="145">
        <v>1</v>
      </c>
      <c r="M2840" s="145">
        <v>0</v>
      </c>
      <c r="N2840" s="145">
        <v>16783</v>
      </c>
    </row>
    <row r="2841" spans="1:14">
      <c r="A2841" s="258"/>
      <c r="B2841" s="258"/>
      <c r="C2841" s="147" t="s">
        <v>3838</v>
      </c>
      <c r="D2841" s="145">
        <v>2</v>
      </c>
      <c r="E2841" s="145">
        <v>0</v>
      </c>
      <c r="F2841" s="145">
        <v>0</v>
      </c>
      <c r="G2841" s="145">
        <v>0</v>
      </c>
      <c r="H2841" s="145">
        <v>0</v>
      </c>
      <c r="I2841" s="145">
        <v>0</v>
      </c>
      <c r="J2841" s="145">
        <v>0</v>
      </c>
      <c r="K2841" s="145">
        <v>2</v>
      </c>
      <c r="L2841" s="145">
        <v>0</v>
      </c>
      <c r="M2841" s="145">
        <v>0</v>
      </c>
      <c r="N2841" s="145">
        <v>10589</v>
      </c>
    </row>
    <row r="2842" spans="1:14" ht="19">
      <c r="A2842" s="258"/>
      <c r="B2842" s="258"/>
      <c r="C2842" s="147" t="s">
        <v>8136</v>
      </c>
      <c r="D2842" s="145">
        <v>0</v>
      </c>
      <c r="E2842" s="145">
        <v>0</v>
      </c>
      <c r="F2842" s="145">
        <v>2</v>
      </c>
      <c r="G2842" s="145">
        <v>0</v>
      </c>
      <c r="H2842" s="145">
        <v>0</v>
      </c>
      <c r="I2842" s="145">
        <v>1</v>
      </c>
      <c r="J2842" s="145">
        <v>0</v>
      </c>
      <c r="K2842" s="145">
        <v>1</v>
      </c>
      <c r="L2842" s="145">
        <v>0</v>
      </c>
      <c r="M2842" s="145">
        <v>0</v>
      </c>
      <c r="N2842" s="145">
        <v>20488</v>
      </c>
    </row>
    <row r="2843" spans="1:14">
      <c r="A2843" s="258"/>
      <c r="B2843" s="258"/>
      <c r="C2843" s="147" t="s">
        <v>3839</v>
      </c>
      <c r="D2843" s="145">
        <v>0</v>
      </c>
      <c r="E2843" s="145">
        <v>4</v>
      </c>
      <c r="F2843" s="145">
        <v>0</v>
      </c>
      <c r="G2843" s="145">
        <v>0</v>
      </c>
      <c r="H2843" s="145">
        <v>0</v>
      </c>
      <c r="I2843" s="145">
        <v>0</v>
      </c>
      <c r="J2843" s="145">
        <v>0</v>
      </c>
      <c r="K2843" s="145">
        <v>1</v>
      </c>
      <c r="L2843" s="145">
        <v>1</v>
      </c>
      <c r="M2843" s="145">
        <v>2</v>
      </c>
      <c r="N2843" s="145">
        <v>18785</v>
      </c>
    </row>
    <row r="2844" spans="1:14">
      <c r="A2844" s="258"/>
      <c r="B2844" s="258"/>
      <c r="C2844" s="147" t="s">
        <v>2331</v>
      </c>
      <c r="D2844" s="145">
        <v>0</v>
      </c>
      <c r="E2844" s="145">
        <v>1</v>
      </c>
      <c r="F2844" s="145">
        <v>0</v>
      </c>
      <c r="G2844" s="145">
        <v>0</v>
      </c>
      <c r="H2844" s="145">
        <v>0</v>
      </c>
      <c r="I2844" s="145">
        <v>0</v>
      </c>
      <c r="J2844" s="145">
        <v>0</v>
      </c>
      <c r="K2844" s="145">
        <v>0</v>
      </c>
      <c r="L2844" s="145">
        <v>1</v>
      </c>
      <c r="M2844" s="145">
        <v>0</v>
      </c>
      <c r="N2844" s="145">
        <v>6186</v>
      </c>
    </row>
    <row r="2845" spans="1:14">
      <c r="A2845" s="258"/>
      <c r="B2845" s="258"/>
      <c r="C2845" s="147" t="s">
        <v>3840</v>
      </c>
      <c r="D2845" s="145">
        <v>1</v>
      </c>
      <c r="E2845" s="145">
        <v>1</v>
      </c>
      <c r="F2845" s="145">
        <v>0</v>
      </c>
      <c r="G2845" s="145">
        <v>0</v>
      </c>
      <c r="H2845" s="145">
        <v>0</v>
      </c>
      <c r="I2845" s="145">
        <v>1</v>
      </c>
      <c r="J2845" s="145">
        <v>0</v>
      </c>
      <c r="K2845" s="145">
        <v>0</v>
      </c>
      <c r="L2845" s="145">
        <v>2</v>
      </c>
      <c r="M2845" s="145">
        <v>1</v>
      </c>
      <c r="N2845" s="145">
        <v>188906</v>
      </c>
    </row>
    <row r="2846" spans="1:14">
      <c r="A2846" s="258"/>
      <c r="B2846" s="258"/>
      <c r="C2846" s="147" t="s">
        <v>3841</v>
      </c>
      <c r="D2846" s="145">
        <v>0</v>
      </c>
      <c r="E2846" s="145">
        <v>0</v>
      </c>
      <c r="F2846" s="145">
        <v>1</v>
      </c>
      <c r="G2846" s="145">
        <v>0</v>
      </c>
      <c r="H2846" s="145">
        <v>0</v>
      </c>
      <c r="I2846" s="145">
        <v>0</v>
      </c>
      <c r="J2846" s="145">
        <v>0</v>
      </c>
      <c r="K2846" s="145">
        <v>0</v>
      </c>
      <c r="L2846" s="145">
        <v>1</v>
      </c>
      <c r="M2846" s="145">
        <v>0</v>
      </c>
      <c r="N2846" s="145">
        <v>18751</v>
      </c>
    </row>
    <row r="2847" spans="1:14">
      <c r="A2847" s="258"/>
      <c r="B2847" s="258"/>
      <c r="C2847" s="147" t="s">
        <v>3842</v>
      </c>
      <c r="D2847" s="145">
        <v>1</v>
      </c>
      <c r="E2847" s="145">
        <v>0</v>
      </c>
      <c r="F2847" s="145">
        <v>0</v>
      </c>
      <c r="G2847" s="145">
        <v>0</v>
      </c>
      <c r="H2847" s="145">
        <v>0</v>
      </c>
      <c r="I2847" s="145">
        <v>0</v>
      </c>
      <c r="J2847" s="145">
        <v>1</v>
      </c>
      <c r="K2847" s="145">
        <v>0</v>
      </c>
      <c r="L2847" s="145"/>
      <c r="M2847" s="145"/>
      <c r="N2847" s="145">
        <v>87935</v>
      </c>
    </row>
    <row r="2848" spans="1:14">
      <c r="A2848" s="258"/>
      <c r="B2848" s="258"/>
      <c r="C2848" s="147" t="s">
        <v>3843</v>
      </c>
      <c r="D2848" s="145">
        <v>1</v>
      </c>
      <c r="E2848" s="145">
        <v>0</v>
      </c>
      <c r="F2848" s="145">
        <v>0</v>
      </c>
      <c r="G2848" s="145">
        <v>0</v>
      </c>
      <c r="H2848" s="145">
        <v>0</v>
      </c>
      <c r="I2848" s="145">
        <v>0</v>
      </c>
      <c r="J2848" s="145">
        <v>0</v>
      </c>
      <c r="K2848" s="145">
        <v>1</v>
      </c>
      <c r="L2848" s="145">
        <v>0</v>
      </c>
      <c r="M2848" s="145">
        <v>0</v>
      </c>
      <c r="N2848" s="145">
        <v>55356</v>
      </c>
    </row>
    <row r="2849" spans="1:14">
      <c r="A2849" s="258"/>
      <c r="B2849" s="258"/>
      <c r="C2849" s="147" t="s">
        <v>2406</v>
      </c>
      <c r="D2849" s="145">
        <v>1</v>
      </c>
      <c r="E2849" s="145">
        <v>0</v>
      </c>
      <c r="F2849" s="145">
        <v>1</v>
      </c>
      <c r="G2849" s="145">
        <v>0</v>
      </c>
      <c r="H2849" s="145">
        <v>0</v>
      </c>
      <c r="I2849" s="145">
        <v>0</v>
      </c>
      <c r="J2849" s="145">
        <v>1</v>
      </c>
      <c r="K2849" s="145">
        <v>0</v>
      </c>
      <c r="L2849" s="145">
        <v>0</v>
      </c>
      <c r="M2849" s="145">
        <v>1</v>
      </c>
      <c r="N2849" s="145">
        <v>133610</v>
      </c>
    </row>
    <row r="2850" spans="1:14">
      <c r="A2850" s="258"/>
      <c r="B2850" s="258"/>
      <c r="C2850" s="147" t="s">
        <v>3844</v>
      </c>
      <c r="D2850" s="145">
        <v>1</v>
      </c>
      <c r="E2850" s="145">
        <v>0</v>
      </c>
      <c r="F2850" s="145">
        <v>0</v>
      </c>
      <c r="G2850" s="145">
        <v>0</v>
      </c>
      <c r="H2850" s="145">
        <v>0</v>
      </c>
      <c r="I2850" s="145">
        <v>0</v>
      </c>
      <c r="J2850" s="145">
        <v>1</v>
      </c>
      <c r="K2850" s="145">
        <v>0</v>
      </c>
      <c r="L2850" s="145">
        <v>0</v>
      </c>
      <c r="M2850" s="145">
        <v>0</v>
      </c>
      <c r="N2850" s="145">
        <v>3921</v>
      </c>
    </row>
    <row r="2851" spans="1:14">
      <c r="A2851" s="258"/>
      <c r="B2851" s="258"/>
      <c r="C2851" s="147" t="s">
        <v>3845</v>
      </c>
      <c r="D2851" s="145">
        <v>1</v>
      </c>
      <c r="E2851" s="145">
        <v>0</v>
      </c>
      <c r="F2851" s="145">
        <v>2</v>
      </c>
      <c r="G2851" s="145">
        <v>0</v>
      </c>
      <c r="H2851" s="145">
        <v>0</v>
      </c>
      <c r="I2851" s="145">
        <v>0</v>
      </c>
      <c r="J2851" s="145">
        <v>1</v>
      </c>
      <c r="K2851" s="145">
        <v>0</v>
      </c>
      <c r="L2851" s="145">
        <v>2</v>
      </c>
      <c r="M2851" s="145">
        <v>0</v>
      </c>
      <c r="N2851" s="145">
        <v>79353</v>
      </c>
    </row>
    <row r="2852" spans="1:14">
      <c r="A2852" s="258"/>
      <c r="B2852" s="258"/>
      <c r="C2852" s="147" t="s">
        <v>3846</v>
      </c>
      <c r="D2852" s="145">
        <v>0</v>
      </c>
      <c r="E2852" s="145">
        <v>0</v>
      </c>
      <c r="F2852" s="145">
        <v>1</v>
      </c>
      <c r="G2852" s="145">
        <v>0</v>
      </c>
      <c r="H2852" s="145">
        <v>0</v>
      </c>
      <c r="I2852" s="145">
        <v>0</v>
      </c>
      <c r="J2852" s="145">
        <v>0</v>
      </c>
      <c r="K2852" s="145">
        <v>1</v>
      </c>
      <c r="L2852" s="145">
        <v>0</v>
      </c>
      <c r="M2852" s="145">
        <v>0</v>
      </c>
      <c r="N2852" s="145">
        <v>3902</v>
      </c>
    </row>
    <row r="2853" spans="1:14">
      <c r="A2853" s="258"/>
      <c r="B2853" s="258"/>
      <c r="C2853" s="147" t="s">
        <v>3847</v>
      </c>
      <c r="D2853" s="145">
        <v>1</v>
      </c>
      <c r="E2853" s="145">
        <v>0</v>
      </c>
      <c r="F2853" s="145">
        <v>0</v>
      </c>
      <c r="G2853" s="145">
        <v>0</v>
      </c>
      <c r="H2853" s="145">
        <v>0</v>
      </c>
      <c r="I2853" s="145">
        <v>1</v>
      </c>
      <c r="J2853" s="145">
        <v>1</v>
      </c>
      <c r="K2853" s="145">
        <v>0</v>
      </c>
      <c r="L2853" s="145">
        <v>0</v>
      </c>
      <c r="M2853" s="145">
        <v>1</v>
      </c>
      <c r="N2853" s="145">
        <v>121618</v>
      </c>
    </row>
    <row r="2854" spans="1:14">
      <c r="A2854" s="258"/>
      <c r="B2854" s="258"/>
      <c r="C2854" s="147" t="s">
        <v>3848</v>
      </c>
      <c r="D2854" s="145">
        <v>2</v>
      </c>
      <c r="E2854" s="145">
        <v>0</v>
      </c>
      <c r="F2854" s="145">
        <v>0</v>
      </c>
      <c r="G2854" s="145">
        <v>0</v>
      </c>
      <c r="H2854" s="145">
        <v>0</v>
      </c>
      <c r="I2854" s="145">
        <v>0</v>
      </c>
      <c r="J2854" s="145">
        <v>0</v>
      </c>
      <c r="K2854" s="145">
        <v>0</v>
      </c>
      <c r="L2854" s="145">
        <v>0</v>
      </c>
      <c r="M2854" s="145">
        <v>2</v>
      </c>
      <c r="N2854" s="145">
        <v>8876</v>
      </c>
    </row>
    <row r="2855" spans="1:14">
      <c r="A2855" s="258"/>
      <c r="B2855" s="258"/>
      <c r="C2855" s="147" t="s">
        <v>3849</v>
      </c>
      <c r="D2855" s="145">
        <v>1</v>
      </c>
      <c r="E2855" s="145">
        <v>0</v>
      </c>
      <c r="F2855" s="145">
        <v>0</v>
      </c>
      <c r="G2855" s="145">
        <v>0</v>
      </c>
      <c r="H2855" s="145">
        <v>0</v>
      </c>
      <c r="I2855" s="145">
        <v>0</v>
      </c>
      <c r="J2855" s="145">
        <v>0</v>
      </c>
      <c r="K2855" s="145">
        <v>0</v>
      </c>
      <c r="L2855" s="145">
        <v>0</v>
      </c>
      <c r="M2855" s="145">
        <v>1</v>
      </c>
      <c r="N2855" s="145">
        <v>37841</v>
      </c>
    </row>
    <row r="2856" spans="1:14">
      <c r="A2856" s="258"/>
      <c r="B2856" s="258"/>
      <c r="C2856" s="147" t="s">
        <v>3850</v>
      </c>
      <c r="D2856" s="145">
        <v>1</v>
      </c>
      <c r="E2856" s="145">
        <v>0</v>
      </c>
      <c r="F2856" s="145">
        <v>0</v>
      </c>
      <c r="G2856" s="145">
        <v>0</v>
      </c>
      <c r="H2856" s="145">
        <v>0</v>
      </c>
      <c r="I2856" s="145">
        <v>0</v>
      </c>
      <c r="J2856" s="145">
        <v>0</v>
      </c>
      <c r="K2856" s="145">
        <v>1</v>
      </c>
      <c r="L2856" s="145">
        <v>0</v>
      </c>
      <c r="M2856" s="145">
        <v>0</v>
      </c>
      <c r="N2856" s="145">
        <v>317694</v>
      </c>
    </row>
    <row r="2857" spans="1:14">
      <c r="A2857" s="258"/>
      <c r="B2857" s="258"/>
      <c r="C2857" s="147" t="s">
        <v>3851</v>
      </c>
      <c r="D2857" s="145">
        <v>1</v>
      </c>
      <c r="E2857" s="145">
        <v>0</v>
      </c>
      <c r="F2857" s="145">
        <v>2</v>
      </c>
      <c r="G2857" s="145">
        <v>0</v>
      </c>
      <c r="H2857" s="145">
        <v>0</v>
      </c>
      <c r="I2857" s="145">
        <v>0</v>
      </c>
      <c r="J2857" s="145">
        <v>0</v>
      </c>
      <c r="K2857" s="145">
        <v>2</v>
      </c>
      <c r="L2857" s="145">
        <v>1</v>
      </c>
      <c r="M2857" s="145">
        <v>0</v>
      </c>
      <c r="N2857" s="145">
        <v>25585</v>
      </c>
    </row>
    <row r="2858" spans="1:14">
      <c r="A2858" s="258"/>
      <c r="B2858" s="258"/>
      <c r="C2858" s="147" t="s">
        <v>3852</v>
      </c>
      <c r="D2858" s="145">
        <v>1</v>
      </c>
      <c r="E2858" s="145">
        <v>0</v>
      </c>
      <c r="F2858" s="145">
        <v>0</v>
      </c>
      <c r="G2858" s="145">
        <v>0</v>
      </c>
      <c r="H2858" s="145">
        <v>0</v>
      </c>
      <c r="I2858" s="145">
        <v>0</v>
      </c>
      <c r="J2858" s="145">
        <v>0</v>
      </c>
      <c r="K2858" s="145">
        <v>0</v>
      </c>
      <c r="L2858" s="145">
        <v>1</v>
      </c>
      <c r="M2858" s="145">
        <v>0</v>
      </c>
      <c r="N2858" s="145">
        <v>20362</v>
      </c>
    </row>
    <row r="2859" spans="1:14" ht="19">
      <c r="A2859" s="258"/>
      <c r="B2859" s="258"/>
      <c r="C2859" s="147" t="s">
        <v>8137</v>
      </c>
      <c r="D2859" s="145">
        <v>17</v>
      </c>
      <c r="E2859" s="145">
        <v>4</v>
      </c>
      <c r="F2859" s="145">
        <v>8</v>
      </c>
      <c r="G2859" s="145">
        <v>0</v>
      </c>
      <c r="H2859" s="145">
        <v>0</v>
      </c>
      <c r="I2859" s="145">
        <v>2</v>
      </c>
      <c r="J2859" s="145">
        <v>6</v>
      </c>
      <c r="K2859" s="145">
        <v>15</v>
      </c>
      <c r="L2859" s="145">
        <v>5</v>
      </c>
      <c r="M2859" s="145">
        <v>3</v>
      </c>
      <c r="N2859" s="145">
        <v>1286121</v>
      </c>
    </row>
    <row r="2860" spans="1:14">
      <c r="A2860" s="258"/>
      <c r="B2860" s="258"/>
      <c r="C2860" s="147" t="s">
        <v>3556</v>
      </c>
      <c r="D2860" s="145">
        <v>1</v>
      </c>
      <c r="E2860" s="145">
        <v>0</v>
      </c>
      <c r="F2860" s="145">
        <v>0</v>
      </c>
      <c r="G2860" s="145">
        <v>0</v>
      </c>
      <c r="H2860" s="145">
        <v>0</v>
      </c>
      <c r="I2860" s="145">
        <v>0</v>
      </c>
      <c r="J2860" s="145">
        <v>0</v>
      </c>
      <c r="K2860" s="145">
        <v>0</v>
      </c>
      <c r="L2860" s="145">
        <v>0</v>
      </c>
      <c r="M2860" s="145">
        <v>1</v>
      </c>
      <c r="N2860" s="145">
        <v>9451</v>
      </c>
    </row>
    <row r="2861" spans="1:14">
      <c r="A2861" s="258"/>
      <c r="B2861" s="258"/>
      <c r="C2861" s="147" t="s">
        <v>3853</v>
      </c>
      <c r="D2861" s="145">
        <v>1</v>
      </c>
      <c r="E2861" s="145">
        <v>0</v>
      </c>
      <c r="F2861" s="145">
        <v>1</v>
      </c>
      <c r="G2861" s="145">
        <v>0</v>
      </c>
      <c r="H2861" s="145">
        <v>0</v>
      </c>
      <c r="I2861" s="145">
        <v>0</v>
      </c>
      <c r="J2861" s="145">
        <v>0</v>
      </c>
      <c r="K2861" s="145">
        <v>1</v>
      </c>
      <c r="L2861" s="145">
        <v>1</v>
      </c>
      <c r="M2861" s="145">
        <v>0</v>
      </c>
      <c r="N2861" s="145">
        <v>34495</v>
      </c>
    </row>
    <row r="2862" spans="1:14" ht="19">
      <c r="A2862" s="258"/>
      <c r="B2862" s="258"/>
      <c r="C2862" s="147" t="s">
        <v>8138</v>
      </c>
      <c r="D2862" s="145">
        <v>4</v>
      </c>
      <c r="E2862" s="145">
        <v>0</v>
      </c>
      <c r="F2862" s="145">
        <v>2</v>
      </c>
      <c r="G2862" s="145">
        <v>0</v>
      </c>
      <c r="H2862" s="145">
        <v>0</v>
      </c>
      <c r="I2862" s="145">
        <v>0</v>
      </c>
      <c r="J2862" s="145">
        <v>2</v>
      </c>
      <c r="K2862" s="145">
        <v>0</v>
      </c>
      <c r="L2862" s="145">
        <v>1</v>
      </c>
      <c r="M2862" s="145">
        <v>2</v>
      </c>
      <c r="N2862" s="145">
        <v>154230</v>
      </c>
    </row>
    <row r="2863" spans="1:14">
      <c r="A2863" s="258"/>
      <c r="B2863" s="258"/>
      <c r="C2863" s="147" t="s">
        <v>3059</v>
      </c>
      <c r="D2863" s="145">
        <v>2</v>
      </c>
      <c r="E2863" s="145">
        <v>0</v>
      </c>
      <c r="F2863" s="145">
        <v>0</v>
      </c>
      <c r="G2863" s="145">
        <v>0</v>
      </c>
      <c r="H2863" s="145">
        <v>0</v>
      </c>
      <c r="I2863" s="145">
        <v>0</v>
      </c>
      <c r="J2863" s="145">
        <v>0</v>
      </c>
      <c r="K2863" s="145">
        <v>1</v>
      </c>
      <c r="L2863" s="145">
        <v>0</v>
      </c>
      <c r="M2863" s="145">
        <v>1</v>
      </c>
      <c r="N2863" s="145">
        <v>55956</v>
      </c>
    </row>
    <row r="2864" spans="1:14">
      <c r="A2864" s="258"/>
      <c r="B2864" s="258"/>
      <c r="C2864" s="147" t="s">
        <v>2648</v>
      </c>
      <c r="D2864" s="145">
        <v>1</v>
      </c>
      <c r="E2864" s="145">
        <v>0</v>
      </c>
      <c r="F2864" s="145">
        <v>0</v>
      </c>
      <c r="G2864" s="145">
        <v>0</v>
      </c>
      <c r="H2864" s="145">
        <v>0</v>
      </c>
      <c r="I2864" s="145">
        <v>0</v>
      </c>
      <c r="J2864" s="145">
        <v>0</v>
      </c>
      <c r="K2864" s="145">
        <v>0</v>
      </c>
      <c r="L2864" s="145">
        <v>0</v>
      </c>
      <c r="M2864" s="145">
        <v>1</v>
      </c>
      <c r="N2864" s="145">
        <v>21936</v>
      </c>
    </row>
    <row r="2865" spans="1:14">
      <c r="A2865" s="258"/>
      <c r="B2865" s="258"/>
      <c r="C2865" s="147" t="s">
        <v>3854</v>
      </c>
      <c r="D2865" s="145">
        <v>1</v>
      </c>
      <c r="E2865" s="145">
        <v>0</v>
      </c>
      <c r="F2865" s="145">
        <v>0</v>
      </c>
      <c r="G2865" s="145">
        <v>0</v>
      </c>
      <c r="H2865" s="145">
        <v>0</v>
      </c>
      <c r="I2865" s="145">
        <v>0</v>
      </c>
      <c r="J2865" s="145">
        <v>1</v>
      </c>
      <c r="K2865" s="145">
        <v>0</v>
      </c>
      <c r="L2865" s="145">
        <v>0</v>
      </c>
      <c r="M2865" s="145">
        <v>0</v>
      </c>
      <c r="N2865" s="145">
        <v>28811</v>
      </c>
    </row>
    <row r="2866" spans="1:14">
      <c r="A2866" s="258"/>
      <c r="B2866" s="258"/>
      <c r="C2866" s="147" t="s">
        <v>3855</v>
      </c>
      <c r="D2866" s="145">
        <v>1</v>
      </c>
      <c r="E2866" s="145">
        <v>1</v>
      </c>
      <c r="F2866" s="145">
        <v>0</v>
      </c>
      <c r="G2866" s="145">
        <v>0</v>
      </c>
      <c r="H2866" s="145">
        <v>0</v>
      </c>
      <c r="I2866" s="145">
        <v>0</v>
      </c>
      <c r="J2866" s="145">
        <v>1</v>
      </c>
      <c r="K2866" s="145">
        <v>0</v>
      </c>
      <c r="L2866" s="145">
        <v>0</v>
      </c>
      <c r="M2866" s="145">
        <v>1</v>
      </c>
      <c r="N2866" s="145">
        <v>2286</v>
      </c>
    </row>
    <row r="2867" spans="1:14">
      <c r="A2867" s="258"/>
      <c r="B2867" s="258"/>
      <c r="C2867" s="147" t="s">
        <v>3856</v>
      </c>
      <c r="D2867" s="145">
        <v>2</v>
      </c>
      <c r="E2867" s="145">
        <v>0</v>
      </c>
      <c r="F2867" s="145">
        <v>2</v>
      </c>
      <c r="G2867" s="145">
        <v>0</v>
      </c>
      <c r="H2867" s="145">
        <v>0</v>
      </c>
      <c r="I2867" s="145">
        <v>1</v>
      </c>
      <c r="J2867" s="145">
        <v>0</v>
      </c>
      <c r="K2867" s="145">
        <v>0</v>
      </c>
      <c r="L2867" s="145">
        <v>2</v>
      </c>
      <c r="M2867" s="145">
        <v>3</v>
      </c>
      <c r="N2867" s="145">
        <v>678232</v>
      </c>
    </row>
    <row r="2868" spans="1:14">
      <c r="A2868" s="258"/>
      <c r="B2868" s="258"/>
      <c r="C2868" s="147" t="s">
        <v>3857</v>
      </c>
      <c r="D2868" s="145">
        <v>1</v>
      </c>
      <c r="E2868" s="145">
        <v>0</v>
      </c>
      <c r="F2868" s="145">
        <v>1</v>
      </c>
      <c r="G2868" s="145">
        <v>0</v>
      </c>
      <c r="H2868" s="145">
        <v>0</v>
      </c>
      <c r="I2868" s="145">
        <v>0</v>
      </c>
      <c r="J2868" s="145">
        <v>0</v>
      </c>
      <c r="K2868" s="145">
        <v>1</v>
      </c>
      <c r="L2868" s="145">
        <v>0</v>
      </c>
      <c r="M2868" s="145">
        <v>1</v>
      </c>
      <c r="N2868" s="145">
        <v>59901</v>
      </c>
    </row>
    <row r="2869" spans="1:14">
      <c r="A2869" s="258"/>
      <c r="B2869" s="258"/>
      <c r="C2869" s="147" t="s">
        <v>1927</v>
      </c>
      <c r="D2869" s="145">
        <v>1</v>
      </c>
      <c r="E2869" s="145">
        <v>0</v>
      </c>
      <c r="F2869" s="145">
        <v>0</v>
      </c>
      <c r="G2869" s="145">
        <v>0</v>
      </c>
      <c r="H2869" s="145">
        <v>0</v>
      </c>
      <c r="I2869" s="145">
        <v>0</v>
      </c>
      <c r="J2869" s="145">
        <v>0</v>
      </c>
      <c r="K2869" s="145">
        <v>0</v>
      </c>
      <c r="L2869" s="145">
        <v>0</v>
      </c>
      <c r="M2869" s="145">
        <v>1</v>
      </c>
      <c r="N2869" s="145">
        <v>1218</v>
      </c>
    </row>
    <row r="2870" spans="1:14">
      <c r="A2870" s="258"/>
      <c r="B2870" s="258"/>
      <c r="C2870" s="147" t="s">
        <v>3858</v>
      </c>
      <c r="D2870" s="145">
        <v>1</v>
      </c>
      <c r="E2870" s="145">
        <v>0</v>
      </c>
      <c r="F2870" s="145">
        <v>0</v>
      </c>
      <c r="G2870" s="145">
        <v>0</v>
      </c>
      <c r="H2870" s="145">
        <v>0</v>
      </c>
      <c r="I2870" s="145">
        <v>0</v>
      </c>
      <c r="J2870" s="145">
        <v>1</v>
      </c>
      <c r="K2870" s="145">
        <v>0</v>
      </c>
      <c r="L2870" s="145">
        <v>0</v>
      </c>
      <c r="M2870" s="145">
        <v>0</v>
      </c>
      <c r="N2870" s="145">
        <v>7971</v>
      </c>
    </row>
    <row r="2871" spans="1:14">
      <c r="A2871" s="258"/>
      <c r="B2871" s="258"/>
      <c r="C2871" s="147" t="s">
        <v>3859</v>
      </c>
      <c r="D2871" s="145">
        <v>2</v>
      </c>
      <c r="E2871" s="145">
        <v>0</v>
      </c>
      <c r="F2871" s="145">
        <v>0</v>
      </c>
      <c r="G2871" s="145">
        <v>0</v>
      </c>
      <c r="H2871" s="145">
        <v>0</v>
      </c>
      <c r="I2871" s="145">
        <v>0</v>
      </c>
      <c r="J2871" s="145">
        <v>0</v>
      </c>
      <c r="K2871" s="145">
        <v>0</v>
      </c>
      <c r="L2871" s="145">
        <v>1</v>
      </c>
      <c r="M2871" s="145">
        <v>1</v>
      </c>
      <c r="N2871" s="145">
        <v>31105</v>
      </c>
    </row>
    <row r="2872" spans="1:14">
      <c r="A2872" s="258"/>
      <c r="B2872" s="258"/>
      <c r="C2872" s="147" t="s">
        <v>3860</v>
      </c>
      <c r="D2872" s="145">
        <v>3</v>
      </c>
      <c r="E2872" s="145">
        <v>0</v>
      </c>
      <c r="F2872" s="145">
        <v>0</v>
      </c>
      <c r="G2872" s="145">
        <v>0</v>
      </c>
      <c r="H2872" s="145">
        <v>0</v>
      </c>
      <c r="I2872" s="145">
        <v>0</v>
      </c>
      <c r="J2872" s="145">
        <v>3</v>
      </c>
      <c r="K2872" s="145">
        <v>0</v>
      </c>
      <c r="L2872" s="145">
        <v>0</v>
      </c>
      <c r="M2872" s="145">
        <v>0</v>
      </c>
      <c r="N2872" s="145">
        <v>948605</v>
      </c>
    </row>
    <row r="2873" spans="1:14">
      <c r="A2873" s="258"/>
      <c r="B2873" s="258"/>
      <c r="C2873" s="147" t="s">
        <v>3861</v>
      </c>
      <c r="D2873" s="145">
        <v>0</v>
      </c>
      <c r="E2873" s="145">
        <v>1</v>
      </c>
      <c r="F2873" s="145">
        <v>0</v>
      </c>
      <c r="G2873" s="145">
        <v>0</v>
      </c>
      <c r="H2873" s="145">
        <v>0</v>
      </c>
      <c r="I2873" s="145">
        <v>0</v>
      </c>
      <c r="J2873" s="145">
        <v>1</v>
      </c>
      <c r="K2873" s="145">
        <v>0</v>
      </c>
      <c r="L2873" s="145">
        <v>0</v>
      </c>
      <c r="M2873" s="145">
        <v>0</v>
      </c>
      <c r="N2873" s="145">
        <v>40851</v>
      </c>
    </row>
    <row r="2874" spans="1:14">
      <c r="A2874" s="258"/>
      <c r="B2874" s="258"/>
      <c r="C2874" s="147" t="s">
        <v>2291</v>
      </c>
      <c r="D2874" s="145">
        <v>1</v>
      </c>
      <c r="E2874" s="145">
        <v>0</v>
      </c>
      <c r="F2874" s="145">
        <v>0</v>
      </c>
      <c r="G2874" s="145">
        <v>0</v>
      </c>
      <c r="H2874" s="145">
        <v>0</v>
      </c>
      <c r="I2874" s="145">
        <v>0</v>
      </c>
      <c r="J2874" s="145">
        <v>0</v>
      </c>
      <c r="K2874" s="145">
        <v>1</v>
      </c>
      <c r="L2874" s="145">
        <v>0</v>
      </c>
      <c r="M2874" s="145">
        <v>0</v>
      </c>
      <c r="N2874" s="145">
        <v>218962</v>
      </c>
    </row>
    <row r="2875" spans="1:14">
      <c r="A2875" s="258"/>
      <c r="B2875" s="258"/>
      <c r="C2875" s="147" t="s">
        <v>3862</v>
      </c>
      <c r="D2875" s="145">
        <v>1</v>
      </c>
      <c r="E2875" s="145">
        <v>0</v>
      </c>
      <c r="F2875" s="145">
        <v>0</v>
      </c>
      <c r="G2875" s="145">
        <v>0</v>
      </c>
      <c r="H2875" s="145">
        <v>0</v>
      </c>
      <c r="I2875" s="145">
        <v>0</v>
      </c>
      <c r="J2875" s="145">
        <v>0</v>
      </c>
      <c r="K2875" s="145">
        <v>0</v>
      </c>
      <c r="L2875" s="145">
        <v>0</v>
      </c>
      <c r="M2875" s="145">
        <v>1</v>
      </c>
      <c r="N2875" s="145">
        <v>18058</v>
      </c>
    </row>
    <row r="2876" spans="1:14">
      <c r="A2876" s="258"/>
      <c r="B2876" s="258"/>
      <c r="C2876" s="147" t="s">
        <v>3863</v>
      </c>
      <c r="D2876" s="145">
        <v>1</v>
      </c>
      <c r="E2876" s="145">
        <v>0</v>
      </c>
      <c r="F2876" s="145">
        <v>3</v>
      </c>
      <c r="G2876" s="145">
        <v>1</v>
      </c>
      <c r="H2876" s="145">
        <v>0</v>
      </c>
      <c r="I2876" s="145">
        <v>0</v>
      </c>
      <c r="J2876" s="145">
        <v>2</v>
      </c>
      <c r="K2876" s="145">
        <v>2</v>
      </c>
      <c r="L2876" s="145">
        <v>1</v>
      </c>
      <c r="M2876" s="145">
        <v>0</v>
      </c>
      <c r="N2876" s="145">
        <v>52920</v>
      </c>
    </row>
    <row r="2877" spans="1:14">
      <c r="A2877" s="258"/>
      <c r="B2877" s="258"/>
      <c r="C2877" s="147" t="s">
        <v>3864</v>
      </c>
      <c r="D2877" s="145">
        <v>1</v>
      </c>
      <c r="E2877" s="145">
        <v>0</v>
      </c>
      <c r="F2877" s="145">
        <v>0</v>
      </c>
      <c r="G2877" s="145">
        <v>0</v>
      </c>
      <c r="H2877" s="145">
        <v>0</v>
      </c>
      <c r="I2877" s="145">
        <v>0</v>
      </c>
      <c r="J2877" s="145">
        <v>0</v>
      </c>
      <c r="K2877" s="145">
        <v>1</v>
      </c>
      <c r="L2877" s="145">
        <v>0</v>
      </c>
      <c r="M2877" s="145">
        <v>0</v>
      </c>
      <c r="N2877" s="145">
        <v>241095</v>
      </c>
    </row>
    <row r="2878" spans="1:14">
      <c r="A2878" s="258"/>
      <c r="B2878" s="258"/>
      <c r="C2878" s="147" t="s">
        <v>3865</v>
      </c>
      <c r="D2878" s="145">
        <v>1</v>
      </c>
      <c r="E2878" s="145">
        <v>0</v>
      </c>
      <c r="F2878" s="145">
        <v>0</v>
      </c>
      <c r="G2878" s="145">
        <v>0</v>
      </c>
      <c r="H2878" s="145">
        <v>0</v>
      </c>
      <c r="I2878" s="145">
        <v>0</v>
      </c>
      <c r="J2878" s="145">
        <v>0</v>
      </c>
      <c r="K2878" s="145">
        <v>0</v>
      </c>
      <c r="L2878" s="145">
        <v>1</v>
      </c>
      <c r="M2878" s="145">
        <v>0</v>
      </c>
      <c r="N2878" s="145">
        <v>83371</v>
      </c>
    </row>
    <row r="2879" spans="1:14">
      <c r="A2879" s="258"/>
      <c r="B2879" s="258"/>
      <c r="C2879" s="147" t="s">
        <v>3866</v>
      </c>
      <c r="D2879" s="145">
        <v>1</v>
      </c>
      <c r="E2879" s="145">
        <v>0</v>
      </c>
      <c r="F2879" s="145">
        <v>0</v>
      </c>
      <c r="G2879" s="145">
        <v>0</v>
      </c>
      <c r="H2879" s="145">
        <v>0</v>
      </c>
      <c r="I2879" s="145">
        <v>0</v>
      </c>
      <c r="J2879" s="145">
        <v>0</v>
      </c>
      <c r="K2879" s="145">
        <v>0</v>
      </c>
      <c r="L2879" s="145">
        <v>0</v>
      </c>
      <c r="M2879" s="145">
        <v>1</v>
      </c>
      <c r="N2879" s="145">
        <v>6174</v>
      </c>
    </row>
    <row r="2880" spans="1:14">
      <c r="A2880" s="258"/>
      <c r="B2880" s="258"/>
      <c r="C2880" s="147" t="s">
        <v>3867</v>
      </c>
      <c r="D2880" s="145">
        <v>1</v>
      </c>
      <c r="E2880" s="145">
        <v>0</v>
      </c>
      <c r="F2880" s="145">
        <v>0</v>
      </c>
      <c r="G2880" s="145">
        <v>0</v>
      </c>
      <c r="H2880" s="145">
        <v>0</v>
      </c>
      <c r="I2880" s="145">
        <v>0</v>
      </c>
      <c r="J2880" s="145">
        <v>0</v>
      </c>
      <c r="K2880" s="145">
        <v>0</v>
      </c>
      <c r="L2880" s="145">
        <v>1</v>
      </c>
      <c r="M2880" s="145">
        <v>0</v>
      </c>
      <c r="N2880" s="145">
        <v>8823</v>
      </c>
    </row>
    <row r="2881" spans="1:14">
      <c r="A2881" s="258"/>
      <c r="B2881" s="258"/>
      <c r="C2881" s="147" t="s">
        <v>3868</v>
      </c>
      <c r="D2881" s="145">
        <v>1</v>
      </c>
      <c r="E2881" s="145">
        <v>0</v>
      </c>
      <c r="F2881" s="145">
        <v>0</v>
      </c>
      <c r="G2881" s="145">
        <v>0</v>
      </c>
      <c r="H2881" s="145">
        <v>0</v>
      </c>
      <c r="I2881" s="145">
        <v>0</v>
      </c>
      <c r="J2881" s="145">
        <v>0</v>
      </c>
      <c r="K2881" s="145">
        <v>0</v>
      </c>
      <c r="L2881" s="145">
        <v>0</v>
      </c>
      <c r="M2881" s="145">
        <v>1</v>
      </c>
      <c r="N2881" s="145">
        <v>12132</v>
      </c>
    </row>
    <row r="2882" spans="1:14">
      <c r="A2882" s="258"/>
      <c r="B2882" s="258"/>
      <c r="C2882" s="147" t="s">
        <v>3869</v>
      </c>
      <c r="D2882" s="145">
        <v>2</v>
      </c>
      <c r="E2882" s="145">
        <v>0</v>
      </c>
      <c r="F2882" s="145">
        <v>0</v>
      </c>
      <c r="G2882" s="145">
        <v>0</v>
      </c>
      <c r="H2882" s="145">
        <v>0</v>
      </c>
      <c r="I2882" s="145">
        <v>0</v>
      </c>
      <c r="J2882" s="145">
        <v>0</v>
      </c>
      <c r="K2882" s="145">
        <v>0</v>
      </c>
      <c r="L2882" s="145">
        <v>1</v>
      </c>
      <c r="M2882" s="145">
        <v>1</v>
      </c>
      <c r="N2882" s="145">
        <v>30890</v>
      </c>
    </row>
    <row r="2883" spans="1:14">
      <c r="A2883" s="258"/>
      <c r="B2883" s="258"/>
      <c r="C2883" s="147" t="s">
        <v>3870</v>
      </c>
      <c r="D2883" s="145">
        <v>1</v>
      </c>
      <c r="E2883" s="145">
        <v>0</v>
      </c>
      <c r="F2883" s="145">
        <v>0</v>
      </c>
      <c r="G2883" s="145">
        <v>0</v>
      </c>
      <c r="H2883" s="145">
        <v>0</v>
      </c>
      <c r="I2883" s="145">
        <v>0</v>
      </c>
      <c r="J2883" s="145">
        <v>0</v>
      </c>
      <c r="K2883" s="145">
        <v>0</v>
      </c>
      <c r="L2883" s="145">
        <v>1</v>
      </c>
      <c r="M2883" s="145">
        <v>0</v>
      </c>
      <c r="N2883" s="145">
        <v>6551</v>
      </c>
    </row>
    <row r="2884" spans="1:14">
      <c r="A2884" s="258"/>
      <c r="B2884" s="258"/>
      <c r="C2884" s="147" t="s">
        <v>3871</v>
      </c>
      <c r="D2884" s="145">
        <v>0</v>
      </c>
      <c r="E2884" s="145">
        <v>1</v>
      </c>
      <c r="F2884" s="145">
        <v>1</v>
      </c>
      <c r="G2884" s="145">
        <v>0</v>
      </c>
      <c r="H2884" s="145">
        <v>0</v>
      </c>
      <c r="I2884" s="145">
        <v>0</v>
      </c>
      <c r="J2884" s="145">
        <v>1</v>
      </c>
      <c r="K2884" s="145">
        <v>0</v>
      </c>
      <c r="L2884" s="145">
        <v>0</v>
      </c>
      <c r="M2884" s="145">
        <v>1</v>
      </c>
      <c r="N2884" s="145">
        <v>45488</v>
      </c>
    </row>
    <row r="2885" spans="1:14">
      <c r="A2885" s="258"/>
      <c r="B2885" s="258"/>
      <c r="C2885" s="147" t="s">
        <v>2571</v>
      </c>
      <c r="D2885" s="145">
        <v>1</v>
      </c>
      <c r="E2885" s="145">
        <v>0</v>
      </c>
      <c r="F2885" s="145">
        <v>0</v>
      </c>
      <c r="G2885" s="145">
        <v>0</v>
      </c>
      <c r="H2885" s="145">
        <v>0</v>
      </c>
      <c r="I2885" s="145">
        <v>0</v>
      </c>
      <c r="J2885" s="145">
        <v>0</v>
      </c>
      <c r="K2885" s="145">
        <v>1</v>
      </c>
      <c r="L2885" s="145">
        <v>0</v>
      </c>
      <c r="M2885" s="145">
        <v>0</v>
      </c>
      <c r="N2885" s="145">
        <v>2860</v>
      </c>
    </row>
    <row r="2886" spans="1:14">
      <c r="A2886" s="258"/>
      <c r="B2886" s="258"/>
      <c r="C2886" s="147" t="s">
        <v>3872</v>
      </c>
      <c r="D2886" s="145">
        <v>1</v>
      </c>
      <c r="E2886" s="145">
        <v>0</v>
      </c>
      <c r="F2886" s="145">
        <v>0</v>
      </c>
      <c r="G2886" s="145">
        <v>0</v>
      </c>
      <c r="H2886" s="145">
        <v>0</v>
      </c>
      <c r="I2886" s="145">
        <v>0</v>
      </c>
      <c r="J2886" s="145">
        <v>0</v>
      </c>
      <c r="K2886" s="145">
        <v>0</v>
      </c>
      <c r="L2886" s="145">
        <v>1</v>
      </c>
      <c r="M2886" s="145">
        <v>0</v>
      </c>
      <c r="N2886" s="145">
        <v>2295</v>
      </c>
    </row>
    <row r="2887" spans="1:14">
      <c r="A2887" s="258"/>
      <c r="B2887" s="258"/>
      <c r="C2887" s="147" t="s">
        <v>3873</v>
      </c>
      <c r="D2887" s="145">
        <v>1</v>
      </c>
      <c r="E2887" s="145">
        <v>0</v>
      </c>
      <c r="F2887" s="145">
        <v>0</v>
      </c>
      <c r="G2887" s="145">
        <v>0</v>
      </c>
      <c r="H2887" s="145">
        <v>0</v>
      </c>
      <c r="I2887" s="145">
        <v>0</v>
      </c>
      <c r="J2887" s="145">
        <v>0</v>
      </c>
      <c r="K2887" s="145">
        <v>0</v>
      </c>
      <c r="L2887" s="145">
        <v>1</v>
      </c>
      <c r="M2887" s="145">
        <v>0</v>
      </c>
      <c r="N2887" s="145">
        <v>16291</v>
      </c>
    </row>
    <row r="2888" spans="1:14" ht="19">
      <c r="A2888" s="258"/>
      <c r="B2888" s="258"/>
      <c r="C2888" s="147" t="s">
        <v>8139</v>
      </c>
      <c r="D2888" s="145">
        <v>0</v>
      </c>
      <c r="E2888" s="145">
        <v>1</v>
      </c>
      <c r="F2888" s="145">
        <v>1</v>
      </c>
      <c r="G2888" s="145">
        <v>0</v>
      </c>
      <c r="H2888" s="145">
        <v>0</v>
      </c>
      <c r="I2888" s="145">
        <v>0</v>
      </c>
      <c r="J2888" s="145">
        <v>0</v>
      </c>
      <c r="K2888" s="145">
        <v>1</v>
      </c>
      <c r="L2888" s="145">
        <v>0</v>
      </c>
      <c r="M2888" s="145">
        <v>0</v>
      </c>
      <c r="N2888" s="145">
        <v>2510</v>
      </c>
    </row>
    <row r="2889" spans="1:14" ht="19">
      <c r="A2889" s="258"/>
      <c r="B2889" s="258"/>
      <c r="C2889" s="147" t="s">
        <v>8140</v>
      </c>
      <c r="D2889" s="145">
        <v>50</v>
      </c>
      <c r="E2889" s="145">
        <v>3</v>
      </c>
      <c r="F2889" s="145">
        <v>13</v>
      </c>
      <c r="G2889" s="145">
        <v>0</v>
      </c>
      <c r="H2889" s="145">
        <v>0</v>
      </c>
      <c r="I2889" s="145">
        <v>8</v>
      </c>
      <c r="J2889" s="145">
        <v>10</v>
      </c>
      <c r="K2889" s="145">
        <v>5</v>
      </c>
      <c r="L2889" s="145">
        <v>9</v>
      </c>
      <c r="M2889" s="145">
        <v>47</v>
      </c>
      <c r="N2889" s="145">
        <v>2276533</v>
      </c>
    </row>
    <row r="2890" spans="1:14">
      <c r="A2890" s="258"/>
      <c r="B2890" s="258"/>
      <c r="C2890" s="147" t="s">
        <v>3874</v>
      </c>
      <c r="D2890" s="145">
        <v>1</v>
      </c>
      <c r="E2890" s="145">
        <v>0</v>
      </c>
      <c r="F2890" s="145">
        <v>0</v>
      </c>
      <c r="G2890" s="145">
        <v>0</v>
      </c>
      <c r="H2890" s="145">
        <v>0</v>
      </c>
      <c r="I2890" s="145">
        <v>0</v>
      </c>
      <c r="J2890" s="145">
        <v>1</v>
      </c>
      <c r="K2890" s="145">
        <v>0</v>
      </c>
      <c r="L2890" s="145">
        <v>0</v>
      </c>
      <c r="M2890" s="145">
        <v>0</v>
      </c>
      <c r="N2890" s="145">
        <v>2547</v>
      </c>
    </row>
    <row r="2891" spans="1:14">
      <c r="A2891" s="258"/>
      <c r="B2891" s="258"/>
      <c r="C2891" s="147" t="s">
        <v>3875</v>
      </c>
      <c r="D2891" s="145">
        <v>1</v>
      </c>
      <c r="E2891" s="145">
        <v>0</v>
      </c>
      <c r="F2891" s="145">
        <v>0</v>
      </c>
      <c r="G2891" s="145">
        <v>0</v>
      </c>
      <c r="H2891" s="145">
        <v>0</v>
      </c>
      <c r="I2891" s="145">
        <v>0</v>
      </c>
      <c r="J2891" s="145">
        <v>0</v>
      </c>
      <c r="K2891" s="145">
        <v>0</v>
      </c>
      <c r="L2891" s="145">
        <v>0</v>
      </c>
      <c r="M2891" s="145">
        <v>1</v>
      </c>
      <c r="N2891" s="145">
        <v>16085</v>
      </c>
    </row>
    <row r="2892" spans="1:14" ht="19">
      <c r="A2892" s="258"/>
      <c r="B2892" s="258"/>
      <c r="C2892" s="147" t="s">
        <v>8141</v>
      </c>
      <c r="D2892" s="145">
        <v>0</v>
      </c>
      <c r="E2892" s="145">
        <v>0</v>
      </c>
      <c r="F2892" s="145">
        <v>1</v>
      </c>
      <c r="G2892" s="145">
        <v>0</v>
      </c>
      <c r="H2892" s="145">
        <v>0</v>
      </c>
      <c r="I2892" s="145">
        <v>1</v>
      </c>
      <c r="J2892" s="145">
        <v>0</v>
      </c>
      <c r="K2892" s="145">
        <v>0</v>
      </c>
      <c r="L2892" s="145">
        <v>1</v>
      </c>
      <c r="M2892" s="145">
        <v>0</v>
      </c>
      <c r="N2892" s="145">
        <v>254141</v>
      </c>
    </row>
    <row r="2893" spans="1:14">
      <c r="A2893" s="258"/>
      <c r="B2893" s="258"/>
      <c r="C2893" s="147" t="s">
        <v>3876</v>
      </c>
      <c r="D2893" s="145">
        <v>1</v>
      </c>
      <c r="E2893" s="145">
        <v>0</v>
      </c>
      <c r="F2893" s="145">
        <v>0</v>
      </c>
      <c r="G2893" s="145">
        <v>0</v>
      </c>
      <c r="H2893" s="145">
        <v>0</v>
      </c>
      <c r="I2893" s="145">
        <v>0</v>
      </c>
      <c r="J2893" s="145">
        <v>0</v>
      </c>
      <c r="K2893" s="145">
        <v>0</v>
      </c>
      <c r="L2893" s="145">
        <v>1</v>
      </c>
      <c r="M2893" s="145">
        <v>0</v>
      </c>
      <c r="N2893" s="145">
        <v>7575</v>
      </c>
    </row>
    <row r="2894" spans="1:14">
      <c r="A2894" s="258"/>
      <c r="B2894" s="258"/>
      <c r="C2894" s="147" t="s">
        <v>3877</v>
      </c>
      <c r="D2894" s="145">
        <v>0</v>
      </c>
      <c r="E2894" s="145">
        <v>0</v>
      </c>
      <c r="F2894" s="145">
        <v>0</v>
      </c>
      <c r="G2894" s="145">
        <v>0</v>
      </c>
      <c r="H2894" s="145">
        <v>0</v>
      </c>
      <c r="I2894" s="145">
        <v>1</v>
      </c>
      <c r="J2894" s="145">
        <v>0</v>
      </c>
      <c r="K2894" s="145">
        <v>0</v>
      </c>
      <c r="L2894" s="145">
        <v>1</v>
      </c>
      <c r="M2894" s="145">
        <v>0</v>
      </c>
      <c r="N2894" s="145">
        <v>4179</v>
      </c>
    </row>
    <row r="2895" spans="1:14">
      <c r="A2895" s="258"/>
      <c r="B2895" s="258"/>
      <c r="C2895" s="147" t="s">
        <v>3878</v>
      </c>
      <c r="D2895" s="145">
        <v>1</v>
      </c>
      <c r="E2895" s="145">
        <v>0</v>
      </c>
      <c r="F2895" s="145">
        <v>0</v>
      </c>
      <c r="G2895" s="145">
        <v>0</v>
      </c>
      <c r="H2895" s="145">
        <v>0</v>
      </c>
      <c r="I2895" s="145">
        <v>0</v>
      </c>
      <c r="J2895" s="145">
        <v>0</v>
      </c>
      <c r="K2895" s="145">
        <v>0</v>
      </c>
      <c r="L2895" s="145">
        <v>1</v>
      </c>
      <c r="M2895" s="145">
        <v>0</v>
      </c>
      <c r="N2895" s="145">
        <v>8417</v>
      </c>
    </row>
    <row r="2896" spans="1:14">
      <c r="A2896" s="258"/>
      <c r="B2896" s="258"/>
      <c r="C2896" s="147" t="s">
        <v>3879</v>
      </c>
      <c r="D2896" s="145">
        <v>0</v>
      </c>
      <c r="E2896" s="145">
        <v>0</v>
      </c>
      <c r="F2896" s="145">
        <v>1</v>
      </c>
      <c r="G2896" s="145">
        <v>0</v>
      </c>
      <c r="H2896" s="145">
        <v>0</v>
      </c>
      <c r="I2896" s="145">
        <v>0</v>
      </c>
      <c r="J2896" s="145">
        <v>0</v>
      </c>
      <c r="K2896" s="145">
        <v>0</v>
      </c>
      <c r="L2896" s="145">
        <v>0</v>
      </c>
      <c r="M2896" s="145">
        <v>1</v>
      </c>
      <c r="N2896" s="145">
        <v>159546</v>
      </c>
    </row>
    <row r="2897" spans="1:14">
      <c r="A2897" s="258"/>
      <c r="B2897" s="258"/>
      <c r="C2897" s="147" t="s">
        <v>3880</v>
      </c>
      <c r="D2897" s="145">
        <v>2</v>
      </c>
      <c r="E2897" s="145">
        <v>0</v>
      </c>
      <c r="F2897" s="145">
        <v>0</v>
      </c>
      <c r="G2897" s="145">
        <v>0</v>
      </c>
      <c r="H2897" s="145">
        <v>0</v>
      </c>
      <c r="I2897" s="145">
        <v>0</v>
      </c>
      <c r="J2897" s="145">
        <v>0</v>
      </c>
      <c r="K2897" s="145">
        <v>0</v>
      </c>
      <c r="L2897" s="145">
        <v>1</v>
      </c>
      <c r="M2897" s="145">
        <v>1</v>
      </c>
      <c r="N2897" s="145">
        <v>24802</v>
      </c>
    </row>
    <row r="2898" spans="1:14">
      <c r="A2898" s="258"/>
      <c r="B2898" s="258"/>
      <c r="C2898" s="147" t="s">
        <v>3881</v>
      </c>
      <c r="D2898" s="145">
        <v>2</v>
      </c>
      <c r="E2898" s="145">
        <v>0</v>
      </c>
      <c r="F2898" s="145">
        <v>0</v>
      </c>
      <c r="G2898" s="145">
        <v>0</v>
      </c>
      <c r="H2898" s="145">
        <v>0</v>
      </c>
      <c r="I2898" s="145">
        <v>0</v>
      </c>
      <c r="J2898" s="145">
        <v>0</v>
      </c>
      <c r="K2898" s="145">
        <v>0</v>
      </c>
      <c r="L2898" s="145">
        <v>0</v>
      </c>
      <c r="M2898" s="145">
        <v>2</v>
      </c>
      <c r="N2898" s="145">
        <v>57724</v>
      </c>
    </row>
    <row r="2899" spans="1:14">
      <c r="A2899" s="258"/>
      <c r="B2899" s="258"/>
      <c r="C2899" s="147" t="s">
        <v>3882</v>
      </c>
      <c r="D2899" s="145">
        <v>0</v>
      </c>
      <c r="E2899" s="145">
        <v>0</v>
      </c>
      <c r="F2899" s="145">
        <v>1</v>
      </c>
      <c r="G2899" s="145">
        <v>0</v>
      </c>
      <c r="H2899" s="145">
        <v>0</v>
      </c>
      <c r="I2899" s="145">
        <v>0</v>
      </c>
      <c r="J2899" s="145">
        <v>1</v>
      </c>
      <c r="K2899" s="145">
        <v>0</v>
      </c>
      <c r="L2899" s="145">
        <v>0</v>
      </c>
      <c r="M2899" s="145">
        <v>0</v>
      </c>
      <c r="N2899" s="145">
        <v>27595</v>
      </c>
    </row>
    <row r="2900" spans="1:14">
      <c r="A2900" s="258"/>
      <c r="B2900" s="258"/>
      <c r="C2900" s="147" t="s">
        <v>3883</v>
      </c>
      <c r="D2900" s="145">
        <v>0</v>
      </c>
      <c r="E2900" s="145">
        <v>1</v>
      </c>
      <c r="F2900" s="145">
        <v>0</v>
      </c>
      <c r="G2900" s="145">
        <v>1</v>
      </c>
      <c r="H2900" s="145">
        <v>0</v>
      </c>
      <c r="I2900" s="145">
        <v>0</v>
      </c>
      <c r="J2900" s="145">
        <v>0</v>
      </c>
      <c r="K2900" s="145">
        <v>0</v>
      </c>
      <c r="L2900" s="145">
        <v>2</v>
      </c>
      <c r="M2900" s="145">
        <v>0</v>
      </c>
      <c r="N2900" s="145">
        <v>6490</v>
      </c>
    </row>
    <row r="2901" spans="1:14">
      <c r="A2901" s="258"/>
      <c r="B2901" s="258"/>
      <c r="C2901" s="147" t="s">
        <v>3884</v>
      </c>
      <c r="D2901" s="145">
        <v>1</v>
      </c>
      <c r="E2901" s="145">
        <v>0</v>
      </c>
      <c r="F2901" s="145">
        <v>0</v>
      </c>
      <c r="G2901" s="145">
        <v>0</v>
      </c>
      <c r="H2901" s="145">
        <v>0</v>
      </c>
      <c r="I2901" s="145">
        <v>0</v>
      </c>
      <c r="J2901" s="145">
        <v>0</v>
      </c>
      <c r="K2901" s="145">
        <v>0</v>
      </c>
      <c r="L2901" s="145">
        <v>0</v>
      </c>
      <c r="M2901" s="145">
        <v>1</v>
      </c>
      <c r="N2901" s="145">
        <v>7737</v>
      </c>
    </row>
    <row r="2902" spans="1:14">
      <c r="A2902" s="258"/>
      <c r="B2902" s="258"/>
      <c r="C2902" s="147" t="s">
        <v>2107</v>
      </c>
      <c r="D2902" s="145">
        <v>0</v>
      </c>
      <c r="E2902" s="145">
        <v>0</v>
      </c>
      <c r="F2902" s="145">
        <v>1</v>
      </c>
      <c r="G2902" s="145">
        <v>0</v>
      </c>
      <c r="H2902" s="145">
        <v>0</v>
      </c>
      <c r="I2902" s="145">
        <v>0</v>
      </c>
      <c r="J2902" s="145">
        <v>0</v>
      </c>
      <c r="K2902" s="145">
        <v>0</v>
      </c>
      <c r="L2902" s="145">
        <v>1</v>
      </c>
      <c r="M2902" s="145">
        <v>0</v>
      </c>
      <c r="N2902" s="145">
        <v>40615</v>
      </c>
    </row>
    <row r="2903" spans="1:14" ht="19">
      <c r="A2903" s="258"/>
      <c r="B2903" s="258"/>
      <c r="C2903" s="147" t="s">
        <v>8142</v>
      </c>
      <c r="D2903" s="145">
        <v>5</v>
      </c>
      <c r="E2903" s="145">
        <v>0</v>
      </c>
      <c r="F2903" s="145">
        <v>1</v>
      </c>
      <c r="G2903" s="145">
        <v>0</v>
      </c>
      <c r="H2903" s="145">
        <v>0</v>
      </c>
      <c r="I2903" s="145">
        <v>1</v>
      </c>
      <c r="J2903" s="145">
        <v>1</v>
      </c>
      <c r="K2903" s="145">
        <v>0</v>
      </c>
      <c r="L2903" s="145">
        <v>0</v>
      </c>
      <c r="M2903" s="145">
        <v>5</v>
      </c>
      <c r="N2903" s="145">
        <v>256973</v>
      </c>
    </row>
    <row r="2904" spans="1:14">
      <c r="A2904" s="258"/>
      <c r="B2904" s="258"/>
      <c r="C2904" s="147" t="s">
        <v>3885</v>
      </c>
      <c r="D2904" s="145">
        <v>1</v>
      </c>
      <c r="E2904" s="145">
        <v>0</v>
      </c>
      <c r="F2904" s="145">
        <v>0</v>
      </c>
      <c r="G2904" s="145">
        <v>0</v>
      </c>
      <c r="H2904" s="145">
        <v>0</v>
      </c>
      <c r="I2904" s="145">
        <v>0</v>
      </c>
      <c r="J2904" s="145">
        <v>0</v>
      </c>
      <c r="K2904" s="145">
        <v>1</v>
      </c>
      <c r="L2904" s="145">
        <v>0</v>
      </c>
      <c r="M2904" s="145">
        <v>0</v>
      </c>
      <c r="N2904" s="145">
        <v>6277</v>
      </c>
    </row>
    <row r="2905" spans="1:14">
      <c r="A2905" s="258"/>
      <c r="B2905" s="258"/>
      <c r="C2905" s="147" t="s">
        <v>3886</v>
      </c>
      <c r="D2905" s="145">
        <v>0</v>
      </c>
      <c r="E2905" s="145">
        <v>0</v>
      </c>
      <c r="F2905" s="145">
        <v>1</v>
      </c>
      <c r="G2905" s="145">
        <v>0</v>
      </c>
      <c r="H2905" s="145">
        <v>0</v>
      </c>
      <c r="I2905" s="145">
        <v>0</v>
      </c>
      <c r="J2905" s="145">
        <v>1</v>
      </c>
      <c r="K2905" s="145">
        <v>0</v>
      </c>
      <c r="L2905" s="145">
        <v>0</v>
      </c>
      <c r="M2905" s="145">
        <v>0</v>
      </c>
      <c r="N2905" s="145">
        <v>116511</v>
      </c>
    </row>
    <row r="2906" spans="1:14">
      <c r="A2906" s="258"/>
      <c r="B2906" s="258"/>
      <c r="C2906" s="147" t="s">
        <v>3887</v>
      </c>
      <c r="D2906" s="145">
        <v>6</v>
      </c>
      <c r="E2906" s="145">
        <v>0</v>
      </c>
      <c r="F2906" s="145">
        <v>0</v>
      </c>
      <c r="G2906" s="145">
        <v>0</v>
      </c>
      <c r="H2906" s="145">
        <v>0</v>
      </c>
      <c r="I2906" s="145">
        <v>0</v>
      </c>
      <c r="J2906" s="145">
        <v>3</v>
      </c>
      <c r="K2906" s="145">
        <v>3</v>
      </c>
      <c r="L2906" s="145">
        <v>0</v>
      </c>
      <c r="M2906" s="145"/>
      <c r="N2906" s="145">
        <v>73905</v>
      </c>
    </row>
    <row r="2907" spans="1:14">
      <c r="A2907" s="258"/>
      <c r="B2907" s="258"/>
      <c r="C2907" s="147" t="s">
        <v>3888</v>
      </c>
      <c r="D2907" s="145">
        <v>1</v>
      </c>
      <c r="E2907" s="145">
        <v>0</v>
      </c>
      <c r="F2907" s="145">
        <v>0</v>
      </c>
      <c r="G2907" s="145">
        <v>0</v>
      </c>
      <c r="H2907" s="145">
        <v>0</v>
      </c>
      <c r="I2907" s="145">
        <v>0</v>
      </c>
      <c r="J2907" s="145">
        <v>0</v>
      </c>
      <c r="K2907" s="145">
        <v>0</v>
      </c>
      <c r="L2907" s="145">
        <v>0</v>
      </c>
      <c r="M2907" s="145">
        <v>1</v>
      </c>
      <c r="N2907" s="145">
        <v>11402</v>
      </c>
    </row>
    <row r="2908" spans="1:14">
      <c r="A2908" s="258"/>
      <c r="B2908" s="258"/>
      <c r="C2908" s="147" t="s">
        <v>3889</v>
      </c>
      <c r="D2908" s="145">
        <v>1</v>
      </c>
      <c r="E2908" s="145">
        <v>0</v>
      </c>
      <c r="F2908" s="145">
        <v>0</v>
      </c>
      <c r="G2908" s="145">
        <v>0</v>
      </c>
      <c r="H2908" s="145">
        <v>0</v>
      </c>
      <c r="I2908" s="145">
        <v>0</v>
      </c>
      <c r="J2908" s="145">
        <v>0</v>
      </c>
      <c r="K2908" s="145">
        <v>0</v>
      </c>
      <c r="L2908" s="145">
        <v>1</v>
      </c>
      <c r="M2908" s="145">
        <v>0</v>
      </c>
      <c r="N2908" s="145">
        <v>12579</v>
      </c>
    </row>
    <row r="2909" spans="1:14">
      <c r="A2909" s="258"/>
      <c r="B2909" s="258"/>
      <c r="C2909" s="147" t="s">
        <v>3890</v>
      </c>
      <c r="D2909" s="145">
        <v>2</v>
      </c>
      <c r="E2909" s="145">
        <v>0</v>
      </c>
      <c r="F2909" s="145">
        <v>0</v>
      </c>
      <c r="G2909" s="145">
        <v>0</v>
      </c>
      <c r="H2909" s="145">
        <v>0</v>
      </c>
      <c r="I2909" s="145">
        <v>0</v>
      </c>
      <c r="J2909" s="145">
        <v>0</v>
      </c>
      <c r="K2909" s="145">
        <v>2</v>
      </c>
      <c r="L2909" s="145">
        <v>0</v>
      </c>
      <c r="M2909" s="145">
        <v>0</v>
      </c>
      <c r="N2909" s="145">
        <v>113568</v>
      </c>
    </row>
    <row r="2910" spans="1:14">
      <c r="A2910" s="258"/>
      <c r="B2910" s="258"/>
      <c r="C2910" s="147" t="s">
        <v>3891</v>
      </c>
      <c r="D2910" s="145">
        <v>1</v>
      </c>
      <c r="E2910" s="145">
        <v>0</v>
      </c>
      <c r="F2910" s="145">
        <v>0</v>
      </c>
      <c r="G2910" s="145">
        <v>0</v>
      </c>
      <c r="H2910" s="145">
        <v>0</v>
      </c>
      <c r="I2910" s="145">
        <v>0</v>
      </c>
      <c r="J2910" s="145">
        <v>1</v>
      </c>
      <c r="K2910" s="145">
        <v>0</v>
      </c>
      <c r="L2910" s="145">
        <v>0</v>
      </c>
      <c r="M2910" s="145">
        <v>0</v>
      </c>
      <c r="N2910" s="145">
        <v>15884</v>
      </c>
    </row>
    <row r="2911" spans="1:14">
      <c r="A2911" s="258"/>
      <c r="B2911" s="258"/>
      <c r="C2911" s="147" t="s">
        <v>2113</v>
      </c>
      <c r="D2911" s="145">
        <v>1</v>
      </c>
      <c r="E2911" s="145">
        <v>1</v>
      </c>
      <c r="F2911" s="145">
        <v>0</v>
      </c>
      <c r="G2911" s="145">
        <v>0</v>
      </c>
      <c r="H2911" s="145">
        <v>0</v>
      </c>
      <c r="I2911" s="145">
        <v>0</v>
      </c>
      <c r="J2911" s="145">
        <v>0</v>
      </c>
      <c r="K2911" s="145">
        <v>2</v>
      </c>
      <c r="L2911" s="145">
        <v>0</v>
      </c>
      <c r="M2911" s="145">
        <v>0</v>
      </c>
      <c r="N2911" s="145">
        <v>5937</v>
      </c>
    </row>
    <row r="2912" spans="1:14">
      <c r="A2912" s="258"/>
      <c r="B2912" s="258"/>
      <c r="C2912" s="147" t="s">
        <v>3892</v>
      </c>
      <c r="D2912" s="145">
        <v>2</v>
      </c>
      <c r="E2912" s="145">
        <v>0</v>
      </c>
      <c r="F2912" s="145">
        <v>0</v>
      </c>
      <c r="G2912" s="145">
        <v>0</v>
      </c>
      <c r="H2912" s="145">
        <v>0</v>
      </c>
      <c r="I2912" s="145">
        <v>0</v>
      </c>
      <c r="J2912" s="145">
        <v>0</v>
      </c>
      <c r="K2912" s="145">
        <v>0</v>
      </c>
      <c r="L2912" s="145">
        <v>2</v>
      </c>
      <c r="M2912" s="145">
        <v>0</v>
      </c>
      <c r="N2912" s="145">
        <v>15068</v>
      </c>
    </row>
    <row r="2913" spans="1:14">
      <c r="A2913" s="258"/>
      <c r="B2913" s="258"/>
      <c r="C2913" s="147" t="s">
        <v>3893</v>
      </c>
      <c r="D2913" s="145">
        <v>1</v>
      </c>
      <c r="E2913" s="145">
        <v>0</v>
      </c>
      <c r="F2913" s="145">
        <v>0</v>
      </c>
      <c r="G2913" s="145">
        <v>0</v>
      </c>
      <c r="H2913" s="145">
        <v>0</v>
      </c>
      <c r="I2913" s="145">
        <v>0</v>
      </c>
      <c r="J2913" s="145">
        <v>0</v>
      </c>
      <c r="K2913" s="145">
        <v>0</v>
      </c>
      <c r="L2913" s="145">
        <v>1</v>
      </c>
      <c r="M2913" s="145">
        <v>0</v>
      </c>
      <c r="N2913" s="145">
        <v>81811</v>
      </c>
    </row>
    <row r="2914" spans="1:14">
      <c r="A2914" s="258"/>
      <c r="B2914" s="258"/>
      <c r="C2914" s="147" t="s">
        <v>3894</v>
      </c>
      <c r="D2914" s="145">
        <v>1</v>
      </c>
      <c r="E2914" s="145">
        <v>0</v>
      </c>
      <c r="F2914" s="145">
        <v>0</v>
      </c>
      <c r="G2914" s="145">
        <v>0</v>
      </c>
      <c r="H2914" s="145">
        <v>0</v>
      </c>
      <c r="I2914" s="145">
        <v>1</v>
      </c>
      <c r="J2914" s="145">
        <v>2</v>
      </c>
      <c r="K2914" s="145">
        <v>0</v>
      </c>
      <c r="L2914" s="145">
        <v>0</v>
      </c>
      <c r="M2914" s="145">
        <v>0</v>
      </c>
      <c r="N2914" s="145">
        <v>264142</v>
      </c>
    </row>
    <row r="2915" spans="1:14">
      <c r="A2915" s="258"/>
      <c r="B2915" s="258"/>
      <c r="C2915" s="147" t="s">
        <v>3895</v>
      </c>
      <c r="D2915" s="145">
        <v>1</v>
      </c>
      <c r="E2915" s="145">
        <v>0</v>
      </c>
      <c r="F2915" s="145">
        <v>0</v>
      </c>
      <c r="G2915" s="145">
        <v>0</v>
      </c>
      <c r="H2915" s="145">
        <v>0</v>
      </c>
      <c r="I2915" s="145">
        <v>0</v>
      </c>
      <c r="J2915" s="145">
        <v>0</v>
      </c>
      <c r="K2915" s="145">
        <v>1</v>
      </c>
      <c r="L2915" s="145">
        <v>0</v>
      </c>
      <c r="M2915" s="145">
        <v>0</v>
      </c>
      <c r="N2915" s="145">
        <v>34063</v>
      </c>
    </row>
    <row r="2916" spans="1:14" ht="19">
      <c r="A2916" s="258"/>
      <c r="B2916" s="258"/>
      <c r="C2916" s="147" t="s">
        <v>8143</v>
      </c>
      <c r="D2916" s="145">
        <v>2</v>
      </c>
      <c r="E2916" s="145">
        <v>0</v>
      </c>
      <c r="F2916" s="145">
        <v>0</v>
      </c>
      <c r="G2916" s="145">
        <v>0</v>
      </c>
      <c r="H2916" s="145">
        <v>0</v>
      </c>
      <c r="I2916" s="145">
        <v>0</v>
      </c>
      <c r="J2916" s="145">
        <v>1</v>
      </c>
      <c r="K2916" s="145">
        <v>0</v>
      </c>
      <c r="L2916" s="145">
        <v>0</v>
      </c>
      <c r="M2916" s="145">
        <v>0</v>
      </c>
      <c r="N2916" s="145">
        <v>4670</v>
      </c>
    </row>
    <row r="2917" spans="1:14">
      <c r="A2917" s="258"/>
      <c r="B2917" s="258"/>
      <c r="C2917" s="147" t="s">
        <v>3896</v>
      </c>
      <c r="D2917" s="145">
        <v>1</v>
      </c>
      <c r="E2917" s="145">
        <v>0</v>
      </c>
      <c r="F2917" s="145">
        <v>0</v>
      </c>
      <c r="G2917" s="145">
        <v>0</v>
      </c>
      <c r="H2917" s="145">
        <v>0</v>
      </c>
      <c r="I2917" s="145">
        <v>0</v>
      </c>
      <c r="J2917" s="145">
        <v>0</v>
      </c>
      <c r="K2917" s="145">
        <v>0</v>
      </c>
      <c r="L2917" s="145">
        <v>0</v>
      </c>
      <c r="M2917" s="145">
        <v>1</v>
      </c>
      <c r="N2917" s="145">
        <v>75993</v>
      </c>
    </row>
    <row r="2918" spans="1:14" ht="19">
      <c r="A2918" s="258"/>
      <c r="B2918" s="258"/>
      <c r="C2918" s="147" t="s">
        <v>8144</v>
      </c>
      <c r="D2918" s="145">
        <v>2</v>
      </c>
      <c r="E2918" s="145">
        <v>0</v>
      </c>
      <c r="F2918" s="145">
        <v>0</v>
      </c>
      <c r="G2918" s="145">
        <v>0</v>
      </c>
      <c r="H2918" s="145">
        <v>1</v>
      </c>
      <c r="I2918" s="145">
        <v>0</v>
      </c>
      <c r="J2918" s="145">
        <v>0</v>
      </c>
      <c r="K2918" s="145">
        <v>1</v>
      </c>
      <c r="L2918" s="145">
        <v>0</v>
      </c>
      <c r="M2918" s="145">
        <v>1</v>
      </c>
      <c r="N2918" s="145">
        <v>5631</v>
      </c>
    </row>
    <row r="2919" spans="1:14">
      <c r="A2919" s="258"/>
      <c r="B2919" s="258"/>
      <c r="C2919" s="147" t="s">
        <v>1964</v>
      </c>
      <c r="D2919" s="145">
        <v>1</v>
      </c>
      <c r="E2919" s="145">
        <v>0</v>
      </c>
      <c r="F2919" s="145">
        <v>0</v>
      </c>
      <c r="G2919" s="145">
        <v>0</v>
      </c>
      <c r="H2919" s="145">
        <v>0</v>
      </c>
      <c r="I2919" s="145">
        <v>0</v>
      </c>
      <c r="J2919" s="145">
        <v>0</v>
      </c>
      <c r="K2919" s="145">
        <v>1</v>
      </c>
      <c r="L2919" s="145">
        <v>0</v>
      </c>
      <c r="M2919" s="145">
        <v>0</v>
      </c>
      <c r="N2919" s="145">
        <v>22628</v>
      </c>
    </row>
    <row r="2920" spans="1:14">
      <c r="A2920" s="258"/>
      <c r="B2920" s="258"/>
      <c r="C2920" s="147" t="s">
        <v>3897</v>
      </c>
      <c r="D2920" s="145">
        <v>0</v>
      </c>
      <c r="E2920" s="145">
        <v>0</v>
      </c>
      <c r="F2920" s="145">
        <v>1</v>
      </c>
      <c r="G2920" s="145">
        <v>0</v>
      </c>
      <c r="H2920" s="145">
        <v>0</v>
      </c>
      <c r="I2920" s="145">
        <v>0</v>
      </c>
      <c r="J2920" s="145">
        <v>0</v>
      </c>
      <c r="K2920" s="145">
        <v>0</v>
      </c>
      <c r="L2920" s="145">
        <v>0</v>
      </c>
      <c r="M2920" s="145">
        <v>1</v>
      </c>
      <c r="N2920" s="145">
        <v>145510</v>
      </c>
    </row>
    <row r="2921" spans="1:14">
      <c r="A2921" s="258"/>
      <c r="B2921" s="258"/>
      <c r="C2921" s="147" t="s">
        <v>3898</v>
      </c>
      <c r="D2921" s="145">
        <v>7</v>
      </c>
      <c r="E2921" s="145">
        <v>0</v>
      </c>
      <c r="F2921" s="145">
        <v>0</v>
      </c>
      <c r="G2921" s="145">
        <v>0</v>
      </c>
      <c r="H2921" s="145">
        <v>0</v>
      </c>
      <c r="I2921" s="145">
        <v>0</v>
      </c>
      <c r="J2921" s="145">
        <v>1</v>
      </c>
      <c r="K2921" s="145">
        <v>0</v>
      </c>
      <c r="L2921" s="145">
        <v>6</v>
      </c>
      <c r="M2921" s="145">
        <v>0</v>
      </c>
      <c r="N2921" s="145">
        <v>208415</v>
      </c>
    </row>
    <row r="2922" spans="1:14">
      <c r="A2922" s="258"/>
      <c r="B2922" s="258"/>
      <c r="C2922" s="147" t="s">
        <v>3899</v>
      </c>
      <c r="D2922" s="145">
        <v>2</v>
      </c>
      <c r="E2922" s="145">
        <v>0</v>
      </c>
      <c r="F2922" s="145">
        <v>0</v>
      </c>
      <c r="G2922" s="145">
        <v>0</v>
      </c>
      <c r="H2922" s="145">
        <v>0</v>
      </c>
      <c r="I2922" s="145">
        <v>0</v>
      </c>
      <c r="J2922" s="145">
        <v>0</v>
      </c>
      <c r="K2922" s="145">
        <v>0</v>
      </c>
      <c r="L2922" s="145">
        <v>2</v>
      </c>
      <c r="M2922" s="145">
        <v>0</v>
      </c>
      <c r="N2922" s="145">
        <v>129945</v>
      </c>
    </row>
    <row r="2923" spans="1:14">
      <c r="A2923" s="258"/>
      <c r="B2923" s="258"/>
      <c r="C2923" s="147" t="s">
        <v>3900</v>
      </c>
      <c r="D2923" s="145">
        <v>1</v>
      </c>
      <c r="E2923" s="145">
        <v>2</v>
      </c>
      <c r="F2923" s="145">
        <v>0</v>
      </c>
      <c r="G2923" s="145">
        <v>0</v>
      </c>
      <c r="H2923" s="145">
        <v>0</v>
      </c>
      <c r="I2923" s="145">
        <v>0</v>
      </c>
      <c r="J2923" s="145">
        <v>1</v>
      </c>
      <c r="K2923" s="145">
        <v>0</v>
      </c>
      <c r="L2923" s="145">
        <v>0</v>
      </c>
      <c r="M2923" s="145">
        <v>2</v>
      </c>
      <c r="N2923" s="145">
        <v>86577</v>
      </c>
    </row>
    <row r="2924" spans="1:14">
      <c r="A2924" s="258"/>
      <c r="B2924" s="258"/>
      <c r="C2924" s="147" t="s">
        <v>3901</v>
      </c>
      <c r="D2924" s="145">
        <v>0</v>
      </c>
      <c r="E2924" s="145">
        <v>1</v>
      </c>
      <c r="F2924" s="145">
        <v>0</v>
      </c>
      <c r="G2924" s="145">
        <v>0</v>
      </c>
      <c r="H2924" s="145">
        <v>0</v>
      </c>
      <c r="I2924" s="145">
        <v>0</v>
      </c>
      <c r="J2924" s="145">
        <v>0</v>
      </c>
      <c r="K2924" s="145">
        <v>1</v>
      </c>
      <c r="L2924" s="145">
        <v>0</v>
      </c>
      <c r="M2924" s="145">
        <v>0</v>
      </c>
      <c r="N2924" s="145">
        <v>75323</v>
      </c>
    </row>
    <row r="2925" spans="1:14">
      <c r="A2925" s="258"/>
      <c r="B2925" s="258"/>
      <c r="C2925" s="147" t="s">
        <v>3902</v>
      </c>
      <c r="D2925" s="145">
        <v>1</v>
      </c>
      <c r="E2925" s="145">
        <v>0</v>
      </c>
      <c r="F2925" s="145">
        <v>0</v>
      </c>
      <c r="G2925" s="145">
        <v>0</v>
      </c>
      <c r="H2925" s="145">
        <v>0</v>
      </c>
      <c r="I2925" s="145">
        <v>0</v>
      </c>
      <c r="J2925" s="145">
        <v>0</v>
      </c>
      <c r="K2925" s="145">
        <v>0</v>
      </c>
      <c r="L2925" s="145">
        <v>1</v>
      </c>
      <c r="M2925" s="145">
        <v>0</v>
      </c>
      <c r="N2925" s="145">
        <v>16044</v>
      </c>
    </row>
    <row r="2926" spans="1:14">
      <c r="A2926" s="258"/>
      <c r="B2926" s="258"/>
      <c r="C2926" s="147" t="s">
        <v>3903</v>
      </c>
      <c r="D2926" s="145">
        <v>3</v>
      </c>
      <c r="E2926" s="145">
        <v>0</v>
      </c>
      <c r="F2926" s="145">
        <v>4</v>
      </c>
      <c r="G2926" s="145">
        <v>0</v>
      </c>
      <c r="H2926" s="145">
        <v>0</v>
      </c>
      <c r="I2926" s="145">
        <v>1</v>
      </c>
      <c r="J2926" s="145">
        <v>2</v>
      </c>
      <c r="K2926" s="145">
        <v>3</v>
      </c>
      <c r="L2926" s="145">
        <v>2</v>
      </c>
      <c r="M2926" s="145">
        <v>1</v>
      </c>
      <c r="N2926" s="145">
        <v>107017</v>
      </c>
    </row>
    <row r="2927" spans="1:14">
      <c r="A2927" s="258"/>
      <c r="B2927" s="258"/>
      <c r="C2927" s="147" t="s">
        <v>3904</v>
      </c>
      <c r="D2927" s="145">
        <v>3</v>
      </c>
      <c r="E2927" s="145">
        <v>0</v>
      </c>
      <c r="F2927" s="145">
        <v>1</v>
      </c>
      <c r="G2927" s="145">
        <v>0</v>
      </c>
      <c r="H2927" s="145">
        <v>0</v>
      </c>
      <c r="I2927" s="145">
        <v>0</v>
      </c>
      <c r="J2927" s="145">
        <v>3</v>
      </c>
      <c r="K2927" s="145">
        <v>0</v>
      </c>
      <c r="L2927" s="145">
        <v>0</v>
      </c>
      <c r="M2927" s="145">
        <v>1</v>
      </c>
      <c r="N2927" s="145">
        <v>110163</v>
      </c>
    </row>
    <row r="2928" spans="1:14">
      <c r="A2928" s="258"/>
      <c r="B2928" s="258"/>
      <c r="C2928" s="147" t="s">
        <v>2142</v>
      </c>
      <c r="D2928" s="145">
        <v>2</v>
      </c>
      <c r="E2928" s="145">
        <v>3</v>
      </c>
      <c r="F2928" s="145">
        <v>0</v>
      </c>
      <c r="G2928" s="145">
        <v>2</v>
      </c>
      <c r="H2928" s="145">
        <v>0</v>
      </c>
      <c r="I2928" s="145">
        <v>0</v>
      </c>
      <c r="J2928" s="145">
        <v>5</v>
      </c>
      <c r="K2928" s="145">
        <v>2</v>
      </c>
      <c r="L2928" s="145">
        <v>0</v>
      </c>
      <c r="M2928" s="145">
        <v>0</v>
      </c>
      <c r="N2928" s="145">
        <v>19056</v>
      </c>
    </row>
    <row r="2929" spans="1:14">
      <c r="A2929" s="258"/>
      <c r="B2929" s="258"/>
      <c r="C2929" s="147" t="s">
        <v>3905</v>
      </c>
      <c r="D2929" s="145">
        <v>0</v>
      </c>
      <c r="E2929" s="145">
        <v>1</v>
      </c>
      <c r="F2929" s="145">
        <v>0</v>
      </c>
      <c r="G2929" s="145">
        <v>0</v>
      </c>
      <c r="H2929" s="145">
        <v>0</v>
      </c>
      <c r="I2929" s="145">
        <v>0</v>
      </c>
      <c r="J2929" s="145">
        <v>0</v>
      </c>
      <c r="K2929" s="145">
        <v>0</v>
      </c>
      <c r="L2929" s="145">
        <v>0</v>
      </c>
      <c r="M2929" s="145">
        <v>1</v>
      </c>
      <c r="N2929" s="145">
        <v>19113</v>
      </c>
    </row>
    <row r="2930" spans="1:14">
      <c r="A2930" s="258"/>
      <c r="B2930" s="258"/>
      <c r="C2930" s="147" t="s">
        <v>3906</v>
      </c>
      <c r="D2930" s="145">
        <v>0</v>
      </c>
      <c r="E2930" s="145">
        <v>0</v>
      </c>
      <c r="F2930" s="145">
        <v>1</v>
      </c>
      <c r="G2930" s="145">
        <v>0</v>
      </c>
      <c r="H2930" s="145">
        <v>0</v>
      </c>
      <c r="I2930" s="145">
        <v>0</v>
      </c>
      <c r="J2930" s="145">
        <v>0</v>
      </c>
      <c r="K2930" s="145">
        <v>0</v>
      </c>
      <c r="L2930" s="145">
        <v>1</v>
      </c>
      <c r="M2930" s="145">
        <v>0</v>
      </c>
      <c r="N2930" s="145">
        <v>15919</v>
      </c>
    </row>
    <row r="2931" spans="1:14">
      <c r="A2931" s="258"/>
      <c r="B2931" s="258"/>
      <c r="C2931" s="147" t="s">
        <v>3907</v>
      </c>
      <c r="D2931" s="145">
        <v>1</v>
      </c>
      <c r="E2931" s="145">
        <v>0</v>
      </c>
      <c r="F2931" s="145">
        <v>0</v>
      </c>
      <c r="G2931" s="145">
        <v>0</v>
      </c>
      <c r="H2931" s="145">
        <v>0</v>
      </c>
      <c r="I2931" s="145">
        <v>0</v>
      </c>
      <c r="J2931" s="145">
        <v>0</v>
      </c>
      <c r="K2931" s="145">
        <v>1</v>
      </c>
      <c r="L2931" s="145">
        <v>0</v>
      </c>
      <c r="M2931" s="145">
        <v>0</v>
      </c>
      <c r="N2931" s="145">
        <v>16343</v>
      </c>
    </row>
    <row r="2932" spans="1:14">
      <c r="A2932" s="258"/>
      <c r="B2932" s="258"/>
      <c r="C2932" s="147" t="s">
        <v>2150</v>
      </c>
      <c r="D2932" s="145">
        <v>0</v>
      </c>
      <c r="E2932" s="145">
        <v>0</v>
      </c>
      <c r="F2932" s="145">
        <v>1</v>
      </c>
      <c r="G2932" s="145">
        <v>0</v>
      </c>
      <c r="H2932" s="145">
        <v>0</v>
      </c>
      <c r="I2932" s="145">
        <v>0</v>
      </c>
      <c r="J2932" s="145">
        <v>1</v>
      </c>
      <c r="K2932" s="145">
        <v>0</v>
      </c>
      <c r="L2932" s="145">
        <v>0</v>
      </c>
      <c r="M2932" s="145">
        <v>0</v>
      </c>
      <c r="N2932" s="145">
        <v>145954</v>
      </c>
    </row>
    <row r="2933" spans="1:14" ht="19">
      <c r="A2933" s="258"/>
      <c r="B2933" s="258"/>
      <c r="C2933" s="147" t="s">
        <v>8145</v>
      </c>
      <c r="D2933" s="145">
        <v>0</v>
      </c>
      <c r="E2933" s="145">
        <v>0</v>
      </c>
      <c r="F2933" s="145">
        <v>0</v>
      </c>
      <c r="G2933" s="145">
        <v>0</v>
      </c>
      <c r="H2933" s="145">
        <v>0</v>
      </c>
      <c r="I2933" s="145">
        <v>2</v>
      </c>
      <c r="J2933" s="145">
        <v>0</v>
      </c>
      <c r="K2933" s="145">
        <v>1</v>
      </c>
      <c r="L2933" s="145">
        <v>0</v>
      </c>
      <c r="M2933" s="145">
        <v>0</v>
      </c>
      <c r="N2933" s="145">
        <v>125894</v>
      </c>
    </row>
    <row r="2934" spans="1:14">
      <c r="A2934" s="258"/>
      <c r="B2934" s="258"/>
      <c r="C2934" s="147" t="s">
        <v>3908</v>
      </c>
      <c r="D2934" s="145">
        <v>0</v>
      </c>
      <c r="E2934" s="145">
        <v>0</v>
      </c>
      <c r="F2934" s="145">
        <v>1</v>
      </c>
      <c r="G2934" s="145">
        <v>0</v>
      </c>
      <c r="H2934" s="145">
        <v>0</v>
      </c>
      <c r="I2934" s="145">
        <v>0</v>
      </c>
      <c r="J2934" s="145">
        <v>0</v>
      </c>
      <c r="K2934" s="145">
        <v>1</v>
      </c>
      <c r="L2934" s="145">
        <v>0</v>
      </c>
      <c r="M2934" s="145">
        <v>0</v>
      </c>
      <c r="N2934" s="145">
        <v>7661</v>
      </c>
    </row>
    <row r="2935" spans="1:14" ht="19">
      <c r="A2935" s="258"/>
      <c r="B2935" s="258"/>
      <c r="C2935" s="147" t="s">
        <v>8146</v>
      </c>
      <c r="D2935" s="145">
        <v>2</v>
      </c>
      <c r="E2935" s="145">
        <v>0</v>
      </c>
      <c r="F2935" s="145">
        <v>0</v>
      </c>
      <c r="G2935" s="145">
        <v>0</v>
      </c>
      <c r="H2935" s="145">
        <v>0</v>
      </c>
      <c r="I2935" s="145">
        <v>0</v>
      </c>
      <c r="J2935" s="145">
        <v>1</v>
      </c>
      <c r="K2935" s="145">
        <v>0</v>
      </c>
      <c r="L2935" s="145">
        <v>0</v>
      </c>
      <c r="M2935" s="145">
        <v>0</v>
      </c>
      <c r="N2935" s="145">
        <v>8143</v>
      </c>
    </row>
    <row r="2936" spans="1:14">
      <c r="A2936" s="258"/>
      <c r="B2936" s="258"/>
      <c r="C2936" s="147" t="s">
        <v>3909</v>
      </c>
      <c r="D2936" s="145">
        <v>1</v>
      </c>
      <c r="E2936" s="145">
        <v>1</v>
      </c>
      <c r="F2936" s="145">
        <v>0</v>
      </c>
      <c r="G2936" s="145">
        <v>0</v>
      </c>
      <c r="H2936" s="145">
        <v>0</v>
      </c>
      <c r="I2936" s="145">
        <v>0</v>
      </c>
      <c r="J2936" s="145">
        <v>0</v>
      </c>
      <c r="K2936" s="145">
        <v>2</v>
      </c>
      <c r="L2936" s="145">
        <v>0</v>
      </c>
      <c r="M2936" s="145">
        <v>0</v>
      </c>
      <c r="N2936" s="145">
        <v>67817</v>
      </c>
    </row>
    <row r="2937" spans="1:14">
      <c r="A2937" s="258"/>
      <c r="B2937" s="258"/>
      <c r="C2937" s="147" t="s">
        <v>3910</v>
      </c>
      <c r="D2937" s="145">
        <v>0</v>
      </c>
      <c r="E2937" s="145">
        <v>1</v>
      </c>
      <c r="F2937" s="145">
        <v>0</v>
      </c>
      <c r="G2937" s="145">
        <v>0</v>
      </c>
      <c r="H2937" s="145">
        <v>0</v>
      </c>
      <c r="I2937" s="145">
        <v>0</v>
      </c>
      <c r="J2937" s="145">
        <v>0</v>
      </c>
      <c r="K2937" s="145">
        <v>1</v>
      </c>
      <c r="L2937" s="145">
        <v>0</v>
      </c>
      <c r="M2937" s="145">
        <v>0</v>
      </c>
      <c r="N2937" s="145">
        <v>79558</v>
      </c>
    </row>
    <row r="2938" spans="1:14">
      <c r="A2938" s="258"/>
      <c r="B2938" s="258"/>
      <c r="C2938" s="147" t="s">
        <v>3911</v>
      </c>
      <c r="D2938" s="145">
        <v>1</v>
      </c>
      <c r="E2938" s="145">
        <v>0</v>
      </c>
      <c r="F2938" s="145">
        <v>0</v>
      </c>
      <c r="G2938" s="145">
        <v>0</v>
      </c>
      <c r="H2938" s="145">
        <v>0</v>
      </c>
      <c r="I2938" s="145">
        <v>0</v>
      </c>
      <c r="J2938" s="145">
        <v>0</v>
      </c>
      <c r="K2938" s="145">
        <v>1</v>
      </c>
      <c r="L2938" s="145">
        <v>0</v>
      </c>
      <c r="M2938" s="145">
        <v>0</v>
      </c>
      <c r="N2938" s="145">
        <v>19554</v>
      </c>
    </row>
    <row r="2939" spans="1:14" ht="19">
      <c r="A2939" s="258"/>
      <c r="B2939" s="258"/>
      <c r="C2939" s="147" t="s">
        <v>8147</v>
      </c>
      <c r="D2939" s="145">
        <v>2</v>
      </c>
      <c r="E2939" s="145">
        <v>0</v>
      </c>
      <c r="F2939" s="145">
        <v>0</v>
      </c>
      <c r="G2939" s="145">
        <v>0</v>
      </c>
      <c r="H2939" s="145">
        <v>0</v>
      </c>
      <c r="I2939" s="145">
        <v>0</v>
      </c>
      <c r="J2939" s="145">
        <v>0</v>
      </c>
      <c r="K2939" s="145">
        <v>0</v>
      </c>
      <c r="L2939" s="145">
        <v>1</v>
      </c>
      <c r="M2939" s="145">
        <v>0</v>
      </c>
      <c r="N2939" s="145">
        <v>289847</v>
      </c>
    </row>
    <row r="2940" spans="1:14">
      <c r="A2940" s="258"/>
      <c r="B2940" s="258"/>
      <c r="C2940" s="147" t="s">
        <v>3912</v>
      </c>
      <c r="D2940" s="145">
        <v>0</v>
      </c>
      <c r="E2940" s="145">
        <v>1</v>
      </c>
      <c r="F2940" s="145">
        <v>0</v>
      </c>
      <c r="G2940" s="145">
        <v>0</v>
      </c>
      <c r="H2940" s="145">
        <v>0</v>
      </c>
      <c r="I2940" s="145">
        <v>0</v>
      </c>
      <c r="J2940" s="145">
        <v>0</v>
      </c>
      <c r="K2940" s="145">
        <v>0</v>
      </c>
      <c r="L2940" s="145">
        <v>1</v>
      </c>
      <c r="M2940" s="145">
        <v>0</v>
      </c>
      <c r="N2940" s="145">
        <v>55899</v>
      </c>
    </row>
    <row r="2941" spans="1:14">
      <c r="A2941" s="258"/>
      <c r="B2941" s="258"/>
      <c r="C2941" s="147" t="s">
        <v>3913</v>
      </c>
      <c r="D2941" s="145">
        <v>2</v>
      </c>
      <c r="E2941" s="145">
        <v>0</v>
      </c>
      <c r="F2941" s="145">
        <v>0</v>
      </c>
      <c r="G2941" s="145">
        <v>0</v>
      </c>
      <c r="H2941" s="145">
        <v>0</v>
      </c>
      <c r="I2941" s="145">
        <v>0</v>
      </c>
      <c r="J2941" s="145">
        <v>0</v>
      </c>
      <c r="K2941" s="145">
        <v>0</v>
      </c>
      <c r="L2941" s="145">
        <v>1</v>
      </c>
      <c r="M2941" s="145">
        <v>1</v>
      </c>
      <c r="N2941" s="145">
        <v>5165</v>
      </c>
    </row>
    <row r="2942" spans="1:14">
      <c r="A2942" s="258"/>
      <c r="B2942" s="258"/>
      <c r="C2942" s="147" t="s">
        <v>3914</v>
      </c>
      <c r="D2942" s="145">
        <v>2</v>
      </c>
      <c r="E2942" s="145">
        <v>0</v>
      </c>
      <c r="F2942" s="145">
        <v>0</v>
      </c>
      <c r="G2942" s="145">
        <v>0</v>
      </c>
      <c r="H2942" s="145">
        <v>0</v>
      </c>
      <c r="I2942" s="145">
        <v>0</v>
      </c>
      <c r="J2942" s="145">
        <v>1</v>
      </c>
      <c r="K2942" s="145">
        <v>0</v>
      </c>
      <c r="L2942" s="145">
        <v>0</v>
      </c>
      <c r="M2942" s="145">
        <v>1</v>
      </c>
      <c r="N2942" s="145">
        <v>13293</v>
      </c>
    </row>
    <row r="2943" spans="1:14">
      <c r="A2943" s="258"/>
      <c r="B2943" s="258"/>
      <c r="C2943" s="147" t="s">
        <v>3915</v>
      </c>
      <c r="D2943" s="145">
        <v>1</v>
      </c>
      <c r="E2943" s="145">
        <v>0</v>
      </c>
      <c r="F2943" s="145">
        <v>0</v>
      </c>
      <c r="G2943" s="145">
        <v>0</v>
      </c>
      <c r="H2943" s="145">
        <v>0</v>
      </c>
      <c r="I2943" s="145">
        <v>0</v>
      </c>
      <c r="J2943" s="145">
        <v>0</v>
      </c>
      <c r="K2943" s="145">
        <v>1</v>
      </c>
      <c r="L2943" s="145">
        <v>0</v>
      </c>
      <c r="M2943" s="145">
        <v>0</v>
      </c>
      <c r="N2943" s="145">
        <v>7059</v>
      </c>
    </row>
    <row r="2944" spans="1:14">
      <c r="A2944" s="258"/>
      <c r="B2944" s="258"/>
      <c r="C2944" s="147" t="s">
        <v>3916</v>
      </c>
      <c r="D2944" s="145">
        <v>0</v>
      </c>
      <c r="E2944" s="145">
        <v>0</v>
      </c>
      <c r="F2944" s="145">
        <v>1</v>
      </c>
      <c r="G2944" s="145">
        <v>0</v>
      </c>
      <c r="H2944" s="145">
        <v>0</v>
      </c>
      <c r="I2944" s="145">
        <v>0</v>
      </c>
      <c r="J2944" s="145">
        <v>0</v>
      </c>
      <c r="K2944" s="145">
        <v>0</v>
      </c>
      <c r="L2944" s="145">
        <v>0</v>
      </c>
      <c r="M2944" s="145">
        <v>1</v>
      </c>
      <c r="N2944" s="145">
        <v>16396</v>
      </c>
    </row>
    <row r="2945" spans="1:14" ht="19">
      <c r="A2945" s="258"/>
      <c r="B2945" s="258"/>
      <c r="C2945" s="147" t="s">
        <v>8148</v>
      </c>
      <c r="D2945" s="145">
        <v>0</v>
      </c>
      <c r="E2945" s="145">
        <v>4</v>
      </c>
      <c r="F2945" s="145">
        <v>0</v>
      </c>
      <c r="G2945" s="145">
        <v>0</v>
      </c>
      <c r="H2945" s="145">
        <v>0</v>
      </c>
      <c r="I2945" s="145">
        <v>0</v>
      </c>
      <c r="J2945" s="145">
        <v>0</v>
      </c>
      <c r="K2945" s="145">
        <v>1</v>
      </c>
      <c r="L2945" s="145">
        <v>0</v>
      </c>
      <c r="M2945" s="145">
        <v>0</v>
      </c>
      <c r="N2945" s="145">
        <v>3457</v>
      </c>
    </row>
    <row r="2946" spans="1:14">
      <c r="A2946" s="258"/>
      <c r="B2946" s="258"/>
      <c r="C2946" s="147" t="s">
        <v>3917</v>
      </c>
      <c r="D2946" s="145">
        <v>0</v>
      </c>
      <c r="E2946" s="145">
        <v>0</v>
      </c>
      <c r="F2946" s="145">
        <v>0</v>
      </c>
      <c r="G2946" s="145">
        <v>0</v>
      </c>
      <c r="H2946" s="145">
        <v>0</v>
      </c>
      <c r="I2946" s="145">
        <v>1</v>
      </c>
      <c r="J2946" s="145">
        <v>0</v>
      </c>
      <c r="K2946" s="145">
        <v>0</v>
      </c>
      <c r="L2946" s="145">
        <v>0</v>
      </c>
      <c r="M2946" s="145">
        <v>1</v>
      </c>
      <c r="N2946" s="145">
        <v>15705</v>
      </c>
    </row>
    <row r="2947" spans="1:14">
      <c r="A2947" s="258"/>
      <c r="B2947" s="258"/>
      <c r="C2947" s="147" t="s">
        <v>3918</v>
      </c>
      <c r="D2947" s="145">
        <v>0</v>
      </c>
      <c r="E2947" s="145">
        <v>0</v>
      </c>
      <c r="F2947" s="145">
        <v>1</v>
      </c>
      <c r="G2947" s="145">
        <v>0</v>
      </c>
      <c r="H2947" s="145">
        <v>0</v>
      </c>
      <c r="I2947" s="145">
        <v>0</v>
      </c>
      <c r="J2947" s="145">
        <v>0</v>
      </c>
      <c r="K2947" s="145">
        <v>0</v>
      </c>
      <c r="L2947" s="145">
        <v>1</v>
      </c>
      <c r="M2947" s="145">
        <v>0</v>
      </c>
      <c r="N2947" s="145">
        <v>7420</v>
      </c>
    </row>
    <row r="2948" spans="1:14">
      <c r="A2948" s="258"/>
      <c r="B2948" s="258"/>
      <c r="C2948" s="147" t="s">
        <v>3919</v>
      </c>
      <c r="D2948" s="145">
        <v>1</v>
      </c>
      <c r="E2948" s="145">
        <v>0</v>
      </c>
      <c r="F2948" s="145">
        <v>0</v>
      </c>
      <c r="G2948" s="145">
        <v>0</v>
      </c>
      <c r="H2948" s="145">
        <v>0</v>
      </c>
      <c r="I2948" s="145">
        <v>0</v>
      </c>
      <c r="J2948" s="145">
        <v>0</v>
      </c>
      <c r="K2948" s="145">
        <v>0</v>
      </c>
      <c r="L2948" s="145">
        <v>1</v>
      </c>
      <c r="M2948" s="145">
        <v>0</v>
      </c>
      <c r="N2948" s="145">
        <v>12954</v>
      </c>
    </row>
    <row r="2949" spans="1:14">
      <c r="A2949" s="258"/>
      <c r="B2949" s="258"/>
      <c r="C2949" s="147" t="s">
        <v>3920</v>
      </c>
      <c r="D2949" s="145">
        <v>2</v>
      </c>
      <c r="E2949" s="145">
        <v>0</v>
      </c>
      <c r="F2949" s="145">
        <v>0</v>
      </c>
      <c r="G2949" s="145">
        <v>0</v>
      </c>
      <c r="H2949" s="145">
        <v>0</v>
      </c>
      <c r="I2949" s="145">
        <v>0</v>
      </c>
      <c r="J2949" s="145">
        <v>0</v>
      </c>
      <c r="K2949" s="145">
        <v>0</v>
      </c>
      <c r="L2949" s="145">
        <v>1</v>
      </c>
      <c r="M2949" s="145">
        <v>1</v>
      </c>
      <c r="N2949" s="145">
        <v>127349</v>
      </c>
    </row>
    <row r="2950" spans="1:14">
      <c r="A2950" s="258"/>
      <c r="B2950" s="258"/>
      <c r="C2950" s="147" t="s">
        <v>3921</v>
      </c>
      <c r="D2950" s="145">
        <v>0</v>
      </c>
      <c r="E2950" s="145">
        <v>0</v>
      </c>
      <c r="F2950" s="145">
        <v>1</v>
      </c>
      <c r="G2950" s="145">
        <v>0</v>
      </c>
      <c r="H2950" s="145">
        <v>0</v>
      </c>
      <c r="I2950" s="145">
        <v>0</v>
      </c>
      <c r="J2950" s="145">
        <v>0</v>
      </c>
      <c r="K2950" s="145">
        <v>1</v>
      </c>
      <c r="L2950" s="145">
        <v>0</v>
      </c>
      <c r="M2950" s="145">
        <v>0</v>
      </c>
      <c r="N2950" s="145">
        <v>99243</v>
      </c>
    </row>
    <row r="2951" spans="1:14" ht="19">
      <c r="A2951" s="258"/>
      <c r="B2951" s="258"/>
      <c r="C2951" s="147" t="s">
        <v>8149</v>
      </c>
      <c r="D2951" s="145">
        <v>24</v>
      </c>
      <c r="E2951" s="145">
        <v>3</v>
      </c>
      <c r="F2951" s="145">
        <v>12</v>
      </c>
      <c r="G2951" s="145">
        <v>2</v>
      </c>
      <c r="H2951" s="145">
        <v>1</v>
      </c>
      <c r="I2951" s="145">
        <v>3</v>
      </c>
      <c r="J2951" s="145">
        <v>10</v>
      </c>
      <c r="K2951" s="145">
        <v>17</v>
      </c>
      <c r="L2951" s="145">
        <v>9</v>
      </c>
      <c r="M2951" s="145">
        <v>6</v>
      </c>
      <c r="N2951" s="145">
        <v>1465608</v>
      </c>
    </row>
    <row r="2952" spans="1:14">
      <c r="A2952" s="258"/>
      <c r="B2952" s="258"/>
      <c r="C2952" s="147" t="s">
        <v>3922</v>
      </c>
      <c r="D2952" s="145">
        <v>1</v>
      </c>
      <c r="E2952" s="145">
        <v>0</v>
      </c>
      <c r="F2952" s="145">
        <v>0</v>
      </c>
      <c r="G2952" s="145">
        <v>0</v>
      </c>
      <c r="H2952" s="145">
        <v>0</v>
      </c>
      <c r="I2952" s="145">
        <v>0</v>
      </c>
      <c r="J2952" s="145">
        <v>0</v>
      </c>
      <c r="K2952" s="145">
        <v>0</v>
      </c>
      <c r="L2952" s="145">
        <v>0</v>
      </c>
      <c r="M2952" s="145">
        <v>1</v>
      </c>
      <c r="N2952" s="145">
        <v>9877</v>
      </c>
    </row>
    <row r="2953" spans="1:14">
      <c r="A2953" s="258"/>
      <c r="B2953" s="258"/>
      <c r="C2953" s="147" t="s">
        <v>3923</v>
      </c>
      <c r="D2953" s="145">
        <v>1</v>
      </c>
      <c r="E2953" s="145">
        <v>0</v>
      </c>
      <c r="F2953" s="145">
        <v>0</v>
      </c>
      <c r="G2953" s="145">
        <v>0</v>
      </c>
      <c r="H2953" s="145">
        <v>0</v>
      </c>
      <c r="I2953" s="145">
        <v>0</v>
      </c>
      <c r="J2953" s="145">
        <v>0</v>
      </c>
      <c r="K2953" s="145">
        <v>0</v>
      </c>
      <c r="L2953" s="145">
        <v>0</v>
      </c>
      <c r="M2953" s="145">
        <v>1</v>
      </c>
      <c r="N2953" s="145">
        <v>35806</v>
      </c>
    </row>
    <row r="2954" spans="1:14">
      <c r="A2954" s="258"/>
      <c r="B2954" s="258"/>
      <c r="C2954" s="147" t="s">
        <v>2173</v>
      </c>
      <c r="D2954" s="145">
        <v>7</v>
      </c>
      <c r="E2954" s="145">
        <v>0</v>
      </c>
      <c r="F2954" s="145">
        <v>0</v>
      </c>
      <c r="G2954" s="145">
        <v>1</v>
      </c>
      <c r="H2954" s="145">
        <v>0</v>
      </c>
      <c r="I2954" s="145">
        <v>0</v>
      </c>
      <c r="J2954" s="145">
        <v>0</v>
      </c>
      <c r="K2954" s="145">
        <v>0</v>
      </c>
      <c r="L2954" s="145">
        <v>6</v>
      </c>
      <c r="M2954" s="145">
        <v>2</v>
      </c>
      <c r="N2954" s="145">
        <v>69470</v>
      </c>
    </row>
    <row r="2955" spans="1:14" ht="19">
      <c r="A2955" s="258"/>
      <c r="B2955" s="258"/>
      <c r="C2955" s="147" t="s">
        <v>7756</v>
      </c>
      <c r="D2955" s="145">
        <v>2</v>
      </c>
      <c r="E2955" s="145">
        <v>0</v>
      </c>
      <c r="F2955" s="145">
        <v>0</v>
      </c>
      <c r="G2955" s="145">
        <v>0</v>
      </c>
      <c r="H2955" s="145">
        <v>0</v>
      </c>
      <c r="I2955" s="145">
        <v>0</v>
      </c>
      <c r="J2955" s="145">
        <v>0</v>
      </c>
      <c r="K2955" s="145">
        <v>0</v>
      </c>
      <c r="L2955" s="145">
        <v>0</v>
      </c>
      <c r="M2955" s="145">
        <v>1</v>
      </c>
      <c r="N2955" s="145">
        <v>11824</v>
      </c>
    </row>
    <row r="2956" spans="1:14">
      <c r="A2956" s="258"/>
      <c r="B2956" s="258"/>
      <c r="C2956" s="147" t="s">
        <v>3703</v>
      </c>
      <c r="D2956" s="145">
        <v>1</v>
      </c>
      <c r="E2956" s="145">
        <v>0</v>
      </c>
      <c r="F2956" s="145">
        <v>0</v>
      </c>
      <c r="G2956" s="145">
        <v>0</v>
      </c>
      <c r="H2956" s="145">
        <v>0</v>
      </c>
      <c r="I2956" s="145">
        <v>0</v>
      </c>
      <c r="J2956" s="145">
        <v>0</v>
      </c>
      <c r="K2956" s="145">
        <v>1</v>
      </c>
      <c r="L2956" s="145">
        <v>0</v>
      </c>
      <c r="M2956" s="145">
        <v>0</v>
      </c>
      <c r="N2956" s="145">
        <v>45881</v>
      </c>
    </row>
    <row r="2957" spans="1:14">
      <c r="A2957" s="258"/>
      <c r="B2957" s="258"/>
      <c r="C2957" s="147" t="s">
        <v>3924</v>
      </c>
      <c r="D2957" s="145">
        <v>0</v>
      </c>
      <c r="E2957" s="145">
        <v>0</v>
      </c>
      <c r="F2957" s="145">
        <v>0</v>
      </c>
      <c r="G2957" s="145">
        <v>0</v>
      </c>
      <c r="H2957" s="145">
        <v>0</v>
      </c>
      <c r="I2957" s="145">
        <v>1</v>
      </c>
      <c r="J2957" s="145">
        <v>0</v>
      </c>
      <c r="K2957" s="145">
        <v>0</v>
      </c>
      <c r="L2957" s="145">
        <v>1</v>
      </c>
      <c r="M2957" s="145">
        <v>0</v>
      </c>
      <c r="N2957" s="145">
        <v>1860</v>
      </c>
    </row>
    <row r="2958" spans="1:14">
      <c r="A2958" s="258"/>
      <c r="B2958" s="258"/>
      <c r="C2958" s="147" t="s">
        <v>3925</v>
      </c>
      <c r="D2958" s="145">
        <v>0</v>
      </c>
      <c r="E2958" s="145">
        <v>1</v>
      </c>
      <c r="F2958" s="145">
        <v>0</v>
      </c>
      <c r="G2958" s="145">
        <v>0</v>
      </c>
      <c r="H2958" s="145">
        <v>0</v>
      </c>
      <c r="I2958" s="145">
        <v>0</v>
      </c>
      <c r="J2958" s="145">
        <v>0</v>
      </c>
      <c r="K2958" s="145">
        <v>1</v>
      </c>
      <c r="L2958" s="145">
        <v>0</v>
      </c>
      <c r="M2958" s="145">
        <v>0</v>
      </c>
      <c r="N2958" s="145">
        <v>17110</v>
      </c>
    </row>
    <row r="2959" spans="1:14">
      <c r="A2959" s="258"/>
      <c r="B2959" s="258"/>
      <c r="C2959" s="147" t="s">
        <v>3926</v>
      </c>
      <c r="D2959" s="145">
        <v>0</v>
      </c>
      <c r="E2959" s="145">
        <v>0</v>
      </c>
      <c r="F2959" s="145">
        <v>1</v>
      </c>
      <c r="G2959" s="145">
        <v>0</v>
      </c>
      <c r="H2959" s="145">
        <v>0</v>
      </c>
      <c r="I2959" s="145">
        <v>0</v>
      </c>
      <c r="J2959" s="145">
        <v>0</v>
      </c>
      <c r="K2959" s="145">
        <v>0</v>
      </c>
      <c r="L2959" s="145">
        <v>1</v>
      </c>
      <c r="M2959" s="145">
        <v>0</v>
      </c>
      <c r="N2959" s="145">
        <v>21505</v>
      </c>
    </row>
    <row r="2960" spans="1:14">
      <c r="A2960" s="258"/>
      <c r="B2960" s="258"/>
      <c r="C2960" s="147" t="s">
        <v>3927</v>
      </c>
      <c r="D2960" s="145">
        <v>1</v>
      </c>
      <c r="E2960" s="145">
        <v>2</v>
      </c>
      <c r="F2960" s="145">
        <v>0</v>
      </c>
      <c r="G2960" s="145">
        <v>0</v>
      </c>
      <c r="H2960" s="145">
        <v>0</v>
      </c>
      <c r="I2960" s="145">
        <v>0</v>
      </c>
      <c r="J2960" s="145">
        <v>1</v>
      </c>
      <c r="K2960" s="145">
        <v>0</v>
      </c>
      <c r="L2960" s="145">
        <v>1</v>
      </c>
      <c r="M2960" s="145">
        <v>1</v>
      </c>
      <c r="N2960" s="145">
        <v>107989</v>
      </c>
    </row>
    <row r="2961" spans="1:14">
      <c r="A2961" s="258"/>
      <c r="B2961" s="258"/>
      <c r="C2961" s="147" t="s">
        <v>3928</v>
      </c>
      <c r="D2961" s="145">
        <v>1</v>
      </c>
      <c r="E2961" s="145">
        <v>0</v>
      </c>
      <c r="F2961" s="145">
        <v>0</v>
      </c>
      <c r="G2961" s="145">
        <v>0</v>
      </c>
      <c r="H2961" s="145">
        <v>0</v>
      </c>
      <c r="I2961" s="145">
        <v>0</v>
      </c>
      <c r="J2961" s="145">
        <v>0</v>
      </c>
      <c r="K2961" s="145">
        <v>0</v>
      </c>
      <c r="L2961" s="145">
        <v>1</v>
      </c>
      <c r="M2961" s="145">
        <v>0</v>
      </c>
      <c r="N2961" s="145">
        <v>10420</v>
      </c>
    </row>
    <row r="2962" spans="1:14">
      <c r="A2962" s="258"/>
      <c r="B2962" s="258"/>
      <c r="C2962" s="147" t="s">
        <v>3929</v>
      </c>
      <c r="D2962" s="145">
        <v>0</v>
      </c>
      <c r="E2962" s="145">
        <v>2</v>
      </c>
      <c r="F2962" s="145">
        <v>0</v>
      </c>
      <c r="G2962" s="145">
        <v>0</v>
      </c>
      <c r="H2962" s="145">
        <v>0</v>
      </c>
      <c r="I2962" s="145">
        <v>0</v>
      </c>
      <c r="J2962" s="145">
        <v>0</v>
      </c>
      <c r="K2962" s="145">
        <v>2</v>
      </c>
      <c r="L2962" s="145">
        <v>0</v>
      </c>
      <c r="M2962" s="145">
        <v>0</v>
      </c>
      <c r="N2962" s="145">
        <v>2419</v>
      </c>
    </row>
    <row r="2963" spans="1:14">
      <c r="A2963" s="258"/>
      <c r="B2963" s="258"/>
      <c r="C2963" s="147" t="s">
        <v>3930</v>
      </c>
      <c r="D2963" s="145">
        <v>1</v>
      </c>
      <c r="E2963" s="145">
        <v>0</v>
      </c>
      <c r="F2963" s="145">
        <v>0</v>
      </c>
      <c r="G2963" s="145">
        <v>0</v>
      </c>
      <c r="H2963" s="145">
        <v>0</v>
      </c>
      <c r="I2963" s="145">
        <v>0</v>
      </c>
      <c r="J2963" s="145">
        <v>0</v>
      </c>
      <c r="K2963" s="145">
        <v>0</v>
      </c>
      <c r="L2963" s="145">
        <v>0</v>
      </c>
      <c r="M2963" s="145">
        <v>1</v>
      </c>
      <c r="N2963" s="145">
        <v>88484</v>
      </c>
    </row>
    <row r="2964" spans="1:14">
      <c r="A2964" s="258"/>
      <c r="B2964" s="258"/>
      <c r="C2964" s="147" t="s">
        <v>3931</v>
      </c>
      <c r="D2964" s="145">
        <v>0</v>
      </c>
      <c r="E2964" s="145">
        <v>0</v>
      </c>
      <c r="F2964" s="145">
        <v>1</v>
      </c>
      <c r="G2964" s="145">
        <v>0</v>
      </c>
      <c r="H2964" s="145">
        <v>0</v>
      </c>
      <c r="I2964" s="145">
        <v>0</v>
      </c>
      <c r="J2964" s="145">
        <v>0</v>
      </c>
      <c r="K2964" s="145">
        <v>1</v>
      </c>
      <c r="L2964" s="145">
        <v>0</v>
      </c>
      <c r="M2964" s="145">
        <v>0</v>
      </c>
      <c r="N2964" s="145">
        <v>35859</v>
      </c>
    </row>
    <row r="2965" spans="1:14">
      <c r="A2965" s="258"/>
      <c r="B2965" s="258"/>
      <c r="C2965" s="147" t="s">
        <v>3932</v>
      </c>
      <c r="D2965" s="145">
        <v>1</v>
      </c>
      <c r="E2965" s="145">
        <v>0</v>
      </c>
      <c r="F2965" s="145">
        <v>0</v>
      </c>
      <c r="G2965" s="145">
        <v>0</v>
      </c>
      <c r="H2965" s="145">
        <v>0</v>
      </c>
      <c r="I2965" s="145">
        <v>0</v>
      </c>
      <c r="J2965" s="145">
        <v>1</v>
      </c>
      <c r="K2965" s="145">
        <v>0</v>
      </c>
      <c r="L2965" s="145">
        <v>0</v>
      </c>
      <c r="M2965" s="145">
        <v>0</v>
      </c>
      <c r="N2965" s="145">
        <v>13322</v>
      </c>
    </row>
    <row r="2966" spans="1:14">
      <c r="A2966" s="258"/>
      <c r="B2966" s="258"/>
      <c r="C2966" s="147" t="s">
        <v>3933</v>
      </c>
      <c r="D2966" s="145">
        <v>3</v>
      </c>
      <c r="E2966" s="145">
        <v>1</v>
      </c>
      <c r="F2966" s="145">
        <v>0</v>
      </c>
      <c r="G2966" s="145">
        <v>0</v>
      </c>
      <c r="H2966" s="145">
        <v>0</v>
      </c>
      <c r="I2966" s="145">
        <v>0</v>
      </c>
      <c r="J2966" s="145">
        <v>2</v>
      </c>
      <c r="K2966" s="145">
        <v>1</v>
      </c>
      <c r="L2966" s="145">
        <v>1</v>
      </c>
      <c r="M2966" s="145">
        <v>0</v>
      </c>
      <c r="N2966" s="145">
        <v>108422</v>
      </c>
    </row>
    <row r="2967" spans="1:14">
      <c r="A2967" s="258"/>
      <c r="B2967" s="258"/>
      <c r="C2967" s="147" t="s">
        <v>3934</v>
      </c>
      <c r="D2967" s="145">
        <v>1</v>
      </c>
      <c r="E2967" s="145">
        <v>0</v>
      </c>
      <c r="F2967" s="145">
        <v>0</v>
      </c>
      <c r="G2967" s="145">
        <v>0</v>
      </c>
      <c r="H2967" s="145">
        <v>0</v>
      </c>
      <c r="I2967" s="145">
        <v>0</v>
      </c>
      <c r="J2967" s="145">
        <v>0</v>
      </c>
      <c r="K2967" s="145">
        <v>1</v>
      </c>
      <c r="L2967" s="145">
        <v>0</v>
      </c>
      <c r="M2967" s="145">
        <v>0</v>
      </c>
      <c r="N2967" s="145">
        <v>15410</v>
      </c>
    </row>
    <row r="2968" spans="1:14">
      <c r="A2968" s="258"/>
      <c r="B2968" s="258"/>
      <c r="C2968" s="147" t="s">
        <v>3526</v>
      </c>
      <c r="D2968" s="145">
        <v>1</v>
      </c>
      <c r="E2968" s="145">
        <v>3</v>
      </c>
      <c r="F2968" s="145">
        <v>1</v>
      </c>
      <c r="G2968" s="145">
        <v>0</v>
      </c>
      <c r="H2968" s="145">
        <v>0</v>
      </c>
      <c r="I2968" s="145">
        <v>0</v>
      </c>
      <c r="J2968" s="145">
        <v>0</v>
      </c>
      <c r="K2968" s="145">
        <v>2</v>
      </c>
      <c r="L2968" s="145">
        <v>3</v>
      </c>
      <c r="M2968" s="145">
        <v>0</v>
      </c>
      <c r="N2968" s="145">
        <v>23027</v>
      </c>
    </row>
    <row r="2969" spans="1:14">
      <c r="A2969" s="258"/>
      <c r="B2969" s="258"/>
      <c r="C2969" s="147" t="s">
        <v>3935</v>
      </c>
      <c r="D2969" s="145">
        <v>2</v>
      </c>
      <c r="E2969" s="145">
        <v>0</v>
      </c>
      <c r="F2969" s="145">
        <v>0</v>
      </c>
      <c r="G2969" s="145">
        <v>0</v>
      </c>
      <c r="H2969" s="145">
        <v>0</v>
      </c>
      <c r="I2969" s="145">
        <v>0</v>
      </c>
      <c r="J2969" s="145">
        <v>2</v>
      </c>
      <c r="K2969" s="145">
        <v>0</v>
      </c>
      <c r="L2969" s="145">
        <v>0</v>
      </c>
      <c r="M2969" s="145">
        <v>0</v>
      </c>
      <c r="N2969" s="145">
        <v>45422</v>
      </c>
    </row>
    <row r="2970" spans="1:14">
      <c r="A2970" s="258"/>
      <c r="B2970" s="258"/>
      <c r="C2970" s="147" t="s">
        <v>3936</v>
      </c>
      <c r="D2970" s="145">
        <v>1</v>
      </c>
      <c r="E2970" s="145">
        <v>3</v>
      </c>
      <c r="F2970" s="145">
        <v>1</v>
      </c>
      <c r="G2970" s="145">
        <v>0</v>
      </c>
      <c r="H2970" s="145">
        <v>0</v>
      </c>
      <c r="I2970" s="145">
        <v>2</v>
      </c>
      <c r="J2970" s="145">
        <v>1</v>
      </c>
      <c r="K2970" s="145">
        <v>2</v>
      </c>
      <c r="L2970" s="145">
        <v>3</v>
      </c>
      <c r="M2970" s="145">
        <v>1</v>
      </c>
      <c r="N2970" s="145">
        <v>41478</v>
      </c>
    </row>
    <row r="2971" spans="1:14">
      <c r="A2971" s="258"/>
      <c r="B2971" s="258"/>
      <c r="C2971" s="147" t="s">
        <v>3937</v>
      </c>
      <c r="D2971" s="145">
        <v>0</v>
      </c>
      <c r="E2971" s="145">
        <v>2</v>
      </c>
      <c r="F2971" s="145">
        <v>0</v>
      </c>
      <c r="G2971" s="145">
        <v>0</v>
      </c>
      <c r="H2971" s="145">
        <v>0</v>
      </c>
      <c r="I2971" s="145">
        <v>0</v>
      </c>
      <c r="J2971" s="145">
        <v>0</v>
      </c>
      <c r="K2971" s="145">
        <v>0</v>
      </c>
      <c r="L2971" s="145">
        <v>0</v>
      </c>
      <c r="M2971" s="145">
        <v>2</v>
      </c>
      <c r="N2971" s="145">
        <v>14524</v>
      </c>
    </row>
    <row r="2972" spans="1:14">
      <c r="A2972" s="258"/>
      <c r="B2972" s="258"/>
      <c r="C2972" s="147" t="s">
        <v>3938</v>
      </c>
      <c r="D2972" s="145">
        <v>1</v>
      </c>
      <c r="E2972" s="145">
        <v>0</v>
      </c>
      <c r="F2972" s="145">
        <v>0</v>
      </c>
      <c r="G2972" s="145">
        <v>0</v>
      </c>
      <c r="H2972" s="145">
        <v>0</v>
      </c>
      <c r="I2972" s="145">
        <v>0</v>
      </c>
      <c r="J2972" s="145">
        <v>0</v>
      </c>
      <c r="K2972" s="145">
        <v>0</v>
      </c>
      <c r="L2972" s="145">
        <v>0</v>
      </c>
      <c r="M2972" s="145">
        <v>1</v>
      </c>
      <c r="N2972" s="145">
        <v>2363</v>
      </c>
    </row>
    <row r="2973" spans="1:14">
      <c r="A2973" s="258"/>
      <c r="B2973" s="258" t="s">
        <v>1951</v>
      </c>
      <c r="C2973" s="143"/>
      <c r="D2973" s="142">
        <v>12</v>
      </c>
      <c r="E2973" s="142">
        <v>2</v>
      </c>
      <c r="F2973" s="142">
        <v>5</v>
      </c>
      <c r="G2973" s="142">
        <v>0</v>
      </c>
      <c r="H2973" s="142">
        <v>2</v>
      </c>
      <c r="I2973" s="142">
        <v>1</v>
      </c>
      <c r="J2973" s="142"/>
      <c r="K2973" s="142"/>
      <c r="L2973" s="142"/>
      <c r="M2973" s="142"/>
      <c r="N2973" s="142"/>
    </row>
    <row r="2974" spans="1:14">
      <c r="A2974" s="258"/>
      <c r="B2974" s="258"/>
      <c r="C2974" s="147" t="s">
        <v>3939</v>
      </c>
      <c r="D2974" s="145">
        <v>0</v>
      </c>
      <c r="E2974" s="145">
        <v>0</v>
      </c>
      <c r="F2974" s="145">
        <v>1</v>
      </c>
      <c r="G2974" s="145">
        <v>0</v>
      </c>
      <c r="H2974" s="145">
        <v>0</v>
      </c>
      <c r="I2974" s="145">
        <v>0</v>
      </c>
      <c r="J2974" s="145">
        <v>0</v>
      </c>
      <c r="K2974" s="145">
        <v>1</v>
      </c>
      <c r="L2974" s="145">
        <v>0</v>
      </c>
      <c r="M2974" s="145">
        <v>0</v>
      </c>
      <c r="N2974" s="145">
        <v>61370</v>
      </c>
    </row>
    <row r="2975" spans="1:14">
      <c r="A2975" s="258"/>
      <c r="B2975" s="258"/>
      <c r="C2975" s="147" t="s">
        <v>3940</v>
      </c>
      <c r="D2975" s="145">
        <v>0</v>
      </c>
      <c r="E2975" s="145">
        <v>0</v>
      </c>
      <c r="F2975" s="145">
        <v>1</v>
      </c>
      <c r="G2975" s="145">
        <v>0</v>
      </c>
      <c r="H2975" s="145">
        <v>0</v>
      </c>
      <c r="I2975" s="145">
        <v>0</v>
      </c>
      <c r="J2975" s="145">
        <v>0</v>
      </c>
      <c r="K2975" s="145">
        <v>0</v>
      </c>
      <c r="L2975" s="145">
        <v>0</v>
      </c>
      <c r="M2975" s="145">
        <v>1</v>
      </c>
      <c r="N2975" s="145">
        <v>107768</v>
      </c>
    </row>
    <row r="2976" spans="1:14">
      <c r="A2976" s="258"/>
      <c r="B2976" s="258"/>
      <c r="C2976" s="147" t="s">
        <v>3941</v>
      </c>
      <c r="D2976" s="145">
        <v>1</v>
      </c>
      <c r="E2976" s="145">
        <v>0</v>
      </c>
      <c r="F2976" s="145">
        <v>0</v>
      </c>
      <c r="G2976" s="145">
        <v>0</v>
      </c>
      <c r="H2976" s="145">
        <v>1</v>
      </c>
      <c r="I2976" s="145">
        <v>1</v>
      </c>
      <c r="J2976" s="145">
        <v>0</v>
      </c>
      <c r="K2976" s="145">
        <v>1</v>
      </c>
      <c r="L2976" s="145">
        <v>1</v>
      </c>
      <c r="M2976" s="145">
        <v>1</v>
      </c>
      <c r="N2976" s="145">
        <v>8270</v>
      </c>
    </row>
    <row r="2977" spans="1:14">
      <c r="A2977" s="258"/>
      <c r="B2977" s="258"/>
      <c r="C2977" s="147" t="s">
        <v>3942</v>
      </c>
      <c r="D2977" s="145">
        <v>1</v>
      </c>
      <c r="E2977" s="145">
        <v>0</v>
      </c>
      <c r="F2977" s="145">
        <v>0</v>
      </c>
      <c r="G2977" s="145">
        <v>0</v>
      </c>
      <c r="H2977" s="145">
        <v>0</v>
      </c>
      <c r="I2977" s="145">
        <v>0</v>
      </c>
      <c r="J2977" s="145">
        <v>0</v>
      </c>
      <c r="K2977" s="145">
        <v>1</v>
      </c>
      <c r="L2977" s="145">
        <v>0</v>
      </c>
      <c r="M2977" s="145">
        <v>0</v>
      </c>
      <c r="N2977" s="145">
        <v>14155</v>
      </c>
    </row>
    <row r="2978" spans="1:14" ht="19">
      <c r="A2978" s="258"/>
      <c r="B2978" s="258"/>
      <c r="C2978" s="147" t="s">
        <v>8150</v>
      </c>
      <c r="D2978" s="145">
        <v>7</v>
      </c>
      <c r="E2978" s="145">
        <v>2</v>
      </c>
      <c r="F2978" s="145">
        <v>1</v>
      </c>
      <c r="G2978" s="145">
        <v>0</v>
      </c>
      <c r="H2978" s="145">
        <v>0</v>
      </c>
      <c r="I2978" s="145">
        <v>0</v>
      </c>
      <c r="J2978" s="145">
        <v>1</v>
      </c>
      <c r="K2978" s="145">
        <v>0</v>
      </c>
      <c r="L2978" s="145">
        <v>5</v>
      </c>
      <c r="M2978" s="145">
        <v>2</v>
      </c>
      <c r="N2978" s="145">
        <v>42111</v>
      </c>
    </row>
    <row r="2979" spans="1:14">
      <c r="A2979" s="258"/>
      <c r="B2979" s="258"/>
      <c r="C2979" s="147" t="s">
        <v>3943</v>
      </c>
      <c r="D2979" s="145">
        <v>1</v>
      </c>
      <c r="E2979" s="145">
        <v>0</v>
      </c>
      <c r="F2979" s="145">
        <v>0</v>
      </c>
      <c r="G2979" s="145">
        <v>0</v>
      </c>
      <c r="H2979" s="145">
        <v>0</v>
      </c>
      <c r="I2979" s="145">
        <v>0</v>
      </c>
      <c r="J2979" s="145">
        <v>1</v>
      </c>
      <c r="K2979" s="145">
        <v>0</v>
      </c>
      <c r="L2979" s="145">
        <v>0</v>
      </c>
      <c r="M2979" s="145">
        <v>0</v>
      </c>
      <c r="N2979" s="145">
        <v>52440</v>
      </c>
    </row>
    <row r="2980" spans="1:14">
      <c r="A2980" s="258"/>
      <c r="B2980" s="258"/>
      <c r="C2980" s="147" t="s">
        <v>3944</v>
      </c>
      <c r="D2980" s="145"/>
      <c r="E2980" s="145"/>
      <c r="F2980" s="145"/>
      <c r="G2980" s="145"/>
      <c r="H2980" s="145"/>
      <c r="I2980" s="145"/>
      <c r="J2980" s="145"/>
      <c r="K2980" s="145"/>
      <c r="L2980" s="145"/>
      <c r="M2980" s="145"/>
      <c r="N2980" s="145"/>
    </row>
    <row r="2981" spans="1:14">
      <c r="A2981" s="258"/>
      <c r="B2981" s="258"/>
      <c r="C2981" s="146" t="s">
        <v>3945</v>
      </c>
      <c r="D2981" s="145">
        <v>0</v>
      </c>
      <c r="E2981" s="145">
        <v>0</v>
      </c>
      <c r="F2981" s="145">
        <v>1</v>
      </c>
      <c r="G2981" s="145">
        <v>0</v>
      </c>
      <c r="H2981" s="145">
        <v>0</v>
      </c>
      <c r="I2981" s="145">
        <v>0</v>
      </c>
      <c r="J2981" s="145">
        <v>0</v>
      </c>
      <c r="K2981" s="145">
        <v>0</v>
      </c>
      <c r="L2981" s="145">
        <v>1</v>
      </c>
      <c r="M2981" s="145">
        <v>0</v>
      </c>
      <c r="N2981" s="145">
        <v>60276</v>
      </c>
    </row>
    <row r="2982" spans="1:14">
      <c r="A2982" s="258"/>
      <c r="B2982" s="258"/>
      <c r="C2982" s="146" t="s">
        <v>3946</v>
      </c>
      <c r="D2982" s="145">
        <v>1</v>
      </c>
      <c r="E2982" s="145">
        <v>0</v>
      </c>
      <c r="F2982" s="145">
        <v>0</v>
      </c>
      <c r="G2982" s="145">
        <v>0</v>
      </c>
      <c r="H2982" s="145">
        <v>1</v>
      </c>
      <c r="I2982" s="145">
        <v>0</v>
      </c>
      <c r="J2982" s="145">
        <v>1</v>
      </c>
      <c r="K2982" s="145">
        <v>1</v>
      </c>
      <c r="L2982" s="145">
        <v>0</v>
      </c>
      <c r="M2982" s="145">
        <v>0</v>
      </c>
      <c r="N2982" s="145">
        <v>53502</v>
      </c>
    </row>
    <row r="2983" spans="1:14">
      <c r="A2983" s="258"/>
      <c r="B2983" s="258"/>
      <c r="C2983" s="146" t="s">
        <v>3947</v>
      </c>
      <c r="D2983" s="145">
        <v>1</v>
      </c>
      <c r="E2983" s="145">
        <v>0</v>
      </c>
      <c r="F2983" s="145">
        <v>1</v>
      </c>
      <c r="G2983" s="145">
        <v>0</v>
      </c>
      <c r="H2983" s="145">
        <v>0</v>
      </c>
      <c r="I2983" s="145">
        <v>0</v>
      </c>
      <c r="J2983" s="145">
        <v>1</v>
      </c>
      <c r="K2983" s="145">
        <v>1</v>
      </c>
      <c r="L2983" s="145">
        <v>0</v>
      </c>
      <c r="M2983" s="145">
        <v>0</v>
      </c>
      <c r="N2983" s="145">
        <v>7375</v>
      </c>
    </row>
    <row r="2984" spans="1:14">
      <c r="A2984" s="258"/>
      <c r="B2984" s="258" t="s">
        <v>1955</v>
      </c>
      <c r="C2984" s="143"/>
      <c r="D2984" s="142">
        <v>32</v>
      </c>
      <c r="E2984" s="142">
        <v>11</v>
      </c>
      <c r="F2984" s="142">
        <v>19</v>
      </c>
      <c r="G2984" s="142">
        <v>8</v>
      </c>
      <c r="H2984" s="142">
        <v>2</v>
      </c>
      <c r="I2984" s="142">
        <v>5</v>
      </c>
      <c r="J2984" s="142"/>
      <c r="K2984" s="142"/>
      <c r="L2984" s="142"/>
      <c r="M2984" s="142"/>
      <c r="N2984" s="142"/>
    </row>
    <row r="2985" spans="1:14">
      <c r="A2985" s="258"/>
      <c r="B2985" s="258"/>
      <c r="C2985" s="147" t="s">
        <v>3948</v>
      </c>
      <c r="D2985" s="145">
        <v>1</v>
      </c>
      <c r="E2985" s="145">
        <v>0</v>
      </c>
      <c r="F2985" s="145">
        <v>0</v>
      </c>
      <c r="G2985" s="145">
        <v>0</v>
      </c>
      <c r="H2985" s="145">
        <v>0</v>
      </c>
      <c r="I2985" s="145">
        <v>0</v>
      </c>
      <c r="J2985" s="145">
        <v>0</v>
      </c>
      <c r="K2985" s="145">
        <v>0</v>
      </c>
      <c r="L2985" s="145">
        <v>1</v>
      </c>
      <c r="M2985" s="145">
        <v>0</v>
      </c>
      <c r="N2985" s="145"/>
    </row>
    <row r="2986" spans="1:14">
      <c r="A2986" s="258"/>
      <c r="B2986" s="258"/>
      <c r="C2986" s="147" t="s">
        <v>3949</v>
      </c>
      <c r="D2986" s="145">
        <v>0</v>
      </c>
      <c r="E2986" s="145">
        <v>0</v>
      </c>
      <c r="F2986" s="145">
        <v>3</v>
      </c>
      <c r="G2986" s="145">
        <v>0</v>
      </c>
      <c r="H2986" s="145">
        <v>0</v>
      </c>
      <c r="I2986" s="145">
        <v>0</v>
      </c>
      <c r="J2986" s="145">
        <v>1</v>
      </c>
      <c r="K2986" s="145">
        <v>0</v>
      </c>
      <c r="L2986" s="145">
        <v>1</v>
      </c>
      <c r="M2986" s="145">
        <v>1</v>
      </c>
      <c r="N2986" s="145"/>
    </row>
    <row r="2987" spans="1:14">
      <c r="A2987" s="258"/>
      <c r="B2987" s="258"/>
      <c r="C2987" s="147" t="s">
        <v>3950</v>
      </c>
      <c r="D2987" s="145">
        <v>2</v>
      </c>
      <c r="E2987" s="145">
        <v>0</v>
      </c>
      <c r="F2987" s="145">
        <v>0</v>
      </c>
      <c r="G2987" s="145">
        <v>0</v>
      </c>
      <c r="H2987" s="145">
        <v>0</v>
      </c>
      <c r="I2987" s="145">
        <v>0</v>
      </c>
      <c r="J2987" s="145">
        <v>1</v>
      </c>
      <c r="K2987" s="145">
        <v>0</v>
      </c>
      <c r="L2987" s="145">
        <v>0</v>
      </c>
      <c r="M2987" s="145">
        <v>1</v>
      </c>
      <c r="N2987" s="145"/>
    </row>
    <row r="2988" spans="1:14">
      <c r="A2988" s="258"/>
      <c r="B2988" s="258"/>
      <c r="C2988" s="147" t="s">
        <v>3951</v>
      </c>
      <c r="D2988" s="145">
        <v>0</v>
      </c>
      <c r="E2988" s="145">
        <v>0</v>
      </c>
      <c r="F2988" s="145">
        <v>0</v>
      </c>
      <c r="G2988" s="145">
        <v>0</v>
      </c>
      <c r="H2988" s="145">
        <v>1</v>
      </c>
      <c r="I2988" s="145">
        <v>0</v>
      </c>
      <c r="J2988" s="145">
        <v>0</v>
      </c>
      <c r="K2988" s="145">
        <v>1</v>
      </c>
      <c r="L2988" s="145">
        <v>0</v>
      </c>
      <c r="M2988" s="145">
        <v>0</v>
      </c>
      <c r="N2988" s="145"/>
    </row>
    <row r="2989" spans="1:14">
      <c r="A2989" s="258"/>
      <c r="B2989" s="258"/>
      <c r="C2989" s="147" t="s">
        <v>3952</v>
      </c>
      <c r="D2989" s="145">
        <v>1</v>
      </c>
      <c r="E2989" s="145">
        <v>0</v>
      </c>
      <c r="F2989" s="145">
        <v>0</v>
      </c>
      <c r="G2989" s="145">
        <v>0</v>
      </c>
      <c r="H2989" s="145">
        <v>0</v>
      </c>
      <c r="I2989" s="145">
        <v>0</v>
      </c>
      <c r="J2989" s="145">
        <v>0</v>
      </c>
      <c r="K2989" s="145">
        <v>1</v>
      </c>
      <c r="L2989" s="145">
        <v>0</v>
      </c>
      <c r="M2989" s="145">
        <v>0</v>
      </c>
      <c r="N2989" s="145"/>
    </row>
    <row r="2990" spans="1:14">
      <c r="A2990" s="258"/>
      <c r="B2990" s="258"/>
      <c r="C2990" s="147" t="s">
        <v>3953</v>
      </c>
      <c r="D2990" s="145">
        <v>1</v>
      </c>
      <c r="E2990" s="145">
        <v>0</v>
      </c>
      <c r="F2990" s="145">
        <v>0</v>
      </c>
      <c r="G2990" s="145">
        <v>0</v>
      </c>
      <c r="H2990" s="145">
        <v>0</v>
      </c>
      <c r="I2990" s="145">
        <v>0</v>
      </c>
      <c r="J2990" s="145">
        <v>0</v>
      </c>
      <c r="K2990" s="145">
        <v>1</v>
      </c>
      <c r="L2990" s="145">
        <v>0</v>
      </c>
      <c r="M2990" s="145">
        <v>0</v>
      </c>
      <c r="N2990" s="145"/>
    </row>
    <row r="2991" spans="1:14">
      <c r="A2991" s="258"/>
      <c r="B2991" s="258"/>
      <c r="C2991" s="147" t="s">
        <v>3863</v>
      </c>
      <c r="D2991" s="145">
        <v>1</v>
      </c>
      <c r="E2991" s="145">
        <v>0</v>
      </c>
      <c r="F2991" s="145">
        <v>2</v>
      </c>
      <c r="G2991" s="145">
        <v>2</v>
      </c>
      <c r="H2991" s="145">
        <v>0</v>
      </c>
      <c r="I2991" s="145">
        <v>0</v>
      </c>
      <c r="J2991" s="145">
        <v>0</v>
      </c>
      <c r="K2991" s="145">
        <v>0</v>
      </c>
      <c r="L2991" s="145">
        <v>3</v>
      </c>
      <c r="M2991" s="145">
        <v>2</v>
      </c>
      <c r="N2991" s="145"/>
    </row>
    <row r="2992" spans="1:14" ht="19">
      <c r="A2992" s="258"/>
      <c r="B2992" s="258"/>
      <c r="C2992" s="147" t="s">
        <v>8151</v>
      </c>
      <c r="D2992" s="145">
        <v>15</v>
      </c>
      <c r="E2992" s="145">
        <v>3</v>
      </c>
      <c r="F2992" s="145">
        <v>5</v>
      </c>
      <c r="G2992" s="145">
        <v>3</v>
      </c>
      <c r="H2992" s="145">
        <v>1</v>
      </c>
      <c r="I2992" s="145">
        <v>4</v>
      </c>
      <c r="J2992" s="145">
        <v>2</v>
      </c>
      <c r="K2992" s="145">
        <v>7</v>
      </c>
      <c r="L2992" s="145">
        <v>8</v>
      </c>
      <c r="M2992" s="145">
        <v>13</v>
      </c>
      <c r="N2992" s="145"/>
    </row>
    <row r="2993" spans="1:14">
      <c r="A2993" s="258"/>
      <c r="B2993" s="258"/>
      <c r="C2993" s="147" t="s">
        <v>3954</v>
      </c>
      <c r="D2993" s="145">
        <v>1</v>
      </c>
      <c r="E2993" s="145">
        <v>0</v>
      </c>
      <c r="F2993" s="145">
        <v>0</v>
      </c>
      <c r="G2993" s="145">
        <v>0</v>
      </c>
      <c r="H2993" s="145">
        <v>0</v>
      </c>
      <c r="I2993" s="145">
        <v>0</v>
      </c>
      <c r="J2993" s="145">
        <v>0</v>
      </c>
      <c r="K2993" s="145">
        <v>0</v>
      </c>
      <c r="L2993" s="145">
        <v>1</v>
      </c>
      <c r="M2993" s="145">
        <v>0</v>
      </c>
      <c r="N2993" s="145"/>
    </row>
    <row r="2994" spans="1:14">
      <c r="A2994" s="258"/>
      <c r="B2994" s="258"/>
      <c r="C2994" s="147" t="s">
        <v>3955</v>
      </c>
      <c r="D2994" s="145">
        <v>0</v>
      </c>
      <c r="E2994" s="145">
        <v>1</v>
      </c>
      <c r="F2994" s="145">
        <v>0</v>
      </c>
      <c r="G2994" s="145">
        <v>0</v>
      </c>
      <c r="H2994" s="145">
        <v>0</v>
      </c>
      <c r="I2994" s="145">
        <v>0</v>
      </c>
      <c r="J2994" s="145">
        <v>0</v>
      </c>
      <c r="K2994" s="145">
        <v>0</v>
      </c>
      <c r="L2994" s="145">
        <v>1</v>
      </c>
      <c r="M2994" s="145">
        <v>0</v>
      </c>
      <c r="N2994" s="145"/>
    </row>
    <row r="2995" spans="1:14">
      <c r="A2995" s="258"/>
      <c r="B2995" s="258"/>
      <c r="C2995" s="147" t="s">
        <v>3894</v>
      </c>
      <c r="D2995" s="145">
        <v>3</v>
      </c>
      <c r="E2995" s="145">
        <v>3</v>
      </c>
      <c r="F2995" s="145">
        <v>1</v>
      </c>
      <c r="G2995" s="145">
        <v>2</v>
      </c>
      <c r="H2995" s="145">
        <v>0</v>
      </c>
      <c r="I2995" s="145">
        <v>1</v>
      </c>
      <c r="J2995" s="145">
        <v>2</v>
      </c>
      <c r="K2995" s="145">
        <v>4</v>
      </c>
      <c r="L2995" s="145">
        <v>3</v>
      </c>
      <c r="M2995" s="145">
        <v>1</v>
      </c>
      <c r="N2995" s="145"/>
    </row>
    <row r="2996" spans="1:14">
      <c r="A2996" s="258"/>
      <c r="B2996" s="258"/>
      <c r="C2996" s="147" t="s">
        <v>3956</v>
      </c>
      <c r="D2996" s="145">
        <v>1</v>
      </c>
      <c r="E2996" s="145">
        <v>0</v>
      </c>
      <c r="F2996" s="145">
        <v>1</v>
      </c>
      <c r="G2996" s="145">
        <v>0</v>
      </c>
      <c r="H2996" s="145">
        <v>0</v>
      </c>
      <c r="I2996" s="145">
        <v>0</v>
      </c>
      <c r="J2996" s="145">
        <v>0</v>
      </c>
      <c r="K2996" s="145">
        <v>0</v>
      </c>
      <c r="L2996" s="145">
        <v>1</v>
      </c>
      <c r="M2996" s="145">
        <v>1</v>
      </c>
      <c r="N2996" s="145"/>
    </row>
    <row r="2997" spans="1:14">
      <c r="A2997" s="258"/>
      <c r="B2997" s="258"/>
      <c r="C2997" s="147" t="s">
        <v>1947</v>
      </c>
      <c r="D2997" s="145">
        <v>0</v>
      </c>
      <c r="E2997" s="145">
        <v>1</v>
      </c>
      <c r="F2997" s="145">
        <v>5</v>
      </c>
      <c r="G2997" s="145">
        <v>0</v>
      </c>
      <c r="H2997" s="145">
        <v>0</v>
      </c>
      <c r="I2997" s="145">
        <v>0</v>
      </c>
      <c r="J2997" s="145">
        <v>1</v>
      </c>
      <c r="K2997" s="145">
        <v>2</v>
      </c>
      <c r="L2997" s="145">
        <v>3</v>
      </c>
      <c r="M2997" s="145">
        <v>0</v>
      </c>
      <c r="N2997" s="145"/>
    </row>
    <row r="2998" spans="1:14">
      <c r="A2998" s="258"/>
      <c r="B2998" s="258"/>
      <c r="C2998" s="147" t="s">
        <v>3957</v>
      </c>
      <c r="D2998" s="145">
        <v>3</v>
      </c>
      <c r="E2998" s="145">
        <v>1</v>
      </c>
      <c r="F2998" s="145">
        <v>2</v>
      </c>
      <c r="G2998" s="145">
        <v>1</v>
      </c>
      <c r="H2998" s="145">
        <v>0</v>
      </c>
      <c r="I2998" s="145">
        <v>0</v>
      </c>
      <c r="J2998" s="145">
        <v>3</v>
      </c>
      <c r="K2998" s="145">
        <v>1</v>
      </c>
      <c r="L2998" s="145">
        <v>2</v>
      </c>
      <c r="M2998" s="145">
        <v>1</v>
      </c>
      <c r="N2998" s="145"/>
    </row>
    <row r="2999" spans="1:14">
      <c r="A2999" s="258"/>
      <c r="B2999" s="258"/>
      <c r="C2999" s="147" t="s">
        <v>3958</v>
      </c>
      <c r="D2999" s="145">
        <v>0</v>
      </c>
      <c r="E2999" s="145">
        <v>2</v>
      </c>
      <c r="F2999" s="145">
        <v>0</v>
      </c>
      <c r="G2999" s="145">
        <v>0</v>
      </c>
      <c r="H2999" s="145">
        <v>0</v>
      </c>
      <c r="I2999" s="145">
        <v>0</v>
      </c>
      <c r="J2999" s="145">
        <v>1</v>
      </c>
      <c r="K2999" s="145">
        <v>0</v>
      </c>
      <c r="L2999" s="145">
        <v>1</v>
      </c>
      <c r="M2999" s="145">
        <v>0</v>
      </c>
      <c r="N2999" s="145"/>
    </row>
    <row r="3000" spans="1:14">
      <c r="A3000" s="258"/>
      <c r="B3000" s="258"/>
      <c r="C3000" s="147" t="s">
        <v>3827</v>
      </c>
      <c r="D3000" s="145">
        <v>3</v>
      </c>
      <c r="E3000" s="145">
        <v>0</v>
      </c>
      <c r="F3000" s="145">
        <v>0</v>
      </c>
      <c r="G3000" s="145">
        <v>0</v>
      </c>
      <c r="H3000" s="145">
        <v>0</v>
      </c>
      <c r="I3000" s="145">
        <v>0</v>
      </c>
      <c r="J3000" s="145">
        <v>1</v>
      </c>
      <c r="K3000" s="145">
        <v>1</v>
      </c>
      <c r="L3000" s="145">
        <v>1</v>
      </c>
      <c r="M3000" s="145">
        <v>0</v>
      </c>
      <c r="N3000" s="145"/>
    </row>
    <row r="3001" spans="1:14">
      <c r="A3001" s="258"/>
      <c r="B3001" s="258" t="s">
        <v>1963</v>
      </c>
      <c r="C3001" s="143"/>
      <c r="D3001" s="142">
        <v>13</v>
      </c>
      <c r="E3001" s="142">
        <v>1</v>
      </c>
      <c r="F3001" s="142">
        <v>1</v>
      </c>
      <c r="G3001" s="142">
        <v>0</v>
      </c>
      <c r="H3001" s="142">
        <v>0</v>
      </c>
      <c r="I3001" s="142">
        <v>2</v>
      </c>
      <c r="J3001" s="142"/>
      <c r="K3001" s="142"/>
      <c r="L3001" s="142"/>
      <c r="M3001" s="142"/>
      <c r="N3001" s="142"/>
    </row>
    <row r="3002" spans="1:14">
      <c r="A3002" s="258"/>
      <c r="B3002" s="258"/>
      <c r="C3002" s="147" t="s">
        <v>3959</v>
      </c>
      <c r="D3002" s="145">
        <v>0</v>
      </c>
      <c r="E3002" s="145">
        <v>1</v>
      </c>
      <c r="F3002" s="145">
        <v>0</v>
      </c>
      <c r="G3002" s="145">
        <v>0</v>
      </c>
      <c r="H3002" s="145">
        <v>0</v>
      </c>
      <c r="I3002" s="145">
        <v>0</v>
      </c>
      <c r="J3002" s="145">
        <v>0</v>
      </c>
      <c r="K3002" s="145">
        <v>0</v>
      </c>
      <c r="L3002" s="145">
        <v>1</v>
      </c>
      <c r="M3002" s="145">
        <v>0</v>
      </c>
      <c r="N3002" s="145"/>
    </row>
    <row r="3003" spans="1:14">
      <c r="A3003" s="258"/>
      <c r="B3003" s="258"/>
      <c r="C3003" s="147" t="s">
        <v>3960</v>
      </c>
      <c r="D3003" s="145">
        <v>1</v>
      </c>
      <c r="E3003" s="145">
        <v>0</v>
      </c>
      <c r="F3003" s="145">
        <v>0</v>
      </c>
      <c r="G3003" s="145">
        <v>0</v>
      </c>
      <c r="H3003" s="145">
        <v>0</v>
      </c>
      <c r="I3003" s="145">
        <v>0</v>
      </c>
      <c r="J3003" s="145">
        <v>0</v>
      </c>
      <c r="K3003" s="145">
        <v>0</v>
      </c>
      <c r="L3003" s="145">
        <v>1</v>
      </c>
      <c r="M3003" s="145">
        <v>0</v>
      </c>
      <c r="N3003" s="145"/>
    </row>
    <row r="3004" spans="1:14">
      <c r="A3004" s="258"/>
      <c r="B3004" s="258"/>
      <c r="C3004" s="147" t="s">
        <v>3961</v>
      </c>
      <c r="D3004" s="145">
        <v>1</v>
      </c>
      <c r="E3004" s="145">
        <v>0</v>
      </c>
      <c r="F3004" s="145">
        <v>0</v>
      </c>
      <c r="G3004" s="145">
        <v>0</v>
      </c>
      <c r="H3004" s="145">
        <v>0</v>
      </c>
      <c r="I3004" s="145">
        <v>0</v>
      </c>
      <c r="J3004" s="145">
        <v>0</v>
      </c>
      <c r="K3004" s="145">
        <v>0</v>
      </c>
      <c r="L3004" s="145">
        <v>0</v>
      </c>
      <c r="M3004" s="145">
        <v>1</v>
      </c>
      <c r="N3004" s="145"/>
    </row>
    <row r="3005" spans="1:14">
      <c r="A3005" s="258"/>
      <c r="B3005" s="258"/>
      <c r="C3005" s="147" t="s">
        <v>3962</v>
      </c>
      <c r="D3005" s="145">
        <v>1</v>
      </c>
      <c r="E3005" s="145">
        <v>0</v>
      </c>
      <c r="F3005" s="145">
        <v>0</v>
      </c>
      <c r="G3005" s="145">
        <v>0</v>
      </c>
      <c r="H3005" s="145">
        <v>0</v>
      </c>
      <c r="I3005" s="145">
        <v>0</v>
      </c>
      <c r="J3005" s="145">
        <v>0</v>
      </c>
      <c r="K3005" s="145">
        <v>0</v>
      </c>
      <c r="L3005" s="145">
        <v>1</v>
      </c>
      <c r="M3005" s="145">
        <v>0</v>
      </c>
      <c r="N3005" s="145"/>
    </row>
    <row r="3006" spans="1:14">
      <c r="A3006" s="258"/>
      <c r="B3006" s="258"/>
      <c r="C3006" s="147" t="s">
        <v>3515</v>
      </c>
      <c r="D3006" s="145">
        <v>2</v>
      </c>
      <c r="E3006" s="145">
        <v>0</v>
      </c>
      <c r="F3006" s="145">
        <v>0</v>
      </c>
      <c r="G3006" s="145">
        <v>0</v>
      </c>
      <c r="H3006" s="145">
        <v>0</v>
      </c>
      <c r="I3006" s="145">
        <v>0</v>
      </c>
      <c r="J3006" s="145">
        <v>1</v>
      </c>
      <c r="K3006" s="145">
        <v>1</v>
      </c>
      <c r="L3006" s="145">
        <v>0</v>
      </c>
      <c r="M3006" s="145">
        <v>0</v>
      </c>
      <c r="N3006" s="145"/>
    </row>
    <row r="3007" spans="1:14">
      <c r="A3007" s="258"/>
      <c r="B3007" s="258"/>
      <c r="C3007" s="147" t="s">
        <v>3963</v>
      </c>
      <c r="D3007" s="145">
        <v>0</v>
      </c>
      <c r="E3007" s="145">
        <v>0</v>
      </c>
      <c r="F3007" s="145">
        <v>1</v>
      </c>
      <c r="G3007" s="145">
        <v>0</v>
      </c>
      <c r="H3007" s="145">
        <v>0</v>
      </c>
      <c r="I3007" s="145">
        <v>0</v>
      </c>
      <c r="J3007" s="145">
        <v>0</v>
      </c>
      <c r="K3007" s="145">
        <v>0</v>
      </c>
      <c r="L3007" s="145">
        <v>1</v>
      </c>
      <c r="M3007" s="145">
        <v>0</v>
      </c>
      <c r="N3007" s="145"/>
    </row>
    <row r="3008" spans="1:14">
      <c r="A3008" s="258"/>
      <c r="B3008" s="258"/>
      <c r="C3008" s="147" t="s">
        <v>3964</v>
      </c>
      <c r="D3008" s="145">
        <v>1</v>
      </c>
      <c r="E3008" s="145">
        <v>0</v>
      </c>
      <c r="F3008" s="145">
        <v>0</v>
      </c>
      <c r="G3008" s="145">
        <v>0</v>
      </c>
      <c r="H3008" s="145">
        <v>0</v>
      </c>
      <c r="I3008" s="145">
        <v>0</v>
      </c>
      <c r="J3008" s="145">
        <v>0</v>
      </c>
      <c r="K3008" s="145">
        <v>1</v>
      </c>
      <c r="L3008" s="145">
        <v>0</v>
      </c>
      <c r="M3008" s="145">
        <v>0</v>
      </c>
      <c r="N3008" s="145"/>
    </row>
    <row r="3009" spans="1:14">
      <c r="A3009" s="258"/>
      <c r="B3009" s="258"/>
      <c r="C3009" s="147" t="s">
        <v>3965</v>
      </c>
      <c r="D3009" s="145">
        <v>0</v>
      </c>
      <c r="E3009" s="145">
        <v>0</v>
      </c>
      <c r="F3009" s="145">
        <v>0</v>
      </c>
      <c r="G3009" s="145">
        <v>0</v>
      </c>
      <c r="H3009" s="145">
        <v>0</v>
      </c>
      <c r="I3009" s="145">
        <v>1</v>
      </c>
      <c r="J3009" s="145">
        <v>1</v>
      </c>
      <c r="K3009" s="145">
        <v>0</v>
      </c>
      <c r="L3009" s="145">
        <v>0</v>
      </c>
      <c r="M3009" s="145">
        <v>0</v>
      </c>
      <c r="N3009" s="145"/>
    </row>
    <row r="3010" spans="1:14">
      <c r="A3010" s="258"/>
      <c r="B3010" s="258"/>
      <c r="C3010" s="147" t="s">
        <v>3503</v>
      </c>
      <c r="D3010" s="145">
        <v>0</v>
      </c>
      <c r="E3010" s="145">
        <v>0</v>
      </c>
      <c r="F3010" s="145">
        <v>0</v>
      </c>
      <c r="G3010" s="145">
        <v>0</v>
      </c>
      <c r="H3010" s="145">
        <v>0</v>
      </c>
      <c r="I3010" s="145">
        <v>1</v>
      </c>
      <c r="J3010" s="145">
        <v>0</v>
      </c>
      <c r="K3010" s="145">
        <v>1</v>
      </c>
      <c r="L3010" s="145">
        <v>0</v>
      </c>
      <c r="M3010" s="145">
        <v>0</v>
      </c>
      <c r="N3010" s="145"/>
    </row>
    <row r="3011" spans="1:14">
      <c r="A3011" s="258"/>
      <c r="B3011" s="258"/>
      <c r="C3011" s="147" t="s">
        <v>3966</v>
      </c>
      <c r="D3011" s="145">
        <v>5</v>
      </c>
      <c r="E3011" s="145">
        <v>0</v>
      </c>
      <c r="F3011" s="145">
        <v>0</v>
      </c>
      <c r="G3011" s="145">
        <v>0</v>
      </c>
      <c r="H3011" s="145">
        <v>0</v>
      </c>
      <c r="I3011" s="145">
        <v>0</v>
      </c>
      <c r="J3011" s="145">
        <v>1</v>
      </c>
      <c r="K3011" s="145">
        <v>1</v>
      </c>
      <c r="L3011" s="145">
        <v>2</v>
      </c>
      <c r="M3011" s="145">
        <v>1</v>
      </c>
      <c r="N3011" s="145"/>
    </row>
    <row r="3012" spans="1:14">
      <c r="A3012" s="258"/>
      <c r="B3012" s="258"/>
      <c r="C3012" s="147" t="s">
        <v>3967</v>
      </c>
      <c r="D3012" s="145">
        <v>1</v>
      </c>
      <c r="E3012" s="145">
        <v>0</v>
      </c>
      <c r="F3012" s="145">
        <v>0</v>
      </c>
      <c r="G3012" s="145">
        <v>0</v>
      </c>
      <c r="H3012" s="145">
        <v>0</v>
      </c>
      <c r="I3012" s="145">
        <v>0</v>
      </c>
      <c r="J3012" s="145">
        <v>0</v>
      </c>
      <c r="K3012" s="145">
        <v>0</v>
      </c>
      <c r="L3012" s="145">
        <v>1</v>
      </c>
      <c r="M3012" s="145">
        <v>0</v>
      </c>
      <c r="N3012" s="145"/>
    </row>
    <row r="3013" spans="1:14">
      <c r="A3013" s="258"/>
      <c r="B3013" s="258"/>
      <c r="C3013" s="147" t="s">
        <v>3968</v>
      </c>
      <c r="D3013" s="145">
        <v>1</v>
      </c>
      <c r="E3013" s="145">
        <v>0</v>
      </c>
      <c r="F3013" s="145">
        <v>0</v>
      </c>
      <c r="G3013" s="145">
        <v>0</v>
      </c>
      <c r="H3013" s="145">
        <v>0</v>
      </c>
      <c r="I3013" s="145">
        <v>0</v>
      </c>
      <c r="J3013" s="145">
        <v>0</v>
      </c>
      <c r="K3013" s="145">
        <v>0</v>
      </c>
      <c r="L3013" s="145">
        <v>0</v>
      </c>
      <c r="M3013" s="145">
        <v>1</v>
      </c>
      <c r="N3013" s="145"/>
    </row>
    <row r="3014" spans="1:14">
      <c r="A3014" s="258"/>
      <c r="B3014" s="258" t="s">
        <v>2259</v>
      </c>
      <c r="C3014" s="143"/>
      <c r="D3014" s="142">
        <v>14</v>
      </c>
      <c r="E3014" s="142">
        <v>1</v>
      </c>
      <c r="F3014" s="142">
        <v>2</v>
      </c>
      <c r="G3014" s="142">
        <v>0</v>
      </c>
      <c r="H3014" s="142">
        <v>0</v>
      </c>
      <c r="I3014" s="142">
        <v>1</v>
      </c>
      <c r="J3014" s="142"/>
      <c r="K3014" s="142"/>
      <c r="L3014" s="142"/>
      <c r="M3014" s="142"/>
      <c r="N3014" s="142"/>
    </row>
    <row r="3015" spans="1:14">
      <c r="A3015" s="258"/>
      <c r="B3015" s="258"/>
      <c r="C3015" s="147" t="s">
        <v>3969</v>
      </c>
      <c r="D3015" s="145">
        <v>2</v>
      </c>
      <c r="E3015" s="145">
        <v>0</v>
      </c>
      <c r="F3015" s="145">
        <v>0</v>
      </c>
      <c r="G3015" s="145">
        <v>0</v>
      </c>
      <c r="H3015" s="145">
        <v>0</v>
      </c>
      <c r="I3015" s="145">
        <v>0</v>
      </c>
      <c r="J3015" s="145">
        <v>1</v>
      </c>
      <c r="K3015" s="145">
        <v>0</v>
      </c>
      <c r="L3015" s="145">
        <v>0</v>
      </c>
      <c r="M3015" s="145">
        <v>1</v>
      </c>
      <c r="N3015" s="145"/>
    </row>
    <row r="3016" spans="1:14">
      <c r="A3016" s="258"/>
      <c r="B3016" s="258"/>
      <c r="C3016" s="147" t="s">
        <v>3970</v>
      </c>
      <c r="D3016" s="145">
        <v>1</v>
      </c>
      <c r="E3016" s="145">
        <v>0</v>
      </c>
      <c r="F3016" s="145">
        <v>0</v>
      </c>
      <c r="G3016" s="145">
        <v>0</v>
      </c>
      <c r="H3016" s="145">
        <v>0</v>
      </c>
      <c r="I3016" s="145">
        <v>0</v>
      </c>
      <c r="J3016" s="145">
        <v>1</v>
      </c>
      <c r="K3016" s="145">
        <v>0</v>
      </c>
      <c r="L3016" s="145">
        <v>0</v>
      </c>
      <c r="M3016" s="145">
        <v>0</v>
      </c>
      <c r="N3016" s="145"/>
    </row>
    <row r="3017" spans="1:14">
      <c r="A3017" s="258"/>
      <c r="B3017" s="258"/>
      <c r="C3017" s="147" t="s">
        <v>3971</v>
      </c>
      <c r="D3017" s="145"/>
      <c r="E3017" s="145"/>
      <c r="F3017" s="145"/>
      <c r="G3017" s="145"/>
      <c r="H3017" s="145"/>
      <c r="I3017" s="145"/>
      <c r="J3017" s="145"/>
      <c r="K3017" s="145"/>
      <c r="L3017" s="145"/>
      <c r="M3017" s="145"/>
      <c r="N3017" s="145"/>
    </row>
    <row r="3018" spans="1:14">
      <c r="A3018" s="258"/>
      <c r="B3018" s="258"/>
      <c r="C3018" s="146" t="s">
        <v>3946</v>
      </c>
      <c r="D3018" s="145">
        <v>1</v>
      </c>
      <c r="E3018" s="145">
        <v>0</v>
      </c>
      <c r="F3018" s="145">
        <v>0</v>
      </c>
      <c r="G3018" s="145">
        <v>0</v>
      </c>
      <c r="H3018" s="145">
        <v>0</v>
      </c>
      <c r="I3018" s="145">
        <v>0</v>
      </c>
      <c r="J3018" s="145">
        <v>1</v>
      </c>
      <c r="K3018" s="145">
        <v>0</v>
      </c>
      <c r="L3018" s="145">
        <v>0</v>
      </c>
      <c r="M3018" s="145">
        <v>0</v>
      </c>
      <c r="N3018" s="145"/>
    </row>
    <row r="3019" spans="1:14">
      <c r="A3019" s="258"/>
      <c r="B3019" s="258"/>
      <c r="C3019" s="146" t="s">
        <v>2992</v>
      </c>
      <c r="D3019" s="145">
        <v>1</v>
      </c>
      <c r="E3019" s="145">
        <v>0</v>
      </c>
      <c r="F3019" s="145">
        <v>0</v>
      </c>
      <c r="G3019" s="145">
        <v>0</v>
      </c>
      <c r="H3019" s="145">
        <v>0</v>
      </c>
      <c r="I3019" s="145">
        <v>0</v>
      </c>
      <c r="J3019" s="145">
        <v>0</v>
      </c>
      <c r="K3019" s="145">
        <v>0</v>
      </c>
      <c r="L3019" s="145">
        <v>0</v>
      </c>
      <c r="M3019" s="145">
        <v>1</v>
      </c>
      <c r="N3019" s="145"/>
    </row>
    <row r="3020" spans="1:14">
      <c r="A3020" s="258"/>
      <c r="B3020" s="258"/>
      <c r="C3020" s="146" t="s">
        <v>3972</v>
      </c>
      <c r="D3020" s="145">
        <v>3</v>
      </c>
      <c r="E3020" s="145">
        <v>0</v>
      </c>
      <c r="F3020" s="145">
        <v>0</v>
      </c>
      <c r="G3020" s="145">
        <v>0</v>
      </c>
      <c r="H3020" s="145">
        <v>0</v>
      </c>
      <c r="I3020" s="145">
        <v>0</v>
      </c>
      <c r="J3020" s="145">
        <v>0</v>
      </c>
      <c r="K3020" s="145">
        <v>1</v>
      </c>
      <c r="L3020" s="145">
        <v>1</v>
      </c>
      <c r="M3020" s="145">
        <v>1</v>
      </c>
      <c r="N3020" s="145"/>
    </row>
    <row r="3021" spans="1:14">
      <c r="A3021" s="258"/>
      <c r="B3021" s="258"/>
      <c r="C3021" s="146" t="s">
        <v>3947</v>
      </c>
      <c r="D3021" s="145">
        <v>2</v>
      </c>
      <c r="E3021" s="145">
        <v>0</v>
      </c>
      <c r="F3021" s="145">
        <v>0</v>
      </c>
      <c r="G3021" s="145">
        <v>0</v>
      </c>
      <c r="H3021" s="145">
        <v>0</v>
      </c>
      <c r="I3021" s="145">
        <v>0</v>
      </c>
      <c r="J3021" s="145">
        <v>0</v>
      </c>
      <c r="K3021" s="145">
        <v>0</v>
      </c>
      <c r="L3021" s="145">
        <v>1</v>
      </c>
      <c r="M3021" s="145">
        <v>1</v>
      </c>
      <c r="N3021" s="145"/>
    </row>
    <row r="3022" spans="1:14">
      <c r="A3022" s="258"/>
      <c r="B3022" s="258"/>
      <c r="C3022" s="146" t="s">
        <v>3973</v>
      </c>
      <c r="D3022" s="145">
        <v>0</v>
      </c>
      <c r="E3022" s="145">
        <v>0</v>
      </c>
      <c r="F3022" s="145">
        <v>0</v>
      </c>
      <c r="G3022" s="145">
        <v>0</v>
      </c>
      <c r="H3022" s="145">
        <v>0</v>
      </c>
      <c r="I3022" s="145">
        <v>1</v>
      </c>
      <c r="J3022" s="145">
        <v>0</v>
      </c>
      <c r="K3022" s="145">
        <v>0</v>
      </c>
      <c r="L3022" s="145">
        <v>0</v>
      </c>
      <c r="M3022" s="145">
        <v>1</v>
      </c>
      <c r="N3022" s="145"/>
    </row>
    <row r="3023" spans="1:14">
      <c r="A3023" s="258"/>
      <c r="B3023" s="258"/>
      <c r="C3023" s="146" t="s">
        <v>3974</v>
      </c>
      <c r="D3023" s="145">
        <v>0</v>
      </c>
      <c r="E3023" s="145">
        <v>1</v>
      </c>
      <c r="F3023" s="145">
        <v>0</v>
      </c>
      <c r="G3023" s="145">
        <v>0</v>
      </c>
      <c r="H3023" s="145">
        <v>0</v>
      </c>
      <c r="I3023" s="145">
        <v>0</v>
      </c>
      <c r="J3023" s="145">
        <v>0</v>
      </c>
      <c r="K3023" s="145">
        <v>1</v>
      </c>
      <c r="L3023" s="145">
        <v>0</v>
      </c>
      <c r="M3023" s="145">
        <v>0</v>
      </c>
      <c r="N3023" s="145"/>
    </row>
    <row r="3024" spans="1:14">
      <c r="A3024" s="258"/>
      <c r="B3024" s="258"/>
      <c r="C3024" s="146" t="s">
        <v>3975</v>
      </c>
      <c r="D3024" s="145">
        <v>1</v>
      </c>
      <c r="E3024" s="145">
        <v>0</v>
      </c>
      <c r="F3024" s="145">
        <v>0</v>
      </c>
      <c r="G3024" s="145">
        <v>0</v>
      </c>
      <c r="H3024" s="145">
        <v>0</v>
      </c>
      <c r="I3024" s="145">
        <v>0</v>
      </c>
      <c r="J3024" s="145">
        <v>0</v>
      </c>
      <c r="K3024" s="145">
        <v>1</v>
      </c>
      <c r="L3024" s="145">
        <v>0</v>
      </c>
      <c r="M3024" s="145">
        <v>0</v>
      </c>
      <c r="N3024" s="145"/>
    </row>
    <row r="3025" spans="1:14">
      <c r="A3025" s="258"/>
      <c r="B3025" s="258"/>
      <c r="C3025" s="146" t="s">
        <v>3976</v>
      </c>
      <c r="D3025" s="145">
        <v>1</v>
      </c>
      <c r="E3025" s="145">
        <v>0</v>
      </c>
      <c r="F3025" s="145">
        <v>0</v>
      </c>
      <c r="G3025" s="145">
        <v>0</v>
      </c>
      <c r="H3025" s="145">
        <v>0</v>
      </c>
      <c r="I3025" s="145">
        <v>0</v>
      </c>
      <c r="J3025" s="145">
        <v>0</v>
      </c>
      <c r="K3025" s="145">
        <v>0</v>
      </c>
      <c r="L3025" s="145">
        <v>0</v>
      </c>
      <c r="M3025" s="145">
        <v>1</v>
      </c>
      <c r="N3025" s="145"/>
    </row>
    <row r="3026" spans="1:14">
      <c r="A3026" s="258"/>
      <c r="B3026" s="258"/>
      <c r="C3026" s="146" t="s">
        <v>3977</v>
      </c>
      <c r="D3026" s="145">
        <v>1</v>
      </c>
      <c r="E3026" s="145">
        <v>0</v>
      </c>
      <c r="F3026" s="145">
        <v>1</v>
      </c>
      <c r="G3026" s="145">
        <v>0</v>
      </c>
      <c r="H3026" s="145">
        <v>0</v>
      </c>
      <c r="I3026" s="145">
        <v>0</v>
      </c>
      <c r="J3026" s="145">
        <v>1</v>
      </c>
      <c r="K3026" s="145">
        <v>0</v>
      </c>
      <c r="L3026" s="145">
        <v>0</v>
      </c>
      <c r="M3026" s="145">
        <v>1</v>
      </c>
      <c r="N3026" s="145"/>
    </row>
    <row r="3027" spans="1:14">
      <c r="A3027" s="258"/>
      <c r="B3027" s="258"/>
      <c r="C3027" s="147" t="s">
        <v>3978</v>
      </c>
      <c r="D3027" s="145">
        <v>1</v>
      </c>
      <c r="E3027" s="145">
        <v>0</v>
      </c>
      <c r="F3027" s="145">
        <v>1</v>
      </c>
      <c r="G3027" s="145">
        <v>0</v>
      </c>
      <c r="H3027" s="145">
        <v>0</v>
      </c>
      <c r="I3027" s="145">
        <v>0</v>
      </c>
      <c r="J3027" s="145">
        <v>0</v>
      </c>
      <c r="K3027" s="145">
        <v>0</v>
      </c>
      <c r="L3027" s="145">
        <v>1</v>
      </c>
      <c r="M3027" s="145">
        <v>1</v>
      </c>
      <c r="N3027" s="145"/>
    </row>
    <row r="3028" spans="1:14">
      <c r="A3028" s="258" t="s">
        <v>126</v>
      </c>
      <c r="B3028" s="143" t="s">
        <v>1904</v>
      </c>
      <c r="C3028" s="143"/>
      <c r="D3028" s="142">
        <v>41</v>
      </c>
      <c r="E3028" s="142">
        <v>28</v>
      </c>
      <c r="F3028" s="142">
        <v>36</v>
      </c>
      <c r="G3028" s="142">
        <v>3</v>
      </c>
      <c r="H3028" s="142">
        <v>0</v>
      </c>
      <c r="I3028" s="142">
        <v>5</v>
      </c>
      <c r="J3028" s="142"/>
      <c r="K3028" s="142"/>
      <c r="L3028" s="142"/>
      <c r="M3028" s="142"/>
      <c r="N3028" s="142"/>
    </row>
    <row r="3029" spans="1:14">
      <c r="A3029" s="258"/>
      <c r="B3029" s="258" t="s">
        <v>1905</v>
      </c>
      <c r="C3029" s="143"/>
      <c r="D3029" s="142">
        <v>25</v>
      </c>
      <c r="E3029" s="142">
        <v>24</v>
      </c>
      <c r="F3029" s="142">
        <v>27</v>
      </c>
      <c r="G3029" s="142">
        <v>1</v>
      </c>
      <c r="H3029" s="142">
        <v>0</v>
      </c>
      <c r="I3029" s="142">
        <v>1</v>
      </c>
      <c r="J3029" s="142"/>
      <c r="K3029" s="142"/>
      <c r="L3029" s="142"/>
      <c r="M3029" s="142"/>
      <c r="N3029" s="142"/>
    </row>
    <row r="3030" spans="1:14">
      <c r="A3030" s="258"/>
      <c r="B3030" s="258"/>
      <c r="C3030" s="147" t="s">
        <v>3979</v>
      </c>
      <c r="D3030" s="145">
        <v>0</v>
      </c>
      <c r="E3030" s="145">
        <v>1</v>
      </c>
      <c r="F3030" s="145">
        <v>0</v>
      </c>
      <c r="G3030" s="145">
        <v>0</v>
      </c>
      <c r="H3030" s="145">
        <v>0</v>
      </c>
      <c r="I3030" s="145">
        <v>0</v>
      </c>
      <c r="J3030" s="145">
        <v>0</v>
      </c>
      <c r="K3030" s="145">
        <v>0</v>
      </c>
      <c r="L3030" s="145">
        <v>0</v>
      </c>
      <c r="M3030" s="145">
        <v>1</v>
      </c>
      <c r="N3030" s="145">
        <v>45310</v>
      </c>
    </row>
    <row r="3031" spans="1:14">
      <c r="A3031" s="258"/>
      <c r="B3031" s="258"/>
      <c r="C3031" s="147" t="s">
        <v>3980</v>
      </c>
      <c r="D3031" s="145">
        <v>1</v>
      </c>
      <c r="E3031" s="145">
        <v>0</v>
      </c>
      <c r="F3031" s="145">
        <v>0</v>
      </c>
      <c r="G3031" s="145">
        <v>0</v>
      </c>
      <c r="H3031" s="145">
        <v>0</v>
      </c>
      <c r="I3031" s="145">
        <v>0</v>
      </c>
      <c r="J3031" s="145">
        <v>0</v>
      </c>
      <c r="K3031" s="145">
        <v>0</v>
      </c>
      <c r="L3031" s="145">
        <v>1</v>
      </c>
      <c r="M3031" s="145">
        <v>0</v>
      </c>
      <c r="N3031" s="145">
        <v>3295</v>
      </c>
    </row>
    <row r="3032" spans="1:14">
      <c r="A3032" s="258"/>
      <c r="B3032" s="258"/>
      <c r="C3032" s="147" t="s">
        <v>3981</v>
      </c>
      <c r="D3032" s="145">
        <v>1</v>
      </c>
      <c r="E3032" s="145">
        <v>1</v>
      </c>
      <c r="F3032" s="145">
        <v>0</v>
      </c>
      <c r="G3032" s="145">
        <v>0</v>
      </c>
      <c r="H3032" s="145">
        <v>0</v>
      </c>
      <c r="I3032" s="145">
        <v>0</v>
      </c>
      <c r="J3032" s="145">
        <v>0</v>
      </c>
      <c r="K3032" s="145">
        <v>1</v>
      </c>
      <c r="L3032" s="145">
        <v>0</v>
      </c>
      <c r="M3032" s="145">
        <v>1</v>
      </c>
      <c r="N3032" s="145">
        <v>39266</v>
      </c>
    </row>
    <row r="3033" spans="1:14">
      <c r="A3033" s="258"/>
      <c r="B3033" s="258"/>
      <c r="C3033" s="147" t="s">
        <v>3982</v>
      </c>
      <c r="D3033" s="145">
        <v>2</v>
      </c>
      <c r="E3033" s="145">
        <v>0</v>
      </c>
      <c r="F3033" s="145">
        <v>1</v>
      </c>
      <c r="G3033" s="145">
        <v>0</v>
      </c>
      <c r="H3033" s="145">
        <v>0</v>
      </c>
      <c r="I3033" s="145">
        <v>0</v>
      </c>
      <c r="J3033" s="145">
        <v>1</v>
      </c>
      <c r="K3033" s="145">
        <v>1</v>
      </c>
      <c r="L3033" s="145">
        <v>0</v>
      </c>
      <c r="M3033" s="145">
        <v>1</v>
      </c>
      <c r="N3033" s="145">
        <v>14431</v>
      </c>
    </row>
    <row r="3034" spans="1:14">
      <c r="A3034" s="258"/>
      <c r="B3034" s="258"/>
      <c r="C3034" s="147" t="s">
        <v>3983</v>
      </c>
      <c r="D3034" s="145">
        <v>1</v>
      </c>
      <c r="E3034" s="145">
        <v>0</v>
      </c>
      <c r="F3034" s="145">
        <v>0</v>
      </c>
      <c r="G3034" s="145">
        <v>0</v>
      </c>
      <c r="H3034" s="145">
        <v>0</v>
      </c>
      <c r="I3034" s="145">
        <v>0</v>
      </c>
      <c r="J3034" s="145">
        <v>0</v>
      </c>
      <c r="K3034" s="145">
        <v>0</v>
      </c>
      <c r="L3034" s="145">
        <v>0</v>
      </c>
      <c r="M3034" s="145">
        <v>1</v>
      </c>
      <c r="N3034" s="145">
        <v>2082</v>
      </c>
    </row>
    <row r="3035" spans="1:14">
      <c r="A3035" s="258"/>
      <c r="B3035" s="258"/>
      <c r="C3035" s="147" t="s">
        <v>3984</v>
      </c>
      <c r="D3035" s="145">
        <v>0</v>
      </c>
      <c r="E3035" s="145">
        <v>0</v>
      </c>
      <c r="F3035" s="145">
        <v>1</v>
      </c>
      <c r="G3035" s="145">
        <v>0</v>
      </c>
      <c r="H3035" s="145">
        <v>0</v>
      </c>
      <c r="I3035" s="145">
        <v>0</v>
      </c>
      <c r="J3035" s="145">
        <v>0</v>
      </c>
      <c r="K3035" s="145">
        <v>0</v>
      </c>
      <c r="L3035" s="145">
        <v>1</v>
      </c>
      <c r="M3035" s="145">
        <v>0</v>
      </c>
      <c r="N3035" s="145">
        <v>23607</v>
      </c>
    </row>
    <row r="3036" spans="1:14">
      <c r="A3036" s="258"/>
      <c r="B3036" s="258"/>
      <c r="C3036" s="147" t="s">
        <v>3985</v>
      </c>
      <c r="D3036" s="145">
        <v>0</v>
      </c>
      <c r="E3036" s="145">
        <v>0</v>
      </c>
      <c r="F3036" s="145">
        <v>0</v>
      </c>
      <c r="G3036" s="145">
        <v>0</v>
      </c>
      <c r="H3036" s="145">
        <v>0</v>
      </c>
      <c r="I3036" s="145">
        <v>1</v>
      </c>
      <c r="J3036" s="145">
        <v>0</v>
      </c>
      <c r="K3036" s="145">
        <v>0</v>
      </c>
      <c r="L3036" s="145">
        <v>1</v>
      </c>
      <c r="M3036" s="145">
        <v>0</v>
      </c>
      <c r="N3036" s="145">
        <v>84636</v>
      </c>
    </row>
    <row r="3037" spans="1:14">
      <c r="A3037" s="258"/>
      <c r="B3037" s="258"/>
      <c r="C3037" s="147" t="s">
        <v>3986</v>
      </c>
      <c r="D3037" s="145">
        <v>1</v>
      </c>
      <c r="E3037" s="145">
        <v>1</v>
      </c>
      <c r="F3037" s="145">
        <v>0</v>
      </c>
      <c r="G3037" s="145">
        <v>0</v>
      </c>
      <c r="H3037" s="145">
        <v>0</v>
      </c>
      <c r="I3037" s="145">
        <v>0</v>
      </c>
      <c r="J3037" s="145">
        <v>2</v>
      </c>
      <c r="K3037" s="145"/>
      <c r="L3037" s="145"/>
      <c r="M3037" s="145"/>
      <c r="N3037" s="145">
        <v>83071</v>
      </c>
    </row>
    <row r="3038" spans="1:14">
      <c r="A3038" s="258"/>
      <c r="B3038" s="258"/>
      <c r="C3038" s="147" t="s">
        <v>3987</v>
      </c>
      <c r="D3038" s="145">
        <v>0</v>
      </c>
      <c r="E3038" s="145">
        <v>1</v>
      </c>
      <c r="F3038" s="145">
        <v>0</v>
      </c>
      <c r="G3038" s="145">
        <v>0</v>
      </c>
      <c r="H3038" s="145">
        <v>0</v>
      </c>
      <c r="I3038" s="145">
        <v>0</v>
      </c>
      <c r="J3038" s="145">
        <v>0</v>
      </c>
      <c r="K3038" s="145">
        <v>1</v>
      </c>
      <c r="L3038" s="145">
        <v>0</v>
      </c>
      <c r="M3038" s="145">
        <v>0</v>
      </c>
      <c r="N3038" s="145">
        <v>11922</v>
      </c>
    </row>
    <row r="3039" spans="1:14">
      <c r="A3039" s="258"/>
      <c r="B3039" s="258"/>
      <c r="C3039" s="147" t="s">
        <v>3574</v>
      </c>
      <c r="D3039" s="145">
        <v>2</v>
      </c>
      <c r="E3039" s="145">
        <v>1</v>
      </c>
      <c r="F3039" s="145">
        <v>0</v>
      </c>
      <c r="G3039" s="145">
        <v>0</v>
      </c>
      <c r="H3039" s="145">
        <v>0</v>
      </c>
      <c r="I3039" s="145">
        <v>0</v>
      </c>
      <c r="J3039" s="145">
        <v>0</v>
      </c>
      <c r="K3039" s="145">
        <v>0</v>
      </c>
      <c r="L3039" s="145">
        <v>1</v>
      </c>
      <c r="M3039" s="145">
        <v>2</v>
      </c>
      <c r="N3039" s="145">
        <v>56267</v>
      </c>
    </row>
    <row r="3040" spans="1:14">
      <c r="A3040" s="258"/>
      <c r="B3040" s="258"/>
      <c r="C3040" s="147" t="s">
        <v>3988</v>
      </c>
      <c r="D3040" s="145">
        <v>2</v>
      </c>
      <c r="E3040" s="145">
        <v>3</v>
      </c>
      <c r="F3040" s="145">
        <v>2</v>
      </c>
      <c r="G3040" s="145">
        <v>0</v>
      </c>
      <c r="H3040" s="145">
        <v>0</v>
      </c>
      <c r="I3040" s="145">
        <v>0</v>
      </c>
      <c r="J3040" s="145">
        <v>0</v>
      </c>
      <c r="K3040" s="145">
        <v>2</v>
      </c>
      <c r="L3040" s="145">
        <v>4</v>
      </c>
      <c r="M3040" s="145">
        <v>1</v>
      </c>
      <c r="N3040" s="145">
        <v>30258</v>
      </c>
    </row>
    <row r="3041" spans="1:14">
      <c r="A3041" s="258"/>
      <c r="B3041" s="258"/>
      <c r="C3041" s="147" t="s">
        <v>3989</v>
      </c>
      <c r="D3041" s="145">
        <v>0</v>
      </c>
      <c r="E3041" s="145">
        <v>0</v>
      </c>
      <c r="F3041" s="145">
        <v>1</v>
      </c>
      <c r="G3041" s="145">
        <v>0</v>
      </c>
      <c r="H3041" s="145">
        <v>0</v>
      </c>
      <c r="I3041" s="145">
        <v>0</v>
      </c>
      <c r="J3041" s="145">
        <v>0</v>
      </c>
      <c r="K3041" s="145">
        <v>0</v>
      </c>
      <c r="L3041" s="145">
        <v>1</v>
      </c>
      <c r="M3041" s="145">
        <v>0</v>
      </c>
      <c r="N3041" s="145">
        <v>5263</v>
      </c>
    </row>
    <row r="3042" spans="1:14">
      <c r="A3042" s="258"/>
      <c r="B3042" s="258"/>
      <c r="C3042" s="147" t="s">
        <v>3990</v>
      </c>
      <c r="D3042" s="145">
        <v>1</v>
      </c>
      <c r="E3042" s="145">
        <v>0</v>
      </c>
      <c r="F3042" s="145">
        <v>0</v>
      </c>
      <c r="G3042" s="145">
        <v>0</v>
      </c>
      <c r="H3042" s="145">
        <v>0</v>
      </c>
      <c r="I3042" s="145">
        <v>0</v>
      </c>
      <c r="J3042" s="145">
        <v>0</v>
      </c>
      <c r="K3042" s="145">
        <v>1</v>
      </c>
      <c r="L3042" s="145">
        <v>0</v>
      </c>
      <c r="M3042" s="145">
        <v>0</v>
      </c>
      <c r="N3042" s="145">
        <v>6739</v>
      </c>
    </row>
    <row r="3043" spans="1:14">
      <c r="A3043" s="258"/>
      <c r="B3043" s="258"/>
      <c r="C3043" s="147" t="s">
        <v>3991</v>
      </c>
      <c r="D3043" s="145">
        <v>0</v>
      </c>
      <c r="E3043" s="145">
        <v>0</v>
      </c>
      <c r="F3043" s="145">
        <v>2</v>
      </c>
      <c r="G3043" s="145">
        <v>0</v>
      </c>
      <c r="H3043" s="145">
        <v>0</v>
      </c>
      <c r="I3043" s="145">
        <v>0</v>
      </c>
      <c r="J3043" s="145">
        <v>1</v>
      </c>
      <c r="K3043" s="145">
        <v>1</v>
      </c>
      <c r="L3043" s="145">
        <v>0</v>
      </c>
      <c r="M3043" s="145">
        <v>0</v>
      </c>
      <c r="N3043" s="145">
        <v>21977</v>
      </c>
    </row>
    <row r="3044" spans="1:14" ht="19">
      <c r="A3044" s="258"/>
      <c r="B3044" s="258"/>
      <c r="C3044" s="147" t="s">
        <v>8152</v>
      </c>
      <c r="D3044" s="145">
        <v>0</v>
      </c>
      <c r="E3044" s="145">
        <v>4</v>
      </c>
      <c r="F3044" s="145">
        <v>6</v>
      </c>
      <c r="G3044" s="145">
        <v>0</v>
      </c>
      <c r="H3044" s="145">
        <v>0</v>
      </c>
      <c r="I3044" s="145">
        <v>0</v>
      </c>
      <c r="J3044" s="145">
        <v>2</v>
      </c>
      <c r="K3044" s="145">
        <v>4</v>
      </c>
      <c r="L3044" s="145">
        <v>1</v>
      </c>
      <c r="M3044" s="145">
        <v>0</v>
      </c>
      <c r="N3044" s="145">
        <v>97430</v>
      </c>
    </row>
    <row r="3045" spans="1:14">
      <c r="A3045" s="258"/>
      <c r="B3045" s="258"/>
      <c r="C3045" s="147" t="s">
        <v>2634</v>
      </c>
      <c r="D3045" s="145">
        <v>0</v>
      </c>
      <c r="E3045" s="145">
        <v>2</v>
      </c>
      <c r="F3045" s="145">
        <v>0</v>
      </c>
      <c r="G3045" s="145">
        <v>0</v>
      </c>
      <c r="H3045" s="145">
        <v>0</v>
      </c>
      <c r="I3045" s="145">
        <v>0</v>
      </c>
      <c r="J3045" s="145">
        <v>1</v>
      </c>
      <c r="K3045" s="145">
        <v>0</v>
      </c>
      <c r="L3045" s="145">
        <v>0</v>
      </c>
      <c r="M3045" s="145">
        <v>1</v>
      </c>
      <c r="N3045" s="145">
        <v>8516</v>
      </c>
    </row>
    <row r="3046" spans="1:14">
      <c r="A3046" s="258"/>
      <c r="B3046" s="258"/>
      <c r="C3046" s="147" t="s">
        <v>1980</v>
      </c>
      <c r="D3046" s="145">
        <v>1</v>
      </c>
      <c r="E3046" s="145">
        <v>0</v>
      </c>
      <c r="F3046" s="145">
        <v>0</v>
      </c>
      <c r="G3046" s="145">
        <v>0</v>
      </c>
      <c r="H3046" s="145">
        <v>0</v>
      </c>
      <c r="I3046" s="145">
        <v>0</v>
      </c>
      <c r="J3046" s="145">
        <v>0</v>
      </c>
      <c r="K3046" s="145">
        <v>0</v>
      </c>
      <c r="L3046" s="145">
        <v>0</v>
      </c>
      <c r="M3046" s="145">
        <v>1</v>
      </c>
      <c r="N3046" s="145">
        <v>22989</v>
      </c>
    </row>
    <row r="3047" spans="1:14">
      <c r="A3047" s="258"/>
      <c r="B3047" s="258"/>
      <c r="C3047" s="147" t="s">
        <v>2012</v>
      </c>
      <c r="D3047" s="145">
        <v>0</v>
      </c>
      <c r="E3047" s="145">
        <v>1</v>
      </c>
      <c r="F3047" s="145">
        <v>0</v>
      </c>
      <c r="G3047" s="145">
        <v>0</v>
      </c>
      <c r="H3047" s="145">
        <v>0</v>
      </c>
      <c r="I3047" s="145">
        <v>0</v>
      </c>
      <c r="J3047" s="145">
        <v>0</v>
      </c>
      <c r="K3047" s="145">
        <v>0</v>
      </c>
      <c r="L3047" s="145">
        <v>0</v>
      </c>
      <c r="M3047" s="145">
        <v>1</v>
      </c>
      <c r="N3047" s="145">
        <v>5921</v>
      </c>
    </row>
    <row r="3048" spans="1:14">
      <c r="A3048" s="258"/>
      <c r="B3048" s="258"/>
      <c r="C3048" s="147" t="s">
        <v>3138</v>
      </c>
      <c r="D3048" s="145">
        <v>1</v>
      </c>
      <c r="E3048" s="145">
        <v>0</v>
      </c>
      <c r="F3048" s="145">
        <v>0</v>
      </c>
      <c r="G3048" s="145">
        <v>0</v>
      </c>
      <c r="H3048" s="145">
        <v>0</v>
      </c>
      <c r="I3048" s="145">
        <v>0</v>
      </c>
      <c r="J3048" s="145">
        <v>1</v>
      </c>
      <c r="K3048" s="145">
        <v>0</v>
      </c>
      <c r="L3048" s="145">
        <v>0</v>
      </c>
      <c r="M3048" s="145">
        <v>0</v>
      </c>
      <c r="N3048" s="145">
        <v>7004</v>
      </c>
    </row>
    <row r="3049" spans="1:14" ht="19">
      <c r="A3049" s="258"/>
      <c r="B3049" s="258"/>
      <c r="C3049" s="147" t="s">
        <v>8153</v>
      </c>
      <c r="D3049" s="145">
        <v>1</v>
      </c>
      <c r="E3049" s="145">
        <v>1</v>
      </c>
      <c r="F3049" s="145">
        <v>3</v>
      </c>
      <c r="G3049" s="145">
        <v>0</v>
      </c>
      <c r="H3049" s="145">
        <v>0</v>
      </c>
      <c r="I3049" s="145">
        <v>0</v>
      </c>
      <c r="J3049" s="145">
        <v>0</v>
      </c>
      <c r="K3049" s="145">
        <v>2</v>
      </c>
      <c r="L3049" s="145">
        <v>0</v>
      </c>
      <c r="M3049" s="145">
        <v>1</v>
      </c>
      <c r="N3049" s="145">
        <v>201373</v>
      </c>
    </row>
    <row r="3050" spans="1:14" ht="19">
      <c r="A3050" s="258"/>
      <c r="B3050" s="258"/>
      <c r="C3050" s="147" t="s">
        <v>8154</v>
      </c>
      <c r="D3050" s="145">
        <v>2</v>
      </c>
      <c r="E3050" s="145">
        <v>0</v>
      </c>
      <c r="F3050" s="145">
        <v>0</v>
      </c>
      <c r="G3050" s="145">
        <v>0</v>
      </c>
      <c r="H3050" s="145">
        <v>0</v>
      </c>
      <c r="I3050" s="145">
        <v>0</v>
      </c>
      <c r="J3050" s="145">
        <v>0</v>
      </c>
      <c r="K3050" s="145">
        <v>0</v>
      </c>
      <c r="L3050" s="145">
        <v>1</v>
      </c>
      <c r="M3050" s="145">
        <v>0</v>
      </c>
      <c r="N3050" s="145">
        <v>18616</v>
      </c>
    </row>
    <row r="3051" spans="1:14">
      <c r="A3051" s="258"/>
      <c r="B3051" s="258"/>
      <c r="C3051" s="147" t="s">
        <v>3766</v>
      </c>
      <c r="D3051" s="145">
        <v>0</v>
      </c>
      <c r="E3051" s="145">
        <v>1</v>
      </c>
      <c r="F3051" s="145">
        <v>0</v>
      </c>
      <c r="G3051" s="145">
        <v>0</v>
      </c>
      <c r="H3051" s="145">
        <v>0</v>
      </c>
      <c r="I3051" s="145">
        <v>0</v>
      </c>
      <c r="J3051" s="145">
        <v>0</v>
      </c>
      <c r="K3051" s="145">
        <v>1</v>
      </c>
      <c r="L3051" s="145">
        <v>0</v>
      </c>
      <c r="M3051" s="145">
        <v>0</v>
      </c>
      <c r="N3051" s="145">
        <v>14455</v>
      </c>
    </row>
    <row r="3052" spans="1:14">
      <c r="A3052" s="258"/>
      <c r="B3052" s="258"/>
      <c r="C3052" s="147" t="s">
        <v>3992</v>
      </c>
      <c r="D3052" s="145">
        <v>0</v>
      </c>
      <c r="E3052" s="145">
        <v>0</v>
      </c>
      <c r="F3052" s="145">
        <v>1</v>
      </c>
      <c r="G3052" s="145">
        <v>0</v>
      </c>
      <c r="H3052" s="145">
        <v>0</v>
      </c>
      <c r="I3052" s="145">
        <v>0</v>
      </c>
      <c r="J3052" s="145">
        <v>0</v>
      </c>
      <c r="K3052" s="145">
        <v>1</v>
      </c>
      <c r="L3052" s="145"/>
      <c r="M3052" s="145"/>
      <c r="N3052" s="145">
        <v>26021</v>
      </c>
    </row>
    <row r="3053" spans="1:14">
      <c r="A3053" s="258"/>
      <c r="B3053" s="258"/>
      <c r="C3053" s="147" t="s">
        <v>2008</v>
      </c>
      <c r="D3053" s="145">
        <v>0</v>
      </c>
      <c r="E3053" s="145">
        <v>0</v>
      </c>
      <c r="F3053" s="145">
        <v>1</v>
      </c>
      <c r="G3053" s="145">
        <v>0</v>
      </c>
      <c r="H3053" s="145">
        <v>0</v>
      </c>
      <c r="I3053" s="145">
        <v>0</v>
      </c>
      <c r="J3053" s="145">
        <v>0</v>
      </c>
      <c r="K3053" s="145">
        <v>0</v>
      </c>
      <c r="L3053" s="145">
        <v>0</v>
      </c>
      <c r="M3053" s="145">
        <v>1</v>
      </c>
      <c r="N3053" s="145">
        <v>589</v>
      </c>
    </row>
    <row r="3054" spans="1:14">
      <c r="A3054" s="258"/>
      <c r="B3054" s="258"/>
      <c r="C3054" s="147" t="s">
        <v>3993</v>
      </c>
      <c r="D3054" s="145">
        <v>2</v>
      </c>
      <c r="E3054" s="145">
        <v>1</v>
      </c>
      <c r="F3054" s="145">
        <v>2</v>
      </c>
      <c r="G3054" s="145">
        <v>1</v>
      </c>
      <c r="H3054" s="145">
        <v>0</v>
      </c>
      <c r="I3054" s="145">
        <v>0</v>
      </c>
      <c r="J3054" s="145">
        <v>1</v>
      </c>
      <c r="K3054" s="145">
        <v>4</v>
      </c>
      <c r="L3054" s="145">
        <v>0</v>
      </c>
      <c r="M3054" s="145">
        <v>1</v>
      </c>
      <c r="N3054" s="145">
        <v>36907</v>
      </c>
    </row>
    <row r="3055" spans="1:14">
      <c r="A3055" s="258"/>
      <c r="B3055" s="258"/>
      <c r="C3055" s="147" t="s">
        <v>3994</v>
      </c>
      <c r="D3055" s="145">
        <v>0</v>
      </c>
      <c r="E3055" s="145">
        <v>4</v>
      </c>
      <c r="F3055" s="145">
        <v>0</v>
      </c>
      <c r="G3055" s="145">
        <v>0</v>
      </c>
      <c r="H3055" s="145">
        <v>0</v>
      </c>
      <c r="I3055" s="145">
        <v>0</v>
      </c>
      <c r="J3055" s="145">
        <v>1</v>
      </c>
      <c r="K3055" s="145">
        <v>1</v>
      </c>
      <c r="L3055" s="145">
        <v>0</v>
      </c>
      <c r="M3055" s="145">
        <v>2</v>
      </c>
      <c r="N3055" s="145">
        <v>5557</v>
      </c>
    </row>
    <row r="3056" spans="1:14" ht="19">
      <c r="A3056" s="258"/>
      <c r="B3056" s="258"/>
      <c r="C3056" s="147" t="s">
        <v>8155</v>
      </c>
      <c r="D3056" s="145">
        <v>1</v>
      </c>
      <c r="E3056" s="145">
        <v>2</v>
      </c>
      <c r="F3056" s="145">
        <v>0</v>
      </c>
      <c r="G3056" s="145">
        <v>0</v>
      </c>
      <c r="H3056" s="145">
        <v>0</v>
      </c>
      <c r="I3056" s="145">
        <v>0</v>
      </c>
      <c r="J3056" s="145">
        <v>0</v>
      </c>
      <c r="K3056" s="145">
        <v>0</v>
      </c>
      <c r="L3056" s="145">
        <v>1</v>
      </c>
      <c r="M3056" s="145">
        <v>1</v>
      </c>
      <c r="N3056" s="145">
        <v>38318</v>
      </c>
    </row>
    <row r="3057" spans="1:14">
      <c r="A3057" s="258"/>
      <c r="B3057" s="258"/>
      <c r="C3057" s="147" t="s">
        <v>3995</v>
      </c>
      <c r="D3057" s="145">
        <v>2</v>
      </c>
      <c r="E3057" s="145">
        <v>0</v>
      </c>
      <c r="F3057" s="145">
        <v>0</v>
      </c>
      <c r="G3057" s="145">
        <v>0</v>
      </c>
      <c r="H3057" s="145">
        <v>0</v>
      </c>
      <c r="I3057" s="145">
        <v>0</v>
      </c>
      <c r="J3057" s="145">
        <v>1</v>
      </c>
      <c r="K3057" s="145">
        <v>0</v>
      </c>
      <c r="L3057" s="145">
        <v>0</v>
      </c>
      <c r="M3057" s="145">
        <v>1</v>
      </c>
      <c r="N3057" s="145">
        <v>13682</v>
      </c>
    </row>
    <row r="3058" spans="1:14">
      <c r="A3058" s="258"/>
      <c r="B3058" s="258"/>
      <c r="C3058" s="147" t="s">
        <v>3996</v>
      </c>
      <c r="D3058" s="145">
        <v>1</v>
      </c>
      <c r="E3058" s="145">
        <v>0</v>
      </c>
      <c r="F3058" s="145">
        <v>5</v>
      </c>
      <c r="G3058" s="145">
        <v>0</v>
      </c>
      <c r="H3058" s="145">
        <v>0</v>
      </c>
      <c r="I3058" s="145">
        <v>0</v>
      </c>
      <c r="J3058" s="145">
        <v>1</v>
      </c>
      <c r="K3058" s="145">
        <v>3</v>
      </c>
      <c r="L3058" s="145">
        <v>2</v>
      </c>
      <c r="M3058" s="145">
        <v>0</v>
      </c>
      <c r="N3058" s="145">
        <v>10368</v>
      </c>
    </row>
    <row r="3059" spans="1:14">
      <c r="A3059" s="258"/>
      <c r="B3059" s="258"/>
      <c r="C3059" s="147" t="s">
        <v>131</v>
      </c>
      <c r="D3059" s="145">
        <v>0</v>
      </c>
      <c r="E3059" s="145">
        <v>0</v>
      </c>
      <c r="F3059" s="145">
        <v>1</v>
      </c>
      <c r="G3059" s="145">
        <v>0</v>
      </c>
      <c r="H3059" s="145">
        <v>0</v>
      </c>
      <c r="I3059" s="145">
        <v>0</v>
      </c>
      <c r="J3059" s="145">
        <v>0</v>
      </c>
      <c r="K3059" s="145">
        <v>0</v>
      </c>
      <c r="L3059" s="145">
        <v>0</v>
      </c>
      <c r="M3059" s="145">
        <v>1</v>
      </c>
      <c r="N3059" s="145">
        <v>33535</v>
      </c>
    </row>
    <row r="3060" spans="1:14">
      <c r="A3060" s="258"/>
      <c r="B3060" s="258"/>
      <c r="C3060" s="147" t="s">
        <v>2639</v>
      </c>
      <c r="D3060" s="145">
        <v>1</v>
      </c>
      <c r="E3060" s="145">
        <v>0</v>
      </c>
      <c r="F3060" s="145">
        <v>0</v>
      </c>
      <c r="G3060" s="145">
        <v>0</v>
      </c>
      <c r="H3060" s="145">
        <v>0</v>
      </c>
      <c r="I3060" s="145">
        <v>0</v>
      </c>
      <c r="J3060" s="145">
        <v>0</v>
      </c>
      <c r="K3060" s="145">
        <v>0</v>
      </c>
      <c r="L3060" s="145">
        <v>0</v>
      </c>
      <c r="M3060" s="145">
        <v>1</v>
      </c>
      <c r="N3060" s="145">
        <v>1587</v>
      </c>
    </row>
    <row r="3061" spans="1:14">
      <c r="A3061" s="258"/>
      <c r="B3061" s="258"/>
      <c r="C3061" s="147" t="s">
        <v>3997</v>
      </c>
      <c r="D3061" s="145">
        <v>1</v>
      </c>
      <c r="E3061" s="145">
        <v>0</v>
      </c>
      <c r="F3061" s="145">
        <v>0</v>
      </c>
      <c r="G3061" s="145">
        <v>0</v>
      </c>
      <c r="H3061" s="145">
        <v>0</v>
      </c>
      <c r="I3061" s="145">
        <v>0</v>
      </c>
      <c r="J3061" s="145">
        <v>1</v>
      </c>
      <c r="K3061" s="145">
        <v>0</v>
      </c>
      <c r="L3061" s="145">
        <v>0</v>
      </c>
      <c r="M3061" s="145">
        <v>0</v>
      </c>
      <c r="N3061" s="145">
        <v>115900</v>
      </c>
    </row>
    <row r="3062" spans="1:14">
      <c r="A3062" s="258"/>
      <c r="B3062" s="258"/>
      <c r="C3062" s="147" t="s">
        <v>3998</v>
      </c>
      <c r="D3062" s="145">
        <v>1</v>
      </c>
      <c r="E3062" s="145">
        <v>0</v>
      </c>
      <c r="F3062" s="145">
        <v>1</v>
      </c>
      <c r="G3062" s="145">
        <v>0</v>
      </c>
      <c r="H3062" s="145">
        <v>0</v>
      </c>
      <c r="I3062" s="145">
        <v>0</v>
      </c>
      <c r="J3062" s="145">
        <v>1</v>
      </c>
      <c r="K3062" s="145">
        <v>1</v>
      </c>
      <c r="L3062" s="145">
        <v>0</v>
      </c>
      <c r="M3062" s="145">
        <v>0</v>
      </c>
      <c r="N3062" s="145">
        <v>138020</v>
      </c>
    </row>
    <row r="3063" spans="1:14">
      <c r="A3063" s="258"/>
      <c r="B3063" s="258" t="s">
        <v>1951</v>
      </c>
      <c r="C3063" s="143"/>
      <c r="D3063" s="142">
        <v>6</v>
      </c>
      <c r="E3063" s="142">
        <v>0</v>
      </c>
      <c r="F3063" s="142">
        <v>3</v>
      </c>
      <c r="G3063" s="142">
        <v>0</v>
      </c>
      <c r="H3063" s="142">
        <v>0</v>
      </c>
      <c r="I3063" s="142">
        <v>1</v>
      </c>
      <c r="J3063" s="142"/>
      <c r="K3063" s="142"/>
      <c r="L3063" s="142"/>
      <c r="M3063" s="142"/>
      <c r="N3063" s="142"/>
    </row>
    <row r="3064" spans="1:14">
      <c r="A3064" s="258"/>
      <c r="B3064" s="258"/>
      <c r="C3064" s="147" t="s">
        <v>3999</v>
      </c>
      <c r="D3064" s="145">
        <v>1</v>
      </c>
      <c r="E3064" s="145">
        <v>0</v>
      </c>
      <c r="F3064" s="145">
        <v>0</v>
      </c>
      <c r="G3064" s="145">
        <v>0</v>
      </c>
      <c r="H3064" s="145">
        <v>0</v>
      </c>
      <c r="I3064" s="145">
        <v>0</v>
      </c>
      <c r="J3064" s="145">
        <v>0</v>
      </c>
      <c r="K3064" s="145">
        <v>0</v>
      </c>
      <c r="L3064" s="145">
        <v>0</v>
      </c>
      <c r="M3064" s="145">
        <v>1</v>
      </c>
      <c r="N3064" s="145">
        <v>7064</v>
      </c>
    </row>
    <row r="3065" spans="1:14">
      <c r="A3065" s="258"/>
      <c r="B3065" s="258"/>
      <c r="C3065" s="147" t="s">
        <v>4000</v>
      </c>
      <c r="D3065" s="145">
        <v>5</v>
      </c>
      <c r="E3065" s="145">
        <v>0</v>
      </c>
      <c r="F3065" s="145">
        <v>2</v>
      </c>
      <c r="G3065" s="145">
        <v>0</v>
      </c>
      <c r="H3065" s="145">
        <v>0</v>
      </c>
      <c r="I3065" s="145">
        <v>1</v>
      </c>
      <c r="J3065" s="145">
        <v>1</v>
      </c>
      <c r="K3065" s="145">
        <v>4</v>
      </c>
      <c r="L3065" s="145">
        <v>3</v>
      </c>
      <c r="M3065" s="145">
        <v>0</v>
      </c>
      <c r="N3065" s="145">
        <v>38804</v>
      </c>
    </row>
    <row r="3066" spans="1:14">
      <c r="A3066" s="258"/>
      <c r="B3066" s="258"/>
      <c r="C3066" s="147" t="s">
        <v>4001</v>
      </c>
      <c r="D3066" s="145">
        <v>0</v>
      </c>
      <c r="E3066" s="145">
        <v>0</v>
      </c>
      <c r="F3066" s="145">
        <v>1</v>
      </c>
      <c r="G3066" s="145">
        <v>0</v>
      </c>
      <c r="H3066" s="145">
        <v>0</v>
      </c>
      <c r="I3066" s="145">
        <v>0</v>
      </c>
      <c r="J3066" s="145">
        <v>1</v>
      </c>
      <c r="K3066" s="145">
        <v>0</v>
      </c>
      <c r="L3066" s="145">
        <v>0</v>
      </c>
      <c r="M3066" s="145">
        <v>0</v>
      </c>
      <c r="N3066" s="145">
        <v>36680</v>
      </c>
    </row>
    <row r="3067" spans="1:14">
      <c r="A3067" s="258"/>
      <c r="B3067" s="258" t="s">
        <v>1955</v>
      </c>
      <c r="C3067" s="143"/>
      <c r="D3067" s="142">
        <v>2</v>
      </c>
      <c r="E3067" s="142">
        <v>3</v>
      </c>
      <c r="F3067" s="142">
        <v>2</v>
      </c>
      <c r="G3067" s="142">
        <v>0</v>
      </c>
      <c r="H3067" s="142">
        <v>0</v>
      </c>
      <c r="I3067" s="142">
        <v>1</v>
      </c>
      <c r="J3067" s="142"/>
      <c r="K3067" s="142"/>
      <c r="L3067" s="142"/>
      <c r="M3067" s="142"/>
      <c r="N3067" s="142"/>
    </row>
    <row r="3068" spans="1:14" ht="19">
      <c r="A3068" s="258"/>
      <c r="B3068" s="258"/>
      <c r="C3068" s="147" t="s">
        <v>8156</v>
      </c>
      <c r="D3068" s="145">
        <v>0</v>
      </c>
      <c r="E3068" s="145">
        <v>2</v>
      </c>
      <c r="F3068" s="145">
        <v>0</v>
      </c>
      <c r="G3068" s="145">
        <v>0</v>
      </c>
      <c r="H3068" s="145">
        <v>0</v>
      </c>
      <c r="I3068" s="145">
        <v>0</v>
      </c>
      <c r="J3068" s="145">
        <v>1</v>
      </c>
      <c r="K3068" s="145">
        <v>0</v>
      </c>
      <c r="L3068" s="145">
        <v>0</v>
      </c>
      <c r="M3068" s="145">
        <v>0</v>
      </c>
      <c r="N3068" s="145"/>
    </row>
    <row r="3069" spans="1:14">
      <c r="A3069" s="258"/>
      <c r="B3069" s="258"/>
      <c r="C3069" s="147" t="s">
        <v>4002</v>
      </c>
      <c r="D3069" s="145">
        <v>1</v>
      </c>
      <c r="E3069" s="145">
        <v>0</v>
      </c>
      <c r="F3069" s="145">
        <v>0</v>
      </c>
      <c r="G3069" s="145">
        <v>0</v>
      </c>
      <c r="H3069" s="145">
        <v>0</v>
      </c>
      <c r="I3069" s="145">
        <v>0</v>
      </c>
      <c r="J3069" s="145">
        <v>0</v>
      </c>
      <c r="K3069" s="145">
        <v>1</v>
      </c>
      <c r="L3069" s="145">
        <v>0</v>
      </c>
      <c r="M3069" s="145">
        <v>0</v>
      </c>
      <c r="N3069" s="145"/>
    </row>
    <row r="3070" spans="1:14" ht="19">
      <c r="A3070" s="258"/>
      <c r="B3070" s="258"/>
      <c r="C3070" s="147" t="s">
        <v>8157</v>
      </c>
      <c r="D3070" s="145">
        <v>1</v>
      </c>
      <c r="E3070" s="145">
        <v>1</v>
      </c>
      <c r="F3070" s="145">
        <v>2</v>
      </c>
      <c r="G3070" s="145">
        <v>0</v>
      </c>
      <c r="H3070" s="145">
        <v>0</v>
      </c>
      <c r="I3070" s="145">
        <v>1</v>
      </c>
      <c r="J3070" s="145">
        <v>1</v>
      </c>
      <c r="K3070" s="145">
        <v>1</v>
      </c>
      <c r="L3070" s="145">
        <v>1</v>
      </c>
      <c r="M3070" s="145">
        <v>1</v>
      </c>
      <c r="N3070" s="145"/>
    </row>
    <row r="3071" spans="1:14">
      <c r="A3071" s="258"/>
      <c r="B3071" s="258" t="s">
        <v>1963</v>
      </c>
      <c r="C3071" s="143"/>
      <c r="D3071" s="142">
        <v>2</v>
      </c>
      <c r="E3071" s="142">
        <v>1</v>
      </c>
      <c r="F3071" s="142">
        <v>0</v>
      </c>
      <c r="G3071" s="142">
        <v>1</v>
      </c>
      <c r="H3071" s="142">
        <v>0</v>
      </c>
      <c r="I3071" s="142">
        <v>0</v>
      </c>
      <c r="J3071" s="142"/>
      <c r="K3071" s="142"/>
      <c r="L3071" s="142"/>
      <c r="M3071" s="142"/>
      <c r="N3071" s="142"/>
    </row>
    <row r="3072" spans="1:14">
      <c r="A3072" s="258"/>
      <c r="B3072" s="258"/>
      <c r="C3072" s="147" t="s">
        <v>4003</v>
      </c>
      <c r="D3072" s="145">
        <v>0</v>
      </c>
      <c r="E3072" s="145">
        <v>1</v>
      </c>
      <c r="F3072" s="145">
        <v>0</v>
      </c>
      <c r="G3072" s="145">
        <v>0</v>
      </c>
      <c r="H3072" s="145">
        <v>0</v>
      </c>
      <c r="I3072" s="145">
        <v>0</v>
      </c>
      <c r="J3072" s="145">
        <v>0</v>
      </c>
      <c r="K3072" s="145">
        <v>0</v>
      </c>
      <c r="L3072" s="145">
        <v>1</v>
      </c>
      <c r="M3072" s="145">
        <v>0</v>
      </c>
      <c r="N3072" s="145"/>
    </row>
    <row r="3073" spans="1:14">
      <c r="A3073" s="258"/>
      <c r="B3073" s="258"/>
      <c r="C3073" s="147" t="s">
        <v>4004</v>
      </c>
      <c r="D3073" s="145">
        <v>0</v>
      </c>
      <c r="E3073" s="145">
        <v>0</v>
      </c>
      <c r="F3073" s="145">
        <v>0</v>
      </c>
      <c r="G3073" s="145">
        <v>1</v>
      </c>
      <c r="H3073" s="145">
        <v>0</v>
      </c>
      <c r="I3073" s="145">
        <v>0</v>
      </c>
      <c r="J3073" s="145">
        <v>1</v>
      </c>
      <c r="K3073" s="145">
        <v>0</v>
      </c>
      <c r="L3073" s="145">
        <v>0</v>
      </c>
      <c r="M3073" s="145">
        <v>0</v>
      </c>
      <c r="N3073" s="145"/>
    </row>
    <row r="3074" spans="1:14">
      <c r="A3074" s="258"/>
      <c r="B3074" s="258"/>
      <c r="C3074" s="147" t="s">
        <v>4005</v>
      </c>
      <c r="D3074" s="145">
        <v>1</v>
      </c>
      <c r="E3074" s="145">
        <v>0</v>
      </c>
      <c r="F3074" s="145">
        <v>0</v>
      </c>
      <c r="G3074" s="145">
        <v>0</v>
      </c>
      <c r="H3074" s="145">
        <v>0</v>
      </c>
      <c r="I3074" s="145">
        <v>0</v>
      </c>
      <c r="J3074" s="145">
        <v>0</v>
      </c>
      <c r="K3074" s="145">
        <v>1</v>
      </c>
      <c r="L3074" s="145">
        <v>0</v>
      </c>
      <c r="M3074" s="145">
        <v>0</v>
      </c>
      <c r="N3074" s="145"/>
    </row>
    <row r="3075" spans="1:14">
      <c r="A3075" s="258"/>
      <c r="B3075" s="258"/>
      <c r="C3075" s="147" t="s">
        <v>4006</v>
      </c>
      <c r="D3075" s="145">
        <v>1</v>
      </c>
      <c r="E3075" s="145">
        <v>0</v>
      </c>
      <c r="F3075" s="145">
        <v>0</v>
      </c>
      <c r="G3075" s="145">
        <v>0</v>
      </c>
      <c r="H3075" s="145">
        <v>0</v>
      </c>
      <c r="I3075" s="145">
        <v>0</v>
      </c>
      <c r="J3075" s="145">
        <v>0</v>
      </c>
      <c r="K3075" s="145">
        <v>1</v>
      </c>
      <c r="L3075" s="145">
        <v>0</v>
      </c>
      <c r="M3075" s="145">
        <v>0</v>
      </c>
      <c r="N3075" s="145"/>
    </row>
    <row r="3076" spans="1:14">
      <c r="A3076" s="258"/>
      <c r="B3076" s="258" t="s">
        <v>2259</v>
      </c>
      <c r="C3076" s="143"/>
      <c r="D3076" s="142">
        <v>6</v>
      </c>
      <c r="E3076" s="142">
        <v>0</v>
      </c>
      <c r="F3076" s="142">
        <v>4</v>
      </c>
      <c r="G3076" s="142">
        <v>1</v>
      </c>
      <c r="H3076" s="142">
        <v>0</v>
      </c>
      <c r="I3076" s="142">
        <v>2</v>
      </c>
      <c r="J3076" s="142"/>
      <c r="K3076" s="142"/>
      <c r="L3076" s="142"/>
      <c r="M3076" s="142"/>
      <c r="N3076" s="142"/>
    </row>
    <row r="3077" spans="1:14">
      <c r="A3077" s="258"/>
      <c r="B3077" s="258"/>
      <c r="C3077" s="147" t="s">
        <v>4007</v>
      </c>
      <c r="D3077" s="145">
        <v>2</v>
      </c>
      <c r="E3077" s="145">
        <v>0</v>
      </c>
      <c r="F3077" s="145">
        <v>0</v>
      </c>
      <c r="G3077" s="145">
        <v>0</v>
      </c>
      <c r="H3077" s="145">
        <v>0</v>
      </c>
      <c r="I3077" s="145">
        <v>2</v>
      </c>
      <c r="J3077" s="145">
        <v>1</v>
      </c>
      <c r="K3077" s="145">
        <v>1</v>
      </c>
      <c r="L3077" s="145">
        <v>1</v>
      </c>
      <c r="M3077" s="145">
        <v>1</v>
      </c>
      <c r="N3077" s="145"/>
    </row>
    <row r="3078" spans="1:14">
      <c r="A3078" s="258"/>
      <c r="B3078" s="258"/>
      <c r="C3078" s="147" t="s">
        <v>4008</v>
      </c>
      <c r="D3078" s="145">
        <v>3</v>
      </c>
      <c r="E3078" s="145">
        <v>0</v>
      </c>
      <c r="F3078" s="145">
        <v>4</v>
      </c>
      <c r="G3078" s="145">
        <v>1</v>
      </c>
      <c r="H3078" s="145">
        <v>0</v>
      </c>
      <c r="I3078" s="145">
        <v>0</v>
      </c>
      <c r="J3078" s="145">
        <v>0</v>
      </c>
      <c r="K3078" s="145">
        <v>1</v>
      </c>
      <c r="L3078" s="145">
        <v>4</v>
      </c>
      <c r="M3078" s="145">
        <v>3</v>
      </c>
      <c r="N3078" s="145"/>
    </row>
    <row r="3079" spans="1:14">
      <c r="A3079" s="258"/>
      <c r="B3079" s="258"/>
      <c r="C3079" s="147" t="s">
        <v>4009</v>
      </c>
      <c r="D3079" s="145">
        <v>1</v>
      </c>
      <c r="E3079" s="145">
        <v>0</v>
      </c>
      <c r="F3079" s="145">
        <v>0</v>
      </c>
      <c r="G3079" s="145">
        <v>0</v>
      </c>
      <c r="H3079" s="145">
        <v>0</v>
      </c>
      <c r="I3079" s="145">
        <v>0</v>
      </c>
      <c r="J3079" s="145">
        <v>0</v>
      </c>
      <c r="K3079" s="145">
        <v>1</v>
      </c>
      <c r="L3079" s="145">
        <v>0</v>
      </c>
      <c r="M3079" s="145">
        <v>0</v>
      </c>
      <c r="N3079" s="145"/>
    </row>
    <row r="3080" spans="1:14">
      <c r="A3080" s="258" t="s">
        <v>128</v>
      </c>
      <c r="B3080" s="143" t="s">
        <v>1904</v>
      </c>
      <c r="C3080" s="143"/>
      <c r="D3080" s="142">
        <v>34</v>
      </c>
      <c r="E3080" s="142">
        <v>5</v>
      </c>
      <c r="F3080" s="142">
        <v>12</v>
      </c>
      <c r="G3080" s="142">
        <v>1</v>
      </c>
      <c r="H3080" s="142">
        <v>0</v>
      </c>
      <c r="I3080" s="142">
        <v>0</v>
      </c>
      <c r="J3080" s="142"/>
      <c r="K3080" s="142"/>
      <c r="L3080" s="142"/>
      <c r="M3080" s="142"/>
      <c r="N3080" s="142"/>
    </row>
    <row r="3081" spans="1:14">
      <c r="A3081" s="258"/>
      <c r="B3081" s="258" t="s">
        <v>1905</v>
      </c>
      <c r="C3081" s="143"/>
      <c r="D3081" s="142">
        <v>27</v>
      </c>
      <c r="E3081" s="142">
        <v>2</v>
      </c>
      <c r="F3081" s="142">
        <v>5</v>
      </c>
      <c r="G3081" s="142">
        <v>1</v>
      </c>
      <c r="H3081" s="142">
        <v>0</v>
      </c>
      <c r="I3081" s="142">
        <v>0</v>
      </c>
      <c r="J3081" s="142"/>
      <c r="K3081" s="142"/>
      <c r="L3081" s="142"/>
      <c r="M3081" s="142"/>
      <c r="N3081" s="142"/>
    </row>
    <row r="3082" spans="1:14">
      <c r="A3082" s="258"/>
      <c r="B3082" s="258"/>
      <c r="C3082" s="147" t="s">
        <v>2803</v>
      </c>
      <c r="D3082" s="145">
        <v>1</v>
      </c>
      <c r="E3082" s="145">
        <v>0</v>
      </c>
      <c r="F3082" s="145">
        <v>0</v>
      </c>
      <c r="G3082" s="145">
        <v>0</v>
      </c>
      <c r="H3082" s="145">
        <v>0</v>
      </c>
      <c r="I3082" s="145">
        <v>0</v>
      </c>
      <c r="J3082" s="145">
        <v>0</v>
      </c>
      <c r="K3082" s="145">
        <v>0</v>
      </c>
      <c r="L3082" s="145">
        <v>0</v>
      </c>
      <c r="M3082" s="145">
        <v>1</v>
      </c>
      <c r="N3082" s="145">
        <v>8447</v>
      </c>
    </row>
    <row r="3083" spans="1:14" ht="19">
      <c r="A3083" s="258"/>
      <c r="B3083" s="258"/>
      <c r="C3083" s="147" t="s">
        <v>8158</v>
      </c>
      <c r="D3083" s="145">
        <v>4</v>
      </c>
      <c r="E3083" s="145">
        <v>0</v>
      </c>
      <c r="F3083" s="145">
        <v>0</v>
      </c>
      <c r="G3083" s="145">
        <v>1</v>
      </c>
      <c r="H3083" s="145">
        <v>0</v>
      </c>
      <c r="I3083" s="145">
        <v>0</v>
      </c>
      <c r="J3083" s="145">
        <v>1</v>
      </c>
      <c r="K3083" s="145">
        <v>2</v>
      </c>
      <c r="L3083" s="145">
        <v>0</v>
      </c>
      <c r="M3083" s="145">
        <v>1</v>
      </c>
      <c r="N3083" s="145">
        <v>15301</v>
      </c>
    </row>
    <row r="3084" spans="1:14">
      <c r="A3084" s="258"/>
      <c r="B3084" s="258"/>
      <c r="C3084" s="147" t="s">
        <v>4010</v>
      </c>
      <c r="D3084" s="145">
        <v>2</v>
      </c>
      <c r="E3084" s="145">
        <v>0</v>
      </c>
      <c r="F3084" s="145">
        <v>0</v>
      </c>
      <c r="G3084" s="145">
        <v>0</v>
      </c>
      <c r="H3084" s="145">
        <v>0</v>
      </c>
      <c r="I3084" s="145">
        <v>0</v>
      </c>
      <c r="J3084" s="145">
        <v>1</v>
      </c>
      <c r="K3084" s="145">
        <v>0</v>
      </c>
      <c r="L3084" s="145">
        <v>0</v>
      </c>
      <c r="M3084" s="145">
        <v>1</v>
      </c>
      <c r="N3084" s="145">
        <v>2936</v>
      </c>
    </row>
    <row r="3085" spans="1:14">
      <c r="A3085" s="258"/>
      <c r="B3085" s="258"/>
      <c r="C3085" s="147" t="s">
        <v>4011</v>
      </c>
      <c r="D3085" s="145">
        <v>2</v>
      </c>
      <c r="E3085" s="145">
        <v>0</v>
      </c>
      <c r="F3085" s="145">
        <v>0</v>
      </c>
      <c r="G3085" s="145">
        <v>0</v>
      </c>
      <c r="H3085" s="145">
        <v>0</v>
      </c>
      <c r="I3085" s="145">
        <v>0</v>
      </c>
      <c r="J3085" s="145">
        <v>1</v>
      </c>
      <c r="K3085" s="145">
        <v>0</v>
      </c>
      <c r="L3085" s="145">
        <v>0</v>
      </c>
      <c r="M3085" s="145">
        <v>1</v>
      </c>
      <c r="N3085" s="145">
        <v>12256</v>
      </c>
    </row>
    <row r="3086" spans="1:14">
      <c r="A3086" s="258"/>
      <c r="B3086" s="258"/>
      <c r="C3086" s="147" t="s">
        <v>4012</v>
      </c>
      <c r="D3086" s="145">
        <v>3</v>
      </c>
      <c r="E3086" s="145">
        <v>0</v>
      </c>
      <c r="F3086" s="145">
        <v>2</v>
      </c>
      <c r="G3086" s="145">
        <v>0</v>
      </c>
      <c r="H3086" s="145">
        <v>0</v>
      </c>
      <c r="I3086" s="145">
        <v>0</v>
      </c>
      <c r="J3086" s="145">
        <v>0</v>
      </c>
      <c r="K3086" s="145">
        <v>3</v>
      </c>
      <c r="L3086" s="145">
        <v>0</v>
      </c>
      <c r="M3086" s="145">
        <v>2</v>
      </c>
      <c r="N3086" s="145">
        <v>44689</v>
      </c>
    </row>
    <row r="3087" spans="1:14">
      <c r="A3087" s="258"/>
      <c r="B3087" s="258"/>
      <c r="C3087" s="147" t="s">
        <v>4013</v>
      </c>
      <c r="D3087" s="145">
        <v>1</v>
      </c>
      <c r="E3087" s="145">
        <v>0</v>
      </c>
      <c r="F3087" s="145">
        <v>0</v>
      </c>
      <c r="G3087" s="145">
        <v>0</v>
      </c>
      <c r="H3087" s="145">
        <v>0</v>
      </c>
      <c r="I3087" s="145">
        <v>0</v>
      </c>
      <c r="J3087" s="145">
        <v>1</v>
      </c>
      <c r="K3087" s="145">
        <v>0</v>
      </c>
      <c r="L3087" s="145">
        <v>0</v>
      </c>
      <c r="M3087" s="145">
        <v>0</v>
      </c>
      <c r="N3087" s="145">
        <v>17710</v>
      </c>
    </row>
    <row r="3088" spans="1:14" ht="19">
      <c r="A3088" s="258"/>
      <c r="B3088" s="258"/>
      <c r="C3088" s="147" t="s">
        <v>8054</v>
      </c>
      <c r="D3088" s="145">
        <v>2</v>
      </c>
      <c r="E3088" s="145">
        <v>0</v>
      </c>
      <c r="F3088" s="145">
        <v>0</v>
      </c>
      <c r="G3088" s="145">
        <v>0</v>
      </c>
      <c r="H3088" s="145">
        <v>0</v>
      </c>
      <c r="I3088" s="145">
        <v>0</v>
      </c>
      <c r="J3088" s="145">
        <v>0</v>
      </c>
      <c r="K3088" s="145">
        <v>0</v>
      </c>
      <c r="L3088" s="145">
        <v>0</v>
      </c>
      <c r="M3088" s="145">
        <v>1</v>
      </c>
      <c r="N3088" s="145">
        <v>22481</v>
      </c>
    </row>
    <row r="3089" spans="1:14">
      <c r="A3089" s="258"/>
      <c r="B3089" s="258"/>
      <c r="C3089" s="147" t="s">
        <v>4014</v>
      </c>
      <c r="D3089" s="145">
        <v>1</v>
      </c>
      <c r="E3089" s="145">
        <v>1</v>
      </c>
      <c r="F3089" s="145">
        <v>1</v>
      </c>
      <c r="G3089" s="145">
        <v>0</v>
      </c>
      <c r="H3089" s="145">
        <v>0</v>
      </c>
      <c r="I3089" s="145">
        <v>0</v>
      </c>
      <c r="J3089" s="145">
        <v>0</v>
      </c>
      <c r="K3089" s="145">
        <v>2</v>
      </c>
      <c r="L3089" s="145">
        <v>1</v>
      </c>
      <c r="M3089" s="145">
        <v>0</v>
      </c>
      <c r="N3089" s="145">
        <v>10863</v>
      </c>
    </row>
    <row r="3090" spans="1:14">
      <c r="A3090" s="258"/>
      <c r="B3090" s="258"/>
      <c r="C3090" s="147" t="s">
        <v>3273</v>
      </c>
      <c r="D3090" s="145">
        <v>1</v>
      </c>
      <c r="E3090" s="145">
        <v>0</v>
      </c>
      <c r="F3090" s="145">
        <v>0</v>
      </c>
      <c r="G3090" s="145">
        <v>0</v>
      </c>
      <c r="H3090" s="145">
        <v>0</v>
      </c>
      <c r="I3090" s="145">
        <v>0</v>
      </c>
      <c r="J3090" s="145">
        <v>0</v>
      </c>
      <c r="K3090" s="145">
        <v>0</v>
      </c>
      <c r="L3090" s="145">
        <v>0</v>
      </c>
      <c r="M3090" s="145">
        <v>1</v>
      </c>
      <c r="N3090" s="145">
        <v>6291</v>
      </c>
    </row>
    <row r="3091" spans="1:14">
      <c r="A3091" s="258"/>
      <c r="B3091" s="258"/>
      <c r="C3091" s="147" t="s">
        <v>2348</v>
      </c>
      <c r="D3091" s="145">
        <v>1</v>
      </c>
      <c r="E3091" s="145">
        <v>0</v>
      </c>
      <c r="F3091" s="145">
        <v>0</v>
      </c>
      <c r="G3091" s="145">
        <v>0</v>
      </c>
      <c r="H3091" s="145">
        <v>0</v>
      </c>
      <c r="I3091" s="145">
        <v>0</v>
      </c>
      <c r="J3091" s="145">
        <v>0</v>
      </c>
      <c r="K3091" s="145">
        <v>0</v>
      </c>
      <c r="L3091" s="145">
        <v>1</v>
      </c>
      <c r="M3091" s="145">
        <v>0</v>
      </c>
      <c r="N3091" s="145">
        <v>3681</v>
      </c>
    </row>
    <row r="3092" spans="1:14">
      <c r="A3092" s="258"/>
      <c r="B3092" s="258"/>
      <c r="C3092" s="147" t="s">
        <v>2844</v>
      </c>
      <c r="D3092" s="145">
        <v>2</v>
      </c>
      <c r="E3092" s="145">
        <v>0</v>
      </c>
      <c r="F3092" s="145">
        <v>0</v>
      </c>
      <c r="G3092" s="145">
        <v>0</v>
      </c>
      <c r="H3092" s="145">
        <v>0</v>
      </c>
      <c r="I3092" s="145">
        <v>0</v>
      </c>
      <c r="J3092" s="145">
        <v>0</v>
      </c>
      <c r="K3092" s="145">
        <v>1</v>
      </c>
      <c r="L3092" s="145">
        <v>0</v>
      </c>
      <c r="M3092" s="145">
        <v>1</v>
      </c>
      <c r="N3092" s="145">
        <v>15858</v>
      </c>
    </row>
    <row r="3093" spans="1:14">
      <c r="A3093" s="258"/>
      <c r="B3093" s="258"/>
      <c r="C3093" s="147" t="s">
        <v>4015</v>
      </c>
      <c r="D3093" s="145">
        <v>1</v>
      </c>
      <c r="E3093" s="145">
        <v>0</v>
      </c>
      <c r="F3093" s="145">
        <v>1</v>
      </c>
      <c r="G3093" s="145">
        <v>0</v>
      </c>
      <c r="H3093" s="145">
        <v>0</v>
      </c>
      <c r="I3093" s="145">
        <v>0</v>
      </c>
      <c r="J3093" s="145">
        <v>0</v>
      </c>
      <c r="K3093" s="145">
        <v>1</v>
      </c>
      <c r="L3093" s="145">
        <v>1</v>
      </c>
      <c r="M3093" s="145">
        <v>0</v>
      </c>
      <c r="N3093" s="145">
        <v>20307</v>
      </c>
    </row>
    <row r="3094" spans="1:14">
      <c r="A3094" s="258"/>
      <c r="B3094" s="258"/>
      <c r="C3094" s="147" t="s">
        <v>4016</v>
      </c>
      <c r="D3094" s="145">
        <v>2</v>
      </c>
      <c r="E3094" s="145">
        <v>0</v>
      </c>
      <c r="F3094" s="145">
        <v>0</v>
      </c>
      <c r="G3094" s="145">
        <v>0</v>
      </c>
      <c r="H3094" s="145">
        <v>0</v>
      </c>
      <c r="I3094" s="145">
        <v>0</v>
      </c>
      <c r="J3094" s="145">
        <v>2</v>
      </c>
      <c r="K3094" s="145">
        <v>0</v>
      </c>
      <c r="L3094" s="145">
        <v>0</v>
      </c>
      <c r="M3094" s="145">
        <v>0</v>
      </c>
      <c r="N3094" s="145">
        <v>7022</v>
      </c>
    </row>
    <row r="3095" spans="1:14">
      <c r="A3095" s="258"/>
      <c r="B3095" s="258"/>
      <c r="C3095" s="147" t="s">
        <v>4017</v>
      </c>
      <c r="D3095" s="145">
        <v>2</v>
      </c>
      <c r="E3095" s="145">
        <v>1</v>
      </c>
      <c r="F3095" s="145">
        <v>0</v>
      </c>
      <c r="G3095" s="145">
        <v>0</v>
      </c>
      <c r="H3095" s="145">
        <v>0</v>
      </c>
      <c r="I3095" s="145">
        <v>0</v>
      </c>
      <c r="J3095" s="145">
        <v>0</v>
      </c>
      <c r="K3095" s="145">
        <v>1</v>
      </c>
      <c r="L3095" s="145">
        <v>1</v>
      </c>
      <c r="M3095" s="145">
        <v>1</v>
      </c>
      <c r="N3095" s="145">
        <v>7404</v>
      </c>
    </row>
    <row r="3096" spans="1:14">
      <c r="A3096" s="258"/>
      <c r="B3096" s="258"/>
      <c r="C3096" s="147" t="s">
        <v>4018</v>
      </c>
      <c r="D3096" s="145">
        <v>2</v>
      </c>
      <c r="E3096" s="145">
        <v>0</v>
      </c>
      <c r="F3096" s="145">
        <v>0</v>
      </c>
      <c r="G3096" s="145">
        <v>0</v>
      </c>
      <c r="H3096" s="145">
        <v>0</v>
      </c>
      <c r="I3096" s="145">
        <v>0</v>
      </c>
      <c r="J3096" s="145">
        <v>0</v>
      </c>
      <c r="K3096" s="145">
        <v>0</v>
      </c>
      <c r="L3096" s="145">
        <v>1</v>
      </c>
      <c r="M3096" s="145">
        <v>1</v>
      </c>
      <c r="N3096" s="145">
        <v>5359</v>
      </c>
    </row>
    <row r="3097" spans="1:14">
      <c r="A3097" s="258"/>
      <c r="B3097" s="258"/>
      <c r="C3097" s="147" t="s">
        <v>4019</v>
      </c>
      <c r="D3097" s="145">
        <v>0</v>
      </c>
      <c r="E3097" s="145">
        <v>0</v>
      </c>
      <c r="F3097" s="145">
        <v>1</v>
      </c>
      <c r="G3097" s="145">
        <v>0</v>
      </c>
      <c r="H3097" s="145">
        <v>0</v>
      </c>
      <c r="I3097" s="145">
        <v>0</v>
      </c>
      <c r="J3097" s="145">
        <v>0</v>
      </c>
      <c r="K3097" s="145">
        <v>1</v>
      </c>
      <c r="L3097" s="145">
        <v>0</v>
      </c>
      <c r="M3097" s="145">
        <v>0</v>
      </c>
      <c r="N3097" s="145">
        <v>8647</v>
      </c>
    </row>
    <row r="3098" spans="1:14">
      <c r="A3098" s="258"/>
      <c r="B3098" s="258" t="s">
        <v>1951</v>
      </c>
      <c r="C3098" s="143"/>
      <c r="D3098" s="142">
        <v>0</v>
      </c>
      <c r="E3098" s="142">
        <v>2</v>
      </c>
      <c r="F3098" s="142">
        <v>0</v>
      </c>
      <c r="G3098" s="142">
        <v>0</v>
      </c>
      <c r="H3098" s="142">
        <v>0</v>
      </c>
      <c r="I3098" s="142">
        <v>0</v>
      </c>
      <c r="J3098" s="142"/>
      <c r="K3098" s="142"/>
      <c r="L3098" s="142"/>
      <c r="M3098" s="142"/>
      <c r="N3098" s="142"/>
    </row>
    <row r="3099" spans="1:14">
      <c r="A3099" s="258"/>
      <c r="B3099" s="258"/>
      <c r="C3099" s="147" t="s">
        <v>4020</v>
      </c>
      <c r="D3099" s="145">
        <v>0</v>
      </c>
      <c r="E3099" s="145">
        <v>2</v>
      </c>
      <c r="F3099" s="145">
        <v>0</v>
      </c>
      <c r="G3099" s="145">
        <v>0</v>
      </c>
      <c r="H3099" s="145">
        <v>0</v>
      </c>
      <c r="I3099" s="145">
        <v>0</v>
      </c>
      <c r="J3099" s="145">
        <v>1</v>
      </c>
      <c r="K3099" s="145">
        <v>0</v>
      </c>
      <c r="L3099" s="145">
        <v>0</v>
      </c>
      <c r="M3099" s="145">
        <v>1</v>
      </c>
      <c r="N3099" s="145">
        <v>15499</v>
      </c>
    </row>
    <row r="3100" spans="1:14">
      <c r="A3100" s="258"/>
      <c r="B3100" s="258" t="s">
        <v>1963</v>
      </c>
      <c r="C3100" s="143"/>
      <c r="D3100" s="142">
        <v>1</v>
      </c>
      <c r="E3100" s="142">
        <v>0</v>
      </c>
      <c r="F3100" s="142">
        <v>0</v>
      </c>
      <c r="G3100" s="142">
        <v>0</v>
      </c>
      <c r="H3100" s="142">
        <v>0</v>
      </c>
      <c r="I3100" s="142">
        <v>0</v>
      </c>
      <c r="J3100" s="142"/>
      <c r="K3100" s="142"/>
      <c r="L3100" s="142"/>
      <c r="M3100" s="142"/>
      <c r="N3100" s="142"/>
    </row>
    <row r="3101" spans="1:14">
      <c r="A3101" s="258"/>
      <c r="B3101" s="258"/>
      <c r="C3101" s="147" t="s">
        <v>4021</v>
      </c>
      <c r="D3101" s="145">
        <v>1</v>
      </c>
      <c r="E3101" s="145">
        <v>0</v>
      </c>
      <c r="F3101" s="145">
        <v>0</v>
      </c>
      <c r="G3101" s="145">
        <v>0</v>
      </c>
      <c r="H3101" s="145">
        <v>0</v>
      </c>
      <c r="I3101" s="145">
        <v>0</v>
      </c>
      <c r="J3101" s="145">
        <v>0</v>
      </c>
      <c r="K3101" s="145">
        <v>0</v>
      </c>
      <c r="L3101" s="145">
        <v>1</v>
      </c>
      <c r="M3101" s="145">
        <v>0</v>
      </c>
      <c r="N3101" s="145"/>
    </row>
    <row r="3102" spans="1:14">
      <c r="A3102" s="258"/>
      <c r="B3102" s="258" t="s">
        <v>2255</v>
      </c>
      <c r="C3102" s="143"/>
      <c r="D3102" s="142">
        <v>6</v>
      </c>
      <c r="E3102" s="142">
        <v>1</v>
      </c>
      <c r="F3102" s="142">
        <v>7</v>
      </c>
      <c r="G3102" s="142">
        <v>0</v>
      </c>
      <c r="H3102" s="142">
        <v>0</v>
      </c>
      <c r="I3102" s="142">
        <v>0</v>
      </c>
      <c r="J3102" s="142"/>
      <c r="K3102" s="142"/>
      <c r="L3102" s="142"/>
      <c r="M3102" s="142"/>
      <c r="N3102" s="142"/>
    </row>
    <row r="3103" spans="1:14">
      <c r="A3103" s="258"/>
      <c r="B3103" s="258"/>
      <c r="C3103" s="147" t="s">
        <v>2366</v>
      </c>
      <c r="D3103" s="145"/>
      <c r="E3103" s="145"/>
      <c r="F3103" s="145"/>
      <c r="G3103" s="145"/>
      <c r="H3103" s="145"/>
      <c r="I3103" s="145"/>
      <c r="J3103" s="145"/>
      <c r="K3103" s="145"/>
      <c r="L3103" s="145"/>
      <c r="M3103" s="145"/>
      <c r="N3103" s="145"/>
    </row>
    <row r="3104" spans="1:14">
      <c r="A3104" s="258"/>
      <c r="B3104" s="258"/>
      <c r="C3104" s="146" t="s">
        <v>4022</v>
      </c>
      <c r="D3104" s="145">
        <v>1</v>
      </c>
      <c r="E3104" s="145">
        <v>1</v>
      </c>
      <c r="F3104" s="145">
        <v>0</v>
      </c>
      <c r="G3104" s="145">
        <v>0</v>
      </c>
      <c r="H3104" s="145">
        <v>0</v>
      </c>
      <c r="I3104" s="145">
        <v>0</v>
      </c>
      <c r="J3104" s="145">
        <v>0</v>
      </c>
      <c r="K3104" s="145">
        <v>0</v>
      </c>
      <c r="L3104" s="145">
        <v>2</v>
      </c>
      <c r="M3104" s="145">
        <v>0</v>
      </c>
      <c r="N3104" s="145"/>
    </row>
    <row r="3105" spans="1:14">
      <c r="A3105" s="258"/>
      <c r="B3105" s="258"/>
      <c r="C3105" s="146" t="s">
        <v>4023</v>
      </c>
      <c r="D3105" s="145">
        <v>0</v>
      </c>
      <c r="E3105" s="145">
        <v>0</v>
      </c>
      <c r="F3105" s="145">
        <v>1</v>
      </c>
      <c r="G3105" s="145">
        <v>0</v>
      </c>
      <c r="H3105" s="145">
        <v>0</v>
      </c>
      <c r="I3105" s="145">
        <v>0</v>
      </c>
      <c r="J3105" s="145">
        <v>1</v>
      </c>
      <c r="K3105" s="145">
        <v>0</v>
      </c>
      <c r="L3105" s="145">
        <v>0</v>
      </c>
      <c r="M3105" s="145">
        <v>0</v>
      </c>
      <c r="N3105" s="145"/>
    </row>
    <row r="3106" spans="1:14">
      <c r="A3106" s="258"/>
      <c r="B3106" s="258"/>
      <c r="C3106" s="146" t="s">
        <v>4024</v>
      </c>
      <c r="D3106" s="145">
        <v>1</v>
      </c>
      <c r="E3106" s="145">
        <v>0</v>
      </c>
      <c r="F3106" s="145">
        <v>0</v>
      </c>
      <c r="G3106" s="145">
        <v>0</v>
      </c>
      <c r="H3106" s="145">
        <v>0</v>
      </c>
      <c r="I3106" s="145">
        <v>0</v>
      </c>
      <c r="J3106" s="145">
        <v>1</v>
      </c>
      <c r="K3106" s="145">
        <v>0</v>
      </c>
      <c r="L3106" s="145">
        <v>0</v>
      </c>
      <c r="M3106" s="145">
        <v>0</v>
      </c>
      <c r="N3106" s="145"/>
    </row>
    <row r="3107" spans="1:14" ht="19">
      <c r="A3107" s="258"/>
      <c r="B3107" s="258"/>
      <c r="C3107" s="146" t="s">
        <v>8159</v>
      </c>
      <c r="D3107" s="145">
        <v>2</v>
      </c>
      <c r="E3107" s="145">
        <v>0</v>
      </c>
      <c r="F3107" s="145">
        <v>5</v>
      </c>
      <c r="G3107" s="145">
        <v>0</v>
      </c>
      <c r="H3107" s="145">
        <v>0</v>
      </c>
      <c r="I3107" s="145">
        <v>0</v>
      </c>
      <c r="J3107" s="145">
        <v>0</v>
      </c>
      <c r="K3107" s="145">
        <v>1</v>
      </c>
      <c r="L3107" s="145">
        <v>5</v>
      </c>
      <c r="M3107" s="145">
        <v>0</v>
      </c>
      <c r="N3107" s="145"/>
    </row>
    <row r="3108" spans="1:14">
      <c r="A3108" s="258"/>
      <c r="B3108" s="258"/>
      <c r="C3108" s="146" t="s">
        <v>4025</v>
      </c>
      <c r="D3108" s="145">
        <v>1</v>
      </c>
      <c r="E3108" s="145">
        <v>0</v>
      </c>
      <c r="F3108" s="145">
        <v>1</v>
      </c>
      <c r="G3108" s="145">
        <v>0</v>
      </c>
      <c r="H3108" s="145">
        <v>0</v>
      </c>
      <c r="I3108" s="145">
        <v>0</v>
      </c>
      <c r="J3108" s="145">
        <v>0</v>
      </c>
      <c r="K3108" s="145">
        <v>1</v>
      </c>
      <c r="L3108" s="145">
        <v>1</v>
      </c>
      <c r="M3108" s="145">
        <v>0</v>
      </c>
      <c r="N3108" s="145"/>
    </row>
    <row r="3109" spans="1:14">
      <c r="A3109" s="258"/>
      <c r="B3109" s="258"/>
      <c r="C3109" s="146" t="s">
        <v>4026</v>
      </c>
      <c r="D3109" s="145">
        <v>1</v>
      </c>
      <c r="E3109" s="145">
        <v>0</v>
      </c>
      <c r="F3109" s="145">
        <v>0</v>
      </c>
      <c r="G3109" s="145">
        <v>0</v>
      </c>
      <c r="H3109" s="145">
        <v>0</v>
      </c>
      <c r="I3109" s="145">
        <v>0</v>
      </c>
      <c r="J3109" s="145">
        <v>0</v>
      </c>
      <c r="K3109" s="145">
        <v>0</v>
      </c>
      <c r="L3109" s="145">
        <v>1</v>
      </c>
      <c r="M3109" s="145">
        <v>0</v>
      </c>
      <c r="N3109" s="145"/>
    </row>
    <row r="3110" spans="1:14">
      <c r="A3110" s="258" t="s">
        <v>130</v>
      </c>
      <c r="B3110" s="143" t="s">
        <v>1904</v>
      </c>
      <c r="C3110" s="143"/>
      <c r="D3110" s="142">
        <v>125</v>
      </c>
      <c r="E3110" s="142">
        <v>18</v>
      </c>
      <c r="F3110" s="142">
        <v>41</v>
      </c>
      <c r="G3110" s="142">
        <v>2</v>
      </c>
      <c r="H3110" s="142">
        <v>1</v>
      </c>
      <c r="I3110" s="142">
        <v>6</v>
      </c>
      <c r="J3110" s="142"/>
      <c r="K3110" s="142"/>
      <c r="L3110" s="142"/>
      <c r="M3110" s="142"/>
      <c r="N3110" s="142"/>
    </row>
    <row r="3111" spans="1:14">
      <c r="A3111" s="258"/>
      <c r="B3111" s="258" t="s">
        <v>1905</v>
      </c>
      <c r="C3111" s="143"/>
      <c r="D3111" s="142">
        <v>23</v>
      </c>
      <c r="E3111" s="142">
        <v>4</v>
      </c>
      <c r="F3111" s="142">
        <v>15</v>
      </c>
      <c r="G3111" s="142">
        <v>2</v>
      </c>
      <c r="H3111" s="142">
        <v>0</v>
      </c>
      <c r="I3111" s="142">
        <v>6</v>
      </c>
      <c r="J3111" s="142"/>
      <c r="K3111" s="142"/>
      <c r="L3111" s="142"/>
      <c r="M3111" s="142"/>
      <c r="N3111" s="142"/>
    </row>
    <row r="3112" spans="1:14">
      <c r="A3112" s="258"/>
      <c r="B3112" s="258"/>
      <c r="C3112" s="147" t="s">
        <v>2665</v>
      </c>
      <c r="D3112" s="145">
        <v>1</v>
      </c>
      <c r="E3112" s="145">
        <v>0</v>
      </c>
      <c r="F3112" s="145">
        <v>0</v>
      </c>
      <c r="G3112" s="145">
        <v>0</v>
      </c>
      <c r="H3112" s="145">
        <v>0</v>
      </c>
      <c r="I3112" s="145">
        <v>0</v>
      </c>
      <c r="J3112" s="145">
        <v>1</v>
      </c>
      <c r="K3112" s="145">
        <v>0</v>
      </c>
      <c r="L3112" s="145">
        <v>0</v>
      </c>
      <c r="M3112" s="145">
        <v>0</v>
      </c>
      <c r="N3112" s="145">
        <v>150957</v>
      </c>
    </row>
    <row r="3113" spans="1:14">
      <c r="A3113" s="258"/>
      <c r="B3113" s="258"/>
      <c r="C3113" s="147" t="s">
        <v>4027</v>
      </c>
      <c r="D3113" s="145">
        <v>1</v>
      </c>
      <c r="E3113" s="145">
        <v>1</v>
      </c>
      <c r="F3113" s="145">
        <v>0</v>
      </c>
      <c r="G3113" s="145">
        <v>0</v>
      </c>
      <c r="H3113" s="145">
        <v>0</v>
      </c>
      <c r="I3113" s="145">
        <v>1</v>
      </c>
      <c r="J3113" s="145">
        <v>1</v>
      </c>
      <c r="K3113" s="145">
        <v>0</v>
      </c>
      <c r="L3113" s="145">
        <v>2</v>
      </c>
      <c r="M3113" s="145">
        <v>0</v>
      </c>
      <c r="N3113" s="145">
        <v>253745</v>
      </c>
    </row>
    <row r="3114" spans="1:14">
      <c r="A3114" s="258"/>
      <c r="B3114" s="258"/>
      <c r="C3114" s="147" t="s">
        <v>4028</v>
      </c>
      <c r="D3114" s="145">
        <v>0</v>
      </c>
      <c r="E3114" s="145">
        <v>0</v>
      </c>
      <c r="F3114" s="145">
        <v>0</v>
      </c>
      <c r="G3114" s="145">
        <v>1</v>
      </c>
      <c r="H3114" s="145">
        <v>0</v>
      </c>
      <c r="I3114" s="145">
        <v>0</v>
      </c>
      <c r="J3114" s="145">
        <v>0</v>
      </c>
      <c r="K3114" s="145">
        <v>0</v>
      </c>
      <c r="L3114" s="145">
        <v>0</v>
      </c>
      <c r="M3114" s="145">
        <v>1</v>
      </c>
      <c r="N3114" s="145">
        <v>3980</v>
      </c>
    </row>
    <row r="3115" spans="1:14">
      <c r="A3115" s="258"/>
      <c r="B3115" s="258"/>
      <c r="C3115" s="147" t="s">
        <v>4029</v>
      </c>
      <c r="D3115" s="145">
        <v>1</v>
      </c>
      <c r="E3115" s="145">
        <v>0</v>
      </c>
      <c r="F3115" s="145">
        <v>0</v>
      </c>
      <c r="G3115" s="145">
        <v>0</v>
      </c>
      <c r="H3115" s="145">
        <v>0</v>
      </c>
      <c r="I3115" s="145">
        <v>0</v>
      </c>
      <c r="J3115" s="145">
        <v>1</v>
      </c>
      <c r="K3115" s="145">
        <v>0</v>
      </c>
      <c r="L3115" s="145">
        <v>0</v>
      </c>
      <c r="M3115" s="145">
        <v>0</v>
      </c>
      <c r="N3115" s="145">
        <v>18419</v>
      </c>
    </row>
    <row r="3116" spans="1:14" ht="19">
      <c r="A3116" s="258"/>
      <c r="B3116" s="258"/>
      <c r="C3116" s="147" t="s">
        <v>8160</v>
      </c>
      <c r="D3116" s="145">
        <v>0</v>
      </c>
      <c r="E3116" s="145">
        <v>0</v>
      </c>
      <c r="F3116" s="145">
        <v>2</v>
      </c>
      <c r="G3116" s="145">
        <v>0</v>
      </c>
      <c r="H3116" s="145">
        <v>0</v>
      </c>
      <c r="I3116" s="145">
        <v>0</v>
      </c>
      <c r="J3116" s="145">
        <v>0</v>
      </c>
      <c r="K3116" s="145">
        <v>0</v>
      </c>
      <c r="L3116" s="145">
        <v>0</v>
      </c>
      <c r="M3116" s="145">
        <v>1</v>
      </c>
      <c r="N3116" s="145">
        <v>28844</v>
      </c>
    </row>
    <row r="3117" spans="1:14">
      <c r="A3117" s="258"/>
      <c r="B3117" s="258"/>
      <c r="C3117" s="147" t="s">
        <v>4030</v>
      </c>
      <c r="D3117" s="145">
        <v>1</v>
      </c>
      <c r="E3117" s="145">
        <v>0</v>
      </c>
      <c r="F3117" s="145">
        <v>0</v>
      </c>
      <c r="G3117" s="145">
        <v>0</v>
      </c>
      <c r="H3117" s="145">
        <v>0</v>
      </c>
      <c r="I3117" s="145">
        <v>0</v>
      </c>
      <c r="J3117" s="145">
        <v>1</v>
      </c>
      <c r="K3117" s="145">
        <v>0</v>
      </c>
      <c r="L3117" s="145">
        <v>0</v>
      </c>
      <c r="M3117" s="145">
        <v>0</v>
      </c>
      <c r="N3117" s="145">
        <v>51363</v>
      </c>
    </row>
    <row r="3118" spans="1:14" ht="19">
      <c r="A3118" s="258"/>
      <c r="B3118" s="258"/>
      <c r="C3118" s="147" t="s">
        <v>8161</v>
      </c>
      <c r="D3118" s="145">
        <v>2</v>
      </c>
      <c r="E3118" s="145">
        <v>0</v>
      </c>
      <c r="F3118" s="145">
        <v>0</v>
      </c>
      <c r="G3118" s="145">
        <v>0</v>
      </c>
      <c r="H3118" s="145">
        <v>0</v>
      </c>
      <c r="I3118" s="145">
        <v>0</v>
      </c>
      <c r="J3118" s="145">
        <v>0</v>
      </c>
      <c r="K3118" s="145">
        <v>0</v>
      </c>
      <c r="L3118" s="145">
        <v>0</v>
      </c>
      <c r="M3118" s="145">
        <v>1</v>
      </c>
      <c r="N3118" s="145">
        <v>23395</v>
      </c>
    </row>
    <row r="3119" spans="1:14">
      <c r="A3119" s="258"/>
      <c r="B3119" s="258"/>
      <c r="C3119" s="147" t="s">
        <v>4031</v>
      </c>
      <c r="D3119" s="145">
        <v>7</v>
      </c>
      <c r="E3119" s="145">
        <v>2</v>
      </c>
      <c r="F3119" s="145">
        <v>5</v>
      </c>
      <c r="G3119" s="145">
        <v>1</v>
      </c>
      <c r="H3119" s="145">
        <v>0</v>
      </c>
      <c r="I3119" s="145">
        <v>0</v>
      </c>
      <c r="J3119" s="145">
        <v>3</v>
      </c>
      <c r="K3119" s="145">
        <v>3</v>
      </c>
      <c r="L3119" s="145">
        <v>4</v>
      </c>
      <c r="M3119" s="145">
        <v>5</v>
      </c>
      <c r="N3119" s="145">
        <v>49395</v>
      </c>
    </row>
    <row r="3120" spans="1:14">
      <c r="A3120" s="258"/>
      <c r="B3120" s="258"/>
      <c r="C3120" s="147" t="s">
        <v>4032</v>
      </c>
      <c r="D3120" s="145">
        <v>0</v>
      </c>
      <c r="E3120" s="145">
        <v>0</v>
      </c>
      <c r="F3120" s="145">
        <v>1</v>
      </c>
      <c r="G3120" s="145">
        <v>0</v>
      </c>
      <c r="H3120" s="145">
        <v>0</v>
      </c>
      <c r="I3120" s="145">
        <v>0</v>
      </c>
      <c r="J3120" s="145">
        <v>0</v>
      </c>
      <c r="K3120" s="145">
        <v>0</v>
      </c>
      <c r="L3120" s="145">
        <v>0</v>
      </c>
      <c r="M3120" s="145">
        <v>1</v>
      </c>
      <c r="N3120" s="145">
        <v>42836</v>
      </c>
    </row>
    <row r="3121" spans="1:14">
      <c r="A3121" s="258"/>
      <c r="B3121" s="258"/>
      <c r="C3121" s="147" t="s">
        <v>4033</v>
      </c>
      <c r="D3121" s="145">
        <v>0</v>
      </c>
      <c r="E3121" s="145">
        <v>0</v>
      </c>
      <c r="F3121" s="145">
        <v>1</v>
      </c>
      <c r="G3121" s="145">
        <v>0</v>
      </c>
      <c r="H3121" s="145">
        <v>0</v>
      </c>
      <c r="I3121" s="145">
        <v>0</v>
      </c>
      <c r="J3121" s="145">
        <v>0</v>
      </c>
      <c r="K3121" s="145">
        <v>1</v>
      </c>
      <c r="L3121" s="145">
        <v>0</v>
      </c>
      <c r="M3121" s="145">
        <v>0</v>
      </c>
      <c r="N3121" s="145">
        <v>16923</v>
      </c>
    </row>
    <row r="3122" spans="1:14">
      <c r="A3122" s="258"/>
      <c r="B3122" s="258"/>
      <c r="C3122" s="147" t="s">
        <v>4034</v>
      </c>
      <c r="D3122" s="145">
        <v>0</v>
      </c>
      <c r="E3122" s="145">
        <v>0</v>
      </c>
      <c r="F3122" s="145">
        <v>0</v>
      </c>
      <c r="G3122" s="145">
        <v>0</v>
      </c>
      <c r="H3122" s="145">
        <v>0</v>
      </c>
      <c r="I3122" s="145">
        <v>1</v>
      </c>
      <c r="J3122" s="145">
        <v>0</v>
      </c>
      <c r="K3122" s="145">
        <v>0</v>
      </c>
      <c r="L3122" s="145">
        <v>0</v>
      </c>
      <c r="M3122" s="145">
        <v>1</v>
      </c>
      <c r="N3122" s="145">
        <v>13660</v>
      </c>
    </row>
    <row r="3123" spans="1:14">
      <c r="A3123" s="258"/>
      <c r="B3123" s="258"/>
      <c r="C3123" s="147" t="s">
        <v>4035</v>
      </c>
      <c r="D3123" s="145">
        <v>1</v>
      </c>
      <c r="E3123" s="145">
        <v>0</v>
      </c>
      <c r="F3123" s="145">
        <v>0</v>
      </c>
      <c r="G3123" s="145">
        <v>0</v>
      </c>
      <c r="H3123" s="145">
        <v>0</v>
      </c>
      <c r="I3123" s="145">
        <v>2</v>
      </c>
      <c r="J3123" s="145">
        <v>3</v>
      </c>
      <c r="K3123" s="145">
        <v>0</v>
      </c>
      <c r="L3123" s="145">
        <v>0</v>
      </c>
      <c r="M3123" s="145">
        <v>0</v>
      </c>
      <c r="N3123" s="145">
        <v>183903</v>
      </c>
    </row>
    <row r="3124" spans="1:14">
      <c r="A3124" s="258"/>
      <c r="B3124" s="258"/>
      <c r="C3124" s="147" t="s">
        <v>2835</v>
      </c>
      <c r="D3124" s="145">
        <v>1</v>
      </c>
      <c r="E3124" s="145">
        <v>0</v>
      </c>
      <c r="F3124" s="145">
        <v>1</v>
      </c>
      <c r="G3124" s="145">
        <v>0</v>
      </c>
      <c r="H3124" s="145">
        <v>0</v>
      </c>
      <c r="I3124" s="145">
        <v>1</v>
      </c>
      <c r="J3124" s="145">
        <v>1</v>
      </c>
      <c r="K3124" s="145">
        <v>2</v>
      </c>
      <c r="L3124" s="145">
        <v>0</v>
      </c>
      <c r="M3124" s="145">
        <v>0</v>
      </c>
      <c r="N3124" s="145">
        <v>233419</v>
      </c>
    </row>
    <row r="3125" spans="1:14">
      <c r="A3125" s="258"/>
      <c r="B3125" s="258"/>
      <c r="C3125" s="147" t="s">
        <v>4036</v>
      </c>
      <c r="D3125" s="145">
        <v>1</v>
      </c>
      <c r="E3125" s="145">
        <v>1</v>
      </c>
      <c r="F3125" s="145">
        <v>0</v>
      </c>
      <c r="G3125" s="145">
        <v>0</v>
      </c>
      <c r="H3125" s="145">
        <v>0</v>
      </c>
      <c r="I3125" s="145">
        <v>0</v>
      </c>
      <c r="J3125" s="145">
        <v>0</v>
      </c>
      <c r="K3125" s="145">
        <v>2</v>
      </c>
      <c r="L3125" s="145">
        <v>0</v>
      </c>
      <c r="M3125" s="145">
        <v>0</v>
      </c>
      <c r="N3125" s="145">
        <v>12738</v>
      </c>
    </row>
    <row r="3126" spans="1:14">
      <c r="A3126" s="258"/>
      <c r="B3126" s="258"/>
      <c r="C3126" s="147" t="s">
        <v>3181</v>
      </c>
      <c r="D3126" s="145">
        <v>2</v>
      </c>
      <c r="E3126" s="145">
        <v>0</v>
      </c>
      <c r="F3126" s="145">
        <v>1</v>
      </c>
      <c r="G3126" s="145">
        <v>0</v>
      </c>
      <c r="H3126" s="145">
        <v>0</v>
      </c>
      <c r="I3126" s="145">
        <v>0</v>
      </c>
      <c r="J3126" s="145">
        <v>0</v>
      </c>
      <c r="K3126" s="145">
        <v>0</v>
      </c>
      <c r="L3126" s="145">
        <v>0</v>
      </c>
      <c r="M3126" s="145">
        <v>3</v>
      </c>
      <c r="N3126" s="145">
        <v>98003</v>
      </c>
    </row>
    <row r="3127" spans="1:14">
      <c r="A3127" s="258"/>
      <c r="B3127" s="258"/>
      <c r="C3127" s="147" t="s">
        <v>4037</v>
      </c>
      <c r="D3127" s="145">
        <v>1</v>
      </c>
      <c r="E3127" s="145">
        <v>0</v>
      </c>
      <c r="F3127" s="145">
        <v>0</v>
      </c>
      <c r="G3127" s="145">
        <v>0</v>
      </c>
      <c r="H3127" s="145">
        <v>0</v>
      </c>
      <c r="I3127" s="145">
        <v>0</v>
      </c>
      <c r="J3127" s="145">
        <v>1</v>
      </c>
      <c r="K3127" s="145">
        <v>0</v>
      </c>
      <c r="L3127" s="145">
        <v>0</v>
      </c>
      <c r="M3127" s="145">
        <v>0</v>
      </c>
      <c r="N3127" s="145">
        <v>9103</v>
      </c>
    </row>
    <row r="3128" spans="1:14">
      <c r="A3128" s="258"/>
      <c r="B3128" s="258"/>
      <c r="C3128" s="147" t="s">
        <v>3520</v>
      </c>
      <c r="D3128" s="145">
        <v>1</v>
      </c>
      <c r="E3128" s="145">
        <v>0</v>
      </c>
      <c r="F3128" s="145">
        <v>0</v>
      </c>
      <c r="G3128" s="145">
        <v>0</v>
      </c>
      <c r="H3128" s="145">
        <v>0</v>
      </c>
      <c r="I3128" s="145">
        <v>0</v>
      </c>
      <c r="J3128" s="145">
        <v>0</v>
      </c>
      <c r="K3128" s="145">
        <v>0</v>
      </c>
      <c r="L3128" s="145">
        <v>0</v>
      </c>
      <c r="M3128" s="145">
        <v>1</v>
      </c>
      <c r="N3128" s="145">
        <v>227323</v>
      </c>
    </row>
    <row r="3129" spans="1:14">
      <c r="A3129" s="258"/>
      <c r="B3129" s="258"/>
      <c r="C3129" s="147" t="s">
        <v>4038</v>
      </c>
      <c r="D3129" s="145">
        <v>1</v>
      </c>
      <c r="E3129" s="145">
        <v>0</v>
      </c>
      <c r="F3129" s="145">
        <v>0</v>
      </c>
      <c r="G3129" s="145">
        <v>0</v>
      </c>
      <c r="H3129" s="145">
        <v>0</v>
      </c>
      <c r="I3129" s="145">
        <v>0</v>
      </c>
      <c r="J3129" s="145">
        <v>0</v>
      </c>
      <c r="K3129" s="145">
        <v>0</v>
      </c>
      <c r="L3129" s="145">
        <v>1</v>
      </c>
      <c r="M3129" s="145">
        <v>0</v>
      </c>
      <c r="N3129" s="145">
        <v>7270</v>
      </c>
    </row>
    <row r="3130" spans="1:14">
      <c r="A3130" s="258"/>
      <c r="B3130" s="258"/>
      <c r="C3130" s="147" t="s">
        <v>4039</v>
      </c>
      <c r="D3130" s="145">
        <v>1</v>
      </c>
      <c r="E3130" s="145">
        <v>0</v>
      </c>
      <c r="F3130" s="145">
        <v>2</v>
      </c>
      <c r="G3130" s="145">
        <v>0</v>
      </c>
      <c r="H3130" s="145">
        <v>0</v>
      </c>
      <c r="I3130" s="145">
        <v>0</v>
      </c>
      <c r="J3130" s="145">
        <v>1</v>
      </c>
      <c r="K3130" s="145">
        <v>0</v>
      </c>
      <c r="L3130" s="145">
        <v>1</v>
      </c>
      <c r="M3130" s="145">
        <v>1</v>
      </c>
      <c r="N3130" s="145">
        <v>98065</v>
      </c>
    </row>
    <row r="3131" spans="1:14">
      <c r="A3131" s="258"/>
      <c r="B3131" s="258"/>
      <c r="C3131" s="147" t="s">
        <v>4040</v>
      </c>
      <c r="D3131" s="145">
        <v>1</v>
      </c>
      <c r="E3131" s="145">
        <v>0</v>
      </c>
      <c r="F3131" s="145">
        <v>1</v>
      </c>
      <c r="G3131" s="145">
        <v>0</v>
      </c>
      <c r="H3131" s="145">
        <v>0</v>
      </c>
      <c r="I3131" s="145">
        <v>1</v>
      </c>
      <c r="J3131" s="145">
        <v>0</v>
      </c>
      <c r="K3131" s="145">
        <v>3</v>
      </c>
      <c r="L3131" s="145">
        <v>0</v>
      </c>
      <c r="M3131" s="145">
        <v>0</v>
      </c>
      <c r="N3131" s="145">
        <v>457556</v>
      </c>
    </row>
    <row r="3132" spans="1:14">
      <c r="A3132" s="258"/>
      <c r="B3132" s="258"/>
      <c r="C3132" s="147" t="s">
        <v>4041</v>
      </c>
      <c r="D3132" s="145">
        <v>0</v>
      </c>
      <c r="E3132" s="145">
        <v>0</v>
      </c>
      <c r="F3132" s="145">
        <v>1</v>
      </c>
      <c r="G3132" s="145">
        <v>0</v>
      </c>
      <c r="H3132" s="145">
        <v>0</v>
      </c>
      <c r="I3132" s="145">
        <v>0</v>
      </c>
      <c r="J3132" s="145">
        <v>0</v>
      </c>
      <c r="K3132" s="145">
        <v>1</v>
      </c>
      <c r="L3132" s="145">
        <v>0</v>
      </c>
      <c r="M3132" s="145">
        <v>0</v>
      </c>
      <c r="N3132" s="145">
        <v>3424</v>
      </c>
    </row>
    <row r="3133" spans="1:14">
      <c r="A3133" s="258"/>
      <c r="B3133" s="258" t="s">
        <v>1951</v>
      </c>
      <c r="C3133" s="143"/>
      <c r="D3133" s="142">
        <v>6</v>
      </c>
      <c r="E3133" s="142">
        <v>0</v>
      </c>
      <c r="F3133" s="142">
        <v>4</v>
      </c>
      <c r="G3133" s="142">
        <v>0</v>
      </c>
      <c r="H3133" s="142">
        <v>0</v>
      </c>
      <c r="I3133" s="142">
        <v>0</v>
      </c>
      <c r="J3133" s="142"/>
      <c r="K3133" s="142"/>
      <c r="L3133" s="142"/>
      <c r="M3133" s="142"/>
      <c r="N3133" s="142"/>
    </row>
    <row r="3134" spans="1:14">
      <c r="A3134" s="258"/>
      <c r="B3134" s="258"/>
      <c r="C3134" s="147" t="s">
        <v>4042</v>
      </c>
      <c r="D3134" s="145">
        <v>1</v>
      </c>
      <c r="E3134" s="145">
        <v>0</v>
      </c>
      <c r="F3134" s="145">
        <v>0</v>
      </c>
      <c r="G3134" s="145">
        <v>0</v>
      </c>
      <c r="H3134" s="145">
        <v>0</v>
      </c>
      <c r="I3134" s="145">
        <v>0</v>
      </c>
      <c r="J3134" s="145">
        <v>0</v>
      </c>
      <c r="K3134" s="145">
        <v>1</v>
      </c>
      <c r="L3134" s="145">
        <v>0</v>
      </c>
      <c r="M3134" s="145">
        <v>0</v>
      </c>
      <c r="N3134" s="145">
        <v>5034</v>
      </c>
    </row>
    <row r="3135" spans="1:14">
      <c r="A3135" s="258"/>
      <c r="B3135" s="258"/>
      <c r="C3135" s="147" t="s">
        <v>4043</v>
      </c>
      <c r="D3135" s="145">
        <v>1</v>
      </c>
      <c r="E3135" s="145">
        <v>0</v>
      </c>
      <c r="F3135" s="145">
        <v>0</v>
      </c>
      <c r="G3135" s="145">
        <v>0</v>
      </c>
      <c r="H3135" s="145">
        <v>0</v>
      </c>
      <c r="I3135" s="145">
        <v>0</v>
      </c>
      <c r="J3135" s="145">
        <v>1</v>
      </c>
      <c r="K3135" s="145">
        <v>0</v>
      </c>
      <c r="L3135" s="145">
        <v>0</v>
      </c>
      <c r="M3135" s="145">
        <v>0</v>
      </c>
      <c r="N3135" s="145">
        <v>3807</v>
      </c>
    </row>
    <row r="3136" spans="1:14" ht="19">
      <c r="A3136" s="258"/>
      <c r="B3136" s="258"/>
      <c r="C3136" s="147" t="s">
        <v>8162</v>
      </c>
      <c r="D3136" s="145">
        <v>0</v>
      </c>
      <c r="E3136" s="145">
        <v>0</v>
      </c>
      <c r="F3136" s="145">
        <v>3</v>
      </c>
      <c r="G3136" s="145">
        <v>0</v>
      </c>
      <c r="H3136" s="145">
        <v>0</v>
      </c>
      <c r="I3136" s="145">
        <v>0</v>
      </c>
      <c r="J3136" s="145">
        <v>0</v>
      </c>
      <c r="K3136" s="145">
        <v>0</v>
      </c>
      <c r="L3136" s="145">
        <v>0</v>
      </c>
      <c r="M3136" s="145">
        <v>2</v>
      </c>
      <c r="N3136" s="145">
        <v>23827</v>
      </c>
    </row>
    <row r="3137" spans="1:14">
      <c r="A3137" s="258"/>
      <c r="B3137" s="258"/>
      <c r="C3137" s="147" t="s">
        <v>4044</v>
      </c>
      <c r="D3137" s="145">
        <v>2</v>
      </c>
      <c r="E3137" s="145">
        <v>0</v>
      </c>
      <c r="F3137" s="145">
        <v>0</v>
      </c>
      <c r="G3137" s="145">
        <v>0</v>
      </c>
      <c r="H3137" s="145">
        <v>0</v>
      </c>
      <c r="I3137" s="145">
        <v>0</v>
      </c>
      <c r="J3137" s="145">
        <v>0</v>
      </c>
      <c r="K3137" s="145">
        <v>0</v>
      </c>
      <c r="L3137" s="145">
        <v>1</v>
      </c>
      <c r="M3137" s="145">
        <v>1</v>
      </c>
      <c r="N3137" s="145">
        <v>5771</v>
      </c>
    </row>
    <row r="3138" spans="1:14">
      <c r="A3138" s="258"/>
      <c r="B3138" s="258"/>
      <c r="C3138" s="147" t="s">
        <v>4045</v>
      </c>
      <c r="D3138" s="145">
        <v>1</v>
      </c>
      <c r="E3138" s="145">
        <v>0</v>
      </c>
      <c r="F3138" s="145">
        <v>0</v>
      </c>
      <c r="G3138" s="145">
        <v>0</v>
      </c>
      <c r="H3138" s="145">
        <v>0</v>
      </c>
      <c r="I3138" s="145">
        <v>0</v>
      </c>
      <c r="J3138" s="145">
        <v>0</v>
      </c>
      <c r="K3138" s="145">
        <v>0</v>
      </c>
      <c r="L3138" s="145">
        <v>1</v>
      </c>
      <c r="M3138" s="145">
        <v>0</v>
      </c>
      <c r="N3138" s="145">
        <v>4357</v>
      </c>
    </row>
    <row r="3139" spans="1:14">
      <c r="A3139" s="258"/>
      <c r="B3139" s="258"/>
      <c r="C3139" s="147" t="s">
        <v>4046</v>
      </c>
      <c r="D3139" s="145">
        <v>1</v>
      </c>
      <c r="E3139" s="145">
        <v>0</v>
      </c>
      <c r="F3139" s="145">
        <v>1</v>
      </c>
      <c r="G3139" s="145">
        <v>0</v>
      </c>
      <c r="H3139" s="145">
        <v>0</v>
      </c>
      <c r="I3139" s="145">
        <v>0</v>
      </c>
      <c r="J3139" s="145">
        <v>0</v>
      </c>
      <c r="K3139" s="145">
        <v>1</v>
      </c>
      <c r="L3139" s="145">
        <v>1</v>
      </c>
      <c r="M3139" s="145">
        <v>0</v>
      </c>
      <c r="N3139" s="145">
        <v>28322</v>
      </c>
    </row>
    <row r="3140" spans="1:14">
      <c r="A3140" s="258"/>
      <c r="B3140" s="258" t="s">
        <v>1955</v>
      </c>
      <c r="C3140" s="143"/>
      <c r="D3140" s="142">
        <v>90</v>
      </c>
      <c r="E3140" s="142">
        <v>8</v>
      </c>
      <c r="F3140" s="142">
        <v>21</v>
      </c>
      <c r="G3140" s="142">
        <v>0</v>
      </c>
      <c r="H3140" s="142">
        <v>0</v>
      </c>
      <c r="I3140" s="142">
        <v>0</v>
      </c>
      <c r="J3140" s="142"/>
      <c r="K3140" s="142"/>
      <c r="L3140" s="142"/>
      <c r="M3140" s="142"/>
      <c r="N3140" s="142"/>
    </row>
    <row r="3141" spans="1:14">
      <c r="A3141" s="258"/>
      <c r="B3141" s="258"/>
      <c r="C3141" s="147" t="s">
        <v>4047</v>
      </c>
      <c r="D3141" s="145">
        <v>1</v>
      </c>
      <c r="E3141" s="145">
        <v>0</v>
      </c>
      <c r="F3141" s="145">
        <v>0</v>
      </c>
      <c r="G3141" s="145">
        <v>0</v>
      </c>
      <c r="H3141" s="145">
        <v>0</v>
      </c>
      <c r="I3141" s="145">
        <v>0</v>
      </c>
      <c r="J3141" s="145">
        <v>0</v>
      </c>
      <c r="K3141" s="145">
        <v>0</v>
      </c>
      <c r="L3141" s="145">
        <v>1</v>
      </c>
      <c r="M3141" s="145">
        <v>0</v>
      </c>
      <c r="N3141" s="145"/>
    </row>
    <row r="3142" spans="1:14">
      <c r="A3142" s="258"/>
      <c r="B3142" s="258"/>
      <c r="C3142" s="147" t="s">
        <v>4048</v>
      </c>
      <c r="D3142" s="145">
        <v>2</v>
      </c>
      <c r="E3142" s="145">
        <v>0</v>
      </c>
      <c r="F3142" s="145">
        <v>0</v>
      </c>
      <c r="G3142" s="145">
        <v>0</v>
      </c>
      <c r="H3142" s="145">
        <v>0</v>
      </c>
      <c r="I3142" s="145">
        <v>0</v>
      </c>
      <c r="J3142" s="145">
        <v>1</v>
      </c>
      <c r="K3142" s="145">
        <v>0</v>
      </c>
      <c r="L3142" s="145">
        <v>1</v>
      </c>
      <c r="M3142" s="145">
        <v>0</v>
      </c>
      <c r="N3142" s="145"/>
    </row>
    <row r="3143" spans="1:14">
      <c r="A3143" s="258"/>
      <c r="B3143" s="258"/>
      <c r="C3143" s="147" t="s">
        <v>2611</v>
      </c>
      <c r="D3143" s="145">
        <v>0</v>
      </c>
      <c r="E3143" s="145">
        <v>0</v>
      </c>
      <c r="F3143" s="145">
        <v>1</v>
      </c>
      <c r="G3143" s="145">
        <v>0</v>
      </c>
      <c r="H3143" s="145">
        <v>0</v>
      </c>
      <c r="I3143" s="145">
        <v>0</v>
      </c>
      <c r="J3143" s="145">
        <v>0</v>
      </c>
      <c r="K3143" s="145">
        <v>0</v>
      </c>
      <c r="L3143" s="145">
        <v>1</v>
      </c>
      <c r="M3143" s="145">
        <v>0</v>
      </c>
      <c r="N3143" s="145"/>
    </row>
    <row r="3144" spans="1:14">
      <c r="A3144" s="258"/>
      <c r="B3144" s="258"/>
      <c r="C3144" s="147" t="s">
        <v>2804</v>
      </c>
      <c r="D3144" s="145">
        <v>1</v>
      </c>
      <c r="E3144" s="145">
        <v>0</v>
      </c>
      <c r="F3144" s="145">
        <v>0</v>
      </c>
      <c r="G3144" s="145">
        <v>0</v>
      </c>
      <c r="H3144" s="145">
        <v>0</v>
      </c>
      <c r="I3144" s="145">
        <v>0</v>
      </c>
      <c r="J3144" s="145">
        <v>0</v>
      </c>
      <c r="K3144" s="145">
        <v>0</v>
      </c>
      <c r="L3144" s="145">
        <v>0</v>
      </c>
      <c r="M3144" s="145">
        <v>1</v>
      </c>
      <c r="N3144" s="145"/>
    </row>
    <row r="3145" spans="1:14" ht="19">
      <c r="A3145" s="258"/>
      <c r="B3145" s="258"/>
      <c r="C3145" s="147" t="s">
        <v>8163</v>
      </c>
      <c r="D3145" s="145">
        <v>13</v>
      </c>
      <c r="E3145" s="145">
        <v>2</v>
      </c>
      <c r="F3145" s="145">
        <v>3</v>
      </c>
      <c r="G3145" s="145">
        <v>0</v>
      </c>
      <c r="H3145" s="145">
        <v>0</v>
      </c>
      <c r="I3145" s="145">
        <v>0</v>
      </c>
      <c r="J3145" s="145">
        <v>2</v>
      </c>
      <c r="K3145" s="145">
        <v>3</v>
      </c>
      <c r="L3145" s="145">
        <v>7</v>
      </c>
      <c r="M3145" s="145">
        <v>5</v>
      </c>
      <c r="N3145" s="145"/>
    </row>
    <row r="3146" spans="1:14" ht="19">
      <c r="A3146" s="258"/>
      <c r="B3146" s="258"/>
      <c r="C3146" s="147" t="s">
        <v>8164</v>
      </c>
      <c r="D3146" s="145">
        <v>43</v>
      </c>
      <c r="E3146" s="145">
        <v>4</v>
      </c>
      <c r="F3146" s="145">
        <v>8</v>
      </c>
      <c r="G3146" s="145">
        <v>0</v>
      </c>
      <c r="H3146" s="145">
        <v>0</v>
      </c>
      <c r="I3146" s="145">
        <v>0</v>
      </c>
      <c r="J3146" s="145">
        <v>6</v>
      </c>
      <c r="K3146" s="145">
        <v>14</v>
      </c>
      <c r="L3146" s="145">
        <v>20</v>
      </c>
      <c r="M3146" s="145">
        <v>14</v>
      </c>
      <c r="N3146" s="145"/>
    </row>
    <row r="3147" spans="1:14">
      <c r="A3147" s="258"/>
      <c r="B3147" s="258"/>
      <c r="C3147" s="147" t="s">
        <v>2769</v>
      </c>
      <c r="D3147" s="145">
        <v>2</v>
      </c>
      <c r="E3147" s="145">
        <v>0</v>
      </c>
      <c r="F3147" s="145">
        <v>0</v>
      </c>
      <c r="G3147" s="145">
        <v>0</v>
      </c>
      <c r="H3147" s="145">
        <v>0</v>
      </c>
      <c r="I3147" s="145">
        <v>0</v>
      </c>
      <c r="J3147" s="145">
        <v>0</v>
      </c>
      <c r="K3147" s="145">
        <v>0</v>
      </c>
      <c r="L3147" s="145">
        <v>0</v>
      </c>
      <c r="M3147" s="145">
        <v>2</v>
      </c>
      <c r="N3147" s="145"/>
    </row>
    <row r="3148" spans="1:14">
      <c r="A3148" s="258"/>
      <c r="B3148" s="258"/>
      <c r="C3148" s="147" t="s">
        <v>4049</v>
      </c>
      <c r="D3148" s="145">
        <v>0</v>
      </c>
      <c r="E3148" s="145">
        <v>0</v>
      </c>
      <c r="F3148" s="145">
        <v>2</v>
      </c>
      <c r="G3148" s="145">
        <v>0</v>
      </c>
      <c r="H3148" s="145">
        <v>0</v>
      </c>
      <c r="I3148" s="145">
        <v>0</v>
      </c>
      <c r="J3148" s="145">
        <v>1</v>
      </c>
      <c r="K3148" s="145">
        <v>1</v>
      </c>
      <c r="L3148" s="145">
        <v>0</v>
      </c>
      <c r="M3148" s="145">
        <v>0</v>
      </c>
      <c r="N3148" s="145"/>
    </row>
    <row r="3149" spans="1:14" ht="19">
      <c r="A3149" s="258"/>
      <c r="B3149" s="258"/>
      <c r="C3149" s="147" t="s">
        <v>8165</v>
      </c>
      <c r="D3149" s="145">
        <v>2</v>
      </c>
      <c r="E3149" s="145">
        <v>0</v>
      </c>
      <c r="F3149" s="145">
        <v>0</v>
      </c>
      <c r="G3149" s="145">
        <v>0</v>
      </c>
      <c r="H3149" s="145">
        <v>0</v>
      </c>
      <c r="I3149" s="145">
        <v>0</v>
      </c>
      <c r="J3149" s="145">
        <v>0</v>
      </c>
      <c r="K3149" s="145">
        <v>0</v>
      </c>
      <c r="L3149" s="145">
        <v>1</v>
      </c>
      <c r="M3149" s="145">
        <v>0</v>
      </c>
      <c r="N3149" s="145"/>
    </row>
    <row r="3150" spans="1:14">
      <c r="A3150" s="258"/>
      <c r="B3150" s="258"/>
      <c r="C3150" s="147" t="s">
        <v>4050</v>
      </c>
      <c r="D3150" s="145">
        <v>2</v>
      </c>
      <c r="E3150" s="145">
        <v>1</v>
      </c>
      <c r="F3150" s="145">
        <v>0</v>
      </c>
      <c r="G3150" s="145">
        <v>0</v>
      </c>
      <c r="H3150" s="145">
        <v>0</v>
      </c>
      <c r="I3150" s="145">
        <v>0</v>
      </c>
      <c r="J3150" s="145">
        <v>0</v>
      </c>
      <c r="K3150" s="145">
        <v>0</v>
      </c>
      <c r="L3150" s="145">
        <v>3</v>
      </c>
      <c r="M3150" s="145">
        <v>0</v>
      </c>
      <c r="N3150" s="145"/>
    </row>
    <row r="3151" spans="1:14">
      <c r="A3151" s="258"/>
      <c r="B3151" s="258"/>
      <c r="C3151" s="147" t="s">
        <v>4051</v>
      </c>
      <c r="D3151" s="145">
        <v>5</v>
      </c>
      <c r="E3151" s="145">
        <v>0</v>
      </c>
      <c r="F3151" s="145">
        <v>0</v>
      </c>
      <c r="G3151" s="145">
        <v>0</v>
      </c>
      <c r="H3151" s="145">
        <v>0</v>
      </c>
      <c r="I3151" s="145">
        <v>0</v>
      </c>
      <c r="J3151" s="145">
        <v>2</v>
      </c>
      <c r="K3151" s="145">
        <v>2</v>
      </c>
      <c r="L3151" s="145">
        <v>0</v>
      </c>
      <c r="M3151" s="145">
        <v>1</v>
      </c>
      <c r="N3151" s="145"/>
    </row>
    <row r="3152" spans="1:14">
      <c r="A3152" s="258"/>
      <c r="B3152" s="258"/>
      <c r="C3152" s="147" t="s">
        <v>4052</v>
      </c>
      <c r="D3152" s="145">
        <v>0</v>
      </c>
      <c r="E3152" s="145">
        <v>1</v>
      </c>
      <c r="F3152" s="145">
        <v>0</v>
      </c>
      <c r="G3152" s="145">
        <v>0</v>
      </c>
      <c r="H3152" s="145">
        <v>0</v>
      </c>
      <c r="I3152" s="145">
        <v>0</v>
      </c>
      <c r="J3152" s="145">
        <v>1</v>
      </c>
      <c r="K3152" s="145">
        <v>0</v>
      </c>
      <c r="L3152" s="145">
        <v>0</v>
      </c>
      <c r="M3152" s="145">
        <v>0</v>
      </c>
      <c r="N3152" s="145"/>
    </row>
    <row r="3153" spans="1:14" ht="19">
      <c r="A3153" s="258"/>
      <c r="B3153" s="258"/>
      <c r="C3153" s="147" t="s">
        <v>8166</v>
      </c>
      <c r="D3153" s="145">
        <v>8</v>
      </c>
      <c r="E3153" s="145">
        <v>0</v>
      </c>
      <c r="F3153" s="145">
        <v>3</v>
      </c>
      <c r="G3153" s="145">
        <v>0</v>
      </c>
      <c r="H3153" s="145">
        <v>0</v>
      </c>
      <c r="I3153" s="145">
        <v>0</v>
      </c>
      <c r="J3153" s="145">
        <v>3</v>
      </c>
      <c r="K3153" s="145">
        <v>1</v>
      </c>
      <c r="L3153" s="145">
        <v>4</v>
      </c>
      <c r="M3153" s="145">
        <v>2</v>
      </c>
      <c r="N3153" s="145"/>
    </row>
    <row r="3154" spans="1:14">
      <c r="A3154" s="258"/>
      <c r="B3154" s="258"/>
      <c r="C3154" s="147" t="s">
        <v>2657</v>
      </c>
      <c r="D3154" s="145">
        <v>1</v>
      </c>
      <c r="E3154" s="145">
        <v>0</v>
      </c>
      <c r="F3154" s="145">
        <v>0</v>
      </c>
      <c r="G3154" s="145">
        <v>0</v>
      </c>
      <c r="H3154" s="145">
        <v>0</v>
      </c>
      <c r="I3154" s="145">
        <v>0</v>
      </c>
      <c r="J3154" s="145">
        <v>1</v>
      </c>
      <c r="K3154" s="145">
        <v>0</v>
      </c>
      <c r="L3154" s="145">
        <v>0</v>
      </c>
      <c r="M3154" s="145">
        <v>0</v>
      </c>
      <c r="N3154" s="145"/>
    </row>
    <row r="3155" spans="1:14">
      <c r="A3155" s="258"/>
      <c r="B3155" s="258"/>
      <c r="C3155" s="147" t="s">
        <v>4053</v>
      </c>
      <c r="D3155" s="145">
        <v>1</v>
      </c>
      <c r="E3155" s="145">
        <v>0</v>
      </c>
      <c r="F3155" s="145">
        <v>0</v>
      </c>
      <c r="G3155" s="145">
        <v>0</v>
      </c>
      <c r="H3155" s="145">
        <v>0</v>
      </c>
      <c r="I3155" s="145">
        <v>0</v>
      </c>
      <c r="J3155" s="145">
        <v>1</v>
      </c>
      <c r="K3155" s="145">
        <v>0</v>
      </c>
      <c r="L3155" s="145">
        <v>0</v>
      </c>
      <c r="M3155" s="145">
        <v>0</v>
      </c>
      <c r="N3155" s="145"/>
    </row>
    <row r="3156" spans="1:14">
      <c r="A3156" s="258"/>
      <c r="B3156" s="258"/>
      <c r="C3156" s="147" t="s">
        <v>4054</v>
      </c>
      <c r="D3156" s="145">
        <v>2</v>
      </c>
      <c r="E3156" s="145">
        <v>0</v>
      </c>
      <c r="F3156" s="145">
        <v>2</v>
      </c>
      <c r="G3156" s="145">
        <v>0</v>
      </c>
      <c r="H3156" s="145">
        <v>0</v>
      </c>
      <c r="I3156" s="145">
        <v>0</v>
      </c>
      <c r="J3156" s="145">
        <v>2</v>
      </c>
      <c r="K3156" s="145">
        <v>1</v>
      </c>
      <c r="L3156" s="145">
        <v>0</v>
      </c>
      <c r="M3156" s="145">
        <v>1</v>
      </c>
      <c r="N3156" s="145"/>
    </row>
    <row r="3157" spans="1:14">
      <c r="A3157" s="258"/>
      <c r="B3157" s="258"/>
      <c r="C3157" s="147" t="s">
        <v>4055</v>
      </c>
      <c r="D3157" s="145">
        <v>1</v>
      </c>
      <c r="E3157" s="145">
        <v>0</v>
      </c>
      <c r="F3157" s="145">
        <v>0</v>
      </c>
      <c r="G3157" s="145">
        <v>0</v>
      </c>
      <c r="H3157" s="145">
        <v>0</v>
      </c>
      <c r="I3157" s="145">
        <v>0</v>
      </c>
      <c r="J3157" s="145">
        <v>0</v>
      </c>
      <c r="K3157" s="145">
        <v>0</v>
      </c>
      <c r="L3157" s="145">
        <v>0</v>
      </c>
      <c r="M3157" s="145">
        <v>1</v>
      </c>
      <c r="N3157" s="145"/>
    </row>
    <row r="3158" spans="1:14">
      <c r="A3158" s="258"/>
      <c r="B3158" s="258"/>
      <c r="C3158" s="147" t="s">
        <v>4056</v>
      </c>
      <c r="D3158" s="145">
        <v>1</v>
      </c>
      <c r="E3158" s="145">
        <v>0</v>
      </c>
      <c r="F3158" s="145">
        <v>0</v>
      </c>
      <c r="G3158" s="145">
        <v>0</v>
      </c>
      <c r="H3158" s="145">
        <v>0</v>
      </c>
      <c r="I3158" s="145">
        <v>0</v>
      </c>
      <c r="J3158" s="145">
        <v>0</v>
      </c>
      <c r="K3158" s="145">
        <v>1</v>
      </c>
      <c r="L3158" s="145">
        <v>0</v>
      </c>
      <c r="M3158" s="145">
        <v>0</v>
      </c>
      <c r="N3158" s="145"/>
    </row>
    <row r="3159" spans="1:14">
      <c r="A3159" s="258"/>
      <c r="B3159" s="258"/>
      <c r="C3159" s="147" t="s">
        <v>3925</v>
      </c>
      <c r="D3159" s="145">
        <v>2</v>
      </c>
      <c r="E3159" s="145">
        <v>0</v>
      </c>
      <c r="F3159" s="145">
        <v>1</v>
      </c>
      <c r="G3159" s="145">
        <v>0</v>
      </c>
      <c r="H3159" s="145">
        <v>0</v>
      </c>
      <c r="I3159" s="145">
        <v>0</v>
      </c>
      <c r="J3159" s="145">
        <v>0</v>
      </c>
      <c r="K3159" s="145">
        <v>2</v>
      </c>
      <c r="L3159" s="145">
        <v>1</v>
      </c>
      <c r="M3159" s="145">
        <v>0</v>
      </c>
      <c r="N3159" s="145"/>
    </row>
    <row r="3160" spans="1:14" ht="19">
      <c r="A3160" s="258"/>
      <c r="B3160" s="258"/>
      <c r="C3160" s="147" t="s">
        <v>7922</v>
      </c>
      <c r="D3160" s="145">
        <v>3</v>
      </c>
      <c r="E3160" s="145">
        <v>0</v>
      </c>
      <c r="F3160" s="145">
        <v>1</v>
      </c>
      <c r="G3160" s="145">
        <v>0</v>
      </c>
      <c r="H3160" s="145">
        <v>0</v>
      </c>
      <c r="I3160" s="145">
        <v>0</v>
      </c>
      <c r="J3160" s="145">
        <v>1</v>
      </c>
      <c r="K3160" s="145">
        <v>1</v>
      </c>
      <c r="L3160" s="145">
        <v>0</v>
      </c>
      <c r="M3160" s="145">
        <v>1</v>
      </c>
      <c r="N3160" s="145"/>
    </row>
    <row r="3161" spans="1:14">
      <c r="A3161" s="258"/>
      <c r="B3161" s="258" t="s">
        <v>1963</v>
      </c>
      <c r="C3161" s="143"/>
      <c r="D3161" s="142">
        <v>3</v>
      </c>
      <c r="E3161" s="142">
        <v>5</v>
      </c>
      <c r="F3161" s="142">
        <v>0</v>
      </c>
      <c r="G3161" s="142">
        <v>0</v>
      </c>
      <c r="H3161" s="142">
        <v>0</v>
      </c>
      <c r="I3161" s="142">
        <v>0</v>
      </c>
      <c r="J3161" s="142"/>
      <c r="K3161" s="142"/>
      <c r="L3161" s="142"/>
      <c r="M3161" s="142"/>
      <c r="N3161" s="142"/>
    </row>
    <row r="3162" spans="1:14">
      <c r="A3162" s="258"/>
      <c r="B3162" s="258"/>
      <c r="C3162" s="147" t="s">
        <v>4057</v>
      </c>
      <c r="D3162" s="145">
        <v>1</v>
      </c>
      <c r="E3162" s="145">
        <v>0</v>
      </c>
      <c r="F3162" s="145">
        <v>0</v>
      </c>
      <c r="G3162" s="145">
        <v>0</v>
      </c>
      <c r="H3162" s="145">
        <v>0</v>
      </c>
      <c r="I3162" s="145">
        <v>0</v>
      </c>
      <c r="J3162" s="145">
        <v>0</v>
      </c>
      <c r="K3162" s="145">
        <v>1</v>
      </c>
      <c r="L3162" s="145">
        <v>0</v>
      </c>
      <c r="M3162" s="145">
        <v>0</v>
      </c>
      <c r="N3162" s="145"/>
    </row>
    <row r="3163" spans="1:14" ht="19">
      <c r="A3163" s="258"/>
      <c r="B3163" s="258"/>
      <c r="C3163" s="147" t="s">
        <v>8167</v>
      </c>
      <c r="D3163" s="145">
        <v>0</v>
      </c>
      <c r="E3163" s="145">
        <v>2</v>
      </c>
      <c r="F3163" s="145">
        <v>0</v>
      </c>
      <c r="G3163" s="145">
        <v>0</v>
      </c>
      <c r="H3163" s="145">
        <v>0</v>
      </c>
      <c r="I3163" s="145">
        <v>0</v>
      </c>
      <c r="J3163" s="145">
        <v>0</v>
      </c>
      <c r="K3163" s="145">
        <v>0</v>
      </c>
      <c r="L3163" s="145">
        <v>1</v>
      </c>
      <c r="M3163" s="145">
        <v>0</v>
      </c>
      <c r="N3163" s="145"/>
    </row>
    <row r="3164" spans="1:14" ht="19">
      <c r="A3164" s="258"/>
      <c r="B3164" s="258"/>
      <c r="C3164" s="147" t="s">
        <v>8168</v>
      </c>
      <c r="D3164" s="145">
        <v>0</v>
      </c>
      <c r="E3164" s="145">
        <v>3</v>
      </c>
      <c r="F3164" s="145">
        <v>0</v>
      </c>
      <c r="G3164" s="145">
        <v>0</v>
      </c>
      <c r="H3164" s="145">
        <v>0</v>
      </c>
      <c r="I3164" s="145">
        <v>0</v>
      </c>
      <c r="J3164" s="145">
        <v>0</v>
      </c>
      <c r="K3164" s="145">
        <v>0</v>
      </c>
      <c r="L3164" s="145">
        <v>0</v>
      </c>
      <c r="M3164" s="145">
        <v>1</v>
      </c>
      <c r="N3164" s="145"/>
    </row>
    <row r="3165" spans="1:14">
      <c r="A3165" s="258"/>
      <c r="B3165" s="258"/>
      <c r="C3165" s="147" t="s">
        <v>3523</v>
      </c>
      <c r="D3165" s="145">
        <v>1</v>
      </c>
      <c r="E3165" s="145">
        <v>0</v>
      </c>
      <c r="F3165" s="145">
        <v>0</v>
      </c>
      <c r="G3165" s="145">
        <v>0</v>
      </c>
      <c r="H3165" s="145">
        <v>0</v>
      </c>
      <c r="I3165" s="145">
        <v>0</v>
      </c>
      <c r="J3165" s="145">
        <v>0</v>
      </c>
      <c r="K3165" s="145">
        <v>0</v>
      </c>
      <c r="L3165" s="145">
        <v>0</v>
      </c>
      <c r="M3165" s="145">
        <v>1</v>
      </c>
      <c r="N3165" s="145"/>
    </row>
    <row r="3166" spans="1:14">
      <c r="A3166" s="258"/>
      <c r="B3166" s="258"/>
      <c r="C3166" s="147" t="s">
        <v>4058</v>
      </c>
      <c r="D3166" s="145">
        <v>1</v>
      </c>
      <c r="E3166" s="145">
        <v>0</v>
      </c>
      <c r="F3166" s="145">
        <v>0</v>
      </c>
      <c r="G3166" s="145">
        <v>0</v>
      </c>
      <c r="H3166" s="145">
        <v>0</v>
      </c>
      <c r="I3166" s="145">
        <v>0</v>
      </c>
      <c r="J3166" s="145">
        <v>1</v>
      </c>
      <c r="K3166" s="145">
        <v>0</v>
      </c>
      <c r="L3166" s="145">
        <v>0</v>
      </c>
      <c r="M3166" s="145">
        <v>0</v>
      </c>
      <c r="N3166" s="145"/>
    </row>
    <row r="3167" spans="1:14">
      <c r="A3167" s="258"/>
      <c r="B3167" s="258" t="s">
        <v>2255</v>
      </c>
      <c r="C3167" s="143"/>
      <c r="D3167" s="142">
        <v>2</v>
      </c>
      <c r="E3167" s="142">
        <v>0</v>
      </c>
      <c r="F3167" s="142">
        <v>0</v>
      </c>
      <c r="G3167" s="142">
        <v>0</v>
      </c>
      <c r="H3167" s="142">
        <v>1</v>
      </c>
      <c r="I3167" s="142">
        <v>0</v>
      </c>
      <c r="J3167" s="142"/>
      <c r="K3167" s="142"/>
      <c r="L3167" s="142"/>
      <c r="M3167" s="142"/>
      <c r="N3167" s="142"/>
    </row>
    <row r="3168" spans="1:14">
      <c r="A3168" s="258"/>
      <c r="B3168" s="258"/>
      <c r="C3168" s="147" t="s">
        <v>2366</v>
      </c>
      <c r="D3168" s="145"/>
      <c r="E3168" s="145"/>
      <c r="F3168" s="145"/>
      <c r="G3168" s="145"/>
      <c r="H3168" s="145"/>
      <c r="I3168" s="145"/>
      <c r="J3168" s="145"/>
      <c r="K3168" s="145"/>
      <c r="L3168" s="145"/>
      <c r="M3168" s="145"/>
      <c r="N3168" s="145"/>
    </row>
    <row r="3169" spans="1:14">
      <c r="A3169" s="258"/>
      <c r="B3169" s="258"/>
      <c r="C3169" s="146" t="s">
        <v>4059</v>
      </c>
      <c r="D3169" s="145">
        <v>2</v>
      </c>
      <c r="E3169" s="145">
        <v>0</v>
      </c>
      <c r="F3169" s="145">
        <v>0</v>
      </c>
      <c r="G3169" s="145">
        <v>0</v>
      </c>
      <c r="H3169" s="145">
        <v>0</v>
      </c>
      <c r="I3169" s="145">
        <v>0</v>
      </c>
      <c r="J3169" s="145">
        <v>1</v>
      </c>
      <c r="K3169" s="145">
        <v>0</v>
      </c>
      <c r="L3169" s="145">
        <v>1</v>
      </c>
      <c r="M3169" s="145">
        <v>0</v>
      </c>
      <c r="N3169" s="145"/>
    </row>
    <row r="3170" spans="1:14">
      <c r="A3170" s="258"/>
      <c r="B3170" s="258"/>
      <c r="C3170" s="146" t="s">
        <v>4060</v>
      </c>
      <c r="D3170" s="145">
        <v>0</v>
      </c>
      <c r="E3170" s="145">
        <v>0</v>
      </c>
      <c r="F3170" s="145">
        <v>0</v>
      </c>
      <c r="G3170" s="145">
        <v>0</v>
      </c>
      <c r="H3170" s="145">
        <v>1</v>
      </c>
      <c r="I3170" s="145">
        <v>0</v>
      </c>
      <c r="J3170" s="145">
        <v>0</v>
      </c>
      <c r="K3170" s="145">
        <v>0</v>
      </c>
      <c r="L3170" s="145">
        <v>0</v>
      </c>
      <c r="M3170" s="145">
        <v>1</v>
      </c>
      <c r="N3170" s="145"/>
    </row>
    <row r="3171" spans="1:14">
      <c r="A3171" s="258"/>
      <c r="B3171" s="258" t="s">
        <v>2259</v>
      </c>
      <c r="C3171" s="143"/>
      <c r="D3171" s="142">
        <v>1</v>
      </c>
      <c r="E3171" s="142">
        <v>1</v>
      </c>
      <c r="F3171" s="142">
        <v>1</v>
      </c>
      <c r="G3171" s="142">
        <v>0</v>
      </c>
      <c r="H3171" s="142">
        <v>0</v>
      </c>
      <c r="I3171" s="142">
        <v>0</v>
      </c>
      <c r="J3171" s="142"/>
      <c r="K3171" s="142"/>
      <c r="L3171" s="142"/>
      <c r="M3171" s="142"/>
      <c r="N3171" s="142"/>
    </row>
    <row r="3172" spans="1:14">
      <c r="A3172" s="258"/>
      <c r="B3172" s="258"/>
      <c r="C3172" s="147" t="s">
        <v>4061</v>
      </c>
      <c r="D3172" s="145">
        <v>1</v>
      </c>
      <c r="E3172" s="145">
        <v>1</v>
      </c>
      <c r="F3172" s="145">
        <v>1</v>
      </c>
      <c r="G3172" s="145">
        <v>0</v>
      </c>
      <c r="H3172" s="145">
        <v>0</v>
      </c>
      <c r="I3172" s="145">
        <v>0</v>
      </c>
      <c r="J3172" s="145">
        <v>1</v>
      </c>
      <c r="K3172" s="145">
        <v>0</v>
      </c>
      <c r="L3172" s="145">
        <v>0</v>
      </c>
      <c r="M3172" s="145">
        <v>2</v>
      </c>
      <c r="N3172" s="145"/>
    </row>
    <row r="3173" spans="1:14">
      <c r="A3173" s="258" t="s">
        <v>131</v>
      </c>
      <c r="B3173" s="143" t="s">
        <v>1904</v>
      </c>
      <c r="C3173" s="143"/>
      <c r="D3173" s="142">
        <v>373</v>
      </c>
      <c r="E3173" s="142">
        <v>57</v>
      </c>
      <c r="F3173" s="142">
        <v>103</v>
      </c>
      <c r="G3173" s="142">
        <v>6</v>
      </c>
      <c r="H3173" s="142">
        <v>11</v>
      </c>
      <c r="I3173" s="142">
        <v>40</v>
      </c>
      <c r="J3173" s="142"/>
      <c r="K3173" s="142"/>
      <c r="L3173" s="142"/>
      <c r="M3173" s="142"/>
      <c r="N3173" s="142"/>
    </row>
    <row r="3174" spans="1:14">
      <c r="A3174" s="258"/>
      <c r="B3174" s="258" t="s">
        <v>1905</v>
      </c>
      <c r="C3174" s="143"/>
      <c r="D3174" s="142">
        <v>315</v>
      </c>
      <c r="E3174" s="142">
        <v>48</v>
      </c>
      <c r="F3174" s="142">
        <v>88</v>
      </c>
      <c r="G3174" s="142">
        <v>3</v>
      </c>
      <c r="H3174" s="142">
        <v>11</v>
      </c>
      <c r="I3174" s="142">
        <v>37</v>
      </c>
      <c r="J3174" s="142"/>
      <c r="K3174" s="142"/>
      <c r="L3174" s="142"/>
      <c r="M3174" s="142"/>
      <c r="N3174" s="142"/>
    </row>
    <row r="3175" spans="1:14">
      <c r="A3175" s="258"/>
      <c r="B3175" s="258"/>
      <c r="C3175" s="147" t="s">
        <v>4062</v>
      </c>
      <c r="D3175" s="145">
        <v>2</v>
      </c>
      <c r="E3175" s="145">
        <v>0</v>
      </c>
      <c r="F3175" s="145">
        <v>0</v>
      </c>
      <c r="G3175" s="145">
        <v>0</v>
      </c>
      <c r="H3175" s="145">
        <v>0</v>
      </c>
      <c r="I3175" s="145">
        <v>0</v>
      </c>
      <c r="J3175" s="145">
        <v>1</v>
      </c>
      <c r="K3175" s="145">
        <v>0</v>
      </c>
      <c r="L3175" s="145">
        <v>1</v>
      </c>
      <c r="M3175" s="145">
        <v>0</v>
      </c>
      <c r="N3175" s="145">
        <v>10803</v>
      </c>
    </row>
    <row r="3176" spans="1:14">
      <c r="A3176" s="258"/>
      <c r="B3176" s="258"/>
      <c r="C3176" s="147" t="s">
        <v>1912</v>
      </c>
      <c r="D3176" s="145">
        <v>0</v>
      </c>
      <c r="E3176" s="145">
        <v>0</v>
      </c>
      <c r="F3176" s="145">
        <v>0</v>
      </c>
      <c r="G3176" s="145">
        <v>0</v>
      </c>
      <c r="H3176" s="145">
        <v>0</v>
      </c>
      <c r="I3176" s="145">
        <v>1</v>
      </c>
      <c r="J3176" s="145">
        <v>0</v>
      </c>
      <c r="K3176" s="145">
        <v>0</v>
      </c>
      <c r="L3176" s="145">
        <v>0</v>
      </c>
      <c r="M3176" s="145">
        <v>1</v>
      </c>
      <c r="N3176" s="145">
        <v>84279</v>
      </c>
    </row>
    <row r="3177" spans="1:14">
      <c r="A3177" s="258"/>
      <c r="B3177" s="258"/>
      <c r="C3177" s="147" t="s">
        <v>4063</v>
      </c>
      <c r="D3177" s="145">
        <v>1</v>
      </c>
      <c r="E3177" s="145">
        <v>0</v>
      </c>
      <c r="F3177" s="145">
        <v>0</v>
      </c>
      <c r="G3177" s="145">
        <v>0</v>
      </c>
      <c r="H3177" s="145">
        <v>0</v>
      </c>
      <c r="I3177" s="145">
        <v>0</v>
      </c>
      <c r="J3177" s="145">
        <v>1</v>
      </c>
      <c r="K3177" s="145">
        <v>0</v>
      </c>
      <c r="L3177" s="145">
        <v>0</v>
      </c>
      <c r="M3177" s="145">
        <v>0</v>
      </c>
      <c r="N3177" s="145">
        <v>24336</v>
      </c>
    </row>
    <row r="3178" spans="1:14">
      <c r="A3178" s="258"/>
      <c r="B3178" s="258"/>
      <c r="C3178" s="147" t="s">
        <v>4064</v>
      </c>
      <c r="D3178" s="145">
        <v>16</v>
      </c>
      <c r="E3178" s="145">
        <v>3</v>
      </c>
      <c r="F3178" s="145">
        <v>3</v>
      </c>
      <c r="G3178" s="145">
        <v>0</v>
      </c>
      <c r="H3178" s="145">
        <v>1</v>
      </c>
      <c r="I3178" s="145">
        <v>0</v>
      </c>
      <c r="J3178" s="145">
        <v>1</v>
      </c>
      <c r="K3178" s="145">
        <v>7</v>
      </c>
      <c r="L3178" s="145">
        <v>7</v>
      </c>
      <c r="M3178" s="145">
        <v>8</v>
      </c>
      <c r="N3178" s="145">
        <v>147079</v>
      </c>
    </row>
    <row r="3179" spans="1:14" ht="19">
      <c r="A3179" s="258"/>
      <c r="B3179" s="258"/>
      <c r="C3179" s="147" t="s">
        <v>8169</v>
      </c>
      <c r="D3179" s="145">
        <v>9</v>
      </c>
      <c r="E3179" s="145">
        <v>1</v>
      </c>
      <c r="F3179" s="145">
        <v>3</v>
      </c>
      <c r="G3179" s="145">
        <v>0</v>
      </c>
      <c r="H3179" s="145">
        <v>0</v>
      </c>
      <c r="I3179" s="145">
        <v>0</v>
      </c>
      <c r="J3179" s="145">
        <v>2</v>
      </c>
      <c r="K3179" s="145">
        <v>2</v>
      </c>
      <c r="L3179" s="145">
        <v>6</v>
      </c>
      <c r="M3179" s="145">
        <v>2</v>
      </c>
      <c r="N3179" s="145">
        <v>93014</v>
      </c>
    </row>
    <row r="3180" spans="1:14">
      <c r="A3180" s="258"/>
      <c r="B3180" s="258"/>
      <c r="C3180" s="147" t="s">
        <v>3010</v>
      </c>
      <c r="D3180" s="145">
        <v>1</v>
      </c>
      <c r="E3180" s="145">
        <v>0</v>
      </c>
      <c r="F3180" s="145">
        <v>0</v>
      </c>
      <c r="G3180" s="145">
        <v>0</v>
      </c>
      <c r="H3180" s="145">
        <v>0</v>
      </c>
      <c r="I3180" s="145">
        <v>0</v>
      </c>
      <c r="J3180" s="145">
        <v>0</v>
      </c>
      <c r="K3180" s="145">
        <v>1</v>
      </c>
      <c r="L3180" s="145">
        <v>0</v>
      </c>
      <c r="M3180" s="145">
        <v>0</v>
      </c>
      <c r="N3180" s="145">
        <v>6050</v>
      </c>
    </row>
    <row r="3181" spans="1:14">
      <c r="A3181" s="258"/>
      <c r="B3181" s="258"/>
      <c r="C3181" s="147" t="s">
        <v>4065</v>
      </c>
      <c r="D3181" s="145">
        <v>1</v>
      </c>
      <c r="E3181" s="145">
        <v>0</v>
      </c>
      <c r="F3181" s="145">
        <v>0</v>
      </c>
      <c r="G3181" s="145">
        <v>0</v>
      </c>
      <c r="H3181" s="145">
        <v>0</v>
      </c>
      <c r="I3181" s="145">
        <v>0</v>
      </c>
      <c r="J3181" s="145">
        <v>0</v>
      </c>
      <c r="K3181" s="145">
        <v>0</v>
      </c>
      <c r="L3181" s="145">
        <v>0</v>
      </c>
      <c r="M3181" s="145">
        <v>1</v>
      </c>
      <c r="N3181" s="145">
        <v>22898</v>
      </c>
    </row>
    <row r="3182" spans="1:14">
      <c r="A3182" s="258"/>
      <c r="B3182" s="258"/>
      <c r="C3182" s="147" t="s">
        <v>4066</v>
      </c>
      <c r="D3182" s="145">
        <v>2</v>
      </c>
      <c r="E3182" s="145">
        <v>0</v>
      </c>
      <c r="F3182" s="145">
        <v>0</v>
      </c>
      <c r="G3182" s="145">
        <v>0</v>
      </c>
      <c r="H3182" s="145">
        <v>0</v>
      </c>
      <c r="I3182" s="145">
        <v>0</v>
      </c>
      <c r="J3182" s="145">
        <v>0</v>
      </c>
      <c r="K3182" s="145">
        <v>1</v>
      </c>
      <c r="L3182" s="145">
        <v>1</v>
      </c>
      <c r="M3182" s="145">
        <v>0</v>
      </c>
      <c r="N3182" s="145">
        <v>47407</v>
      </c>
    </row>
    <row r="3183" spans="1:14">
      <c r="A3183" s="258"/>
      <c r="B3183" s="258"/>
      <c r="C3183" s="147" t="s">
        <v>4067</v>
      </c>
      <c r="D3183" s="145">
        <v>0</v>
      </c>
      <c r="E3183" s="145">
        <v>0</v>
      </c>
      <c r="F3183" s="145">
        <v>0</v>
      </c>
      <c r="G3183" s="145">
        <v>0</v>
      </c>
      <c r="H3183" s="145">
        <v>0</v>
      </c>
      <c r="I3183" s="145">
        <v>1</v>
      </c>
      <c r="J3183" s="145">
        <v>0</v>
      </c>
      <c r="K3183" s="145">
        <v>0</v>
      </c>
      <c r="L3183" s="145">
        <v>1</v>
      </c>
      <c r="M3183" s="145">
        <v>0</v>
      </c>
      <c r="N3183" s="145">
        <v>44256</v>
      </c>
    </row>
    <row r="3184" spans="1:14" ht="19">
      <c r="A3184" s="258"/>
      <c r="B3184" s="258"/>
      <c r="C3184" s="147" t="s">
        <v>8170</v>
      </c>
      <c r="D3184" s="145">
        <v>4</v>
      </c>
      <c r="E3184" s="145">
        <v>2</v>
      </c>
      <c r="F3184" s="145">
        <v>4</v>
      </c>
      <c r="G3184" s="145">
        <v>0</v>
      </c>
      <c r="H3184" s="145">
        <v>0</v>
      </c>
      <c r="I3184" s="145">
        <v>0</v>
      </c>
      <c r="J3184" s="145">
        <v>2</v>
      </c>
      <c r="K3184" s="145">
        <v>2</v>
      </c>
      <c r="L3184" s="145">
        <v>3</v>
      </c>
      <c r="M3184" s="145">
        <v>2</v>
      </c>
      <c r="N3184" s="145">
        <v>50159</v>
      </c>
    </row>
    <row r="3185" spans="1:14">
      <c r="A3185" s="258"/>
      <c r="B3185" s="258"/>
      <c r="C3185" s="147" t="s">
        <v>4012</v>
      </c>
      <c r="D3185" s="145">
        <v>1</v>
      </c>
      <c r="E3185" s="145">
        <v>0</v>
      </c>
      <c r="F3185" s="145">
        <v>0</v>
      </c>
      <c r="G3185" s="145">
        <v>0</v>
      </c>
      <c r="H3185" s="145">
        <v>0</v>
      </c>
      <c r="I3185" s="145">
        <v>0</v>
      </c>
      <c r="J3185" s="145">
        <v>1</v>
      </c>
      <c r="K3185" s="145">
        <v>0</v>
      </c>
      <c r="L3185" s="145">
        <v>0</v>
      </c>
      <c r="M3185" s="145">
        <v>0</v>
      </c>
      <c r="N3185" s="145">
        <v>10187</v>
      </c>
    </row>
    <row r="3186" spans="1:14">
      <c r="A3186" s="258"/>
      <c r="B3186" s="258"/>
      <c r="C3186" s="147" t="s">
        <v>4068</v>
      </c>
      <c r="D3186" s="145">
        <v>1</v>
      </c>
      <c r="E3186" s="145">
        <v>0</v>
      </c>
      <c r="F3186" s="145">
        <v>2</v>
      </c>
      <c r="G3186" s="145">
        <v>0</v>
      </c>
      <c r="H3186" s="145">
        <v>0</v>
      </c>
      <c r="I3186" s="145">
        <v>0</v>
      </c>
      <c r="J3186" s="145">
        <v>0</v>
      </c>
      <c r="K3186" s="145">
        <v>1</v>
      </c>
      <c r="L3186" s="145">
        <v>1</v>
      </c>
      <c r="M3186" s="145">
        <v>1</v>
      </c>
      <c r="N3186" s="145">
        <v>13092</v>
      </c>
    </row>
    <row r="3187" spans="1:14">
      <c r="A3187" s="258"/>
      <c r="B3187" s="258"/>
      <c r="C3187" s="147" t="s">
        <v>4069</v>
      </c>
      <c r="D3187" s="145">
        <v>1</v>
      </c>
      <c r="E3187" s="145">
        <v>0</v>
      </c>
      <c r="F3187" s="145">
        <v>0</v>
      </c>
      <c r="G3187" s="145">
        <v>0</v>
      </c>
      <c r="H3187" s="145">
        <v>0</v>
      </c>
      <c r="I3187" s="145">
        <v>0</v>
      </c>
      <c r="J3187" s="145">
        <v>0</v>
      </c>
      <c r="K3187" s="145">
        <v>0</v>
      </c>
      <c r="L3187" s="145">
        <v>1</v>
      </c>
      <c r="M3187" s="145">
        <v>0</v>
      </c>
      <c r="N3187" s="145">
        <v>5026</v>
      </c>
    </row>
    <row r="3188" spans="1:14">
      <c r="A3188" s="258"/>
      <c r="B3188" s="258"/>
      <c r="C3188" s="147" t="s">
        <v>2668</v>
      </c>
      <c r="D3188" s="145">
        <v>1</v>
      </c>
      <c r="E3188" s="145">
        <v>0</v>
      </c>
      <c r="F3188" s="145">
        <v>0</v>
      </c>
      <c r="G3188" s="145">
        <v>0</v>
      </c>
      <c r="H3188" s="145">
        <v>0</v>
      </c>
      <c r="I3188" s="145">
        <v>0</v>
      </c>
      <c r="J3188" s="145">
        <v>1</v>
      </c>
      <c r="K3188" s="145">
        <v>0</v>
      </c>
      <c r="L3188" s="145">
        <v>0</v>
      </c>
      <c r="M3188" s="145">
        <v>0</v>
      </c>
      <c r="N3188" s="145">
        <v>20686</v>
      </c>
    </row>
    <row r="3189" spans="1:14">
      <c r="A3189" s="258"/>
      <c r="B3189" s="258"/>
      <c r="C3189" s="147" t="s">
        <v>4070</v>
      </c>
      <c r="D3189" s="145">
        <v>1</v>
      </c>
      <c r="E3189" s="145">
        <v>0</v>
      </c>
      <c r="F3189" s="145">
        <v>0</v>
      </c>
      <c r="G3189" s="145">
        <v>0</v>
      </c>
      <c r="H3189" s="145">
        <v>0</v>
      </c>
      <c r="I3189" s="145">
        <v>0</v>
      </c>
      <c r="J3189" s="145">
        <v>1</v>
      </c>
      <c r="K3189" s="145">
        <v>0</v>
      </c>
      <c r="L3189" s="145">
        <v>0</v>
      </c>
      <c r="M3189" s="145">
        <v>0</v>
      </c>
      <c r="N3189" s="145">
        <v>42714</v>
      </c>
    </row>
    <row r="3190" spans="1:14" ht="19">
      <c r="A3190" s="258"/>
      <c r="B3190" s="258"/>
      <c r="C3190" s="147" t="s">
        <v>8171</v>
      </c>
      <c r="D3190" s="145">
        <v>8</v>
      </c>
      <c r="E3190" s="145">
        <v>1</v>
      </c>
      <c r="F3190" s="145">
        <v>1</v>
      </c>
      <c r="G3190" s="145">
        <v>0</v>
      </c>
      <c r="H3190" s="145">
        <v>0</v>
      </c>
      <c r="I3190" s="145">
        <v>0</v>
      </c>
      <c r="J3190" s="145">
        <v>1</v>
      </c>
      <c r="K3190" s="145">
        <v>3</v>
      </c>
      <c r="L3190" s="145">
        <v>3</v>
      </c>
      <c r="M3190" s="145">
        <v>2</v>
      </c>
      <c r="N3190" s="145">
        <v>110694</v>
      </c>
    </row>
    <row r="3191" spans="1:14" ht="19">
      <c r="A3191" s="258"/>
      <c r="B3191" s="258"/>
      <c r="C3191" s="147" t="s">
        <v>8172</v>
      </c>
      <c r="D3191" s="145">
        <v>5</v>
      </c>
      <c r="E3191" s="145">
        <v>0</v>
      </c>
      <c r="F3191" s="145">
        <v>1</v>
      </c>
      <c r="G3191" s="145">
        <v>0</v>
      </c>
      <c r="H3191" s="145">
        <v>0</v>
      </c>
      <c r="I3191" s="145">
        <v>0</v>
      </c>
      <c r="J3191" s="145">
        <v>1</v>
      </c>
      <c r="K3191" s="145">
        <v>2</v>
      </c>
      <c r="L3191" s="145">
        <v>0</v>
      </c>
      <c r="M3191" s="145">
        <v>2</v>
      </c>
      <c r="N3191" s="145">
        <v>97094</v>
      </c>
    </row>
    <row r="3192" spans="1:14">
      <c r="A3192" s="258"/>
      <c r="B3192" s="258"/>
      <c r="C3192" s="147" t="s">
        <v>2081</v>
      </c>
      <c r="D3192" s="145">
        <v>0</v>
      </c>
      <c r="E3192" s="145">
        <v>1</v>
      </c>
      <c r="F3192" s="145">
        <v>1</v>
      </c>
      <c r="G3192" s="145">
        <v>0</v>
      </c>
      <c r="H3192" s="145">
        <v>0</v>
      </c>
      <c r="I3192" s="145">
        <v>0</v>
      </c>
      <c r="J3192" s="145">
        <v>0</v>
      </c>
      <c r="K3192" s="145">
        <v>0</v>
      </c>
      <c r="L3192" s="145">
        <v>1</v>
      </c>
      <c r="M3192" s="145">
        <v>1</v>
      </c>
      <c r="N3192" s="145">
        <v>15816</v>
      </c>
    </row>
    <row r="3193" spans="1:14">
      <c r="A3193" s="258"/>
      <c r="B3193" s="258"/>
      <c r="C3193" s="147" t="s">
        <v>4071</v>
      </c>
      <c r="D3193" s="145">
        <v>0</v>
      </c>
      <c r="E3193" s="145">
        <v>1</v>
      </c>
      <c r="F3193" s="145">
        <v>0</v>
      </c>
      <c r="G3193" s="145">
        <v>0</v>
      </c>
      <c r="H3193" s="145">
        <v>0</v>
      </c>
      <c r="I3193" s="145">
        <v>0</v>
      </c>
      <c r="J3193" s="145">
        <v>1</v>
      </c>
      <c r="K3193" s="145">
        <v>0</v>
      </c>
      <c r="L3193" s="145">
        <v>0</v>
      </c>
      <c r="M3193" s="145">
        <v>0</v>
      </c>
      <c r="N3193" s="145">
        <v>7047</v>
      </c>
    </row>
    <row r="3194" spans="1:14">
      <c r="A3194" s="258"/>
      <c r="B3194" s="258"/>
      <c r="C3194" s="147" t="s">
        <v>4072</v>
      </c>
      <c r="D3194" s="145">
        <v>1</v>
      </c>
      <c r="E3194" s="145">
        <v>0</v>
      </c>
      <c r="F3194" s="145">
        <v>0</v>
      </c>
      <c r="G3194" s="145">
        <v>0</v>
      </c>
      <c r="H3194" s="145">
        <v>0</v>
      </c>
      <c r="I3194" s="145">
        <v>0</v>
      </c>
      <c r="J3194" s="145">
        <v>0</v>
      </c>
      <c r="K3194" s="145">
        <v>1</v>
      </c>
      <c r="L3194" s="145">
        <v>0</v>
      </c>
      <c r="M3194" s="145">
        <v>0</v>
      </c>
      <c r="N3194" s="145">
        <v>38917</v>
      </c>
    </row>
    <row r="3195" spans="1:14">
      <c r="A3195" s="258"/>
      <c r="B3195" s="258"/>
      <c r="C3195" s="147" t="s">
        <v>4073</v>
      </c>
      <c r="D3195" s="145">
        <v>1</v>
      </c>
      <c r="E3195" s="145">
        <v>0</v>
      </c>
      <c r="F3195" s="145">
        <v>1</v>
      </c>
      <c r="G3195" s="145">
        <v>0</v>
      </c>
      <c r="H3195" s="145">
        <v>0</v>
      </c>
      <c r="I3195" s="145">
        <v>0</v>
      </c>
      <c r="J3195" s="145">
        <v>0</v>
      </c>
      <c r="K3195" s="145">
        <v>2</v>
      </c>
      <c r="L3195" s="145">
        <v>0</v>
      </c>
      <c r="M3195" s="145">
        <v>0</v>
      </c>
      <c r="N3195" s="145">
        <v>3061</v>
      </c>
    </row>
    <row r="3196" spans="1:14">
      <c r="A3196" s="258"/>
      <c r="B3196" s="258"/>
      <c r="C3196" s="147" t="s">
        <v>4074</v>
      </c>
      <c r="D3196" s="145">
        <v>1</v>
      </c>
      <c r="E3196" s="145">
        <v>0</v>
      </c>
      <c r="F3196" s="145">
        <v>1</v>
      </c>
      <c r="G3196" s="145">
        <v>0</v>
      </c>
      <c r="H3196" s="145">
        <v>0</v>
      </c>
      <c r="I3196" s="145">
        <v>0</v>
      </c>
      <c r="J3196" s="145">
        <v>0</v>
      </c>
      <c r="K3196" s="145">
        <v>2</v>
      </c>
      <c r="L3196" s="145">
        <v>0</v>
      </c>
      <c r="M3196" s="145">
        <v>0</v>
      </c>
      <c r="N3196" s="145">
        <v>12723</v>
      </c>
    </row>
    <row r="3197" spans="1:14">
      <c r="A3197" s="258"/>
      <c r="B3197" s="258"/>
      <c r="C3197" s="147" t="s">
        <v>4075</v>
      </c>
      <c r="D3197" s="145">
        <v>1</v>
      </c>
      <c r="E3197" s="145">
        <v>0</v>
      </c>
      <c r="F3197" s="145">
        <v>0</v>
      </c>
      <c r="G3197" s="145">
        <v>0</v>
      </c>
      <c r="H3197" s="145">
        <v>0</v>
      </c>
      <c r="I3197" s="145">
        <v>0</v>
      </c>
      <c r="J3197" s="145">
        <v>0</v>
      </c>
      <c r="K3197" s="145">
        <v>0</v>
      </c>
      <c r="L3197" s="145">
        <v>1</v>
      </c>
      <c r="M3197" s="145">
        <v>0</v>
      </c>
      <c r="N3197" s="145">
        <v>23107</v>
      </c>
    </row>
    <row r="3198" spans="1:14">
      <c r="A3198" s="258"/>
      <c r="B3198" s="258"/>
      <c r="C3198" s="147" t="s">
        <v>4076</v>
      </c>
      <c r="D3198" s="145">
        <v>3</v>
      </c>
      <c r="E3198" s="145">
        <v>1</v>
      </c>
      <c r="F3198" s="145">
        <v>1</v>
      </c>
      <c r="G3198" s="145">
        <v>0</v>
      </c>
      <c r="H3198" s="145">
        <v>0</v>
      </c>
      <c r="I3198" s="145">
        <v>0</v>
      </c>
      <c r="J3198" s="145">
        <v>0</v>
      </c>
      <c r="K3198" s="145">
        <v>2</v>
      </c>
      <c r="L3198" s="145">
        <v>1</v>
      </c>
      <c r="M3198" s="145">
        <v>2</v>
      </c>
      <c r="N3198" s="145">
        <v>85058</v>
      </c>
    </row>
    <row r="3199" spans="1:14" ht="19">
      <c r="A3199" s="258"/>
      <c r="B3199" s="258"/>
      <c r="C3199" s="147" t="s">
        <v>8173</v>
      </c>
      <c r="D3199" s="145">
        <v>13</v>
      </c>
      <c r="E3199" s="145">
        <v>0</v>
      </c>
      <c r="F3199" s="145">
        <v>0</v>
      </c>
      <c r="G3199" s="145">
        <v>0</v>
      </c>
      <c r="H3199" s="145">
        <v>0</v>
      </c>
      <c r="I3199" s="145">
        <v>0</v>
      </c>
      <c r="J3199" s="145">
        <v>3</v>
      </c>
      <c r="K3199" s="145">
        <v>3</v>
      </c>
      <c r="L3199" s="145">
        <v>4</v>
      </c>
      <c r="M3199" s="145">
        <v>1</v>
      </c>
      <c r="N3199" s="145">
        <v>133066</v>
      </c>
    </row>
    <row r="3200" spans="1:14" ht="19">
      <c r="A3200" s="258"/>
      <c r="B3200" s="258"/>
      <c r="C3200" s="147" t="s">
        <v>8174</v>
      </c>
      <c r="D3200" s="145">
        <v>3</v>
      </c>
      <c r="E3200" s="145">
        <v>0</v>
      </c>
      <c r="F3200" s="145">
        <v>0</v>
      </c>
      <c r="G3200" s="145">
        <v>0</v>
      </c>
      <c r="H3200" s="145">
        <v>0</v>
      </c>
      <c r="I3200" s="145">
        <v>0</v>
      </c>
      <c r="J3200" s="145">
        <v>1</v>
      </c>
      <c r="K3200" s="145">
        <v>0</v>
      </c>
      <c r="L3200" s="145">
        <v>1</v>
      </c>
      <c r="M3200" s="145">
        <v>0</v>
      </c>
      <c r="N3200" s="145">
        <v>91464</v>
      </c>
    </row>
    <row r="3201" spans="1:14" ht="19">
      <c r="A3201" s="258"/>
      <c r="B3201" s="258"/>
      <c r="C3201" s="147" t="s">
        <v>8175</v>
      </c>
      <c r="D3201" s="145">
        <v>2</v>
      </c>
      <c r="E3201" s="145">
        <v>0</v>
      </c>
      <c r="F3201" s="145">
        <v>0</v>
      </c>
      <c r="G3201" s="145">
        <v>0</v>
      </c>
      <c r="H3201" s="145">
        <v>0</v>
      </c>
      <c r="I3201" s="145">
        <v>0</v>
      </c>
      <c r="J3201" s="145">
        <v>0</v>
      </c>
      <c r="K3201" s="145">
        <v>0</v>
      </c>
      <c r="L3201" s="145">
        <v>0</v>
      </c>
      <c r="M3201" s="145">
        <v>1</v>
      </c>
      <c r="N3201" s="145">
        <v>55101</v>
      </c>
    </row>
    <row r="3202" spans="1:14">
      <c r="A3202" s="258"/>
      <c r="B3202" s="258"/>
      <c r="C3202" s="147" t="s">
        <v>4077</v>
      </c>
      <c r="D3202" s="145">
        <v>2</v>
      </c>
      <c r="E3202" s="145">
        <v>0</v>
      </c>
      <c r="F3202" s="145">
        <v>0</v>
      </c>
      <c r="G3202" s="145">
        <v>0</v>
      </c>
      <c r="H3202" s="145">
        <v>0</v>
      </c>
      <c r="I3202" s="145">
        <v>0</v>
      </c>
      <c r="J3202" s="145">
        <v>1</v>
      </c>
      <c r="K3202" s="145">
        <v>0</v>
      </c>
      <c r="L3202" s="145">
        <v>1</v>
      </c>
      <c r="M3202" s="145">
        <v>0</v>
      </c>
      <c r="N3202" s="145">
        <v>13096</v>
      </c>
    </row>
    <row r="3203" spans="1:14" ht="19">
      <c r="A3203" s="258"/>
      <c r="B3203" s="258"/>
      <c r="C3203" s="147" t="s">
        <v>8176</v>
      </c>
      <c r="D3203" s="145">
        <v>2</v>
      </c>
      <c r="E3203" s="145">
        <v>0</v>
      </c>
      <c r="F3203" s="145">
        <v>0</v>
      </c>
      <c r="G3203" s="145">
        <v>0</v>
      </c>
      <c r="H3203" s="145">
        <v>0</v>
      </c>
      <c r="I3203" s="145">
        <v>0</v>
      </c>
      <c r="J3203" s="145">
        <v>0</v>
      </c>
      <c r="K3203" s="145">
        <v>0</v>
      </c>
      <c r="L3203" s="145">
        <v>0</v>
      </c>
      <c r="M3203" s="145">
        <v>1</v>
      </c>
      <c r="N3203" s="145">
        <v>36828</v>
      </c>
    </row>
    <row r="3204" spans="1:14">
      <c r="A3204" s="258"/>
      <c r="B3204" s="258"/>
      <c r="C3204" s="147" t="s">
        <v>2106</v>
      </c>
      <c r="D3204" s="145">
        <v>1</v>
      </c>
      <c r="E3204" s="145">
        <v>1</v>
      </c>
      <c r="F3204" s="145">
        <v>2</v>
      </c>
      <c r="G3204" s="145">
        <v>0</v>
      </c>
      <c r="H3204" s="145">
        <v>0</v>
      </c>
      <c r="I3204" s="145">
        <v>0</v>
      </c>
      <c r="J3204" s="145">
        <v>0</v>
      </c>
      <c r="K3204" s="145">
        <v>1</v>
      </c>
      <c r="L3204" s="145">
        <v>2</v>
      </c>
      <c r="M3204" s="145">
        <v>1</v>
      </c>
      <c r="N3204" s="145">
        <v>63044</v>
      </c>
    </row>
    <row r="3205" spans="1:14">
      <c r="A3205" s="258"/>
      <c r="B3205" s="258"/>
      <c r="C3205" s="147" t="s">
        <v>4078</v>
      </c>
      <c r="D3205" s="145">
        <v>0</v>
      </c>
      <c r="E3205" s="145">
        <v>1</v>
      </c>
      <c r="F3205" s="145">
        <v>0</v>
      </c>
      <c r="G3205" s="145">
        <v>0</v>
      </c>
      <c r="H3205" s="145">
        <v>0</v>
      </c>
      <c r="I3205" s="145">
        <v>0</v>
      </c>
      <c r="J3205" s="145">
        <v>0</v>
      </c>
      <c r="K3205" s="145">
        <v>1</v>
      </c>
      <c r="L3205" s="145">
        <v>0</v>
      </c>
      <c r="M3205" s="145">
        <v>0</v>
      </c>
      <c r="N3205" s="145">
        <v>12897</v>
      </c>
    </row>
    <row r="3206" spans="1:14" ht="19">
      <c r="A3206" s="258"/>
      <c r="B3206" s="258"/>
      <c r="C3206" s="147" t="s">
        <v>8177</v>
      </c>
      <c r="D3206" s="145">
        <v>8</v>
      </c>
      <c r="E3206" s="145">
        <v>0</v>
      </c>
      <c r="F3206" s="145">
        <v>0</v>
      </c>
      <c r="G3206" s="145">
        <v>0</v>
      </c>
      <c r="H3206" s="145">
        <v>0</v>
      </c>
      <c r="I3206" s="145">
        <v>1</v>
      </c>
      <c r="J3206" s="145">
        <v>1</v>
      </c>
      <c r="K3206" s="145">
        <v>3</v>
      </c>
      <c r="L3206" s="145">
        <v>1</v>
      </c>
      <c r="M3206" s="145">
        <v>2</v>
      </c>
      <c r="N3206" s="145">
        <v>37768</v>
      </c>
    </row>
    <row r="3207" spans="1:14">
      <c r="A3207" s="258"/>
      <c r="B3207" s="258"/>
      <c r="C3207" s="147" t="s">
        <v>4079</v>
      </c>
      <c r="D3207" s="145">
        <v>2</v>
      </c>
      <c r="E3207" s="145">
        <v>1</v>
      </c>
      <c r="F3207" s="145">
        <v>1</v>
      </c>
      <c r="G3207" s="145">
        <v>0</v>
      </c>
      <c r="H3207" s="145">
        <v>0</v>
      </c>
      <c r="I3207" s="145">
        <v>0</v>
      </c>
      <c r="J3207" s="145">
        <v>0</v>
      </c>
      <c r="K3207" s="145">
        <v>4</v>
      </c>
      <c r="L3207" s="145">
        <v>0</v>
      </c>
      <c r="M3207" s="145">
        <v>0</v>
      </c>
      <c r="N3207" s="145">
        <v>42764</v>
      </c>
    </row>
    <row r="3208" spans="1:14">
      <c r="A3208" s="258"/>
      <c r="B3208" s="258"/>
      <c r="C3208" s="147" t="s">
        <v>4080</v>
      </c>
      <c r="D3208" s="145">
        <v>1</v>
      </c>
      <c r="E3208" s="145">
        <v>0</v>
      </c>
      <c r="F3208" s="145">
        <v>0</v>
      </c>
      <c r="G3208" s="145">
        <v>0</v>
      </c>
      <c r="H3208" s="145">
        <v>0</v>
      </c>
      <c r="I3208" s="145">
        <v>0</v>
      </c>
      <c r="J3208" s="145">
        <v>0</v>
      </c>
      <c r="K3208" s="145">
        <v>0</v>
      </c>
      <c r="L3208" s="145">
        <v>0</v>
      </c>
      <c r="M3208" s="145">
        <v>1</v>
      </c>
      <c r="N3208" s="145">
        <v>28175</v>
      </c>
    </row>
    <row r="3209" spans="1:14">
      <c r="A3209" s="258"/>
      <c r="B3209" s="258"/>
      <c r="C3209" s="147" t="s">
        <v>2124</v>
      </c>
      <c r="D3209" s="145">
        <v>3</v>
      </c>
      <c r="E3209" s="145">
        <v>0</v>
      </c>
      <c r="F3209" s="145">
        <v>1</v>
      </c>
      <c r="G3209" s="145">
        <v>0</v>
      </c>
      <c r="H3209" s="145">
        <v>0</v>
      </c>
      <c r="I3209" s="145">
        <v>0</v>
      </c>
      <c r="J3209" s="145">
        <v>2</v>
      </c>
      <c r="K3209" s="145">
        <v>2</v>
      </c>
      <c r="L3209" s="145">
        <v>0</v>
      </c>
      <c r="M3209" s="145">
        <v>0</v>
      </c>
      <c r="N3209" s="145">
        <v>71395</v>
      </c>
    </row>
    <row r="3210" spans="1:14">
      <c r="A3210" s="258"/>
      <c r="B3210" s="258"/>
      <c r="C3210" s="147" t="s">
        <v>4081</v>
      </c>
      <c r="D3210" s="145">
        <v>1</v>
      </c>
      <c r="E3210" s="145">
        <v>0</v>
      </c>
      <c r="F3210" s="145">
        <v>0</v>
      </c>
      <c r="G3210" s="145">
        <v>0</v>
      </c>
      <c r="H3210" s="145">
        <v>0</v>
      </c>
      <c r="I3210" s="145">
        <v>0</v>
      </c>
      <c r="J3210" s="145">
        <v>0</v>
      </c>
      <c r="K3210" s="145">
        <v>0</v>
      </c>
      <c r="L3210" s="145">
        <v>0</v>
      </c>
      <c r="M3210" s="145">
        <v>1</v>
      </c>
      <c r="N3210" s="145">
        <v>25121</v>
      </c>
    </row>
    <row r="3211" spans="1:14" ht="19">
      <c r="A3211" s="258"/>
      <c r="B3211" s="258"/>
      <c r="C3211" s="147" t="s">
        <v>8178</v>
      </c>
      <c r="D3211" s="145">
        <v>2</v>
      </c>
      <c r="E3211" s="145">
        <v>0</v>
      </c>
      <c r="F3211" s="145">
        <v>0</v>
      </c>
      <c r="G3211" s="145">
        <v>0</v>
      </c>
      <c r="H3211" s="145">
        <v>0</v>
      </c>
      <c r="I3211" s="145">
        <v>0</v>
      </c>
      <c r="J3211" s="145">
        <v>0</v>
      </c>
      <c r="K3211" s="145">
        <v>1</v>
      </c>
      <c r="L3211" s="145">
        <v>0</v>
      </c>
      <c r="M3211" s="145">
        <v>0</v>
      </c>
      <c r="N3211" s="145">
        <v>20925</v>
      </c>
    </row>
    <row r="3212" spans="1:14">
      <c r="A3212" s="258"/>
      <c r="B3212" s="258"/>
      <c r="C3212" s="147" t="s">
        <v>4082</v>
      </c>
      <c r="D3212" s="145">
        <v>1</v>
      </c>
      <c r="E3212" s="145">
        <v>0</v>
      </c>
      <c r="F3212" s="145">
        <v>0</v>
      </c>
      <c r="G3212" s="145">
        <v>0</v>
      </c>
      <c r="H3212" s="145">
        <v>0</v>
      </c>
      <c r="I3212" s="145">
        <v>1</v>
      </c>
      <c r="J3212" s="145">
        <v>1</v>
      </c>
      <c r="K3212" s="145">
        <v>1</v>
      </c>
      <c r="L3212" s="145">
        <v>0</v>
      </c>
      <c r="M3212" s="145">
        <v>0</v>
      </c>
      <c r="N3212" s="145">
        <v>9113</v>
      </c>
    </row>
    <row r="3213" spans="1:14">
      <c r="A3213" s="258"/>
      <c r="B3213" s="258"/>
      <c r="C3213" s="147" t="s">
        <v>2709</v>
      </c>
      <c r="D3213" s="145">
        <v>5</v>
      </c>
      <c r="E3213" s="145">
        <v>0</v>
      </c>
      <c r="F3213" s="145">
        <v>2</v>
      </c>
      <c r="G3213" s="145">
        <v>0</v>
      </c>
      <c r="H3213" s="145">
        <v>0</v>
      </c>
      <c r="I3213" s="145">
        <v>0</v>
      </c>
      <c r="J3213" s="145">
        <v>3</v>
      </c>
      <c r="K3213" s="145">
        <v>3</v>
      </c>
      <c r="L3213" s="145">
        <v>1</v>
      </c>
      <c r="M3213" s="145">
        <v>0</v>
      </c>
      <c r="N3213" s="145">
        <v>20309</v>
      </c>
    </row>
    <row r="3214" spans="1:14">
      <c r="A3214" s="258"/>
      <c r="B3214" s="258"/>
      <c r="C3214" s="147" t="s">
        <v>4083</v>
      </c>
      <c r="D3214" s="145">
        <v>1</v>
      </c>
      <c r="E3214" s="145">
        <v>0</v>
      </c>
      <c r="F3214" s="145">
        <v>0</v>
      </c>
      <c r="G3214" s="145">
        <v>0</v>
      </c>
      <c r="H3214" s="145">
        <v>0</v>
      </c>
      <c r="I3214" s="145">
        <v>0</v>
      </c>
      <c r="J3214" s="145">
        <v>0</v>
      </c>
      <c r="K3214" s="145">
        <v>0</v>
      </c>
      <c r="L3214" s="145">
        <v>0</v>
      </c>
      <c r="M3214" s="145">
        <v>1</v>
      </c>
      <c r="N3214" s="145">
        <v>4196</v>
      </c>
    </row>
    <row r="3215" spans="1:14">
      <c r="A3215" s="258"/>
      <c r="B3215" s="258"/>
      <c r="C3215" s="147" t="s">
        <v>4084</v>
      </c>
      <c r="D3215" s="145">
        <v>0</v>
      </c>
      <c r="E3215" s="145">
        <v>0</v>
      </c>
      <c r="F3215" s="145">
        <v>0</v>
      </c>
      <c r="G3215" s="145">
        <v>0</v>
      </c>
      <c r="H3215" s="145">
        <v>1</v>
      </c>
      <c r="I3215" s="145">
        <v>0</v>
      </c>
      <c r="J3215" s="145">
        <v>0</v>
      </c>
      <c r="K3215" s="145">
        <v>1</v>
      </c>
      <c r="L3215" s="145">
        <v>0</v>
      </c>
      <c r="M3215" s="145">
        <v>0</v>
      </c>
      <c r="N3215" s="145">
        <v>25709</v>
      </c>
    </row>
    <row r="3216" spans="1:14" ht="19">
      <c r="A3216" s="258"/>
      <c r="B3216" s="258"/>
      <c r="C3216" s="147" t="s">
        <v>8179</v>
      </c>
      <c r="D3216" s="145">
        <v>2</v>
      </c>
      <c r="E3216" s="145">
        <v>1</v>
      </c>
      <c r="F3216" s="145">
        <v>0</v>
      </c>
      <c r="G3216" s="145">
        <v>0</v>
      </c>
      <c r="H3216" s="145">
        <v>0</v>
      </c>
      <c r="I3216" s="145">
        <v>0</v>
      </c>
      <c r="J3216" s="145">
        <v>0</v>
      </c>
      <c r="K3216" s="145">
        <v>2</v>
      </c>
      <c r="L3216" s="145">
        <v>0</v>
      </c>
      <c r="M3216" s="145">
        <v>0</v>
      </c>
      <c r="N3216" s="145">
        <v>21589</v>
      </c>
    </row>
    <row r="3217" spans="1:14">
      <c r="A3217" s="258"/>
      <c r="B3217" s="258"/>
      <c r="C3217" s="147" t="s">
        <v>3583</v>
      </c>
      <c r="D3217" s="145">
        <v>1</v>
      </c>
      <c r="E3217" s="145">
        <v>0</v>
      </c>
      <c r="F3217" s="145">
        <v>0</v>
      </c>
      <c r="G3217" s="145">
        <v>0</v>
      </c>
      <c r="H3217" s="145">
        <v>0</v>
      </c>
      <c r="I3217" s="145">
        <v>0</v>
      </c>
      <c r="J3217" s="145">
        <v>0</v>
      </c>
      <c r="K3217" s="145">
        <v>1</v>
      </c>
      <c r="L3217" s="145">
        <v>0</v>
      </c>
      <c r="M3217" s="145">
        <v>0</v>
      </c>
      <c r="N3217" s="145">
        <v>35511</v>
      </c>
    </row>
    <row r="3218" spans="1:14">
      <c r="A3218" s="258"/>
      <c r="B3218" s="258"/>
      <c r="C3218" s="147" t="s">
        <v>4085</v>
      </c>
      <c r="D3218" s="145">
        <v>2</v>
      </c>
      <c r="E3218" s="145">
        <v>0</v>
      </c>
      <c r="F3218" s="145">
        <v>1</v>
      </c>
      <c r="G3218" s="145">
        <v>0</v>
      </c>
      <c r="H3218" s="145">
        <v>0</v>
      </c>
      <c r="I3218" s="145">
        <v>0</v>
      </c>
      <c r="J3218" s="145">
        <v>1</v>
      </c>
      <c r="K3218" s="145">
        <v>1</v>
      </c>
      <c r="L3218" s="145">
        <v>0</v>
      </c>
      <c r="M3218" s="145">
        <v>1</v>
      </c>
      <c r="N3218" s="145">
        <v>21009</v>
      </c>
    </row>
    <row r="3219" spans="1:14">
      <c r="A3219" s="258"/>
      <c r="B3219" s="258"/>
      <c r="C3219" s="147" t="s">
        <v>4086</v>
      </c>
      <c r="D3219" s="145">
        <v>1</v>
      </c>
      <c r="E3219" s="145">
        <v>0</v>
      </c>
      <c r="F3219" s="145">
        <v>0</v>
      </c>
      <c r="G3219" s="145">
        <v>0</v>
      </c>
      <c r="H3219" s="145">
        <v>0</v>
      </c>
      <c r="I3219" s="145">
        <v>0</v>
      </c>
      <c r="J3219" s="145">
        <v>0</v>
      </c>
      <c r="K3219" s="145">
        <v>1</v>
      </c>
      <c r="L3219" s="145">
        <v>0</v>
      </c>
      <c r="M3219" s="145">
        <v>0</v>
      </c>
      <c r="N3219" s="145">
        <v>12782</v>
      </c>
    </row>
    <row r="3220" spans="1:14">
      <c r="A3220" s="258"/>
      <c r="B3220" s="258"/>
      <c r="C3220" s="147" t="s">
        <v>4087</v>
      </c>
      <c r="D3220" s="145">
        <v>1</v>
      </c>
      <c r="E3220" s="145">
        <v>0</v>
      </c>
      <c r="F3220" s="145">
        <v>0</v>
      </c>
      <c r="G3220" s="145">
        <v>0</v>
      </c>
      <c r="H3220" s="145">
        <v>0</v>
      </c>
      <c r="I3220" s="145">
        <v>0</v>
      </c>
      <c r="J3220" s="145">
        <v>0</v>
      </c>
      <c r="K3220" s="145">
        <v>0</v>
      </c>
      <c r="L3220" s="145">
        <v>0</v>
      </c>
      <c r="M3220" s="145">
        <v>1</v>
      </c>
      <c r="N3220" s="145">
        <v>24858</v>
      </c>
    </row>
    <row r="3221" spans="1:14">
      <c r="A3221" s="258"/>
      <c r="B3221" s="258"/>
      <c r="C3221" s="147" t="s">
        <v>4088</v>
      </c>
      <c r="D3221" s="145">
        <v>3</v>
      </c>
      <c r="E3221" s="145">
        <v>0</v>
      </c>
      <c r="F3221" s="145">
        <v>0</v>
      </c>
      <c r="G3221" s="145">
        <v>0</v>
      </c>
      <c r="H3221" s="145">
        <v>0</v>
      </c>
      <c r="I3221" s="145">
        <v>0</v>
      </c>
      <c r="J3221" s="145">
        <v>2</v>
      </c>
      <c r="K3221" s="145">
        <v>0</v>
      </c>
      <c r="L3221" s="145">
        <v>1</v>
      </c>
      <c r="M3221" s="145">
        <v>0</v>
      </c>
      <c r="N3221" s="145">
        <v>56214</v>
      </c>
    </row>
    <row r="3222" spans="1:14">
      <c r="A3222" s="258"/>
      <c r="B3222" s="258"/>
      <c r="C3222" s="147" t="s">
        <v>4089</v>
      </c>
      <c r="D3222" s="145">
        <v>1</v>
      </c>
      <c r="E3222" s="145">
        <v>0</v>
      </c>
      <c r="F3222" s="145">
        <v>0</v>
      </c>
      <c r="G3222" s="145">
        <v>0</v>
      </c>
      <c r="H3222" s="145">
        <v>0</v>
      </c>
      <c r="I3222" s="145">
        <v>0</v>
      </c>
      <c r="J3222" s="145">
        <v>0</v>
      </c>
      <c r="K3222" s="145">
        <v>0</v>
      </c>
      <c r="L3222" s="145">
        <v>0</v>
      </c>
      <c r="M3222" s="145">
        <v>1</v>
      </c>
      <c r="N3222" s="145">
        <v>6966</v>
      </c>
    </row>
    <row r="3223" spans="1:14">
      <c r="A3223" s="258"/>
      <c r="B3223" s="258"/>
      <c r="C3223" s="147" t="s">
        <v>4090</v>
      </c>
      <c r="D3223" s="145">
        <v>1</v>
      </c>
      <c r="E3223" s="145">
        <v>0</v>
      </c>
      <c r="F3223" s="145">
        <v>1</v>
      </c>
      <c r="G3223" s="145">
        <v>1</v>
      </c>
      <c r="H3223" s="145">
        <v>0</v>
      </c>
      <c r="I3223" s="145">
        <v>0</v>
      </c>
      <c r="J3223" s="145">
        <v>0</v>
      </c>
      <c r="K3223" s="145">
        <v>2</v>
      </c>
      <c r="L3223" s="145">
        <v>0</v>
      </c>
      <c r="M3223" s="145">
        <v>1</v>
      </c>
      <c r="N3223" s="145">
        <v>79899</v>
      </c>
    </row>
    <row r="3224" spans="1:14">
      <c r="A3224" s="258"/>
      <c r="B3224" s="258"/>
      <c r="C3224" s="147" t="s">
        <v>4091</v>
      </c>
      <c r="D3224" s="145">
        <v>3</v>
      </c>
      <c r="E3224" s="145">
        <v>1</v>
      </c>
      <c r="F3224" s="145">
        <v>0</v>
      </c>
      <c r="G3224" s="145">
        <v>0</v>
      </c>
      <c r="H3224" s="145">
        <v>0</v>
      </c>
      <c r="I3224" s="145">
        <v>1</v>
      </c>
      <c r="J3224" s="145">
        <v>0</v>
      </c>
      <c r="K3224" s="145">
        <v>0</v>
      </c>
      <c r="L3224" s="145">
        <v>3</v>
      </c>
      <c r="M3224" s="145">
        <v>2</v>
      </c>
      <c r="N3224" s="145">
        <v>10452</v>
      </c>
    </row>
    <row r="3225" spans="1:14">
      <c r="A3225" s="258"/>
      <c r="B3225" s="258"/>
      <c r="C3225" s="147" t="s">
        <v>4092</v>
      </c>
      <c r="D3225" s="145">
        <v>2</v>
      </c>
      <c r="E3225" s="145">
        <v>0</v>
      </c>
      <c r="F3225" s="145">
        <v>0</v>
      </c>
      <c r="G3225" s="145">
        <v>0</v>
      </c>
      <c r="H3225" s="145">
        <v>0</v>
      </c>
      <c r="I3225" s="145">
        <v>0</v>
      </c>
      <c r="J3225" s="145">
        <v>0</v>
      </c>
      <c r="K3225" s="145">
        <v>1</v>
      </c>
      <c r="L3225" s="145">
        <v>1</v>
      </c>
      <c r="M3225" s="145">
        <v>0</v>
      </c>
      <c r="N3225" s="145">
        <v>8413</v>
      </c>
    </row>
    <row r="3226" spans="1:14">
      <c r="A3226" s="258"/>
      <c r="B3226" s="258"/>
      <c r="C3226" s="147" t="s">
        <v>4093</v>
      </c>
      <c r="D3226" s="145">
        <v>3</v>
      </c>
      <c r="E3226" s="145">
        <v>0</v>
      </c>
      <c r="F3226" s="145">
        <v>0</v>
      </c>
      <c r="G3226" s="145">
        <v>0</v>
      </c>
      <c r="H3226" s="145">
        <v>0</v>
      </c>
      <c r="I3226" s="145">
        <v>0</v>
      </c>
      <c r="J3226" s="145">
        <v>0</v>
      </c>
      <c r="K3226" s="145">
        <v>2</v>
      </c>
      <c r="L3226" s="145">
        <v>1</v>
      </c>
      <c r="M3226" s="145">
        <v>0</v>
      </c>
      <c r="N3226" s="145">
        <v>79403</v>
      </c>
    </row>
    <row r="3227" spans="1:14" ht="19">
      <c r="A3227" s="258"/>
      <c r="B3227" s="258"/>
      <c r="C3227" s="147" t="s">
        <v>8180</v>
      </c>
      <c r="D3227" s="145">
        <v>2</v>
      </c>
      <c r="E3227" s="145">
        <v>3</v>
      </c>
      <c r="F3227" s="145">
        <v>1</v>
      </c>
      <c r="G3227" s="145">
        <v>0</v>
      </c>
      <c r="H3227" s="145">
        <v>0</v>
      </c>
      <c r="I3227" s="145">
        <v>0</v>
      </c>
      <c r="J3227" s="145">
        <v>1</v>
      </c>
      <c r="K3227" s="145">
        <v>2</v>
      </c>
      <c r="L3227" s="145">
        <v>1</v>
      </c>
      <c r="M3227" s="145">
        <v>1</v>
      </c>
      <c r="N3227" s="145">
        <v>103619</v>
      </c>
    </row>
    <row r="3228" spans="1:14">
      <c r="A3228" s="258"/>
      <c r="B3228" s="258"/>
      <c r="C3228" s="147" t="s">
        <v>3790</v>
      </c>
      <c r="D3228" s="145">
        <v>2</v>
      </c>
      <c r="E3228" s="145">
        <v>1</v>
      </c>
      <c r="F3228" s="145">
        <v>1</v>
      </c>
      <c r="G3228" s="145">
        <v>0</v>
      </c>
      <c r="H3228" s="145">
        <v>0</v>
      </c>
      <c r="I3228" s="145">
        <v>0</v>
      </c>
      <c r="J3228" s="145">
        <v>0</v>
      </c>
      <c r="K3228" s="145">
        <v>1</v>
      </c>
      <c r="L3228" s="145">
        <v>0</v>
      </c>
      <c r="M3228" s="145">
        <v>3</v>
      </c>
      <c r="N3228" s="145">
        <v>63081</v>
      </c>
    </row>
    <row r="3229" spans="1:14">
      <c r="A3229" s="258"/>
      <c r="B3229" s="258"/>
      <c r="C3229" s="147" t="s">
        <v>4094</v>
      </c>
      <c r="D3229" s="145">
        <v>1</v>
      </c>
      <c r="E3229" s="145">
        <v>0</v>
      </c>
      <c r="F3229" s="145">
        <v>0</v>
      </c>
      <c r="G3229" s="145">
        <v>0</v>
      </c>
      <c r="H3229" s="145">
        <v>0</v>
      </c>
      <c r="I3229" s="145">
        <v>0</v>
      </c>
      <c r="J3229" s="145">
        <v>1</v>
      </c>
      <c r="K3229" s="145">
        <v>0</v>
      </c>
      <c r="L3229" s="145">
        <v>0</v>
      </c>
      <c r="M3229" s="145">
        <v>0</v>
      </c>
      <c r="N3229" s="145">
        <v>14465</v>
      </c>
    </row>
    <row r="3230" spans="1:14">
      <c r="A3230" s="258"/>
      <c r="B3230" s="258"/>
      <c r="C3230" s="147" t="s">
        <v>4095</v>
      </c>
      <c r="D3230" s="145">
        <v>1</v>
      </c>
      <c r="E3230" s="145">
        <v>0</v>
      </c>
      <c r="F3230" s="145">
        <v>0</v>
      </c>
      <c r="G3230" s="145">
        <v>0</v>
      </c>
      <c r="H3230" s="145">
        <v>0</v>
      </c>
      <c r="I3230" s="145">
        <v>0</v>
      </c>
      <c r="J3230" s="145">
        <v>0</v>
      </c>
      <c r="K3230" s="145">
        <v>1</v>
      </c>
      <c r="L3230" s="145">
        <v>0</v>
      </c>
      <c r="M3230" s="145">
        <v>0</v>
      </c>
      <c r="N3230" s="145">
        <v>65738</v>
      </c>
    </row>
    <row r="3231" spans="1:14" ht="19">
      <c r="A3231" s="258"/>
      <c r="B3231" s="258"/>
      <c r="C3231" s="147" t="s">
        <v>8181</v>
      </c>
      <c r="D3231" s="145">
        <v>72</v>
      </c>
      <c r="E3231" s="145">
        <v>14</v>
      </c>
      <c r="F3231" s="145">
        <v>27</v>
      </c>
      <c r="G3231" s="145">
        <v>0</v>
      </c>
      <c r="H3231" s="145">
        <v>7</v>
      </c>
      <c r="I3231" s="145">
        <v>6</v>
      </c>
      <c r="J3231" s="145">
        <v>26</v>
      </c>
      <c r="K3231" s="145">
        <v>30</v>
      </c>
      <c r="L3231" s="145">
        <v>36</v>
      </c>
      <c r="M3231" s="145">
        <v>16</v>
      </c>
      <c r="N3231" s="145">
        <v>729691</v>
      </c>
    </row>
    <row r="3232" spans="1:14">
      <c r="A3232" s="258"/>
      <c r="B3232" s="258"/>
      <c r="C3232" s="147" t="s">
        <v>4096</v>
      </c>
      <c r="D3232" s="145">
        <v>0</v>
      </c>
      <c r="E3232" s="145">
        <v>1</v>
      </c>
      <c r="F3232" s="145">
        <v>0</v>
      </c>
      <c r="G3232" s="145">
        <v>0</v>
      </c>
      <c r="H3232" s="145">
        <v>0</v>
      </c>
      <c r="I3232" s="145">
        <v>0</v>
      </c>
      <c r="J3232" s="145">
        <v>0</v>
      </c>
      <c r="K3232" s="145">
        <v>0</v>
      </c>
      <c r="L3232" s="145">
        <v>1</v>
      </c>
      <c r="M3232" s="145">
        <v>0</v>
      </c>
      <c r="N3232" s="145">
        <v>8439</v>
      </c>
    </row>
    <row r="3233" spans="1:14">
      <c r="A3233" s="258"/>
      <c r="B3233" s="258"/>
      <c r="C3233" s="147" t="s">
        <v>4097</v>
      </c>
      <c r="D3233" s="145">
        <v>3</v>
      </c>
      <c r="E3233" s="145">
        <v>1</v>
      </c>
      <c r="F3233" s="145">
        <v>0</v>
      </c>
      <c r="G3233" s="145">
        <v>0</v>
      </c>
      <c r="H3233" s="145">
        <v>0</v>
      </c>
      <c r="I3233" s="145">
        <v>0</v>
      </c>
      <c r="J3233" s="145">
        <v>1</v>
      </c>
      <c r="K3233" s="145">
        <v>0</v>
      </c>
      <c r="L3233" s="145">
        <v>1</v>
      </c>
      <c r="M3233" s="145">
        <v>2</v>
      </c>
      <c r="N3233" s="145">
        <v>11102</v>
      </c>
    </row>
    <row r="3234" spans="1:14" ht="19">
      <c r="A3234" s="258"/>
      <c r="B3234" s="258"/>
      <c r="C3234" s="147" t="s">
        <v>8182</v>
      </c>
      <c r="D3234" s="145">
        <v>4</v>
      </c>
      <c r="E3234" s="145">
        <v>1</v>
      </c>
      <c r="F3234" s="145">
        <v>1</v>
      </c>
      <c r="G3234" s="145">
        <v>0</v>
      </c>
      <c r="H3234" s="145">
        <v>0</v>
      </c>
      <c r="I3234" s="145">
        <v>2</v>
      </c>
      <c r="J3234" s="145">
        <v>1</v>
      </c>
      <c r="K3234" s="145">
        <v>3</v>
      </c>
      <c r="L3234" s="145">
        <v>3</v>
      </c>
      <c r="M3234" s="145">
        <v>0</v>
      </c>
      <c r="N3234" s="145">
        <v>57147</v>
      </c>
    </row>
    <row r="3235" spans="1:14" ht="19">
      <c r="A3235" s="258"/>
      <c r="B3235" s="258"/>
      <c r="C3235" s="147" t="s">
        <v>8183</v>
      </c>
      <c r="D3235" s="145">
        <v>11</v>
      </c>
      <c r="E3235" s="145">
        <v>0</v>
      </c>
      <c r="F3235" s="145">
        <v>2</v>
      </c>
      <c r="G3235" s="145">
        <v>0</v>
      </c>
      <c r="H3235" s="145">
        <v>0</v>
      </c>
      <c r="I3235" s="145">
        <v>0</v>
      </c>
      <c r="J3235" s="145">
        <v>3</v>
      </c>
      <c r="K3235" s="145">
        <v>2</v>
      </c>
      <c r="L3235" s="145">
        <v>7</v>
      </c>
      <c r="M3235" s="145">
        <v>0</v>
      </c>
      <c r="N3235" s="145">
        <v>229292</v>
      </c>
    </row>
    <row r="3236" spans="1:14">
      <c r="A3236" s="258"/>
      <c r="B3236" s="258"/>
      <c r="C3236" s="147" t="s">
        <v>4098</v>
      </c>
      <c r="D3236" s="145">
        <v>2</v>
      </c>
      <c r="E3236" s="145">
        <v>1</v>
      </c>
      <c r="F3236" s="145">
        <v>0</v>
      </c>
      <c r="G3236" s="145">
        <v>0</v>
      </c>
      <c r="H3236" s="145">
        <v>0</v>
      </c>
      <c r="I3236" s="145">
        <v>4</v>
      </c>
      <c r="J3236" s="145">
        <v>0</v>
      </c>
      <c r="K3236" s="145">
        <v>3</v>
      </c>
      <c r="L3236" s="145">
        <v>1</v>
      </c>
      <c r="M3236" s="145">
        <v>3</v>
      </c>
      <c r="N3236" s="145">
        <v>108076</v>
      </c>
    </row>
    <row r="3237" spans="1:14">
      <c r="A3237" s="258"/>
      <c r="B3237" s="258"/>
      <c r="C3237" s="147" t="s">
        <v>4099</v>
      </c>
      <c r="D3237" s="145">
        <v>1</v>
      </c>
      <c r="E3237" s="145">
        <v>0</v>
      </c>
      <c r="F3237" s="145">
        <v>0</v>
      </c>
      <c r="G3237" s="145">
        <v>0</v>
      </c>
      <c r="H3237" s="145">
        <v>0</v>
      </c>
      <c r="I3237" s="145">
        <v>0</v>
      </c>
      <c r="J3237" s="145">
        <v>0</v>
      </c>
      <c r="K3237" s="145">
        <v>1</v>
      </c>
      <c r="L3237" s="145">
        <v>0</v>
      </c>
      <c r="M3237" s="145">
        <v>0</v>
      </c>
      <c r="N3237" s="145">
        <v>16300</v>
      </c>
    </row>
    <row r="3238" spans="1:14">
      <c r="A3238" s="258"/>
      <c r="B3238" s="258"/>
      <c r="C3238" s="147" t="s">
        <v>4100</v>
      </c>
      <c r="D3238" s="145">
        <v>10</v>
      </c>
      <c r="E3238" s="145">
        <v>0</v>
      </c>
      <c r="F3238" s="145">
        <v>1</v>
      </c>
      <c r="G3238" s="145">
        <v>0</v>
      </c>
      <c r="H3238" s="145">
        <v>0</v>
      </c>
      <c r="I3238" s="145">
        <v>3</v>
      </c>
      <c r="J3238" s="145">
        <v>3</v>
      </c>
      <c r="K3238" s="145">
        <v>4</v>
      </c>
      <c r="L3238" s="145">
        <v>5</v>
      </c>
      <c r="M3238" s="145">
        <v>2</v>
      </c>
      <c r="N3238" s="145">
        <v>219027</v>
      </c>
    </row>
    <row r="3239" spans="1:14">
      <c r="A3239" s="258"/>
      <c r="B3239" s="258"/>
      <c r="C3239" s="147" t="s">
        <v>4101</v>
      </c>
      <c r="D3239" s="145">
        <v>2</v>
      </c>
      <c r="E3239" s="145">
        <v>0</v>
      </c>
      <c r="F3239" s="145">
        <v>0</v>
      </c>
      <c r="G3239" s="145">
        <v>0</v>
      </c>
      <c r="H3239" s="145">
        <v>0</v>
      </c>
      <c r="I3239" s="145">
        <v>0</v>
      </c>
      <c r="J3239" s="145">
        <v>0</v>
      </c>
      <c r="K3239" s="145">
        <v>0</v>
      </c>
      <c r="L3239" s="145">
        <v>2</v>
      </c>
      <c r="M3239" s="145">
        <v>0</v>
      </c>
      <c r="N3239" s="145">
        <v>8717</v>
      </c>
    </row>
    <row r="3240" spans="1:14">
      <c r="A3240" s="258"/>
      <c r="B3240" s="258"/>
      <c r="C3240" s="147" t="s">
        <v>4102</v>
      </c>
      <c r="D3240" s="145">
        <v>11</v>
      </c>
      <c r="E3240" s="145">
        <v>2</v>
      </c>
      <c r="F3240" s="145">
        <v>0</v>
      </c>
      <c r="G3240" s="145">
        <v>0</v>
      </c>
      <c r="H3240" s="145">
        <v>0</v>
      </c>
      <c r="I3240" s="145">
        <v>1</v>
      </c>
      <c r="J3240" s="145">
        <v>0</v>
      </c>
      <c r="K3240" s="145">
        <v>3</v>
      </c>
      <c r="L3240" s="145">
        <v>8</v>
      </c>
      <c r="M3240" s="145">
        <v>3</v>
      </c>
      <c r="N3240" s="145">
        <v>21473</v>
      </c>
    </row>
    <row r="3241" spans="1:14">
      <c r="A3241" s="258"/>
      <c r="B3241" s="258"/>
      <c r="C3241" s="147" t="s">
        <v>4103</v>
      </c>
      <c r="D3241" s="145">
        <v>1</v>
      </c>
      <c r="E3241" s="145">
        <v>0</v>
      </c>
      <c r="F3241" s="145">
        <v>0</v>
      </c>
      <c r="G3241" s="145">
        <v>0</v>
      </c>
      <c r="H3241" s="145">
        <v>0</v>
      </c>
      <c r="I3241" s="145">
        <v>0</v>
      </c>
      <c r="J3241" s="145">
        <v>1</v>
      </c>
      <c r="K3241" s="145">
        <v>0</v>
      </c>
      <c r="L3241" s="145">
        <v>0</v>
      </c>
      <c r="M3241" s="145">
        <v>0</v>
      </c>
      <c r="N3241" s="145">
        <v>26227</v>
      </c>
    </row>
    <row r="3242" spans="1:14">
      <c r="A3242" s="258"/>
      <c r="B3242" s="258"/>
      <c r="C3242" s="147" t="s">
        <v>4104</v>
      </c>
      <c r="D3242" s="145">
        <v>0</v>
      </c>
      <c r="E3242" s="145">
        <v>1</v>
      </c>
      <c r="F3242" s="145">
        <v>0</v>
      </c>
      <c r="G3242" s="145">
        <v>0</v>
      </c>
      <c r="H3242" s="145">
        <v>0</v>
      </c>
      <c r="I3242" s="145">
        <v>0</v>
      </c>
      <c r="J3242" s="145">
        <v>0</v>
      </c>
      <c r="K3242" s="145">
        <v>0</v>
      </c>
      <c r="L3242" s="145">
        <v>1</v>
      </c>
      <c r="M3242" s="145">
        <v>0</v>
      </c>
      <c r="N3242" s="145">
        <v>6514</v>
      </c>
    </row>
    <row r="3243" spans="1:14">
      <c r="A3243" s="258"/>
      <c r="B3243" s="258"/>
      <c r="C3243" s="147" t="s">
        <v>4105</v>
      </c>
      <c r="D3243" s="145">
        <v>0</v>
      </c>
      <c r="E3243" s="145">
        <v>0</v>
      </c>
      <c r="F3243" s="145">
        <v>2</v>
      </c>
      <c r="G3243" s="145">
        <v>0</v>
      </c>
      <c r="H3243" s="145">
        <v>0</v>
      </c>
      <c r="I3243" s="145">
        <v>0</v>
      </c>
      <c r="J3243" s="145">
        <v>0</v>
      </c>
      <c r="K3243" s="145">
        <v>1</v>
      </c>
      <c r="L3243" s="145">
        <v>1</v>
      </c>
      <c r="M3243" s="145">
        <v>0</v>
      </c>
      <c r="N3243" s="145">
        <v>34846</v>
      </c>
    </row>
    <row r="3244" spans="1:14" ht="19">
      <c r="A3244" s="258"/>
      <c r="B3244" s="258"/>
      <c r="C3244" s="147" t="s">
        <v>8184</v>
      </c>
      <c r="D3244" s="145">
        <v>62</v>
      </c>
      <c r="E3244" s="145">
        <v>6</v>
      </c>
      <c r="F3244" s="145">
        <v>25</v>
      </c>
      <c r="G3244" s="145">
        <v>2</v>
      </c>
      <c r="H3244" s="145">
        <v>2</v>
      </c>
      <c r="I3244" s="145">
        <v>16</v>
      </c>
      <c r="J3244" s="145">
        <v>20</v>
      </c>
      <c r="K3244" s="145">
        <v>30</v>
      </c>
      <c r="L3244" s="145">
        <v>27</v>
      </c>
      <c r="M3244" s="145">
        <v>16</v>
      </c>
      <c r="N3244" s="145">
        <v>193273</v>
      </c>
    </row>
    <row r="3245" spans="1:14">
      <c r="A3245" s="258"/>
      <c r="B3245" s="258"/>
      <c r="C3245" s="147" t="s">
        <v>4106</v>
      </c>
      <c r="D3245" s="145">
        <v>0</v>
      </c>
      <c r="E3245" s="145">
        <v>1</v>
      </c>
      <c r="F3245" s="145">
        <v>1</v>
      </c>
      <c r="G3245" s="145">
        <v>0</v>
      </c>
      <c r="H3245" s="145">
        <v>0</v>
      </c>
      <c r="I3245" s="145">
        <v>0</v>
      </c>
      <c r="J3245" s="145">
        <v>1</v>
      </c>
      <c r="K3245" s="145">
        <v>1</v>
      </c>
      <c r="L3245" s="145">
        <v>0</v>
      </c>
      <c r="M3245" s="145">
        <v>0</v>
      </c>
      <c r="N3245" s="145">
        <v>33899</v>
      </c>
    </row>
    <row r="3246" spans="1:14">
      <c r="A3246" s="258"/>
      <c r="B3246" s="258"/>
      <c r="C3246" s="147" t="s">
        <v>4107</v>
      </c>
      <c r="D3246" s="145">
        <v>1</v>
      </c>
      <c r="E3246" s="145">
        <v>0</v>
      </c>
      <c r="F3246" s="145">
        <v>0</v>
      </c>
      <c r="G3246" s="145">
        <v>0</v>
      </c>
      <c r="H3246" s="145">
        <v>0</v>
      </c>
      <c r="I3246" s="145">
        <v>0</v>
      </c>
      <c r="J3246" s="145">
        <v>0</v>
      </c>
      <c r="K3246" s="145">
        <v>0</v>
      </c>
      <c r="L3246" s="145">
        <v>1</v>
      </c>
      <c r="M3246" s="145">
        <v>0</v>
      </c>
      <c r="N3246" s="145">
        <v>13357</v>
      </c>
    </row>
    <row r="3247" spans="1:14">
      <c r="A3247" s="258"/>
      <c r="B3247" s="258"/>
      <c r="C3247" s="147" t="s">
        <v>4108</v>
      </c>
      <c r="D3247" s="145">
        <v>1</v>
      </c>
      <c r="E3247" s="145">
        <v>1</v>
      </c>
      <c r="F3247" s="145">
        <v>1</v>
      </c>
      <c r="G3247" s="145">
        <v>0</v>
      </c>
      <c r="H3247" s="145">
        <v>0</v>
      </c>
      <c r="I3247" s="145">
        <v>0</v>
      </c>
      <c r="J3247" s="145">
        <v>1</v>
      </c>
      <c r="K3247" s="145">
        <v>0</v>
      </c>
      <c r="L3247" s="145">
        <v>1</v>
      </c>
      <c r="M3247" s="145">
        <v>1</v>
      </c>
      <c r="N3247" s="145">
        <v>96267</v>
      </c>
    </row>
    <row r="3248" spans="1:14">
      <c r="A3248" s="258"/>
      <c r="B3248" s="258" t="s">
        <v>1951</v>
      </c>
      <c r="C3248" s="143"/>
      <c r="D3248" s="142">
        <v>8</v>
      </c>
      <c r="E3248" s="142">
        <v>2</v>
      </c>
      <c r="F3248" s="142">
        <v>1</v>
      </c>
      <c r="G3248" s="142">
        <v>0</v>
      </c>
      <c r="H3248" s="142">
        <v>0</v>
      </c>
      <c r="I3248" s="142">
        <v>0</v>
      </c>
      <c r="J3248" s="142"/>
      <c r="K3248" s="142"/>
      <c r="L3248" s="142"/>
      <c r="M3248" s="142"/>
      <c r="N3248" s="142"/>
    </row>
    <row r="3249" spans="1:14" ht="19">
      <c r="A3249" s="258"/>
      <c r="B3249" s="258"/>
      <c r="C3249" s="147" t="s">
        <v>8185</v>
      </c>
      <c r="D3249" s="145">
        <v>6</v>
      </c>
      <c r="E3249" s="145">
        <v>1</v>
      </c>
      <c r="F3249" s="145">
        <v>1</v>
      </c>
      <c r="G3249" s="145">
        <v>0</v>
      </c>
      <c r="H3249" s="145">
        <v>0</v>
      </c>
      <c r="I3249" s="145">
        <v>0</v>
      </c>
      <c r="J3249" s="145">
        <v>2</v>
      </c>
      <c r="K3249" s="145">
        <v>1</v>
      </c>
      <c r="L3249" s="145">
        <v>2</v>
      </c>
      <c r="M3249" s="145">
        <v>2</v>
      </c>
      <c r="N3249" s="145">
        <v>56931</v>
      </c>
    </row>
    <row r="3250" spans="1:14">
      <c r="A3250" s="258"/>
      <c r="B3250" s="258"/>
      <c r="C3250" s="147" t="s">
        <v>4109</v>
      </c>
      <c r="D3250" s="145">
        <v>1</v>
      </c>
      <c r="E3250" s="145">
        <v>0</v>
      </c>
      <c r="F3250" s="145">
        <v>0</v>
      </c>
      <c r="G3250" s="145">
        <v>0</v>
      </c>
      <c r="H3250" s="145">
        <v>0</v>
      </c>
      <c r="I3250" s="145">
        <v>0</v>
      </c>
      <c r="J3250" s="145">
        <v>1</v>
      </c>
      <c r="K3250" s="145">
        <v>0</v>
      </c>
      <c r="L3250" s="145">
        <v>0</v>
      </c>
      <c r="M3250" s="145">
        <v>0</v>
      </c>
      <c r="N3250" s="145">
        <v>34825</v>
      </c>
    </row>
    <row r="3251" spans="1:14">
      <c r="A3251" s="258"/>
      <c r="B3251" s="258"/>
      <c r="C3251" s="147" t="s">
        <v>4110</v>
      </c>
      <c r="D3251" s="145">
        <v>1</v>
      </c>
      <c r="E3251" s="145">
        <v>1</v>
      </c>
      <c r="F3251" s="145">
        <v>0</v>
      </c>
      <c r="G3251" s="145">
        <v>0</v>
      </c>
      <c r="H3251" s="145">
        <v>0</v>
      </c>
      <c r="I3251" s="145">
        <v>0</v>
      </c>
      <c r="J3251" s="145">
        <v>0</v>
      </c>
      <c r="K3251" s="145">
        <v>0</v>
      </c>
      <c r="L3251" s="145">
        <v>2</v>
      </c>
      <c r="M3251" s="145">
        <v>0</v>
      </c>
      <c r="N3251" s="145">
        <v>16881</v>
      </c>
    </row>
    <row r="3252" spans="1:14">
      <c r="A3252" s="258"/>
      <c r="B3252" s="258" t="s">
        <v>1955</v>
      </c>
      <c r="C3252" s="143"/>
      <c r="D3252" s="142">
        <v>38</v>
      </c>
      <c r="E3252" s="142">
        <v>5</v>
      </c>
      <c r="F3252" s="142">
        <v>11</v>
      </c>
      <c r="G3252" s="142">
        <v>2</v>
      </c>
      <c r="H3252" s="142">
        <v>0</v>
      </c>
      <c r="I3252" s="142">
        <v>2</v>
      </c>
      <c r="J3252" s="142"/>
      <c r="K3252" s="142"/>
      <c r="L3252" s="142"/>
      <c r="M3252" s="142"/>
      <c r="N3252" s="142"/>
    </row>
    <row r="3253" spans="1:14">
      <c r="A3253" s="258"/>
      <c r="B3253" s="258"/>
      <c r="C3253" s="147" t="s">
        <v>2000</v>
      </c>
      <c r="D3253" s="145">
        <v>0</v>
      </c>
      <c r="E3253" s="145">
        <v>0</v>
      </c>
      <c r="F3253" s="145">
        <v>1</v>
      </c>
      <c r="G3253" s="145">
        <v>0</v>
      </c>
      <c r="H3253" s="145">
        <v>0</v>
      </c>
      <c r="I3253" s="145">
        <v>0</v>
      </c>
      <c r="J3253" s="145">
        <v>0</v>
      </c>
      <c r="K3253" s="145">
        <v>1</v>
      </c>
      <c r="L3253" s="145">
        <v>0</v>
      </c>
      <c r="M3253" s="145">
        <v>0</v>
      </c>
      <c r="N3253" s="145"/>
    </row>
    <row r="3254" spans="1:14">
      <c r="A3254" s="258"/>
      <c r="B3254" s="258"/>
      <c r="C3254" s="147" t="s">
        <v>4111</v>
      </c>
      <c r="D3254" s="145">
        <v>0</v>
      </c>
      <c r="E3254" s="145">
        <v>0</v>
      </c>
      <c r="F3254" s="145">
        <v>0</v>
      </c>
      <c r="G3254" s="145">
        <v>0</v>
      </c>
      <c r="H3254" s="145">
        <v>0</v>
      </c>
      <c r="I3254" s="145">
        <v>1</v>
      </c>
      <c r="J3254" s="145">
        <v>1</v>
      </c>
      <c r="K3254" s="145">
        <v>0</v>
      </c>
      <c r="L3254" s="145">
        <v>0</v>
      </c>
      <c r="M3254" s="145">
        <v>0</v>
      </c>
      <c r="N3254" s="145"/>
    </row>
    <row r="3255" spans="1:14">
      <c r="A3255" s="258"/>
      <c r="B3255" s="258"/>
      <c r="C3255" s="147" t="s">
        <v>2546</v>
      </c>
      <c r="D3255" s="145">
        <v>1</v>
      </c>
      <c r="E3255" s="145">
        <v>0</v>
      </c>
      <c r="F3255" s="145">
        <v>0</v>
      </c>
      <c r="G3255" s="145">
        <v>0</v>
      </c>
      <c r="H3255" s="145">
        <v>0</v>
      </c>
      <c r="I3255" s="145">
        <v>0</v>
      </c>
      <c r="J3255" s="145">
        <v>0</v>
      </c>
      <c r="K3255" s="145">
        <v>1</v>
      </c>
      <c r="L3255" s="145">
        <v>0</v>
      </c>
      <c r="M3255" s="145">
        <v>0</v>
      </c>
      <c r="N3255" s="145"/>
    </row>
    <row r="3256" spans="1:14" ht="19">
      <c r="A3256" s="258"/>
      <c r="B3256" s="258"/>
      <c r="C3256" s="147" t="s">
        <v>8186</v>
      </c>
      <c r="D3256" s="145">
        <v>20</v>
      </c>
      <c r="E3256" s="145">
        <v>2</v>
      </c>
      <c r="F3256" s="145">
        <v>5</v>
      </c>
      <c r="G3256" s="145">
        <v>1</v>
      </c>
      <c r="H3256" s="145">
        <v>0</v>
      </c>
      <c r="I3256" s="145">
        <v>1</v>
      </c>
      <c r="J3256" s="145">
        <v>7</v>
      </c>
      <c r="K3256" s="145">
        <v>4</v>
      </c>
      <c r="L3256" s="145">
        <v>7</v>
      </c>
      <c r="M3256" s="145">
        <v>8</v>
      </c>
      <c r="N3256" s="145"/>
    </row>
    <row r="3257" spans="1:14">
      <c r="A3257" s="258"/>
      <c r="B3257" s="258"/>
      <c r="C3257" s="147" t="s">
        <v>4112</v>
      </c>
      <c r="D3257" s="145">
        <v>6</v>
      </c>
      <c r="E3257" s="145">
        <v>0</v>
      </c>
      <c r="F3257" s="145">
        <v>1</v>
      </c>
      <c r="G3257" s="145">
        <v>0</v>
      </c>
      <c r="H3257" s="145">
        <v>0</v>
      </c>
      <c r="I3257" s="145">
        <v>0</v>
      </c>
      <c r="J3257" s="145">
        <v>2</v>
      </c>
      <c r="K3257" s="145">
        <v>1</v>
      </c>
      <c r="L3257" s="145">
        <v>1</v>
      </c>
      <c r="M3257" s="145">
        <v>3</v>
      </c>
      <c r="N3257" s="145"/>
    </row>
    <row r="3258" spans="1:14">
      <c r="A3258" s="258"/>
      <c r="B3258" s="258"/>
      <c r="C3258" s="147" t="s">
        <v>4113</v>
      </c>
      <c r="D3258" s="145">
        <v>2</v>
      </c>
      <c r="E3258" s="145">
        <v>0</v>
      </c>
      <c r="F3258" s="145">
        <v>0</v>
      </c>
      <c r="G3258" s="145">
        <v>0</v>
      </c>
      <c r="H3258" s="145">
        <v>0</v>
      </c>
      <c r="I3258" s="145">
        <v>0</v>
      </c>
      <c r="J3258" s="145">
        <v>2</v>
      </c>
      <c r="K3258" s="145">
        <v>0</v>
      </c>
      <c r="L3258" s="145">
        <v>0</v>
      </c>
      <c r="M3258" s="145">
        <v>0</v>
      </c>
      <c r="N3258" s="145"/>
    </row>
    <row r="3259" spans="1:14" ht="19">
      <c r="A3259" s="258"/>
      <c r="B3259" s="258"/>
      <c r="C3259" s="147" t="s">
        <v>8187</v>
      </c>
      <c r="D3259" s="145">
        <v>1</v>
      </c>
      <c r="E3259" s="145">
        <v>2</v>
      </c>
      <c r="F3259" s="145">
        <v>2</v>
      </c>
      <c r="G3259" s="145">
        <v>0</v>
      </c>
      <c r="H3259" s="145">
        <v>0</v>
      </c>
      <c r="I3259" s="145">
        <v>0</v>
      </c>
      <c r="J3259" s="145">
        <v>0</v>
      </c>
      <c r="K3259" s="145">
        <v>1</v>
      </c>
      <c r="L3259" s="145">
        <v>1</v>
      </c>
      <c r="M3259" s="145">
        <v>2</v>
      </c>
      <c r="N3259" s="145"/>
    </row>
    <row r="3260" spans="1:14">
      <c r="A3260" s="258"/>
      <c r="B3260" s="258"/>
      <c r="C3260" s="147" t="s">
        <v>4114</v>
      </c>
      <c r="D3260" s="145">
        <v>1</v>
      </c>
      <c r="E3260" s="145">
        <v>0</v>
      </c>
      <c r="F3260" s="145">
        <v>0</v>
      </c>
      <c r="G3260" s="145">
        <v>1</v>
      </c>
      <c r="H3260" s="145">
        <v>0</v>
      </c>
      <c r="I3260" s="145">
        <v>0</v>
      </c>
      <c r="J3260" s="145">
        <v>0</v>
      </c>
      <c r="K3260" s="145">
        <v>1</v>
      </c>
      <c r="L3260" s="145">
        <v>0</v>
      </c>
      <c r="M3260" s="145">
        <v>1</v>
      </c>
      <c r="N3260" s="145"/>
    </row>
    <row r="3261" spans="1:14">
      <c r="A3261" s="258"/>
      <c r="B3261" s="258"/>
      <c r="C3261" s="147" t="s">
        <v>4115</v>
      </c>
      <c r="D3261" s="145">
        <v>1</v>
      </c>
      <c r="E3261" s="145">
        <v>0</v>
      </c>
      <c r="F3261" s="145">
        <v>0</v>
      </c>
      <c r="G3261" s="145">
        <v>0</v>
      </c>
      <c r="H3261" s="145">
        <v>0</v>
      </c>
      <c r="I3261" s="145">
        <v>0</v>
      </c>
      <c r="J3261" s="145">
        <v>1</v>
      </c>
      <c r="K3261" s="145">
        <v>0</v>
      </c>
      <c r="L3261" s="145">
        <v>0</v>
      </c>
      <c r="M3261" s="145">
        <v>0</v>
      </c>
      <c r="N3261" s="145"/>
    </row>
    <row r="3262" spans="1:14">
      <c r="A3262" s="258"/>
      <c r="B3262" s="258"/>
      <c r="C3262" s="147" t="s">
        <v>4116</v>
      </c>
      <c r="D3262" s="145">
        <v>3</v>
      </c>
      <c r="E3262" s="145">
        <v>0</v>
      </c>
      <c r="F3262" s="145">
        <v>2</v>
      </c>
      <c r="G3262" s="145">
        <v>0</v>
      </c>
      <c r="H3262" s="145">
        <v>0</v>
      </c>
      <c r="I3262" s="145">
        <v>0</v>
      </c>
      <c r="J3262" s="145">
        <v>3</v>
      </c>
      <c r="K3262" s="145">
        <v>1</v>
      </c>
      <c r="L3262" s="145">
        <v>0</v>
      </c>
      <c r="M3262" s="145">
        <v>1</v>
      </c>
      <c r="N3262" s="145"/>
    </row>
    <row r="3263" spans="1:14">
      <c r="A3263" s="258"/>
      <c r="B3263" s="258"/>
      <c r="C3263" s="147" t="s">
        <v>4108</v>
      </c>
      <c r="D3263" s="145">
        <v>3</v>
      </c>
      <c r="E3263" s="145">
        <v>1</v>
      </c>
      <c r="F3263" s="145">
        <v>0</v>
      </c>
      <c r="G3263" s="145">
        <v>0</v>
      </c>
      <c r="H3263" s="145">
        <v>0</v>
      </c>
      <c r="I3263" s="145">
        <v>0</v>
      </c>
      <c r="J3263" s="145">
        <v>0</v>
      </c>
      <c r="K3263" s="145">
        <v>1</v>
      </c>
      <c r="L3263" s="145">
        <v>1</v>
      </c>
      <c r="M3263" s="145">
        <v>2</v>
      </c>
      <c r="N3263" s="145"/>
    </row>
    <row r="3264" spans="1:14">
      <c r="A3264" s="258"/>
      <c r="B3264" s="258" t="s">
        <v>1963</v>
      </c>
      <c r="C3264" s="143"/>
      <c r="D3264" s="142">
        <v>2</v>
      </c>
      <c r="E3264" s="142">
        <v>2</v>
      </c>
      <c r="F3264" s="142">
        <v>3</v>
      </c>
      <c r="G3264" s="142">
        <v>1</v>
      </c>
      <c r="H3264" s="142">
        <v>0</v>
      </c>
      <c r="I3264" s="142">
        <v>1</v>
      </c>
      <c r="J3264" s="142"/>
      <c r="K3264" s="142"/>
      <c r="L3264" s="142"/>
      <c r="M3264" s="142"/>
      <c r="N3264" s="142"/>
    </row>
    <row r="3265" spans="1:14">
      <c r="A3265" s="258"/>
      <c r="B3265" s="258"/>
      <c r="C3265" s="147" t="s">
        <v>2318</v>
      </c>
      <c r="D3265" s="145">
        <v>1</v>
      </c>
      <c r="E3265" s="145">
        <v>0</v>
      </c>
      <c r="F3265" s="145">
        <v>0</v>
      </c>
      <c r="G3265" s="145">
        <v>0</v>
      </c>
      <c r="H3265" s="145">
        <v>0</v>
      </c>
      <c r="I3265" s="145">
        <v>0</v>
      </c>
      <c r="J3265" s="145">
        <v>0</v>
      </c>
      <c r="K3265" s="145">
        <v>1</v>
      </c>
      <c r="L3265" s="145">
        <v>0</v>
      </c>
      <c r="M3265" s="145">
        <v>0</v>
      </c>
      <c r="N3265" s="145"/>
    </row>
    <row r="3266" spans="1:14">
      <c r="A3266" s="258"/>
      <c r="B3266" s="258"/>
      <c r="C3266" s="147" t="s">
        <v>2692</v>
      </c>
      <c r="D3266" s="145">
        <v>0</v>
      </c>
      <c r="E3266" s="145">
        <v>0</v>
      </c>
      <c r="F3266" s="145">
        <v>0</v>
      </c>
      <c r="G3266" s="145">
        <v>1</v>
      </c>
      <c r="H3266" s="145">
        <v>0</v>
      </c>
      <c r="I3266" s="145">
        <v>0</v>
      </c>
      <c r="J3266" s="145">
        <v>0</v>
      </c>
      <c r="K3266" s="145">
        <v>1</v>
      </c>
      <c r="L3266" s="145">
        <v>0</v>
      </c>
      <c r="M3266" s="145">
        <v>0</v>
      </c>
      <c r="N3266" s="145"/>
    </row>
    <row r="3267" spans="1:14">
      <c r="A3267" s="258"/>
      <c r="B3267" s="258"/>
      <c r="C3267" s="147" t="s">
        <v>4117</v>
      </c>
      <c r="D3267" s="145">
        <v>0</v>
      </c>
      <c r="E3267" s="145">
        <v>0</v>
      </c>
      <c r="F3267" s="145">
        <v>1</v>
      </c>
      <c r="G3267" s="145">
        <v>0</v>
      </c>
      <c r="H3267" s="145">
        <v>0</v>
      </c>
      <c r="I3267" s="145">
        <v>0</v>
      </c>
      <c r="J3267" s="145">
        <v>0</v>
      </c>
      <c r="K3267" s="145">
        <v>0</v>
      </c>
      <c r="L3267" s="145">
        <v>1</v>
      </c>
      <c r="M3267" s="145">
        <v>0</v>
      </c>
      <c r="N3267" s="145"/>
    </row>
    <row r="3268" spans="1:14">
      <c r="A3268" s="258"/>
      <c r="B3268" s="258"/>
      <c r="C3268" s="147" t="s">
        <v>2322</v>
      </c>
      <c r="D3268" s="145">
        <v>0</v>
      </c>
      <c r="E3268" s="145">
        <v>0</v>
      </c>
      <c r="F3268" s="145">
        <v>0</v>
      </c>
      <c r="G3268" s="145">
        <v>0</v>
      </c>
      <c r="H3268" s="145">
        <v>0</v>
      </c>
      <c r="I3268" s="145">
        <v>1</v>
      </c>
      <c r="J3268" s="145">
        <v>1</v>
      </c>
      <c r="K3268" s="145">
        <v>0</v>
      </c>
      <c r="L3268" s="145">
        <v>0</v>
      </c>
      <c r="M3268" s="145">
        <v>0</v>
      </c>
      <c r="N3268" s="145"/>
    </row>
    <row r="3269" spans="1:14">
      <c r="A3269" s="258"/>
      <c r="B3269" s="258"/>
      <c r="C3269" s="147" t="s">
        <v>4118</v>
      </c>
      <c r="D3269" s="145">
        <v>0</v>
      </c>
      <c r="E3269" s="145">
        <v>1</v>
      </c>
      <c r="F3269" s="145">
        <v>0</v>
      </c>
      <c r="G3269" s="145">
        <v>0</v>
      </c>
      <c r="H3269" s="145">
        <v>0</v>
      </c>
      <c r="I3269" s="145">
        <v>0</v>
      </c>
      <c r="J3269" s="145">
        <v>0</v>
      </c>
      <c r="K3269" s="145">
        <v>0</v>
      </c>
      <c r="L3269" s="145">
        <v>0</v>
      </c>
      <c r="M3269" s="145">
        <v>1</v>
      </c>
      <c r="N3269" s="145"/>
    </row>
    <row r="3270" spans="1:14">
      <c r="A3270" s="258"/>
      <c r="B3270" s="258"/>
      <c r="C3270" s="147" t="s">
        <v>4119</v>
      </c>
      <c r="D3270" s="145">
        <v>0</v>
      </c>
      <c r="E3270" s="145">
        <v>1</v>
      </c>
      <c r="F3270" s="145">
        <v>0</v>
      </c>
      <c r="G3270" s="145">
        <v>0</v>
      </c>
      <c r="H3270" s="145">
        <v>0</v>
      </c>
      <c r="I3270" s="145">
        <v>0</v>
      </c>
      <c r="J3270" s="145">
        <v>0</v>
      </c>
      <c r="K3270" s="145">
        <v>1</v>
      </c>
      <c r="L3270" s="145">
        <v>0</v>
      </c>
      <c r="M3270" s="145">
        <v>0</v>
      </c>
      <c r="N3270" s="145"/>
    </row>
    <row r="3271" spans="1:14">
      <c r="A3271" s="258"/>
      <c r="B3271" s="258"/>
      <c r="C3271" s="147" t="s">
        <v>4089</v>
      </c>
      <c r="D3271" s="145">
        <v>0</v>
      </c>
      <c r="E3271" s="145">
        <v>0</v>
      </c>
      <c r="F3271" s="145">
        <v>1</v>
      </c>
      <c r="G3271" s="145">
        <v>0</v>
      </c>
      <c r="H3271" s="145">
        <v>0</v>
      </c>
      <c r="I3271" s="145">
        <v>0</v>
      </c>
      <c r="J3271" s="145">
        <v>0</v>
      </c>
      <c r="K3271" s="145">
        <v>1</v>
      </c>
      <c r="L3271" s="145">
        <v>0</v>
      </c>
      <c r="M3271" s="145">
        <v>0</v>
      </c>
      <c r="N3271" s="145"/>
    </row>
    <row r="3272" spans="1:14">
      <c r="A3272" s="258"/>
      <c r="B3272" s="258"/>
      <c r="C3272" s="147" t="s">
        <v>4120</v>
      </c>
      <c r="D3272" s="145">
        <v>1</v>
      </c>
      <c r="E3272" s="145">
        <v>0</v>
      </c>
      <c r="F3272" s="145">
        <v>0</v>
      </c>
      <c r="G3272" s="145">
        <v>0</v>
      </c>
      <c r="H3272" s="145">
        <v>0</v>
      </c>
      <c r="I3272" s="145">
        <v>0</v>
      </c>
      <c r="J3272" s="145">
        <v>0</v>
      </c>
      <c r="K3272" s="145">
        <v>1</v>
      </c>
      <c r="L3272" s="145">
        <v>0</v>
      </c>
      <c r="M3272" s="145">
        <v>0</v>
      </c>
      <c r="N3272" s="145"/>
    </row>
    <row r="3273" spans="1:14">
      <c r="A3273" s="258"/>
      <c r="B3273" s="258"/>
      <c r="C3273" s="147" t="s">
        <v>3923</v>
      </c>
      <c r="D3273" s="145">
        <v>0</v>
      </c>
      <c r="E3273" s="145">
        <v>0</v>
      </c>
      <c r="F3273" s="145">
        <v>1</v>
      </c>
      <c r="G3273" s="145">
        <v>0</v>
      </c>
      <c r="H3273" s="145">
        <v>0</v>
      </c>
      <c r="I3273" s="145">
        <v>0</v>
      </c>
      <c r="J3273" s="145">
        <v>1</v>
      </c>
      <c r="K3273" s="145">
        <v>0</v>
      </c>
      <c r="L3273" s="145">
        <v>0</v>
      </c>
      <c r="M3273" s="145">
        <v>0</v>
      </c>
      <c r="N3273" s="145"/>
    </row>
    <row r="3274" spans="1:14">
      <c r="A3274" s="258"/>
      <c r="B3274" s="258" t="s">
        <v>1996</v>
      </c>
      <c r="C3274" s="143"/>
      <c r="D3274" s="142">
        <v>7</v>
      </c>
      <c r="E3274" s="142">
        <v>0</v>
      </c>
      <c r="F3274" s="142">
        <v>0</v>
      </c>
      <c r="G3274" s="142">
        <v>0</v>
      </c>
      <c r="H3274" s="142">
        <v>0</v>
      </c>
      <c r="I3274" s="142">
        <v>0</v>
      </c>
      <c r="J3274" s="142"/>
      <c r="K3274" s="142"/>
      <c r="L3274" s="142"/>
      <c r="M3274" s="142"/>
      <c r="N3274" s="142"/>
    </row>
    <row r="3275" spans="1:14">
      <c r="A3275" s="258"/>
      <c r="B3275" s="258"/>
      <c r="C3275" s="147" t="s">
        <v>4121</v>
      </c>
      <c r="D3275" s="145">
        <v>1</v>
      </c>
      <c r="E3275" s="145">
        <v>0</v>
      </c>
      <c r="F3275" s="145">
        <v>0</v>
      </c>
      <c r="G3275" s="145">
        <v>0</v>
      </c>
      <c r="H3275" s="145">
        <v>0</v>
      </c>
      <c r="I3275" s="145">
        <v>0</v>
      </c>
      <c r="J3275" s="145">
        <v>0</v>
      </c>
      <c r="K3275" s="145">
        <v>0</v>
      </c>
      <c r="L3275" s="145">
        <v>0</v>
      </c>
      <c r="M3275" s="145">
        <v>1</v>
      </c>
      <c r="N3275" s="145"/>
    </row>
    <row r="3276" spans="1:14">
      <c r="A3276" s="258"/>
      <c r="B3276" s="258"/>
      <c r="C3276" s="147" t="s">
        <v>4122</v>
      </c>
      <c r="D3276" s="145">
        <v>6</v>
      </c>
      <c r="E3276" s="145">
        <v>0</v>
      </c>
      <c r="F3276" s="145">
        <v>0</v>
      </c>
      <c r="G3276" s="145">
        <v>0</v>
      </c>
      <c r="H3276" s="145">
        <v>0</v>
      </c>
      <c r="I3276" s="145">
        <v>0</v>
      </c>
      <c r="J3276" s="145">
        <v>1</v>
      </c>
      <c r="K3276" s="145">
        <v>2</v>
      </c>
      <c r="L3276" s="145">
        <v>3</v>
      </c>
      <c r="M3276" s="145">
        <v>0</v>
      </c>
      <c r="N3276" s="145"/>
    </row>
    <row r="3277" spans="1:14">
      <c r="A3277" s="258"/>
      <c r="B3277" s="143" t="s">
        <v>2259</v>
      </c>
      <c r="C3277" s="143"/>
      <c r="D3277" s="142">
        <v>3</v>
      </c>
      <c r="E3277" s="142">
        <v>0</v>
      </c>
      <c r="F3277" s="142">
        <v>0</v>
      </c>
      <c r="G3277" s="142">
        <v>0</v>
      </c>
      <c r="H3277" s="142">
        <v>0</v>
      </c>
      <c r="I3277" s="142">
        <v>0</v>
      </c>
      <c r="J3277" s="142"/>
      <c r="K3277" s="142"/>
      <c r="L3277" s="142"/>
      <c r="M3277" s="142"/>
      <c r="N3277" s="142"/>
    </row>
    <row r="3278" spans="1:14" ht="19">
      <c r="A3278" s="258"/>
      <c r="B3278" s="147"/>
      <c r="C3278" s="147" t="s">
        <v>8188</v>
      </c>
      <c r="D3278" s="145">
        <v>3</v>
      </c>
      <c r="E3278" s="145">
        <v>0</v>
      </c>
      <c r="F3278" s="145">
        <v>0</v>
      </c>
      <c r="G3278" s="145">
        <v>0</v>
      </c>
      <c r="H3278" s="145">
        <v>0</v>
      </c>
      <c r="I3278" s="145">
        <v>0</v>
      </c>
      <c r="J3278" s="145">
        <v>0</v>
      </c>
      <c r="K3278" s="145">
        <v>0</v>
      </c>
      <c r="L3278" s="145">
        <v>1</v>
      </c>
      <c r="M3278" s="145">
        <v>1</v>
      </c>
      <c r="N3278" s="145"/>
    </row>
    <row r="3279" spans="1:14">
      <c r="A3279" s="258" t="s">
        <v>133</v>
      </c>
      <c r="B3279" s="143" t="s">
        <v>1904</v>
      </c>
      <c r="C3279" s="143"/>
      <c r="D3279" s="142">
        <v>23</v>
      </c>
      <c r="E3279" s="142">
        <v>18</v>
      </c>
      <c r="F3279" s="142">
        <v>9</v>
      </c>
      <c r="G3279" s="142">
        <v>2</v>
      </c>
      <c r="H3279" s="142">
        <v>0</v>
      </c>
      <c r="I3279" s="142">
        <v>2</v>
      </c>
      <c r="J3279" s="142"/>
      <c r="K3279" s="142"/>
      <c r="L3279" s="142"/>
      <c r="M3279" s="142"/>
      <c r="N3279" s="142"/>
    </row>
    <row r="3280" spans="1:14">
      <c r="A3280" s="258"/>
      <c r="B3280" s="258" t="s">
        <v>1905</v>
      </c>
      <c r="C3280" s="143"/>
      <c r="D3280" s="142">
        <v>12</v>
      </c>
      <c r="E3280" s="142">
        <v>11</v>
      </c>
      <c r="F3280" s="142">
        <v>5</v>
      </c>
      <c r="G3280" s="142">
        <v>1</v>
      </c>
      <c r="H3280" s="142">
        <v>0</v>
      </c>
      <c r="I3280" s="142">
        <v>2</v>
      </c>
      <c r="J3280" s="142"/>
      <c r="K3280" s="142"/>
      <c r="L3280" s="142"/>
      <c r="M3280" s="142"/>
      <c r="N3280" s="142"/>
    </row>
    <row r="3281" spans="1:14">
      <c r="A3281" s="258"/>
      <c r="B3281" s="258"/>
      <c r="C3281" s="147" t="s">
        <v>2331</v>
      </c>
      <c r="D3281" s="145">
        <v>0</v>
      </c>
      <c r="E3281" s="145">
        <v>1</v>
      </c>
      <c r="F3281" s="145">
        <v>0</v>
      </c>
      <c r="G3281" s="145">
        <v>0</v>
      </c>
      <c r="H3281" s="145">
        <v>0</v>
      </c>
      <c r="I3281" s="145">
        <v>0</v>
      </c>
      <c r="J3281" s="145">
        <v>0</v>
      </c>
      <c r="K3281" s="145">
        <v>0</v>
      </c>
      <c r="L3281" s="145">
        <v>0</v>
      </c>
      <c r="M3281" s="145">
        <v>1</v>
      </c>
      <c r="N3281" s="145">
        <v>9206</v>
      </c>
    </row>
    <row r="3282" spans="1:14">
      <c r="A3282" s="258"/>
      <c r="B3282" s="258"/>
      <c r="C3282" s="147" t="s">
        <v>4123</v>
      </c>
      <c r="D3282" s="145">
        <v>0</v>
      </c>
      <c r="E3282" s="145">
        <v>1</v>
      </c>
      <c r="F3282" s="145">
        <v>0</v>
      </c>
      <c r="G3282" s="145">
        <v>0</v>
      </c>
      <c r="H3282" s="145">
        <v>0</v>
      </c>
      <c r="I3282" s="145">
        <v>0</v>
      </c>
      <c r="J3282" s="145">
        <v>1</v>
      </c>
      <c r="K3282" s="145">
        <v>0</v>
      </c>
      <c r="L3282" s="145">
        <v>0</v>
      </c>
      <c r="M3282" s="145">
        <v>0</v>
      </c>
      <c r="N3282" s="145">
        <v>1372</v>
      </c>
    </row>
    <row r="3283" spans="1:14">
      <c r="A3283" s="258"/>
      <c r="B3283" s="258"/>
      <c r="C3283" s="147" t="s">
        <v>3075</v>
      </c>
      <c r="D3283" s="145">
        <v>3</v>
      </c>
      <c r="E3283" s="145">
        <v>3</v>
      </c>
      <c r="F3283" s="145">
        <v>1</v>
      </c>
      <c r="G3283" s="145">
        <v>0</v>
      </c>
      <c r="H3283" s="145">
        <v>0</v>
      </c>
      <c r="I3283" s="145">
        <v>0</v>
      </c>
      <c r="J3283" s="145">
        <v>1</v>
      </c>
      <c r="K3283" s="145">
        <v>2</v>
      </c>
      <c r="L3283" s="145">
        <v>2</v>
      </c>
      <c r="M3283" s="145">
        <v>2</v>
      </c>
      <c r="N3283" s="145">
        <v>47350</v>
      </c>
    </row>
    <row r="3284" spans="1:14">
      <c r="A3284" s="258"/>
      <c r="B3284" s="258"/>
      <c r="C3284" s="147" t="s">
        <v>4124</v>
      </c>
      <c r="D3284" s="145">
        <v>0</v>
      </c>
      <c r="E3284" s="145">
        <v>1</v>
      </c>
      <c r="F3284" s="145">
        <v>0</v>
      </c>
      <c r="G3284" s="145">
        <v>0</v>
      </c>
      <c r="H3284" s="145">
        <v>0</v>
      </c>
      <c r="I3284" s="145">
        <v>0</v>
      </c>
      <c r="J3284" s="145">
        <v>1</v>
      </c>
      <c r="K3284" s="145">
        <v>0</v>
      </c>
      <c r="L3284" s="145">
        <v>0</v>
      </c>
      <c r="M3284" s="145">
        <v>0</v>
      </c>
      <c r="N3284" s="145">
        <v>15581</v>
      </c>
    </row>
    <row r="3285" spans="1:14">
      <c r="A3285" s="258"/>
      <c r="B3285" s="258"/>
      <c r="C3285" s="147" t="s">
        <v>4125</v>
      </c>
      <c r="D3285" s="145">
        <v>2</v>
      </c>
      <c r="E3285" s="145">
        <v>0</v>
      </c>
      <c r="F3285" s="145">
        <v>0</v>
      </c>
      <c r="G3285" s="145">
        <v>0</v>
      </c>
      <c r="H3285" s="145">
        <v>0</v>
      </c>
      <c r="I3285" s="145">
        <v>0</v>
      </c>
      <c r="J3285" s="145">
        <v>0</v>
      </c>
      <c r="K3285" s="145">
        <v>0</v>
      </c>
      <c r="L3285" s="145">
        <v>2</v>
      </c>
      <c r="M3285" s="145">
        <v>0</v>
      </c>
      <c r="N3285" s="145">
        <v>2459</v>
      </c>
    </row>
    <row r="3286" spans="1:14" ht="19">
      <c r="A3286" s="258"/>
      <c r="B3286" s="258"/>
      <c r="C3286" s="147" t="s">
        <v>8189</v>
      </c>
      <c r="D3286" s="145">
        <v>0</v>
      </c>
      <c r="E3286" s="145">
        <v>0</v>
      </c>
      <c r="F3286" s="145">
        <v>3</v>
      </c>
      <c r="G3286" s="145">
        <v>0</v>
      </c>
      <c r="H3286" s="145">
        <v>0</v>
      </c>
      <c r="I3286" s="145">
        <v>0</v>
      </c>
      <c r="J3286" s="145">
        <v>0</v>
      </c>
      <c r="K3286" s="145">
        <v>0</v>
      </c>
      <c r="L3286" s="145">
        <v>0</v>
      </c>
      <c r="M3286" s="145">
        <v>2</v>
      </c>
      <c r="N3286" s="145">
        <v>29279</v>
      </c>
    </row>
    <row r="3287" spans="1:14">
      <c r="A3287" s="258"/>
      <c r="B3287" s="258"/>
      <c r="C3287" s="147" t="s">
        <v>4126</v>
      </c>
      <c r="D3287" s="145">
        <v>1</v>
      </c>
      <c r="E3287" s="145">
        <v>0</v>
      </c>
      <c r="F3287" s="145">
        <v>0</v>
      </c>
      <c r="G3287" s="145">
        <v>0</v>
      </c>
      <c r="H3287" s="145">
        <v>0</v>
      </c>
      <c r="I3287" s="145">
        <v>0</v>
      </c>
      <c r="J3287" s="145">
        <v>1</v>
      </c>
      <c r="K3287" s="145">
        <v>0</v>
      </c>
      <c r="L3287" s="145">
        <v>0</v>
      </c>
      <c r="M3287" s="145">
        <v>0</v>
      </c>
      <c r="N3287" s="145">
        <v>7885</v>
      </c>
    </row>
    <row r="3288" spans="1:14">
      <c r="A3288" s="258"/>
      <c r="B3288" s="258"/>
      <c r="C3288" s="147" t="s">
        <v>4127</v>
      </c>
      <c r="D3288" s="145">
        <v>0</v>
      </c>
      <c r="E3288" s="145">
        <v>4</v>
      </c>
      <c r="F3288" s="145">
        <v>0</v>
      </c>
      <c r="G3288" s="145">
        <v>0</v>
      </c>
      <c r="H3288" s="145">
        <v>0</v>
      </c>
      <c r="I3288" s="145">
        <v>2</v>
      </c>
      <c r="J3288" s="145">
        <v>4</v>
      </c>
      <c r="K3288" s="145">
        <v>0</v>
      </c>
      <c r="L3288" s="145">
        <v>0</v>
      </c>
      <c r="M3288" s="145">
        <v>2</v>
      </c>
      <c r="N3288" s="145">
        <v>29190</v>
      </c>
    </row>
    <row r="3289" spans="1:14">
      <c r="A3289" s="258"/>
      <c r="B3289" s="258"/>
      <c r="C3289" s="147" t="s">
        <v>4128</v>
      </c>
      <c r="D3289" s="145">
        <v>0</v>
      </c>
      <c r="E3289" s="145">
        <v>1</v>
      </c>
      <c r="F3289" s="145">
        <v>0</v>
      </c>
      <c r="G3289" s="145">
        <v>0</v>
      </c>
      <c r="H3289" s="145">
        <v>0</v>
      </c>
      <c r="I3289" s="145">
        <v>0</v>
      </c>
      <c r="J3289" s="145">
        <v>1</v>
      </c>
      <c r="K3289" s="145">
        <v>0</v>
      </c>
      <c r="L3289" s="145">
        <v>0</v>
      </c>
      <c r="M3289" s="145">
        <v>0</v>
      </c>
      <c r="N3289" s="145">
        <v>2921</v>
      </c>
    </row>
    <row r="3290" spans="1:14">
      <c r="A3290" s="258"/>
      <c r="B3290" s="258"/>
      <c r="C3290" s="147" t="s">
        <v>4129</v>
      </c>
      <c r="D3290" s="145">
        <v>0</v>
      </c>
      <c r="E3290" s="145">
        <v>0</v>
      </c>
      <c r="F3290" s="145">
        <v>0</v>
      </c>
      <c r="G3290" s="145">
        <v>1</v>
      </c>
      <c r="H3290" s="145">
        <v>0</v>
      </c>
      <c r="I3290" s="145">
        <v>0</v>
      </c>
      <c r="J3290" s="145">
        <v>1</v>
      </c>
      <c r="K3290" s="145">
        <v>0</v>
      </c>
      <c r="L3290" s="145">
        <v>0</v>
      </c>
      <c r="M3290" s="145">
        <v>0</v>
      </c>
      <c r="N3290" s="145">
        <v>10521</v>
      </c>
    </row>
    <row r="3291" spans="1:14">
      <c r="A3291" s="258"/>
      <c r="B3291" s="258"/>
      <c r="C3291" s="147" t="s">
        <v>4130</v>
      </c>
      <c r="D3291" s="145">
        <v>2</v>
      </c>
      <c r="E3291" s="145">
        <v>0</v>
      </c>
      <c r="F3291" s="145">
        <v>0</v>
      </c>
      <c r="G3291" s="145">
        <v>0</v>
      </c>
      <c r="H3291" s="145">
        <v>0</v>
      </c>
      <c r="I3291" s="145">
        <v>0</v>
      </c>
      <c r="J3291" s="145">
        <v>0</v>
      </c>
      <c r="K3291" s="145">
        <v>0</v>
      </c>
      <c r="L3291" s="145">
        <v>0</v>
      </c>
      <c r="M3291" s="145">
        <v>2</v>
      </c>
      <c r="N3291" s="145">
        <v>18544</v>
      </c>
    </row>
    <row r="3292" spans="1:14">
      <c r="A3292" s="258"/>
      <c r="B3292" s="258"/>
      <c r="C3292" s="147" t="s">
        <v>4131</v>
      </c>
      <c r="D3292" s="145">
        <v>3</v>
      </c>
      <c r="E3292" s="145">
        <v>0</v>
      </c>
      <c r="F3292" s="145">
        <v>1</v>
      </c>
      <c r="G3292" s="145">
        <v>0</v>
      </c>
      <c r="H3292" s="145">
        <v>0</v>
      </c>
      <c r="I3292" s="145">
        <v>0</v>
      </c>
      <c r="J3292" s="145">
        <v>1</v>
      </c>
      <c r="K3292" s="145">
        <v>1</v>
      </c>
      <c r="L3292" s="145">
        <v>1</v>
      </c>
      <c r="M3292" s="145">
        <v>1</v>
      </c>
      <c r="N3292" s="145">
        <v>26244</v>
      </c>
    </row>
    <row r="3293" spans="1:14">
      <c r="A3293" s="258"/>
      <c r="B3293" s="258"/>
      <c r="C3293" s="147" t="s">
        <v>4132</v>
      </c>
      <c r="D3293" s="145">
        <v>1</v>
      </c>
      <c r="E3293" s="145">
        <v>0</v>
      </c>
      <c r="F3293" s="145">
        <v>0</v>
      </c>
      <c r="G3293" s="145">
        <v>0</v>
      </c>
      <c r="H3293" s="145">
        <v>0</v>
      </c>
      <c r="I3293" s="145">
        <v>0</v>
      </c>
      <c r="J3293" s="145">
        <v>0</v>
      </c>
      <c r="K3293" s="145">
        <v>1</v>
      </c>
      <c r="L3293" s="145">
        <v>0</v>
      </c>
      <c r="M3293" s="145">
        <v>0</v>
      </c>
      <c r="N3293" s="145">
        <v>705</v>
      </c>
    </row>
    <row r="3294" spans="1:14">
      <c r="A3294" s="258"/>
      <c r="B3294" s="258" t="s">
        <v>1955</v>
      </c>
      <c r="C3294" s="143"/>
      <c r="D3294" s="142">
        <v>2</v>
      </c>
      <c r="E3294" s="142">
        <v>3</v>
      </c>
      <c r="F3294" s="142">
        <v>2</v>
      </c>
      <c r="G3294" s="142">
        <v>1</v>
      </c>
      <c r="H3294" s="142">
        <v>0</v>
      </c>
      <c r="I3294" s="142">
        <v>0</v>
      </c>
      <c r="J3294" s="142"/>
      <c r="K3294" s="142"/>
      <c r="L3294" s="142"/>
      <c r="M3294" s="142"/>
      <c r="N3294" s="142"/>
    </row>
    <row r="3295" spans="1:14">
      <c r="A3295" s="258"/>
      <c r="B3295" s="258"/>
      <c r="C3295" s="147" t="s">
        <v>4133</v>
      </c>
      <c r="D3295" s="145">
        <v>0</v>
      </c>
      <c r="E3295" s="145">
        <v>0</v>
      </c>
      <c r="F3295" s="145">
        <v>1</v>
      </c>
      <c r="G3295" s="145">
        <v>0</v>
      </c>
      <c r="H3295" s="145">
        <v>0</v>
      </c>
      <c r="I3295" s="145">
        <v>0</v>
      </c>
      <c r="J3295" s="145">
        <v>0</v>
      </c>
      <c r="K3295" s="145">
        <v>0</v>
      </c>
      <c r="L3295" s="145">
        <v>1</v>
      </c>
      <c r="M3295" s="145">
        <v>0</v>
      </c>
      <c r="N3295" s="145"/>
    </row>
    <row r="3296" spans="1:14">
      <c r="A3296" s="258"/>
      <c r="B3296" s="258"/>
      <c r="C3296" s="147" t="s">
        <v>4134</v>
      </c>
      <c r="D3296" s="145">
        <v>1</v>
      </c>
      <c r="E3296" s="145">
        <v>0</v>
      </c>
      <c r="F3296" s="145">
        <v>1</v>
      </c>
      <c r="G3296" s="145">
        <v>0</v>
      </c>
      <c r="H3296" s="145">
        <v>0</v>
      </c>
      <c r="I3296" s="145">
        <v>0</v>
      </c>
      <c r="J3296" s="145">
        <v>1</v>
      </c>
      <c r="K3296" s="145">
        <v>1</v>
      </c>
      <c r="L3296" s="145">
        <v>0</v>
      </c>
      <c r="M3296" s="145">
        <v>0</v>
      </c>
      <c r="N3296" s="145"/>
    </row>
    <row r="3297" spans="1:14">
      <c r="A3297" s="258"/>
      <c r="B3297" s="258"/>
      <c r="C3297" s="147" t="s">
        <v>2436</v>
      </c>
      <c r="D3297" s="145">
        <v>0</v>
      </c>
      <c r="E3297" s="145">
        <v>0</v>
      </c>
      <c r="F3297" s="145">
        <v>0</v>
      </c>
      <c r="G3297" s="145">
        <v>1</v>
      </c>
      <c r="H3297" s="145">
        <v>0</v>
      </c>
      <c r="I3297" s="145">
        <v>0</v>
      </c>
      <c r="J3297" s="145">
        <v>0</v>
      </c>
      <c r="K3297" s="145">
        <v>1</v>
      </c>
      <c r="L3297" s="145">
        <v>0</v>
      </c>
      <c r="M3297" s="145">
        <v>0</v>
      </c>
      <c r="N3297" s="145"/>
    </row>
    <row r="3298" spans="1:14">
      <c r="A3298" s="258"/>
      <c r="B3298" s="258"/>
      <c r="C3298" s="147" t="s">
        <v>4135</v>
      </c>
      <c r="D3298" s="145">
        <v>0</v>
      </c>
      <c r="E3298" s="145">
        <v>1</v>
      </c>
      <c r="F3298" s="145">
        <v>0</v>
      </c>
      <c r="G3298" s="145">
        <v>0</v>
      </c>
      <c r="H3298" s="145">
        <v>0</v>
      </c>
      <c r="I3298" s="145">
        <v>0</v>
      </c>
      <c r="J3298" s="145">
        <v>0</v>
      </c>
      <c r="K3298" s="145">
        <v>1</v>
      </c>
      <c r="L3298" s="145">
        <v>0</v>
      </c>
      <c r="M3298" s="145">
        <v>0</v>
      </c>
      <c r="N3298" s="145"/>
    </row>
    <row r="3299" spans="1:14">
      <c r="A3299" s="258"/>
      <c r="B3299" s="258"/>
      <c r="C3299" s="147" t="s">
        <v>4136</v>
      </c>
      <c r="D3299" s="145">
        <v>1</v>
      </c>
      <c r="E3299" s="145">
        <v>2</v>
      </c>
      <c r="F3299" s="145">
        <v>0</v>
      </c>
      <c r="G3299" s="145">
        <v>0</v>
      </c>
      <c r="H3299" s="145">
        <v>0</v>
      </c>
      <c r="I3299" s="145">
        <v>0</v>
      </c>
      <c r="J3299" s="145">
        <v>0</v>
      </c>
      <c r="K3299" s="145">
        <v>1</v>
      </c>
      <c r="L3299" s="145">
        <v>1</v>
      </c>
      <c r="M3299" s="145">
        <v>1</v>
      </c>
      <c r="N3299" s="145"/>
    </row>
    <row r="3300" spans="1:14">
      <c r="A3300" s="258"/>
      <c r="B3300" s="258" t="s">
        <v>1963</v>
      </c>
      <c r="C3300" s="143"/>
      <c r="D3300" s="142">
        <v>3</v>
      </c>
      <c r="E3300" s="142">
        <v>1</v>
      </c>
      <c r="F3300" s="142">
        <v>0</v>
      </c>
      <c r="G3300" s="142">
        <v>0</v>
      </c>
      <c r="H3300" s="142">
        <v>0</v>
      </c>
      <c r="I3300" s="142">
        <v>0</v>
      </c>
      <c r="J3300" s="142"/>
      <c r="K3300" s="142"/>
      <c r="L3300" s="142"/>
      <c r="M3300" s="142"/>
      <c r="N3300" s="142"/>
    </row>
    <row r="3301" spans="1:14">
      <c r="A3301" s="258"/>
      <c r="B3301" s="258"/>
      <c r="C3301" s="147" t="s">
        <v>3060</v>
      </c>
      <c r="D3301" s="145">
        <v>0</v>
      </c>
      <c r="E3301" s="145">
        <v>1</v>
      </c>
      <c r="F3301" s="145">
        <v>0</v>
      </c>
      <c r="G3301" s="145">
        <v>0</v>
      </c>
      <c r="H3301" s="145">
        <v>0</v>
      </c>
      <c r="I3301" s="145">
        <v>0</v>
      </c>
      <c r="J3301" s="145">
        <v>0</v>
      </c>
      <c r="K3301" s="145">
        <v>0</v>
      </c>
      <c r="L3301" s="145">
        <v>1</v>
      </c>
      <c r="M3301" s="145">
        <v>0</v>
      </c>
      <c r="N3301" s="145"/>
    </row>
    <row r="3302" spans="1:14" ht="19">
      <c r="A3302" s="258"/>
      <c r="B3302" s="258"/>
      <c r="C3302" s="147" t="s">
        <v>8190</v>
      </c>
      <c r="D3302" s="145">
        <v>2</v>
      </c>
      <c r="E3302" s="145">
        <v>0</v>
      </c>
      <c r="F3302" s="145">
        <v>0</v>
      </c>
      <c r="G3302" s="145">
        <v>0</v>
      </c>
      <c r="H3302" s="145">
        <v>0</v>
      </c>
      <c r="I3302" s="145">
        <v>0</v>
      </c>
      <c r="J3302" s="145">
        <v>1</v>
      </c>
      <c r="K3302" s="145">
        <v>0</v>
      </c>
      <c r="L3302" s="145">
        <v>0</v>
      </c>
      <c r="M3302" s="145">
        <v>0</v>
      </c>
      <c r="N3302" s="145"/>
    </row>
    <row r="3303" spans="1:14">
      <c r="A3303" s="258"/>
      <c r="B3303" s="258"/>
      <c r="C3303" s="147" t="s">
        <v>4137</v>
      </c>
      <c r="D3303" s="145">
        <v>1</v>
      </c>
      <c r="E3303" s="145">
        <v>0</v>
      </c>
      <c r="F3303" s="145">
        <v>0</v>
      </c>
      <c r="G3303" s="145">
        <v>0</v>
      </c>
      <c r="H3303" s="145">
        <v>0</v>
      </c>
      <c r="I3303" s="145">
        <v>0</v>
      </c>
      <c r="J3303" s="145">
        <v>0</v>
      </c>
      <c r="K3303" s="145">
        <v>0</v>
      </c>
      <c r="L3303" s="145">
        <v>1</v>
      </c>
      <c r="M3303" s="145">
        <v>0</v>
      </c>
      <c r="N3303" s="145"/>
    </row>
    <row r="3304" spans="1:14">
      <c r="A3304" s="258"/>
      <c r="B3304" s="258" t="s">
        <v>2255</v>
      </c>
      <c r="C3304" s="143"/>
      <c r="D3304" s="142">
        <v>6</v>
      </c>
      <c r="E3304" s="142">
        <v>3</v>
      </c>
      <c r="F3304" s="142">
        <v>2</v>
      </c>
      <c r="G3304" s="142">
        <v>0</v>
      </c>
      <c r="H3304" s="142">
        <v>0</v>
      </c>
      <c r="I3304" s="142">
        <v>0</v>
      </c>
      <c r="J3304" s="142"/>
      <c r="K3304" s="142"/>
      <c r="L3304" s="142"/>
      <c r="M3304" s="142"/>
      <c r="N3304" s="142"/>
    </row>
    <row r="3305" spans="1:14">
      <c r="A3305" s="258"/>
      <c r="B3305" s="258"/>
      <c r="C3305" s="147" t="s">
        <v>2366</v>
      </c>
      <c r="D3305" s="145"/>
      <c r="E3305" s="145"/>
      <c r="F3305" s="145"/>
      <c r="G3305" s="145"/>
      <c r="H3305" s="145"/>
      <c r="I3305" s="145"/>
      <c r="J3305" s="145"/>
      <c r="K3305" s="145"/>
      <c r="L3305" s="145"/>
      <c r="M3305" s="145"/>
      <c r="N3305" s="145"/>
    </row>
    <row r="3306" spans="1:14">
      <c r="A3306" s="258"/>
      <c r="B3306" s="258"/>
      <c r="C3306" s="146" t="s">
        <v>4138</v>
      </c>
      <c r="D3306" s="145">
        <v>0</v>
      </c>
      <c r="E3306" s="145">
        <v>0</v>
      </c>
      <c r="F3306" s="145">
        <v>1</v>
      </c>
      <c r="G3306" s="145">
        <v>0</v>
      </c>
      <c r="H3306" s="145">
        <v>0</v>
      </c>
      <c r="I3306" s="145">
        <v>0</v>
      </c>
      <c r="J3306" s="145">
        <v>1</v>
      </c>
      <c r="K3306" s="145">
        <v>0</v>
      </c>
      <c r="L3306" s="145">
        <v>0</v>
      </c>
      <c r="M3306" s="145">
        <v>0</v>
      </c>
      <c r="N3306" s="145"/>
    </row>
    <row r="3307" spans="1:14">
      <c r="A3307" s="258"/>
      <c r="B3307" s="258"/>
      <c r="C3307" s="146" t="s">
        <v>4139</v>
      </c>
      <c r="D3307" s="145">
        <v>1</v>
      </c>
      <c r="E3307" s="145">
        <v>0</v>
      </c>
      <c r="F3307" s="145">
        <v>0</v>
      </c>
      <c r="G3307" s="145">
        <v>0</v>
      </c>
      <c r="H3307" s="145">
        <v>0</v>
      </c>
      <c r="I3307" s="145">
        <v>0</v>
      </c>
      <c r="J3307" s="145">
        <v>0</v>
      </c>
      <c r="K3307" s="145">
        <v>0</v>
      </c>
      <c r="L3307" s="145">
        <v>0</v>
      </c>
      <c r="M3307" s="145">
        <v>1</v>
      </c>
      <c r="N3307" s="145"/>
    </row>
    <row r="3308" spans="1:14">
      <c r="A3308" s="258"/>
      <c r="B3308" s="258"/>
      <c r="C3308" s="146" t="s">
        <v>4140</v>
      </c>
      <c r="D3308" s="145">
        <v>1</v>
      </c>
      <c r="E3308" s="145">
        <v>0</v>
      </c>
      <c r="F3308" s="145">
        <v>0</v>
      </c>
      <c r="G3308" s="145">
        <v>0</v>
      </c>
      <c r="H3308" s="145">
        <v>0</v>
      </c>
      <c r="I3308" s="145">
        <v>0</v>
      </c>
      <c r="J3308" s="145">
        <v>0</v>
      </c>
      <c r="K3308" s="145">
        <v>0</v>
      </c>
      <c r="L3308" s="145">
        <v>0</v>
      </c>
      <c r="M3308" s="145">
        <v>1</v>
      </c>
      <c r="N3308" s="145"/>
    </row>
    <row r="3309" spans="1:14" ht="19">
      <c r="A3309" s="258"/>
      <c r="B3309" s="258"/>
      <c r="C3309" s="146" t="s">
        <v>8191</v>
      </c>
      <c r="D3309" s="145">
        <v>1</v>
      </c>
      <c r="E3309" s="145">
        <v>2</v>
      </c>
      <c r="F3309" s="145">
        <v>0</v>
      </c>
      <c r="G3309" s="145">
        <v>0</v>
      </c>
      <c r="H3309" s="145">
        <v>0</v>
      </c>
      <c r="I3309" s="145">
        <v>0</v>
      </c>
      <c r="J3309" s="145">
        <v>0</v>
      </c>
      <c r="K3309" s="145">
        <v>0</v>
      </c>
      <c r="L3309" s="145">
        <v>0</v>
      </c>
      <c r="M3309" s="145">
        <v>2</v>
      </c>
      <c r="N3309" s="145"/>
    </row>
    <row r="3310" spans="1:14">
      <c r="A3310" s="258"/>
      <c r="B3310" s="258"/>
      <c r="C3310" s="146" t="s">
        <v>4141</v>
      </c>
      <c r="D3310" s="145">
        <v>0</v>
      </c>
      <c r="E3310" s="145">
        <v>1</v>
      </c>
      <c r="F3310" s="145">
        <v>0</v>
      </c>
      <c r="G3310" s="145">
        <v>0</v>
      </c>
      <c r="H3310" s="145">
        <v>0</v>
      </c>
      <c r="I3310" s="145">
        <v>0</v>
      </c>
      <c r="J3310" s="145">
        <v>0</v>
      </c>
      <c r="K3310" s="145">
        <v>1</v>
      </c>
      <c r="L3310" s="145">
        <v>0</v>
      </c>
      <c r="M3310" s="145">
        <v>0</v>
      </c>
      <c r="N3310" s="145"/>
    </row>
    <row r="3311" spans="1:14">
      <c r="A3311" s="258"/>
      <c r="B3311" s="258"/>
      <c r="C3311" s="146" t="s">
        <v>4142</v>
      </c>
      <c r="D3311" s="145">
        <v>0</v>
      </c>
      <c r="E3311" s="145">
        <v>0</v>
      </c>
      <c r="F3311" s="145">
        <v>1</v>
      </c>
      <c r="G3311" s="145">
        <v>0</v>
      </c>
      <c r="H3311" s="145">
        <v>0</v>
      </c>
      <c r="I3311" s="145">
        <v>0</v>
      </c>
      <c r="J3311" s="145">
        <v>1</v>
      </c>
      <c r="K3311" s="145">
        <v>0</v>
      </c>
      <c r="L3311" s="145">
        <v>0</v>
      </c>
      <c r="M3311" s="145">
        <v>0</v>
      </c>
      <c r="N3311" s="145"/>
    </row>
    <row r="3312" spans="1:14">
      <c r="A3312" s="258"/>
      <c r="B3312" s="258"/>
      <c r="C3312" s="146" t="s">
        <v>4143</v>
      </c>
      <c r="D3312" s="145">
        <v>1</v>
      </c>
      <c r="E3312" s="145">
        <v>0</v>
      </c>
      <c r="F3312" s="145">
        <v>0</v>
      </c>
      <c r="G3312" s="145">
        <v>0</v>
      </c>
      <c r="H3312" s="145">
        <v>0</v>
      </c>
      <c r="I3312" s="145">
        <v>0</v>
      </c>
      <c r="J3312" s="145">
        <v>0</v>
      </c>
      <c r="K3312" s="145">
        <v>1</v>
      </c>
      <c r="L3312" s="145">
        <v>0</v>
      </c>
      <c r="M3312" s="145">
        <v>0</v>
      </c>
      <c r="N3312" s="145"/>
    </row>
    <row r="3313" spans="1:14">
      <c r="A3313" s="258"/>
      <c r="B3313" s="258"/>
      <c r="C3313" s="146" t="s">
        <v>4144</v>
      </c>
      <c r="D3313" s="145">
        <v>1</v>
      </c>
      <c r="E3313" s="145">
        <v>0</v>
      </c>
      <c r="F3313" s="145">
        <v>0</v>
      </c>
      <c r="G3313" s="145">
        <v>0</v>
      </c>
      <c r="H3313" s="145">
        <v>0</v>
      </c>
      <c r="I3313" s="145">
        <v>0</v>
      </c>
      <c r="J3313" s="145">
        <v>0</v>
      </c>
      <c r="K3313" s="145">
        <v>1</v>
      </c>
      <c r="L3313" s="145">
        <v>0</v>
      </c>
      <c r="M3313" s="145">
        <v>0</v>
      </c>
      <c r="N3313" s="145"/>
    </row>
    <row r="3314" spans="1:14">
      <c r="A3314" s="258"/>
      <c r="B3314" s="258"/>
      <c r="C3314" s="146" t="s">
        <v>4145</v>
      </c>
      <c r="D3314" s="145">
        <v>1</v>
      </c>
      <c r="E3314" s="145">
        <v>0</v>
      </c>
      <c r="F3314" s="145">
        <v>0</v>
      </c>
      <c r="G3314" s="145">
        <v>0</v>
      </c>
      <c r="H3314" s="145">
        <v>0</v>
      </c>
      <c r="I3314" s="145">
        <v>0</v>
      </c>
      <c r="J3314" s="145">
        <v>0</v>
      </c>
      <c r="K3314" s="145">
        <v>1</v>
      </c>
      <c r="L3314" s="145">
        <v>0</v>
      </c>
      <c r="M3314" s="145">
        <v>0</v>
      </c>
      <c r="N3314" s="145"/>
    </row>
    <row r="3315" spans="1:14">
      <c r="A3315" s="258" t="s">
        <v>135</v>
      </c>
      <c r="B3315" s="143" t="s">
        <v>1904</v>
      </c>
      <c r="C3315" s="143"/>
      <c r="D3315" s="142">
        <v>72</v>
      </c>
      <c r="E3315" s="142">
        <v>29</v>
      </c>
      <c r="F3315" s="142">
        <v>28</v>
      </c>
      <c r="G3315" s="142">
        <v>6</v>
      </c>
      <c r="H3315" s="142">
        <v>9</v>
      </c>
      <c r="I3315" s="142">
        <v>8</v>
      </c>
      <c r="J3315" s="142"/>
      <c r="K3315" s="142"/>
      <c r="L3315" s="142"/>
      <c r="M3315" s="142"/>
      <c r="N3315" s="142"/>
    </row>
    <row r="3316" spans="1:14">
      <c r="A3316" s="258"/>
      <c r="B3316" s="258" t="s">
        <v>1905</v>
      </c>
      <c r="C3316" s="143"/>
      <c r="D3316" s="142">
        <v>54</v>
      </c>
      <c r="E3316" s="142">
        <v>23</v>
      </c>
      <c r="F3316" s="142">
        <v>24</v>
      </c>
      <c r="G3316" s="142">
        <v>4</v>
      </c>
      <c r="H3316" s="142">
        <v>4</v>
      </c>
      <c r="I3316" s="142">
        <v>6</v>
      </c>
      <c r="J3316" s="142"/>
      <c r="K3316" s="142"/>
      <c r="L3316" s="142"/>
      <c r="M3316" s="142"/>
      <c r="N3316" s="142"/>
    </row>
    <row r="3317" spans="1:14">
      <c r="A3317" s="258"/>
      <c r="B3317" s="258"/>
      <c r="C3317" s="147" t="s">
        <v>4146</v>
      </c>
      <c r="D3317" s="145">
        <v>0</v>
      </c>
      <c r="E3317" s="145">
        <v>1</v>
      </c>
      <c r="F3317" s="145">
        <v>0</v>
      </c>
      <c r="G3317" s="145">
        <v>0</v>
      </c>
      <c r="H3317" s="145">
        <v>0</v>
      </c>
      <c r="I3317" s="145">
        <v>0</v>
      </c>
      <c r="J3317" s="145">
        <v>0</v>
      </c>
      <c r="K3317" s="145">
        <v>1</v>
      </c>
      <c r="L3317" s="145">
        <v>0</v>
      </c>
      <c r="M3317" s="145">
        <v>0</v>
      </c>
      <c r="N3317" s="145">
        <v>3205</v>
      </c>
    </row>
    <row r="3318" spans="1:14">
      <c r="A3318" s="258"/>
      <c r="B3318" s="258"/>
      <c r="C3318" s="147" t="s">
        <v>2582</v>
      </c>
      <c r="D3318" s="145">
        <v>0</v>
      </c>
      <c r="E3318" s="145">
        <v>0</v>
      </c>
      <c r="F3318" s="145">
        <v>0</v>
      </c>
      <c r="G3318" s="145">
        <v>0</v>
      </c>
      <c r="H3318" s="145">
        <v>0</v>
      </c>
      <c r="I3318" s="145">
        <v>1</v>
      </c>
      <c r="J3318" s="145">
        <v>0</v>
      </c>
      <c r="K3318" s="145">
        <v>0</v>
      </c>
      <c r="L3318" s="145">
        <v>1</v>
      </c>
      <c r="M3318" s="145">
        <v>0</v>
      </c>
      <c r="N3318" s="145">
        <v>9320</v>
      </c>
    </row>
    <row r="3319" spans="1:14">
      <c r="A3319" s="258"/>
      <c r="B3319" s="258"/>
      <c r="C3319" s="147" t="s">
        <v>3538</v>
      </c>
      <c r="D3319" s="145">
        <v>1</v>
      </c>
      <c r="E3319" s="145">
        <v>0</v>
      </c>
      <c r="F3319" s="145">
        <v>1</v>
      </c>
      <c r="G3319" s="145">
        <v>0</v>
      </c>
      <c r="H3319" s="145">
        <v>0</v>
      </c>
      <c r="I3319" s="145">
        <v>0</v>
      </c>
      <c r="J3319" s="145">
        <v>2</v>
      </c>
      <c r="K3319" s="145">
        <v>0</v>
      </c>
      <c r="L3319" s="145">
        <v>0</v>
      </c>
      <c r="M3319" s="145">
        <v>0</v>
      </c>
      <c r="N3319" s="145">
        <v>7975</v>
      </c>
    </row>
    <row r="3320" spans="1:14">
      <c r="A3320" s="258"/>
      <c r="B3320" s="258"/>
      <c r="C3320" s="147" t="s">
        <v>2613</v>
      </c>
      <c r="D3320" s="145">
        <v>1</v>
      </c>
      <c r="E3320" s="145">
        <v>0</v>
      </c>
      <c r="F3320" s="145">
        <v>1</v>
      </c>
      <c r="G3320" s="145">
        <v>0</v>
      </c>
      <c r="H3320" s="145">
        <v>0</v>
      </c>
      <c r="I3320" s="145">
        <v>0</v>
      </c>
      <c r="J3320" s="145">
        <v>0</v>
      </c>
      <c r="K3320" s="145">
        <v>0</v>
      </c>
      <c r="L3320" s="145">
        <v>1</v>
      </c>
      <c r="M3320" s="145">
        <v>1</v>
      </c>
      <c r="N3320" s="145">
        <v>36784</v>
      </c>
    </row>
    <row r="3321" spans="1:14">
      <c r="A3321" s="258"/>
      <c r="B3321" s="258"/>
      <c r="C3321" s="147" t="s">
        <v>4147</v>
      </c>
      <c r="D3321" s="145">
        <v>1</v>
      </c>
      <c r="E3321" s="145">
        <v>0</v>
      </c>
      <c r="F3321" s="145">
        <v>0</v>
      </c>
      <c r="G3321" s="145">
        <v>0</v>
      </c>
      <c r="H3321" s="145">
        <v>0</v>
      </c>
      <c r="I3321" s="145">
        <v>0</v>
      </c>
      <c r="J3321" s="145">
        <v>0</v>
      </c>
      <c r="K3321" s="145">
        <v>0</v>
      </c>
      <c r="L3321" s="145">
        <v>0</v>
      </c>
      <c r="M3321" s="145">
        <v>1</v>
      </c>
      <c r="N3321" s="145">
        <v>41489</v>
      </c>
    </row>
    <row r="3322" spans="1:14">
      <c r="A3322" s="258"/>
      <c r="B3322" s="258"/>
      <c r="C3322" s="147" t="s">
        <v>2588</v>
      </c>
      <c r="D3322" s="145">
        <v>1</v>
      </c>
      <c r="E3322" s="145">
        <v>0</v>
      </c>
      <c r="F3322" s="145">
        <v>0</v>
      </c>
      <c r="G3322" s="145">
        <v>0</v>
      </c>
      <c r="H3322" s="145">
        <v>0</v>
      </c>
      <c r="I3322" s="145">
        <v>0</v>
      </c>
      <c r="J3322" s="145">
        <v>0</v>
      </c>
      <c r="K3322" s="145">
        <v>1</v>
      </c>
      <c r="L3322" s="145">
        <v>0</v>
      </c>
      <c r="M3322" s="145">
        <v>0</v>
      </c>
      <c r="N3322" s="145">
        <v>2178</v>
      </c>
    </row>
    <row r="3323" spans="1:14">
      <c r="A3323" s="258"/>
      <c r="B3323" s="258"/>
      <c r="C3323" s="147" t="s">
        <v>3142</v>
      </c>
      <c r="D3323" s="145">
        <v>0</v>
      </c>
      <c r="E3323" s="145">
        <v>0</v>
      </c>
      <c r="F3323" s="145">
        <v>0</v>
      </c>
      <c r="G3323" s="145">
        <v>0</v>
      </c>
      <c r="H3323" s="145">
        <v>1</v>
      </c>
      <c r="I3323" s="145">
        <v>0</v>
      </c>
      <c r="J3323" s="145">
        <v>0</v>
      </c>
      <c r="K3323" s="145">
        <v>0</v>
      </c>
      <c r="L3323" s="145">
        <v>1</v>
      </c>
      <c r="M3323" s="145">
        <v>0</v>
      </c>
      <c r="N3323" s="145">
        <v>5478</v>
      </c>
    </row>
    <row r="3324" spans="1:14">
      <c r="A3324" s="258"/>
      <c r="B3324" s="258"/>
      <c r="C3324" s="147" t="s">
        <v>4148</v>
      </c>
      <c r="D3324" s="145">
        <v>1</v>
      </c>
      <c r="E3324" s="145">
        <v>0</v>
      </c>
      <c r="F3324" s="145">
        <v>0</v>
      </c>
      <c r="G3324" s="145">
        <v>0</v>
      </c>
      <c r="H3324" s="145">
        <v>0</v>
      </c>
      <c r="I3324" s="145">
        <v>0</v>
      </c>
      <c r="J3324" s="145">
        <v>0</v>
      </c>
      <c r="K3324" s="145">
        <v>1</v>
      </c>
      <c r="L3324" s="145">
        <v>0</v>
      </c>
      <c r="M3324" s="145">
        <v>0</v>
      </c>
      <c r="N3324" s="145">
        <v>7328</v>
      </c>
    </row>
    <row r="3325" spans="1:14">
      <c r="A3325" s="258"/>
      <c r="B3325" s="258"/>
      <c r="C3325" s="147" t="s">
        <v>4149</v>
      </c>
      <c r="D3325" s="145">
        <v>1</v>
      </c>
      <c r="E3325" s="145">
        <v>0</v>
      </c>
      <c r="F3325" s="145">
        <v>0</v>
      </c>
      <c r="G3325" s="145">
        <v>0</v>
      </c>
      <c r="H3325" s="145">
        <v>0</v>
      </c>
      <c r="I3325" s="145">
        <v>0</v>
      </c>
      <c r="J3325" s="145">
        <v>0</v>
      </c>
      <c r="K3325" s="145">
        <v>0</v>
      </c>
      <c r="L3325" s="145">
        <v>1</v>
      </c>
      <c r="M3325" s="145">
        <v>0</v>
      </c>
      <c r="N3325" s="145">
        <v>2458</v>
      </c>
    </row>
    <row r="3326" spans="1:14">
      <c r="A3326" s="258"/>
      <c r="B3326" s="258"/>
      <c r="C3326" s="147" t="s">
        <v>4150</v>
      </c>
      <c r="D3326" s="145">
        <v>0</v>
      </c>
      <c r="E3326" s="145">
        <v>0</v>
      </c>
      <c r="F3326" s="145">
        <v>0</v>
      </c>
      <c r="G3326" s="145">
        <v>0</v>
      </c>
      <c r="H3326" s="145">
        <v>1</v>
      </c>
      <c r="I3326" s="145">
        <v>0</v>
      </c>
      <c r="J3326" s="145">
        <v>1</v>
      </c>
      <c r="K3326" s="145">
        <v>0</v>
      </c>
      <c r="L3326" s="145">
        <v>0</v>
      </c>
      <c r="M3326" s="145">
        <v>0</v>
      </c>
      <c r="N3326" s="145">
        <v>7192</v>
      </c>
    </row>
    <row r="3327" spans="1:14">
      <c r="A3327" s="258"/>
      <c r="B3327" s="258"/>
      <c r="C3327" s="147" t="s">
        <v>4151</v>
      </c>
      <c r="D3327" s="145">
        <v>1</v>
      </c>
      <c r="E3327" s="145">
        <v>1</v>
      </c>
      <c r="F3327" s="145">
        <v>2</v>
      </c>
      <c r="G3327" s="145">
        <v>0</v>
      </c>
      <c r="H3327" s="145">
        <v>1</v>
      </c>
      <c r="I3327" s="145">
        <v>2</v>
      </c>
      <c r="J3327" s="145">
        <v>2</v>
      </c>
      <c r="K3327" s="145">
        <v>4</v>
      </c>
      <c r="L3327" s="145">
        <v>0</v>
      </c>
      <c r="M3327" s="145">
        <v>1</v>
      </c>
      <c r="N3327" s="145">
        <v>69569</v>
      </c>
    </row>
    <row r="3328" spans="1:14">
      <c r="A3328" s="258"/>
      <c r="B3328" s="258"/>
      <c r="C3328" s="147" t="s">
        <v>4152</v>
      </c>
      <c r="D3328" s="145">
        <v>0</v>
      </c>
      <c r="E3328" s="145">
        <v>0</v>
      </c>
      <c r="F3328" s="145">
        <v>0</v>
      </c>
      <c r="G3328" s="145">
        <v>2</v>
      </c>
      <c r="H3328" s="145">
        <v>0</v>
      </c>
      <c r="I3328" s="145">
        <v>0</v>
      </c>
      <c r="J3328" s="145">
        <v>2</v>
      </c>
      <c r="K3328" s="145">
        <v>0</v>
      </c>
      <c r="L3328" s="145">
        <v>0</v>
      </c>
      <c r="M3328" s="145">
        <v>0</v>
      </c>
      <c r="N3328" s="145">
        <v>979</v>
      </c>
    </row>
    <row r="3329" spans="1:14">
      <c r="A3329" s="258"/>
      <c r="B3329" s="258"/>
      <c r="C3329" s="147" t="s">
        <v>4153</v>
      </c>
      <c r="D3329" s="145">
        <v>2</v>
      </c>
      <c r="E3329" s="145">
        <v>2</v>
      </c>
      <c r="F3329" s="145">
        <v>2</v>
      </c>
      <c r="G3329" s="145">
        <v>0</v>
      </c>
      <c r="H3329" s="145">
        <v>0</v>
      </c>
      <c r="I3329" s="145">
        <v>1</v>
      </c>
      <c r="J3329" s="145">
        <v>3</v>
      </c>
      <c r="K3329" s="145">
        <v>2</v>
      </c>
      <c r="L3329" s="145">
        <v>2</v>
      </c>
      <c r="M3329" s="145">
        <v>0</v>
      </c>
      <c r="N3329" s="145">
        <v>31796</v>
      </c>
    </row>
    <row r="3330" spans="1:14">
      <c r="A3330" s="258"/>
      <c r="B3330" s="258"/>
      <c r="C3330" s="147" t="s">
        <v>4154</v>
      </c>
      <c r="D3330" s="145">
        <v>1</v>
      </c>
      <c r="E3330" s="145">
        <v>0</v>
      </c>
      <c r="F3330" s="145">
        <v>0</v>
      </c>
      <c r="G3330" s="145">
        <v>0</v>
      </c>
      <c r="H3330" s="145">
        <v>0</v>
      </c>
      <c r="I3330" s="145">
        <v>0</v>
      </c>
      <c r="J3330" s="145">
        <v>0</v>
      </c>
      <c r="K3330" s="145">
        <v>0</v>
      </c>
      <c r="L3330" s="145">
        <v>1</v>
      </c>
      <c r="M3330" s="145">
        <v>0</v>
      </c>
      <c r="N3330" s="145">
        <v>44613</v>
      </c>
    </row>
    <row r="3331" spans="1:14">
      <c r="A3331" s="258"/>
      <c r="B3331" s="258"/>
      <c r="C3331" s="147" t="s">
        <v>4155</v>
      </c>
      <c r="D3331" s="145">
        <v>1</v>
      </c>
      <c r="E3331" s="145">
        <v>0</v>
      </c>
      <c r="F3331" s="145">
        <v>0</v>
      </c>
      <c r="G3331" s="145">
        <v>0</v>
      </c>
      <c r="H3331" s="145">
        <v>0</v>
      </c>
      <c r="I3331" s="145">
        <v>0</v>
      </c>
      <c r="J3331" s="145">
        <v>0</v>
      </c>
      <c r="K3331" s="145">
        <v>1</v>
      </c>
      <c r="L3331" s="145">
        <v>0</v>
      </c>
      <c r="M3331" s="145">
        <v>0</v>
      </c>
      <c r="N3331" s="145">
        <v>66242</v>
      </c>
    </row>
    <row r="3332" spans="1:14">
      <c r="A3332" s="258"/>
      <c r="B3332" s="258"/>
      <c r="C3332" s="147" t="s">
        <v>4156</v>
      </c>
      <c r="D3332" s="145">
        <v>1</v>
      </c>
      <c r="E3332" s="145">
        <v>0</v>
      </c>
      <c r="F3332" s="145">
        <v>0</v>
      </c>
      <c r="G3332" s="145">
        <v>0</v>
      </c>
      <c r="H3332" s="145">
        <v>0</v>
      </c>
      <c r="I3332" s="145">
        <v>0</v>
      </c>
      <c r="J3332" s="145">
        <v>0</v>
      </c>
      <c r="K3332" s="145">
        <v>0</v>
      </c>
      <c r="L3332" s="145">
        <v>0</v>
      </c>
      <c r="M3332" s="145">
        <v>1</v>
      </c>
      <c r="N3332" s="145">
        <v>17288</v>
      </c>
    </row>
    <row r="3333" spans="1:14">
      <c r="A3333" s="258"/>
      <c r="B3333" s="258"/>
      <c r="C3333" s="147" t="s">
        <v>4157</v>
      </c>
      <c r="D3333" s="145">
        <v>5</v>
      </c>
      <c r="E3333" s="145">
        <v>0</v>
      </c>
      <c r="F3333" s="145">
        <v>1</v>
      </c>
      <c r="G3333" s="145">
        <v>0</v>
      </c>
      <c r="H3333" s="145">
        <v>0</v>
      </c>
      <c r="I3333" s="145">
        <v>0</v>
      </c>
      <c r="J3333" s="145">
        <v>1</v>
      </c>
      <c r="K3333" s="145">
        <v>1</v>
      </c>
      <c r="L3333" s="145">
        <v>1</v>
      </c>
      <c r="M3333" s="145">
        <v>3</v>
      </c>
      <c r="N3333" s="145">
        <v>98841</v>
      </c>
    </row>
    <row r="3334" spans="1:14" ht="19">
      <c r="A3334" s="258"/>
      <c r="B3334" s="258"/>
      <c r="C3334" s="147" t="s">
        <v>8192</v>
      </c>
      <c r="D3334" s="145">
        <v>3</v>
      </c>
      <c r="E3334" s="145">
        <v>1</v>
      </c>
      <c r="F3334" s="145">
        <v>0</v>
      </c>
      <c r="G3334" s="145">
        <v>0</v>
      </c>
      <c r="H3334" s="145">
        <v>0</v>
      </c>
      <c r="I3334" s="145">
        <v>0</v>
      </c>
      <c r="J3334" s="145">
        <v>0</v>
      </c>
      <c r="K3334" s="145">
        <v>1</v>
      </c>
      <c r="L3334" s="145">
        <v>1</v>
      </c>
      <c r="M3334" s="145">
        <v>0</v>
      </c>
      <c r="N3334" s="145">
        <v>51727</v>
      </c>
    </row>
    <row r="3335" spans="1:14" ht="19">
      <c r="A3335" s="258"/>
      <c r="B3335" s="258"/>
      <c r="C3335" s="147" t="s">
        <v>8193</v>
      </c>
      <c r="D3335" s="145">
        <v>1</v>
      </c>
      <c r="E3335" s="145">
        <v>1</v>
      </c>
      <c r="F3335" s="145">
        <v>1</v>
      </c>
      <c r="G3335" s="145">
        <v>0</v>
      </c>
      <c r="H3335" s="145">
        <v>0</v>
      </c>
      <c r="I3335" s="145">
        <v>0</v>
      </c>
      <c r="J3335" s="145">
        <v>1</v>
      </c>
      <c r="K3335" s="145">
        <v>0</v>
      </c>
      <c r="L3335" s="145">
        <v>0</v>
      </c>
      <c r="M3335" s="145">
        <v>0</v>
      </c>
      <c r="N3335" s="145">
        <v>7352</v>
      </c>
    </row>
    <row r="3336" spans="1:14">
      <c r="A3336" s="258"/>
      <c r="B3336" s="258"/>
      <c r="C3336" s="147" t="s">
        <v>4158</v>
      </c>
      <c r="D3336" s="145">
        <v>1</v>
      </c>
      <c r="E3336" s="145">
        <v>0</v>
      </c>
      <c r="F3336" s="145">
        <v>0</v>
      </c>
      <c r="G3336" s="145">
        <v>0</v>
      </c>
      <c r="H3336" s="145">
        <v>0</v>
      </c>
      <c r="I3336" s="145">
        <v>0</v>
      </c>
      <c r="J3336" s="145">
        <v>0</v>
      </c>
      <c r="K3336" s="145">
        <v>1</v>
      </c>
      <c r="L3336" s="145">
        <v>0</v>
      </c>
      <c r="M3336" s="145">
        <v>0</v>
      </c>
      <c r="N3336" s="145">
        <v>2699</v>
      </c>
    </row>
    <row r="3337" spans="1:14">
      <c r="A3337" s="258"/>
      <c r="B3337" s="258"/>
      <c r="C3337" s="147" t="s">
        <v>1961</v>
      </c>
      <c r="D3337" s="145">
        <v>4</v>
      </c>
      <c r="E3337" s="145">
        <v>4</v>
      </c>
      <c r="F3337" s="145">
        <v>2</v>
      </c>
      <c r="G3337" s="145">
        <v>0</v>
      </c>
      <c r="H3337" s="145">
        <v>0</v>
      </c>
      <c r="I3337" s="145">
        <v>0</v>
      </c>
      <c r="J3337" s="145">
        <v>2</v>
      </c>
      <c r="K3337" s="145">
        <v>2</v>
      </c>
      <c r="L3337" s="145">
        <v>5</v>
      </c>
      <c r="M3337" s="145">
        <v>1</v>
      </c>
      <c r="N3337" s="145">
        <v>269546</v>
      </c>
    </row>
    <row r="3338" spans="1:14">
      <c r="A3338" s="258"/>
      <c r="B3338" s="258"/>
      <c r="C3338" s="147" t="s">
        <v>4159</v>
      </c>
      <c r="D3338" s="145">
        <v>0</v>
      </c>
      <c r="E3338" s="145">
        <v>1</v>
      </c>
      <c r="F3338" s="145">
        <v>0</v>
      </c>
      <c r="G3338" s="145">
        <v>0</v>
      </c>
      <c r="H3338" s="145">
        <v>0</v>
      </c>
      <c r="I3338" s="145">
        <v>0</v>
      </c>
      <c r="J3338" s="145">
        <v>0</v>
      </c>
      <c r="K3338" s="145">
        <v>0</v>
      </c>
      <c r="L3338" s="145">
        <v>0</v>
      </c>
      <c r="M3338" s="145">
        <v>1</v>
      </c>
      <c r="N3338" s="145">
        <v>34688</v>
      </c>
    </row>
    <row r="3339" spans="1:14">
      <c r="A3339" s="258"/>
      <c r="B3339" s="258"/>
      <c r="C3339" s="147" t="s">
        <v>4160</v>
      </c>
      <c r="D3339" s="145">
        <v>1</v>
      </c>
      <c r="E3339" s="145">
        <v>0</v>
      </c>
      <c r="F3339" s="145">
        <v>0</v>
      </c>
      <c r="G3339" s="145">
        <v>0</v>
      </c>
      <c r="H3339" s="145">
        <v>0</v>
      </c>
      <c r="I3339" s="145">
        <v>0</v>
      </c>
      <c r="J3339" s="145">
        <v>0</v>
      </c>
      <c r="K3339" s="145">
        <v>1</v>
      </c>
      <c r="L3339" s="145">
        <v>0</v>
      </c>
      <c r="M3339" s="145">
        <v>0</v>
      </c>
      <c r="N3339" s="145">
        <v>16781</v>
      </c>
    </row>
    <row r="3340" spans="1:14">
      <c r="A3340" s="258"/>
      <c r="B3340" s="258"/>
      <c r="C3340" s="147" t="s">
        <v>4161</v>
      </c>
      <c r="D3340" s="145">
        <v>1</v>
      </c>
      <c r="E3340" s="145">
        <v>1</v>
      </c>
      <c r="F3340" s="145">
        <v>3</v>
      </c>
      <c r="G3340" s="145">
        <v>0</v>
      </c>
      <c r="H3340" s="145">
        <v>0</v>
      </c>
      <c r="I3340" s="145">
        <v>0</v>
      </c>
      <c r="J3340" s="145">
        <v>0</v>
      </c>
      <c r="K3340" s="145">
        <v>2</v>
      </c>
      <c r="L3340" s="145">
        <v>1</v>
      </c>
      <c r="M3340" s="145">
        <v>2</v>
      </c>
      <c r="N3340" s="145">
        <v>561743</v>
      </c>
    </row>
    <row r="3341" spans="1:14">
      <c r="A3341" s="258"/>
      <c r="B3341" s="258"/>
      <c r="C3341" s="147" t="s">
        <v>4162</v>
      </c>
      <c r="D3341" s="145">
        <v>0</v>
      </c>
      <c r="E3341" s="145">
        <v>1</v>
      </c>
      <c r="F3341" s="145">
        <v>0</v>
      </c>
      <c r="G3341" s="145">
        <v>0</v>
      </c>
      <c r="H3341" s="145">
        <v>0</v>
      </c>
      <c r="I3341" s="145">
        <v>0</v>
      </c>
      <c r="J3341" s="145">
        <v>0</v>
      </c>
      <c r="K3341" s="145">
        <v>0</v>
      </c>
      <c r="L3341" s="145">
        <v>0</v>
      </c>
      <c r="M3341" s="145">
        <v>1</v>
      </c>
      <c r="N3341" s="145">
        <v>5186</v>
      </c>
    </row>
    <row r="3342" spans="1:14">
      <c r="A3342" s="258"/>
      <c r="B3342" s="258"/>
      <c r="C3342" s="147" t="s">
        <v>4163</v>
      </c>
      <c r="D3342" s="145">
        <v>1</v>
      </c>
      <c r="E3342" s="145">
        <v>0</v>
      </c>
      <c r="F3342" s="145">
        <v>0</v>
      </c>
      <c r="G3342" s="145">
        <v>0</v>
      </c>
      <c r="H3342" s="145">
        <v>0</v>
      </c>
      <c r="I3342" s="145">
        <v>0</v>
      </c>
      <c r="J3342" s="145">
        <v>0</v>
      </c>
      <c r="K3342" s="145">
        <v>0</v>
      </c>
      <c r="L3342" s="145">
        <v>0</v>
      </c>
      <c r="M3342" s="145">
        <v>1</v>
      </c>
      <c r="N3342" s="145">
        <v>8920</v>
      </c>
    </row>
    <row r="3343" spans="1:14">
      <c r="A3343" s="258"/>
      <c r="B3343" s="258"/>
      <c r="C3343" s="147" t="s">
        <v>4164</v>
      </c>
      <c r="D3343" s="145">
        <v>0</v>
      </c>
      <c r="E3343" s="145">
        <v>1</v>
      </c>
      <c r="F3343" s="145">
        <v>0</v>
      </c>
      <c r="G3343" s="145">
        <v>0</v>
      </c>
      <c r="H3343" s="145">
        <v>0</v>
      </c>
      <c r="I3343" s="145">
        <v>0</v>
      </c>
      <c r="J3343" s="145">
        <v>1</v>
      </c>
      <c r="K3343" s="145">
        <v>0</v>
      </c>
      <c r="L3343" s="145">
        <v>0</v>
      </c>
      <c r="M3343" s="145">
        <v>0</v>
      </c>
      <c r="N3343" s="145">
        <v>7687</v>
      </c>
    </row>
    <row r="3344" spans="1:14">
      <c r="A3344" s="258"/>
      <c r="B3344" s="258"/>
      <c r="C3344" s="147" t="s">
        <v>4165</v>
      </c>
      <c r="D3344" s="145">
        <v>1</v>
      </c>
      <c r="E3344" s="145">
        <v>0</v>
      </c>
      <c r="F3344" s="145">
        <v>0</v>
      </c>
      <c r="G3344" s="145">
        <v>0</v>
      </c>
      <c r="H3344" s="145">
        <v>0</v>
      </c>
      <c r="I3344" s="145">
        <v>0</v>
      </c>
      <c r="J3344" s="145">
        <v>0</v>
      </c>
      <c r="K3344" s="145">
        <v>0</v>
      </c>
      <c r="L3344" s="145">
        <v>1</v>
      </c>
      <c r="M3344" s="145">
        <v>0</v>
      </c>
      <c r="N3344" s="145">
        <v>27706</v>
      </c>
    </row>
    <row r="3345" spans="1:14">
      <c r="A3345" s="258"/>
      <c r="B3345" s="258"/>
      <c r="C3345" s="147" t="s">
        <v>4166</v>
      </c>
      <c r="D3345" s="145">
        <v>1</v>
      </c>
      <c r="E3345" s="145">
        <v>1</v>
      </c>
      <c r="F3345" s="145">
        <v>0</v>
      </c>
      <c r="G3345" s="145">
        <v>0</v>
      </c>
      <c r="H3345" s="145">
        <v>0</v>
      </c>
      <c r="I3345" s="145">
        <v>0</v>
      </c>
      <c r="J3345" s="145">
        <v>0</v>
      </c>
      <c r="K3345" s="145">
        <v>1</v>
      </c>
      <c r="L3345" s="145">
        <v>0</v>
      </c>
      <c r="M3345" s="145">
        <v>1</v>
      </c>
      <c r="N3345" s="145">
        <v>40358</v>
      </c>
    </row>
    <row r="3346" spans="1:14">
      <c r="A3346" s="258"/>
      <c r="B3346" s="258"/>
      <c r="C3346" s="147" t="s">
        <v>4167</v>
      </c>
      <c r="D3346" s="145">
        <v>1</v>
      </c>
      <c r="E3346" s="145">
        <v>0</v>
      </c>
      <c r="F3346" s="145">
        <v>0</v>
      </c>
      <c r="G3346" s="145">
        <v>0</v>
      </c>
      <c r="H3346" s="145">
        <v>0</v>
      </c>
      <c r="I3346" s="145">
        <v>0</v>
      </c>
      <c r="J3346" s="145">
        <v>0</v>
      </c>
      <c r="K3346" s="145">
        <v>1</v>
      </c>
      <c r="L3346" s="145">
        <v>0</v>
      </c>
      <c r="M3346" s="145">
        <v>0</v>
      </c>
      <c r="N3346" s="145">
        <v>3033</v>
      </c>
    </row>
    <row r="3347" spans="1:14">
      <c r="A3347" s="258"/>
      <c r="B3347" s="258"/>
      <c r="C3347" s="147" t="s">
        <v>2347</v>
      </c>
      <c r="D3347" s="145">
        <v>1</v>
      </c>
      <c r="E3347" s="145">
        <v>0</v>
      </c>
      <c r="F3347" s="145">
        <v>0</v>
      </c>
      <c r="G3347" s="145">
        <v>0</v>
      </c>
      <c r="H3347" s="145">
        <v>0</v>
      </c>
      <c r="I3347" s="145">
        <v>0</v>
      </c>
      <c r="J3347" s="145">
        <v>1</v>
      </c>
      <c r="K3347" s="145">
        <v>0</v>
      </c>
      <c r="L3347" s="145">
        <v>0</v>
      </c>
      <c r="M3347" s="145">
        <v>0</v>
      </c>
      <c r="N3347" s="145">
        <v>7286</v>
      </c>
    </row>
    <row r="3348" spans="1:14">
      <c r="A3348" s="258"/>
      <c r="B3348" s="258"/>
      <c r="C3348" s="147" t="s">
        <v>4168</v>
      </c>
      <c r="D3348" s="145">
        <v>0</v>
      </c>
      <c r="E3348" s="145">
        <v>1</v>
      </c>
      <c r="F3348" s="145">
        <v>0</v>
      </c>
      <c r="G3348" s="145">
        <v>0</v>
      </c>
      <c r="H3348" s="145">
        <v>0</v>
      </c>
      <c r="I3348" s="145">
        <v>0</v>
      </c>
      <c r="J3348" s="145">
        <v>0</v>
      </c>
      <c r="K3348" s="145">
        <v>1</v>
      </c>
      <c r="L3348" s="145">
        <v>0</v>
      </c>
      <c r="M3348" s="145">
        <v>0</v>
      </c>
      <c r="N3348" s="145">
        <v>10610</v>
      </c>
    </row>
    <row r="3349" spans="1:14">
      <c r="A3349" s="258"/>
      <c r="B3349" s="258"/>
      <c r="C3349" s="147" t="s">
        <v>4169</v>
      </c>
      <c r="D3349" s="145">
        <v>1</v>
      </c>
      <c r="E3349" s="145">
        <v>0</v>
      </c>
      <c r="F3349" s="145">
        <v>0</v>
      </c>
      <c r="G3349" s="145">
        <v>0</v>
      </c>
      <c r="H3349" s="145">
        <v>0</v>
      </c>
      <c r="I3349" s="145">
        <v>0</v>
      </c>
      <c r="J3349" s="145">
        <v>1</v>
      </c>
      <c r="K3349" s="145">
        <v>0</v>
      </c>
      <c r="L3349" s="145">
        <v>0</v>
      </c>
      <c r="M3349" s="145">
        <v>0</v>
      </c>
      <c r="N3349" s="145">
        <v>18807</v>
      </c>
    </row>
    <row r="3350" spans="1:14">
      <c r="A3350" s="258"/>
      <c r="B3350" s="258"/>
      <c r="C3350" s="147" t="s">
        <v>114</v>
      </c>
      <c r="D3350" s="145">
        <v>1</v>
      </c>
      <c r="E3350" s="145">
        <v>0</v>
      </c>
      <c r="F3350" s="145">
        <v>0</v>
      </c>
      <c r="G3350" s="145">
        <v>0</v>
      </c>
      <c r="H3350" s="145">
        <v>0</v>
      </c>
      <c r="I3350" s="145">
        <v>0</v>
      </c>
      <c r="J3350" s="145">
        <v>0</v>
      </c>
      <c r="K3350" s="145">
        <v>0</v>
      </c>
      <c r="L3350" s="145">
        <v>0</v>
      </c>
      <c r="M3350" s="145">
        <v>1</v>
      </c>
      <c r="N3350" s="145">
        <v>11538</v>
      </c>
    </row>
    <row r="3351" spans="1:14">
      <c r="A3351" s="258"/>
      <c r="B3351" s="258"/>
      <c r="C3351" s="147" t="s">
        <v>4170</v>
      </c>
      <c r="D3351" s="145">
        <v>3</v>
      </c>
      <c r="E3351" s="145">
        <v>1</v>
      </c>
      <c r="F3351" s="145">
        <v>1</v>
      </c>
      <c r="G3351" s="145">
        <v>1</v>
      </c>
      <c r="H3351" s="145">
        <v>0</v>
      </c>
      <c r="I3351" s="145">
        <v>0</v>
      </c>
      <c r="J3351" s="145">
        <v>2</v>
      </c>
      <c r="K3351" s="145">
        <v>1</v>
      </c>
      <c r="L3351" s="145">
        <v>2</v>
      </c>
      <c r="M3351" s="145">
        <v>1</v>
      </c>
      <c r="N3351" s="145">
        <v>66521</v>
      </c>
    </row>
    <row r="3352" spans="1:14">
      <c r="A3352" s="258"/>
      <c r="B3352" s="258"/>
      <c r="C3352" s="147" t="s">
        <v>2660</v>
      </c>
      <c r="D3352" s="145">
        <v>1</v>
      </c>
      <c r="E3352" s="145">
        <v>0</v>
      </c>
      <c r="F3352" s="145">
        <v>0</v>
      </c>
      <c r="G3352" s="145">
        <v>0</v>
      </c>
      <c r="H3352" s="145">
        <v>0</v>
      </c>
      <c r="I3352" s="145">
        <v>0</v>
      </c>
      <c r="J3352" s="145">
        <v>0</v>
      </c>
      <c r="K3352" s="145">
        <v>0</v>
      </c>
      <c r="L3352" s="145">
        <v>0</v>
      </c>
      <c r="M3352" s="145">
        <v>1</v>
      </c>
      <c r="N3352" s="145">
        <v>1512</v>
      </c>
    </row>
    <row r="3353" spans="1:14">
      <c r="A3353" s="258"/>
      <c r="B3353" s="258"/>
      <c r="C3353" s="147" t="s">
        <v>4171</v>
      </c>
      <c r="D3353" s="145">
        <v>1</v>
      </c>
      <c r="E3353" s="145">
        <v>0</v>
      </c>
      <c r="F3353" s="145">
        <v>1</v>
      </c>
      <c r="G3353" s="145">
        <v>0</v>
      </c>
      <c r="H3353" s="145">
        <v>0</v>
      </c>
      <c r="I3353" s="145">
        <v>1</v>
      </c>
      <c r="J3353" s="145">
        <v>0</v>
      </c>
      <c r="K3353" s="145">
        <v>2</v>
      </c>
      <c r="L3353" s="145">
        <v>0</v>
      </c>
      <c r="M3353" s="145">
        <v>1</v>
      </c>
      <c r="N3353" s="145">
        <v>11771</v>
      </c>
    </row>
    <row r="3354" spans="1:14">
      <c r="A3354" s="258"/>
      <c r="B3354" s="258"/>
      <c r="C3354" s="147" t="s">
        <v>4172</v>
      </c>
      <c r="D3354" s="145">
        <v>1</v>
      </c>
      <c r="E3354" s="145">
        <v>0</v>
      </c>
      <c r="F3354" s="145">
        <v>0</v>
      </c>
      <c r="G3354" s="145">
        <v>0</v>
      </c>
      <c r="H3354" s="145">
        <v>0</v>
      </c>
      <c r="I3354" s="145">
        <v>0</v>
      </c>
      <c r="J3354" s="145">
        <v>0</v>
      </c>
      <c r="K3354" s="145">
        <v>1</v>
      </c>
      <c r="L3354" s="145">
        <v>0</v>
      </c>
      <c r="M3354" s="145">
        <v>0</v>
      </c>
      <c r="N3354" s="145">
        <v>13850</v>
      </c>
    </row>
    <row r="3355" spans="1:14">
      <c r="A3355" s="258"/>
      <c r="B3355" s="258"/>
      <c r="C3355" s="147" t="s">
        <v>4173</v>
      </c>
      <c r="D3355" s="145">
        <v>0</v>
      </c>
      <c r="E3355" s="145">
        <v>0</v>
      </c>
      <c r="F3355" s="145">
        <v>1</v>
      </c>
      <c r="G3355" s="145">
        <v>0</v>
      </c>
      <c r="H3355" s="145">
        <v>0</v>
      </c>
      <c r="I3355" s="145">
        <v>0</v>
      </c>
      <c r="J3355" s="145">
        <v>0</v>
      </c>
      <c r="K3355" s="145">
        <v>0</v>
      </c>
      <c r="L3355" s="145">
        <v>0</v>
      </c>
      <c r="M3355" s="145">
        <v>1</v>
      </c>
      <c r="N3355" s="145">
        <v>12867</v>
      </c>
    </row>
    <row r="3356" spans="1:14">
      <c r="A3356" s="258"/>
      <c r="B3356" s="258"/>
      <c r="C3356" s="147" t="s">
        <v>4174</v>
      </c>
      <c r="D3356" s="145">
        <v>0</v>
      </c>
      <c r="E3356" s="145">
        <v>0</v>
      </c>
      <c r="F3356" s="145">
        <v>0</v>
      </c>
      <c r="G3356" s="145">
        <v>0</v>
      </c>
      <c r="H3356" s="145">
        <v>1</v>
      </c>
      <c r="I3356" s="145">
        <v>0</v>
      </c>
      <c r="J3356" s="145">
        <v>0</v>
      </c>
      <c r="K3356" s="145">
        <v>0</v>
      </c>
      <c r="L3356" s="145">
        <v>1</v>
      </c>
      <c r="M3356" s="145">
        <v>0</v>
      </c>
      <c r="N3356" s="145">
        <v>10113</v>
      </c>
    </row>
    <row r="3357" spans="1:14">
      <c r="A3357" s="258"/>
      <c r="B3357" s="258"/>
      <c r="C3357" s="147" t="s">
        <v>4175</v>
      </c>
      <c r="D3357" s="145">
        <v>0</v>
      </c>
      <c r="E3357" s="145">
        <v>0</v>
      </c>
      <c r="F3357" s="145">
        <v>2</v>
      </c>
      <c r="G3357" s="145">
        <v>0</v>
      </c>
      <c r="H3357" s="145">
        <v>0</v>
      </c>
      <c r="I3357" s="145">
        <v>0</v>
      </c>
      <c r="J3357" s="145">
        <v>0</v>
      </c>
      <c r="K3357" s="145">
        <v>2</v>
      </c>
      <c r="L3357" s="145">
        <v>0</v>
      </c>
      <c r="M3357" s="145">
        <v>0</v>
      </c>
      <c r="N3357" s="145">
        <v>17169</v>
      </c>
    </row>
    <row r="3358" spans="1:14">
      <c r="A3358" s="258"/>
      <c r="B3358" s="258"/>
      <c r="C3358" s="147" t="s">
        <v>4176</v>
      </c>
      <c r="D3358" s="145">
        <v>0</v>
      </c>
      <c r="E3358" s="145">
        <v>1</v>
      </c>
      <c r="F3358" s="145">
        <v>0</v>
      </c>
      <c r="G3358" s="145">
        <v>0</v>
      </c>
      <c r="H3358" s="145">
        <v>0</v>
      </c>
      <c r="I3358" s="145">
        <v>0</v>
      </c>
      <c r="J3358" s="145">
        <v>1</v>
      </c>
      <c r="K3358" s="145">
        <v>0</v>
      </c>
      <c r="L3358" s="145">
        <v>0</v>
      </c>
      <c r="M3358" s="145">
        <v>0</v>
      </c>
      <c r="N3358" s="145">
        <v>49917</v>
      </c>
    </row>
    <row r="3359" spans="1:14">
      <c r="A3359" s="258"/>
      <c r="B3359" s="258"/>
      <c r="C3359" s="147" t="s">
        <v>4177</v>
      </c>
      <c r="D3359" s="145">
        <v>0</v>
      </c>
      <c r="E3359" s="145">
        <v>1</v>
      </c>
      <c r="F3359" s="145">
        <v>0</v>
      </c>
      <c r="G3359" s="145">
        <v>0</v>
      </c>
      <c r="H3359" s="145">
        <v>0</v>
      </c>
      <c r="I3359" s="145">
        <v>0</v>
      </c>
      <c r="J3359" s="145">
        <v>0</v>
      </c>
      <c r="K3359" s="145">
        <v>1</v>
      </c>
      <c r="L3359" s="145">
        <v>0</v>
      </c>
      <c r="M3359" s="145">
        <v>0</v>
      </c>
      <c r="N3359" s="145">
        <v>2113</v>
      </c>
    </row>
    <row r="3360" spans="1:14">
      <c r="A3360" s="258"/>
      <c r="B3360" s="258"/>
      <c r="C3360" s="147" t="s">
        <v>4178</v>
      </c>
      <c r="D3360" s="145">
        <v>1</v>
      </c>
      <c r="E3360" s="145">
        <v>1</v>
      </c>
      <c r="F3360" s="145">
        <v>1</v>
      </c>
      <c r="G3360" s="145">
        <v>0</v>
      </c>
      <c r="H3360" s="145">
        <v>0</v>
      </c>
      <c r="I3360" s="145">
        <v>1</v>
      </c>
      <c r="J3360" s="145">
        <v>1</v>
      </c>
      <c r="K3360" s="145">
        <v>2</v>
      </c>
      <c r="L3360" s="145">
        <v>1</v>
      </c>
      <c r="M3360" s="145">
        <v>0</v>
      </c>
      <c r="N3360" s="145">
        <v>9901</v>
      </c>
    </row>
    <row r="3361" spans="1:14" ht="19">
      <c r="A3361" s="258"/>
      <c r="B3361" s="258"/>
      <c r="C3361" s="147" t="s">
        <v>8194</v>
      </c>
      <c r="D3361" s="145">
        <v>0</v>
      </c>
      <c r="E3361" s="145">
        <v>0</v>
      </c>
      <c r="F3361" s="145">
        <v>2</v>
      </c>
      <c r="G3361" s="145">
        <v>0</v>
      </c>
      <c r="H3361" s="145">
        <v>0</v>
      </c>
      <c r="I3361" s="145">
        <v>0</v>
      </c>
      <c r="J3361" s="145">
        <v>0</v>
      </c>
      <c r="K3361" s="145">
        <v>0</v>
      </c>
      <c r="L3361" s="145">
        <v>1</v>
      </c>
      <c r="M3361" s="145">
        <v>0</v>
      </c>
      <c r="N3361" s="145">
        <v>25777</v>
      </c>
    </row>
    <row r="3362" spans="1:14">
      <c r="A3362" s="258"/>
      <c r="B3362" s="258"/>
      <c r="C3362" s="147" t="s">
        <v>4179</v>
      </c>
      <c r="D3362" s="145">
        <v>2</v>
      </c>
      <c r="E3362" s="145">
        <v>0</v>
      </c>
      <c r="F3362" s="145">
        <v>1</v>
      </c>
      <c r="G3362" s="145">
        <v>0</v>
      </c>
      <c r="H3362" s="145">
        <v>0</v>
      </c>
      <c r="I3362" s="145">
        <v>0</v>
      </c>
      <c r="J3362" s="145">
        <v>0</v>
      </c>
      <c r="K3362" s="145">
        <v>1</v>
      </c>
      <c r="L3362" s="145">
        <v>1</v>
      </c>
      <c r="M3362" s="145">
        <v>1</v>
      </c>
      <c r="N3362" s="145">
        <v>36153</v>
      </c>
    </row>
    <row r="3363" spans="1:14">
      <c r="A3363" s="258"/>
      <c r="B3363" s="258"/>
      <c r="C3363" s="147" t="s">
        <v>4180</v>
      </c>
      <c r="D3363" s="145">
        <v>1</v>
      </c>
      <c r="E3363" s="145">
        <v>0</v>
      </c>
      <c r="F3363" s="145">
        <v>0</v>
      </c>
      <c r="G3363" s="145">
        <v>0</v>
      </c>
      <c r="H3363" s="145">
        <v>0</v>
      </c>
      <c r="I3363" s="145">
        <v>0</v>
      </c>
      <c r="J3363" s="145">
        <v>0</v>
      </c>
      <c r="K3363" s="145">
        <v>0</v>
      </c>
      <c r="L3363" s="145">
        <v>0</v>
      </c>
      <c r="M3363" s="145">
        <v>1</v>
      </c>
      <c r="N3363" s="145">
        <v>26429</v>
      </c>
    </row>
    <row r="3364" spans="1:14">
      <c r="A3364" s="258"/>
      <c r="B3364" s="258"/>
      <c r="C3364" s="147" t="s">
        <v>4181</v>
      </c>
      <c r="D3364" s="145">
        <v>0</v>
      </c>
      <c r="E3364" s="145">
        <v>2</v>
      </c>
      <c r="F3364" s="145">
        <v>0</v>
      </c>
      <c r="G3364" s="145">
        <v>0</v>
      </c>
      <c r="H3364" s="145">
        <v>0</v>
      </c>
      <c r="I3364" s="145">
        <v>0</v>
      </c>
      <c r="J3364" s="145">
        <v>0</v>
      </c>
      <c r="K3364" s="145">
        <v>1</v>
      </c>
      <c r="L3364" s="145">
        <v>1</v>
      </c>
      <c r="M3364" s="145">
        <v>0</v>
      </c>
      <c r="N3364" s="145">
        <v>2481</v>
      </c>
    </row>
    <row r="3365" spans="1:14">
      <c r="A3365" s="258"/>
      <c r="B3365" s="258"/>
      <c r="C3365" s="147" t="s">
        <v>4182</v>
      </c>
      <c r="D3365" s="145">
        <v>1</v>
      </c>
      <c r="E3365" s="145">
        <v>0</v>
      </c>
      <c r="F3365" s="145">
        <v>0</v>
      </c>
      <c r="G3365" s="145">
        <v>0</v>
      </c>
      <c r="H3365" s="145">
        <v>0</v>
      </c>
      <c r="I3365" s="145">
        <v>0</v>
      </c>
      <c r="J3365" s="145">
        <v>0</v>
      </c>
      <c r="K3365" s="145">
        <v>0</v>
      </c>
      <c r="L3365" s="145">
        <v>1</v>
      </c>
      <c r="M3365" s="145">
        <v>0</v>
      </c>
      <c r="N3365" s="145">
        <v>3432</v>
      </c>
    </row>
    <row r="3366" spans="1:14" ht="19">
      <c r="A3366" s="258"/>
      <c r="B3366" s="258"/>
      <c r="C3366" s="147" t="s">
        <v>8195</v>
      </c>
      <c r="D3366" s="145">
        <v>1</v>
      </c>
      <c r="E3366" s="145">
        <v>1</v>
      </c>
      <c r="F3366" s="145">
        <v>0</v>
      </c>
      <c r="G3366" s="145">
        <v>0</v>
      </c>
      <c r="H3366" s="145">
        <v>0</v>
      </c>
      <c r="I3366" s="145">
        <v>0</v>
      </c>
      <c r="J3366" s="145">
        <v>1</v>
      </c>
      <c r="K3366" s="145">
        <v>0</v>
      </c>
      <c r="L3366" s="145">
        <v>0</v>
      </c>
      <c r="M3366" s="145">
        <v>0</v>
      </c>
      <c r="N3366" s="145">
        <v>14413</v>
      </c>
    </row>
    <row r="3367" spans="1:14">
      <c r="A3367" s="258"/>
      <c r="B3367" s="258"/>
      <c r="C3367" s="147" t="s">
        <v>2354</v>
      </c>
      <c r="D3367" s="145">
        <v>1</v>
      </c>
      <c r="E3367" s="145">
        <v>0</v>
      </c>
      <c r="F3367" s="145">
        <v>1</v>
      </c>
      <c r="G3367" s="145">
        <v>0</v>
      </c>
      <c r="H3367" s="145">
        <v>0</v>
      </c>
      <c r="I3367" s="145">
        <v>0</v>
      </c>
      <c r="J3367" s="145">
        <v>0</v>
      </c>
      <c r="K3367" s="145">
        <v>0</v>
      </c>
      <c r="L3367" s="145">
        <v>1</v>
      </c>
      <c r="M3367" s="145">
        <v>1</v>
      </c>
      <c r="N3367" s="145">
        <v>22885</v>
      </c>
    </row>
    <row r="3368" spans="1:14">
      <c r="A3368" s="258"/>
      <c r="B3368" s="258"/>
      <c r="C3368" s="147" t="s">
        <v>4183</v>
      </c>
      <c r="D3368" s="145">
        <v>1</v>
      </c>
      <c r="E3368" s="145">
        <v>0</v>
      </c>
      <c r="F3368" s="145">
        <v>0</v>
      </c>
      <c r="G3368" s="145">
        <v>0</v>
      </c>
      <c r="H3368" s="145">
        <v>0</v>
      </c>
      <c r="I3368" s="145">
        <v>0</v>
      </c>
      <c r="J3368" s="145">
        <v>0</v>
      </c>
      <c r="K3368" s="145">
        <v>0</v>
      </c>
      <c r="L3368" s="145">
        <v>0</v>
      </c>
      <c r="M3368" s="145">
        <v>1</v>
      </c>
      <c r="N3368" s="145">
        <v>11530</v>
      </c>
    </row>
    <row r="3369" spans="1:14">
      <c r="A3369" s="258"/>
      <c r="B3369" s="258"/>
      <c r="C3369" s="147" t="s">
        <v>4184</v>
      </c>
      <c r="D3369" s="145">
        <v>1</v>
      </c>
      <c r="E3369" s="145">
        <v>0</v>
      </c>
      <c r="F3369" s="145">
        <v>0</v>
      </c>
      <c r="G3369" s="145">
        <v>0</v>
      </c>
      <c r="H3369" s="145">
        <v>0</v>
      </c>
      <c r="I3369" s="145">
        <v>0</v>
      </c>
      <c r="J3369" s="145">
        <v>1</v>
      </c>
      <c r="K3369" s="145">
        <v>0</v>
      </c>
      <c r="L3369" s="145">
        <v>0</v>
      </c>
      <c r="M3369" s="145">
        <v>0</v>
      </c>
      <c r="N3369" s="145">
        <v>39349</v>
      </c>
    </row>
    <row r="3370" spans="1:14">
      <c r="A3370" s="258"/>
      <c r="B3370" s="258"/>
      <c r="C3370" s="147" t="s">
        <v>4185</v>
      </c>
      <c r="D3370" s="145">
        <v>3</v>
      </c>
      <c r="E3370" s="145">
        <v>0</v>
      </c>
      <c r="F3370" s="145">
        <v>0</v>
      </c>
      <c r="G3370" s="145">
        <v>0</v>
      </c>
      <c r="H3370" s="145">
        <v>0</v>
      </c>
      <c r="I3370" s="145">
        <v>0</v>
      </c>
      <c r="J3370" s="145">
        <v>3</v>
      </c>
      <c r="K3370" s="145">
        <v>0</v>
      </c>
      <c r="L3370" s="145">
        <v>0</v>
      </c>
      <c r="M3370" s="145">
        <v>0</v>
      </c>
      <c r="N3370" s="145">
        <v>58681</v>
      </c>
    </row>
    <row r="3371" spans="1:14">
      <c r="A3371" s="258"/>
      <c r="B3371" s="258"/>
      <c r="C3371" s="147" t="s">
        <v>4186</v>
      </c>
      <c r="D3371" s="145">
        <v>0</v>
      </c>
      <c r="E3371" s="145">
        <v>0</v>
      </c>
      <c r="F3371" s="145">
        <v>1</v>
      </c>
      <c r="G3371" s="145">
        <v>0</v>
      </c>
      <c r="H3371" s="145">
        <v>0</v>
      </c>
      <c r="I3371" s="145">
        <v>0</v>
      </c>
      <c r="J3371" s="145">
        <v>0</v>
      </c>
      <c r="K3371" s="145">
        <v>1</v>
      </c>
      <c r="L3371" s="145">
        <v>0</v>
      </c>
      <c r="M3371" s="145">
        <v>0</v>
      </c>
      <c r="N3371" s="145">
        <v>14327</v>
      </c>
    </row>
    <row r="3372" spans="1:14">
      <c r="A3372" s="258"/>
      <c r="B3372" s="258"/>
      <c r="C3372" s="147" t="s">
        <v>4187</v>
      </c>
      <c r="D3372" s="145">
        <v>1</v>
      </c>
      <c r="E3372" s="145">
        <v>0</v>
      </c>
      <c r="F3372" s="145">
        <v>0</v>
      </c>
      <c r="G3372" s="145">
        <v>1</v>
      </c>
      <c r="H3372" s="145">
        <v>0</v>
      </c>
      <c r="I3372" s="145">
        <v>0</v>
      </c>
      <c r="J3372" s="145">
        <v>1</v>
      </c>
      <c r="K3372" s="145">
        <v>0</v>
      </c>
      <c r="L3372" s="145">
        <v>1</v>
      </c>
      <c r="M3372" s="145">
        <v>0</v>
      </c>
      <c r="N3372" s="145">
        <v>18693</v>
      </c>
    </row>
    <row r="3373" spans="1:14">
      <c r="A3373" s="258"/>
      <c r="B3373" s="258" t="s">
        <v>1951</v>
      </c>
      <c r="C3373" s="143"/>
      <c r="D3373" s="142">
        <v>4</v>
      </c>
      <c r="E3373" s="142">
        <v>2</v>
      </c>
      <c r="F3373" s="142">
        <v>1</v>
      </c>
      <c r="G3373" s="142">
        <v>1</v>
      </c>
      <c r="H3373" s="142">
        <v>0</v>
      </c>
      <c r="I3373" s="142">
        <v>1</v>
      </c>
      <c r="J3373" s="142"/>
      <c r="K3373" s="142"/>
      <c r="L3373" s="142"/>
      <c r="M3373" s="142"/>
      <c r="N3373" s="142"/>
    </row>
    <row r="3374" spans="1:14">
      <c r="A3374" s="258"/>
      <c r="B3374" s="258"/>
      <c r="C3374" s="147" t="s">
        <v>4188</v>
      </c>
      <c r="D3374" s="145"/>
      <c r="E3374" s="145"/>
      <c r="F3374" s="145"/>
      <c r="G3374" s="145"/>
      <c r="H3374" s="145"/>
      <c r="I3374" s="145"/>
      <c r="J3374" s="145"/>
      <c r="K3374" s="145"/>
      <c r="L3374" s="145"/>
      <c r="M3374" s="145"/>
      <c r="N3374" s="145"/>
    </row>
    <row r="3375" spans="1:14">
      <c r="A3375" s="258"/>
      <c r="B3375" s="258"/>
      <c r="C3375" s="146" t="s">
        <v>4189</v>
      </c>
      <c r="D3375" s="145">
        <v>0</v>
      </c>
      <c r="E3375" s="145">
        <v>0</v>
      </c>
      <c r="F3375" s="145">
        <v>0</v>
      </c>
      <c r="G3375" s="145">
        <v>0</v>
      </c>
      <c r="H3375" s="145">
        <v>0</v>
      </c>
      <c r="I3375" s="145">
        <v>1</v>
      </c>
      <c r="J3375" s="145">
        <v>1</v>
      </c>
      <c r="K3375" s="145">
        <v>0</v>
      </c>
      <c r="L3375" s="145">
        <v>0</v>
      </c>
      <c r="M3375" s="145">
        <v>0</v>
      </c>
      <c r="N3375" s="145">
        <v>11937</v>
      </c>
    </row>
    <row r="3376" spans="1:14" ht="19">
      <c r="A3376" s="258"/>
      <c r="B3376" s="258"/>
      <c r="C3376" s="146" t="s">
        <v>8196</v>
      </c>
      <c r="D3376" s="145">
        <v>1</v>
      </c>
      <c r="E3376" s="145">
        <v>1</v>
      </c>
      <c r="F3376" s="145">
        <v>1</v>
      </c>
      <c r="G3376" s="145">
        <v>0</v>
      </c>
      <c r="H3376" s="145">
        <v>0</v>
      </c>
      <c r="I3376" s="145">
        <v>0</v>
      </c>
      <c r="J3376" s="145">
        <v>1</v>
      </c>
      <c r="K3376" s="145">
        <v>0</v>
      </c>
      <c r="L3376" s="145">
        <v>0</v>
      </c>
      <c r="M3376" s="145">
        <v>1</v>
      </c>
      <c r="N3376" s="145">
        <v>11344</v>
      </c>
    </row>
    <row r="3377" spans="1:14" ht="19">
      <c r="A3377" s="258"/>
      <c r="B3377" s="258"/>
      <c r="C3377" s="146" t="s">
        <v>8197</v>
      </c>
      <c r="D3377" s="145">
        <v>3</v>
      </c>
      <c r="E3377" s="145">
        <v>1</v>
      </c>
      <c r="F3377" s="145">
        <v>0</v>
      </c>
      <c r="G3377" s="145">
        <v>0</v>
      </c>
      <c r="H3377" s="145">
        <v>0</v>
      </c>
      <c r="I3377" s="145">
        <v>0</v>
      </c>
      <c r="J3377" s="145">
        <v>0</v>
      </c>
      <c r="K3377" s="145">
        <v>1</v>
      </c>
      <c r="L3377" s="145">
        <v>2</v>
      </c>
      <c r="M3377" s="145">
        <v>0</v>
      </c>
      <c r="N3377" s="145">
        <v>48646</v>
      </c>
    </row>
    <row r="3378" spans="1:14">
      <c r="A3378" s="258"/>
      <c r="B3378" s="258"/>
      <c r="C3378" s="146" t="s">
        <v>4190</v>
      </c>
      <c r="D3378" s="145">
        <v>0</v>
      </c>
      <c r="E3378" s="145">
        <v>0</v>
      </c>
      <c r="F3378" s="145">
        <v>0</v>
      </c>
      <c r="G3378" s="145">
        <v>1</v>
      </c>
      <c r="H3378" s="145">
        <v>0</v>
      </c>
      <c r="I3378" s="145">
        <v>0</v>
      </c>
      <c r="J3378" s="145">
        <v>0</v>
      </c>
      <c r="K3378" s="145">
        <v>1</v>
      </c>
      <c r="L3378" s="145">
        <v>0</v>
      </c>
      <c r="M3378" s="145">
        <v>0</v>
      </c>
      <c r="N3378" s="145">
        <v>9006</v>
      </c>
    </row>
    <row r="3379" spans="1:14">
      <c r="A3379" s="258"/>
      <c r="B3379" s="258" t="s">
        <v>1955</v>
      </c>
      <c r="C3379" s="143"/>
      <c r="D3379" s="142">
        <v>8</v>
      </c>
      <c r="E3379" s="142">
        <v>2</v>
      </c>
      <c r="F3379" s="142">
        <v>1</v>
      </c>
      <c r="G3379" s="142">
        <v>0</v>
      </c>
      <c r="H3379" s="142">
        <v>0</v>
      </c>
      <c r="I3379" s="142">
        <v>1</v>
      </c>
      <c r="J3379" s="142"/>
      <c r="K3379" s="142"/>
      <c r="L3379" s="142"/>
      <c r="M3379" s="142"/>
      <c r="N3379" s="142"/>
    </row>
    <row r="3380" spans="1:14">
      <c r="A3380" s="258"/>
      <c r="B3380" s="258"/>
      <c r="C3380" s="147" t="s">
        <v>4191</v>
      </c>
      <c r="D3380" s="145">
        <v>1</v>
      </c>
      <c r="E3380" s="145">
        <v>0</v>
      </c>
      <c r="F3380" s="145">
        <v>0</v>
      </c>
      <c r="G3380" s="145">
        <v>0</v>
      </c>
      <c r="H3380" s="145">
        <v>0</v>
      </c>
      <c r="I3380" s="145">
        <v>0</v>
      </c>
      <c r="J3380" s="145">
        <v>0</v>
      </c>
      <c r="K3380" s="145">
        <v>1</v>
      </c>
      <c r="L3380" s="145">
        <v>0</v>
      </c>
      <c r="M3380" s="145">
        <v>0</v>
      </c>
      <c r="N3380" s="145"/>
    </row>
    <row r="3381" spans="1:14">
      <c r="A3381" s="258"/>
      <c r="B3381" s="258"/>
      <c r="C3381" s="147" t="s">
        <v>4192</v>
      </c>
      <c r="D3381" s="145">
        <v>0</v>
      </c>
      <c r="E3381" s="145">
        <v>1</v>
      </c>
      <c r="F3381" s="145">
        <v>1</v>
      </c>
      <c r="G3381" s="145">
        <v>0</v>
      </c>
      <c r="H3381" s="145">
        <v>0</v>
      </c>
      <c r="I3381" s="145">
        <v>0</v>
      </c>
      <c r="J3381" s="145">
        <v>1</v>
      </c>
      <c r="K3381" s="145">
        <v>0</v>
      </c>
      <c r="L3381" s="145">
        <v>1</v>
      </c>
      <c r="M3381" s="145">
        <v>0</v>
      </c>
      <c r="N3381" s="145"/>
    </row>
    <row r="3382" spans="1:14" ht="19">
      <c r="A3382" s="258"/>
      <c r="B3382" s="258"/>
      <c r="C3382" s="147" t="s">
        <v>8198</v>
      </c>
      <c r="D3382" s="145">
        <v>2</v>
      </c>
      <c r="E3382" s="145">
        <v>1</v>
      </c>
      <c r="F3382" s="145">
        <v>0</v>
      </c>
      <c r="G3382" s="145">
        <v>0</v>
      </c>
      <c r="H3382" s="145">
        <v>0</v>
      </c>
      <c r="I3382" s="145">
        <v>0</v>
      </c>
      <c r="J3382" s="145">
        <v>1</v>
      </c>
      <c r="K3382" s="145">
        <v>0</v>
      </c>
      <c r="L3382" s="145">
        <v>1</v>
      </c>
      <c r="M3382" s="145">
        <v>0</v>
      </c>
      <c r="N3382" s="145"/>
    </row>
    <row r="3383" spans="1:14">
      <c r="A3383" s="258"/>
      <c r="B3383" s="258"/>
      <c r="C3383" s="147" t="s">
        <v>4193</v>
      </c>
      <c r="D3383" s="145">
        <v>1</v>
      </c>
      <c r="E3383" s="145">
        <v>0</v>
      </c>
      <c r="F3383" s="145">
        <v>0</v>
      </c>
      <c r="G3383" s="145">
        <v>0</v>
      </c>
      <c r="H3383" s="145">
        <v>0</v>
      </c>
      <c r="I3383" s="145">
        <v>1</v>
      </c>
      <c r="J3383" s="145">
        <v>0</v>
      </c>
      <c r="K3383" s="145">
        <v>1</v>
      </c>
      <c r="L3383" s="145">
        <v>1</v>
      </c>
      <c r="M3383" s="145">
        <v>0</v>
      </c>
      <c r="N3383" s="145"/>
    </row>
    <row r="3384" spans="1:14">
      <c r="A3384" s="258"/>
      <c r="B3384" s="258"/>
      <c r="C3384" s="147" t="s">
        <v>4194</v>
      </c>
      <c r="D3384" s="145">
        <v>2</v>
      </c>
      <c r="E3384" s="145">
        <v>0</v>
      </c>
      <c r="F3384" s="145">
        <v>0</v>
      </c>
      <c r="G3384" s="145">
        <v>0</v>
      </c>
      <c r="H3384" s="145">
        <v>0</v>
      </c>
      <c r="I3384" s="145">
        <v>0</v>
      </c>
      <c r="J3384" s="145">
        <v>1</v>
      </c>
      <c r="K3384" s="145">
        <v>1</v>
      </c>
      <c r="L3384" s="145">
        <v>0</v>
      </c>
      <c r="M3384" s="145">
        <v>0</v>
      </c>
      <c r="N3384" s="145"/>
    </row>
    <row r="3385" spans="1:14">
      <c r="A3385" s="258"/>
      <c r="B3385" s="258"/>
      <c r="C3385" s="147" t="s">
        <v>4195</v>
      </c>
      <c r="D3385" s="145">
        <v>1</v>
      </c>
      <c r="E3385" s="145">
        <v>0</v>
      </c>
      <c r="F3385" s="145">
        <v>0</v>
      </c>
      <c r="G3385" s="145">
        <v>0</v>
      </c>
      <c r="H3385" s="145">
        <v>0</v>
      </c>
      <c r="I3385" s="145">
        <v>0</v>
      </c>
      <c r="J3385" s="145">
        <v>0</v>
      </c>
      <c r="K3385" s="145">
        <v>0</v>
      </c>
      <c r="L3385" s="145">
        <v>1</v>
      </c>
      <c r="M3385" s="145">
        <v>0</v>
      </c>
      <c r="N3385" s="145"/>
    </row>
    <row r="3386" spans="1:14">
      <c r="A3386" s="258"/>
      <c r="B3386" s="258"/>
      <c r="C3386" s="147" t="s">
        <v>4196</v>
      </c>
      <c r="D3386" s="145">
        <v>1</v>
      </c>
      <c r="E3386" s="145">
        <v>0</v>
      </c>
      <c r="F3386" s="145">
        <v>0</v>
      </c>
      <c r="G3386" s="145">
        <v>0</v>
      </c>
      <c r="H3386" s="145">
        <v>0</v>
      </c>
      <c r="I3386" s="145">
        <v>0</v>
      </c>
      <c r="J3386" s="145">
        <v>0</v>
      </c>
      <c r="K3386" s="145">
        <v>0</v>
      </c>
      <c r="L3386" s="145">
        <v>0</v>
      </c>
      <c r="M3386" s="145">
        <v>1</v>
      </c>
      <c r="N3386" s="145"/>
    </row>
    <row r="3387" spans="1:14">
      <c r="A3387" s="258"/>
      <c r="B3387" s="258" t="s">
        <v>1963</v>
      </c>
      <c r="C3387" s="143"/>
      <c r="D3387" s="142">
        <v>6</v>
      </c>
      <c r="E3387" s="142">
        <v>2</v>
      </c>
      <c r="F3387" s="142">
        <v>2</v>
      </c>
      <c r="G3387" s="142">
        <v>1</v>
      </c>
      <c r="H3387" s="142">
        <v>5</v>
      </c>
      <c r="I3387" s="142">
        <v>0</v>
      </c>
      <c r="J3387" s="142"/>
      <c r="K3387" s="142"/>
      <c r="L3387" s="142"/>
      <c r="M3387" s="142"/>
      <c r="N3387" s="142"/>
    </row>
    <row r="3388" spans="1:14">
      <c r="A3388" s="258"/>
      <c r="B3388" s="258"/>
      <c r="C3388" s="147" t="s">
        <v>4197</v>
      </c>
      <c r="D3388" s="145">
        <v>1</v>
      </c>
      <c r="E3388" s="145">
        <v>0</v>
      </c>
      <c r="F3388" s="145">
        <v>0</v>
      </c>
      <c r="G3388" s="145">
        <v>0</v>
      </c>
      <c r="H3388" s="145">
        <v>0</v>
      </c>
      <c r="I3388" s="145">
        <v>0</v>
      </c>
      <c r="J3388" s="145">
        <v>0</v>
      </c>
      <c r="K3388" s="145">
        <v>1</v>
      </c>
      <c r="L3388" s="145">
        <v>0</v>
      </c>
      <c r="M3388" s="145">
        <v>0</v>
      </c>
      <c r="N3388" s="145"/>
    </row>
    <row r="3389" spans="1:14">
      <c r="A3389" s="258"/>
      <c r="B3389" s="258"/>
      <c r="C3389" s="147" t="s">
        <v>4198</v>
      </c>
      <c r="D3389" s="145">
        <v>1</v>
      </c>
      <c r="E3389" s="145">
        <v>0</v>
      </c>
      <c r="F3389" s="145">
        <v>0</v>
      </c>
      <c r="G3389" s="145">
        <v>0</v>
      </c>
      <c r="H3389" s="145">
        <v>0</v>
      </c>
      <c r="I3389" s="145">
        <v>0</v>
      </c>
      <c r="J3389" s="145">
        <v>0</v>
      </c>
      <c r="K3389" s="145">
        <v>0</v>
      </c>
      <c r="L3389" s="145">
        <v>1</v>
      </c>
      <c r="M3389" s="145">
        <v>0</v>
      </c>
      <c r="N3389" s="145"/>
    </row>
    <row r="3390" spans="1:14">
      <c r="A3390" s="258"/>
      <c r="B3390" s="258"/>
      <c r="C3390" s="147" t="s">
        <v>4199</v>
      </c>
      <c r="D3390" s="145">
        <v>0</v>
      </c>
      <c r="E3390" s="145">
        <v>1</v>
      </c>
      <c r="F3390" s="145">
        <v>0</v>
      </c>
      <c r="G3390" s="145">
        <v>0</v>
      </c>
      <c r="H3390" s="145">
        <v>0</v>
      </c>
      <c r="I3390" s="145">
        <v>0</v>
      </c>
      <c r="J3390" s="145">
        <v>0</v>
      </c>
      <c r="K3390" s="145">
        <v>0</v>
      </c>
      <c r="L3390" s="145">
        <v>1</v>
      </c>
      <c r="M3390" s="145">
        <v>0</v>
      </c>
      <c r="N3390" s="145"/>
    </row>
    <row r="3391" spans="1:14">
      <c r="A3391" s="258"/>
      <c r="B3391" s="258"/>
      <c r="C3391" s="147" t="s">
        <v>4200</v>
      </c>
      <c r="D3391" s="145">
        <v>1</v>
      </c>
      <c r="E3391" s="145">
        <v>0</v>
      </c>
      <c r="F3391" s="145">
        <v>0</v>
      </c>
      <c r="G3391" s="145">
        <v>0</v>
      </c>
      <c r="H3391" s="145">
        <v>0</v>
      </c>
      <c r="I3391" s="145">
        <v>0</v>
      </c>
      <c r="J3391" s="145">
        <v>1</v>
      </c>
      <c r="K3391" s="145">
        <v>0</v>
      </c>
      <c r="L3391" s="145">
        <v>0</v>
      </c>
      <c r="M3391" s="145">
        <v>0</v>
      </c>
      <c r="N3391" s="145"/>
    </row>
    <row r="3392" spans="1:14">
      <c r="A3392" s="258"/>
      <c r="B3392" s="258"/>
      <c r="C3392" s="147" t="s">
        <v>4201</v>
      </c>
      <c r="D3392" s="145">
        <v>0</v>
      </c>
      <c r="E3392" s="145">
        <v>1</v>
      </c>
      <c r="F3392" s="145">
        <v>0</v>
      </c>
      <c r="G3392" s="145">
        <v>0</v>
      </c>
      <c r="H3392" s="145">
        <v>0</v>
      </c>
      <c r="I3392" s="145">
        <v>0</v>
      </c>
      <c r="J3392" s="145">
        <v>0</v>
      </c>
      <c r="K3392" s="145">
        <v>0</v>
      </c>
      <c r="L3392" s="145">
        <v>0</v>
      </c>
      <c r="M3392" s="145">
        <v>1</v>
      </c>
      <c r="N3392" s="145"/>
    </row>
    <row r="3393" spans="1:14">
      <c r="A3393" s="258"/>
      <c r="B3393" s="258"/>
      <c r="C3393" s="147" t="s">
        <v>4202</v>
      </c>
      <c r="D3393" s="145">
        <v>0</v>
      </c>
      <c r="E3393" s="145">
        <v>0</v>
      </c>
      <c r="F3393" s="145">
        <v>0</v>
      </c>
      <c r="G3393" s="145">
        <v>0</v>
      </c>
      <c r="H3393" s="145">
        <v>1</v>
      </c>
      <c r="I3393" s="145">
        <v>0</v>
      </c>
      <c r="J3393" s="145">
        <v>0</v>
      </c>
      <c r="K3393" s="145">
        <v>1</v>
      </c>
      <c r="L3393" s="145">
        <v>0</v>
      </c>
      <c r="M3393" s="145">
        <v>0</v>
      </c>
      <c r="N3393" s="145"/>
    </row>
    <row r="3394" spans="1:14">
      <c r="A3394" s="258"/>
      <c r="B3394" s="258"/>
      <c r="C3394" s="147" t="s">
        <v>2398</v>
      </c>
      <c r="D3394" s="145">
        <v>0</v>
      </c>
      <c r="E3394" s="145">
        <v>0</v>
      </c>
      <c r="F3394" s="145">
        <v>0</v>
      </c>
      <c r="G3394" s="145">
        <v>1</v>
      </c>
      <c r="H3394" s="145">
        <v>4</v>
      </c>
      <c r="I3394" s="145">
        <v>0</v>
      </c>
      <c r="J3394" s="145">
        <v>1</v>
      </c>
      <c r="K3394" s="145">
        <v>1</v>
      </c>
      <c r="L3394" s="145">
        <v>2</v>
      </c>
      <c r="M3394" s="145">
        <v>1</v>
      </c>
      <c r="N3394" s="145"/>
    </row>
    <row r="3395" spans="1:14">
      <c r="A3395" s="258"/>
      <c r="B3395" s="258"/>
      <c r="C3395" s="147" t="s">
        <v>2562</v>
      </c>
      <c r="D3395" s="145">
        <v>1</v>
      </c>
      <c r="E3395" s="145">
        <v>0</v>
      </c>
      <c r="F3395" s="145">
        <v>1</v>
      </c>
      <c r="G3395" s="145">
        <v>0</v>
      </c>
      <c r="H3395" s="145">
        <v>0</v>
      </c>
      <c r="I3395" s="145">
        <v>0</v>
      </c>
      <c r="J3395" s="145">
        <v>0</v>
      </c>
      <c r="K3395" s="145">
        <v>0</v>
      </c>
      <c r="L3395" s="145">
        <v>1</v>
      </c>
      <c r="M3395" s="145">
        <v>1</v>
      </c>
      <c r="N3395" s="145"/>
    </row>
    <row r="3396" spans="1:14">
      <c r="A3396" s="258"/>
      <c r="B3396" s="258"/>
      <c r="C3396" s="147" t="s">
        <v>3790</v>
      </c>
      <c r="D3396" s="145">
        <v>0</v>
      </c>
      <c r="E3396" s="145">
        <v>0</v>
      </c>
      <c r="F3396" s="145">
        <v>1</v>
      </c>
      <c r="G3396" s="145">
        <v>0</v>
      </c>
      <c r="H3396" s="145">
        <v>0</v>
      </c>
      <c r="I3396" s="145">
        <v>0</v>
      </c>
      <c r="J3396" s="145">
        <v>1</v>
      </c>
      <c r="K3396" s="145">
        <v>0</v>
      </c>
      <c r="L3396" s="145">
        <v>0</v>
      </c>
      <c r="M3396" s="145">
        <v>0</v>
      </c>
      <c r="N3396" s="145"/>
    </row>
    <row r="3397" spans="1:14">
      <c r="A3397" s="258"/>
      <c r="B3397" s="258"/>
      <c r="C3397" s="147" t="s">
        <v>4203</v>
      </c>
      <c r="D3397" s="145">
        <v>1</v>
      </c>
      <c r="E3397" s="145">
        <v>0</v>
      </c>
      <c r="F3397" s="145">
        <v>0</v>
      </c>
      <c r="G3397" s="145">
        <v>0</v>
      </c>
      <c r="H3397" s="145">
        <v>0</v>
      </c>
      <c r="I3397" s="145">
        <v>0</v>
      </c>
      <c r="J3397" s="145">
        <v>0</v>
      </c>
      <c r="K3397" s="145">
        <v>0</v>
      </c>
      <c r="L3397" s="145">
        <v>1</v>
      </c>
      <c r="M3397" s="145">
        <v>0</v>
      </c>
      <c r="N3397" s="145"/>
    </row>
    <row r="3398" spans="1:14">
      <c r="A3398" s="258"/>
      <c r="B3398" s="258"/>
      <c r="C3398" s="147" t="s">
        <v>4204</v>
      </c>
      <c r="D3398" s="145">
        <v>1</v>
      </c>
      <c r="E3398" s="145">
        <v>0</v>
      </c>
      <c r="F3398" s="145">
        <v>0</v>
      </c>
      <c r="G3398" s="145">
        <v>0</v>
      </c>
      <c r="H3398" s="145">
        <v>0</v>
      </c>
      <c r="I3398" s="145">
        <v>0</v>
      </c>
      <c r="J3398" s="145">
        <v>1</v>
      </c>
      <c r="K3398" s="145">
        <v>0</v>
      </c>
      <c r="L3398" s="145">
        <v>0</v>
      </c>
      <c r="M3398" s="145">
        <v>0</v>
      </c>
      <c r="N3398" s="145"/>
    </row>
    <row r="3399" spans="1:14">
      <c r="A3399" s="258" t="s">
        <v>138</v>
      </c>
      <c r="B3399" s="143" t="s">
        <v>1904</v>
      </c>
      <c r="C3399" s="143"/>
      <c r="D3399" s="142">
        <v>11</v>
      </c>
      <c r="E3399" s="142">
        <v>3</v>
      </c>
      <c r="F3399" s="142">
        <v>8</v>
      </c>
      <c r="G3399" s="142">
        <v>0</v>
      </c>
      <c r="H3399" s="142">
        <v>2</v>
      </c>
      <c r="I3399" s="142">
        <v>1</v>
      </c>
      <c r="J3399" s="142"/>
      <c r="K3399" s="142"/>
      <c r="L3399" s="142"/>
      <c r="M3399" s="142"/>
      <c r="N3399" s="142"/>
    </row>
    <row r="3400" spans="1:14">
      <c r="A3400" s="258"/>
      <c r="B3400" s="258" t="s">
        <v>1905</v>
      </c>
      <c r="C3400" s="143"/>
      <c r="D3400" s="142">
        <v>8</v>
      </c>
      <c r="E3400" s="142">
        <v>3</v>
      </c>
      <c r="F3400" s="142">
        <v>6</v>
      </c>
      <c r="G3400" s="142">
        <v>0</v>
      </c>
      <c r="H3400" s="142">
        <v>2</v>
      </c>
      <c r="I3400" s="142">
        <v>1</v>
      </c>
      <c r="J3400" s="142"/>
      <c r="K3400" s="142"/>
      <c r="L3400" s="142"/>
      <c r="M3400" s="142"/>
      <c r="N3400" s="142"/>
    </row>
    <row r="3401" spans="1:14">
      <c r="A3401" s="258"/>
      <c r="B3401" s="258"/>
      <c r="C3401" s="147" t="s">
        <v>4205</v>
      </c>
      <c r="D3401" s="145">
        <v>3</v>
      </c>
      <c r="E3401" s="145">
        <v>2</v>
      </c>
      <c r="F3401" s="145">
        <v>0</v>
      </c>
      <c r="G3401" s="145">
        <v>0</v>
      </c>
      <c r="H3401" s="145">
        <v>1</v>
      </c>
      <c r="I3401" s="145">
        <v>1</v>
      </c>
      <c r="J3401" s="145">
        <v>2</v>
      </c>
      <c r="K3401" s="145">
        <v>3</v>
      </c>
      <c r="L3401" s="145">
        <v>1</v>
      </c>
      <c r="M3401" s="145">
        <v>1</v>
      </c>
      <c r="N3401" s="145">
        <v>64941</v>
      </c>
    </row>
    <row r="3402" spans="1:14">
      <c r="A3402" s="258"/>
      <c r="B3402" s="258"/>
      <c r="C3402" s="147" t="s">
        <v>4206</v>
      </c>
      <c r="D3402" s="145">
        <v>0</v>
      </c>
      <c r="E3402" s="145">
        <v>1</v>
      </c>
      <c r="F3402" s="145">
        <v>0</v>
      </c>
      <c r="G3402" s="145">
        <v>0</v>
      </c>
      <c r="H3402" s="145">
        <v>0</v>
      </c>
      <c r="I3402" s="145">
        <v>0</v>
      </c>
      <c r="J3402" s="145">
        <v>0</v>
      </c>
      <c r="K3402" s="145">
        <v>0</v>
      </c>
      <c r="L3402" s="145">
        <v>1</v>
      </c>
      <c r="M3402" s="145">
        <v>0</v>
      </c>
      <c r="N3402" s="145">
        <v>32320</v>
      </c>
    </row>
    <row r="3403" spans="1:14">
      <c r="A3403" s="258"/>
      <c r="B3403" s="258"/>
      <c r="C3403" s="147" t="s">
        <v>4207</v>
      </c>
      <c r="D3403" s="145">
        <v>0</v>
      </c>
      <c r="E3403" s="145">
        <v>0</v>
      </c>
      <c r="F3403" s="145">
        <v>2</v>
      </c>
      <c r="G3403" s="145">
        <v>0</v>
      </c>
      <c r="H3403" s="145">
        <v>0</v>
      </c>
      <c r="I3403" s="145">
        <v>0</v>
      </c>
      <c r="J3403" s="145">
        <v>0</v>
      </c>
      <c r="K3403" s="145">
        <v>1</v>
      </c>
      <c r="L3403" s="145">
        <v>0</v>
      </c>
      <c r="M3403" s="145">
        <v>1</v>
      </c>
      <c r="N3403" s="145">
        <v>11435</v>
      </c>
    </row>
    <row r="3404" spans="1:14">
      <c r="A3404" s="258"/>
      <c r="B3404" s="258"/>
      <c r="C3404" s="147" t="s">
        <v>4208</v>
      </c>
      <c r="D3404" s="145">
        <v>0</v>
      </c>
      <c r="E3404" s="145">
        <v>0</v>
      </c>
      <c r="F3404" s="145">
        <v>3</v>
      </c>
      <c r="G3404" s="145">
        <v>0</v>
      </c>
      <c r="H3404" s="145">
        <v>0</v>
      </c>
      <c r="I3404" s="145">
        <v>0</v>
      </c>
      <c r="J3404" s="145">
        <v>2</v>
      </c>
      <c r="K3404" s="145">
        <v>0</v>
      </c>
      <c r="L3404" s="145">
        <v>1</v>
      </c>
      <c r="M3404" s="145">
        <v>0</v>
      </c>
      <c r="N3404" s="145">
        <v>32009</v>
      </c>
    </row>
    <row r="3405" spans="1:14" ht="19">
      <c r="A3405" s="258"/>
      <c r="B3405" s="258"/>
      <c r="C3405" s="147" t="s">
        <v>8199</v>
      </c>
      <c r="D3405" s="145">
        <v>2</v>
      </c>
      <c r="E3405" s="145">
        <v>0</v>
      </c>
      <c r="F3405" s="145">
        <v>0</v>
      </c>
      <c r="G3405" s="145">
        <v>0</v>
      </c>
      <c r="H3405" s="145">
        <v>1</v>
      </c>
      <c r="I3405" s="145">
        <v>0</v>
      </c>
      <c r="J3405" s="145">
        <v>0</v>
      </c>
      <c r="K3405" s="145">
        <v>0</v>
      </c>
      <c r="L3405" s="145">
        <v>1</v>
      </c>
      <c r="M3405" s="145">
        <v>0</v>
      </c>
      <c r="N3405" s="145">
        <v>3176</v>
      </c>
    </row>
    <row r="3406" spans="1:14">
      <c r="A3406" s="258"/>
      <c r="B3406" s="258"/>
      <c r="C3406" s="147" t="s">
        <v>4209</v>
      </c>
      <c r="D3406" s="145">
        <v>2</v>
      </c>
      <c r="E3406" s="145">
        <v>0</v>
      </c>
      <c r="F3406" s="145">
        <v>0</v>
      </c>
      <c r="G3406" s="145">
        <v>0</v>
      </c>
      <c r="H3406" s="145">
        <v>0</v>
      </c>
      <c r="I3406" s="145">
        <v>0</v>
      </c>
      <c r="J3406" s="145">
        <v>1</v>
      </c>
      <c r="K3406" s="145">
        <v>1</v>
      </c>
      <c r="L3406" s="145">
        <v>0</v>
      </c>
      <c r="M3406" s="145">
        <v>0</v>
      </c>
      <c r="N3406" s="145">
        <v>22914</v>
      </c>
    </row>
    <row r="3407" spans="1:14">
      <c r="A3407" s="258"/>
      <c r="B3407" s="258"/>
      <c r="C3407" s="147" t="s">
        <v>2308</v>
      </c>
      <c r="D3407" s="145">
        <v>1</v>
      </c>
      <c r="E3407" s="145">
        <v>0</v>
      </c>
      <c r="F3407" s="145">
        <v>1</v>
      </c>
      <c r="G3407" s="145">
        <v>0</v>
      </c>
      <c r="H3407" s="145">
        <v>0</v>
      </c>
      <c r="I3407" s="145">
        <v>0</v>
      </c>
      <c r="J3407" s="145">
        <v>0</v>
      </c>
      <c r="K3407" s="145">
        <v>2</v>
      </c>
      <c r="L3407" s="145">
        <v>0</v>
      </c>
      <c r="M3407" s="145">
        <v>0</v>
      </c>
      <c r="N3407" s="145">
        <v>19373</v>
      </c>
    </row>
    <row r="3408" spans="1:14">
      <c r="A3408" s="258"/>
      <c r="B3408" s="258" t="s">
        <v>1951</v>
      </c>
      <c r="C3408" s="143"/>
      <c r="D3408" s="142">
        <v>1</v>
      </c>
      <c r="E3408" s="142">
        <v>0</v>
      </c>
      <c r="F3408" s="142">
        <v>2</v>
      </c>
      <c r="G3408" s="142">
        <v>0</v>
      </c>
      <c r="H3408" s="142">
        <v>0</v>
      </c>
      <c r="I3408" s="142">
        <v>0</v>
      </c>
      <c r="J3408" s="142"/>
      <c r="K3408" s="142"/>
      <c r="L3408" s="142"/>
      <c r="M3408" s="142"/>
      <c r="N3408" s="142"/>
    </row>
    <row r="3409" spans="1:14">
      <c r="A3409" s="258"/>
      <c r="B3409" s="258"/>
      <c r="C3409" s="147" t="s">
        <v>4210</v>
      </c>
      <c r="D3409" s="145">
        <v>1</v>
      </c>
      <c r="E3409" s="145">
        <v>0</v>
      </c>
      <c r="F3409" s="145">
        <v>2</v>
      </c>
      <c r="G3409" s="145">
        <v>0</v>
      </c>
      <c r="H3409" s="145">
        <v>0</v>
      </c>
      <c r="I3409" s="145">
        <v>0</v>
      </c>
      <c r="J3409" s="145">
        <v>1</v>
      </c>
      <c r="K3409" s="145">
        <v>0</v>
      </c>
      <c r="L3409" s="145">
        <v>2</v>
      </c>
      <c r="M3409" s="145">
        <v>0</v>
      </c>
      <c r="N3409" s="145">
        <v>13300</v>
      </c>
    </row>
    <row r="3410" spans="1:14">
      <c r="A3410" s="258"/>
      <c r="B3410" s="258" t="s">
        <v>1963</v>
      </c>
      <c r="C3410" s="143"/>
      <c r="D3410" s="142">
        <v>2</v>
      </c>
      <c r="E3410" s="142">
        <v>0</v>
      </c>
      <c r="F3410" s="142">
        <v>0</v>
      </c>
      <c r="G3410" s="142">
        <v>0</v>
      </c>
      <c r="H3410" s="142">
        <v>0</v>
      </c>
      <c r="I3410" s="142">
        <v>0</v>
      </c>
      <c r="J3410" s="142"/>
      <c r="K3410" s="142"/>
      <c r="L3410" s="142"/>
      <c r="M3410" s="142"/>
      <c r="N3410" s="142"/>
    </row>
    <row r="3411" spans="1:14">
      <c r="A3411" s="258"/>
      <c r="B3411" s="258"/>
      <c r="C3411" s="147" t="s">
        <v>2325</v>
      </c>
      <c r="D3411" s="145">
        <v>1</v>
      </c>
      <c r="E3411" s="145">
        <v>0</v>
      </c>
      <c r="F3411" s="145">
        <v>0</v>
      </c>
      <c r="G3411" s="145">
        <v>0</v>
      </c>
      <c r="H3411" s="145">
        <v>0</v>
      </c>
      <c r="I3411" s="145">
        <v>0</v>
      </c>
      <c r="J3411" s="145">
        <v>0</v>
      </c>
      <c r="K3411" s="145">
        <v>0</v>
      </c>
      <c r="L3411" s="145">
        <v>1</v>
      </c>
      <c r="M3411" s="145">
        <v>0</v>
      </c>
      <c r="N3411" s="145"/>
    </row>
    <row r="3412" spans="1:14">
      <c r="A3412" s="258"/>
      <c r="B3412" s="258"/>
      <c r="C3412" s="147" t="s">
        <v>3928</v>
      </c>
      <c r="D3412" s="145">
        <v>1</v>
      </c>
      <c r="E3412" s="145">
        <v>0</v>
      </c>
      <c r="F3412" s="145">
        <v>0</v>
      </c>
      <c r="G3412" s="145">
        <v>0</v>
      </c>
      <c r="H3412" s="145">
        <v>0</v>
      </c>
      <c r="I3412" s="145">
        <v>0</v>
      </c>
      <c r="J3412" s="145">
        <v>0</v>
      </c>
      <c r="K3412" s="145">
        <v>0</v>
      </c>
      <c r="L3412" s="145">
        <v>0</v>
      </c>
      <c r="M3412" s="145">
        <v>1</v>
      </c>
      <c r="N3412" s="145"/>
    </row>
    <row r="3413" spans="1:14">
      <c r="A3413" s="258" t="s">
        <v>4211</v>
      </c>
      <c r="B3413" s="258" t="s">
        <v>2259</v>
      </c>
      <c r="C3413" s="143"/>
      <c r="D3413" s="142">
        <v>4</v>
      </c>
      <c r="E3413" s="142">
        <v>2</v>
      </c>
      <c r="F3413" s="142">
        <v>0</v>
      </c>
      <c r="G3413" s="142">
        <v>0</v>
      </c>
      <c r="H3413" s="142">
        <v>0</v>
      </c>
      <c r="I3413" s="142">
        <v>0</v>
      </c>
      <c r="J3413" s="142"/>
      <c r="K3413" s="142"/>
      <c r="L3413" s="142"/>
      <c r="M3413" s="142"/>
      <c r="N3413" s="142"/>
    </row>
    <row r="3414" spans="1:14">
      <c r="A3414" s="258"/>
      <c r="B3414" s="258"/>
      <c r="C3414" s="147" t="s">
        <v>4212</v>
      </c>
      <c r="D3414" s="145">
        <v>4</v>
      </c>
      <c r="E3414" s="145">
        <v>2</v>
      </c>
      <c r="F3414" s="145">
        <v>0</v>
      </c>
      <c r="G3414" s="145">
        <v>0</v>
      </c>
      <c r="H3414" s="145">
        <v>0</v>
      </c>
      <c r="I3414" s="145">
        <v>0</v>
      </c>
      <c r="J3414" s="145">
        <v>1</v>
      </c>
      <c r="K3414" s="145">
        <v>3</v>
      </c>
      <c r="L3414" s="145">
        <v>0</v>
      </c>
      <c r="M3414" s="145">
        <v>2</v>
      </c>
      <c r="N3414" s="145"/>
    </row>
    <row r="3415" spans="1:14">
      <c r="A3415" s="258" t="s">
        <v>4213</v>
      </c>
      <c r="B3415" s="258" t="s">
        <v>4214</v>
      </c>
      <c r="C3415" s="143"/>
      <c r="D3415" s="142">
        <v>49</v>
      </c>
      <c r="E3415" s="142">
        <v>22</v>
      </c>
      <c r="F3415" s="142">
        <v>15</v>
      </c>
      <c r="G3415" s="142">
        <v>1</v>
      </c>
      <c r="H3415" s="142">
        <v>8</v>
      </c>
      <c r="I3415" s="142">
        <v>10</v>
      </c>
      <c r="J3415" s="142"/>
      <c r="K3415" s="142"/>
      <c r="L3415" s="142"/>
      <c r="M3415" s="142"/>
      <c r="N3415" s="142"/>
    </row>
    <row r="3416" spans="1:14" ht="19">
      <c r="A3416" s="258"/>
      <c r="B3416" s="258"/>
      <c r="C3416" s="147" t="s">
        <v>8200</v>
      </c>
      <c r="D3416" s="145">
        <v>36</v>
      </c>
      <c r="E3416" s="145">
        <v>20</v>
      </c>
      <c r="F3416" s="145">
        <v>12</v>
      </c>
      <c r="G3416" s="145">
        <v>0</v>
      </c>
      <c r="H3416" s="145">
        <v>3</v>
      </c>
      <c r="I3416" s="145">
        <v>9</v>
      </c>
      <c r="J3416" s="145">
        <v>18</v>
      </c>
      <c r="K3416" s="145">
        <v>15</v>
      </c>
      <c r="L3416" s="145">
        <v>20</v>
      </c>
      <c r="M3416" s="145">
        <v>19</v>
      </c>
      <c r="N3416" s="145"/>
    </row>
    <row r="3417" spans="1:14">
      <c r="A3417" s="258"/>
      <c r="B3417" s="258"/>
      <c r="C3417" s="147" t="s">
        <v>4215</v>
      </c>
      <c r="D3417" s="145">
        <v>1</v>
      </c>
      <c r="E3417" s="145">
        <v>0</v>
      </c>
      <c r="F3417" s="145">
        <v>1</v>
      </c>
      <c r="G3417" s="145">
        <v>0</v>
      </c>
      <c r="H3417" s="145">
        <v>0</v>
      </c>
      <c r="I3417" s="145">
        <v>0</v>
      </c>
      <c r="J3417" s="145">
        <v>1</v>
      </c>
      <c r="K3417" s="145">
        <v>1</v>
      </c>
      <c r="L3417" s="145">
        <v>0</v>
      </c>
      <c r="M3417" s="145">
        <v>0</v>
      </c>
      <c r="N3417" s="145"/>
    </row>
    <row r="3418" spans="1:14" ht="19">
      <c r="A3418" s="258"/>
      <c r="B3418" s="258"/>
      <c r="C3418" s="147" t="s">
        <v>8201</v>
      </c>
      <c r="D3418" s="145">
        <v>3</v>
      </c>
      <c r="E3418" s="145">
        <v>1</v>
      </c>
      <c r="F3418" s="145">
        <v>0</v>
      </c>
      <c r="G3418" s="145">
        <v>0</v>
      </c>
      <c r="H3418" s="145">
        <v>3</v>
      </c>
      <c r="I3418" s="145">
        <v>0</v>
      </c>
      <c r="J3418" s="145">
        <v>2</v>
      </c>
      <c r="K3418" s="145">
        <v>0</v>
      </c>
      <c r="L3418" s="145">
        <v>1</v>
      </c>
      <c r="M3418" s="145">
        <v>3</v>
      </c>
      <c r="N3418" s="145"/>
    </row>
    <row r="3419" spans="1:14">
      <c r="A3419" s="258"/>
      <c r="B3419" s="258"/>
      <c r="C3419" s="147" t="s">
        <v>4216</v>
      </c>
      <c r="D3419" s="145">
        <v>5</v>
      </c>
      <c r="E3419" s="145">
        <v>0</v>
      </c>
      <c r="F3419" s="145">
        <v>2</v>
      </c>
      <c r="G3419" s="145">
        <v>1</v>
      </c>
      <c r="H3419" s="145">
        <v>2</v>
      </c>
      <c r="I3419" s="145">
        <v>1</v>
      </c>
      <c r="J3419" s="145"/>
      <c r="K3419" s="145">
        <v>0</v>
      </c>
      <c r="L3419" s="145">
        <v>0</v>
      </c>
      <c r="M3419" s="145">
        <v>11</v>
      </c>
      <c r="N3419" s="145"/>
    </row>
    <row r="3420" spans="1:14">
      <c r="A3420" s="258"/>
      <c r="B3420" s="258"/>
      <c r="C3420" s="147" t="s">
        <v>4217</v>
      </c>
      <c r="D3420" s="145">
        <v>1</v>
      </c>
      <c r="E3420" s="145">
        <v>1</v>
      </c>
      <c r="F3420" s="145">
        <v>0</v>
      </c>
      <c r="G3420" s="145">
        <v>0</v>
      </c>
      <c r="H3420" s="145">
        <v>0</v>
      </c>
      <c r="I3420" s="145">
        <v>0</v>
      </c>
      <c r="J3420" s="145">
        <v>0</v>
      </c>
      <c r="K3420" s="145">
        <v>0</v>
      </c>
      <c r="L3420" s="145">
        <v>1</v>
      </c>
      <c r="M3420" s="145">
        <v>1</v>
      </c>
      <c r="N3420" s="145"/>
    </row>
    <row r="3421" spans="1:14" ht="19">
      <c r="A3421" s="259"/>
      <c r="B3421" s="259"/>
      <c r="C3421" s="147" t="s">
        <v>8202</v>
      </c>
      <c r="D3421" s="145">
        <v>3</v>
      </c>
      <c r="E3421" s="145">
        <v>0</v>
      </c>
      <c r="F3421" s="145">
        <v>0</v>
      </c>
      <c r="G3421" s="145">
        <v>0</v>
      </c>
      <c r="H3421" s="145">
        <v>0</v>
      </c>
      <c r="I3421" s="145">
        <v>0</v>
      </c>
      <c r="J3421" s="145">
        <v>0</v>
      </c>
      <c r="K3421" s="145">
        <v>1</v>
      </c>
      <c r="L3421" s="145">
        <v>1</v>
      </c>
      <c r="M3421" s="145">
        <v>0</v>
      </c>
      <c r="N3421" s="145"/>
    </row>
    <row r="3422" spans="1:14" ht="29" customHeight="1">
      <c r="A3422" s="260" t="s">
        <v>8203</v>
      </c>
      <c r="B3422" s="260"/>
      <c r="C3422" s="260"/>
      <c r="D3422" s="260"/>
      <c r="E3422" s="260"/>
      <c r="F3422" s="260"/>
      <c r="G3422" s="260"/>
      <c r="H3422" s="260"/>
      <c r="I3422" s="260"/>
      <c r="J3422" s="260"/>
      <c r="K3422" s="260"/>
      <c r="L3422" s="260"/>
      <c r="M3422" s="260"/>
      <c r="N3422" s="260"/>
    </row>
    <row r="3423" spans="1:14" ht="19">
      <c r="A3423" s="105" t="s">
        <v>8204</v>
      </c>
      <c r="B3423" s="105"/>
      <c r="C3423" s="105"/>
      <c r="D3423" s="105"/>
      <c r="E3423" s="105" t="s">
        <v>4218</v>
      </c>
      <c r="F3423" s="105"/>
      <c r="G3423" s="105"/>
      <c r="H3423" s="105"/>
      <c r="I3423" s="105"/>
      <c r="J3423" s="105"/>
      <c r="K3423" s="105"/>
      <c r="L3423" s="105"/>
      <c r="M3423" s="105"/>
      <c r="N3423" s="140"/>
    </row>
    <row r="3424" spans="1:14" ht="19">
      <c r="A3424" s="105" t="s">
        <v>7447</v>
      </c>
      <c r="B3424" s="105"/>
      <c r="C3424" s="107"/>
      <c r="D3424" s="64"/>
      <c r="E3424" s="64"/>
      <c r="F3424" s="64"/>
      <c r="G3424" s="64"/>
      <c r="H3424" s="64"/>
      <c r="I3424" s="64"/>
      <c r="J3424" s="64"/>
      <c r="K3424" s="64"/>
      <c r="L3424" s="64"/>
      <c r="M3424" s="64"/>
      <c r="N3424" s="64"/>
    </row>
  </sheetData>
  <mergeCells count="288">
    <mergeCell ref="A5:A6"/>
    <mergeCell ref="B5:B6"/>
    <mergeCell ref="C5:C6"/>
    <mergeCell ref="D5:I5"/>
    <mergeCell ref="J5:M5"/>
    <mergeCell ref="N5:N6"/>
    <mergeCell ref="A85:A126"/>
    <mergeCell ref="B86:B113"/>
    <mergeCell ref="B114:B115"/>
    <mergeCell ref="B116:B120"/>
    <mergeCell ref="B121:B122"/>
    <mergeCell ref="B123:B126"/>
    <mergeCell ref="A7:A79"/>
    <mergeCell ref="B8:B62"/>
    <mergeCell ref="B63:B66"/>
    <mergeCell ref="B67:B76"/>
    <mergeCell ref="B77:B79"/>
    <mergeCell ref="A80:A84"/>
    <mergeCell ref="B81:B84"/>
    <mergeCell ref="B485:B488"/>
    <mergeCell ref="B489:B502"/>
    <mergeCell ref="A503:A580"/>
    <mergeCell ref="B504:B560"/>
    <mergeCell ref="B561:B564"/>
    <mergeCell ref="B565:B574"/>
    <mergeCell ref="B575:B578"/>
    <mergeCell ref="B579:B580"/>
    <mergeCell ref="A127:A152"/>
    <mergeCell ref="B128:B137"/>
    <mergeCell ref="B138:B141"/>
    <mergeCell ref="B142:B148"/>
    <mergeCell ref="B149:B152"/>
    <mergeCell ref="A153:A502"/>
    <mergeCell ref="B154:B416"/>
    <mergeCell ref="B417:B444"/>
    <mergeCell ref="B445:B475"/>
    <mergeCell ref="B476:B484"/>
    <mergeCell ref="A581:A623"/>
    <mergeCell ref="B582:B618"/>
    <mergeCell ref="B619:B621"/>
    <mergeCell ref="B622:B623"/>
    <mergeCell ref="A624:A637"/>
    <mergeCell ref="B625:B629"/>
    <mergeCell ref="B630:B631"/>
    <mergeCell ref="B632:B633"/>
    <mergeCell ref="B634:B637"/>
    <mergeCell ref="A688:A755"/>
    <mergeCell ref="B689:B720"/>
    <mergeCell ref="B721:B727"/>
    <mergeCell ref="B728:B743"/>
    <mergeCell ref="B744:B750"/>
    <mergeCell ref="B751:B755"/>
    <mergeCell ref="A638:A642"/>
    <mergeCell ref="B639:B640"/>
    <mergeCell ref="B641:B642"/>
    <mergeCell ref="A643:A687"/>
    <mergeCell ref="B644:B666"/>
    <mergeCell ref="B667:B669"/>
    <mergeCell ref="B670:B685"/>
    <mergeCell ref="B686:B687"/>
    <mergeCell ref="A756:A762"/>
    <mergeCell ref="B757:B758"/>
    <mergeCell ref="B759:B760"/>
    <mergeCell ref="B761:B762"/>
    <mergeCell ref="A763:A780"/>
    <mergeCell ref="B764:B774"/>
    <mergeCell ref="B775:B776"/>
    <mergeCell ref="B777:B778"/>
    <mergeCell ref="B779:B780"/>
    <mergeCell ref="A873:A941"/>
    <mergeCell ref="B874:B922"/>
    <mergeCell ref="B923:B924"/>
    <mergeCell ref="B925:B929"/>
    <mergeCell ref="B930:B936"/>
    <mergeCell ref="B937:B938"/>
    <mergeCell ref="B939:B941"/>
    <mergeCell ref="A781:A872"/>
    <mergeCell ref="B782:B853"/>
    <mergeCell ref="B854:B857"/>
    <mergeCell ref="B858:B865"/>
    <mergeCell ref="B866:B870"/>
    <mergeCell ref="B871:B872"/>
    <mergeCell ref="A942:A980"/>
    <mergeCell ref="B943:B970"/>
    <mergeCell ref="B971:B972"/>
    <mergeCell ref="B973:B974"/>
    <mergeCell ref="B975:B980"/>
    <mergeCell ref="A981:A1053"/>
    <mergeCell ref="B982:B1016"/>
    <mergeCell ref="B1017:B1018"/>
    <mergeCell ref="B1019:B1028"/>
    <mergeCell ref="B1029:B1047"/>
    <mergeCell ref="A1117:A1154"/>
    <mergeCell ref="B1118:B1130"/>
    <mergeCell ref="B1131:B1132"/>
    <mergeCell ref="B1133:B1146"/>
    <mergeCell ref="B1147:B1152"/>
    <mergeCell ref="B1153:B1154"/>
    <mergeCell ref="B1048:B1051"/>
    <mergeCell ref="B1052:B1053"/>
    <mergeCell ref="A1054:A1116"/>
    <mergeCell ref="B1055:B1090"/>
    <mergeCell ref="B1091:B1094"/>
    <mergeCell ref="B1095:B1103"/>
    <mergeCell ref="B1104:B1109"/>
    <mergeCell ref="B1110:B1114"/>
    <mergeCell ref="B1115:B1116"/>
    <mergeCell ref="A1206:A1255"/>
    <mergeCell ref="B1207:B1217"/>
    <mergeCell ref="B1218:B1221"/>
    <mergeCell ref="B1222:B1231"/>
    <mergeCell ref="B1232:B1233"/>
    <mergeCell ref="B1234:B1250"/>
    <mergeCell ref="B1251:B1255"/>
    <mergeCell ref="A1155:A1205"/>
    <mergeCell ref="B1156:B1193"/>
    <mergeCell ref="B1194:B1195"/>
    <mergeCell ref="B1196:B1199"/>
    <mergeCell ref="B1200:B1203"/>
    <mergeCell ref="B1204:B1205"/>
    <mergeCell ref="B1531:B1533"/>
    <mergeCell ref="A1534:A1607"/>
    <mergeCell ref="B1535:B1587"/>
    <mergeCell ref="B1588:B1589"/>
    <mergeCell ref="B1590:B1597"/>
    <mergeCell ref="B1598:B1604"/>
    <mergeCell ref="B1605:B1607"/>
    <mergeCell ref="A1256:A1357"/>
    <mergeCell ref="B1257:B1348"/>
    <mergeCell ref="B1349:B1357"/>
    <mergeCell ref="A1358:A1533"/>
    <mergeCell ref="B1359:B1475"/>
    <mergeCell ref="B1476:B1481"/>
    <mergeCell ref="B1482:B1497"/>
    <mergeCell ref="B1498:B1510"/>
    <mergeCell ref="B1511:B1527"/>
    <mergeCell ref="B1528:B1530"/>
    <mergeCell ref="A1608:A1631"/>
    <mergeCell ref="B1609:B1618"/>
    <mergeCell ref="B1619:B1623"/>
    <mergeCell ref="B1624:B1631"/>
    <mergeCell ref="A1632:A1727"/>
    <mergeCell ref="B1633:B1691"/>
    <mergeCell ref="B1692:B1696"/>
    <mergeCell ref="B1697:B1710"/>
    <mergeCell ref="B1711:B1727"/>
    <mergeCell ref="A1771:A1802"/>
    <mergeCell ref="B1772:B1777"/>
    <mergeCell ref="B1778:B1779"/>
    <mergeCell ref="B1780:B1783"/>
    <mergeCell ref="B1784:B1792"/>
    <mergeCell ref="B1793:B1797"/>
    <mergeCell ref="B1798:B1799"/>
    <mergeCell ref="B1800:B1802"/>
    <mergeCell ref="A1728:A1738"/>
    <mergeCell ref="B1729:B1734"/>
    <mergeCell ref="B1735:B1736"/>
    <mergeCell ref="B1737:B1738"/>
    <mergeCell ref="A1739:A1770"/>
    <mergeCell ref="B1740:B1757"/>
    <mergeCell ref="B1758:B1760"/>
    <mergeCell ref="B1761:B1762"/>
    <mergeCell ref="B1763:B1766"/>
    <mergeCell ref="B1767:B1770"/>
    <mergeCell ref="A2068:A2089"/>
    <mergeCell ref="B2069:B2079"/>
    <mergeCell ref="B2080:B2081"/>
    <mergeCell ref="B2082:B2084"/>
    <mergeCell ref="B2085:B2087"/>
    <mergeCell ref="B2088:B2089"/>
    <mergeCell ref="A1803:A1826"/>
    <mergeCell ref="B1804:B1821"/>
    <mergeCell ref="B1822:B1824"/>
    <mergeCell ref="B1825:B1826"/>
    <mergeCell ref="A1827:A2067"/>
    <mergeCell ref="B1828:B2039"/>
    <mergeCell ref="B2040:B2049"/>
    <mergeCell ref="B2050:B2055"/>
    <mergeCell ref="B2056:B2057"/>
    <mergeCell ref="B2058:B2067"/>
    <mergeCell ref="A2201:A2335"/>
    <mergeCell ref="B2202:B2267"/>
    <mergeCell ref="B2268:B2273"/>
    <mergeCell ref="B2274:B2305"/>
    <mergeCell ref="B2306:B2331"/>
    <mergeCell ref="B2332:B2335"/>
    <mergeCell ref="A2090:A2200"/>
    <mergeCell ref="B2091:B2140"/>
    <mergeCell ref="B2141:B2148"/>
    <mergeCell ref="B2149:B2158"/>
    <mergeCell ref="B2159:B2160"/>
    <mergeCell ref="B2161:B2193"/>
    <mergeCell ref="B2194:B2200"/>
    <mergeCell ref="A2336:A2349"/>
    <mergeCell ref="B2337:B2343"/>
    <mergeCell ref="B2344:B2345"/>
    <mergeCell ref="B2346:B2349"/>
    <mergeCell ref="A2350:A2506"/>
    <mergeCell ref="B2351:B2466"/>
    <mergeCell ref="B2467:B2470"/>
    <mergeCell ref="B2471:B2488"/>
    <mergeCell ref="B2489:B2504"/>
    <mergeCell ref="B2505:B2506"/>
    <mergeCell ref="A2561:A2623"/>
    <mergeCell ref="B2562:B2598"/>
    <mergeCell ref="B2599:B2600"/>
    <mergeCell ref="B2601:B2607"/>
    <mergeCell ref="B2608:B2612"/>
    <mergeCell ref="B2613:B2621"/>
    <mergeCell ref="B2622:B2623"/>
    <mergeCell ref="A2507:A2560"/>
    <mergeCell ref="B2508:B2549"/>
    <mergeCell ref="B2550:B2551"/>
    <mergeCell ref="B2552:B2554"/>
    <mergeCell ref="B2555:B2557"/>
    <mergeCell ref="B2558:B2560"/>
    <mergeCell ref="A2711:A2754"/>
    <mergeCell ref="B2712:B2737"/>
    <mergeCell ref="B2738:B2740"/>
    <mergeCell ref="B2741:B2749"/>
    <mergeCell ref="B2750:B2752"/>
    <mergeCell ref="B2753:B2754"/>
    <mergeCell ref="A2624:A2696"/>
    <mergeCell ref="B2625:B2652"/>
    <mergeCell ref="B2653:B2662"/>
    <mergeCell ref="B2663:B2696"/>
    <mergeCell ref="A2697:A2710"/>
    <mergeCell ref="B2698:B2710"/>
    <mergeCell ref="A2755:A2768"/>
    <mergeCell ref="B2756:B2761"/>
    <mergeCell ref="B2762:B2763"/>
    <mergeCell ref="B2764:B2765"/>
    <mergeCell ref="B2766:B2768"/>
    <mergeCell ref="A2769:A2824"/>
    <mergeCell ref="B2770:B2804"/>
    <mergeCell ref="B2805:B2807"/>
    <mergeCell ref="B2808:B2818"/>
    <mergeCell ref="B2819:B2822"/>
    <mergeCell ref="A3028:A3079"/>
    <mergeCell ref="B3029:B3062"/>
    <mergeCell ref="B3063:B3066"/>
    <mergeCell ref="B3067:B3070"/>
    <mergeCell ref="B3071:B3075"/>
    <mergeCell ref="B3076:B3079"/>
    <mergeCell ref="B2823:B2824"/>
    <mergeCell ref="A2825:A3027"/>
    <mergeCell ref="B2826:B2972"/>
    <mergeCell ref="B2973:B2983"/>
    <mergeCell ref="B2984:B3000"/>
    <mergeCell ref="B3001:B3013"/>
    <mergeCell ref="B3014:B3027"/>
    <mergeCell ref="B3167:B3170"/>
    <mergeCell ref="B3171:B3172"/>
    <mergeCell ref="A3173:A3278"/>
    <mergeCell ref="B3174:B3247"/>
    <mergeCell ref="B3248:B3251"/>
    <mergeCell ref="B3252:B3263"/>
    <mergeCell ref="B3264:B3273"/>
    <mergeCell ref="B3274:B3276"/>
    <mergeCell ref="A3080:A3109"/>
    <mergeCell ref="B3081:B3097"/>
    <mergeCell ref="B3098:B3099"/>
    <mergeCell ref="B3100:B3101"/>
    <mergeCell ref="B3102:B3109"/>
    <mergeCell ref="A3110:A3172"/>
    <mergeCell ref="B3111:B3132"/>
    <mergeCell ref="B3133:B3139"/>
    <mergeCell ref="B3140:B3160"/>
    <mergeCell ref="B3161:B3166"/>
    <mergeCell ref="A3279:A3314"/>
    <mergeCell ref="B3280:B3293"/>
    <mergeCell ref="B3294:B3299"/>
    <mergeCell ref="B3300:B3303"/>
    <mergeCell ref="B3304:B3314"/>
    <mergeCell ref="A3315:A3398"/>
    <mergeCell ref="B3316:B3372"/>
    <mergeCell ref="B3373:B3378"/>
    <mergeCell ref="B3379:B3386"/>
    <mergeCell ref="B3387:B3398"/>
    <mergeCell ref="A3415:A3421"/>
    <mergeCell ref="B3415:B3421"/>
    <mergeCell ref="A3422:N3422"/>
    <mergeCell ref="A3399:A3412"/>
    <mergeCell ref="B3400:B3407"/>
    <mergeCell ref="B3408:B3409"/>
    <mergeCell ref="B3410:B3412"/>
    <mergeCell ref="A3413:A3414"/>
    <mergeCell ref="B3413:B341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A8A1-B4B1-A645-86AE-27EA036843FE}">
  <sheetPr>
    <tabColor rgb="FF7030A0"/>
  </sheetPr>
  <dimension ref="A1:N2633"/>
  <sheetViews>
    <sheetView workbookViewId="0">
      <selection sqref="A1:D1"/>
    </sheetView>
  </sheetViews>
  <sheetFormatPr baseColWidth="10" defaultRowHeight="16"/>
  <sheetData>
    <row r="1" spans="1:14">
      <c r="A1" s="127" t="s">
        <v>1886</v>
      </c>
      <c r="B1" s="127"/>
      <c r="C1" s="128"/>
      <c r="D1" s="129"/>
      <c r="E1" s="129"/>
      <c r="F1" s="129"/>
      <c r="G1" s="129"/>
      <c r="H1" s="129"/>
      <c r="I1" s="129"/>
      <c r="J1" s="129"/>
      <c r="K1" s="129"/>
      <c r="L1" s="129"/>
      <c r="M1" s="129"/>
      <c r="N1" s="129"/>
    </row>
    <row r="2" spans="1:14">
      <c r="A2" s="130" t="s">
        <v>1887</v>
      </c>
      <c r="B2" s="130"/>
      <c r="C2" s="131"/>
      <c r="D2" s="132"/>
      <c r="E2" s="132"/>
      <c r="F2" s="132"/>
      <c r="G2" s="132"/>
      <c r="H2" s="132"/>
      <c r="I2" s="132"/>
      <c r="J2" s="132"/>
      <c r="K2" s="132"/>
      <c r="L2" s="132"/>
      <c r="M2" s="132"/>
      <c r="N2" s="132"/>
    </row>
    <row r="3" spans="1:14">
      <c r="A3" s="133" t="s">
        <v>1888</v>
      </c>
      <c r="B3" s="134"/>
      <c r="C3" s="63"/>
      <c r="D3" s="135"/>
      <c r="E3" s="135"/>
      <c r="F3" s="136"/>
      <c r="G3" s="136"/>
      <c r="H3" s="136"/>
      <c r="I3" s="136"/>
      <c r="J3" s="136"/>
      <c r="K3" s="136"/>
      <c r="L3" s="136"/>
      <c r="M3" s="136"/>
      <c r="N3" s="136"/>
    </row>
    <row r="4" spans="1:14">
      <c r="A4" s="137" t="s">
        <v>5373</v>
      </c>
      <c r="B4" s="127"/>
      <c r="C4" s="138"/>
      <c r="D4" s="139"/>
      <c r="E4" s="139"/>
      <c r="F4" s="139"/>
      <c r="G4" s="139"/>
      <c r="H4" s="139"/>
      <c r="I4" s="139"/>
      <c r="J4" s="139"/>
      <c r="K4" s="139"/>
      <c r="L4" s="139"/>
      <c r="M4" s="139"/>
      <c r="N4" s="139"/>
    </row>
    <row r="5" spans="1:14">
      <c r="A5" s="273" t="s">
        <v>139</v>
      </c>
      <c r="B5" s="273" t="s">
        <v>1890</v>
      </c>
      <c r="C5" s="273" t="s">
        <v>1891</v>
      </c>
      <c r="D5" s="264" t="s">
        <v>1892</v>
      </c>
      <c r="E5" s="264"/>
      <c r="F5" s="264"/>
      <c r="G5" s="264"/>
      <c r="H5" s="264"/>
      <c r="I5" s="264"/>
      <c r="J5" s="264" t="s">
        <v>1893</v>
      </c>
      <c r="K5" s="264"/>
      <c r="L5" s="264"/>
      <c r="M5" s="264"/>
      <c r="N5" s="265" t="s">
        <v>7448</v>
      </c>
    </row>
    <row r="6" spans="1:14" ht="51">
      <c r="A6" s="274"/>
      <c r="B6" s="274"/>
      <c r="C6" s="274"/>
      <c r="D6" s="108" t="s">
        <v>1894</v>
      </c>
      <c r="E6" s="109" t="s">
        <v>1895</v>
      </c>
      <c r="F6" s="108" t="s">
        <v>1896</v>
      </c>
      <c r="G6" s="109" t="s">
        <v>1897</v>
      </c>
      <c r="H6" s="109" t="s">
        <v>1898</v>
      </c>
      <c r="I6" s="108" t="s">
        <v>1899</v>
      </c>
      <c r="J6" s="108" t="s">
        <v>1900</v>
      </c>
      <c r="K6" s="108" t="s">
        <v>1901</v>
      </c>
      <c r="L6" s="108" t="s">
        <v>1902</v>
      </c>
      <c r="M6" s="108" t="s">
        <v>1903</v>
      </c>
      <c r="N6" s="271"/>
    </row>
    <row r="7" spans="1:14">
      <c r="A7" s="272" t="s">
        <v>14</v>
      </c>
      <c r="B7" s="110" t="s">
        <v>1904</v>
      </c>
      <c r="C7" s="111"/>
      <c r="D7" s="112">
        <v>137</v>
      </c>
      <c r="E7" s="112">
        <v>72</v>
      </c>
      <c r="F7" s="112">
        <v>32</v>
      </c>
      <c r="G7" s="112">
        <v>5</v>
      </c>
      <c r="H7" s="112">
        <v>5</v>
      </c>
      <c r="I7" s="112">
        <v>4</v>
      </c>
      <c r="J7" s="113"/>
      <c r="K7" s="113"/>
      <c r="L7" s="113"/>
      <c r="M7" s="113"/>
      <c r="N7" s="113"/>
    </row>
    <row r="8" spans="1:14">
      <c r="A8" s="269"/>
      <c r="B8" s="269" t="s">
        <v>1905</v>
      </c>
      <c r="C8" s="111"/>
      <c r="D8" s="112">
        <v>88</v>
      </c>
      <c r="E8" s="112">
        <v>62</v>
      </c>
      <c r="F8" s="112">
        <v>29</v>
      </c>
      <c r="G8" s="112">
        <v>2</v>
      </c>
      <c r="H8" s="112">
        <v>5</v>
      </c>
      <c r="I8" s="112">
        <v>2</v>
      </c>
      <c r="J8" s="113"/>
      <c r="K8" s="113"/>
      <c r="L8" s="113"/>
      <c r="M8" s="113"/>
      <c r="N8" s="113"/>
    </row>
    <row r="9" spans="1:14">
      <c r="A9" s="269"/>
      <c r="B9" s="269"/>
      <c r="C9" s="111" t="s">
        <v>1906</v>
      </c>
      <c r="D9" s="113">
        <v>1</v>
      </c>
      <c r="E9" s="113">
        <v>0</v>
      </c>
      <c r="F9" s="113">
        <v>0</v>
      </c>
      <c r="G9" s="113">
        <v>0</v>
      </c>
      <c r="H9" s="113">
        <v>0</v>
      </c>
      <c r="I9" s="113">
        <v>0</v>
      </c>
      <c r="J9" s="113">
        <v>0</v>
      </c>
      <c r="K9" s="113">
        <v>1</v>
      </c>
      <c r="L9" s="113">
        <v>0</v>
      </c>
      <c r="M9" s="113">
        <v>0</v>
      </c>
      <c r="N9" s="113">
        <v>2539</v>
      </c>
    </row>
    <row r="10" spans="1:14">
      <c r="A10" s="269"/>
      <c r="B10" s="269"/>
      <c r="C10" s="111" t="s">
        <v>1908</v>
      </c>
      <c r="D10" s="113">
        <v>1</v>
      </c>
      <c r="E10" s="113">
        <v>0</v>
      </c>
      <c r="F10" s="113">
        <v>1</v>
      </c>
      <c r="G10" s="113">
        <v>0</v>
      </c>
      <c r="H10" s="113">
        <v>0</v>
      </c>
      <c r="I10" s="113">
        <v>0</v>
      </c>
      <c r="J10" s="113">
        <v>0</v>
      </c>
      <c r="K10" s="113">
        <v>0</v>
      </c>
      <c r="L10" s="113">
        <v>1</v>
      </c>
      <c r="M10" s="113">
        <v>1</v>
      </c>
      <c r="N10" s="113">
        <v>14066</v>
      </c>
    </row>
    <row r="11" spans="1:14">
      <c r="A11" s="269"/>
      <c r="B11" s="269"/>
      <c r="C11" s="111" t="s">
        <v>2582</v>
      </c>
      <c r="D11" s="113">
        <v>1</v>
      </c>
      <c r="E11" s="113">
        <v>0</v>
      </c>
      <c r="F11" s="113">
        <v>0</v>
      </c>
      <c r="G11" s="113">
        <v>0</v>
      </c>
      <c r="H11" s="113">
        <v>0</v>
      </c>
      <c r="I11" s="113">
        <v>0</v>
      </c>
      <c r="J11" s="113">
        <v>0</v>
      </c>
      <c r="K11" s="113">
        <v>1</v>
      </c>
      <c r="L11" s="113">
        <v>0</v>
      </c>
      <c r="M11" s="113">
        <v>0</v>
      </c>
      <c r="N11" s="113">
        <v>913</v>
      </c>
    </row>
    <row r="12" spans="1:14" ht="19">
      <c r="A12" s="269"/>
      <c r="B12" s="269"/>
      <c r="C12" s="111" t="s">
        <v>7449</v>
      </c>
      <c r="D12" s="113">
        <v>4</v>
      </c>
      <c r="E12" s="113">
        <v>1</v>
      </c>
      <c r="F12" s="113">
        <v>0</v>
      </c>
      <c r="G12" s="113">
        <v>0</v>
      </c>
      <c r="H12" s="113">
        <v>0</v>
      </c>
      <c r="I12" s="113">
        <v>0</v>
      </c>
      <c r="J12" s="113">
        <v>0</v>
      </c>
      <c r="K12" s="113">
        <v>2</v>
      </c>
      <c r="L12" s="113">
        <v>1</v>
      </c>
      <c r="M12" s="113">
        <v>1</v>
      </c>
      <c r="N12" s="113">
        <v>8643</v>
      </c>
    </row>
    <row r="13" spans="1:14">
      <c r="A13" s="269"/>
      <c r="B13" s="269"/>
      <c r="C13" s="111" t="s">
        <v>1910</v>
      </c>
      <c r="D13" s="113">
        <v>1</v>
      </c>
      <c r="E13" s="113">
        <v>0</v>
      </c>
      <c r="F13" s="113">
        <v>1</v>
      </c>
      <c r="G13" s="113">
        <v>0</v>
      </c>
      <c r="H13" s="113">
        <v>0</v>
      </c>
      <c r="I13" s="113">
        <v>0</v>
      </c>
      <c r="J13" s="113">
        <v>1</v>
      </c>
      <c r="K13" s="113">
        <v>0</v>
      </c>
      <c r="L13" s="113">
        <v>0</v>
      </c>
      <c r="M13" s="113">
        <v>1</v>
      </c>
      <c r="N13" s="113">
        <v>20913</v>
      </c>
    </row>
    <row r="14" spans="1:14">
      <c r="A14" s="269"/>
      <c r="B14" s="269"/>
      <c r="C14" s="111" t="s">
        <v>5374</v>
      </c>
      <c r="D14" s="113">
        <v>1</v>
      </c>
      <c r="E14" s="113">
        <v>0</v>
      </c>
      <c r="F14" s="113">
        <v>0</v>
      </c>
      <c r="G14" s="113">
        <v>0</v>
      </c>
      <c r="H14" s="113">
        <v>0</v>
      </c>
      <c r="I14" s="113">
        <v>0</v>
      </c>
      <c r="J14" s="113">
        <v>0</v>
      </c>
      <c r="K14" s="113">
        <v>1</v>
      </c>
      <c r="L14" s="113">
        <v>0</v>
      </c>
      <c r="M14" s="113">
        <v>0</v>
      </c>
      <c r="N14" s="113">
        <v>8437</v>
      </c>
    </row>
    <row r="15" spans="1:14">
      <c r="A15" s="269"/>
      <c r="B15" s="269"/>
      <c r="C15" s="111" t="s">
        <v>5375</v>
      </c>
      <c r="D15" s="113">
        <v>0</v>
      </c>
      <c r="E15" s="113">
        <v>0</v>
      </c>
      <c r="F15" s="113">
        <v>1</v>
      </c>
      <c r="G15" s="113">
        <v>0</v>
      </c>
      <c r="H15" s="113">
        <v>0</v>
      </c>
      <c r="I15" s="113">
        <v>0</v>
      </c>
      <c r="J15" s="113">
        <v>0</v>
      </c>
      <c r="K15" s="113">
        <v>0</v>
      </c>
      <c r="L15" s="113">
        <v>0</v>
      </c>
      <c r="M15" s="113">
        <v>1</v>
      </c>
      <c r="N15" s="113">
        <v>9647</v>
      </c>
    </row>
    <row r="16" spans="1:14" ht="19">
      <c r="A16" s="269"/>
      <c r="B16" s="269"/>
      <c r="C16" s="111" t="s">
        <v>7450</v>
      </c>
      <c r="D16" s="113">
        <v>3</v>
      </c>
      <c r="E16" s="113">
        <v>38</v>
      </c>
      <c r="F16" s="113">
        <v>4</v>
      </c>
      <c r="G16" s="113">
        <v>1</v>
      </c>
      <c r="H16" s="113">
        <v>3</v>
      </c>
      <c r="I16" s="113">
        <v>1</v>
      </c>
      <c r="J16" s="113">
        <v>12</v>
      </c>
      <c r="K16" s="113">
        <v>17</v>
      </c>
      <c r="L16" s="113">
        <v>11</v>
      </c>
      <c r="M16" s="113">
        <v>8</v>
      </c>
      <c r="N16" s="113">
        <v>206476</v>
      </c>
    </row>
    <row r="17" spans="1:14">
      <c r="A17" s="269"/>
      <c r="B17" s="269"/>
      <c r="C17" s="111" t="s">
        <v>2331</v>
      </c>
      <c r="D17" s="113">
        <v>1</v>
      </c>
      <c r="E17" s="113">
        <v>0</v>
      </c>
      <c r="F17" s="113">
        <v>0</v>
      </c>
      <c r="G17" s="113">
        <v>0</v>
      </c>
      <c r="H17" s="113">
        <v>0</v>
      </c>
      <c r="I17" s="113">
        <v>0</v>
      </c>
      <c r="J17" s="113">
        <v>0</v>
      </c>
      <c r="K17" s="113">
        <v>0</v>
      </c>
      <c r="L17" s="113">
        <v>1</v>
      </c>
      <c r="M17" s="113">
        <v>0</v>
      </c>
      <c r="N17" s="113">
        <v>2258</v>
      </c>
    </row>
    <row r="18" spans="1:14">
      <c r="A18" s="269"/>
      <c r="B18" s="269"/>
      <c r="C18" s="111" t="s">
        <v>2447</v>
      </c>
      <c r="D18" s="113">
        <v>1</v>
      </c>
      <c r="E18" s="113">
        <v>0</v>
      </c>
      <c r="F18" s="113">
        <v>0</v>
      </c>
      <c r="G18" s="113">
        <v>0</v>
      </c>
      <c r="H18" s="113">
        <v>0</v>
      </c>
      <c r="I18" s="113">
        <v>0</v>
      </c>
      <c r="J18" s="113"/>
      <c r="K18" s="113">
        <v>0</v>
      </c>
      <c r="L18" s="113">
        <v>1</v>
      </c>
      <c r="M18" s="113">
        <v>0</v>
      </c>
      <c r="N18" s="113">
        <v>1667</v>
      </c>
    </row>
    <row r="19" spans="1:14">
      <c r="A19" s="269"/>
      <c r="B19" s="269"/>
      <c r="C19" s="111" t="s">
        <v>5376</v>
      </c>
      <c r="D19" s="113">
        <v>1</v>
      </c>
      <c r="E19" s="113">
        <v>0</v>
      </c>
      <c r="F19" s="113">
        <v>0</v>
      </c>
      <c r="G19" s="113">
        <v>0</v>
      </c>
      <c r="H19" s="113">
        <v>0</v>
      </c>
      <c r="I19" s="113">
        <v>0</v>
      </c>
      <c r="J19" s="113">
        <v>0</v>
      </c>
      <c r="K19" s="113">
        <v>0</v>
      </c>
      <c r="L19" s="113">
        <v>0</v>
      </c>
      <c r="M19" s="113">
        <v>1</v>
      </c>
      <c r="N19" s="113">
        <v>3624</v>
      </c>
    </row>
    <row r="20" spans="1:14">
      <c r="A20" s="269"/>
      <c r="B20" s="269"/>
      <c r="C20" s="111" t="s">
        <v>1921</v>
      </c>
      <c r="D20" s="113">
        <v>2</v>
      </c>
      <c r="E20" s="113">
        <v>0</v>
      </c>
      <c r="F20" s="113">
        <v>0</v>
      </c>
      <c r="G20" s="113">
        <v>0</v>
      </c>
      <c r="H20" s="113">
        <v>0</v>
      </c>
      <c r="I20" s="113">
        <v>0</v>
      </c>
      <c r="J20" s="113">
        <v>1</v>
      </c>
      <c r="K20" s="113">
        <v>0</v>
      </c>
      <c r="L20" s="113">
        <v>0</v>
      </c>
      <c r="M20" s="113">
        <v>1</v>
      </c>
      <c r="N20" s="113">
        <v>16696</v>
      </c>
    </row>
    <row r="21" spans="1:14">
      <c r="A21" s="269"/>
      <c r="B21" s="269"/>
      <c r="C21" s="111" t="s">
        <v>5377</v>
      </c>
      <c r="D21" s="113">
        <v>1</v>
      </c>
      <c r="E21" s="113">
        <v>0</v>
      </c>
      <c r="F21" s="113">
        <v>0</v>
      </c>
      <c r="G21" s="113">
        <v>0</v>
      </c>
      <c r="H21" s="113">
        <v>0</v>
      </c>
      <c r="I21" s="113">
        <v>0</v>
      </c>
      <c r="J21" s="113">
        <v>0</v>
      </c>
      <c r="K21" s="113">
        <v>1</v>
      </c>
      <c r="L21" s="113">
        <v>0</v>
      </c>
      <c r="M21" s="113">
        <v>0</v>
      </c>
      <c r="N21" s="113">
        <v>5075</v>
      </c>
    </row>
    <row r="22" spans="1:14">
      <c r="A22" s="269"/>
      <c r="B22" s="269"/>
      <c r="C22" s="111" t="s">
        <v>5378</v>
      </c>
      <c r="D22" s="113">
        <v>0</v>
      </c>
      <c r="E22" s="113">
        <v>1</v>
      </c>
      <c r="F22" s="113">
        <v>1</v>
      </c>
      <c r="G22" s="113">
        <v>0</v>
      </c>
      <c r="H22" s="113">
        <v>0</v>
      </c>
      <c r="I22" s="113">
        <v>0</v>
      </c>
      <c r="J22" s="113">
        <v>0</v>
      </c>
      <c r="K22" s="113">
        <v>2</v>
      </c>
      <c r="L22" s="113">
        <v>0</v>
      </c>
      <c r="M22" s="113">
        <v>0</v>
      </c>
      <c r="N22" s="113">
        <v>28387</v>
      </c>
    </row>
    <row r="23" spans="1:14">
      <c r="A23" s="269"/>
      <c r="B23" s="269"/>
      <c r="C23" s="111" t="s">
        <v>1923</v>
      </c>
      <c r="D23" s="113">
        <v>1</v>
      </c>
      <c r="E23" s="113">
        <v>0</v>
      </c>
      <c r="F23" s="113">
        <v>0</v>
      </c>
      <c r="G23" s="113">
        <v>0</v>
      </c>
      <c r="H23" s="113">
        <v>0</v>
      </c>
      <c r="I23" s="113">
        <v>0</v>
      </c>
      <c r="J23" s="113">
        <v>1</v>
      </c>
      <c r="K23" s="113"/>
      <c r="L23" s="113"/>
      <c r="M23" s="113"/>
      <c r="N23" s="113">
        <v>54240</v>
      </c>
    </row>
    <row r="24" spans="1:14" ht="19">
      <c r="A24" s="269"/>
      <c r="B24" s="269"/>
      <c r="C24" s="111" t="s">
        <v>7451</v>
      </c>
      <c r="D24" s="113">
        <v>4</v>
      </c>
      <c r="E24" s="113">
        <v>0</v>
      </c>
      <c r="F24" s="113">
        <v>0</v>
      </c>
      <c r="G24" s="113">
        <v>0</v>
      </c>
      <c r="H24" s="113">
        <v>0</v>
      </c>
      <c r="I24" s="113">
        <v>0</v>
      </c>
      <c r="J24" s="113">
        <v>0</v>
      </c>
      <c r="K24" s="113">
        <v>0</v>
      </c>
      <c r="L24" s="113">
        <v>1</v>
      </c>
      <c r="M24" s="113">
        <v>2</v>
      </c>
      <c r="N24" s="113">
        <v>29240</v>
      </c>
    </row>
    <row r="25" spans="1:14">
      <c r="A25" s="269"/>
      <c r="B25" s="269"/>
      <c r="C25" s="111" t="s">
        <v>5379</v>
      </c>
      <c r="D25" s="113">
        <v>2</v>
      </c>
      <c r="E25" s="113">
        <v>0</v>
      </c>
      <c r="F25" s="115">
        <v>0</v>
      </c>
      <c r="G25" s="115">
        <v>0</v>
      </c>
      <c r="H25" s="115">
        <v>0</v>
      </c>
      <c r="I25" s="115">
        <v>0</v>
      </c>
      <c r="J25" s="115">
        <v>1</v>
      </c>
      <c r="K25" s="115">
        <v>0</v>
      </c>
      <c r="L25" s="113">
        <v>0</v>
      </c>
      <c r="M25" s="113">
        <v>1</v>
      </c>
      <c r="N25" s="113">
        <v>11489</v>
      </c>
    </row>
    <row r="26" spans="1:14">
      <c r="A26" s="269"/>
      <c r="B26" s="269"/>
      <c r="C26" s="111" t="s">
        <v>5380</v>
      </c>
      <c r="D26" s="113">
        <v>0</v>
      </c>
      <c r="E26" s="113">
        <v>1</v>
      </c>
      <c r="F26" s="113">
        <v>0</v>
      </c>
      <c r="G26" s="113">
        <v>0</v>
      </c>
      <c r="H26" s="113">
        <v>0</v>
      </c>
      <c r="I26" s="113">
        <v>0</v>
      </c>
      <c r="J26" s="113">
        <v>0</v>
      </c>
      <c r="K26" s="113">
        <v>0</v>
      </c>
      <c r="L26" s="113">
        <v>0</v>
      </c>
      <c r="M26" s="113">
        <v>1</v>
      </c>
      <c r="N26" s="113">
        <v>24467</v>
      </c>
    </row>
    <row r="27" spans="1:14">
      <c r="A27" s="269"/>
      <c r="B27" s="269"/>
      <c r="C27" s="111" t="s">
        <v>5381</v>
      </c>
      <c r="D27" s="113">
        <v>1</v>
      </c>
      <c r="E27" s="113">
        <v>0</v>
      </c>
      <c r="F27" s="113">
        <v>0</v>
      </c>
      <c r="G27" s="113">
        <v>0</v>
      </c>
      <c r="H27" s="113">
        <v>0</v>
      </c>
      <c r="I27" s="113">
        <v>0</v>
      </c>
      <c r="J27" s="113">
        <v>0</v>
      </c>
      <c r="K27" s="113">
        <v>0</v>
      </c>
      <c r="L27" s="113">
        <v>1</v>
      </c>
      <c r="M27" s="113">
        <v>0</v>
      </c>
      <c r="N27" s="113">
        <v>1882</v>
      </c>
    </row>
    <row r="28" spans="1:14">
      <c r="A28" s="269"/>
      <c r="B28" s="269"/>
      <c r="C28" s="111" t="s">
        <v>1927</v>
      </c>
      <c r="D28" s="113">
        <v>4</v>
      </c>
      <c r="E28" s="113">
        <v>2</v>
      </c>
      <c r="F28" s="113">
        <v>2</v>
      </c>
      <c r="G28" s="113">
        <v>0</v>
      </c>
      <c r="H28" s="113">
        <v>0</v>
      </c>
      <c r="I28" s="113">
        <v>0</v>
      </c>
      <c r="J28" s="113">
        <v>2</v>
      </c>
      <c r="K28" s="113">
        <v>2</v>
      </c>
      <c r="L28" s="113">
        <v>3</v>
      </c>
      <c r="M28" s="113">
        <v>1</v>
      </c>
      <c r="N28" s="113">
        <v>41325</v>
      </c>
    </row>
    <row r="29" spans="1:14">
      <c r="A29" s="269"/>
      <c r="B29" s="269"/>
      <c r="C29" s="111" t="s">
        <v>3019</v>
      </c>
      <c r="D29" s="113">
        <v>1</v>
      </c>
      <c r="E29" s="113">
        <v>0</v>
      </c>
      <c r="F29" s="113">
        <v>0</v>
      </c>
      <c r="G29" s="113">
        <v>0</v>
      </c>
      <c r="H29" s="113">
        <v>0</v>
      </c>
      <c r="I29" s="113">
        <v>0</v>
      </c>
      <c r="J29" s="113">
        <v>0</v>
      </c>
      <c r="K29" s="113">
        <v>1</v>
      </c>
      <c r="L29" s="113">
        <v>0</v>
      </c>
      <c r="M29" s="113">
        <v>0</v>
      </c>
      <c r="N29" s="113">
        <v>22166</v>
      </c>
    </row>
    <row r="30" spans="1:14">
      <c r="A30" s="269"/>
      <c r="B30" s="269"/>
      <c r="C30" s="111" t="s">
        <v>5382</v>
      </c>
      <c r="D30" s="113">
        <v>0</v>
      </c>
      <c r="E30" s="113">
        <v>1</v>
      </c>
      <c r="F30" s="113">
        <v>0</v>
      </c>
      <c r="G30" s="113">
        <v>0</v>
      </c>
      <c r="H30" s="113">
        <v>0</v>
      </c>
      <c r="I30" s="113">
        <v>0</v>
      </c>
      <c r="J30" s="113">
        <v>0</v>
      </c>
      <c r="K30" s="113">
        <v>0</v>
      </c>
      <c r="L30" s="113">
        <v>1</v>
      </c>
      <c r="M30" s="113">
        <v>0</v>
      </c>
      <c r="N30" s="113">
        <v>9365</v>
      </c>
    </row>
    <row r="31" spans="1:14">
      <c r="A31" s="269"/>
      <c r="B31" s="269"/>
      <c r="C31" s="111" t="s">
        <v>5383</v>
      </c>
      <c r="D31" s="113">
        <v>2</v>
      </c>
      <c r="E31" s="113">
        <v>0</v>
      </c>
      <c r="F31" s="113">
        <v>0</v>
      </c>
      <c r="G31" s="113">
        <v>0</v>
      </c>
      <c r="H31" s="113">
        <v>0</v>
      </c>
      <c r="I31" s="113">
        <v>0</v>
      </c>
      <c r="J31" s="113">
        <v>0</v>
      </c>
      <c r="K31" s="113">
        <v>2</v>
      </c>
      <c r="L31" s="113">
        <v>0</v>
      </c>
      <c r="M31" s="113">
        <v>0</v>
      </c>
      <c r="N31" s="113">
        <v>34613</v>
      </c>
    </row>
    <row r="32" spans="1:14" ht="19">
      <c r="A32" s="269"/>
      <c r="B32" s="269"/>
      <c r="C32" s="111" t="s">
        <v>7452</v>
      </c>
      <c r="D32" s="113">
        <v>8</v>
      </c>
      <c r="E32" s="113">
        <v>0</v>
      </c>
      <c r="F32" s="113">
        <v>1</v>
      </c>
      <c r="G32" s="113">
        <v>0</v>
      </c>
      <c r="H32" s="113">
        <v>0</v>
      </c>
      <c r="I32" s="113">
        <v>1</v>
      </c>
      <c r="J32" s="113">
        <v>1</v>
      </c>
      <c r="K32" s="113">
        <v>4</v>
      </c>
      <c r="L32" s="113">
        <v>2</v>
      </c>
      <c r="M32" s="113">
        <v>1</v>
      </c>
      <c r="N32" s="113">
        <v>13421</v>
      </c>
    </row>
    <row r="33" spans="1:14">
      <c r="A33" s="269"/>
      <c r="B33" s="269"/>
      <c r="C33" s="111" t="s">
        <v>1932</v>
      </c>
      <c r="D33" s="113">
        <v>0</v>
      </c>
      <c r="E33" s="113">
        <v>0</v>
      </c>
      <c r="F33" s="113">
        <v>1</v>
      </c>
      <c r="G33" s="113">
        <v>0</v>
      </c>
      <c r="H33" s="113">
        <v>0</v>
      </c>
      <c r="I33" s="113">
        <v>0</v>
      </c>
      <c r="J33" s="113">
        <v>0</v>
      </c>
      <c r="K33" s="113">
        <v>0</v>
      </c>
      <c r="L33" s="113">
        <v>1</v>
      </c>
      <c r="M33" s="113"/>
      <c r="N33" s="113">
        <v>86514</v>
      </c>
    </row>
    <row r="34" spans="1:14">
      <c r="A34" s="269"/>
      <c r="B34" s="269"/>
      <c r="C34" s="111" t="s">
        <v>1935</v>
      </c>
      <c r="D34" s="113">
        <v>1</v>
      </c>
      <c r="E34" s="113">
        <v>0</v>
      </c>
      <c r="F34" s="113">
        <v>0</v>
      </c>
      <c r="G34" s="113">
        <v>0</v>
      </c>
      <c r="H34" s="113">
        <v>0</v>
      </c>
      <c r="I34" s="113">
        <v>0</v>
      </c>
      <c r="J34" s="113">
        <v>0</v>
      </c>
      <c r="K34" s="113">
        <v>0</v>
      </c>
      <c r="L34" s="113">
        <v>1</v>
      </c>
      <c r="M34" s="113">
        <v>0</v>
      </c>
      <c r="N34" s="113">
        <v>13177</v>
      </c>
    </row>
    <row r="35" spans="1:14">
      <c r="A35" s="269"/>
      <c r="B35" s="269"/>
      <c r="C35" s="111" t="s">
        <v>1937</v>
      </c>
      <c r="D35" s="113">
        <v>1</v>
      </c>
      <c r="E35" s="113">
        <v>0</v>
      </c>
      <c r="F35" s="113">
        <v>0</v>
      </c>
      <c r="G35" s="113">
        <v>0</v>
      </c>
      <c r="H35" s="113">
        <v>0</v>
      </c>
      <c r="I35" s="113">
        <v>0</v>
      </c>
      <c r="J35" s="113">
        <v>0</v>
      </c>
      <c r="K35" s="113">
        <v>1</v>
      </c>
      <c r="L35" s="113">
        <v>0</v>
      </c>
      <c r="M35" s="113">
        <v>0</v>
      </c>
      <c r="N35" s="113">
        <v>6014</v>
      </c>
    </row>
    <row r="36" spans="1:14">
      <c r="A36" s="269"/>
      <c r="B36" s="269"/>
      <c r="C36" s="111" t="s">
        <v>5384</v>
      </c>
      <c r="D36" s="113">
        <v>1</v>
      </c>
      <c r="E36" s="113">
        <v>0</v>
      </c>
      <c r="F36" s="113">
        <v>0</v>
      </c>
      <c r="G36" s="113">
        <v>0</v>
      </c>
      <c r="H36" s="113">
        <v>0</v>
      </c>
      <c r="I36" s="113">
        <v>0</v>
      </c>
      <c r="J36" s="113">
        <v>0</v>
      </c>
      <c r="K36" s="113">
        <v>1</v>
      </c>
      <c r="L36" s="113">
        <v>0</v>
      </c>
      <c r="M36" s="113">
        <v>0</v>
      </c>
      <c r="N36" s="113">
        <v>1944</v>
      </c>
    </row>
    <row r="37" spans="1:14">
      <c r="A37" s="269"/>
      <c r="B37" s="269"/>
      <c r="C37" s="111" t="s">
        <v>2824</v>
      </c>
      <c r="D37" s="113">
        <v>0</v>
      </c>
      <c r="E37" s="113">
        <v>1</v>
      </c>
      <c r="F37" s="113">
        <v>0</v>
      </c>
      <c r="G37" s="113">
        <v>0</v>
      </c>
      <c r="H37" s="113">
        <v>0</v>
      </c>
      <c r="I37" s="113">
        <v>0</v>
      </c>
      <c r="J37" s="113">
        <v>0</v>
      </c>
      <c r="K37" s="113">
        <v>1</v>
      </c>
      <c r="L37" s="113">
        <v>0</v>
      </c>
      <c r="M37" s="113">
        <v>0</v>
      </c>
      <c r="N37" s="113">
        <v>7058</v>
      </c>
    </row>
    <row r="38" spans="1:14">
      <c r="A38" s="269"/>
      <c r="B38" s="269"/>
      <c r="C38" s="111" t="s">
        <v>5385</v>
      </c>
      <c r="D38" s="113">
        <v>1</v>
      </c>
      <c r="E38" s="113">
        <v>0</v>
      </c>
      <c r="F38" s="113">
        <v>0</v>
      </c>
      <c r="G38" s="113">
        <v>0</v>
      </c>
      <c r="H38" s="113">
        <v>0</v>
      </c>
      <c r="I38" s="113">
        <v>0</v>
      </c>
      <c r="J38" s="113">
        <v>0</v>
      </c>
      <c r="K38" s="113">
        <v>0</v>
      </c>
      <c r="L38" s="113">
        <v>1</v>
      </c>
      <c r="M38" s="113">
        <v>0</v>
      </c>
      <c r="N38" s="113">
        <v>2694</v>
      </c>
    </row>
    <row r="39" spans="1:14" ht="19">
      <c r="A39" s="269"/>
      <c r="B39" s="269"/>
      <c r="C39" s="111" t="s">
        <v>7453</v>
      </c>
      <c r="D39" s="113">
        <v>4</v>
      </c>
      <c r="E39" s="113">
        <v>2</v>
      </c>
      <c r="F39" s="113">
        <v>0</v>
      </c>
      <c r="G39" s="113">
        <v>0</v>
      </c>
      <c r="H39" s="113">
        <v>0</v>
      </c>
      <c r="I39" s="113">
        <v>0</v>
      </c>
      <c r="J39" s="113">
        <v>0</v>
      </c>
      <c r="K39" s="113">
        <v>0</v>
      </c>
      <c r="L39" s="113">
        <v>1</v>
      </c>
      <c r="M39" s="113">
        <v>1</v>
      </c>
      <c r="N39" s="113">
        <v>4918</v>
      </c>
    </row>
    <row r="40" spans="1:14">
      <c r="A40" s="269"/>
      <c r="B40" s="269"/>
      <c r="C40" s="111" t="s">
        <v>5386</v>
      </c>
      <c r="D40" s="113">
        <v>1</v>
      </c>
      <c r="E40" s="113">
        <v>0</v>
      </c>
      <c r="F40" s="113">
        <v>0</v>
      </c>
      <c r="G40" s="113">
        <v>0</v>
      </c>
      <c r="H40" s="113">
        <v>0</v>
      </c>
      <c r="I40" s="113">
        <v>0</v>
      </c>
      <c r="J40" s="113">
        <v>0</v>
      </c>
      <c r="K40" s="113">
        <v>1</v>
      </c>
      <c r="L40" s="113">
        <v>0</v>
      </c>
      <c r="M40" s="113">
        <v>0</v>
      </c>
      <c r="N40" s="113">
        <v>16226</v>
      </c>
    </row>
    <row r="41" spans="1:14">
      <c r="A41" s="269"/>
      <c r="B41" s="269"/>
      <c r="C41" s="111" t="s">
        <v>1939</v>
      </c>
      <c r="D41" s="113">
        <v>8</v>
      </c>
      <c r="E41" s="113">
        <v>0</v>
      </c>
      <c r="F41" s="113">
        <v>14</v>
      </c>
      <c r="G41" s="113">
        <v>0</v>
      </c>
      <c r="H41" s="113">
        <v>0</v>
      </c>
      <c r="I41" s="113">
        <v>0</v>
      </c>
      <c r="J41" s="113">
        <v>6</v>
      </c>
      <c r="K41" s="113">
        <v>5</v>
      </c>
      <c r="L41" s="113">
        <v>4</v>
      </c>
      <c r="M41" s="113">
        <v>7</v>
      </c>
      <c r="N41" s="113">
        <v>242894</v>
      </c>
    </row>
    <row r="42" spans="1:14">
      <c r="A42" s="269"/>
      <c r="B42" s="269"/>
      <c r="C42" s="111" t="s">
        <v>5387</v>
      </c>
      <c r="D42" s="113">
        <v>1</v>
      </c>
      <c r="E42" s="113">
        <v>0</v>
      </c>
      <c r="F42" s="113">
        <v>0</v>
      </c>
      <c r="G42" s="113">
        <v>0</v>
      </c>
      <c r="H42" s="113">
        <v>0</v>
      </c>
      <c r="I42" s="113">
        <v>0</v>
      </c>
      <c r="J42" s="113">
        <v>0</v>
      </c>
      <c r="K42" s="113">
        <v>0</v>
      </c>
      <c r="L42" s="113">
        <v>1</v>
      </c>
      <c r="M42" s="113">
        <v>0</v>
      </c>
      <c r="N42" s="113">
        <v>13458</v>
      </c>
    </row>
    <row r="43" spans="1:14">
      <c r="A43" s="269"/>
      <c r="B43" s="269"/>
      <c r="C43" s="111" t="s">
        <v>5388</v>
      </c>
      <c r="D43" s="113">
        <v>0</v>
      </c>
      <c r="E43" s="113">
        <v>1</v>
      </c>
      <c r="F43" s="113">
        <v>0</v>
      </c>
      <c r="G43" s="113">
        <v>0</v>
      </c>
      <c r="H43" s="113">
        <v>0</v>
      </c>
      <c r="I43" s="113">
        <v>0</v>
      </c>
      <c r="J43" s="113">
        <v>0</v>
      </c>
      <c r="K43" s="113">
        <v>0</v>
      </c>
      <c r="L43" s="113">
        <v>1</v>
      </c>
      <c r="M43" s="113">
        <v>0</v>
      </c>
      <c r="N43" s="113">
        <v>15051</v>
      </c>
    </row>
    <row r="44" spans="1:14">
      <c r="A44" s="269"/>
      <c r="B44" s="269"/>
      <c r="C44" s="111" t="s">
        <v>2630</v>
      </c>
      <c r="D44" s="113">
        <v>1</v>
      </c>
      <c r="E44" s="113">
        <v>0</v>
      </c>
      <c r="F44" s="115">
        <v>0</v>
      </c>
      <c r="G44" s="113">
        <v>0</v>
      </c>
      <c r="H44" s="113">
        <v>0</v>
      </c>
      <c r="I44" s="113">
        <v>0</v>
      </c>
      <c r="J44" s="113">
        <v>0</v>
      </c>
      <c r="K44" s="113">
        <v>0</v>
      </c>
      <c r="L44" s="113">
        <v>0</v>
      </c>
      <c r="M44" s="113">
        <v>1</v>
      </c>
      <c r="N44" s="113">
        <v>1446</v>
      </c>
    </row>
    <row r="45" spans="1:14">
      <c r="A45" s="269"/>
      <c r="B45" s="269"/>
      <c r="C45" s="111" t="s">
        <v>5389</v>
      </c>
      <c r="D45" s="113">
        <v>0</v>
      </c>
      <c r="E45" s="113">
        <v>0</v>
      </c>
      <c r="F45" s="113">
        <v>1</v>
      </c>
      <c r="G45" s="113">
        <v>0</v>
      </c>
      <c r="H45" s="113">
        <v>0</v>
      </c>
      <c r="I45" s="113">
        <v>0</v>
      </c>
      <c r="J45" s="113">
        <v>0</v>
      </c>
      <c r="K45" s="113">
        <v>0</v>
      </c>
      <c r="L45" s="113">
        <v>0</v>
      </c>
      <c r="M45" s="113">
        <v>1</v>
      </c>
      <c r="N45" s="113">
        <v>26309</v>
      </c>
    </row>
    <row r="46" spans="1:14">
      <c r="A46" s="269"/>
      <c r="B46" s="269"/>
      <c r="C46" s="111" t="s">
        <v>5390</v>
      </c>
      <c r="D46" s="113">
        <v>3</v>
      </c>
      <c r="E46" s="113">
        <v>1</v>
      </c>
      <c r="F46" s="113">
        <v>0</v>
      </c>
      <c r="G46" s="113">
        <v>0</v>
      </c>
      <c r="H46" s="113">
        <v>0</v>
      </c>
      <c r="I46" s="113">
        <v>0</v>
      </c>
      <c r="J46" s="113">
        <v>1</v>
      </c>
      <c r="K46" s="113">
        <v>1</v>
      </c>
      <c r="L46" s="113">
        <v>1</v>
      </c>
      <c r="M46" s="113">
        <v>1</v>
      </c>
      <c r="N46" s="113">
        <v>31644</v>
      </c>
    </row>
    <row r="47" spans="1:14">
      <c r="A47" s="269"/>
      <c r="B47" s="269"/>
      <c r="C47" s="111" t="s">
        <v>5391</v>
      </c>
      <c r="D47" s="113">
        <v>2</v>
      </c>
      <c r="E47" s="113">
        <v>0</v>
      </c>
      <c r="F47" s="113">
        <v>0</v>
      </c>
      <c r="G47" s="113">
        <v>0</v>
      </c>
      <c r="H47" s="113">
        <v>0</v>
      </c>
      <c r="I47" s="113">
        <v>0</v>
      </c>
      <c r="J47" s="113">
        <v>1</v>
      </c>
      <c r="K47" s="113">
        <v>1</v>
      </c>
      <c r="L47" s="113">
        <v>0</v>
      </c>
      <c r="M47" s="113">
        <v>0</v>
      </c>
      <c r="N47" s="113">
        <v>6279</v>
      </c>
    </row>
    <row r="48" spans="1:14">
      <c r="A48" s="269"/>
      <c r="B48" s="269"/>
      <c r="C48" s="111" t="s">
        <v>5392</v>
      </c>
      <c r="D48" s="113">
        <v>0</v>
      </c>
      <c r="E48" s="113">
        <v>3</v>
      </c>
      <c r="F48" s="113">
        <v>0</v>
      </c>
      <c r="G48" s="113">
        <v>0</v>
      </c>
      <c r="H48" s="113">
        <v>0</v>
      </c>
      <c r="I48" s="113">
        <v>0</v>
      </c>
      <c r="J48" s="113">
        <v>0</v>
      </c>
      <c r="K48" s="113">
        <v>0</v>
      </c>
      <c r="L48" s="113">
        <v>0</v>
      </c>
      <c r="M48" s="113">
        <v>3</v>
      </c>
      <c r="N48" s="113">
        <v>14065</v>
      </c>
    </row>
    <row r="49" spans="1:14">
      <c r="A49" s="269"/>
      <c r="B49" s="269"/>
      <c r="C49" s="111" t="s">
        <v>5393</v>
      </c>
      <c r="D49" s="113">
        <v>1</v>
      </c>
      <c r="E49" s="113">
        <v>0</v>
      </c>
      <c r="F49" s="113">
        <v>0</v>
      </c>
      <c r="G49" s="113">
        <v>0</v>
      </c>
      <c r="H49" s="113">
        <v>0</v>
      </c>
      <c r="I49" s="113">
        <v>0</v>
      </c>
      <c r="J49" s="113">
        <v>0</v>
      </c>
      <c r="K49" s="113">
        <v>0</v>
      </c>
      <c r="L49" s="113">
        <v>0</v>
      </c>
      <c r="M49" s="113">
        <v>1</v>
      </c>
      <c r="N49" s="113">
        <v>923</v>
      </c>
    </row>
    <row r="50" spans="1:14">
      <c r="A50" s="269"/>
      <c r="B50" s="269"/>
      <c r="C50" s="111" t="s">
        <v>5394</v>
      </c>
      <c r="D50" s="113">
        <v>0</v>
      </c>
      <c r="E50" s="113">
        <v>1</v>
      </c>
      <c r="F50" s="113">
        <v>0</v>
      </c>
      <c r="G50" s="113">
        <v>0</v>
      </c>
      <c r="H50" s="113">
        <v>0</v>
      </c>
      <c r="I50" s="113">
        <v>0</v>
      </c>
      <c r="J50" s="113">
        <v>0</v>
      </c>
      <c r="K50" s="113">
        <v>0</v>
      </c>
      <c r="L50" s="113">
        <v>1</v>
      </c>
      <c r="M50" s="113"/>
      <c r="N50" s="113">
        <v>24516</v>
      </c>
    </row>
    <row r="51" spans="1:14">
      <c r="A51" s="269"/>
      <c r="B51" s="269"/>
      <c r="C51" s="111" t="s">
        <v>5395</v>
      </c>
      <c r="D51" s="113">
        <v>5</v>
      </c>
      <c r="E51" s="113">
        <v>0</v>
      </c>
      <c r="F51" s="113">
        <v>0</v>
      </c>
      <c r="G51" s="113">
        <v>0</v>
      </c>
      <c r="H51" s="113">
        <v>0</v>
      </c>
      <c r="I51" s="113">
        <v>0</v>
      </c>
      <c r="J51" s="113">
        <v>2</v>
      </c>
      <c r="K51" s="113">
        <v>1</v>
      </c>
      <c r="L51" s="113">
        <v>0</v>
      </c>
      <c r="M51" s="113">
        <v>2</v>
      </c>
      <c r="N51" s="113">
        <v>36744</v>
      </c>
    </row>
    <row r="52" spans="1:14">
      <c r="A52" s="269"/>
      <c r="B52" s="269"/>
      <c r="C52" s="111" t="s">
        <v>5396</v>
      </c>
      <c r="D52" s="113">
        <v>1</v>
      </c>
      <c r="E52" s="113">
        <v>0</v>
      </c>
      <c r="F52" s="113">
        <v>0</v>
      </c>
      <c r="G52" s="113">
        <v>0</v>
      </c>
      <c r="H52" s="113">
        <v>0</v>
      </c>
      <c r="I52" s="113">
        <v>0</v>
      </c>
      <c r="J52" s="113">
        <v>0</v>
      </c>
      <c r="K52" s="113">
        <v>1</v>
      </c>
      <c r="L52" s="113">
        <v>0</v>
      </c>
      <c r="M52" s="113">
        <v>0</v>
      </c>
      <c r="N52" s="113">
        <v>9528</v>
      </c>
    </row>
    <row r="53" spans="1:14">
      <c r="A53" s="269"/>
      <c r="B53" s="269"/>
      <c r="C53" s="111" t="s">
        <v>5397</v>
      </c>
      <c r="D53" s="113">
        <v>1</v>
      </c>
      <c r="E53" s="113">
        <v>0</v>
      </c>
      <c r="F53" s="113">
        <v>0</v>
      </c>
      <c r="G53" s="113">
        <v>0</v>
      </c>
      <c r="H53" s="113">
        <v>0</v>
      </c>
      <c r="I53" s="113">
        <v>0</v>
      </c>
      <c r="J53" s="113">
        <v>1</v>
      </c>
      <c r="K53" s="113">
        <v>0</v>
      </c>
      <c r="L53" s="113">
        <v>0</v>
      </c>
      <c r="M53" s="113">
        <v>0</v>
      </c>
      <c r="N53" s="113">
        <v>4137</v>
      </c>
    </row>
    <row r="54" spans="1:14">
      <c r="A54" s="269"/>
      <c r="B54" s="269"/>
      <c r="C54" s="111" t="s">
        <v>1942</v>
      </c>
      <c r="D54" s="113">
        <v>2</v>
      </c>
      <c r="E54" s="113">
        <v>0</v>
      </c>
      <c r="F54" s="113">
        <v>0</v>
      </c>
      <c r="G54" s="113">
        <v>1</v>
      </c>
      <c r="H54" s="113">
        <v>0</v>
      </c>
      <c r="I54" s="113">
        <v>0</v>
      </c>
      <c r="J54" s="113">
        <v>2</v>
      </c>
      <c r="K54" s="113">
        <v>0</v>
      </c>
      <c r="L54" s="113">
        <v>1</v>
      </c>
      <c r="M54" s="113">
        <v>0</v>
      </c>
      <c r="N54" s="113">
        <v>21170</v>
      </c>
    </row>
    <row r="55" spans="1:14">
      <c r="A55" s="269"/>
      <c r="B55" s="269"/>
      <c r="C55" s="111" t="s">
        <v>5398</v>
      </c>
      <c r="D55" s="113">
        <v>1</v>
      </c>
      <c r="E55" s="113">
        <v>0</v>
      </c>
      <c r="F55" s="113">
        <v>0</v>
      </c>
      <c r="G55" s="113">
        <v>0</v>
      </c>
      <c r="H55" s="113">
        <v>0</v>
      </c>
      <c r="I55" s="113">
        <v>0</v>
      </c>
      <c r="J55" s="113">
        <v>1</v>
      </c>
      <c r="K55" s="113">
        <v>0</v>
      </c>
      <c r="L55" s="113">
        <v>0</v>
      </c>
      <c r="M55" s="113">
        <v>0</v>
      </c>
      <c r="N55" s="113">
        <v>9602</v>
      </c>
    </row>
    <row r="56" spans="1:14">
      <c r="A56" s="269"/>
      <c r="B56" s="269"/>
      <c r="C56" s="111" t="s">
        <v>5399</v>
      </c>
      <c r="D56" s="113">
        <v>1</v>
      </c>
      <c r="E56" s="113">
        <v>0</v>
      </c>
      <c r="F56" s="113">
        <v>0</v>
      </c>
      <c r="G56" s="113">
        <v>0</v>
      </c>
      <c r="H56" s="113">
        <v>0</v>
      </c>
      <c r="I56" s="113">
        <v>0</v>
      </c>
      <c r="J56" s="113">
        <v>0</v>
      </c>
      <c r="K56" s="113">
        <v>1</v>
      </c>
      <c r="L56" s="113">
        <v>0</v>
      </c>
      <c r="M56" s="113">
        <v>0</v>
      </c>
      <c r="N56" s="113">
        <v>3103</v>
      </c>
    </row>
    <row r="57" spans="1:14">
      <c r="A57" s="269"/>
      <c r="B57" s="269"/>
      <c r="C57" s="111" t="s">
        <v>2161</v>
      </c>
      <c r="D57" s="113">
        <v>2</v>
      </c>
      <c r="E57" s="113">
        <v>0</v>
      </c>
      <c r="F57" s="113">
        <v>0</v>
      </c>
      <c r="G57" s="113">
        <v>0</v>
      </c>
      <c r="H57" s="113">
        <v>0</v>
      </c>
      <c r="I57" s="113">
        <v>0</v>
      </c>
      <c r="J57" s="113">
        <v>0</v>
      </c>
      <c r="K57" s="113">
        <v>1</v>
      </c>
      <c r="L57" s="113">
        <v>1</v>
      </c>
      <c r="M57" s="113">
        <v>0</v>
      </c>
      <c r="N57" s="113">
        <v>2393</v>
      </c>
    </row>
    <row r="58" spans="1:14">
      <c r="A58" s="269"/>
      <c r="B58" s="269"/>
      <c r="C58" s="111" t="s">
        <v>1945</v>
      </c>
      <c r="D58" s="113">
        <v>0</v>
      </c>
      <c r="E58" s="113">
        <v>0</v>
      </c>
      <c r="F58" s="113">
        <v>1</v>
      </c>
      <c r="G58" s="113">
        <v>0</v>
      </c>
      <c r="H58" s="113">
        <v>0</v>
      </c>
      <c r="I58" s="113">
        <v>0</v>
      </c>
      <c r="J58" s="113">
        <v>0</v>
      </c>
      <c r="K58" s="113">
        <v>1</v>
      </c>
      <c r="L58" s="113">
        <v>0</v>
      </c>
      <c r="M58" s="113">
        <v>0</v>
      </c>
      <c r="N58" s="113">
        <v>14764</v>
      </c>
    </row>
    <row r="59" spans="1:14">
      <c r="A59" s="269"/>
      <c r="B59" s="269"/>
      <c r="C59" s="111" t="s">
        <v>5400</v>
      </c>
      <c r="D59" s="113">
        <v>1</v>
      </c>
      <c r="E59" s="113">
        <v>0</v>
      </c>
      <c r="F59" s="113">
        <v>0</v>
      </c>
      <c r="G59" s="113">
        <v>0</v>
      </c>
      <c r="H59" s="113">
        <v>0</v>
      </c>
      <c r="I59" s="113">
        <v>0</v>
      </c>
      <c r="J59" s="113">
        <v>0</v>
      </c>
      <c r="K59" s="113">
        <v>0</v>
      </c>
      <c r="L59" s="113">
        <v>1</v>
      </c>
      <c r="M59" s="113">
        <v>0</v>
      </c>
      <c r="N59" s="113">
        <v>16309</v>
      </c>
    </row>
    <row r="60" spans="1:14">
      <c r="A60" s="269"/>
      <c r="B60" s="269"/>
      <c r="C60" s="111" t="s">
        <v>5401</v>
      </c>
      <c r="D60" s="113">
        <v>1</v>
      </c>
      <c r="E60" s="113">
        <v>0</v>
      </c>
      <c r="F60" s="113">
        <v>0</v>
      </c>
      <c r="G60" s="113">
        <v>0</v>
      </c>
      <c r="H60" s="113">
        <v>0</v>
      </c>
      <c r="I60" s="113">
        <v>0</v>
      </c>
      <c r="J60" s="113">
        <v>0</v>
      </c>
      <c r="K60" s="113">
        <v>0</v>
      </c>
      <c r="L60" s="113">
        <v>1</v>
      </c>
      <c r="M60" s="113">
        <v>0</v>
      </c>
      <c r="N60" s="113">
        <v>1886</v>
      </c>
    </row>
    <row r="61" spans="1:14">
      <c r="A61" s="269"/>
      <c r="B61" s="269"/>
      <c r="C61" s="111" t="s">
        <v>5402</v>
      </c>
      <c r="D61" s="113">
        <v>1</v>
      </c>
      <c r="E61" s="113">
        <v>1</v>
      </c>
      <c r="F61" s="113">
        <v>0</v>
      </c>
      <c r="G61" s="113">
        <v>0</v>
      </c>
      <c r="H61" s="113">
        <v>1</v>
      </c>
      <c r="I61" s="113">
        <v>0</v>
      </c>
      <c r="J61" s="113">
        <v>0</v>
      </c>
      <c r="K61" s="113">
        <v>1</v>
      </c>
      <c r="L61" s="113">
        <v>0</v>
      </c>
      <c r="M61" s="113">
        <v>2</v>
      </c>
      <c r="N61" s="113">
        <v>11859</v>
      </c>
    </row>
    <row r="62" spans="1:14">
      <c r="A62" s="269"/>
      <c r="B62" s="269"/>
      <c r="C62" s="111" t="s">
        <v>2961</v>
      </c>
      <c r="D62" s="113">
        <v>1</v>
      </c>
      <c r="E62" s="113">
        <v>4</v>
      </c>
      <c r="F62" s="113">
        <v>0</v>
      </c>
      <c r="G62" s="113">
        <v>0</v>
      </c>
      <c r="H62" s="113">
        <v>0</v>
      </c>
      <c r="I62" s="113">
        <v>0</v>
      </c>
      <c r="J62" s="113">
        <v>0</v>
      </c>
      <c r="K62" s="113">
        <v>0</v>
      </c>
      <c r="L62" s="113">
        <v>1</v>
      </c>
      <c r="M62" s="113">
        <v>4</v>
      </c>
      <c r="N62" s="113">
        <v>18822</v>
      </c>
    </row>
    <row r="63" spans="1:14">
      <c r="A63" s="269"/>
      <c r="B63" s="269"/>
      <c r="C63" s="111" t="s">
        <v>5403</v>
      </c>
      <c r="D63" s="113">
        <v>0</v>
      </c>
      <c r="E63" s="113">
        <v>1</v>
      </c>
      <c r="F63" s="113">
        <v>1</v>
      </c>
      <c r="G63" s="113">
        <v>0</v>
      </c>
      <c r="H63" s="113">
        <v>0</v>
      </c>
      <c r="I63" s="113">
        <v>0</v>
      </c>
      <c r="J63" s="113">
        <v>0</v>
      </c>
      <c r="K63" s="113">
        <v>0</v>
      </c>
      <c r="L63" s="113">
        <v>2</v>
      </c>
      <c r="M63" s="113">
        <v>0</v>
      </c>
      <c r="N63" s="113">
        <v>23379</v>
      </c>
    </row>
    <row r="64" spans="1:14">
      <c r="A64" s="269"/>
      <c r="B64" s="269"/>
      <c r="C64" s="111" t="s">
        <v>5404</v>
      </c>
      <c r="D64" s="113">
        <v>0</v>
      </c>
      <c r="E64" s="113">
        <v>2</v>
      </c>
      <c r="F64" s="113">
        <v>0</v>
      </c>
      <c r="G64" s="113">
        <v>0</v>
      </c>
      <c r="H64" s="113">
        <v>1</v>
      </c>
      <c r="I64" s="113">
        <v>0</v>
      </c>
      <c r="J64" s="113"/>
      <c r="K64" s="113"/>
      <c r="L64" s="113">
        <v>0</v>
      </c>
      <c r="M64" s="113">
        <v>3</v>
      </c>
      <c r="N64" s="113">
        <v>104151</v>
      </c>
    </row>
    <row r="65" spans="1:14">
      <c r="A65" s="269"/>
      <c r="B65" s="269"/>
      <c r="C65" s="111" t="s">
        <v>5405</v>
      </c>
      <c r="D65" s="113">
        <v>1</v>
      </c>
      <c r="E65" s="113">
        <v>0</v>
      </c>
      <c r="F65" s="113">
        <v>0</v>
      </c>
      <c r="G65" s="113">
        <v>0</v>
      </c>
      <c r="H65" s="113">
        <v>0</v>
      </c>
      <c r="I65" s="113">
        <v>0</v>
      </c>
      <c r="J65" s="113">
        <v>1</v>
      </c>
      <c r="K65" s="113">
        <v>0</v>
      </c>
      <c r="L65" s="113">
        <v>0</v>
      </c>
      <c r="M65" s="113">
        <v>0</v>
      </c>
      <c r="N65" s="113">
        <v>562</v>
      </c>
    </row>
    <row r="66" spans="1:14">
      <c r="A66" s="269"/>
      <c r="B66" s="269"/>
      <c r="C66" s="111" t="s">
        <v>5406</v>
      </c>
      <c r="D66" s="113">
        <v>1</v>
      </c>
      <c r="E66" s="113">
        <v>0</v>
      </c>
      <c r="F66" s="113">
        <v>0</v>
      </c>
      <c r="G66" s="113">
        <v>0</v>
      </c>
      <c r="H66" s="113">
        <v>0</v>
      </c>
      <c r="I66" s="113">
        <v>0</v>
      </c>
      <c r="J66" s="113">
        <v>1</v>
      </c>
      <c r="K66" s="113">
        <v>0</v>
      </c>
      <c r="L66" s="113">
        <v>0</v>
      </c>
      <c r="M66" s="113">
        <v>0</v>
      </c>
      <c r="N66" s="113">
        <v>1828</v>
      </c>
    </row>
    <row r="67" spans="1:14">
      <c r="A67" s="269"/>
      <c r="B67" s="269"/>
      <c r="C67" s="111" t="s">
        <v>5407</v>
      </c>
      <c r="D67" s="113">
        <v>2</v>
      </c>
      <c r="E67" s="113">
        <v>1</v>
      </c>
      <c r="F67" s="113">
        <v>0</v>
      </c>
      <c r="G67" s="113">
        <v>0</v>
      </c>
      <c r="H67" s="113">
        <v>0</v>
      </c>
      <c r="I67" s="113">
        <v>0</v>
      </c>
      <c r="J67" s="113">
        <v>0</v>
      </c>
      <c r="K67" s="113">
        <v>1</v>
      </c>
      <c r="L67" s="113">
        <v>1</v>
      </c>
      <c r="M67" s="113">
        <v>1</v>
      </c>
      <c r="N67" s="113">
        <v>34369</v>
      </c>
    </row>
    <row r="68" spans="1:14">
      <c r="A68" s="269"/>
      <c r="B68" s="269"/>
      <c r="C68" s="111" t="s">
        <v>1950</v>
      </c>
      <c r="D68" s="113">
        <v>1</v>
      </c>
      <c r="E68" s="113">
        <v>0</v>
      </c>
      <c r="F68" s="113">
        <v>0</v>
      </c>
      <c r="G68" s="113">
        <v>0</v>
      </c>
      <c r="H68" s="113">
        <v>0</v>
      </c>
      <c r="I68" s="113">
        <v>0</v>
      </c>
      <c r="J68" s="113">
        <v>1</v>
      </c>
      <c r="K68" s="113">
        <v>0</v>
      </c>
      <c r="L68" s="113">
        <v>0</v>
      </c>
      <c r="M68" s="113">
        <v>0</v>
      </c>
      <c r="N68" s="113">
        <v>1653</v>
      </c>
    </row>
    <row r="69" spans="1:14">
      <c r="A69" s="269"/>
      <c r="B69" s="269" t="s">
        <v>1951</v>
      </c>
      <c r="C69" s="111"/>
      <c r="D69" s="112">
        <v>1</v>
      </c>
      <c r="E69" s="112">
        <v>1</v>
      </c>
      <c r="F69" s="112">
        <v>0</v>
      </c>
      <c r="G69" s="112">
        <v>0</v>
      </c>
      <c r="H69" s="112">
        <v>0</v>
      </c>
      <c r="I69" s="112">
        <v>0</v>
      </c>
      <c r="J69" s="112"/>
      <c r="K69" s="112"/>
      <c r="L69" s="112"/>
      <c r="M69" s="112"/>
      <c r="N69" s="112"/>
    </row>
    <row r="70" spans="1:14">
      <c r="A70" s="269"/>
      <c r="B70" s="269"/>
      <c r="C70" s="111" t="s">
        <v>5408</v>
      </c>
      <c r="D70" s="113">
        <v>1</v>
      </c>
      <c r="E70" s="113">
        <v>1</v>
      </c>
      <c r="F70" s="113">
        <v>0</v>
      </c>
      <c r="G70" s="113">
        <v>0</v>
      </c>
      <c r="H70" s="113">
        <v>0</v>
      </c>
      <c r="I70" s="113">
        <v>0</v>
      </c>
      <c r="J70" s="113">
        <v>0</v>
      </c>
      <c r="K70" s="113">
        <v>1</v>
      </c>
      <c r="L70" s="113">
        <v>0</v>
      </c>
      <c r="M70" s="113">
        <v>1</v>
      </c>
      <c r="N70" s="113">
        <v>25843</v>
      </c>
    </row>
    <row r="71" spans="1:14">
      <c r="A71" s="269"/>
      <c r="B71" s="269" t="s">
        <v>1955</v>
      </c>
      <c r="C71" s="111"/>
      <c r="D71" s="112">
        <v>28</v>
      </c>
      <c r="E71" s="112">
        <v>8</v>
      </c>
      <c r="F71" s="112">
        <v>3</v>
      </c>
      <c r="G71" s="112">
        <v>2</v>
      </c>
      <c r="H71" s="112">
        <v>0</v>
      </c>
      <c r="I71" s="112">
        <v>1</v>
      </c>
      <c r="J71" s="112"/>
      <c r="K71" s="112"/>
      <c r="L71" s="112"/>
      <c r="M71" s="112"/>
      <c r="N71" s="112"/>
    </row>
    <row r="72" spans="1:14">
      <c r="A72" s="269"/>
      <c r="B72" s="269"/>
      <c r="C72" s="111" t="s">
        <v>5409</v>
      </c>
      <c r="D72" s="113">
        <v>0</v>
      </c>
      <c r="E72" s="113">
        <v>1</v>
      </c>
      <c r="F72" s="113">
        <v>0</v>
      </c>
      <c r="G72" s="113">
        <v>0</v>
      </c>
      <c r="H72" s="113">
        <v>0</v>
      </c>
      <c r="I72" s="113">
        <v>0</v>
      </c>
      <c r="J72" s="113">
        <v>0</v>
      </c>
      <c r="K72" s="113">
        <v>1</v>
      </c>
      <c r="L72" s="113">
        <v>0</v>
      </c>
      <c r="M72" s="113">
        <v>0</v>
      </c>
      <c r="N72" s="113"/>
    </row>
    <row r="73" spans="1:14">
      <c r="A73" s="269"/>
      <c r="B73" s="269"/>
      <c r="C73" s="111" t="s">
        <v>1958</v>
      </c>
      <c r="D73" s="113">
        <v>1</v>
      </c>
      <c r="E73" s="113">
        <v>2</v>
      </c>
      <c r="F73" s="113">
        <v>0</v>
      </c>
      <c r="G73" s="113">
        <v>0</v>
      </c>
      <c r="H73" s="113">
        <v>0</v>
      </c>
      <c r="I73" s="113">
        <v>0</v>
      </c>
      <c r="J73" s="113">
        <v>0</v>
      </c>
      <c r="K73" s="113">
        <v>0</v>
      </c>
      <c r="L73" s="113">
        <v>2</v>
      </c>
      <c r="M73" s="113">
        <v>1</v>
      </c>
      <c r="N73" s="113"/>
    </row>
    <row r="74" spans="1:14" ht="19">
      <c r="A74" s="269"/>
      <c r="B74" s="269"/>
      <c r="C74" s="111" t="s">
        <v>7454</v>
      </c>
      <c r="D74" s="113">
        <v>20</v>
      </c>
      <c r="E74" s="113">
        <v>4</v>
      </c>
      <c r="F74" s="113">
        <v>3</v>
      </c>
      <c r="G74" s="113">
        <v>0</v>
      </c>
      <c r="H74" s="113">
        <v>0</v>
      </c>
      <c r="I74" s="113">
        <v>0</v>
      </c>
      <c r="J74" s="113">
        <v>2</v>
      </c>
      <c r="K74" s="113">
        <v>9</v>
      </c>
      <c r="L74" s="113">
        <v>10</v>
      </c>
      <c r="M74" s="113">
        <v>5</v>
      </c>
      <c r="N74" s="113"/>
    </row>
    <row r="75" spans="1:14">
      <c r="A75" s="269"/>
      <c r="B75" s="269"/>
      <c r="C75" s="111" t="s">
        <v>2394</v>
      </c>
      <c r="D75" s="113">
        <v>0</v>
      </c>
      <c r="E75" s="113">
        <v>1</v>
      </c>
      <c r="F75" s="113">
        <v>0</v>
      </c>
      <c r="G75" s="113">
        <v>0</v>
      </c>
      <c r="H75" s="113">
        <v>0</v>
      </c>
      <c r="I75" s="113">
        <v>0</v>
      </c>
      <c r="J75" s="113">
        <v>0</v>
      </c>
      <c r="K75" s="113">
        <v>1</v>
      </c>
      <c r="L75" s="113">
        <v>0</v>
      </c>
      <c r="M75" s="113">
        <v>0</v>
      </c>
      <c r="N75" s="113"/>
    </row>
    <row r="76" spans="1:14">
      <c r="A76" s="269"/>
      <c r="B76" s="269"/>
      <c r="C76" s="111" t="s">
        <v>5410</v>
      </c>
      <c r="D76" s="113">
        <v>1</v>
      </c>
      <c r="E76" s="113">
        <v>0</v>
      </c>
      <c r="F76" s="113">
        <v>0</v>
      </c>
      <c r="G76" s="113">
        <v>0</v>
      </c>
      <c r="H76" s="113">
        <v>0</v>
      </c>
      <c r="I76" s="113">
        <v>0</v>
      </c>
      <c r="J76" s="113">
        <v>0</v>
      </c>
      <c r="K76" s="113">
        <v>0</v>
      </c>
      <c r="L76" s="113">
        <v>1</v>
      </c>
      <c r="M76" s="113">
        <v>0</v>
      </c>
      <c r="N76" s="113"/>
    </row>
    <row r="77" spans="1:14">
      <c r="A77" s="269"/>
      <c r="B77" s="269"/>
      <c r="C77" s="111" t="s">
        <v>1939</v>
      </c>
      <c r="D77" s="113">
        <v>5</v>
      </c>
      <c r="E77" s="113">
        <v>0</v>
      </c>
      <c r="F77" s="113">
        <v>0</v>
      </c>
      <c r="G77" s="113">
        <v>0</v>
      </c>
      <c r="H77" s="113">
        <v>0</v>
      </c>
      <c r="I77" s="113">
        <v>1</v>
      </c>
      <c r="J77" s="113">
        <v>1</v>
      </c>
      <c r="K77" s="113">
        <v>1</v>
      </c>
      <c r="L77" s="113">
        <v>0</v>
      </c>
      <c r="M77" s="113">
        <v>4</v>
      </c>
      <c r="N77" s="113"/>
    </row>
    <row r="78" spans="1:14" ht="19">
      <c r="A78" s="269"/>
      <c r="B78" s="269"/>
      <c r="C78" s="111" t="s">
        <v>7455</v>
      </c>
      <c r="D78" s="113">
        <v>0</v>
      </c>
      <c r="E78" s="113">
        <v>0</v>
      </c>
      <c r="F78" s="113">
        <v>0</v>
      </c>
      <c r="G78" s="113">
        <v>2</v>
      </c>
      <c r="H78" s="113">
        <v>0</v>
      </c>
      <c r="I78" s="113">
        <v>0</v>
      </c>
      <c r="J78" s="113">
        <v>0</v>
      </c>
      <c r="K78" s="113">
        <v>0</v>
      </c>
      <c r="L78" s="113">
        <v>0</v>
      </c>
      <c r="M78" s="113">
        <v>1</v>
      </c>
      <c r="N78" s="113"/>
    </row>
    <row r="79" spans="1:14">
      <c r="A79" s="269"/>
      <c r="B79" s="269"/>
      <c r="C79" s="111" t="s">
        <v>131</v>
      </c>
      <c r="D79" s="113">
        <v>1</v>
      </c>
      <c r="E79" s="113">
        <v>0</v>
      </c>
      <c r="F79" s="113">
        <v>0</v>
      </c>
      <c r="G79" s="113">
        <v>0</v>
      </c>
      <c r="H79" s="113">
        <v>0</v>
      </c>
      <c r="I79" s="113">
        <v>0</v>
      </c>
      <c r="J79" s="113">
        <v>0</v>
      </c>
      <c r="K79" s="113">
        <v>0</v>
      </c>
      <c r="L79" s="113">
        <v>1</v>
      </c>
      <c r="M79" s="113">
        <v>0</v>
      </c>
      <c r="N79" s="113"/>
    </row>
    <row r="80" spans="1:14">
      <c r="A80" s="269"/>
      <c r="B80" s="269" t="s">
        <v>1963</v>
      </c>
      <c r="C80" s="111"/>
      <c r="D80" s="112">
        <v>18</v>
      </c>
      <c r="E80" s="112">
        <v>1</v>
      </c>
      <c r="F80" s="112">
        <v>0</v>
      </c>
      <c r="G80" s="112">
        <v>1</v>
      </c>
      <c r="H80" s="112">
        <v>0</v>
      </c>
      <c r="I80" s="112">
        <v>1</v>
      </c>
      <c r="J80" s="112"/>
      <c r="K80" s="112"/>
      <c r="L80" s="112"/>
      <c r="M80" s="112"/>
      <c r="N80" s="112"/>
    </row>
    <row r="81" spans="1:14">
      <c r="A81" s="269"/>
      <c r="B81" s="269"/>
      <c r="C81" s="111" t="s">
        <v>3515</v>
      </c>
      <c r="D81" s="113">
        <v>1</v>
      </c>
      <c r="E81" s="113">
        <v>0</v>
      </c>
      <c r="F81" s="113">
        <v>0</v>
      </c>
      <c r="G81" s="113">
        <v>0</v>
      </c>
      <c r="H81" s="113">
        <v>0</v>
      </c>
      <c r="I81" s="113">
        <v>0</v>
      </c>
      <c r="J81" s="113">
        <v>0</v>
      </c>
      <c r="K81" s="113">
        <v>1</v>
      </c>
      <c r="L81" s="113">
        <v>0</v>
      </c>
      <c r="M81" s="113">
        <v>0</v>
      </c>
      <c r="N81" s="113"/>
    </row>
    <row r="82" spans="1:14">
      <c r="A82" s="269"/>
      <c r="B82" s="269"/>
      <c r="C82" s="13" t="s">
        <v>5411</v>
      </c>
      <c r="D82" s="113">
        <v>1</v>
      </c>
      <c r="E82" s="113">
        <v>0</v>
      </c>
      <c r="F82" s="113">
        <v>0</v>
      </c>
      <c r="G82" s="113">
        <v>0</v>
      </c>
      <c r="H82" s="113">
        <v>0</v>
      </c>
      <c r="I82" s="113">
        <v>0</v>
      </c>
      <c r="J82" s="113">
        <v>0</v>
      </c>
      <c r="K82" s="113">
        <v>0</v>
      </c>
      <c r="L82" s="113">
        <v>1</v>
      </c>
      <c r="M82" s="113">
        <v>0</v>
      </c>
      <c r="N82" s="113"/>
    </row>
    <row r="83" spans="1:14">
      <c r="A83" s="269"/>
      <c r="B83" s="269"/>
      <c r="C83" s="13" t="s">
        <v>1921</v>
      </c>
      <c r="D83" s="113">
        <v>4</v>
      </c>
      <c r="E83" s="113">
        <v>1</v>
      </c>
      <c r="F83" s="113">
        <v>0</v>
      </c>
      <c r="G83" s="113">
        <v>1</v>
      </c>
      <c r="H83" s="113">
        <v>0</v>
      </c>
      <c r="I83" s="113">
        <v>1</v>
      </c>
      <c r="J83" s="113">
        <v>2</v>
      </c>
      <c r="K83" s="113">
        <v>1</v>
      </c>
      <c r="L83" s="113">
        <v>1</v>
      </c>
      <c r="M83" s="113">
        <v>3</v>
      </c>
      <c r="N83" s="113"/>
    </row>
    <row r="84" spans="1:14">
      <c r="A84" s="269"/>
      <c r="B84" s="269"/>
      <c r="C84" s="111" t="s">
        <v>3681</v>
      </c>
      <c r="D84" s="113">
        <v>6</v>
      </c>
      <c r="E84" s="113">
        <v>0</v>
      </c>
      <c r="F84" s="113">
        <v>0</v>
      </c>
      <c r="G84" s="113">
        <v>0</v>
      </c>
      <c r="H84" s="113">
        <v>0</v>
      </c>
      <c r="I84" s="113">
        <v>0</v>
      </c>
      <c r="J84" s="113">
        <v>0</v>
      </c>
      <c r="K84" s="113">
        <v>1</v>
      </c>
      <c r="L84" s="113">
        <v>2</v>
      </c>
      <c r="M84" s="113">
        <v>3</v>
      </c>
      <c r="N84" s="113"/>
    </row>
    <row r="85" spans="1:14">
      <c r="A85" s="269"/>
      <c r="B85" s="269"/>
      <c r="C85" s="111" t="s">
        <v>2436</v>
      </c>
      <c r="D85" s="113">
        <v>1</v>
      </c>
      <c r="E85" s="113">
        <v>0</v>
      </c>
      <c r="F85" s="113">
        <v>0</v>
      </c>
      <c r="G85" s="113">
        <v>0</v>
      </c>
      <c r="H85" s="113">
        <v>0</v>
      </c>
      <c r="I85" s="113">
        <v>0</v>
      </c>
      <c r="J85" s="113">
        <v>0</v>
      </c>
      <c r="K85" s="113">
        <v>0</v>
      </c>
      <c r="L85" s="113">
        <v>0</v>
      </c>
      <c r="M85" s="113">
        <v>1</v>
      </c>
      <c r="N85" s="113"/>
    </row>
    <row r="86" spans="1:14">
      <c r="A86" s="269"/>
      <c r="B86" s="269"/>
      <c r="C86" s="111" t="s">
        <v>2546</v>
      </c>
      <c r="D86" s="113">
        <v>2</v>
      </c>
      <c r="E86" s="113">
        <v>0</v>
      </c>
      <c r="F86" s="113">
        <v>0</v>
      </c>
      <c r="G86" s="113">
        <v>0</v>
      </c>
      <c r="H86" s="113">
        <v>0</v>
      </c>
      <c r="I86" s="113">
        <v>0</v>
      </c>
      <c r="J86" s="113">
        <v>0</v>
      </c>
      <c r="K86" s="113">
        <v>0</v>
      </c>
      <c r="L86" s="113">
        <v>1</v>
      </c>
      <c r="M86" s="113">
        <v>1</v>
      </c>
      <c r="N86" s="113"/>
    </row>
    <row r="87" spans="1:14" ht="19">
      <c r="A87" s="269"/>
      <c r="B87" s="269"/>
      <c r="C87" s="111" t="s">
        <v>7456</v>
      </c>
      <c r="D87" s="113">
        <v>3</v>
      </c>
      <c r="E87" s="113">
        <v>0</v>
      </c>
      <c r="F87" s="113">
        <v>0</v>
      </c>
      <c r="G87" s="113">
        <v>0</v>
      </c>
      <c r="H87" s="113">
        <v>0</v>
      </c>
      <c r="I87" s="113">
        <v>0</v>
      </c>
      <c r="J87" s="113">
        <v>0</v>
      </c>
      <c r="K87" s="113">
        <v>0</v>
      </c>
      <c r="L87" s="113">
        <v>2</v>
      </c>
      <c r="M87" s="113">
        <v>0</v>
      </c>
      <c r="N87" s="113"/>
    </row>
    <row r="88" spans="1:14">
      <c r="A88" s="269"/>
      <c r="B88" s="269" t="s">
        <v>2259</v>
      </c>
      <c r="C88" s="13"/>
      <c r="D88" s="112">
        <v>2</v>
      </c>
      <c r="E88" s="112">
        <v>0</v>
      </c>
      <c r="F88" s="112">
        <v>0</v>
      </c>
      <c r="G88" s="112">
        <v>0</v>
      </c>
      <c r="H88" s="112">
        <v>0</v>
      </c>
      <c r="I88" s="112">
        <v>0</v>
      </c>
      <c r="J88" s="112"/>
      <c r="K88" s="112"/>
      <c r="L88" s="112"/>
      <c r="M88" s="112"/>
      <c r="N88" s="112"/>
    </row>
    <row r="89" spans="1:14">
      <c r="A89" s="269"/>
      <c r="B89" s="269"/>
      <c r="C89" s="111" t="s">
        <v>5412</v>
      </c>
      <c r="D89" s="113">
        <v>2</v>
      </c>
      <c r="E89" s="113">
        <v>0</v>
      </c>
      <c r="F89" s="113">
        <v>0</v>
      </c>
      <c r="G89" s="113">
        <v>0</v>
      </c>
      <c r="H89" s="113">
        <v>0</v>
      </c>
      <c r="I89" s="113">
        <v>0</v>
      </c>
      <c r="J89" s="113">
        <v>2</v>
      </c>
      <c r="K89" s="113">
        <v>0</v>
      </c>
      <c r="L89" s="113">
        <v>0</v>
      </c>
      <c r="M89" s="113">
        <v>0</v>
      </c>
      <c r="N89" s="113"/>
    </row>
    <row r="90" spans="1:14">
      <c r="A90" s="269" t="s">
        <v>23</v>
      </c>
      <c r="B90" s="114" t="s">
        <v>1904</v>
      </c>
      <c r="C90" s="111"/>
      <c r="D90" s="112">
        <v>5</v>
      </c>
      <c r="E90" s="112">
        <v>0</v>
      </c>
      <c r="F90" s="112">
        <v>4</v>
      </c>
      <c r="G90" s="112">
        <v>0</v>
      </c>
      <c r="H90" s="112">
        <v>2</v>
      </c>
      <c r="I90" s="112">
        <v>1</v>
      </c>
      <c r="J90" s="112"/>
      <c r="K90" s="112"/>
      <c r="L90" s="112"/>
      <c r="M90" s="112"/>
      <c r="N90" s="112"/>
    </row>
    <row r="91" spans="1:14">
      <c r="A91" s="269"/>
      <c r="B91" s="269" t="s">
        <v>1905</v>
      </c>
      <c r="C91" s="111"/>
      <c r="D91" s="112">
        <v>2</v>
      </c>
      <c r="E91" s="112">
        <v>0</v>
      </c>
      <c r="F91" s="112">
        <v>4</v>
      </c>
      <c r="G91" s="112">
        <v>0</v>
      </c>
      <c r="H91" s="112">
        <v>2</v>
      </c>
      <c r="I91" s="112">
        <v>1</v>
      </c>
      <c r="J91" s="112"/>
      <c r="K91" s="112"/>
      <c r="L91" s="112"/>
      <c r="M91" s="112"/>
      <c r="N91" s="112"/>
    </row>
    <row r="92" spans="1:14" ht="19">
      <c r="A92" s="269"/>
      <c r="B92" s="269"/>
      <c r="C92" s="111" t="s">
        <v>7457</v>
      </c>
      <c r="D92" s="113">
        <v>0</v>
      </c>
      <c r="E92" s="113">
        <v>0</v>
      </c>
      <c r="F92" s="113">
        <v>2</v>
      </c>
      <c r="G92" s="113">
        <v>0</v>
      </c>
      <c r="H92" s="113">
        <v>0</v>
      </c>
      <c r="I92" s="113">
        <v>0</v>
      </c>
      <c r="J92" s="113">
        <v>0</v>
      </c>
      <c r="K92" s="113">
        <v>0</v>
      </c>
      <c r="L92" s="113">
        <v>1</v>
      </c>
      <c r="M92" s="113">
        <v>0</v>
      </c>
      <c r="N92" s="113">
        <v>3871</v>
      </c>
    </row>
    <row r="93" spans="1:14">
      <c r="A93" s="269"/>
      <c r="B93" s="269"/>
      <c r="C93" s="13" t="s">
        <v>5413</v>
      </c>
      <c r="D93" s="113">
        <v>0</v>
      </c>
      <c r="E93" s="113">
        <v>0</v>
      </c>
      <c r="F93" s="113">
        <v>0</v>
      </c>
      <c r="G93" s="113">
        <v>0</v>
      </c>
      <c r="H93" s="113">
        <v>0</v>
      </c>
      <c r="I93" s="113">
        <v>1</v>
      </c>
      <c r="J93" s="113">
        <v>0</v>
      </c>
      <c r="K93" s="113">
        <v>0</v>
      </c>
      <c r="L93" s="113">
        <v>0</v>
      </c>
      <c r="M93" s="113">
        <v>1</v>
      </c>
      <c r="N93" s="113">
        <v>7972</v>
      </c>
    </row>
    <row r="94" spans="1:14">
      <c r="A94" s="269"/>
      <c r="B94" s="269"/>
      <c r="C94" s="13" t="s">
        <v>5414</v>
      </c>
      <c r="D94" s="113">
        <v>1</v>
      </c>
      <c r="E94" s="113">
        <v>0</v>
      </c>
      <c r="F94" s="113">
        <v>0</v>
      </c>
      <c r="G94" s="113">
        <v>0</v>
      </c>
      <c r="H94" s="113">
        <v>0</v>
      </c>
      <c r="I94" s="113">
        <v>0</v>
      </c>
      <c r="J94" s="113">
        <v>0</v>
      </c>
      <c r="K94" s="113">
        <v>1</v>
      </c>
      <c r="L94" s="113">
        <v>0</v>
      </c>
      <c r="M94" s="113">
        <v>0</v>
      </c>
      <c r="N94" s="113">
        <v>3302</v>
      </c>
    </row>
    <row r="95" spans="1:14">
      <c r="A95" s="269"/>
      <c r="B95" s="269"/>
      <c r="C95" s="111" t="s">
        <v>5415</v>
      </c>
      <c r="D95" s="113">
        <v>0</v>
      </c>
      <c r="E95" s="113">
        <v>0</v>
      </c>
      <c r="F95" s="113">
        <v>1</v>
      </c>
      <c r="G95" s="113">
        <v>0</v>
      </c>
      <c r="H95" s="113">
        <v>0</v>
      </c>
      <c r="I95" s="113">
        <v>0</v>
      </c>
      <c r="J95" s="113">
        <v>0</v>
      </c>
      <c r="K95" s="113">
        <v>0</v>
      </c>
      <c r="L95" s="113">
        <v>1</v>
      </c>
      <c r="M95" s="113">
        <v>0</v>
      </c>
      <c r="N95" s="113">
        <v>2950</v>
      </c>
    </row>
    <row r="96" spans="1:14" ht="19">
      <c r="A96" s="269"/>
      <c r="B96" s="269"/>
      <c r="C96" s="111" t="s">
        <v>7458</v>
      </c>
      <c r="D96" s="113">
        <v>1</v>
      </c>
      <c r="E96" s="113">
        <v>0</v>
      </c>
      <c r="F96" s="113">
        <v>1</v>
      </c>
      <c r="G96" s="113">
        <v>0</v>
      </c>
      <c r="H96" s="113">
        <v>2</v>
      </c>
      <c r="I96" s="113">
        <v>0</v>
      </c>
      <c r="J96" s="113">
        <v>0</v>
      </c>
      <c r="K96" s="113">
        <v>0</v>
      </c>
      <c r="L96" s="113">
        <v>2</v>
      </c>
      <c r="M96" s="113">
        <v>0</v>
      </c>
      <c r="N96" s="113">
        <v>11485</v>
      </c>
    </row>
    <row r="97" spans="1:14">
      <c r="A97" s="269"/>
      <c r="B97" s="269" t="s">
        <v>2255</v>
      </c>
      <c r="C97" s="111"/>
      <c r="D97" s="112">
        <v>3</v>
      </c>
      <c r="E97" s="112">
        <v>0</v>
      </c>
      <c r="F97" s="112">
        <v>0</v>
      </c>
      <c r="G97" s="112">
        <v>0</v>
      </c>
      <c r="H97" s="112">
        <v>0</v>
      </c>
      <c r="I97" s="112">
        <v>0</v>
      </c>
      <c r="J97" s="112"/>
      <c r="K97" s="112"/>
      <c r="L97" s="112"/>
      <c r="M97" s="112"/>
      <c r="N97" s="112"/>
    </row>
    <row r="98" spans="1:14">
      <c r="A98" s="269"/>
      <c r="B98" s="269"/>
      <c r="C98" s="13" t="s">
        <v>5416</v>
      </c>
      <c r="D98" s="113">
        <v>3</v>
      </c>
      <c r="E98" s="113">
        <v>0</v>
      </c>
      <c r="F98" s="113">
        <v>0</v>
      </c>
      <c r="G98" s="113">
        <v>0</v>
      </c>
      <c r="H98" s="113">
        <v>0</v>
      </c>
      <c r="I98" s="113">
        <v>0</v>
      </c>
      <c r="J98" s="113">
        <v>0</v>
      </c>
      <c r="K98" s="113">
        <v>0</v>
      </c>
      <c r="L98" s="113">
        <v>3</v>
      </c>
      <c r="M98" s="113">
        <v>0</v>
      </c>
      <c r="N98" s="113"/>
    </row>
    <row r="99" spans="1:14">
      <c r="A99" s="269" t="s">
        <v>35</v>
      </c>
      <c r="B99" s="114" t="s">
        <v>1904</v>
      </c>
      <c r="C99" s="13"/>
      <c r="D99" s="112">
        <v>61</v>
      </c>
      <c r="E99" s="112">
        <v>15</v>
      </c>
      <c r="F99" s="112">
        <v>16</v>
      </c>
      <c r="G99" s="112">
        <v>0</v>
      </c>
      <c r="H99" s="112">
        <v>0</v>
      </c>
      <c r="I99" s="112">
        <v>4</v>
      </c>
      <c r="J99" s="112"/>
      <c r="K99" s="112"/>
      <c r="L99" s="112"/>
      <c r="M99" s="112"/>
      <c r="N99" s="112"/>
    </row>
    <row r="100" spans="1:14">
      <c r="A100" s="269"/>
      <c r="B100" s="269" t="s">
        <v>1905</v>
      </c>
      <c r="C100" s="111"/>
      <c r="D100" s="112">
        <v>31</v>
      </c>
      <c r="E100" s="112">
        <v>10</v>
      </c>
      <c r="F100" s="112">
        <v>9</v>
      </c>
      <c r="G100" s="112">
        <v>0</v>
      </c>
      <c r="H100" s="112">
        <v>0</v>
      </c>
      <c r="I100" s="112">
        <v>3</v>
      </c>
      <c r="J100" s="112"/>
      <c r="K100" s="112"/>
      <c r="L100" s="112"/>
      <c r="M100" s="112"/>
      <c r="N100" s="112"/>
    </row>
    <row r="101" spans="1:14">
      <c r="A101" s="269"/>
      <c r="B101" s="269"/>
      <c r="C101" s="111" t="s">
        <v>5417</v>
      </c>
      <c r="D101" s="113">
        <v>3</v>
      </c>
      <c r="E101" s="113">
        <v>0</v>
      </c>
      <c r="F101" s="113">
        <v>0</v>
      </c>
      <c r="G101" s="113">
        <v>0</v>
      </c>
      <c r="H101" s="113">
        <v>0</v>
      </c>
      <c r="I101" s="113">
        <v>0</v>
      </c>
      <c r="J101" s="113">
        <v>0</v>
      </c>
      <c r="K101" s="113">
        <v>3</v>
      </c>
      <c r="L101" s="113">
        <v>0</v>
      </c>
      <c r="M101" s="113">
        <v>0</v>
      </c>
      <c r="N101" s="113">
        <v>281162</v>
      </c>
    </row>
    <row r="102" spans="1:14">
      <c r="A102" s="269"/>
      <c r="B102" s="269"/>
      <c r="C102" s="111" t="s">
        <v>5418</v>
      </c>
      <c r="D102" s="113">
        <v>2</v>
      </c>
      <c r="E102" s="113">
        <v>0</v>
      </c>
      <c r="F102" s="113">
        <v>0</v>
      </c>
      <c r="G102" s="113">
        <v>0</v>
      </c>
      <c r="H102" s="113">
        <v>0</v>
      </c>
      <c r="I102" s="113">
        <v>0</v>
      </c>
      <c r="J102" s="113">
        <v>0</v>
      </c>
      <c r="K102" s="113">
        <v>2</v>
      </c>
      <c r="L102" s="113">
        <v>0</v>
      </c>
      <c r="M102" s="113">
        <v>0</v>
      </c>
      <c r="N102" s="113">
        <v>4577</v>
      </c>
    </row>
    <row r="103" spans="1:14">
      <c r="A103" s="269"/>
      <c r="B103" s="269"/>
      <c r="C103" s="111" t="s">
        <v>5419</v>
      </c>
      <c r="D103" s="113">
        <v>0</v>
      </c>
      <c r="E103" s="113">
        <v>1</v>
      </c>
      <c r="F103" s="113">
        <v>0</v>
      </c>
      <c r="G103" s="113">
        <v>0</v>
      </c>
      <c r="H103" s="113">
        <v>0</v>
      </c>
      <c r="I103" s="113">
        <v>0</v>
      </c>
      <c r="J103" s="113">
        <v>1</v>
      </c>
      <c r="K103" s="113"/>
      <c r="L103" s="113"/>
      <c r="M103" s="113"/>
      <c r="N103" s="113">
        <v>74778</v>
      </c>
    </row>
    <row r="104" spans="1:14">
      <c r="A104" s="269"/>
      <c r="B104" s="269"/>
      <c r="C104" s="111" t="s">
        <v>1976</v>
      </c>
      <c r="D104" s="113">
        <v>0</v>
      </c>
      <c r="E104" s="113">
        <v>1</v>
      </c>
      <c r="F104" s="113">
        <v>1</v>
      </c>
      <c r="G104" s="113">
        <v>0</v>
      </c>
      <c r="H104" s="113">
        <v>0</v>
      </c>
      <c r="I104" s="113">
        <v>0</v>
      </c>
      <c r="J104" s="113">
        <v>1</v>
      </c>
      <c r="K104" s="113">
        <v>1</v>
      </c>
      <c r="L104" s="113">
        <v>0</v>
      </c>
      <c r="M104" s="113"/>
      <c r="N104" s="113">
        <v>97081</v>
      </c>
    </row>
    <row r="105" spans="1:14">
      <c r="A105" s="269"/>
      <c r="B105" s="269"/>
      <c r="C105" s="111" t="s">
        <v>5420</v>
      </c>
      <c r="D105" s="113">
        <v>1</v>
      </c>
      <c r="E105" s="113">
        <v>1</v>
      </c>
      <c r="F105" s="113">
        <v>0</v>
      </c>
      <c r="G105" s="113">
        <v>0</v>
      </c>
      <c r="H105" s="113">
        <v>0</v>
      </c>
      <c r="I105" s="113">
        <v>0</v>
      </c>
      <c r="J105" s="113">
        <v>1</v>
      </c>
      <c r="K105" s="113">
        <v>0</v>
      </c>
      <c r="L105" s="113">
        <v>0</v>
      </c>
      <c r="M105" s="113">
        <v>1</v>
      </c>
      <c r="N105" s="113">
        <v>55768</v>
      </c>
    </row>
    <row r="106" spans="1:14" ht="19">
      <c r="A106" s="269"/>
      <c r="B106" s="269"/>
      <c r="C106" s="111" t="s">
        <v>7459</v>
      </c>
      <c r="D106" s="113">
        <v>17</v>
      </c>
      <c r="E106" s="113">
        <v>0</v>
      </c>
      <c r="F106" s="113">
        <v>0</v>
      </c>
      <c r="G106" s="113">
        <v>0</v>
      </c>
      <c r="H106" s="113">
        <v>0</v>
      </c>
      <c r="I106" s="113">
        <v>1</v>
      </c>
      <c r="J106" s="113">
        <v>3</v>
      </c>
      <c r="K106" s="113">
        <v>4</v>
      </c>
      <c r="L106" s="113">
        <v>5</v>
      </c>
      <c r="M106" s="113">
        <v>4</v>
      </c>
      <c r="N106" s="113">
        <v>513713</v>
      </c>
    </row>
    <row r="107" spans="1:14" ht="19">
      <c r="A107" s="269"/>
      <c r="B107" s="269"/>
      <c r="C107" s="111" t="s">
        <v>7460</v>
      </c>
      <c r="D107" s="113">
        <v>0</v>
      </c>
      <c r="E107" s="113">
        <v>0</v>
      </c>
      <c r="F107" s="113">
        <v>2</v>
      </c>
      <c r="G107" s="113">
        <v>0</v>
      </c>
      <c r="H107" s="113">
        <v>0</v>
      </c>
      <c r="I107" s="113">
        <v>0</v>
      </c>
      <c r="J107" s="113">
        <v>0</v>
      </c>
      <c r="K107" s="113">
        <v>0</v>
      </c>
      <c r="L107" s="113">
        <v>0</v>
      </c>
      <c r="M107" s="113">
        <v>1</v>
      </c>
      <c r="N107" s="113">
        <v>16011</v>
      </c>
    </row>
    <row r="108" spans="1:14">
      <c r="A108" s="269"/>
      <c r="B108" s="269"/>
      <c r="C108" s="111" t="s">
        <v>5421</v>
      </c>
      <c r="D108" s="113">
        <v>1</v>
      </c>
      <c r="E108" s="113">
        <v>1</v>
      </c>
      <c r="F108" s="113">
        <v>1</v>
      </c>
      <c r="G108" s="113">
        <v>0</v>
      </c>
      <c r="H108" s="113">
        <v>0</v>
      </c>
      <c r="I108" s="113">
        <v>0</v>
      </c>
      <c r="J108" s="113">
        <v>3</v>
      </c>
      <c r="K108" s="113">
        <v>0</v>
      </c>
      <c r="L108" s="113">
        <v>0</v>
      </c>
      <c r="M108" s="113">
        <v>0</v>
      </c>
      <c r="N108" s="113">
        <v>45391</v>
      </c>
    </row>
    <row r="109" spans="1:14">
      <c r="A109" s="269"/>
      <c r="B109" s="269"/>
      <c r="C109" s="111" t="s">
        <v>1981</v>
      </c>
      <c r="D109" s="113">
        <v>0</v>
      </c>
      <c r="E109" s="113">
        <v>0</v>
      </c>
      <c r="F109" s="113">
        <v>1</v>
      </c>
      <c r="G109" s="113">
        <v>0</v>
      </c>
      <c r="H109" s="113">
        <v>0</v>
      </c>
      <c r="I109" s="113">
        <v>1</v>
      </c>
      <c r="J109" s="113">
        <v>2</v>
      </c>
      <c r="K109" s="113">
        <v>0</v>
      </c>
      <c r="L109" s="113">
        <v>0</v>
      </c>
      <c r="M109" s="113">
        <v>0</v>
      </c>
      <c r="N109" s="113">
        <v>48921</v>
      </c>
    </row>
    <row r="110" spans="1:14">
      <c r="A110" s="269"/>
      <c r="B110" s="269"/>
      <c r="C110" s="111" t="s">
        <v>5422</v>
      </c>
      <c r="D110" s="113">
        <v>0</v>
      </c>
      <c r="E110" s="113">
        <v>0</v>
      </c>
      <c r="F110" s="113">
        <v>0</v>
      </c>
      <c r="G110" s="113">
        <v>0</v>
      </c>
      <c r="H110" s="113">
        <v>0</v>
      </c>
      <c r="I110" s="113">
        <v>1</v>
      </c>
      <c r="J110" s="113">
        <v>0</v>
      </c>
      <c r="K110" s="113">
        <v>1</v>
      </c>
      <c r="L110" s="113">
        <v>0</v>
      </c>
      <c r="M110" s="113">
        <v>0</v>
      </c>
      <c r="N110" s="113">
        <v>3827</v>
      </c>
    </row>
    <row r="111" spans="1:14">
      <c r="A111" s="269"/>
      <c r="B111" s="269"/>
      <c r="C111" s="111" t="s">
        <v>1983</v>
      </c>
      <c r="D111" s="113">
        <v>0</v>
      </c>
      <c r="E111" s="113">
        <v>1</v>
      </c>
      <c r="F111" s="113">
        <v>0</v>
      </c>
      <c r="G111" s="113">
        <v>0</v>
      </c>
      <c r="H111" s="113">
        <v>0</v>
      </c>
      <c r="I111" s="113">
        <v>0</v>
      </c>
      <c r="J111" s="113">
        <v>1</v>
      </c>
      <c r="K111" s="113">
        <v>0</v>
      </c>
      <c r="L111" s="113">
        <v>0</v>
      </c>
      <c r="M111" s="113">
        <v>0</v>
      </c>
      <c r="N111" s="113">
        <v>33005</v>
      </c>
    </row>
    <row r="112" spans="1:14">
      <c r="A112" s="269"/>
      <c r="B112" s="269"/>
      <c r="C112" s="111" t="s">
        <v>1984</v>
      </c>
      <c r="D112" s="113">
        <v>1</v>
      </c>
      <c r="E112" s="113">
        <v>0</v>
      </c>
      <c r="F112" s="113">
        <v>1</v>
      </c>
      <c r="G112" s="113">
        <v>0</v>
      </c>
      <c r="H112" s="113">
        <v>0</v>
      </c>
      <c r="I112" s="113">
        <v>0</v>
      </c>
      <c r="J112" s="113">
        <v>0</v>
      </c>
      <c r="K112" s="113">
        <v>1</v>
      </c>
      <c r="L112" s="113">
        <v>1</v>
      </c>
      <c r="M112" s="113">
        <v>0</v>
      </c>
      <c r="N112" s="113">
        <v>11670</v>
      </c>
    </row>
    <row r="113" spans="1:14">
      <c r="A113" s="269"/>
      <c r="B113" s="269"/>
      <c r="C113" s="111" t="s">
        <v>1985</v>
      </c>
      <c r="D113" s="113">
        <v>4</v>
      </c>
      <c r="E113" s="113">
        <v>0</v>
      </c>
      <c r="F113" s="113">
        <v>0</v>
      </c>
      <c r="G113" s="113">
        <v>0</v>
      </c>
      <c r="H113" s="113">
        <v>0</v>
      </c>
      <c r="I113" s="113">
        <v>0</v>
      </c>
      <c r="J113" s="113">
        <v>1</v>
      </c>
      <c r="K113" s="113">
        <v>0</v>
      </c>
      <c r="L113" s="113">
        <v>1</v>
      </c>
      <c r="M113" s="113">
        <v>2</v>
      </c>
      <c r="N113" s="113">
        <v>43814</v>
      </c>
    </row>
    <row r="114" spans="1:14">
      <c r="A114" s="269"/>
      <c r="B114" s="269"/>
      <c r="C114" s="111" t="s">
        <v>5423</v>
      </c>
      <c r="D114" s="113">
        <v>0</v>
      </c>
      <c r="E114" s="113">
        <v>2</v>
      </c>
      <c r="F114" s="113">
        <v>0</v>
      </c>
      <c r="G114" s="113">
        <v>0</v>
      </c>
      <c r="H114" s="113">
        <v>0</v>
      </c>
      <c r="I114" s="113">
        <v>0</v>
      </c>
      <c r="J114" s="113">
        <v>0</v>
      </c>
      <c r="K114" s="113">
        <v>1</v>
      </c>
      <c r="L114" s="113">
        <v>1</v>
      </c>
      <c r="M114" s="113">
        <v>0</v>
      </c>
      <c r="N114" s="113">
        <v>16976</v>
      </c>
    </row>
    <row r="115" spans="1:14">
      <c r="A115" s="269"/>
      <c r="B115" s="269"/>
      <c r="C115" s="111" t="s">
        <v>1987</v>
      </c>
      <c r="D115" s="113">
        <v>0</v>
      </c>
      <c r="E115" s="113">
        <v>1</v>
      </c>
      <c r="F115" s="113">
        <v>1</v>
      </c>
      <c r="G115" s="113">
        <v>0</v>
      </c>
      <c r="H115" s="113">
        <v>0</v>
      </c>
      <c r="I115" s="113">
        <v>0</v>
      </c>
      <c r="J115" s="113">
        <v>0</v>
      </c>
      <c r="K115" s="113">
        <v>1</v>
      </c>
      <c r="L115" s="113">
        <v>0</v>
      </c>
      <c r="M115" s="113">
        <v>1</v>
      </c>
      <c r="N115" s="113">
        <v>145832</v>
      </c>
    </row>
    <row r="116" spans="1:14">
      <c r="A116" s="269"/>
      <c r="B116" s="269"/>
      <c r="C116" s="111" t="s">
        <v>5424</v>
      </c>
      <c r="D116" s="113">
        <v>0</v>
      </c>
      <c r="E116" s="113">
        <v>0</v>
      </c>
      <c r="F116" s="113">
        <v>1</v>
      </c>
      <c r="G116" s="113">
        <v>0</v>
      </c>
      <c r="H116" s="113">
        <v>0</v>
      </c>
      <c r="I116" s="113">
        <v>0</v>
      </c>
      <c r="J116" s="113">
        <v>0</v>
      </c>
      <c r="K116" s="113">
        <v>0</v>
      </c>
      <c r="L116" s="113">
        <v>1</v>
      </c>
      <c r="M116" s="113">
        <v>0</v>
      </c>
      <c r="N116" s="113">
        <v>3349</v>
      </c>
    </row>
    <row r="117" spans="1:14">
      <c r="A117" s="269"/>
      <c r="B117" s="269"/>
      <c r="C117" s="111" t="s">
        <v>1989</v>
      </c>
      <c r="D117" s="113">
        <v>2</v>
      </c>
      <c r="E117" s="113">
        <v>2</v>
      </c>
      <c r="F117" s="113">
        <v>1</v>
      </c>
      <c r="G117" s="113">
        <v>0</v>
      </c>
      <c r="H117" s="113">
        <v>0</v>
      </c>
      <c r="I117" s="113">
        <v>0</v>
      </c>
      <c r="J117" s="113">
        <v>1</v>
      </c>
      <c r="K117" s="113">
        <v>1</v>
      </c>
      <c r="L117" s="113">
        <v>1</v>
      </c>
      <c r="M117" s="113">
        <v>2</v>
      </c>
      <c r="N117" s="113">
        <v>100710</v>
      </c>
    </row>
    <row r="118" spans="1:14">
      <c r="A118" s="269"/>
      <c r="B118" s="114" t="s">
        <v>1951</v>
      </c>
      <c r="C118" s="111"/>
      <c r="D118" s="112">
        <v>10</v>
      </c>
      <c r="E118" s="112">
        <v>0</v>
      </c>
      <c r="F118" s="112">
        <v>0</v>
      </c>
      <c r="G118" s="112">
        <v>0</v>
      </c>
      <c r="H118" s="112">
        <v>0</v>
      </c>
      <c r="I118" s="112">
        <v>0</v>
      </c>
      <c r="J118" s="112"/>
      <c r="K118" s="112"/>
      <c r="L118" s="112"/>
      <c r="M118" s="112"/>
      <c r="N118" s="112"/>
    </row>
    <row r="119" spans="1:14" ht="19">
      <c r="A119" s="269"/>
      <c r="B119" s="269"/>
      <c r="C119" s="111" t="s">
        <v>7461</v>
      </c>
      <c r="D119" s="113">
        <v>9</v>
      </c>
      <c r="E119" s="113">
        <v>0</v>
      </c>
      <c r="F119" s="113">
        <v>0</v>
      </c>
      <c r="G119" s="113">
        <v>0</v>
      </c>
      <c r="H119" s="113">
        <v>0</v>
      </c>
      <c r="I119" s="113">
        <v>0</v>
      </c>
      <c r="J119" s="113">
        <v>8</v>
      </c>
      <c r="K119" s="113">
        <v>1</v>
      </c>
      <c r="L119" s="113">
        <v>0</v>
      </c>
      <c r="M119" s="113">
        <v>0</v>
      </c>
      <c r="N119" s="113"/>
    </row>
    <row r="120" spans="1:14">
      <c r="A120" s="269"/>
      <c r="B120" s="269"/>
      <c r="C120" s="111" t="s">
        <v>5425</v>
      </c>
      <c r="D120" s="113">
        <v>1</v>
      </c>
      <c r="E120" s="113">
        <v>0</v>
      </c>
      <c r="F120" s="113">
        <v>0</v>
      </c>
      <c r="G120" s="113">
        <v>0</v>
      </c>
      <c r="H120" s="113">
        <v>0</v>
      </c>
      <c r="I120" s="113">
        <v>0</v>
      </c>
      <c r="J120" s="113">
        <v>0</v>
      </c>
      <c r="K120" s="113">
        <v>0</v>
      </c>
      <c r="L120" s="113">
        <v>1</v>
      </c>
      <c r="M120" s="113">
        <v>0</v>
      </c>
      <c r="N120" s="113">
        <v>36384</v>
      </c>
    </row>
    <row r="121" spans="1:14">
      <c r="A121" s="269"/>
      <c r="B121" s="269" t="s">
        <v>1955</v>
      </c>
      <c r="C121" s="111"/>
      <c r="D121" s="112">
        <v>20</v>
      </c>
      <c r="E121" s="112">
        <v>4</v>
      </c>
      <c r="F121" s="112">
        <v>6</v>
      </c>
      <c r="G121" s="112">
        <v>0</v>
      </c>
      <c r="H121" s="112">
        <v>0</v>
      </c>
      <c r="I121" s="112">
        <v>1</v>
      </c>
      <c r="J121" s="112"/>
      <c r="K121" s="112"/>
      <c r="L121" s="112"/>
      <c r="M121" s="112"/>
      <c r="N121" s="112"/>
    </row>
    <row r="122" spans="1:14">
      <c r="A122" s="269"/>
      <c r="B122" s="269"/>
      <c r="C122" s="111" t="s">
        <v>5426</v>
      </c>
      <c r="D122" s="113">
        <v>0</v>
      </c>
      <c r="E122" s="113">
        <v>0</v>
      </c>
      <c r="F122" s="113">
        <v>1</v>
      </c>
      <c r="G122" s="113">
        <v>0</v>
      </c>
      <c r="H122" s="113">
        <v>0</v>
      </c>
      <c r="I122" s="113">
        <v>0</v>
      </c>
      <c r="J122" s="113">
        <v>0</v>
      </c>
      <c r="K122" s="113">
        <v>0</v>
      </c>
      <c r="L122" s="113">
        <v>0</v>
      </c>
      <c r="M122" s="113">
        <v>1</v>
      </c>
      <c r="N122" s="113"/>
    </row>
    <row r="123" spans="1:14">
      <c r="A123" s="269"/>
      <c r="B123" s="269"/>
      <c r="C123" s="111" t="s">
        <v>1991</v>
      </c>
      <c r="D123" s="113">
        <v>1</v>
      </c>
      <c r="E123" s="113">
        <v>1</v>
      </c>
      <c r="F123" s="113">
        <v>0</v>
      </c>
      <c r="G123" s="113">
        <v>0</v>
      </c>
      <c r="H123" s="113">
        <v>0</v>
      </c>
      <c r="I123" s="113">
        <v>0</v>
      </c>
      <c r="J123" s="113">
        <v>1</v>
      </c>
      <c r="K123" s="113">
        <v>1</v>
      </c>
      <c r="L123" s="113">
        <v>0</v>
      </c>
      <c r="M123" s="113">
        <v>0</v>
      </c>
      <c r="N123" s="113"/>
    </row>
    <row r="124" spans="1:14">
      <c r="A124" s="269"/>
      <c r="B124" s="269"/>
      <c r="C124" s="111" t="s">
        <v>1992</v>
      </c>
      <c r="D124" s="113">
        <v>14</v>
      </c>
      <c r="E124" s="113">
        <v>2</v>
      </c>
      <c r="F124" s="113">
        <v>4</v>
      </c>
      <c r="G124" s="113">
        <v>0</v>
      </c>
      <c r="H124" s="113">
        <v>0</v>
      </c>
      <c r="I124" s="113">
        <v>0</v>
      </c>
      <c r="J124" s="113">
        <v>7</v>
      </c>
      <c r="K124" s="113">
        <v>4</v>
      </c>
      <c r="L124" s="113">
        <v>7</v>
      </c>
      <c r="M124" s="113">
        <v>2</v>
      </c>
      <c r="N124" s="113"/>
    </row>
    <row r="125" spans="1:14">
      <c r="A125" s="269"/>
      <c r="B125" s="269"/>
      <c r="C125" s="111" t="s">
        <v>1993</v>
      </c>
      <c r="D125" s="113">
        <v>1</v>
      </c>
      <c r="E125" s="113">
        <v>0</v>
      </c>
      <c r="F125" s="113">
        <v>0</v>
      </c>
      <c r="G125" s="113">
        <v>0</v>
      </c>
      <c r="H125" s="113">
        <v>0</v>
      </c>
      <c r="I125" s="113">
        <v>0</v>
      </c>
      <c r="J125" s="113">
        <v>0</v>
      </c>
      <c r="K125" s="113">
        <v>0</v>
      </c>
      <c r="L125" s="113">
        <v>1</v>
      </c>
      <c r="M125" s="113">
        <v>0</v>
      </c>
      <c r="N125" s="113"/>
    </row>
    <row r="126" spans="1:14">
      <c r="A126" s="269"/>
      <c r="B126" s="269"/>
      <c r="C126" s="111" t="s">
        <v>1994</v>
      </c>
      <c r="D126" s="113">
        <v>4</v>
      </c>
      <c r="E126" s="113">
        <v>1</v>
      </c>
      <c r="F126" s="113">
        <v>1</v>
      </c>
      <c r="G126" s="113">
        <v>0</v>
      </c>
      <c r="H126" s="113">
        <v>0</v>
      </c>
      <c r="I126" s="113">
        <v>1</v>
      </c>
      <c r="J126" s="113">
        <v>0</v>
      </c>
      <c r="K126" s="113">
        <v>3</v>
      </c>
      <c r="L126" s="113">
        <v>4</v>
      </c>
      <c r="M126" s="113">
        <v>0</v>
      </c>
      <c r="N126" s="113"/>
    </row>
    <row r="127" spans="1:14">
      <c r="A127" s="269"/>
      <c r="B127" s="269" t="s">
        <v>1963</v>
      </c>
      <c r="C127" s="111"/>
      <c r="D127" s="112">
        <v>0</v>
      </c>
      <c r="E127" s="112">
        <v>0</v>
      </c>
      <c r="F127" s="112">
        <v>1</v>
      </c>
      <c r="G127" s="112">
        <v>0</v>
      </c>
      <c r="H127" s="112">
        <v>0</v>
      </c>
      <c r="I127" s="112">
        <v>0</v>
      </c>
      <c r="J127" s="112"/>
      <c r="K127" s="112"/>
      <c r="L127" s="112"/>
      <c r="M127" s="112"/>
      <c r="N127" s="112"/>
    </row>
    <row r="128" spans="1:14">
      <c r="A128" s="269"/>
      <c r="B128" s="269"/>
      <c r="C128" s="111" t="s">
        <v>1995</v>
      </c>
      <c r="D128" s="113">
        <v>0</v>
      </c>
      <c r="E128" s="113">
        <v>0</v>
      </c>
      <c r="F128" s="113">
        <v>1</v>
      </c>
      <c r="G128" s="113">
        <v>0</v>
      </c>
      <c r="H128" s="113">
        <v>0</v>
      </c>
      <c r="I128" s="113">
        <v>0</v>
      </c>
      <c r="J128" s="113">
        <v>0</v>
      </c>
      <c r="K128" s="113">
        <v>0</v>
      </c>
      <c r="L128" s="113">
        <v>1</v>
      </c>
      <c r="M128" s="113">
        <v>0</v>
      </c>
      <c r="N128" s="113"/>
    </row>
    <row r="129" spans="1:14">
      <c r="A129" s="269"/>
      <c r="B129" s="269" t="s">
        <v>1996</v>
      </c>
      <c r="C129" s="111"/>
      <c r="D129" s="112">
        <v>0</v>
      </c>
      <c r="E129" s="112">
        <v>1</v>
      </c>
      <c r="F129" s="112">
        <v>0</v>
      </c>
      <c r="G129" s="112">
        <v>0</v>
      </c>
      <c r="H129" s="112">
        <v>0</v>
      </c>
      <c r="I129" s="112">
        <v>0</v>
      </c>
      <c r="J129" s="112"/>
      <c r="K129" s="112"/>
      <c r="L129" s="112"/>
      <c r="M129" s="112"/>
      <c r="N129" s="112"/>
    </row>
    <row r="130" spans="1:14">
      <c r="A130" s="269"/>
      <c r="B130" s="269"/>
      <c r="C130" s="111" t="s">
        <v>1997</v>
      </c>
      <c r="D130" s="113">
        <v>0</v>
      </c>
      <c r="E130" s="113">
        <v>1</v>
      </c>
      <c r="F130" s="113">
        <v>0</v>
      </c>
      <c r="G130" s="113">
        <v>0</v>
      </c>
      <c r="H130" s="113">
        <v>0</v>
      </c>
      <c r="I130" s="113">
        <v>0</v>
      </c>
      <c r="J130" s="113">
        <v>1</v>
      </c>
      <c r="K130" s="113">
        <v>0</v>
      </c>
      <c r="L130" s="113">
        <v>0</v>
      </c>
      <c r="M130" s="113">
        <v>0</v>
      </c>
      <c r="N130" s="113"/>
    </row>
    <row r="131" spans="1:14">
      <c r="A131" s="269" t="s">
        <v>39</v>
      </c>
      <c r="B131" s="114" t="s">
        <v>1904</v>
      </c>
      <c r="C131" s="111"/>
      <c r="D131" s="112">
        <v>31</v>
      </c>
      <c r="E131" s="112">
        <v>3</v>
      </c>
      <c r="F131" s="112">
        <v>9</v>
      </c>
      <c r="G131" s="112">
        <v>0</v>
      </c>
      <c r="H131" s="112">
        <v>3</v>
      </c>
      <c r="I131" s="112">
        <v>2</v>
      </c>
      <c r="J131" s="112"/>
      <c r="K131" s="112"/>
      <c r="L131" s="112"/>
      <c r="M131" s="112"/>
      <c r="N131" s="112"/>
    </row>
    <row r="132" spans="1:14">
      <c r="A132" s="269"/>
      <c r="B132" s="269" t="s">
        <v>1905</v>
      </c>
      <c r="C132" s="111"/>
      <c r="D132" s="112">
        <v>13</v>
      </c>
      <c r="E132" s="112">
        <v>3</v>
      </c>
      <c r="F132" s="112">
        <v>6</v>
      </c>
      <c r="G132" s="112">
        <v>0</v>
      </c>
      <c r="H132" s="112">
        <v>0</v>
      </c>
      <c r="I132" s="112">
        <v>1</v>
      </c>
      <c r="J132" s="112"/>
      <c r="K132" s="112"/>
      <c r="L132" s="112"/>
      <c r="M132" s="112"/>
      <c r="N132" s="112"/>
    </row>
    <row r="133" spans="1:14">
      <c r="A133" s="269"/>
      <c r="B133" s="269"/>
      <c r="C133" s="111" t="s">
        <v>5427</v>
      </c>
      <c r="D133" s="113">
        <v>1</v>
      </c>
      <c r="E133" s="113">
        <v>0</v>
      </c>
      <c r="F133" s="113">
        <v>0</v>
      </c>
      <c r="G133" s="113">
        <v>0</v>
      </c>
      <c r="H133" s="113">
        <v>0</v>
      </c>
      <c r="I133" s="113">
        <v>1</v>
      </c>
      <c r="J133" s="113">
        <v>0</v>
      </c>
      <c r="K133" s="113">
        <v>0</v>
      </c>
      <c r="L133" s="113">
        <v>1</v>
      </c>
      <c r="M133" s="113">
        <v>1</v>
      </c>
      <c r="N133" s="113">
        <v>21902</v>
      </c>
    </row>
    <row r="134" spans="1:14">
      <c r="A134" s="269"/>
      <c r="B134" s="269"/>
      <c r="C134" s="111" t="s">
        <v>2447</v>
      </c>
      <c r="D134" s="113">
        <v>1</v>
      </c>
      <c r="E134" s="113">
        <v>0</v>
      </c>
      <c r="F134" s="113">
        <v>0</v>
      </c>
      <c r="G134" s="113">
        <v>0</v>
      </c>
      <c r="H134" s="113">
        <v>0</v>
      </c>
      <c r="I134" s="113">
        <v>0</v>
      </c>
      <c r="J134" s="113">
        <v>0</v>
      </c>
      <c r="K134" s="113">
        <v>1</v>
      </c>
      <c r="L134" s="113">
        <v>0</v>
      </c>
      <c r="M134" s="113">
        <v>0</v>
      </c>
      <c r="N134" s="113">
        <v>10499</v>
      </c>
    </row>
    <row r="135" spans="1:14">
      <c r="A135" s="269"/>
      <c r="B135" s="269"/>
      <c r="C135" s="111" t="s">
        <v>2236</v>
      </c>
      <c r="D135" s="113">
        <v>2</v>
      </c>
      <c r="E135" s="113">
        <v>0</v>
      </c>
      <c r="F135" s="113">
        <v>0</v>
      </c>
      <c r="G135" s="113">
        <v>0</v>
      </c>
      <c r="H135" s="113">
        <v>0</v>
      </c>
      <c r="I135" s="113">
        <v>0</v>
      </c>
      <c r="J135" s="113">
        <v>0</v>
      </c>
      <c r="K135" s="113">
        <v>1</v>
      </c>
      <c r="L135" s="113">
        <v>1</v>
      </c>
      <c r="M135" s="113">
        <v>0</v>
      </c>
      <c r="N135" s="113">
        <v>17263</v>
      </c>
    </row>
    <row r="136" spans="1:14" ht="19">
      <c r="A136" s="269"/>
      <c r="B136" s="269"/>
      <c r="C136" s="111" t="s">
        <v>7462</v>
      </c>
      <c r="D136" s="113">
        <v>3</v>
      </c>
      <c r="E136" s="113">
        <v>0</v>
      </c>
      <c r="F136" s="113">
        <v>3</v>
      </c>
      <c r="G136" s="113">
        <v>0</v>
      </c>
      <c r="H136" s="113">
        <v>0</v>
      </c>
      <c r="I136" s="113">
        <v>0</v>
      </c>
      <c r="J136" s="113">
        <v>3</v>
      </c>
      <c r="K136" s="113">
        <v>1</v>
      </c>
      <c r="L136" s="113">
        <v>0</v>
      </c>
      <c r="M136" s="113">
        <v>0</v>
      </c>
      <c r="N136" s="113">
        <v>87912</v>
      </c>
    </row>
    <row r="137" spans="1:14">
      <c r="A137" s="269"/>
      <c r="B137" s="269"/>
      <c r="C137" s="111" t="s">
        <v>2653</v>
      </c>
      <c r="D137" s="113">
        <v>0</v>
      </c>
      <c r="E137" s="113">
        <v>1</v>
      </c>
      <c r="F137" s="113">
        <v>0</v>
      </c>
      <c r="G137" s="113">
        <v>0</v>
      </c>
      <c r="H137" s="113">
        <v>0</v>
      </c>
      <c r="I137" s="113">
        <v>0</v>
      </c>
      <c r="J137" s="113">
        <v>0</v>
      </c>
      <c r="K137" s="113">
        <v>0</v>
      </c>
      <c r="L137" s="113">
        <v>0</v>
      </c>
      <c r="M137" s="113">
        <v>1</v>
      </c>
      <c r="N137" s="113">
        <v>4700</v>
      </c>
    </row>
    <row r="138" spans="1:14">
      <c r="A138" s="269"/>
      <c r="B138" s="269"/>
      <c r="C138" s="111" t="s">
        <v>3452</v>
      </c>
      <c r="D138" s="113">
        <v>0</v>
      </c>
      <c r="E138" s="113">
        <v>0</v>
      </c>
      <c r="F138" s="113">
        <v>1</v>
      </c>
      <c r="G138" s="113">
        <v>0</v>
      </c>
      <c r="H138" s="113">
        <v>0</v>
      </c>
      <c r="I138" s="113">
        <v>0</v>
      </c>
      <c r="J138" s="113">
        <v>0</v>
      </c>
      <c r="K138" s="113">
        <v>0</v>
      </c>
      <c r="L138" s="113">
        <v>1</v>
      </c>
      <c r="M138" s="113">
        <v>0</v>
      </c>
      <c r="N138" s="113">
        <v>28356</v>
      </c>
    </row>
    <row r="139" spans="1:14">
      <c r="A139" s="269"/>
      <c r="B139" s="269"/>
      <c r="C139" s="111" t="s">
        <v>5428</v>
      </c>
      <c r="D139" s="113">
        <v>1</v>
      </c>
      <c r="E139" s="113">
        <v>0</v>
      </c>
      <c r="F139" s="113">
        <v>0</v>
      </c>
      <c r="G139" s="113">
        <v>0</v>
      </c>
      <c r="H139" s="113">
        <v>0</v>
      </c>
      <c r="I139" s="113">
        <v>0</v>
      </c>
      <c r="J139" s="113">
        <v>0</v>
      </c>
      <c r="K139" s="113">
        <v>0</v>
      </c>
      <c r="L139" s="113">
        <v>1</v>
      </c>
      <c r="M139" s="113">
        <v>0</v>
      </c>
      <c r="N139" s="113">
        <v>29559</v>
      </c>
    </row>
    <row r="140" spans="1:14">
      <c r="A140" s="269"/>
      <c r="B140" s="269"/>
      <c r="C140" s="111" t="s">
        <v>3673</v>
      </c>
      <c r="D140" s="113">
        <v>3</v>
      </c>
      <c r="E140" s="113">
        <v>0</v>
      </c>
      <c r="F140" s="113">
        <v>1</v>
      </c>
      <c r="G140" s="113">
        <v>0</v>
      </c>
      <c r="H140" s="113">
        <v>0</v>
      </c>
      <c r="I140" s="113">
        <v>0</v>
      </c>
      <c r="J140" s="113">
        <v>1</v>
      </c>
      <c r="K140" s="113">
        <v>1</v>
      </c>
      <c r="L140" s="113">
        <v>0</v>
      </c>
      <c r="M140" s="113">
        <v>2</v>
      </c>
      <c r="N140" s="113">
        <v>72122</v>
      </c>
    </row>
    <row r="141" spans="1:14" ht="19">
      <c r="A141" s="269"/>
      <c r="B141" s="269"/>
      <c r="C141" s="111" t="s">
        <v>7463</v>
      </c>
      <c r="D141" s="113">
        <v>1</v>
      </c>
      <c r="E141" s="113">
        <v>1</v>
      </c>
      <c r="F141" s="113">
        <v>0</v>
      </c>
      <c r="G141" s="113">
        <v>0</v>
      </c>
      <c r="H141" s="113">
        <v>0</v>
      </c>
      <c r="I141" s="113">
        <v>0</v>
      </c>
      <c r="J141" s="113">
        <v>0</v>
      </c>
      <c r="K141" s="113">
        <v>0</v>
      </c>
      <c r="L141" s="113">
        <v>0</v>
      </c>
      <c r="M141" s="113">
        <v>1</v>
      </c>
      <c r="N141" s="113">
        <v>17877</v>
      </c>
    </row>
    <row r="142" spans="1:14">
      <c r="A142" s="269"/>
      <c r="B142" s="269"/>
      <c r="C142" s="111" t="s">
        <v>2008</v>
      </c>
      <c r="D142" s="113">
        <v>0</v>
      </c>
      <c r="E142" s="113">
        <v>1</v>
      </c>
      <c r="F142" s="113">
        <v>1</v>
      </c>
      <c r="G142" s="113">
        <v>0</v>
      </c>
      <c r="H142" s="113">
        <v>0</v>
      </c>
      <c r="I142" s="113">
        <v>0</v>
      </c>
      <c r="J142" s="113">
        <v>0</v>
      </c>
      <c r="K142" s="113">
        <v>0</v>
      </c>
      <c r="L142" s="113">
        <v>1</v>
      </c>
      <c r="M142" s="113">
        <v>1</v>
      </c>
      <c r="N142" s="113">
        <v>85234</v>
      </c>
    </row>
    <row r="143" spans="1:14">
      <c r="A143" s="269"/>
      <c r="B143" s="269"/>
      <c r="C143" s="111" t="s">
        <v>2017</v>
      </c>
      <c r="D143" s="113">
        <v>1</v>
      </c>
      <c r="E143" s="113">
        <v>0</v>
      </c>
      <c r="F143" s="113">
        <v>0</v>
      </c>
      <c r="G143" s="113">
        <v>0</v>
      </c>
      <c r="H143" s="113">
        <v>0</v>
      </c>
      <c r="I143" s="113">
        <v>0</v>
      </c>
      <c r="J143" s="113">
        <v>1</v>
      </c>
      <c r="K143" s="113">
        <v>0</v>
      </c>
      <c r="L143" s="113">
        <v>0</v>
      </c>
      <c r="M143" s="113">
        <v>0</v>
      </c>
      <c r="N143" s="113">
        <v>23912</v>
      </c>
    </row>
    <row r="144" spans="1:14">
      <c r="A144" s="269"/>
      <c r="B144" s="269" t="s">
        <v>1951</v>
      </c>
      <c r="C144" s="111"/>
      <c r="D144" s="112">
        <v>1</v>
      </c>
      <c r="E144" s="112">
        <v>0</v>
      </c>
      <c r="F144" s="112">
        <v>0</v>
      </c>
      <c r="G144" s="112">
        <v>0</v>
      </c>
      <c r="H144" s="112">
        <v>0</v>
      </c>
      <c r="I144" s="112">
        <v>0</v>
      </c>
      <c r="J144" s="112"/>
      <c r="K144" s="112"/>
      <c r="L144" s="112"/>
      <c r="M144" s="112"/>
      <c r="N144" s="112"/>
    </row>
    <row r="145" spans="1:14">
      <c r="A145" s="269"/>
      <c r="B145" s="269"/>
      <c r="C145" s="116" t="s">
        <v>5429</v>
      </c>
      <c r="D145" s="113">
        <v>1</v>
      </c>
      <c r="E145" s="113">
        <v>0</v>
      </c>
      <c r="F145" s="113">
        <v>0</v>
      </c>
      <c r="G145" s="113">
        <v>0</v>
      </c>
      <c r="H145" s="113">
        <v>0</v>
      </c>
      <c r="I145" s="113">
        <v>0</v>
      </c>
      <c r="J145" s="113">
        <v>0</v>
      </c>
      <c r="K145" s="113">
        <v>1</v>
      </c>
      <c r="L145" s="113">
        <v>0</v>
      </c>
      <c r="M145" s="113">
        <v>0</v>
      </c>
      <c r="N145" s="113">
        <v>30137</v>
      </c>
    </row>
    <row r="146" spans="1:14">
      <c r="A146" s="269"/>
      <c r="B146" s="269" t="s">
        <v>1955</v>
      </c>
      <c r="C146" s="111"/>
      <c r="D146" s="112">
        <v>13</v>
      </c>
      <c r="E146" s="112">
        <v>0</v>
      </c>
      <c r="F146" s="112">
        <v>3</v>
      </c>
      <c r="G146" s="112">
        <v>0</v>
      </c>
      <c r="H146" s="112">
        <v>1</v>
      </c>
      <c r="I146" s="112">
        <v>1</v>
      </c>
      <c r="J146" s="112"/>
      <c r="K146" s="112"/>
      <c r="L146" s="112"/>
      <c r="M146" s="112"/>
      <c r="N146" s="112"/>
    </row>
    <row r="147" spans="1:14" ht="19">
      <c r="A147" s="269"/>
      <c r="B147" s="269"/>
      <c r="C147" s="111" t="s">
        <v>7464</v>
      </c>
      <c r="D147" s="113">
        <v>3</v>
      </c>
      <c r="E147" s="113">
        <v>0</v>
      </c>
      <c r="F147" s="113">
        <v>1</v>
      </c>
      <c r="G147" s="113">
        <v>0</v>
      </c>
      <c r="H147" s="113">
        <v>0</v>
      </c>
      <c r="I147" s="113">
        <v>1</v>
      </c>
      <c r="J147" s="113">
        <v>1</v>
      </c>
      <c r="K147" s="113">
        <v>2</v>
      </c>
      <c r="L147" s="113">
        <v>1</v>
      </c>
      <c r="M147" s="113">
        <v>0</v>
      </c>
      <c r="N147" s="113"/>
    </row>
    <row r="148" spans="1:14">
      <c r="A148" s="269"/>
      <c r="B148" s="269"/>
      <c r="C148" s="111" t="s">
        <v>5430</v>
      </c>
      <c r="D148" s="113">
        <v>0</v>
      </c>
      <c r="E148" s="113">
        <v>0</v>
      </c>
      <c r="F148" s="113">
        <v>0</v>
      </c>
      <c r="G148" s="113">
        <v>0</v>
      </c>
      <c r="H148" s="113">
        <v>1</v>
      </c>
      <c r="I148" s="113">
        <v>0</v>
      </c>
      <c r="J148" s="113">
        <v>0</v>
      </c>
      <c r="K148" s="113">
        <v>0</v>
      </c>
      <c r="L148" s="113">
        <v>1</v>
      </c>
      <c r="M148" s="113">
        <v>0</v>
      </c>
      <c r="N148" s="113"/>
    </row>
    <row r="149" spans="1:14">
      <c r="A149" s="269"/>
      <c r="B149" s="269"/>
      <c r="C149" s="111" t="s">
        <v>2012</v>
      </c>
      <c r="D149" s="113">
        <v>2</v>
      </c>
      <c r="E149" s="113">
        <v>0</v>
      </c>
      <c r="F149" s="113">
        <v>0</v>
      </c>
      <c r="G149" s="113">
        <v>0</v>
      </c>
      <c r="H149" s="113">
        <v>0</v>
      </c>
      <c r="I149" s="113">
        <v>0</v>
      </c>
      <c r="J149" s="113">
        <v>0</v>
      </c>
      <c r="K149" s="113">
        <v>1</v>
      </c>
      <c r="L149" s="113">
        <v>0</v>
      </c>
      <c r="M149" s="113">
        <v>1</v>
      </c>
      <c r="N149" s="113"/>
    </row>
    <row r="150" spans="1:14" ht="19">
      <c r="A150" s="269"/>
      <c r="B150" s="269"/>
      <c r="C150" s="111" t="s">
        <v>7465</v>
      </c>
      <c r="D150" s="113">
        <v>2</v>
      </c>
      <c r="E150" s="113">
        <v>0</v>
      </c>
      <c r="F150" s="113">
        <v>0</v>
      </c>
      <c r="G150" s="113">
        <v>0</v>
      </c>
      <c r="H150" s="113">
        <v>0</v>
      </c>
      <c r="I150" s="113">
        <v>0</v>
      </c>
      <c r="J150" s="113">
        <v>0</v>
      </c>
      <c r="K150" s="113">
        <v>0</v>
      </c>
      <c r="L150" s="113">
        <v>0</v>
      </c>
      <c r="M150" s="113">
        <v>1</v>
      </c>
      <c r="N150" s="113"/>
    </row>
    <row r="151" spans="1:14">
      <c r="A151" s="269"/>
      <c r="B151" s="269"/>
      <c r="C151" s="111" t="s">
        <v>2014</v>
      </c>
      <c r="D151" s="113">
        <v>3</v>
      </c>
      <c r="E151" s="113">
        <v>0</v>
      </c>
      <c r="F151" s="113">
        <v>2</v>
      </c>
      <c r="G151" s="113">
        <v>0</v>
      </c>
      <c r="H151" s="113">
        <v>0</v>
      </c>
      <c r="I151" s="113">
        <v>0</v>
      </c>
      <c r="J151" s="113">
        <v>0</v>
      </c>
      <c r="K151" s="113">
        <v>3</v>
      </c>
      <c r="L151" s="113">
        <v>0</v>
      </c>
      <c r="M151" s="113">
        <v>2</v>
      </c>
      <c r="N151" s="113"/>
    </row>
    <row r="152" spans="1:14" ht="19">
      <c r="A152" s="269"/>
      <c r="B152" s="269"/>
      <c r="C152" s="111" t="s">
        <v>7466</v>
      </c>
      <c r="D152" s="113">
        <v>3</v>
      </c>
      <c r="E152" s="113">
        <v>0</v>
      </c>
      <c r="F152" s="113">
        <v>0</v>
      </c>
      <c r="G152" s="113">
        <v>0</v>
      </c>
      <c r="H152" s="113">
        <v>0</v>
      </c>
      <c r="I152" s="113">
        <v>0</v>
      </c>
      <c r="J152" s="113">
        <v>1</v>
      </c>
      <c r="K152" s="113">
        <v>1</v>
      </c>
      <c r="L152" s="113">
        <v>0</v>
      </c>
      <c r="M152" s="113">
        <v>0</v>
      </c>
      <c r="N152" s="113"/>
    </row>
    <row r="153" spans="1:14">
      <c r="A153" s="269"/>
      <c r="B153" s="269" t="s">
        <v>1963</v>
      </c>
      <c r="C153" s="111"/>
      <c r="D153" s="112">
        <v>4</v>
      </c>
      <c r="E153" s="112">
        <v>0</v>
      </c>
      <c r="F153" s="112">
        <v>0</v>
      </c>
      <c r="G153" s="112">
        <v>0</v>
      </c>
      <c r="H153" s="112">
        <v>2</v>
      </c>
      <c r="I153" s="112">
        <v>0</v>
      </c>
      <c r="J153" s="112"/>
      <c r="K153" s="112"/>
      <c r="L153" s="112"/>
      <c r="M153" s="112"/>
      <c r="N153" s="112"/>
    </row>
    <row r="154" spans="1:14">
      <c r="A154" s="269"/>
      <c r="B154" s="269"/>
      <c r="C154" s="111" t="s">
        <v>2690</v>
      </c>
      <c r="D154" s="113">
        <v>0</v>
      </c>
      <c r="E154" s="113">
        <v>0</v>
      </c>
      <c r="F154" s="113">
        <v>0</v>
      </c>
      <c r="G154" s="113">
        <v>0</v>
      </c>
      <c r="H154" s="113">
        <v>2</v>
      </c>
      <c r="I154" s="113">
        <v>0</v>
      </c>
      <c r="J154" s="113">
        <v>0</v>
      </c>
      <c r="K154" s="113">
        <v>2</v>
      </c>
      <c r="L154" s="113">
        <v>0</v>
      </c>
      <c r="M154" s="113">
        <v>0</v>
      </c>
      <c r="N154" s="113"/>
    </row>
    <row r="155" spans="1:14">
      <c r="A155" s="269"/>
      <c r="B155" s="269"/>
      <c r="C155" s="111" t="s">
        <v>5431</v>
      </c>
      <c r="D155" s="113">
        <v>1</v>
      </c>
      <c r="E155" s="113">
        <v>0</v>
      </c>
      <c r="F155" s="113">
        <v>0</v>
      </c>
      <c r="G155" s="113">
        <v>0</v>
      </c>
      <c r="H155" s="113">
        <v>0</v>
      </c>
      <c r="I155" s="113">
        <v>0</v>
      </c>
      <c r="J155" s="113">
        <v>0</v>
      </c>
      <c r="K155" s="113">
        <v>0</v>
      </c>
      <c r="L155" s="113">
        <v>1</v>
      </c>
      <c r="M155" s="113">
        <v>0</v>
      </c>
      <c r="N155" s="113"/>
    </row>
    <row r="156" spans="1:14">
      <c r="A156" s="269"/>
      <c r="B156" s="269"/>
      <c r="C156" s="111" t="s">
        <v>90</v>
      </c>
      <c r="D156" s="113">
        <v>1</v>
      </c>
      <c r="E156" s="113">
        <v>0</v>
      </c>
      <c r="F156" s="113">
        <v>0</v>
      </c>
      <c r="G156" s="113">
        <v>0</v>
      </c>
      <c r="H156" s="113">
        <v>0</v>
      </c>
      <c r="I156" s="113">
        <v>0</v>
      </c>
      <c r="J156" s="113">
        <v>0</v>
      </c>
      <c r="K156" s="113">
        <v>0</v>
      </c>
      <c r="L156" s="113">
        <v>1</v>
      </c>
      <c r="M156" s="113">
        <v>0</v>
      </c>
      <c r="N156" s="113"/>
    </row>
    <row r="157" spans="1:14">
      <c r="A157" s="269"/>
      <c r="B157" s="269"/>
      <c r="C157" s="111" t="s">
        <v>3111</v>
      </c>
      <c r="D157" s="113">
        <v>1</v>
      </c>
      <c r="E157" s="113">
        <v>0</v>
      </c>
      <c r="F157" s="113">
        <v>0</v>
      </c>
      <c r="G157" s="113">
        <v>0</v>
      </c>
      <c r="H157" s="113">
        <v>0</v>
      </c>
      <c r="I157" s="113">
        <v>0</v>
      </c>
      <c r="J157" s="113">
        <v>0</v>
      </c>
      <c r="K157" s="113">
        <v>0</v>
      </c>
      <c r="L157" s="113">
        <v>0</v>
      </c>
      <c r="M157" s="113">
        <v>1</v>
      </c>
      <c r="N157" s="113"/>
    </row>
    <row r="158" spans="1:14">
      <c r="A158" s="269"/>
      <c r="B158" s="269"/>
      <c r="C158" s="111" t="s">
        <v>2017</v>
      </c>
      <c r="D158" s="113">
        <v>1</v>
      </c>
      <c r="E158" s="113">
        <v>0</v>
      </c>
      <c r="F158" s="113">
        <v>0</v>
      </c>
      <c r="G158" s="113">
        <v>0</v>
      </c>
      <c r="H158" s="113">
        <v>0</v>
      </c>
      <c r="I158" s="113">
        <v>0</v>
      </c>
      <c r="J158" s="113">
        <v>0</v>
      </c>
      <c r="K158" s="113">
        <v>0</v>
      </c>
      <c r="L158" s="113">
        <v>1</v>
      </c>
      <c r="M158" s="113">
        <v>0</v>
      </c>
      <c r="N158" s="113"/>
    </row>
    <row r="159" spans="1:14">
      <c r="A159" s="269" t="s">
        <v>40</v>
      </c>
      <c r="B159" s="114" t="s">
        <v>1904</v>
      </c>
      <c r="C159" s="111"/>
      <c r="D159" s="112">
        <v>49</v>
      </c>
      <c r="E159" s="112">
        <v>6</v>
      </c>
      <c r="F159" s="112">
        <v>16</v>
      </c>
      <c r="G159" s="112">
        <v>0</v>
      </c>
      <c r="H159" s="112">
        <v>0</v>
      </c>
      <c r="I159" s="112">
        <v>3</v>
      </c>
      <c r="J159" s="112"/>
      <c r="K159" s="112"/>
      <c r="L159" s="112"/>
      <c r="M159" s="112"/>
      <c r="N159" s="112"/>
    </row>
    <row r="160" spans="1:14">
      <c r="A160" s="269"/>
      <c r="B160" s="269" t="s">
        <v>1905</v>
      </c>
      <c r="C160" s="111"/>
      <c r="D160" s="112">
        <v>37</v>
      </c>
      <c r="E160" s="112">
        <v>4</v>
      </c>
      <c r="F160" s="112">
        <v>13</v>
      </c>
      <c r="G160" s="112">
        <v>0</v>
      </c>
      <c r="H160" s="112">
        <v>0</v>
      </c>
      <c r="I160" s="112">
        <v>3</v>
      </c>
      <c r="J160" s="112"/>
      <c r="K160" s="112"/>
      <c r="L160" s="112"/>
      <c r="M160" s="112"/>
      <c r="N160" s="112"/>
    </row>
    <row r="161" spans="1:14">
      <c r="A161" s="269"/>
      <c r="B161" s="269"/>
      <c r="C161" s="111" t="s">
        <v>2044</v>
      </c>
      <c r="D161" s="113">
        <v>1</v>
      </c>
      <c r="E161" s="113">
        <v>0</v>
      </c>
      <c r="F161" s="113">
        <v>1</v>
      </c>
      <c r="G161" s="113">
        <v>0</v>
      </c>
      <c r="H161" s="113">
        <v>0</v>
      </c>
      <c r="I161" s="113">
        <v>1</v>
      </c>
      <c r="J161" s="113">
        <v>1</v>
      </c>
      <c r="K161" s="113">
        <v>2</v>
      </c>
      <c r="L161" s="113">
        <v>0</v>
      </c>
      <c r="M161" s="113">
        <v>0</v>
      </c>
      <c r="N161" s="113">
        <v>116633</v>
      </c>
    </row>
    <row r="162" spans="1:14">
      <c r="A162" s="269"/>
      <c r="B162" s="269"/>
      <c r="C162" s="111" t="s">
        <v>2052</v>
      </c>
      <c r="D162" s="113">
        <v>4</v>
      </c>
      <c r="E162" s="113">
        <v>1</v>
      </c>
      <c r="F162" s="113">
        <v>0</v>
      </c>
      <c r="G162" s="113">
        <v>0</v>
      </c>
      <c r="H162" s="113">
        <v>0</v>
      </c>
      <c r="I162" s="113">
        <v>0</v>
      </c>
      <c r="J162" s="113">
        <v>1</v>
      </c>
      <c r="K162" s="113">
        <v>1</v>
      </c>
      <c r="L162" s="113">
        <v>1</v>
      </c>
      <c r="M162" s="113">
        <v>2</v>
      </c>
      <c r="N162" s="113">
        <v>275978</v>
      </c>
    </row>
    <row r="163" spans="1:14">
      <c r="A163" s="269"/>
      <c r="B163" s="269"/>
      <c r="C163" s="111" t="s">
        <v>5432</v>
      </c>
      <c r="D163" s="113">
        <v>0</v>
      </c>
      <c r="E163" s="113">
        <v>0</v>
      </c>
      <c r="F163" s="113">
        <v>1</v>
      </c>
      <c r="G163" s="113">
        <v>0</v>
      </c>
      <c r="H163" s="113">
        <v>0</v>
      </c>
      <c r="I163" s="113">
        <v>0</v>
      </c>
      <c r="J163" s="113">
        <v>1</v>
      </c>
      <c r="K163" s="113">
        <v>0</v>
      </c>
      <c r="L163" s="113">
        <v>0</v>
      </c>
      <c r="M163" s="113">
        <v>0</v>
      </c>
      <c r="N163" s="113">
        <v>102665</v>
      </c>
    </row>
    <row r="164" spans="1:14">
      <c r="A164" s="269"/>
      <c r="B164" s="269"/>
      <c r="C164" s="111" t="s">
        <v>2078</v>
      </c>
      <c r="D164" s="113">
        <v>3</v>
      </c>
      <c r="E164" s="113">
        <v>0</v>
      </c>
      <c r="F164" s="113">
        <v>0</v>
      </c>
      <c r="G164" s="113">
        <v>0</v>
      </c>
      <c r="H164" s="113">
        <v>0</v>
      </c>
      <c r="I164" s="113">
        <v>0</v>
      </c>
      <c r="J164" s="113">
        <v>2</v>
      </c>
      <c r="K164" s="113">
        <v>1</v>
      </c>
      <c r="L164" s="113">
        <v>0</v>
      </c>
      <c r="M164" s="113">
        <v>0</v>
      </c>
      <c r="N164" s="113">
        <v>150507</v>
      </c>
    </row>
    <row r="165" spans="1:14">
      <c r="A165" s="269"/>
      <c r="B165" s="269"/>
      <c r="C165" s="111" t="s">
        <v>5433</v>
      </c>
      <c r="D165" s="113">
        <v>2</v>
      </c>
      <c r="E165" s="113">
        <v>0</v>
      </c>
      <c r="F165" s="113">
        <v>1</v>
      </c>
      <c r="G165" s="113">
        <v>0</v>
      </c>
      <c r="H165" s="113">
        <v>0</v>
      </c>
      <c r="I165" s="113">
        <v>0</v>
      </c>
      <c r="J165" s="113">
        <v>1</v>
      </c>
      <c r="K165" s="113">
        <v>2</v>
      </c>
      <c r="L165" s="113">
        <v>0</v>
      </c>
      <c r="M165" s="113">
        <v>0</v>
      </c>
      <c r="N165" s="113">
        <v>59968</v>
      </c>
    </row>
    <row r="166" spans="1:14" ht="19">
      <c r="A166" s="269"/>
      <c r="B166" s="269"/>
      <c r="C166" s="111" t="s">
        <v>7467</v>
      </c>
      <c r="D166" s="113">
        <v>2</v>
      </c>
      <c r="E166" s="113">
        <v>0</v>
      </c>
      <c r="F166" s="113">
        <v>1</v>
      </c>
      <c r="G166" s="113">
        <v>0</v>
      </c>
      <c r="H166" s="113">
        <v>0</v>
      </c>
      <c r="I166" s="113">
        <v>0</v>
      </c>
      <c r="J166" s="113">
        <v>2</v>
      </c>
      <c r="K166" s="113">
        <v>0</v>
      </c>
      <c r="L166" s="113">
        <v>0</v>
      </c>
      <c r="M166" s="113">
        <v>0</v>
      </c>
      <c r="N166" s="113">
        <v>61171</v>
      </c>
    </row>
    <row r="167" spans="1:14">
      <c r="A167" s="269"/>
      <c r="B167" s="269"/>
      <c r="C167" s="111" t="s">
        <v>2141</v>
      </c>
      <c r="D167" s="113">
        <v>3</v>
      </c>
      <c r="E167" s="113">
        <v>0</v>
      </c>
      <c r="F167" s="113">
        <v>0</v>
      </c>
      <c r="G167" s="113">
        <v>0</v>
      </c>
      <c r="H167" s="113">
        <v>0</v>
      </c>
      <c r="I167" s="113">
        <v>1</v>
      </c>
      <c r="J167" s="113">
        <v>1</v>
      </c>
      <c r="K167" s="113">
        <v>1</v>
      </c>
      <c r="L167" s="113">
        <v>1</v>
      </c>
      <c r="M167" s="113">
        <v>1</v>
      </c>
      <c r="N167" s="113">
        <v>175335</v>
      </c>
    </row>
    <row r="168" spans="1:14">
      <c r="A168" s="269"/>
      <c r="B168" s="269"/>
      <c r="C168" s="111" t="s">
        <v>5434</v>
      </c>
      <c r="D168" s="113">
        <v>22</v>
      </c>
      <c r="E168" s="113">
        <v>3</v>
      </c>
      <c r="F168" s="113">
        <v>9</v>
      </c>
      <c r="G168" s="113">
        <v>0</v>
      </c>
      <c r="H168" s="113">
        <v>0</v>
      </c>
      <c r="I168" s="113">
        <v>1</v>
      </c>
      <c r="J168" s="113">
        <v>7</v>
      </c>
      <c r="K168" s="113">
        <v>11</v>
      </c>
      <c r="L168" s="113">
        <v>9</v>
      </c>
      <c r="M168" s="113">
        <v>8</v>
      </c>
      <c r="N168" s="113">
        <v>1434673</v>
      </c>
    </row>
    <row r="169" spans="1:14">
      <c r="A169" s="269"/>
      <c r="B169" s="269" t="s">
        <v>1955</v>
      </c>
      <c r="C169" s="111"/>
      <c r="D169" s="112">
        <v>11</v>
      </c>
      <c r="E169" s="112">
        <v>2</v>
      </c>
      <c r="F169" s="112">
        <v>2</v>
      </c>
      <c r="G169" s="112">
        <v>0</v>
      </c>
      <c r="H169" s="112">
        <v>0</v>
      </c>
      <c r="I169" s="112">
        <v>0</v>
      </c>
      <c r="J169" s="112"/>
      <c r="K169" s="112"/>
      <c r="L169" s="112"/>
      <c r="M169" s="112"/>
      <c r="N169" s="112"/>
    </row>
    <row r="170" spans="1:14">
      <c r="A170" s="269"/>
      <c r="B170" s="269"/>
      <c r="C170" s="111" t="s">
        <v>5434</v>
      </c>
      <c r="D170" s="113">
        <v>11</v>
      </c>
      <c r="E170" s="113">
        <v>2</v>
      </c>
      <c r="F170" s="113">
        <v>2</v>
      </c>
      <c r="G170" s="113">
        <v>0</v>
      </c>
      <c r="H170" s="113">
        <v>0</v>
      </c>
      <c r="I170" s="113">
        <v>0</v>
      </c>
      <c r="J170" s="113">
        <v>3</v>
      </c>
      <c r="K170" s="113">
        <v>4</v>
      </c>
      <c r="L170" s="113">
        <v>3</v>
      </c>
      <c r="M170" s="113">
        <v>5</v>
      </c>
      <c r="N170" s="113"/>
    </row>
    <row r="171" spans="1:14">
      <c r="A171" s="269"/>
      <c r="B171" s="269" t="s">
        <v>2259</v>
      </c>
      <c r="C171" s="111"/>
      <c r="D171" s="112">
        <v>1</v>
      </c>
      <c r="E171" s="112">
        <v>0</v>
      </c>
      <c r="F171" s="112">
        <v>1</v>
      </c>
      <c r="G171" s="112">
        <v>0</v>
      </c>
      <c r="H171" s="112">
        <v>0</v>
      </c>
      <c r="I171" s="112">
        <v>0</v>
      </c>
      <c r="J171" s="112"/>
      <c r="K171" s="112"/>
      <c r="L171" s="112"/>
      <c r="M171" s="112"/>
      <c r="N171" s="112"/>
    </row>
    <row r="172" spans="1:14">
      <c r="A172" s="269"/>
      <c r="B172" s="269"/>
      <c r="C172" s="111" t="s">
        <v>2268</v>
      </c>
      <c r="D172" s="113">
        <v>1</v>
      </c>
      <c r="E172" s="113">
        <v>0</v>
      </c>
      <c r="F172" s="113">
        <v>1</v>
      </c>
      <c r="G172" s="113">
        <v>0</v>
      </c>
      <c r="H172" s="113">
        <v>0</v>
      </c>
      <c r="I172" s="113">
        <v>0</v>
      </c>
      <c r="J172" s="113">
        <v>1</v>
      </c>
      <c r="K172" s="113">
        <v>0</v>
      </c>
      <c r="L172" s="113">
        <v>1</v>
      </c>
      <c r="M172" s="113">
        <v>0</v>
      </c>
      <c r="N172" s="113"/>
    </row>
    <row r="173" spans="1:14">
      <c r="A173" s="269" t="s">
        <v>45</v>
      </c>
      <c r="B173" s="114" t="s">
        <v>1904</v>
      </c>
      <c r="C173" s="111"/>
      <c r="D173" s="112">
        <v>182</v>
      </c>
      <c r="E173" s="112">
        <v>40</v>
      </c>
      <c r="F173" s="112">
        <v>67</v>
      </c>
      <c r="G173" s="112">
        <v>4</v>
      </c>
      <c r="H173" s="112">
        <v>1</v>
      </c>
      <c r="I173" s="112">
        <v>18</v>
      </c>
      <c r="J173" s="112"/>
      <c r="K173" s="112"/>
      <c r="L173" s="112"/>
      <c r="M173" s="112"/>
      <c r="N173" s="112"/>
    </row>
    <row r="174" spans="1:14">
      <c r="A174" s="269"/>
      <c r="B174" s="269" t="s">
        <v>1905</v>
      </c>
      <c r="C174" s="111"/>
      <c r="D174" s="112">
        <v>154</v>
      </c>
      <c r="E174" s="112">
        <v>28</v>
      </c>
      <c r="F174" s="112">
        <v>52</v>
      </c>
      <c r="G174" s="112">
        <v>2</v>
      </c>
      <c r="H174" s="112">
        <v>1</v>
      </c>
      <c r="I174" s="112">
        <v>13</v>
      </c>
      <c r="J174" s="113"/>
      <c r="K174" s="113"/>
      <c r="L174" s="113"/>
      <c r="M174" s="113"/>
      <c r="N174" s="113"/>
    </row>
    <row r="175" spans="1:14">
      <c r="A175" s="269"/>
      <c r="B175" s="269"/>
      <c r="C175" s="111" t="s">
        <v>2273</v>
      </c>
      <c r="D175" s="113">
        <v>3</v>
      </c>
      <c r="E175" s="113">
        <v>0</v>
      </c>
      <c r="F175" s="115">
        <v>0</v>
      </c>
      <c r="G175" s="115">
        <v>0</v>
      </c>
      <c r="H175" s="115">
        <v>0</v>
      </c>
      <c r="I175" s="115">
        <v>0</v>
      </c>
      <c r="J175" s="115">
        <v>2</v>
      </c>
      <c r="K175" s="113">
        <v>1</v>
      </c>
      <c r="L175" s="113">
        <v>0</v>
      </c>
      <c r="M175" s="113">
        <v>0</v>
      </c>
      <c r="N175" s="113">
        <v>9414</v>
      </c>
    </row>
    <row r="176" spans="1:14" ht="19">
      <c r="A176" s="269"/>
      <c r="B176" s="269"/>
      <c r="C176" s="111" t="s">
        <v>7468</v>
      </c>
      <c r="D176" s="113">
        <v>16</v>
      </c>
      <c r="E176" s="113">
        <v>2</v>
      </c>
      <c r="F176" s="113">
        <v>6</v>
      </c>
      <c r="G176" s="113">
        <v>0</v>
      </c>
      <c r="H176" s="113">
        <v>0</v>
      </c>
      <c r="I176" s="113">
        <v>2</v>
      </c>
      <c r="J176" s="113">
        <v>6</v>
      </c>
      <c r="K176" s="113">
        <v>3</v>
      </c>
      <c r="L176" s="113">
        <v>7</v>
      </c>
      <c r="M176" s="113">
        <v>8</v>
      </c>
      <c r="N176" s="113">
        <v>393897</v>
      </c>
    </row>
    <row r="177" spans="1:14">
      <c r="A177" s="269"/>
      <c r="B177" s="269"/>
      <c r="C177" s="111" t="s">
        <v>2319</v>
      </c>
      <c r="D177" s="113">
        <v>1</v>
      </c>
      <c r="E177" s="113">
        <v>0</v>
      </c>
      <c r="F177" s="113">
        <v>1</v>
      </c>
      <c r="G177" s="113">
        <v>0</v>
      </c>
      <c r="H177" s="113">
        <v>0</v>
      </c>
      <c r="I177" s="113">
        <v>0</v>
      </c>
      <c r="J177" s="113">
        <v>0</v>
      </c>
      <c r="K177" s="113">
        <v>1</v>
      </c>
      <c r="L177" s="113">
        <v>0</v>
      </c>
      <c r="M177" s="113">
        <v>1</v>
      </c>
      <c r="N177" s="113">
        <v>108698</v>
      </c>
    </row>
    <row r="178" spans="1:14" ht="19">
      <c r="A178" s="269"/>
      <c r="B178" s="269"/>
      <c r="C178" s="111" t="s">
        <v>7469</v>
      </c>
      <c r="D178" s="113">
        <v>2</v>
      </c>
      <c r="E178" s="113">
        <v>0</v>
      </c>
      <c r="F178" s="113">
        <v>0</v>
      </c>
      <c r="G178" s="113">
        <v>0</v>
      </c>
      <c r="H178" s="113">
        <v>0</v>
      </c>
      <c r="I178" s="113">
        <v>0</v>
      </c>
      <c r="J178" s="113">
        <v>1</v>
      </c>
      <c r="K178" s="113">
        <v>0</v>
      </c>
      <c r="L178" s="113">
        <v>0</v>
      </c>
      <c r="M178" s="113">
        <v>0</v>
      </c>
      <c r="N178" s="113">
        <v>41535</v>
      </c>
    </row>
    <row r="179" spans="1:14">
      <c r="A179" s="269"/>
      <c r="B179" s="269"/>
      <c r="C179" s="111" t="s">
        <v>5435</v>
      </c>
      <c r="D179" s="113">
        <v>0</v>
      </c>
      <c r="E179" s="113">
        <v>0</v>
      </c>
      <c r="F179" s="113">
        <v>0</v>
      </c>
      <c r="G179" s="113">
        <v>0</v>
      </c>
      <c r="H179" s="113">
        <v>0</v>
      </c>
      <c r="I179" s="113">
        <v>1</v>
      </c>
      <c r="J179" s="113">
        <v>0</v>
      </c>
      <c r="K179" s="113">
        <v>0</v>
      </c>
      <c r="L179" s="113">
        <v>1</v>
      </c>
      <c r="M179" s="113">
        <v>0</v>
      </c>
      <c r="N179" s="113">
        <v>73077</v>
      </c>
    </row>
    <row r="180" spans="1:14">
      <c r="A180" s="269"/>
      <c r="B180" s="269"/>
      <c r="C180" s="111" t="s">
        <v>2280</v>
      </c>
      <c r="D180" s="113">
        <v>0</v>
      </c>
      <c r="E180" s="113">
        <v>1</v>
      </c>
      <c r="F180" s="113">
        <v>1</v>
      </c>
      <c r="G180" s="113">
        <v>0</v>
      </c>
      <c r="H180" s="113">
        <v>0</v>
      </c>
      <c r="I180" s="113">
        <v>0</v>
      </c>
      <c r="J180" s="113">
        <v>0</v>
      </c>
      <c r="K180" s="113">
        <v>0</v>
      </c>
      <c r="L180" s="113">
        <v>0</v>
      </c>
      <c r="M180" s="113">
        <v>2</v>
      </c>
      <c r="N180" s="113">
        <v>16552</v>
      </c>
    </row>
    <row r="181" spans="1:14">
      <c r="A181" s="269"/>
      <c r="B181" s="269"/>
      <c r="C181" s="111" t="s">
        <v>2281</v>
      </c>
      <c r="D181" s="113">
        <v>1</v>
      </c>
      <c r="E181" s="113">
        <v>0</v>
      </c>
      <c r="F181" s="113">
        <v>0</v>
      </c>
      <c r="G181" s="113">
        <v>0</v>
      </c>
      <c r="H181" s="113">
        <v>0</v>
      </c>
      <c r="I181" s="113">
        <v>0</v>
      </c>
      <c r="J181" s="113">
        <v>0</v>
      </c>
      <c r="K181" s="113">
        <v>0</v>
      </c>
      <c r="L181" s="113">
        <v>0</v>
      </c>
      <c r="M181" s="113">
        <v>1</v>
      </c>
      <c r="N181" s="113">
        <v>6761</v>
      </c>
    </row>
    <row r="182" spans="1:14">
      <c r="A182" s="269"/>
      <c r="B182" s="269"/>
      <c r="C182" s="111" t="s">
        <v>2282</v>
      </c>
      <c r="D182" s="113">
        <v>1</v>
      </c>
      <c r="E182" s="113">
        <v>0</v>
      </c>
      <c r="F182" s="113">
        <v>0</v>
      </c>
      <c r="G182" s="113">
        <v>0</v>
      </c>
      <c r="H182" s="113">
        <v>0</v>
      </c>
      <c r="I182" s="113">
        <v>0</v>
      </c>
      <c r="J182" s="113">
        <v>0</v>
      </c>
      <c r="K182" s="113">
        <v>1</v>
      </c>
      <c r="L182" s="113">
        <v>0</v>
      </c>
      <c r="M182" s="113">
        <v>0</v>
      </c>
      <c r="N182" s="113">
        <v>73221</v>
      </c>
    </row>
    <row r="183" spans="1:14" ht="19">
      <c r="A183" s="269"/>
      <c r="B183" s="269"/>
      <c r="C183" s="111" t="s">
        <v>7470</v>
      </c>
      <c r="D183" s="113">
        <v>5</v>
      </c>
      <c r="E183" s="113">
        <v>0</v>
      </c>
      <c r="F183" s="113">
        <v>3</v>
      </c>
      <c r="G183" s="113">
        <v>0</v>
      </c>
      <c r="H183" s="113">
        <v>0</v>
      </c>
      <c r="I183" s="113">
        <v>1</v>
      </c>
      <c r="J183" s="113">
        <v>1</v>
      </c>
      <c r="K183" s="113">
        <v>1</v>
      </c>
      <c r="L183" s="113">
        <v>6</v>
      </c>
      <c r="M183" s="113">
        <v>0</v>
      </c>
      <c r="N183" s="113">
        <v>111199</v>
      </c>
    </row>
    <row r="184" spans="1:14">
      <c r="A184" s="269"/>
      <c r="B184" s="269"/>
      <c r="C184" s="111" t="s">
        <v>2283</v>
      </c>
      <c r="D184" s="113">
        <v>12</v>
      </c>
      <c r="E184" s="113">
        <v>3</v>
      </c>
      <c r="F184" s="113">
        <v>1</v>
      </c>
      <c r="G184" s="113">
        <v>0</v>
      </c>
      <c r="H184" s="113">
        <v>0</v>
      </c>
      <c r="I184" s="113">
        <v>0</v>
      </c>
      <c r="J184" s="113">
        <v>3</v>
      </c>
      <c r="K184" s="113">
        <v>5</v>
      </c>
      <c r="L184" s="113">
        <v>4</v>
      </c>
      <c r="M184" s="113">
        <v>4</v>
      </c>
      <c r="N184" s="113">
        <v>488747</v>
      </c>
    </row>
    <row r="185" spans="1:14" ht="19">
      <c r="A185" s="269"/>
      <c r="B185" s="269"/>
      <c r="C185" s="111" t="s">
        <v>7471</v>
      </c>
      <c r="D185" s="113">
        <v>2</v>
      </c>
      <c r="E185" s="113">
        <v>1</v>
      </c>
      <c r="F185" s="113">
        <v>4</v>
      </c>
      <c r="G185" s="113">
        <v>0</v>
      </c>
      <c r="H185" s="113">
        <v>0</v>
      </c>
      <c r="I185" s="113">
        <v>1</v>
      </c>
      <c r="J185" s="113">
        <v>1</v>
      </c>
      <c r="K185" s="113">
        <v>2</v>
      </c>
      <c r="L185" s="113">
        <v>3</v>
      </c>
      <c r="M185" s="113">
        <v>0</v>
      </c>
      <c r="N185" s="113">
        <v>60845</v>
      </c>
    </row>
    <row r="186" spans="1:14">
      <c r="A186" s="269"/>
      <c r="B186" s="269"/>
      <c r="C186" s="111" t="s">
        <v>5436</v>
      </c>
      <c r="D186" s="113">
        <v>1</v>
      </c>
      <c r="E186" s="113">
        <v>0</v>
      </c>
      <c r="F186" s="113">
        <v>0</v>
      </c>
      <c r="G186" s="113">
        <v>0</v>
      </c>
      <c r="H186" s="113">
        <v>0</v>
      </c>
      <c r="I186" s="113">
        <v>0</v>
      </c>
      <c r="J186" s="113">
        <v>0</v>
      </c>
      <c r="K186" s="113">
        <v>0</v>
      </c>
      <c r="L186" s="113">
        <v>0</v>
      </c>
      <c r="M186" s="113">
        <v>1</v>
      </c>
      <c r="N186" s="113">
        <v>8760</v>
      </c>
    </row>
    <row r="187" spans="1:14" ht="19">
      <c r="A187" s="269"/>
      <c r="B187" s="269"/>
      <c r="C187" s="111" t="s">
        <v>7472</v>
      </c>
      <c r="D187" s="113">
        <v>45</v>
      </c>
      <c r="E187" s="113">
        <v>11</v>
      </c>
      <c r="F187" s="113">
        <v>23</v>
      </c>
      <c r="G187" s="113">
        <v>1</v>
      </c>
      <c r="H187" s="113">
        <v>0</v>
      </c>
      <c r="I187" s="113">
        <v>2</v>
      </c>
      <c r="J187" s="113">
        <v>12</v>
      </c>
      <c r="K187" s="113">
        <v>26</v>
      </c>
      <c r="L187" s="113">
        <v>20</v>
      </c>
      <c r="M187" s="113">
        <v>19</v>
      </c>
      <c r="N187" s="113">
        <v>740209</v>
      </c>
    </row>
    <row r="188" spans="1:14">
      <c r="A188" s="269"/>
      <c r="B188" s="269"/>
      <c r="C188" s="111" t="s">
        <v>2286</v>
      </c>
      <c r="D188" s="113">
        <v>4</v>
      </c>
      <c r="E188" s="113">
        <v>0</v>
      </c>
      <c r="F188" s="113">
        <v>0</v>
      </c>
      <c r="G188" s="113">
        <v>0</v>
      </c>
      <c r="H188" s="113">
        <v>0</v>
      </c>
      <c r="I188" s="113">
        <v>0</v>
      </c>
      <c r="J188" s="113">
        <v>0</v>
      </c>
      <c r="K188" s="113">
        <v>1</v>
      </c>
      <c r="L188" s="113">
        <v>0</v>
      </c>
      <c r="M188" s="113">
        <v>3</v>
      </c>
      <c r="N188" s="113">
        <v>19995</v>
      </c>
    </row>
    <row r="189" spans="1:14">
      <c r="A189" s="269"/>
      <c r="B189" s="269"/>
      <c r="C189" s="111" t="s">
        <v>5437</v>
      </c>
      <c r="D189" s="113">
        <v>1</v>
      </c>
      <c r="E189" s="113">
        <v>0</v>
      </c>
      <c r="F189" s="113">
        <v>0</v>
      </c>
      <c r="G189" s="113">
        <v>0</v>
      </c>
      <c r="H189" s="113">
        <v>0</v>
      </c>
      <c r="I189" s="113">
        <v>0</v>
      </c>
      <c r="J189" s="113">
        <v>0</v>
      </c>
      <c r="K189" s="113">
        <v>0</v>
      </c>
      <c r="L189" s="113">
        <v>0</v>
      </c>
      <c r="M189" s="113">
        <v>1</v>
      </c>
      <c r="N189" s="113">
        <v>6954</v>
      </c>
    </row>
    <row r="190" spans="1:14">
      <c r="A190" s="269"/>
      <c r="B190" s="269"/>
      <c r="C190" s="111" t="s">
        <v>2287</v>
      </c>
      <c r="D190" s="113">
        <v>1</v>
      </c>
      <c r="E190" s="113">
        <v>0</v>
      </c>
      <c r="F190" s="113">
        <v>0</v>
      </c>
      <c r="G190" s="113">
        <v>0</v>
      </c>
      <c r="H190" s="113">
        <v>0</v>
      </c>
      <c r="I190" s="113">
        <v>0</v>
      </c>
      <c r="J190" s="113">
        <v>1</v>
      </c>
      <c r="K190" s="113">
        <v>0</v>
      </c>
      <c r="L190" s="113">
        <v>0</v>
      </c>
      <c r="M190" s="113">
        <v>0</v>
      </c>
      <c r="N190" s="113">
        <v>35630</v>
      </c>
    </row>
    <row r="191" spans="1:14">
      <c r="A191" s="269"/>
      <c r="B191" s="269"/>
      <c r="C191" s="111" t="s">
        <v>2288</v>
      </c>
      <c r="D191" s="113">
        <v>1</v>
      </c>
      <c r="E191" s="113">
        <v>0</v>
      </c>
      <c r="F191" s="113">
        <v>0</v>
      </c>
      <c r="G191" s="113">
        <v>0</v>
      </c>
      <c r="H191" s="113">
        <v>0</v>
      </c>
      <c r="I191" s="113">
        <v>0</v>
      </c>
      <c r="J191" s="113">
        <v>0</v>
      </c>
      <c r="K191" s="113">
        <v>0</v>
      </c>
      <c r="L191" s="113">
        <v>1</v>
      </c>
      <c r="M191" s="113">
        <v>0</v>
      </c>
      <c r="N191" s="113">
        <v>31873</v>
      </c>
    </row>
    <row r="192" spans="1:14">
      <c r="A192" s="269"/>
      <c r="B192" s="269"/>
      <c r="C192" s="111" t="s">
        <v>5438</v>
      </c>
      <c r="D192" s="113">
        <v>1</v>
      </c>
      <c r="E192" s="113">
        <v>1</v>
      </c>
      <c r="F192" s="113">
        <v>2</v>
      </c>
      <c r="G192" s="113">
        <v>0</v>
      </c>
      <c r="H192" s="113">
        <v>0</v>
      </c>
      <c r="I192" s="113">
        <v>1</v>
      </c>
      <c r="J192" s="113">
        <v>2</v>
      </c>
      <c r="K192" s="113">
        <v>3</v>
      </c>
      <c r="L192" s="113">
        <v>0</v>
      </c>
      <c r="M192" s="113">
        <v>0</v>
      </c>
      <c r="N192" s="113">
        <v>170744</v>
      </c>
    </row>
    <row r="193" spans="1:14">
      <c r="A193" s="269"/>
      <c r="B193" s="269"/>
      <c r="C193" s="111" t="s">
        <v>5439</v>
      </c>
      <c r="D193" s="113">
        <v>0</v>
      </c>
      <c r="E193" s="113">
        <v>0</v>
      </c>
      <c r="F193" s="113">
        <v>1</v>
      </c>
      <c r="G193" s="113">
        <v>0</v>
      </c>
      <c r="H193" s="113">
        <v>0</v>
      </c>
      <c r="I193" s="113">
        <v>0</v>
      </c>
      <c r="J193" s="113">
        <v>0</v>
      </c>
      <c r="K193" s="113">
        <v>0</v>
      </c>
      <c r="L193" s="113">
        <v>1</v>
      </c>
      <c r="M193" s="113">
        <v>0</v>
      </c>
      <c r="N193" s="113">
        <v>11234</v>
      </c>
    </row>
    <row r="194" spans="1:14">
      <c r="A194" s="269"/>
      <c r="B194" s="269"/>
      <c r="C194" s="111" t="s">
        <v>5440</v>
      </c>
      <c r="D194" s="113">
        <v>0</v>
      </c>
      <c r="E194" s="113">
        <v>0</v>
      </c>
      <c r="F194" s="113">
        <v>2</v>
      </c>
      <c r="G194" s="113">
        <v>0</v>
      </c>
      <c r="H194" s="113">
        <v>0</v>
      </c>
      <c r="I194" s="113">
        <v>0</v>
      </c>
      <c r="J194" s="113">
        <v>0</v>
      </c>
      <c r="K194" s="113">
        <v>0</v>
      </c>
      <c r="L194" s="113">
        <v>0</v>
      </c>
      <c r="M194" s="113">
        <v>2</v>
      </c>
      <c r="N194" s="113">
        <v>14465</v>
      </c>
    </row>
    <row r="195" spans="1:14">
      <c r="A195" s="269"/>
      <c r="B195" s="269"/>
      <c r="C195" s="111" t="s">
        <v>1975</v>
      </c>
      <c r="D195" s="113">
        <v>1</v>
      </c>
      <c r="E195" s="113">
        <v>0</v>
      </c>
      <c r="F195" s="113">
        <v>0</v>
      </c>
      <c r="G195" s="113">
        <v>0</v>
      </c>
      <c r="H195" s="113">
        <v>0</v>
      </c>
      <c r="I195" s="113">
        <v>0</v>
      </c>
      <c r="J195" s="113">
        <v>0</v>
      </c>
      <c r="K195" s="113">
        <v>0</v>
      </c>
      <c r="L195" s="113">
        <v>1</v>
      </c>
      <c r="M195" s="113">
        <v>0</v>
      </c>
      <c r="N195" s="113">
        <v>5192</v>
      </c>
    </row>
    <row r="196" spans="1:14">
      <c r="A196" s="269"/>
      <c r="B196" s="269"/>
      <c r="C196" s="111" t="s">
        <v>5441</v>
      </c>
      <c r="D196" s="113">
        <v>1</v>
      </c>
      <c r="E196" s="113">
        <v>0</v>
      </c>
      <c r="F196" s="113">
        <v>0</v>
      </c>
      <c r="G196" s="113">
        <v>0</v>
      </c>
      <c r="H196" s="113">
        <v>0</v>
      </c>
      <c r="I196" s="113">
        <v>0</v>
      </c>
      <c r="J196" s="113">
        <v>0</v>
      </c>
      <c r="K196" s="113">
        <v>1</v>
      </c>
      <c r="L196" s="113">
        <v>0</v>
      </c>
      <c r="M196" s="113">
        <v>0</v>
      </c>
      <c r="N196" s="113">
        <v>20498</v>
      </c>
    </row>
    <row r="197" spans="1:14">
      <c r="A197" s="269"/>
      <c r="B197" s="269"/>
      <c r="C197" s="111" t="s">
        <v>2294</v>
      </c>
      <c r="D197" s="113">
        <v>4</v>
      </c>
      <c r="E197" s="113">
        <v>0</v>
      </c>
      <c r="F197" s="113">
        <v>0</v>
      </c>
      <c r="G197" s="113">
        <v>0</v>
      </c>
      <c r="H197" s="113">
        <v>0</v>
      </c>
      <c r="I197" s="113">
        <v>0</v>
      </c>
      <c r="J197" s="113">
        <v>1</v>
      </c>
      <c r="K197" s="113">
        <v>0</v>
      </c>
      <c r="L197" s="113">
        <v>3</v>
      </c>
      <c r="M197" s="113">
        <v>0</v>
      </c>
      <c r="N197" s="113">
        <v>63928</v>
      </c>
    </row>
    <row r="198" spans="1:14">
      <c r="A198" s="269"/>
      <c r="B198" s="269"/>
      <c r="C198" s="111" t="s">
        <v>2295</v>
      </c>
      <c r="D198" s="113">
        <v>1</v>
      </c>
      <c r="E198" s="113">
        <v>0</v>
      </c>
      <c r="F198" s="113">
        <v>0</v>
      </c>
      <c r="G198" s="113">
        <v>0</v>
      </c>
      <c r="H198" s="113">
        <v>0</v>
      </c>
      <c r="I198" s="113">
        <v>0</v>
      </c>
      <c r="J198" s="113">
        <v>1</v>
      </c>
      <c r="K198" s="113">
        <v>0</v>
      </c>
      <c r="L198" s="113">
        <v>0</v>
      </c>
      <c r="M198" s="113">
        <v>0</v>
      </c>
      <c r="N198" s="113">
        <v>110660</v>
      </c>
    </row>
    <row r="199" spans="1:14">
      <c r="A199" s="269"/>
      <c r="B199" s="269"/>
      <c r="C199" s="111" t="s">
        <v>2296</v>
      </c>
      <c r="D199" s="113">
        <v>0</v>
      </c>
      <c r="E199" s="113">
        <v>1</v>
      </c>
      <c r="F199" s="113">
        <v>0</v>
      </c>
      <c r="G199" s="113">
        <v>0</v>
      </c>
      <c r="H199" s="113">
        <v>0</v>
      </c>
      <c r="I199" s="113">
        <v>0</v>
      </c>
      <c r="J199" s="113">
        <v>0</v>
      </c>
      <c r="K199" s="113">
        <v>0</v>
      </c>
      <c r="L199" s="113">
        <v>1</v>
      </c>
      <c r="M199" s="113">
        <v>0</v>
      </c>
      <c r="N199" s="113">
        <v>6950</v>
      </c>
    </row>
    <row r="200" spans="1:14">
      <c r="A200" s="269"/>
      <c r="B200" s="269"/>
      <c r="C200" s="111" t="s">
        <v>2297</v>
      </c>
      <c r="D200" s="113">
        <v>1</v>
      </c>
      <c r="E200" s="113">
        <v>0</v>
      </c>
      <c r="F200" s="113">
        <v>0</v>
      </c>
      <c r="G200" s="113">
        <v>0</v>
      </c>
      <c r="H200" s="113">
        <v>0</v>
      </c>
      <c r="I200" s="113">
        <v>0</v>
      </c>
      <c r="J200" s="113">
        <v>0</v>
      </c>
      <c r="K200" s="113">
        <v>0</v>
      </c>
      <c r="L200" s="113">
        <v>1</v>
      </c>
      <c r="M200" s="113">
        <v>0</v>
      </c>
      <c r="N200" s="113">
        <v>14413</v>
      </c>
    </row>
    <row r="201" spans="1:14">
      <c r="A201" s="269"/>
      <c r="B201" s="269"/>
      <c r="C201" s="111" t="s">
        <v>2101</v>
      </c>
      <c r="D201" s="113">
        <v>2</v>
      </c>
      <c r="E201" s="113">
        <v>0</v>
      </c>
      <c r="F201" s="113">
        <v>0</v>
      </c>
      <c r="G201" s="113">
        <v>0</v>
      </c>
      <c r="H201" s="113">
        <v>0</v>
      </c>
      <c r="I201" s="113">
        <v>0</v>
      </c>
      <c r="J201" s="113">
        <v>0</v>
      </c>
      <c r="K201" s="113">
        <v>0</v>
      </c>
      <c r="L201" s="113">
        <v>2</v>
      </c>
      <c r="M201" s="113">
        <v>0</v>
      </c>
      <c r="N201" s="113">
        <v>29027</v>
      </c>
    </row>
    <row r="202" spans="1:14">
      <c r="A202" s="269"/>
      <c r="B202" s="269"/>
      <c r="C202" s="111" t="s">
        <v>2298</v>
      </c>
      <c r="D202" s="113">
        <v>0</v>
      </c>
      <c r="E202" s="113">
        <v>0</v>
      </c>
      <c r="F202" s="113">
        <v>1</v>
      </c>
      <c r="G202" s="113">
        <v>0</v>
      </c>
      <c r="H202" s="113">
        <v>0</v>
      </c>
      <c r="I202" s="113">
        <v>0</v>
      </c>
      <c r="J202" s="113">
        <v>1</v>
      </c>
      <c r="K202" s="113">
        <v>0</v>
      </c>
      <c r="L202" s="113">
        <v>0</v>
      </c>
      <c r="M202" s="113">
        <v>0</v>
      </c>
      <c r="N202" s="113">
        <v>6831</v>
      </c>
    </row>
    <row r="203" spans="1:14">
      <c r="A203" s="269"/>
      <c r="B203" s="269"/>
      <c r="C203" s="111" t="s">
        <v>2106</v>
      </c>
      <c r="D203" s="113">
        <v>1</v>
      </c>
      <c r="E203" s="113">
        <v>1</v>
      </c>
      <c r="F203" s="113">
        <v>0</v>
      </c>
      <c r="G203" s="113">
        <v>0</v>
      </c>
      <c r="H203" s="113">
        <v>0</v>
      </c>
      <c r="I203" s="113">
        <v>1</v>
      </c>
      <c r="J203" s="113">
        <v>0</v>
      </c>
      <c r="K203" s="113">
        <v>3</v>
      </c>
      <c r="L203" s="113">
        <v>0</v>
      </c>
      <c r="M203" s="113">
        <v>0</v>
      </c>
      <c r="N203" s="113">
        <v>158977</v>
      </c>
    </row>
    <row r="204" spans="1:14">
      <c r="A204" s="269"/>
      <c r="B204" s="269"/>
      <c r="C204" s="111" t="s">
        <v>2299</v>
      </c>
      <c r="D204" s="113">
        <v>1</v>
      </c>
      <c r="E204" s="113">
        <v>0</v>
      </c>
      <c r="F204" s="113">
        <v>0</v>
      </c>
      <c r="G204" s="113">
        <v>0</v>
      </c>
      <c r="H204" s="113">
        <v>0</v>
      </c>
      <c r="I204" s="113">
        <v>0</v>
      </c>
      <c r="J204" s="113">
        <v>0</v>
      </c>
      <c r="K204" s="113">
        <v>1</v>
      </c>
      <c r="L204" s="113">
        <v>0</v>
      </c>
      <c r="M204" s="113">
        <v>0</v>
      </c>
      <c r="N204" s="113">
        <v>46466</v>
      </c>
    </row>
    <row r="205" spans="1:14">
      <c r="A205" s="269"/>
      <c r="B205" s="269"/>
      <c r="C205" s="111" t="s">
        <v>2300</v>
      </c>
      <c r="D205" s="113">
        <v>0</v>
      </c>
      <c r="E205" s="113">
        <v>0</v>
      </c>
      <c r="F205" s="113">
        <v>0</v>
      </c>
      <c r="G205" s="113">
        <v>0</v>
      </c>
      <c r="H205" s="113">
        <v>1</v>
      </c>
      <c r="I205" s="113">
        <v>0</v>
      </c>
      <c r="J205" s="113">
        <v>0</v>
      </c>
      <c r="K205" s="113">
        <v>0</v>
      </c>
      <c r="L205" s="113">
        <v>1</v>
      </c>
      <c r="M205" s="113">
        <v>0</v>
      </c>
      <c r="N205" s="113">
        <v>14007</v>
      </c>
    </row>
    <row r="206" spans="1:14" ht="19">
      <c r="A206" s="269"/>
      <c r="B206" s="269"/>
      <c r="C206" s="111" t="s">
        <v>7473</v>
      </c>
      <c r="D206" s="113">
        <v>11</v>
      </c>
      <c r="E206" s="113">
        <v>2</v>
      </c>
      <c r="F206" s="113">
        <v>1</v>
      </c>
      <c r="G206" s="113">
        <v>1</v>
      </c>
      <c r="H206" s="113">
        <v>0</v>
      </c>
      <c r="I206" s="113">
        <v>0</v>
      </c>
      <c r="J206" s="113">
        <v>4</v>
      </c>
      <c r="K206" s="113">
        <v>3</v>
      </c>
      <c r="L206" s="113">
        <v>1</v>
      </c>
      <c r="M206" s="113">
        <v>4</v>
      </c>
      <c r="N206" s="113">
        <v>99714</v>
      </c>
    </row>
    <row r="207" spans="1:14" ht="19">
      <c r="A207" s="269"/>
      <c r="B207" s="269"/>
      <c r="C207" s="111" t="s">
        <v>7474</v>
      </c>
      <c r="D207" s="113">
        <v>2</v>
      </c>
      <c r="E207" s="113">
        <v>1</v>
      </c>
      <c r="F207" s="113">
        <v>1</v>
      </c>
      <c r="G207" s="113">
        <v>0</v>
      </c>
      <c r="H207" s="113">
        <v>0</v>
      </c>
      <c r="I207" s="113">
        <v>0</v>
      </c>
      <c r="J207" s="113">
        <v>1</v>
      </c>
      <c r="K207" s="113">
        <v>1</v>
      </c>
      <c r="L207" s="113">
        <v>1</v>
      </c>
      <c r="M207" s="113">
        <v>0</v>
      </c>
      <c r="N207" s="113">
        <v>19127</v>
      </c>
    </row>
    <row r="208" spans="1:14">
      <c r="A208" s="269"/>
      <c r="B208" s="269"/>
      <c r="C208" s="13" t="s">
        <v>2302</v>
      </c>
      <c r="D208" s="113">
        <v>1</v>
      </c>
      <c r="E208" s="113">
        <v>0</v>
      </c>
      <c r="F208" s="113">
        <v>0</v>
      </c>
      <c r="G208" s="113">
        <v>0</v>
      </c>
      <c r="H208" s="113">
        <v>0</v>
      </c>
      <c r="I208" s="113">
        <v>0</v>
      </c>
      <c r="J208" s="113">
        <v>1</v>
      </c>
      <c r="K208" s="113">
        <v>0</v>
      </c>
      <c r="L208" s="113">
        <v>0</v>
      </c>
      <c r="M208" s="113">
        <v>0</v>
      </c>
      <c r="N208" s="113">
        <v>85349</v>
      </c>
    </row>
    <row r="209" spans="1:14">
      <c r="A209" s="269"/>
      <c r="B209" s="269"/>
      <c r="C209" s="111" t="s">
        <v>2304</v>
      </c>
      <c r="D209" s="113">
        <v>1</v>
      </c>
      <c r="E209" s="113">
        <v>0</v>
      </c>
      <c r="F209" s="113">
        <v>0</v>
      </c>
      <c r="G209" s="113">
        <v>0</v>
      </c>
      <c r="H209" s="113">
        <v>0</v>
      </c>
      <c r="I209" s="113">
        <v>0</v>
      </c>
      <c r="J209" s="113">
        <v>0</v>
      </c>
      <c r="K209" s="113">
        <v>0</v>
      </c>
      <c r="L209" s="113">
        <v>1</v>
      </c>
      <c r="M209" s="113">
        <v>0</v>
      </c>
      <c r="N209" s="113">
        <v>19984</v>
      </c>
    </row>
    <row r="210" spans="1:14" ht="19">
      <c r="A210" s="269"/>
      <c r="B210" s="269"/>
      <c r="C210" s="111" t="s">
        <v>7475</v>
      </c>
      <c r="D210" s="113">
        <v>2</v>
      </c>
      <c r="E210" s="113">
        <v>0</v>
      </c>
      <c r="F210" s="113">
        <v>0</v>
      </c>
      <c r="G210" s="113">
        <v>0</v>
      </c>
      <c r="H210" s="113">
        <v>0</v>
      </c>
      <c r="I210" s="113">
        <v>3</v>
      </c>
      <c r="J210" s="113">
        <v>2</v>
      </c>
      <c r="K210" s="113">
        <v>0</v>
      </c>
      <c r="L210" s="113">
        <v>0</v>
      </c>
      <c r="M210" s="113">
        <v>2</v>
      </c>
      <c r="N210" s="113">
        <v>8397</v>
      </c>
    </row>
    <row r="211" spans="1:14">
      <c r="A211" s="269"/>
      <c r="B211" s="269"/>
      <c r="C211" s="116" t="s">
        <v>1979</v>
      </c>
      <c r="D211" s="113">
        <v>1</v>
      </c>
      <c r="E211" s="113">
        <v>0</v>
      </c>
      <c r="F211" s="113">
        <v>0</v>
      </c>
      <c r="G211" s="113">
        <v>0</v>
      </c>
      <c r="H211" s="113">
        <v>0</v>
      </c>
      <c r="I211" s="113">
        <v>0</v>
      </c>
      <c r="J211" s="113">
        <v>0</v>
      </c>
      <c r="K211" s="113">
        <v>0</v>
      </c>
      <c r="L211" s="113">
        <v>1</v>
      </c>
      <c r="M211" s="113">
        <v>0</v>
      </c>
      <c r="N211" s="113">
        <v>60178</v>
      </c>
    </row>
    <row r="212" spans="1:14">
      <c r="A212" s="269"/>
      <c r="B212" s="269"/>
      <c r="C212" s="111" t="s">
        <v>4171</v>
      </c>
      <c r="D212" s="113">
        <v>0</v>
      </c>
      <c r="E212" s="113">
        <v>1</v>
      </c>
      <c r="F212" s="113">
        <v>0</v>
      </c>
      <c r="G212" s="113">
        <v>0</v>
      </c>
      <c r="H212" s="113">
        <v>0</v>
      </c>
      <c r="I212" s="113">
        <v>0</v>
      </c>
      <c r="J212" s="113">
        <v>0</v>
      </c>
      <c r="K212" s="113">
        <v>0</v>
      </c>
      <c r="L212" s="113">
        <v>1</v>
      </c>
      <c r="M212" s="113">
        <v>0</v>
      </c>
      <c r="N212" s="113">
        <v>4239</v>
      </c>
    </row>
    <row r="213" spans="1:14">
      <c r="A213" s="269"/>
      <c r="B213" s="269"/>
      <c r="C213" s="111" t="s">
        <v>2306</v>
      </c>
      <c r="D213" s="113">
        <v>1</v>
      </c>
      <c r="E213" s="113">
        <v>0</v>
      </c>
      <c r="F213" s="113">
        <v>0</v>
      </c>
      <c r="G213" s="113">
        <v>0</v>
      </c>
      <c r="H213" s="113">
        <v>0</v>
      </c>
      <c r="I213" s="113">
        <v>0</v>
      </c>
      <c r="J213" s="113">
        <v>0</v>
      </c>
      <c r="K213" s="113">
        <v>0</v>
      </c>
      <c r="L213" s="113">
        <v>0</v>
      </c>
      <c r="M213" s="113">
        <v>1</v>
      </c>
      <c r="N213" s="113">
        <v>113371</v>
      </c>
    </row>
    <row r="214" spans="1:14">
      <c r="A214" s="269"/>
      <c r="B214" s="269"/>
      <c r="C214" s="111" t="s">
        <v>2307</v>
      </c>
      <c r="D214" s="113">
        <v>1</v>
      </c>
      <c r="E214" s="113">
        <v>0</v>
      </c>
      <c r="F214" s="113">
        <v>0</v>
      </c>
      <c r="G214" s="113">
        <v>0</v>
      </c>
      <c r="H214" s="113">
        <v>0</v>
      </c>
      <c r="I214" s="113">
        <v>0</v>
      </c>
      <c r="J214" s="113">
        <v>0</v>
      </c>
      <c r="K214" s="113">
        <v>1</v>
      </c>
      <c r="L214" s="113">
        <v>0</v>
      </c>
      <c r="M214" s="113">
        <v>0</v>
      </c>
      <c r="N214" s="113">
        <v>9819</v>
      </c>
    </row>
    <row r="215" spans="1:14">
      <c r="A215" s="269"/>
      <c r="B215" s="269"/>
      <c r="C215" s="111" t="s">
        <v>5442</v>
      </c>
      <c r="D215" s="113">
        <v>1</v>
      </c>
      <c r="E215" s="113">
        <v>0</v>
      </c>
      <c r="F215" s="113">
        <v>0</v>
      </c>
      <c r="G215" s="113">
        <v>0</v>
      </c>
      <c r="H215" s="113">
        <v>0</v>
      </c>
      <c r="I215" s="113">
        <v>0</v>
      </c>
      <c r="J215" s="113">
        <v>1</v>
      </c>
      <c r="K215" s="113">
        <v>0</v>
      </c>
      <c r="L215" s="113">
        <v>0</v>
      </c>
      <c r="M215" s="113">
        <v>0</v>
      </c>
      <c r="N215" s="113">
        <v>8343</v>
      </c>
    </row>
    <row r="216" spans="1:14">
      <c r="A216" s="269"/>
      <c r="B216" s="269"/>
      <c r="C216" s="111" t="s">
        <v>2310</v>
      </c>
      <c r="D216" s="113">
        <v>1</v>
      </c>
      <c r="E216" s="113">
        <v>0</v>
      </c>
      <c r="F216" s="113">
        <v>0</v>
      </c>
      <c r="G216" s="113">
        <v>0</v>
      </c>
      <c r="H216" s="113">
        <v>0</v>
      </c>
      <c r="I216" s="113">
        <v>0</v>
      </c>
      <c r="J216" s="113">
        <v>1</v>
      </c>
      <c r="K216" s="113">
        <v>0</v>
      </c>
      <c r="L216" s="113">
        <v>0</v>
      </c>
      <c r="M216" s="113">
        <v>0</v>
      </c>
      <c r="N216" s="113">
        <v>14006</v>
      </c>
    </row>
    <row r="217" spans="1:14">
      <c r="A217" s="269"/>
      <c r="B217" s="269"/>
      <c r="C217" s="111" t="s">
        <v>5443</v>
      </c>
      <c r="D217" s="113">
        <v>14</v>
      </c>
      <c r="E217" s="113">
        <v>3</v>
      </c>
      <c r="F217" s="113">
        <v>3</v>
      </c>
      <c r="G217" s="113">
        <v>0</v>
      </c>
      <c r="H217" s="113">
        <v>0</v>
      </c>
      <c r="I217" s="113">
        <v>0</v>
      </c>
      <c r="J217" s="113">
        <v>3</v>
      </c>
      <c r="K217" s="113">
        <v>5</v>
      </c>
      <c r="L217" s="113">
        <v>4</v>
      </c>
      <c r="M217" s="113">
        <v>8</v>
      </c>
      <c r="N217" s="113">
        <v>151324</v>
      </c>
    </row>
    <row r="218" spans="1:14">
      <c r="A218" s="269"/>
      <c r="B218" s="269"/>
      <c r="C218" s="111" t="s">
        <v>2311</v>
      </c>
      <c r="D218" s="113">
        <v>1</v>
      </c>
      <c r="E218" s="113">
        <v>0</v>
      </c>
      <c r="F218" s="113">
        <v>0</v>
      </c>
      <c r="G218" s="113">
        <v>0</v>
      </c>
      <c r="H218" s="113">
        <v>0</v>
      </c>
      <c r="I218" s="113">
        <v>0</v>
      </c>
      <c r="J218" s="113">
        <v>0</v>
      </c>
      <c r="K218" s="113">
        <v>0</v>
      </c>
      <c r="L218" s="113">
        <v>1</v>
      </c>
      <c r="M218" s="113">
        <v>0</v>
      </c>
      <c r="N218" s="113">
        <v>3801</v>
      </c>
    </row>
    <row r="219" spans="1:14">
      <c r="A219" s="269"/>
      <c r="B219" s="269"/>
      <c r="C219" s="111" t="s">
        <v>2312</v>
      </c>
      <c r="D219" s="113">
        <v>1</v>
      </c>
      <c r="E219" s="113">
        <v>0</v>
      </c>
      <c r="F219" s="113">
        <v>0</v>
      </c>
      <c r="G219" s="113">
        <v>0</v>
      </c>
      <c r="H219" s="113">
        <v>0</v>
      </c>
      <c r="I219" s="113">
        <v>0</v>
      </c>
      <c r="J219" s="113">
        <v>0</v>
      </c>
      <c r="K219" s="113">
        <v>0</v>
      </c>
      <c r="L219" s="113">
        <v>1</v>
      </c>
      <c r="M219" s="113">
        <v>0</v>
      </c>
      <c r="N219" s="113">
        <v>8045</v>
      </c>
    </row>
    <row r="220" spans="1:14">
      <c r="A220" s="269"/>
      <c r="B220" s="269"/>
      <c r="C220" s="111" t="s">
        <v>5444</v>
      </c>
      <c r="D220" s="113">
        <v>1</v>
      </c>
      <c r="E220" s="113">
        <v>0</v>
      </c>
      <c r="F220" s="113">
        <v>0</v>
      </c>
      <c r="G220" s="113">
        <v>0</v>
      </c>
      <c r="H220" s="113">
        <v>0</v>
      </c>
      <c r="I220" s="113">
        <v>0</v>
      </c>
      <c r="J220" s="113">
        <v>0</v>
      </c>
      <c r="K220" s="113">
        <v>0</v>
      </c>
      <c r="L220" s="113">
        <v>0</v>
      </c>
      <c r="M220" s="113">
        <v>1</v>
      </c>
      <c r="N220" s="113">
        <v>5507</v>
      </c>
    </row>
    <row r="221" spans="1:14">
      <c r="A221" s="269"/>
      <c r="B221" s="269"/>
      <c r="C221" s="111" t="s">
        <v>2313</v>
      </c>
      <c r="D221" s="113">
        <v>2</v>
      </c>
      <c r="E221" s="113">
        <v>0</v>
      </c>
      <c r="F221" s="113">
        <v>2</v>
      </c>
      <c r="G221" s="113">
        <v>0</v>
      </c>
      <c r="H221" s="113">
        <v>0</v>
      </c>
      <c r="I221" s="113">
        <v>1</v>
      </c>
      <c r="J221" s="113">
        <v>0</v>
      </c>
      <c r="K221" s="113">
        <v>4</v>
      </c>
      <c r="L221" s="113">
        <v>0</v>
      </c>
      <c r="M221" s="113">
        <v>1</v>
      </c>
      <c r="N221" s="113">
        <v>115942</v>
      </c>
    </row>
    <row r="222" spans="1:14">
      <c r="A222" s="269"/>
      <c r="B222" s="269"/>
      <c r="C222" s="111" t="s">
        <v>5445</v>
      </c>
      <c r="D222" s="113">
        <v>1</v>
      </c>
      <c r="E222" s="113">
        <v>0</v>
      </c>
      <c r="F222" s="113">
        <v>0</v>
      </c>
      <c r="G222" s="113">
        <v>0</v>
      </c>
      <c r="H222" s="113">
        <v>0</v>
      </c>
      <c r="I222" s="113">
        <v>0</v>
      </c>
      <c r="J222" s="113">
        <v>0</v>
      </c>
      <c r="K222" s="113">
        <v>1</v>
      </c>
      <c r="L222" s="113">
        <v>0</v>
      </c>
      <c r="M222" s="113">
        <v>0</v>
      </c>
      <c r="N222" s="113">
        <v>1184</v>
      </c>
    </row>
    <row r="223" spans="1:14" ht="19">
      <c r="A223" s="269"/>
      <c r="B223" s="269"/>
      <c r="C223" s="111" t="s">
        <v>7476</v>
      </c>
      <c r="D223" s="113">
        <v>3</v>
      </c>
      <c r="E223" s="113">
        <v>0</v>
      </c>
      <c r="F223" s="113">
        <v>0</v>
      </c>
      <c r="G223" s="113">
        <v>0</v>
      </c>
      <c r="H223" s="113">
        <v>0</v>
      </c>
      <c r="I223" s="113">
        <v>0</v>
      </c>
      <c r="J223" s="113">
        <v>0</v>
      </c>
      <c r="K223" s="113">
        <v>0</v>
      </c>
      <c r="L223" s="113">
        <v>1</v>
      </c>
      <c r="M223" s="113">
        <v>1</v>
      </c>
      <c r="N223" s="113">
        <v>28756</v>
      </c>
    </row>
    <row r="224" spans="1:14">
      <c r="A224" s="269"/>
      <c r="B224" s="268" t="s">
        <v>1951</v>
      </c>
      <c r="C224" s="111"/>
      <c r="D224" s="112">
        <v>1</v>
      </c>
      <c r="E224" s="112">
        <v>2</v>
      </c>
      <c r="F224" s="112">
        <v>3</v>
      </c>
      <c r="G224" s="112">
        <v>0</v>
      </c>
      <c r="H224" s="112">
        <v>0</v>
      </c>
      <c r="I224" s="112">
        <v>0</v>
      </c>
      <c r="J224" s="112"/>
      <c r="K224" s="112"/>
      <c r="L224" s="112"/>
      <c r="M224" s="112"/>
      <c r="N224" s="112"/>
    </row>
    <row r="225" spans="1:14">
      <c r="A225" s="269"/>
      <c r="B225" s="268"/>
      <c r="C225" s="111" t="s">
        <v>5446</v>
      </c>
      <c r="D225" s="113">
        <v>1</v>
      </c>
      <c r="E225" s="113">
        <v>1</v>
      </c>
      <c r="F225" s="113">
        <v>1</v>
      </c>
      <c r="G225" s="113">
        <v>0</v>
      </c>
      <c r="H225" s="113">
        <v>0</v>
      </c>
      <c r="I225" s="113">
        <v>0</v>
      </c>
      <c r="J225" s="113">
        <v>1</v>
      </c>
      <c r="K225" s="113">
        <v>0</v>
      </c>
      <c r="L225" s="113">
        <v>0</v>
      </c>
      <c r="M225" s="113">
        <v>2</v>
      </c>
      <c r="N225" s="113">
        <v>3766</v>
      </c>
    </row>
    <row r="226" spans="1:14">
      <c r="A226" s="269"/>
      <c r="B226" s="268"/>
      <c r="C226" s="111" t="s">
        <v>5447</v>
      </c>
      <c r="D226" s="113"/>
      <c r="E226" s="113"/>
      <c r="F226" s="113"/>
      <c r="G226" s="113"/>
      <c r="H226" s="113"/>
      <c r="I226" s="113"/>
      <c r="J226" s="113"/>
      <c r="K226" s="113"/>
      <c r="L226" s="113"/>
      <c r="M226" s="113"/>
      <c r="N226" s="113"/>
    </row>
    <row r="227" spans="1:14" ht="19">
      <c r="A227" s="269"/>
      <c r="B227" s="268"/>
      <c r="C227" s="118" t="s">
        <v>7477</v>
      </c>
      <c r="D227" s="113">
        <v>0</v>
      </c>
      <c r="E227" s="113">
        <v>0</v>
      </c>
      <c r="F227" s="113">
        <v>2</v>
      </c>
      <c r="G227" s="113">
        <v>0</v>
      </c>
      <c r="H227" s="113">
        <v>0</v>
      </c>
      <c r="I227" s="113">
        <v>0</v>
      </c>
      <c r="J227" s="113">
        <v>0</v>
      </c>
      <c r="K227" s="113">
        <v>0</v>
      </c>
      <c r="L227" s="113">
        <v>1</v>
      </c>
      <c r="M227" s="113">
        <v>0</v>
      </c>
      <c r="N227" s="113">
        <v>41826</v>
      </c>
    </row>
    <row r="228" spans="1:14">
      <c r="A228" s="269"/>
      <c r="B228" s="268"/>
      <c r="C228" s="118" t="s">
        <v>5448</v>
      </c>
      <c r="D228" s="113">
        <v>0</v>
      </c>
      <c r="E228" s="113">
        <v>1</v>
      </c>
      <c r="F228" s="113">
        <v>0</v>
      </c>
      <c r="G228" s="113">
        <v>0</v>
      </c>
      <c r="H228" s="113">
        <v>0</v>
      </c>
      <c r="I228" s="113">
        <v>0</v>
      </c>
      <c r="J228" s="113">
        <v>0</v>
      </c>
      <c r="K228" s="113">
        <v>1</v>
      </c>
      <c r="L228" s="113">
        <v>0</v>
      </c>
      <c r="M228" s="113">
        <v>0</v>
      </c>
      <c r="N228" s="113">
        <v>16715</v>
      </c>
    </row>
    <row r="229" spans="1:14">
      <c r="A229" s="269"/>
      <c r="B229" s="268" t="s">
        <v>1955</v>
      </c>
      <c r="C229" s="111"/>
      <c r="D229" s="112">
        <v>21</v>
      </c>
      <c r="E229" s="112">
        <v>10</v>
      </c>
      <c r="F229" s="112">
        <v>10</v>
      </c>
      <c r="G229" s="112">
        <v>1</v>
      </c>
      <c r="H229" s="112">
        <v>0</v>
      </c>
      <c r="I229" s="112">
        <v>2</v>
      </c>
      <c r="J229" s="112"/>
      <c r="K229" s="112"/>
      <c r="L229" s="112"/>
      <c r="M229" s="112"/>
      <c r="N229" s="112"/>
    </row>
    <row r="230" spans="1:14">
      <c r="A230" s="269"/>
      <c r="B230" s="268"/>
      <c r="C230" s="111" t="s">
        <v>2318</v>
      </c>
      <c r="D230" s="113">
        <v>1</v>
      </c>
      <c r="E230" s="113">
        <v>0</v>
      </c>
      <c r="F230" s="113">
        <v>0</v>
      </c>
      <c r="G230" s="113">
        <v>0</v>
      </c>
      <c r="H230" s="113">
        <v>0</v>
      </c>
      <c r="I230" s="113">
        <v>0</v>
      </c>
      <c r="J230" s="113">
        <v>1</v>
      </c>
      <c r="K230" s="113">
        <v>0</v>
      </c>
      <c r="L230" s="113">
        <v>0</v>
      </c>
      <c r="M230" s="113">
        <v>0</v>
      </c>
      <c r="N230" s="113"/>
    </row>
    <row r="231" spans="1:14" ht="19">
      <c r="A231" s="269"/>
      <c r="B231" s="268"/>
      <c r="C231" s="111" t="s">
        <v>7478</v>
      </c>
      <c r="D231" s="113">
        <v>11</v>
      </c>
      <c r="E231" s="113">
        <v>7</v>
      </c>
      <c r="F231" s="113">
        <v>0</v>
      </c>
      <c r="G231" s="113">
        <v>0</v>
      </c>
      <c r="H231" s="113">
        <v>0</v>
      </c>
      <c r="I231" s="113">
        <v>1</v>
      </c>
      <c r="J231" s="113">
        <v>1</v>
      </c>
      <c r="K231" s="113">
        <v>7</v>
      </c>
      <c r="L231" s="113">
        <v>3</v>
      </c>
      <c r="M231" s="113">
        <v>3</v>
      </c>
      <c r="N231" s="113"/>
    </row>
    <row r="232" spans="1:14" ht="19">
      <c r="A232" s="269"/>
      <c r="B232" s="268"/>
      <c r="C232" s="111" t="s">
        <v>7479</v>
      </c>
      <c r="D232" s="113">
        <v>1</v>
      </c>
      <c r="E232" s="113">
        <v>1</v>
      </c>
      <c r="F232" s="113">
        <v>2</v>
      </c>
      <c r="G232" s="113">
        <v>0</v>
      </c>
      <c r="H232" s="113">
        <v>0</v>
      </c>
      <c r="I232" s="113">
        <v>0</v>
      </c>
      <c r="J232" s="113">
        <v>0</v>
      </c>
      <c r="K232" s="113">
        <v>1</v>
      </c>
      <c r="L232" s="113">
        <v>2</v>
      </c>
      <c r="M232" s="113">
        <v>0</v>
      </c>
      <c r="N232" s="113"/>
    </row>
    <row r="233" spans="1:14" ht="19">
      <c r="A233" s="269"/>
      <c r="B233" s="268"/>
      <c r="C233" s="111" t="s">
        <v>7480</v>
      </c>
      <c r="D233" s="113">
        <v>1</v>
      </c>
      <c r="E233" s="113">
        <v>0</v>
      </c>
      <c r="F233" s="113">
        <v>3</v>
      </c>
      <c r="G233" s="113">
        <v>0</v>
      </c>
      <c r="H233" s="113">
        <v>0</v>
      </c>
      <c r="I233" s="113">
        <v>0</v>
      </c>
      <c r="J233" s="113">
        <v>0</v>
      </c>
      <c r="K233" s="113">
        <v>0</v>
      </c>
      <c r="L233" s="113">
        <v>2</v>
      </c>
      <c r="M233" s="113">
        <v>1</v>
      </c>
      <c r="N233" s="113"/>
    </row>
    <row r="234" spans="1:14">
      <c r="A234" s="269"/>
      <c r="B234" s="268"/>
      <c r="C234" s="111" t="s">
        <v>3856</v>
      </c>
      <c r="D234" s="113">
        <v>1</v>
      </c>
      <c r="E234" s="113">
        <v>0</v>
      </c>
      <c r="F234" s="113">
        <v>0</v>
      </c>
      <c r="G234" s="113">
        <v>0</v>
      </c>
      <c r="H234" s="113">
        <v>0</v>
      </c>
      <c r="I234" s="113">
        <v>0</v>
      </c>
      <c r="J234" s="113">
        <v>0</v>
      </c>
      <c r="K234" s="113">
        <v>0</v>
      </c>
      <c r="L234" s="113">
        <v>0</v>
      </c>
      <c r="M234" s="113">
        <v>1</v>
      </c>
      <c r="N234" s="113"/>
    </row>
    <row r="235" spans="1:14" ht="19">
      <c r="A235" s="269"/>
      <c r="B235" s="268"/>
      <c r="C235" s="111" t="s">
        <v>7454</v>
      </c>
      <c r="D235" s="113">
        <v>2</v>
      </c>
      <c r="E235" s="113">
        <v>2</v>
      </c>
      <c r="F235" s="113">
        <v>1</v>
      </c>
      <c r="G235" s="113">
        <v>0</v>
      </c>
      <c r="H235" s="113">
        <v>0</v>
      </c>
      <c r="I235" s="113">
        <v>0</v>
      </c>
      <c r="J235" s="113">
        <v>1</v>
      </c>
      <c r="K235" s="113">
        <v>0</v>
      </c>
      <c r="L235" s="113">
        <v>3</v>
      </c>
      <c r="M235" s="113">
        <v>0</v>
      </c>
      <c r="N235" s="113"/>
    </row>
    <row r="236" spans="1:14" ht="19">
      <c r="A236" s="269"/>
      <c r="B236" s="268"/>
      <c r="C236" s="111" t="s">
        <v>7481</v>
      </c>
      <c r="D236" s="113">
        <v>2</v>
      </c>
      <c r="E236" s="113">
        <v>0</v>
      </c>
      <c r="F236" s="113">
        <v>4</v>
      </c>
      <c r="G236" s="113">
        <v>1</v>
      </c>
      <c r="H236" s="113">
        <v>0</v>
      </c>
      <c r="I236" s="113">
        <v>1</v>
      </c>
      <c r="J236" s="113">
        <v>0</v>
      </c>
      <c r="K236" s="113">
        <v>1</v>
      </c>
      <c r="L236" s="113">
        <v>5</v>
      </c>
      <c r="M236" s="113">
        <v>1</v>
      </c>
      <c r="N236" s="113"/>
    </row>
    <row r="237" spans="1:14">
      <c r="A237" s="269"/>
      <c r="B237" s="268"/>
      <c r="C237" s="111" t="s">
        <v>2325</v>
      </c>
      <c r="D237" s="113">
        <v>1</v>
      </c>
      <c r="E237" s="113">
        <v>0</v>
      </c>
      <c r="F237" s="113">
        <v>0</v>
      </c>
      <c r="G237" s="113">
        <v>0</v>
      </c>
      <c r="H237" s="113">
        <v>0</v>
      </c>
      <c r="I237" s="113">
        <v>0</v>
      </c>
      <c r="J237" s="113">
        <v>1</v>
      </c>
      <c r="K237" s="113">
        <v>0</v>
      </c>
      <c r="L237" s="113">
        <v>0</v>
      </c>
      <c r="M237" s="113">
        <v>0</v>
      </c>
      <c r="N237" s="113"/>
    </row>
    <row r="238" spans="1:14">
      <c r="A238" s="269"/>
      <c r="B238" s="268"/>
      <c r="C238" s="111" t="s">
        <v>5449</v>
      </c>
      <c r="D238" s="113">
        <v>1</v>
      </c>
      <c r="E238" s="113">
        <v>0</v>
      </c>
      <c r="F238" s="113">
        <v>0</v>
      </c>
      <c r="G238" s="113">
        <v>0</v>
      </c>
      <c r="H238" s="113">
        <v>0</v>
      </c>
      <c r="I238" s="113">
        <v>0</v>
      </c>
      <c r="J238" s="113">
        <v>0</v>
      </c>
      <c r="K238" s="113">
        <v>0</v>
      </c>
      <c r="L238" s="113">
        <v>0</v>
      </c>
      <c r="M238" s="113">
        <v>1</v>
      </c>
      <c r="N238" s="113"/>
    </row>
    <row r="239" spans="1:14">
      <c r="A239" s="269"/>
      <c r="B239" s="268" t="s">
        <v>1963</v>
      </c>
      <c r="C239" s="111"/>
      <c r="D239" s="112">
        <v>6</v>
      </c>
      <c r="E239" s="112">
        <v>0</v>
      </c>
      <c r="F239" s="112">
        <v>2</v>
      </c>
      <c r="G239" s="112">
        <v>1</v>
      </c>
      <c r="H239" s="112">
        <v>0</v>
      </c>
      <c r="I239" s="112">
        <v>3</v>
      </c>
      <c r="J239" s="112"/>
      <c r="K239" s="112"/>
      <c r="L239" s="112"/>
      <c r="M239" s="112"/>
      <c r="N239" s="112"/>
    </row>
    <row r="240" spans="1:14">
      <c r="A240" s="269"/>
      <c r="B240" s="268"/>
      <c r="C240" s="111" t="s">
        <v>5450</v>
      </c>
      <c r="D240" s="113">
        <v>0</v>
      </c>
      <c r="E240" s="113">
        <v>0</v>
      </c>
      <c r="F240" s="113">
        <v>1</v>
      </c>
      <c r="G240" s="113">
        <v>0</v>
      </c>
      <c r="H240" s="113">
        <v>0</v>
      </c>
      <c r="I240" s="113">
        <v>0</v>
      </c>
      <c r="J240" s="113">
        <v>0</v>
      </c>
      <c r="K240" s="113">
        <v>0</v>
      </c>
      <c r="L240" s="113">
        <v>0</v>
      </c>
      <c r="M240" s="113">
        <v>1</v>
      </c>
      <c r="N240" s="113"/>
    </row>
    <row r="241" spans="1:14">
      <c r="A241" s="269"/>
      <c r="B241" s="268"/>
      <c r="C241" s="111" t="s">
        <v>2547</v>
      </c>
      <c r="D241" s="113">
        <v>1</v>
      </c>
      <c r="E241" s="113">
        <v>0</v>
      </c>
      <c r="F241" s="113">
        <v>0</v>
      </c>
      <c r="G241" s="113">
        <v>0</v>
      </c>
      <c r="H241" s="113">
        <v>0</v>
      </c>
      <c r="I241" s="113">
        <v>0</v>
      </c>
      <c r="J241" s="113">
        <v>0</v>
      </c>
      <c r="K241" s="113">
        <v>1</v>
      </c>
      <c r="L241" s="113">
        <v>0</v>
      </c>
      <c r="M241" s="113">
        <v>0</v>
      </c>
      <c r="N241" s="113"/>
    </row>
    <row r="242" spans="1:14">
      <c r="A242" s="269"/>
      <c r="B242" s="268"/>
      <c r="C242" s="111" t="s">
        <v>3223</v>
      </c>
      <c r="D242" s="113">
        <v>0</v>
      </c>
      <c r="E242" s="113">
        <v>0</v>
      </c>
      <c r="F242" s="113">
        <v>0</v>
      </c>
      <c r="G242" s="113">
        <v>0</v>
      </c>
      <c r="H242" s="113">
        <v>0</v>
      </c>
      <c r="I242" s="113">
        <v>1</v>
      </c>
      <c r="J242" s="113">
        <v>0</v>
      </c>
      <c r="K242" s="113">
        <v>0</v>
      </c>
      <c r="L242" s="113">
        <v>1</v>
      </c>
      <c r="M242" s="113">
        <v>0</v>
      </c>
      <c r="N242" s="113"/>
    </row>
    <row r="243" spans="1:14">
      <c r="A243" s="269"/>
      <c r="B243" s="268"/>
      <c r="C243" s="111" t="s">
        <v>5451</v>
      </c>
      <c r="D243" s="113">
        <v>1</v>
      </c>
      <c r="E243" s="113">
        <v>0</v>
      </c>
      <c r="F243" s="113">
        <v>0</v>
      </c>
      <c r="G243" s="113">
        <v>0</v>
      </c>
      <c r="H243" s="113">
        <v>0</v>
      </c>
      <c r="I243" s="113">
        <v>2</v>
      </c>
      <c r="J243" s="113">
        <v>0</v>
      </c>
      <c r="K243" s="113">
        <v>1</v>
      </c>
      <c r="L243" s="113">
        <v>1</v>
      </c>
      <c r="M243" s="113">
        <v>1</v>
      </c>
      <c r="N243" s="113"/>
    </row>
    <row r="244" spans="1:14">
      <c r="A244" s="269"/>
      <c r="B244" s="268"/>
      <c r="C244" s="111" t="s">
        <v>2304</v>
      </c>
      <c r="D244" s="113">
        <v>1</v>
      </c>
      <c r="E244" s="113">
        <v>0</v>
      </c>
      <c r="F244" s="113">
        <v>0</v>
      </c>
      <c r="G244" s="113">
        <v>0</v>
      </c>
      <c r="H244" s="113">
        <v>0</v>
      </c>
      <c r="I244" s="113">
        <v>0</v>
      </c>
      <c r="J244" s="113">
        <v>1</v>
      </c>
      <c r="K244" s="113">
        <v>0</v>
      </c>
      <c r="L244" s="113">
        <v>0</v>
      </c>
      <c r="M244" s="113">
        <v>0</v>
      </c>
      <c r="N244" s="113"/>
    </row>
    <row r="245" spans="1:14">
      <c r="A245" s="269"/>
      <c r="B245" s="268"/>
      <c r="C245" s="111" t="s">
        <v>5452</v>
      </c>
      <c r="D245" s="113">
        <v>0</v>
      </c>
      <c r="E245" s="113">
        <v>0</v>
      </c>
      <c r="F245" s="113">
        <v>1</v>
      </c>
      <c r="G245" s="113">
        <v>1</v>
      </c>
      <c r="H245" s="113">
        <v>0</v>
      </c>
      <c r="I245" s="113">
        <v>0</v>
      </c>
      <c r="J245" s="113">
        <v>0</v>
      </c>
      <c r="K245" s="113">
        <v>0</v>
      </c>
      <c r="L245" s="113">
        <v>2</v>
      </c>
      <c r="M245" s="113">
        <v>0</v>
      </c>
      <c r="N245" s="113"/>
    </row>
    <row r="246" spans="1:14">
      <c r="A246" s="269"/>
      <c r="B246" s="268"/>
      <c r="C246" s="111" t="s">
        <v>2328</v>
      </c>
      <c r="D246" s="113">
        <v>3</v>
      </c>
      <c r="E246" s="113">
        <v>0</v>
      </c>
      <c r="F246" s="113">
        <v>0</v>
      </c>
      <c r="G246" s="113">
        <v>0</v>
      </c>
      <c r="H246" s="113">
        <v>0</v>
      </c>
      <c r="I246" s="113">
        <v>0</v>
      </c>
      <c r="J246" s="113">
        <v>1</v>
      </c>
      <c r="K246" s="113">
        <v>1</v>
      </c>
      <c r="L246" s="113">
        <v>0</v>
      </c>
      <c r="M246" s="113">
        <v>1</v>
      </c>
      <c r="N246" s="113"/>
    </row>
    <row r="247" spans="1:14">
      <c r="A247" s="269" t="s">
        <v>46</v>
      </c>
      <c r="B247" s="114" t="s">
        <v>1904</v>
      </c>
      <c r="C247" s="111"/>
      <c r="D247" s="112">
        <v>65</v>
      </c>
      <c r="E247" s="112">
        <v>9</v>
      </c>
      <c r="F247" s="112">
        <v>17</v>
      </c>
      <c r="G247" s="112">
        <v>1</v>
      </c>
      <c r="H247" s="112">
        <v>0</v>
      </c>
      <c r="I247" s="112">
        <v>0</v>
      </c>
      <c r="J247" s="112"/>
      <c r="K247" s="112"/>
      <c r="L247" s="112"/>
      <c r="M247" s="112"/>
      <c r="N247" s="112"/>
    </row>
    <row r="248" spans="1:14">
      <c r="A248" s="269"/>
      <c r="B248" s="269" t="s">
        <v>1905</v>
      </c>
      <c r="C248" s="111"/>
      <c r="D248" s="112">
        <v>59</v>
      </c>
      <c r="E248" s="112">
        <v>7</v>
      </c>
      <c r="F248" s="112">
        <v>16</v>
      </c>
      <c r="G248" s="112">
        <v>1</v>
      </c>
      <c r="H248" s="112">
        <v>0</v>
      </c>
      <c r="I248" s="112">
        <v>0</v>
      </c>
      <c r="J248" s="112"/>
      <c r="K248" s="112"/>
      <c r="L248" s="112"/>
      <c r="M248" s="112"/>
      <c r="N248" s="112"/>
    </row>
    <row r="249" spans="1:14">
      <c r="A249" s="269"/>
      <c r="B249" s="269"/>
      <c r="C249" s="111" t="s">
        <v>2330</v>
      </c>
      <c r="D249" s="113">
        <v>0</v>
      </c>
      <c r="E249" s="113">
        <v>0</v>
      </c>
      <c r="F249" s="113">
        <v>1</v>
      </c>
      <c r="G249" s="113">
        <v>0</v>
      </c>
      <c r="H249" s="113">
        <v>0</v>
      </c>
      <c r="I249" s="113">
        <v>0</v>
      </c>
      <c r="J249" s="113">
        <v>0</v>
      </c>
      <c r="K249" s="113">
        <v>1</v>
      </c>
      <c r="L249" s="113">
        <v>0</v>
      </c>
      <c r="M249" s="113">
        <v>0</v>
      </c>
      <c r="N249" s="113">
        <v>20066</v>
      </c>
    </row>
    <row r="250" spans="1:14">
      <c r="A250" s="269"/>
      <c r="B250" s="269"/>
      <c r="C250" s="111" t="s">
        <v>2331</v>
      </c>
      <c r="D250" s="113">
        <v>1</v>
      </c>
      <c r="E250" s="113">
        <v>0</v>
      </c>
      <c r="F250" s="113">
        <v>0</v>
      </c>
      <c r="G250" s="113">
        <v>0</v>
      </c>
      <c r="H250" s="113">
        <v>0</v>
      </c>
      <c r="I250" s="113">
        <v>0</v>
      </c>
      <c r="J250" s="113">
        <v>0</v>
      </c>
      <c r="K250" s="113">
        <v>0</v>
      </c>
      <c r="L250" s="113">
        <v>0</v>
      </c>
      <c r="M250" s="113">
        <v>1</v>
      </c>
      <c r="N250" s="113">
        <v>143394</v>
      </c>
    </row>
    <row r="251" spans="1:14">
      <c r="A251" s="269"/>
      <c r="B251" s="269"/>
      <c r="C251" s="111" t="s">
        <v>3759</v>
      </c>
      <c r="D251" s="113">
        <v>1</v>
      </c>
      <c r="E251" s="113">
        <v>0</v>
      </c>
      <c r="F251" s="113">
        <v>0</v>
      </c>
      <c r="G251" s="113">
        <v>0</v>
      </c>
      <c r="H251" s="113">
        <v>0</v>
      </c>
      <c r="I251" s="113">
        <v>0</v>
      </c>
      <c r="J251" s="113">
        <v>0</v>
      </c>
      <c r="K251" s="113">
        <v>1</v>
      </c>
      <c r="L251" s="113">
        <v>0</v>
      </c>
      <c r="M251" s="113">
        <v>0</v>
      </c>
      <c r="N251" s="113">
        <v>12384</v>
      </c>
    </row>
    <row r="252" spans="1:14">
      <c r="A252" s="269"/>
      <c r="B252" s="269"/>
      <c r="C252" s="111" t="s">
        <v>2333</v>
      </c>
      <c r="D252" s="113">
        <v>3</v>
      </c>
      <c r="E252" s="113">
        <v>0</v>
      </c>
      <c r="F252" s="113">
        <v>0</v>
      </c>
      <c r="G252" s="113">
        <v>0</v>
      </c>
      <c r="H252" s="113">
        <v>0</v>
      </c>
      <c r="I252" s="113">
        <v>0</v>
      </c>
      <c r="J252" s="113">
        <v>2</v>
      </c>
      <c r="K252" s="113">
        <v>0</v>
      </c>
      <c r="L252" s="113">
        <v>1</v>
      </c>
      <c r="M252" s="113">
        <v>0</v>
      </c>
      <c r="N252" s="113">
        <v>84631</v>
      </c>
    </row>
    <row r="253" spans="1:14">
      <c r="A253" s="269"/>
      <c r="B253" s="269"/>
      <c r="C253" s="111" t="s">
        <v>5453</v>
      </c>
      <c r="D253" s="113">
        <v>1</v>
      </c>
      <c r="E253" s="113">
        <v>0</v>
      </c>
      <c r="F253" s="113">
        <v>0</v>
      </c>
      <c r="G253" s="113">
        <v>0</v>
      </c>
      <c r="H253" s="113">
        <v>0</v>
      </c>
      <c r="I253" s="113">
        <v>0</v>
      </c>
      <c r="J253" s="113">
        <v>0</v>
      </c>
      <c r="K253" s="113">
        <v>0</v>
      </c>
      <c r="L253" s="113">
        <v>1</v>
      </c>
      <c r="M253" s="113">
        <v>0</v>
      </c>
      <c r="N253" s="113">
        <v>21790</v>
      </c>
    </row>
    <row r="254" spans="1:14">
      <c r="A254" s="269"/>
      <c r="B254" s="269"/>
      <c r="C254" s="111" t="s">
        <v>5454</v>
      </c>
      <c r="D254" s="113">
        <v>0</v>
      </c>
      <c r="E254" s="113">
        <v>0</v>
      </c>
      <c r="F254" s="113">
        <v>1</v>
      </c>
      <c r="G254" s="113">
        <v>0</v>
      </c>
      <c r="H254" s="113">
        <v>0</v>
      </c>
      <c r="I254" s="113">
        <v>0</v>
      </c>
      <c r="J254" s="113">
        <v>0</v>
      </c>
      <c r="K254" s="113">
        <v>1</v>
      </c>
      <c r="L254" s="113">
        <v>0</v>
      </c>
      <c r="M254" s="113">
        <v>0</v>
      </c>
      <c r="N254" s="113">
        <v>12726</v>
      </c>
    </row>
    <row r="255" spans="1:14">
      <c r="A255" s="269"/>
      <c r="B255" s="269"/>
      <c r="C255" s="111" t="s">
        <v>2336</v>
      </c>
      <c r="D255" s="113">
        <v>1</v>
      </c>
      <c r="E255" s="113">
        <v>0</v>
      </c>
      <c r="F255" s="113">
        <v>0</v>
      </c>
      <c r="G255" s="113">
        <v>0</v>
      </c>
      <c r="H255" s="113">
        <v>0</v>
      </c>
      <c r="I255" s="113">
        <v>0</v>
      </c>
      <c r="J255" s="113">
        <v>0</v>
      </c>
      <c r="K255" s="113">
        <v>0</v>
      </c>
      <c r="L255" s="113">
        <v>0</v>
      </c>
      <c r="M255" s="113">
        <v>1</v>
      </c>
      <c r="N255" s="113">
        <v>62473</v>
      </c>
    </row>
    <row r="256" spans="1:14">
      <c r="A256" s="269"/>
      <c r="B256" s="269"/>
      <c r="C256" s="111" t="s">
        <v>2338</v>
      </c>
      <c r="D256" s="113">
        <v>2</v>
      </c>
      <c r="E256" s="113">
        <v>0</v>
      </c>
      <c r="F256" s="113">
        <v>0</v>
      </c>
      <c r="G256" s="113">
        <v>0</v>
      </c>
      <c r="H256" s="113">
        <v>0</v>
      </c>
      <c r="I256" s="113">
        <v>0</v>
      </c>
      <c r="J256" s="113">
        <v>1</v>
      </c>
      <c r="K256" s="113">
        <v>1</v>
      </c>
      <c r="L256" s="113">
        <v>0</v>
      </c>
      <c r="M256" s="113">
        <v>0</v>
      </c>
      <c r="N256" s="113">
        <v>34424</v>
      </c>
    </row>
    <row r="257" spans="1:14">
      <c r="A257" s="269"/>
      <c r="B257" s="269"/>
      <c r="C257" s="111" t="s">
        <v>2340</v>
      </c>
      <c r="D257" s="113">
        <v>2</v>
      </c>
      <c r="E257" s="113">
        <v>0</v>
      </c>
      <c r="F257" s="113">
        <v>1</v>
      </c>
      <c r="G257" s="113">
        <v>0</v>
      </c>
      <c r="H257" s="113">
        <v>0</v>
      </c>
      <c r="I257" s="113">
        <v>0</v>
      </c>
      <c r="J257" s="113">
        <v>0</v>
      </c>
      <c r="K257" s="113">
        <v>1</v>
      </c>
      <c r="L257" s="113">
        <v>1</v>
      </c>
      <c r="M257" s="113">
        <v>1</v>
      </c>
      <c r="N257" s="113">
        <v>60165</v>
      </c>
    </row>
    <row r="258" spans="1:14">
      <c r="A258" s="269"/>
      <c r="B258" s="269"/>
      <c r="C258" s="111" t="s">
        <v>2341</v>
      </c>
      <c r="D258" s="113">
        <v>2</v>
      </c>
      <c r="E258" s="113">
        <v>0</v>
      </c>
      <c r="F258" s="113">
        <v>1</v>
      </c>
      <c r="G258" s="113">
        <v>0</v>
      </c>
      <c r="H258" s="113">
        <v>0</v>
      </c>
      <c r="I258" s="113">
        <v>0</v>
      </c>
      <c r="J258" s="113">
        <v>2</v>
      </c>
      <c r="K258" s="113">
        <v>0</v>
      </c>
      <c r="L258" s="113">
        <v>1</v>
      </c>
      <c r="M258" s="113">
        <v>0</v>
      </c>
      <c r="N258" s="113">
        <v>57274</v>
      </c>
    </row>
    <row r="259" spans="1:14">
      <c r="A259" s="269"/>
      <c r="B259" s="269"/>
      <c r="C259" s="111" t="s">
        <v>2342</v>
      </c>
      <c r="D259" s="113">
        <v>2</v>
      </c>
      <c r="E259" s="113">
        <v>0</v>
      </c>
      <c r="F259" s="113">
        <v>0</v>
      </c>
      <c r="G259" s="113">
        <v>0</v>
      </c>
      <c r="H259" s="113">
        <v>0</v>
      </c>
      <c r="I259" s="113">
        <v>0</v>
      </c>
      <c r="J259" s="113">
        <v>0</v>
      </c>
      <c r="K259" s="113">
        <v>2</v>
      </c>
      <c r="L259" s="113">
        <v>0</v>
      </c>
      <c r="M259" s="113">
        <v>0</v>
      </c>
      <c r="N259" s="113">
        <v>58799</v>
      </c>
    </row>
    <row r="260" spans="1:14">
      <c r="A260" s="269"/>
      <c r="B260" s="269"/>
      <c r="C260" s="111" t="s">
        <v>2344</v>
      </c>
      <c r="D260" s="113">
        <v>2</v>
      </c>
      <c r="E260" s="113">
        <v>0</v>
      </c>
      <c r="F260" s="113">
        <v>1</v>
      </c>
      <c r="G260" s="113">
        <v>0</v>
      </c>
      <c r="H260" s="113">
        <v>0</v>
      </c>
      <c r="I260" s="113">
        <v>0</v>
      </c>
      <c r="J260" s="113">
        <v>0</v>
      </c>
      <c r="K260" s="113">
        <v>0</v>
      </c>
      <c r="L260" s="113">
        <v>0</v>
      </c>
      <c r="M260" s="113">
        <v>3</v>
      </c>
      <c r="N260" s="113">
        <v>45852</v>
      </c>
    </row>
    <row r="261" spans="1:14">
      <c r="A261" s="269"/>
      <c r="B261" s="269"/>
      <c r="C261" s="111" t="s">
        <v>2345</v>
      </c>
      <c r="D261" s="113">
        <v>1</v>
      </c>
      <c r="E261" s="113">
        <v>1</v>
      </c>
      <c r="F261" s="113">
        <v>0</v>
      </c>
      <c r="G261" s="113">
        <v>0</v>
      </c>
      <c r="H261" s="113">
        <v>0</v>
      </c>
      <c r="I261" s="113">
        <v>0</v>
      </c>
      <c r="J261" s="113">
        <v>1</v>
      </c>
      <c r="K261" s="113">
        <v>0</v>
      </c>
      <c r="L261" s="113">
        <v>1</v>
      </c>
      <c r="M261" s="113">
        <v>0</v>
      </c>
      <c r="N261" s="113">
        <v>54984</v>
      </c>
    </row>
    <row r="262" spans="1:14">
      <c r="A262" s="269"/>
      <c r="B262" s="269"/>
      <c r="C262" s="111" t="s">
        <v>5455</v>
      </c>
      <c r="D262" s="113">
        <v>1</v>
      </c>
      <c r="E262" s="113">
        <v>0</v>
      </c>
      <c r="F262" s="113">
        <v>1</v>
      </c>
      <c r="G262" s="113">
        <v>0</v>
      </c>
      <c r="H262" s="113">
        <v>0</v>
      </c>
      <c r="I262" s="113">
        <v>0</v>
      </c>
      <c r="J262" s="113">
        <v>2</v>
      </c>
      <c r="K262" s="113">
        <v>0</v>
      </c>
      <c r="L262" s="113">
        <v>0</v>
      </c>
      <c r="M262" s="113">
        <v>0</v>
      </c>
      <c r="N262" s="113">
        <v>30810</v>
      </c>
    </row>
    <row r="263" spans="1:14" ht="19">
      <c r="A263" s="269"/>
      <c r="B263" s="269"/>
      <c r="C263" s="111" t="s">
        <v>7482</v>
      </c>
      <c r="D263" s="113">
        <v>4</v>
      </c>
      <c r="E263" s="113">
        <v>0</v>
      </c>
      <c r="F263" s="113">
        <v>0</v>
      </c>
      <c r="G263" s="113">
        <v>0</v>
      </c>
      <c r="H263" s="113">
        <v>0</v>
      </c>
      <c r="I263" s="113">
        <v>0</v>
      </c>
      <c r="J263" s="113">
        <v>1</v>
      </c>
      <c r="K263" s="113">
        <v>1</v>
      </c>
      <c r="L263" s="113">
        <v>0</v>
      </c>
      <c r="M263" s="113">
        <v>1</v>
      </c>
      <c r="N263" s="113">
        <v>72093</v>
      </c>
    </row>
    <row r="264" spans="1:14">
      <c r="A264" s="269"/>
      <c r="B264" s="269"/>
      <c r="C264" s="111" t="s">
        <v>2346</v>
      </c>
      <c r="D264" s="113">
        <v>3</v>
      </c>
      <c r="E264" s="113">
        <v>1</v>
      </c>
      <c r="F264" s="113">
        <v>1</v>
      </c>
      <c r="G264" s="113">
        <v>1</v>
      </c>
      <c r="H264" s="113">
        <v>0</v>
      </c>
      <c r="I264" s="113">
        <v>0</v>
      </c>
      <c r="J264" s="113">
        <v>1</v>
      </c>
      <c r="K264" s="113">
        <v>2</v>
      </c>
      <c r="L264" s="113">
        <v>2</v>
      </c>
      <c r="M264" s="113">
        <v>1</v>
      </c>
      <c r="N264" s="113">
        <v>130903</v>
      </c>
    </row>
    <row r="265" spans="1:14">
      <c r="A265" s="269"/>
      <c r="B265" s="269"/>
      <c r="C265" s="111" t="s">
        <v>5456</v>
      </c>
      <c r="D265" s="113">
        <v>1</v>
      </c>
      <c r="E265" s="113">
        <v>0</v>
      </c>
      <c r="F265" s="113">
        <v>0</v>
      </c>
      <c r="G265" s="113">
        <v>0</v>
      </c>
      <c r="H265" s="113">
        <v>0</v>
      </c>
      <c r="I265" s="113">
        <v>0</v>
      </c>
      <c r="J265" s="113">
        <v>0</v>
      </c>
      <c r="K265" s="113">
        <v>0</v>
      </c>
      <c r="L265" s="113">
        <v>0</v>
      </c>
      <c r="M265" s="113">
        <v>1</v>
      </c>
      <c r="N265" s="113">
        <v>29803</v>
      </c>
    </row>
    <row r="266" spans="1:14">
      <c r="A266" s="269"/>
      <c r="B266" s="269"/>
      <c r="C266" s="111" t="s">
        <v>2347</v>
      </c>
      <c r="D266" s="113">
        <v>0</v>
      </c>
      <c r="E266" s="113">
        <v>1</v>
      </c>
      <c r="F266" s="113">
        <v>0</v>
      </c>
      <c r="G266" s="113">
        <v>0</v>
      </c>
      <c r="H266" s="113">
        <v>0</v>
      </c>
      <c r="I266" s="113">
        <v>0</v>
      </c>
      <c r="J266" s="113">
        <v>0</v>
      </c>
      <c r="K266" s="113">
        <v>0</v>
      </c>
      <c r="L266" s="113">
        <v>0</v>
      </c>
      <c r="M266" s="113">
        <v>1</v>
      </c>
      <c r="N266" s="113">
        <v>26797</v>
      </c>
    </row>
    <row r="267" spans="1:14">
      <c r="A267" s="269"/>
      <c r="B267" s="269"/>
      <c r="C267" s="111" t="s">
        <v>5457</v>
      </c>
      <c r="D267" s="113">
        <v>1</v>
      </c>
      <c r="E267" s="113">
        <v>0</v>
      </c>
      <c r="F267" s="113">
        <v>0</v>
      </c>
      <c r="G267" s="113">
        <v>0</v>
      </c>
      <c r="H267" s="113">
        <v>0</v>
      </c>
      <c r="I267" s="113">
        <v>0</v>
      </c>
      <c r="J267" s="113">
        <v>0</v>
      </c>
      <c r="K267" s="113">
        <v>1</v>
      </c>
      <c r="L267" s="113">
        <v>0</v>
      </c>
      <c r="M267" s="113">
        <v>0</v>
      </c>
      <c r="N267" s="113">
        <v>27858</v>
      </c>
    </row>
    <row r="268" spans="1:14">
      <c r="A268" s="269"/>
      <c r="B268" s="269"/>
      <c r="C268" s="111" t="s">
        <v>5458</v>
      </c>
      <c r="D268" s="113">
        <v>1</v>
      </c>
      <c r="E268" s="113">
        <v>0</v>
      </c>
      <c r="F268" s="113">
        <v>0</v>
      </c>
      <c r="G268" s="113">
        <v>0</v>
      </c>
      <c r="H268" s="113">
        <v>0</v>
      </c>
      <c r="I268" s="113">
        <v>0</v>
      </c>
      <c r="J268" s="113">
        <v>0</v>
      </c>
      <c r="K268" s="113">
        <v>0</v>
      </c>
      <c r="L268" s="113">
        <v>1</v>
      </c>
      <c r="M268" s="113">
        <v>0</v>
      </c>
      <c r="N268" s="113">
        <v>23504</v>
      </c>
    </row>
    <row r="269" spans="1:14">
      <c r="A269" s="269"/>
      <c r="B269" s="269"/>
      <c r="C269" s="111" t="s">
        <v>2348</v>
      </c>
      <c r="D269" s="113">
        <v>1</v>
      </c>
      <c r="E269" s="113">
        <v>0</v>
      </c>
      <c r="F269" s="113">
        <v>0</v>
      </c>
      <c r="G269" s="113">
        <v>0</v>
      </c>
      <c r="H269" s="113">
        <v>0</v>
      </c>
      <c r="I269" s="113">
        <v>0</v>
      </c>
      <c r="J269" s="113">
        <v>0</v>
      </c>
      <c r="K269" s="113">
        <v>1</v>
      </c>
      <c r="L269" s="113">
        <v>0</v>
      </c>
      <c r="M269" s="113">
        <v>0</v>
      </c>
      <c r="N269" s="113">
        <v>38431</v>
      </c>
    </row>
    <row r="270" spans="1:14">
      <c r="A270" s="269"/>
      <c r="B270" s="269"/>
      <c r="C270" s="111" t="s">
        <v>5459</v>
      </c>
      <c r="D270" s="113">
        <v>1</v>
      </c>
      <c r="E270" s="113">
        <v>0</v>
      </c>
      <c r="F270" s="113">
        <v>0</v>
      </c>
      <c r="G270" s="113">
        <v>0</v>
      </c>
      <c r="H270" s="113">
        <v>0</v>
      </c>
      <c r="I270" s="113">
        <v>0</v>
      </c>
      <c r="J270" s="113">
        <v>0</v>
      </c>
      <c r="K270" s="113">
        <v>1</v>
      </c>
      <c r="L270" s="113">
        <v>0</v>
      </c>
      <c r="M270" s="113">
        <v>0</v>
      </c>
      <c r="N270" s="113">
        <v>10007</v>
      </c>
    </row>
    <row r="271" spans="1:14">
      <c r="A271" s="269"/>
      <c r="B271" s="269"/>
      <c r="C271" s="111" t="s">
        <v>2142</v>
      </c>
      <c r="D271" s="113">
        <v>1</v>
      </c>
      <c r="E271" s="113">
        <v>1</v>
      </c>
      <c r="F271" s="113">
        <v>0</v>
      </c>
      <c r="G271" s="113">
        <v>0</v>
      </c>
      <c r="H271" s="113">
        <v>0</v>
      </c>
      <c r="I271" s="113">
        <v>0</v>
      </c>
      <c r="J271" s="113">
        <v>0</v>
      </c>
      <c r="K271" s="113">
        <v>1</v>
      </c>
      <c r="L271" s="113">
        <v>1</v>
      </c>
      <c r="M271" s="113">
        <v>0</v>
      </c>
      <c r="N271" s="113">
        <v>13874</v>
      </c>
    </row>
    <row r="272" spans="1:14">
      <c r="A272" s="269"/>
      <c r="B272" s="269"/>
      <c r="C272" s="111" t="s">
        <v>2511</v>
      </c>
      <c r="D272" s="113">
        <v>2</v>
      </c>
      <c r="E272" s="113">
        <v>0</v>
      </c>
      <c r="F272" s="113">
        <v>0</v>
      </c>
      <c r="G272" s="113">
        <v>0</v>
      </c>
      <c r="H272" s="113">
        <v>0</v>
      </c>
      <c r="I272" s="113">
        <v>0</v>
      </c>
      <c r="J272" s="113">
        <v>0</v>
      </c>
      <c r="K272" s="113">
        <v>1</v>
      </c>
      <c r="L272" s="113">
        <v>0</v>
      </c>
      <c r="M272" s="113">
        <v>1</v>
      </c>
      <c r="N272" s="113">
        <v>15053</v>
      </c>
    </row>
    <row r="273" spans="1:14">
      <c r="A273" s="269"/>
      <c r="B273" s="269"/>
      <c r="C273" s="111" t="s">
        <v>5460</v>
      </c>
      <c r="D273" s="113">
        <v>3</v>
      </c>
      <c r="E273" s="113">
        <v>0</v>
      </c>
      <c r="F273" s="113">
        <v>0</v>
      </c>
      <c r="G273" s="113">
        <v>0</v>
      </c>
      <c r="H273" s="113">
        <v>0</v>
      </c>
      <c r="I273" s="113">
        <v>0</v>
      </c>
      <c r="J273" s="113">
        <v>1</v>
      </c>
      <c r="K273" s="113">
        <v>1</v>
      </c>
      <c r="L273" s="113">
        <v>1</v>
      </c>
      <c r="M273" s="113">
        <v>0</v>
      </c>
      <c r="N273" s="113">
        <v>11486</v>
      </c>
    </row>
    <row r="274" spans="1:14">
      <c r="A274" s="269"/>
      <c r="B274" s="269"/>
      <c r="C274" s="111" t="s">
        <v>4094</v>
      </c>
      <c r="D274" s="113">
        <v>1</v>
      </c>
      <c r="E274" s="113">
        <v>0</v>
      </c>
      <c r="F274" s="113">
        <v>0</v>
      </c>
      <c r="G274" s="113">
        <v>0</v>
      </c>
      <c r="H274" s="113">
        <v>0</v>
      </c>
      <c r="I274" s="113">
        <v>0</v>
      </c>
      <c r="J274" s="113">
        <v>1</v>
      </c>
      <c r="K274" s="113">
        <v>0</v>
      </c>
      <c r="L274" s="113">
        <v>0</v>
      </c>
      <c r="M274" s="113">
        <v>0</v>
      </c>
      <c r="N274" s="113">
        <v>24919</v>
      </c>
    </row>
    <row r="275" spans="1:14">
      <c r="A275" s="269"/>
      <c r="B275" s="269"/>
      <c r="C275" s="111" t="s">
        <v>5461</v>
      </c>
      <c r="D275" s="113">
        <v>1</v>
      </c>
      <c r="E275" s="113">
        <v>0</v>
      </c>
      <c r="F275" s="113">
        <v>1</v>
      </c>
      <c r="G275" s="113">
        <v>0</v>
      </c>
      <c r="H275" s="113">
        <v>0</v>
      </c>
      <c r="I275" s="113">
        <v>0</v>
      </c>
      <c r="J275" s="113">
        <v>0</v>
      </c>
      <c r="K275" s="113">
        <v>1</v>
      </c>
      <c r="L275" s="113">
        <v>0</v>
      </c>
      <c r="M275" s="113">
        <v>1</v>
      </c>
      <c r="N275" s="113">
        <v>16306</v>
      </c>
    </row>
    <row r="276" spans="1:14">
      <c r="A276" s="269"/>
      <c r="B276" s="269"/>
      <c r="C276" s="111" t="s">
        <v>4097</v>
      </c>
      <c r="D276" s="113">
        <v>1</v>
      </c>
      <c r="E276" s="113">
        <v>0</v>
      </c>
      <c r="F276" s="113">
        <v>0</v>
      </c>
      <c r="G276" s="113">
        <v>0</v>
      </c>
      <c r="H276" s="113">
        <v>0</v>
      </c>
      <c r="I276" s="113">
        <v>0</v>
      </c>
      <c r="J276" s="113">
        <v>1</v>
      </c>
      <c r="K276" s="113">
        <v>0</v>
      </c>
      <c r="L276" s="113">
        <v>0</v>
      </c>
      <c r="M276" s="113">
        <v>0</v>
      </c>
      <c r="N276" s="113">
        <v>41095</v>
      </c>
    </row>
    <row r="277" spans="1:14">
      <c r="A277" s="269"/>
      <c r="B277" s="269"/>
      <c r="C277" s="111" t="s">
        <v>5462</v>
      </c>
      <c r="D277" s="113">
        <v>2</v>
      </c>
      <c r="E277" s="113">
        <v>0</v>
      </c>
      <c r="F277" s="113">
        <v>0</v>
      </c>
      <c r="G277" s="113">
        <v>0</v>
      </c>
      <c r="H277" s="113">
        <v>0</v>
      </c>
      <c r="I277" s="113">
        <v>0</v>
      </c>
      <c r="J277" s="113">
        <v>0</v>
      </c>
      <c r="K277" s="113">
        <v>1</v>
      </c>
      <c r="L277" s="113">
        <v>0</v>
      </c>
      <c r="M277" s="113">
        <v>1</v>
      </c>
      <c r="N277" s="113">
        <v>43897</v>
      </c>
    </row>
    <row r="278" spans="1:14">
      <c r="A278" s="269"/>
      <c r="B278" s="269"/>
      <c r="C278" s="111" t="s">
        <v>5463</v>
      </c>
      <c r="D278" s="113">
        <v>0</v>
      </c>
      <c r="E278" s="113">
        <v>0</v>
      </c>
      <c r="F278" s="113">
        <v>1</v>
      </c>
      <c r="G278" s="113">
        <v>0</v>
      </c>
      <c r="H278" s="113">
        <v>0</v>
      </c>
      <c r="I278" s="113">
        <v>0</v>
      </c>
      <c r="J278" s="113">
        <v>0</v>
      </c>
      <c r="K278" s="113">
        <v>0</v>
      </c>
      <c r="L278" s="113">
        <v>0</v>
      </c>
      <c r="M278" s="113">
        <v>1</v>
      </c>
      <c r="N278" s="113">
        <v>26142</v>
      </c>
    </row>
    <row r="279" spans="1:14">
      <c r="A279" s="269"/>
      <c r="B279" s="269"/>
      <c r="C279" s="111" t="s">
        <v>2351</v>
      </c>
      <c r="D279" s="113">
        <v>10</v>
      </c>
      <c r="E279" s="113">
        <v>2</v>
      </c>
      <c r="F279" s="113">
        <v>4</v>
      </c>
      <c r="G279" s="113">
        <v>0</v>
      </c>
      <c r="H279" s="113">
        <v>0</v>
      </c>
      <c r="I279" s="113">
        <v>0</v>
      </c>
      <c r="J279" s="113">
        <v>6</v>
      </c>
      <c r="K279" s="113">
        <v>3</v>
      </c>
      <c r="L279" s="113">
        <v>3</v>
      </c>
      <c r="M279" s="113">
        <v>4</v>
      </c>
      <c r="N279" s="113">
        <v>132292</v>
      </c>
    </row>
    <row r="280" spans="1:14">
      <c r="A280" s="269"/>
      <c r="B280" s="269"/>
      <c r="C280" s="111" t="s">
        <v>2352</v>
      </c>
      <c r="D280" s="113">
        <v>1</v>
      </c>
      <c r="E280" s="113">
        <v>0</v>
      </c>
      <c r="F280" s="113">
        <v>0</v>
      </c>
      <c r="G280" s="113">
        <v>0</v>
      </c>
      <c r="H280" s="113">
        <v>0</v>
      </c>
      <c r="I280" s="113">
        <v>0</v>
      </c>
      <c r="J280" s="113">
        <v>0</v>
      </c>
      <c r="K280" s="113">
        <v>1</v>
      </c>
      <c r="L280" s="113">
        <v>0</v>
      </c>
      <c r="M280" s="113">
        <v>0</v>
      </c>
      <c r="N280" s="113">
        <v>51683</v>
      </c>
    </row>
    <row r="281" spans="1:14">
      <c r="A281" s="269"/>
      <c r="B281" s="269"/>
      <c r="C281" s="111" t="s">
        <v>5464</v>
      </c>
      <c r="D281" s="113">
        <v>1</v>
      </c>
      <c r="E281" s="113">
        <v>0</v>
      </c>
      <c r="F281" s="113">
        <v>0</v>
      </c>
      <c r="G281" s="113">
        <v>0</v>
      </c>
      <c r="H281" s="113">
        <v>0</v>
      </c>
      <c r="I281" s="113">
        <v>0</v>
      </c>
      <c r="J281" s="113">
        <v>0</v>
      </c>
      <c r="K281" s="113">
        <v>1</v>
      </c>
      <c r="L281" s="113">
        <v>0</v>
      </c>
      <c r="M281" s="113">
        <v>0</v>
      </c>
      <c r="N281" s="113">
        <v>15817</v>
      </c>
    </row>
    <row r="282" spans="1:14">
      <c r="A282" s="269"/>
      <c r="B282" s="269"/>
      <c r="C282" s="111" t="s">
        <v>2757</v>
      </c>
      <c r="D282" s="113">
        <v>1</v>
      </c>
      <c r="E282" s="113">
        <v>0</v>
      </c>
      <c r="F282" s="113">
        <v>0</v>
      </c>
      <c r="G282" s="113">
        <v>0</v>
      </c>
      <c r="H282" s="113">
        <v>0</v>
      </c>
      <c r="I282" s="113">
        <v>0</v>
      </c>
      <c r="J282" s="113">
        <v>0</v>
      </c>
      <c r="K282" s="113">
        <v>0</v>
      </c>
      <c r="L282" s="113">
        <v>0</v>
      </c>
      <c r="M282" s="113">
        <v>1</v>
      </c>
      <c r="N282" s="113">
        <v>7468</v>
      </c>
    </row>
    <row r="283" spans="1:14">
      <c r="A283" s="269"/>
      <c r="B283" s="269"/>
      <c r="C283" s="111" t="s">
        <v>2353</v>
      </c>
      <c r="D283" s="113">
        <v>2</v>
      </c>
      <c r="E283" s="113">
        <v>0</v>
      </c>
      <c r="F283" s="113">
        <v>0</v>
      </c>
      <c r="G283" s="113">
        <v>0</v>
      </c>
      <c r="H283" s="113">
        <v>0</v>
      </c>
      <c r="I283" s="113">
        <v>0</v>
      </c>
      <c r="J283" s="113">
        <v>0</v>
      </c>
      <c r="K283" s="113">
        <v>1</v>
      </c>
      <c r="L283" s="113">
        <v>1</v>
      </c>
      <c r="M283" s="113">
        <v>0</v>
      </c>
      <c r="N283" s="113">
        <v>33631</v>
      </c>
    </row>
    <row r="284" spans="1:14">
      <c r="A284" s="269"/>
      <c r="B284" s="269"/>
      <c r="C284" s="111" t="s">
        <v>5465</v>
      </c>
      <c r="D284" s="113">
        <v>1</v>
      </c>
      <c r="E284" s="113">
        <v>0</v>
      </c>
      <c r="F284" s="113">
        <v>0</v>
      </c>
      <c r="G284" s="113">
        <v>0</v>
      </c>
      <c r="H284" s="113">
        <v>0</v>
      </c>
      <c r="I284" s="113">
        <v>0</v>
      </c>
      <c r="J284" s="113">
        <v>1</v>
      </c>
      <c r="K284" s="113">
        <v>0</v>
      </c>
      <c r="L284" s="113">
        <v>0</v>
      </c>
      <c r="M284" s="113">
        <v>0</v>
      </c>
      <c r="N284" s="113">
        <v>43969</v>
      </c>
    </row>
    <row r="285" spans="1:14">
      <c r="A285" s="269"/>
      <c r="B285" s="269"/>
      <c r="C285" s="111" t="s">
        <v>5466</v>
      </c>
      <c r="D285" s="113">
        <v>0</v>
      </c>
      <c r="E285" s="113">
        <v>1</v>
      </c>
      <c r="F285" s="113">
        <v>0</v>
      </c>
      <c r="G285" s="113">
        <v>0</v>
      </c>
      <c r="H285" s="113">
        <v>0</v>
      </c>
      <c r="I285" s="113">
        <v>0</v>
      </c>
      <c r="J285" s="113">
        <v>0</v>
      </c>
      <c r="K285" s="113">
        <v>0</v>
      </c>
      <c r="L285" s="113">
        <v>1</v>
      </c>
      <c r="M285" s="113">
        <v>0</v>
      </c>
      <c r="N285" s="113">
        <v>18803</v>
      </c>
    </row>
    <row r="286" spans="1:14">
      <c r="A286" s="269"/>
      <c r="B286" s="269"/>
      <c r="C286" s="111" t="s">
        <v>2355</v>
      </c>
      <c r="D286" s="113">
        <v>1</v>
      </c>
      <c r="E286" s="113">
        <v>0</v>
      </c>
      <c r="F286" s="113">
        <v>0</v>
      </c>
      <c r="G286" s="113">
        <v>0</v>
      </c>
      <c r="H286" s="113">
        <v>0</v>
      </c>
      <c r="I286" s="113">
        <v>0</v>
      </c>
      <c r="J286" s="113">
        <v>1</v>
      </c>
      <c r="K286" s="113">
        <v>0</v>
      </c>
      <c r="L286" s="113">
        <v>0</v>
      </c>
      <c r="M286" s="113">
        <v>0</v>
      </c>
      <c r="N286" s="113">
        <v>62809</v>
      </c>
    </row>
    <row r="287" spans="1:14">
      <c r="A287" s="269"/>
      <c r="B287" s="269"/>
      <c r="C287" s="111" t="s">
        <v>5467</v>
      </c>
      <c r="D287" s="113">
        <v>0</v>
      </c>
      <c r="E287" s="113">
        <v>0</v>
      </c>
      <c r="F287" s="113">
        <v>2</v>
      </c>
      <c r="G287" s="113">
        <v>0</v>
      </c>
      <c r="H287" s="113">
        <v>0</v>
      </c>
      <c r="I287" s="113">
        <v>0</v>
      </c>
      <c r="J287" s="113">
        <v>1</v>
      </c>
      <c r="K287" s="113">
        <v>0</v>
      </c>
      <c r="L287" s="113">
        <v>1</v>
      </c>
      <c r="M287" s="113">
        <v>0</v>
      </c>
      <c r="N287" s="113">
        <v>54248</v>
      </c>
    </row>
    <row r="288" spans="1:14">
      <c r="A288" s="269"/>
      <c r="B288" s="269"/>
      <c r="C288" s="111" t="s">
        <v>5468</v>
      </c>
      <c r="D288" s="113">
        <v>0</v>
      </c>
      <c r="E288" s="113">
        <v>0</v>
      </c>
      <c r="F288" s="113">
        <v>1</v>
      </c>
      <c r="G288" s="113">
        <v>0</v>
      </c>
      <c r="H288" s="113">
        <v>0</v>
      </c>
      <c r="I288" s="113">
        <v>0</v>
      </c>
      <c r="J288" s="113">
        <v>0</v>
      </c>
      <c r="K288" s="113">
        <v>1</v>
      </c>
      <c r="L288" s="113">
        <v>0</v>
      </c>
      <c r="M288" s="113">
        <v>0</v>
      </c>
      <c r="N288" s="113">
        <v>28652</v>
      </c>
    </row>
    <row r="289" spans="1:14">
      <c r="A289" s="269"/>
      <c r="B289" s="268" t="s">
        <v>1951</v>
      </c>
      <c r="C289" s="111"/>
      <c r="D289" s="112">
        <v>2</v>
      </c>
      <c r="E289" s="112">
        <v>2</v>
      </c>
      <c r="F289" s="112">
        <v>0</v>
      </c>
      <c r="G289" s="112">
        <v>0</v>
      </c>
      <c r="H289" s="112">
        <v>0</v>
      </c>
      <c r="I289" s="112">
        <v>0</v>
      </c>
      <c r="J289" s="112"/>
      <c r="K289" s="112"/>
      <c r="L289" s="112"/>
      <c r="M289" s="112"/>
      <c r="N289" s="112"/>
    </row>
    <row r="290" spans="1:14" ht="19">
      <c r="A290" s="269"/>
      <c r="B290" s="268"/>
      <c r="C290" s="116" t="s">
        <v>7483</v>
      </c>
      <c r="D290" s="113">
        <v>2</v>
      </c>
      <c r="E290" s="113">
        <v>2</v>
      </c>
      <c r="F290" s="113">
        <v>0</v>
      </c>
      <c r="G290" s="113">
        <v>0</v>
      </c>
      <c r="H290" s="113">
        <v>0</v>
      </c>
      <c r="I290" s="113">
        <v>0</v>
      </c>
      <c r="J290" s="113">
        <v>2</v>
      </c>
      <c r="K290" s="113">
        <v>0</v>
      </c>
      <c r="L290" s="113">
        <v>0</v>
      </c>
      <c r="M290" s="113">
        <v>2</v>
      </c>
      <c r="N290" s="113"/>
    </row>
    <row r="291" spans="1:14">
      <c r="A291" s="269"/>
      <c r="B291" s="268" t="s">
        <v>2255</v>
      </c>
      <c r="C291" s="111"/>
      <c r="D291" s="112">
        <v>1</v>
      </c>
      <c r="E291" s="112">
        <v>0</v>
      </c>
      <c r="F291" s="112">
        <v>1</v>
      </c>
      <c r="G291" s="112">
        <v>0</v>
      </c>
      <c r="H291" s="112">
        <v>0</v>
      </c>
      <c r="I291" s="112">
        <v>0</v>
      </c>
      <c r="J291" s="112"/>
      <c r="K291" s="112"/>
      <c r="L291" s="112"/>
      <c r="M291" s="112"/>
      <c r="N291" s="112"/>
    </row>
    <row r="292" spans="1:14" ht="19">
      <c r="A292" s="269"/>
      <c r="B292" s="268"/>
      <c r="C292" s="111" t="s">
        <v>7484</v>
      </c>
      <c r="D292" s="113">
        <v>1</v>
      </c>
      <c r="E292" s="113">
        <v>0</v>
      </c>
      <c r="F292" s="113">
        <v>1</v>
      </c>
      <c r="G292" s="113">
        <v>0</v>
      </c>
      <c r="H292" s="113">
        <v>0</v>
      </c>
      <c r="I292" s="113">
        <v>0</v>
      </c>
      <c r="J292" s="113">
        <v>1</v>
      </c>
      <c r="K292" s="113">
        <v>0</v>
      </c>
      <c r="L292" s="113">
        <v>0</v>
      </c>
      <c r="M292" s="113">
        <v>0</v>
      </c>
      <c r="N292" s="113"/>
    </row>
    <row r="293" spans="1:14">
      <c r="A293" s="269"/>
      <c r="B293" s="268" t="s">
        <v>1996</v>
      </c>
      <c r="C293" s="111"/>
      <c r="D293" s="112">
        <v>1</v>
      </c>
      <c r="E293" s="112">
        <v>0</v>
      </c>
      <c r="F293" s="112">
        <v>0</v>
      </c>
      <c r="G293" s="112">
        <v>0</v>
      </c>
      <c r="H293" s="112">
        <v>0</v>
      </c>
      <c r="I293" s="112">
        <v>0</v>
      </c>
      <c r="J293" s="112"/>
      <c r="K293" s="112"/>
      <c r="L293" s="112"/>
      <c r="M293" s="112"/>
      <c r="N293" s="112"/>
    </row>
    <row r="294" spans="1:14">
      <c r="A294" s="269"/>
      <c r="B294" s="268"/>
      <c r="C294" s="111" t="s">
        <v>5469</v>
      </c>
      <c r="D294" s="113">
        <v>1</v>
      </c>
      <c r="E294" s="113">
        <v>0</v>
      </c>
      <c r="F294" s="113">
        <v>0</v>
      </c>
      <c r="G294" s="113">
        <v>0</v>
      </c>
      <c r="H294" s="113">
        <v>0</v>
      </c>
      <c r="I294" s="113">
        <v>0</v>
      </c>
      <c r="J294" s="113">
        <v>1</v>
      </c>
      <c r="K294" s="113">
        <v>0</v>
      </c>
      <c r="L294" s="113">
        <v>0</v>
      </c>
      <c r="M294" s="113">
        <v>0</v>
      </c>
      <c r="N294" s="113"/>
    </row>
    <row r="295" spans="1:14">
      <c r="A295" s="269"/>
      <c r="B295" s="268" t="s">
        <v>2259</v>
      </c>
      <c r="C295" s="111"/>
      <c r="D295" s="112">
        <v>2</v>
      </c>
      <c r="E295" s="112">
        <v>0</v>
      </c>
      <c r="F295" s="112">
        <v>0</v>
      </c>
      <c r="G295" s="112">
        <v>0</v>
      </c>
      <c r="H295" s="112">
        <v>0</v>
      </c>
      <c r="I295" s="112">
        <v>0</v>
      </c>
      <c r="J295" s="112"/>
      <c r="K295" s="112"/>
      <c r="L295" s="112"/>
      <c r="M295" s="112"/>
      <c r="N295" s="112"/>
    </row>
    <row r="296" spans="1:14" ht="19">
      <c r="A296" s="269"/>
      <c r="B296" s="268"/>
      <c r="C296" s="111" t="s">
        <v>7485</v>
      </c>
      <c r="D296" s="113">
        <v>2</v>
      </c>
      <c r="E296" s="113">
        <v>0</v>
      </c>
      <c r="F296" s="113">
        <v>0</v>
      </c>
      <c r="G296" s="113">
        <v>0</v>
      </c>
      <c r="H296" s="113">
        <v>0</v>
      </c>
      <c r="I296" s="113">
        <v>0</v>
      </c>
      <c r="J296" s="113">
        <v>0</v>
      </c>
      <c r="K296" s="113">
        <v>1</v>
      </c>
      <c r="L296" s="113">
        <v>0</v>
      </c>
      <c r="M296" s="113">
        <v>0</v>
      </c>
      <c r="N296" s="113"/>
    </row>
    <row r="297" spans="1:14">
      <c r="A297" s="269" t="s">
        <v>49</v>
      </c>
      <c r="B297" s="117" t="s">
        <v>1904</v>
      </c>
      <c r="C297" s="111"/>
      <c r="D297" s="112">
        <v>5</v>
      </c>
      <c r="E297" s="112">
        <v>2</v>
      </c>
      <c r="F297" s="112">
        <v>2</v>
      </c>
      <c r="G297" s="112">
        <v>0</v>
      </c>
      <c r="H297" s="112">
        <v>0</v>
      </c>
      <c r="I297" s="112">
        <v>0</v>
      </c>
      <c r="J297" s="112"/>
      <c r="K297" s="112"/>
      <c r="L297" s="112"/>
      <c r="M297" s="112"/>
      <c r="N297" s="112"/>
    </row>
    <row r="298" spans="1:14">
      <c r="A298" s="269"/>
      <c r="B298" s="270" t="s">
        <v>1905</v>
      </c>
      <c r="C298" s="111"/>
      <c r="D298" s="112">
        <v>2</v>
      </c>
      <c r="E298" s="112">
        <v>0</v>
      </c>
      <c r="F298" s="112">
        <v>0</v>
      </c>
      <c r="G298" s="112">
        <v>0</v>
      </c>
      <c r="H298" s="112">
        <v>0</v>
      </c>
      <c r="I298" s="112">
        <v>0</v>
      </c>
      <c r="J298" s="112"/>
      <c r="K298" s="112"/>
      <c r="L298" s="112"/>
      <c r="M298" s="112"/>
      <c r="N298" s="112"/>
    </row>
    <row r="299" spans="1:14">
      <c r="A299" s="269"/>
      <c r="B299" s="270"/>
      <c r="C299" s="111" t="s">
        <v>5470</v>
      </c>
      <c r="D299" s="113">
        <v>1</v>
      </c>
      <c r="E299" s="113">
        <v>0</v>
      </c>
      <c r="F299" s="113">
        <v>0</v>
      </c>
      <c r="G299" s="113">
        <v>0</v>
      </c>
      <c r="H299" s="113">
        <v>0</v>
      </c>
      <c r="I299" s="113">
        <v>0</v>
      </c>
      <c r="J299" s="113">
        <v>0</v>
      </c>
      <c r="K299" s="113">
        <v>0</v>
      </c>
      <c r="L299" s="113">
        <v>0</v>
      </c>
      <c r="M299" s="113">
        <v>1</v>
      </c>
      <c r="N299" s="113">
        <v>38439</v>
      </c>
    </row>
    <row r="300" spans="1:14">
      <c r="A300" s="269"/>
      <c r="B300" s="270"/>
      <c r="C300" s="111" t="s">
        <v>2861</v>
      </c>
      <c r="D300" s="113">
        <v>1</v>
      </c>
      <c r="E300" s="113">
        <v>0</v>
      </c>
      <c r="F300" s="113">
        <v>0</v>
      </c>
      <c r="G300" s="113">
        <v>0</v>
      </c>
      <c r="H300" s="113">
        <v>0</v>
      </c>
      <c r="I300" s="113">
        <v>0</v>
      </c>
      <c r="J300" s="113">
        <v>0</v>
      </c>
      <c r="K300" s="113">
        <v>1</v>
      </c>
      <c r="L300" s="113">
        <v>0</v>
      </c>
      <c r="M300" s="113">
        <v>0</v>
      </c>
      <c r="N300" s="113">
        <v>70331</v>
      </c>
    </row>
    <row r="301" spans="1:14">
      <c r="A301" s="269"/>
      <c r="B301" s="269" t="s">
        <v>1951</v>
      </c>
      <c r="C301" s="111"/>
      <c r="D301" s="112">
        <v>1</v>
      </c>
      <c r="E301" s="112">
        <v>1</v>
      </c>
      <c r="F301" s="112">
        <v>0</v>
      </c>
      <c r="G301" s="112">
        <v>0</v>
      </c>
      <c r="H301" s="112">
        <v>0</v>
      </c>
      <c r="I301" s="112">
        <v>0</v>
      </c>
      <c r="J301" s="112"/>
      <c r="K301" s="112"/>
      <c r="L301" s="112"/>
      <c r="M301" s="112"/>
      <c r="N301" s="112"/>
    </row>
    <row r="302" spans="1:14">
      <c r="A302" s="269"/>
      <c r="B302" s="269"/>
      <c r="C302" s="111" t="s">
        <v>2364</v>
      </c>
      <c r="D302" s="113">
        <v>1</v>
      </c>
      <c r="E302" s="113">
        <v>1</v>
      </c>
      <c r="F302" s="113">
        <v>0</v>
      </c>
      <c r="G302" s="113">
        <v>0</v>
      </c>
      <c r="H302" s="113">
        <v>0</v>
      </c>
      <c r="I302" s="113">
        <v>0</v>
      </c>
      <c r="J302" s="113">
        <v>0</v>
      </c>
      <c r="K302" s="113">
        <v>0</v>
      </c>
      <c r="L302" s="113">
        <v>0</v>
      </c>
      <c r="M302" s="113">
        <v>2</v>
      </c>
      <c r="N302" s="113">
        <v>26527</v>
      </c>
    </row>
    <row r="303" spans="1:14">
      <c r="A303" s="269"/>
      <c r="B303" s="269" t="s">
        <v>1955</v>
      </c>
      <c r="C303" s="111"/>
      <c r="D303" s="112">
        <v>1</v>
      </c>
      <c r="E303" s="112">
        <v>0</v>
      </c>
      <c r="F303" s="112">
        <v>0</v>
      </c>
      <c r="G303" s="112">
        <v>0</v>
      </c>
      <c r="H303" s="112">
        <v>0</v>
      </c>
      <c r="I303" s="112">
        <v>0</v>
      </c>
      <c r="J303" s="112"/>
      <c r="K303" s="112"/>
      <c r="L303" s="112"/>
      <c r="M303" s="112"/>
      <c r="N303" s="112"/>
    </row>
    <row r="304" spans="1:14">
      <c r="A304" s="269"/>
      <c r="B304" s="269"/>
      <c r="C304" s="111" t="s">
        <v>2365</v>
      </c>
      <c r="D304" s="113">
        <v>1</v>
      </c>
      <c r="E304" s="113">
        <v>0</v>
      </c>
      <c r="F304" s="113">
        <v>0</v>
      </c>
      <c r="G304" s="113">
        <v>0</v>
      </c>
      <c r="H304" s="113">
        <v>0</v>
      </c>
      <c r="I304" s="113">
        <v>0</v>
      </c>
      <c r="J304" s="113">
        <v>0</v>
      </c>
      <c r="K304" s="113">
        <v>1</v>
      </c>
      <c r="L304" s="113">
        <v>0</v>
      </c>
      <c r="M304" s="113">
        <v>0</v>
      </c>
      <c r="N304" s="113"/>
    </row>
    <row r="305" spans="1:14">
      <c r="A305" s="269"/>
      <c r="B305" s="269" t="s">
        <v>2259</v>
      </c>
      <c r="C305" s="111"/>
      <c r="D305" s="112">
        <v>1</v>
      </c>
      <c r="E305" s="112">
        <v>1</v>
      </c>
      <c r="F305" s="112">
        <v>2</v>
      </c>
      <c r="G305" s="112">
        <v>0</v>
      </c>
      <c r="H305" s="112">
        <v>0</v>
      </c>
      <c r="I305" s="112">
        <v>0</v>
      </c>
      <c r="J305" s="112"/>
      <c r="K305" s="112"/>
      <c r="L305" s="112"/>
      <c r="M305" s="112"/>
      <c r="N305" s="112"/>
    </row>
    <row r="306" spans="1:14">
      <c r="A306" s="269"/>
      <c r="B306" s="269"/>
      <c r="C306" s="111" t="s">
        <v>5471</v>
      </c>
      <c r="D306" s="113">
        <v>1</v>
      </c>
      <c r="E306" s="113">
        <v>0</v>
      </c>
      <c r="F306" s="113">
        <v>0</v>
      </c>
      <c r="G306" s="113">
        <v>0</v>
      </c>
      <c r="H306" s="113">
        <v>0</v>
      </c>
      <c r="I306" s="113">
        <v>0</v>
      </c>
      <c r="J306" s="113">
        <v>1</v>
      </c>
      <c r="K306" s="113">
        <v>0</v>
      </c>
      <c r="L306" s="113">
        <v>0</v>
      </c>
      <c r="M306" s="113">
        <v>0</v>
      </c>
      <c r="N306" s="113"/>
    </row>
    <row r="307" spans="1:14">
      <c r="A307" s="269"/>
      <c r="B307" s="269"/>
      <c r="C307" s="111" t="s">
        <v>5472</v>
      </c>
      <c r="D307" s="113">
        <v>0</v>
      </c>
      <c r="E307" s="113">
        <v>1</v>
      </c>
      <c r="F307" s="113">
        <v>2</v>
      </c>
      <c r="G307" s="113">
        <v>0</v>
      </c>
      <c r="H307" s="113">
        <v>0</v>
      </c>
      <c r="I307" s="113">
        <v>0</v>
      </c>
      <c r="J307" s="113">
        <v>0</v>
      </c>
      <c r="K307" s="113">
        <v>0</v>
      </c>
      <c r="L307" s="113">
        <v>2</v>
      </c>
      <c r="M307" s="113">
        <v>1</v>
      </c>
      <c r="N307" s="113"/>
    </row>
    <row r="308" spans="1:14">
      <c r="A308" s="270" t="s">
        <v>55</v>
      </c>
      <c r="B308" s="114" t="s">
        <v>1904</v>
      </c>
      <c r="C308" s="111"/>
      <c r="D308" s="112">
        <v>35</v>
      </c>
      <c r="E308" s="112">
        <v>3</v>
      </c>
      <c r="F308" s="112">
        <v>17</v>
      </c>
      <c r="G308" s="112">
        <v>0</v>
      </c>
      <c r="H308" s="112">
        <v>0</v>
      </c>
      <c r="I308" s="112">
        <v>12</v>
      </c>
      <c r="J308" s="112"/>
      <c r="K308" s="112"/>
      <c r="L308" s="112"/>
      <c r="M308" s="112"/>
      <c r="N308" s="112"/>
    </row>
    <row r="309" spans="1:14">
      <c r="A309" s="270"/>
      <c r="B309" s="269" t="s">
        <v>1905</v>
      </c>
      <c r="C309" s="111"/>
      <c r="D309" s="112">
        <v>31</v>
      </c>
      <c r="E309" s="112">
        <v>3</v>
      </c>
      <c r="F309" s="112">
        <v>14</v>
      </c>
      <c r="G309" s="112">
        <v>0</v>
      </c>
      <c r="H309" s="112">
        <v>0</v>
      </c>
      <c r="I309" s="112">
        <v>12</v>
      </c>
      <c r="J309" s="112"/>
      <c r="K309" s="112"/>
      <c r="L309" s="112"/>
      <c r="M309" s="112"/>
      <c r="N309" s="112"/>
    </row>
    <row r="310" spans="1:14" ht="19">
      <c r="A310" s="270"/>
      <c r="B310" s="269"/>
      <c r="C310" s="111" t="s">
        <v>7486</v>
      </c>
      <c r="D310" s="113">
        <v>31</v>
      </c>
      <c r="E310" s="113">
        <v>3</v>
      </c>
      <c r="F310" s="113">
        <v>14</v>
      </c>
      <c r="G310" s="113">
        <v>0</v>
      </c>
      <c r="H310" s="113">
        <v>0</v>
      </c>
      <c r="I310" s="113">
        <v>12</v>
      </c>
      <c r="J310" s="113"/>
      <c r="K310" s="113"/>
      <c r="L310" s="113">
        <v>29</v>
      </c>
      <c r="M310" s="113">
        <v>29</v>
      </c>
      <c r="N310" s="113">
        <v>670050</v>
      </c>
    </row>
    <row r="311" spans="1:14">
      <c r="A311" s="270"/>
      <c r="B311" s="269" t="s">
        <v>2259</v>
      </c>
      <c r="C311" s="111"/>
      <c r="D311" s="112">
        <v>4</v>
      </c>
      <c r="E311" s="112">
        <v>0</v>
      </c>
      <c r="F311" s="112">
        <v>3</v>
      </c>
      <c r="G311" s="112">
        <v>0</v>
      </c>
      <c r="H311" s="112">
        <v>0</v>
      </c>
      <c r="I311" s="112">
        <v>0</v>
      </c>
      <c r="J311" s="113"/>
      <c r="K311" s="113"/>
      <c r="L311" s="113"/>
      <c r="M311" s="113"/>
      <c r="N311" s="113"/>
    </row>
    <row r="312" spans="1:14" ht="19">
      <c r="A312" s="270"/>
      <c r="B312" s="269"/>
      <c r="C312" s="111" t="s">
        <v>7487</v>
      </c>
      <c r="D312" s="113">
        <v>4</v>
      </c>
      <c r="E312" s="113">
        <v>0</v>
      </c>
      <c r="F312" s="113">
        <v>3</v>
      </c>
      <c r="G312" s="113">
        <v>0</v>
      </c>
      <c r="H312" s="113">
        <v>0</v>
      </c>
      <c r="I312" s="113">
        <v>0</v>
      </c>
      <c r="J312" s="113">
        <v>1</v>
      </c>
      <c r="K312" s="113">
        <v>2</v>
      </c>
      <c r="L312" s="113">
        <v>2</v>
      </c>
      <c r="M312" s="113">
        <v>1</v>
      </c>
      <c r="N312" s="113"/>
    </row>
    <row r="313" spans="1:14">
      <c r="A313" s="270" t="s">
        <v>56</v>
      </c>
      <c r="B313" s="114" t="s">
        <v>1904</v>
      </c>
      <c r="C313" s="111"/>
      <c r="D313" s="112">
        <v>1</v>
      </c>
      <c r="E313" s="112">
        <v>0</v>
      </c>
      <c r="F313" s="112">
        <v>0</v>
      </c>
      <c r="G313" s="112">
        <v>0</v>
      </c>
      <c r="H313" s="112">
        <v>0</v>
      </c>
      <c r="I313" s="112">
        <v>0</v>
      </c>
      <c r="J313" s="112"/>
      <c r="K313" s="112"/>
      <c r="L313" s="112"/>
      <c r="M313" s="112"/>
      <c r="N313" s="112"/>
    </row>
    <row r="314" spans="1:14">
      <c r="A314" s="270"/>
      <c r="B314" s="269" t="s">
        <v>1996</v>
      </c>
      <c r="C314" s="111"/>
      <c r="D314" s="112">
        <v>1</v>
      </c>
      <c r="E314" s="112">
        <v>0</v>
      </c>
      <c r="F314" s="112">
        <v>0</v>
      </c>
      <c r="G314" s="112">
        <v>0</v>
      </c>
      <c r="H314" s="112">
        <v>0</v>
      </c>
      <c r="I314" s="112">
        <v>0</v>
      </c>
      <c r="J314" s="112"/>
      <c r="K314" s="112"/>
      <c r="L314" s="112"/>
      <c r="M314" s="112"/>
      <c r="N314" s="112"/>
    </row>
    <row r="315" spans="1:14">
      <c r="A315" s="270"/>
      <c r="B315" s="269"/>
      <c r="C315" s="111" t="s">
        <v>2402</v>
      </c>
      <c r="D315" s="113">
        <v>1</v>
      </c>
      <c r="E315" s="113">
        <v>0</v>
      </c>
      <c r="F315" s="113">
        <v>0</v>
      </c>
      <c r="G315" s="113">
        <v>0</v>
      </c>
      <c r="H315" s="113">
        <v>0</v>
      </c>
      <c r="I315" s="113">
        <v>0</v>
      </c>
      <c r="J315" s="113">
        <v>1</v>
      </c>
      <c r="K315" s="113">
        <v>0</v>
      </c>
      <c r="L315" s="113">
        <v>0</v>
      </c>
      <c r="M315" s="113">
        <v>0</v>
      </c>
      <c r="N315" s="113"/>
    </row>
    <row r="316" spans="1:14">
      <c r="A316" s="270" t="s">
        <v>58</v>
      </c>
      <c r="B316" s="114" t="s">
        <v>1904</v>
      </c>
      <c r="C316" s="111"/>
      <c r="D316" s="112">
        <v>164</v>
      </c>
      <c r="E316" s="112">
        <v>29</v>
      </c>
      <c r="F316" s="112">
        <v>37</v>
      </c>
      <c r="G316" s="112">
        <v>3</v>
      </c>
      <c r="H316" s="112">
        <v>3</v>
      </c>
      <c r="I316" s="112">
        <v>12</v>
      </c>
      <c r="J316" s="112"/>
      <c r="K316" s="112"/>
      <c r="L316" s="112"/>
      <c r="M316" s="112"/>
      <c r="N316" s="112"/>
    </row>
    <row r="317" spans="1:14">
      <c r="A317" s="270"/>
      <c r="B317" s="269" t="s">
        <v>1905</v>
      </c>
      <c r="C317" s="111"/>
      <c r="D317" s="112">
        <v>81</v>
      </c>
      <c r="E317" s="112">
        <v>13</v>
      </c>
      <c r="F317" s="112">
        <v>24</v>
      </c>
      <c r="G317" s="112">
        <v>2</v>
      </c>
      <c r="H317" s="112">
        <v>1</v>
      </c>
      <c r="I317" s="112">
        <v>4</v>
      </c>
      <c r="J317" s="112"/>
      <c r="K317" s="112"/>
      <c r="L317" s="112"/>
      <c r="M317" s="112"/>
      <c r="N317" s="112"/>
    </row>
    <row r="318" spans="1:14">
      <c r="A318" s="270"/>
      <c r="B318" s="269"/>
      <c r="C318" s="111" t="s">
        <v>5473</v>
      </c>
      <c r="D318" s="113">
        <v>0</v>
      </c>
      <c r="E318" s="113">
        <v>2</v>
      </c>
      <c r="F318" s="113">
        <v>0</v>
      </c>
      <c r="G318" s="113">
        <v>0</v>
      </c>
      <c r="H318" s="113">
        <v>0</v>
      </c>
      <c r="I318" s="113">
        <v>0</v>
      </c>
      <c r="J318" s="113">
        <v>1</v>
      </c>
      <c r="K318" s="113">
        <v>0</v>
      </c>
      <c r="L318" s="113">
        <v>0</v>
      </c>
      <c r="M318" s="113">
        <v>1</v>
      </c>
      <c r="N318" s="113">
        <v>68954</v>
      </c>
    </row>
    <row r="319" spans="1:14">
      <c r="A319" s="270"/>
      <c r="B319" s="269"/>
      <c r="C319" s="111" t="s">
        <v>5474</v>
      </c>
      <c r="D319" s="113">
        <v>2</v>
      </c>
      <c r="E319" s="113">
        <v>0</v>
      </c>
      <c r="F319" s="113">
        <v>0</v>
      </c>
      <c r="G319" s="113">
        <v>0</v>
      </c>
      <c r="H319" s="113">
        <v>0</v>
      </c>
      <c r="I319" s="113">
        <v>0</v>
      </c>
      <c r="J319" s="113">
        <v>1</v>
      </c>
      <c r="K319" s="113">
        <v>0</v>
      </c>
      <c r="L319" s="113">
        <v>1</v>
      </c>
      <c r="M319" s="113">
        <v>0</v>
      </c>
      <c r="N319" s="113">
        <v>127410</v>
      </c>
    </row>
    <row r="320" spans="1:14">
      <c r="A320" s="270"/>
      <c r="B320" s="269"/>
      <c r="C320" s="111" t="s">
        <v>2403</v>
      </c>
      <c r="D320" s="113">
        <v>4</v>
      </c>
      <c r="E320" s="113">
        <v>0</v>
      </c>
      <c r="F320" s="113">
        <v>3</v>
      </c>
      <c r="G320" s="113">
        <v>0</v>
      </c>
      <c r="H320" s="113">
        <v>0</v>
      </c>
      <c r="I320" s="113">
        <v>3</v>
      </c>
      <c r="J320" s="113">
        <v>1</v>
      </c>
      <c r="K320" s="113">
        <v>5</v>
      </c>
      <c r="L320" s="113">
        <v>3</v>
      </c>
      <c r="M320" s="113">
        <v>1</v>
      </c>
      <c r="N320" s="113">
        <v>521274</v>
      </c>
    </row>
    <row r="321" spans="1:14">
      <c r="A321" s="270"/>
      <c r="B321" s="269"/>
      <c r="C321" s="111" t="s">
        <v>5475</v>
      </c>
      <c r="D321" s="113">
        <v>1</v>
      </c>
      <c r="E321" s="113">
        <v>0</v>
      </c>
      <c r="F321" s="113">
        <v>0</v>
      </c>
      <c r="G321" s="113">
        <v>0</v>
      </c>
      <c r="H321" s="113">
        <v>0</v>
      </c>
      <c r="I321" s="113">
        <v>0</v>
      </c>
      <c r="J321" s="113">
        <v>0</v>
      </c>
      <c r="K321" s="113">
        <v>1</v>
      </c>
      <c r="L321" s="113">
        <v>0</v>
      </c>
      <c r="M321" s="113">
        <v>0</v>
      </c>
      <c r="N321" s="113">
        <v>6880</v>
      </c>
    </row>
    <row r="322" spans="1:14" ht="19">
      <c r="A322" s="270"/>
      <c r="B322" s="269"/>
      <c r="C322" s="111" t="s">
        <v>7488</v>
      </c>
      <c r="D322" s="113">
        <v>10</v>
      </c>
      <c r="E322" s="113">
        <v>4</v>
      </c>
      <c r="F322" s="113">
        <v>6</v>
      </c>
      <c r="G322" s="113">
        <v>0</v>
      </c>
      <c r="H322" s="113">
        <v>1</v>
      </c>
      <c r="I322" s="113">
        <v>0</v>
      </c>
      <c r="J322" s="113">
        <v>4</v>
      </c>
      <c r="K322" s="113">
        <v>6</v>
      </c>
      <c r="L322" s="113">
        <v>7</v>
      </c>
      <c r="M322" s="113">
        <v>3</v>
      </c>
      <c r="N322" s="113">
        <v>56770</v>
      </c>
    </row>
    <row r="323" spans="1:14">
      <c r="A323" s="270"/>
      <c r="B323" s="269"/>
      <c r="C323" s="111" t="s">
        <v>3441</v>
      </c>
      <c r="D323" s="113">
        <v>1</v>
      </c>
      <c r="E323" s="113">
        <v>0</v>
      </c>
      <c r="F323" s="113">
        <v>0</v>
      </c>
      <c r="G323" s="113">
        <v>0</v>
      </c>
      <c r="H323" s="113">
        <v>0</v>
      </c>
      <c r="I323" s="113">
        <v>0</v>
      </c>
      <c r="J323" s="113">
        <v>0</v>
      </c>
      <c r="K323" s="113">
        <v>1</v>
      </c>
      <c r="L323" s="113">
        <v>0</v>
      </c>
      <c r="M323" s="113">
        <v>0</v>
      </c>
      <c r="N323" s="113">
        <v>33386</v>
      </c>
    </row>
    <row r="324" spans="1:14">
      <c r="A324" s="270"/>
      <c r="B324" s="269"/>
      <c r="C324" s="111" t="s">
        <v>2407</v>
      </c>
      <c r="D324" s="113">
        <v>1</v>
      </c>
      <c r="E324" s="113">
        <v>0</v>
      </c>
      <c r="F324" s="113">
        <v>0</v>
      </c>
      <c r="G324" s="113">
        <v>0</v>
      </c>
      <c r="H324" s="113">
        <v>0</v>
      </c>
      <c r="I324" s="113">
        <v>0</v>
      </c>
      <c r="J324" s="113">
        <v>0</v>
      </c>
      <c r="K324" s="113">
        <v>0</v>
      </c>
      <c r="L324" s="113">
        <v>1</v>
      </c>
      <c r="M324" s="113">
        <v>0</v>
      </c>
      <c r="N324" s="113">
        <v>22276</v>
      </c>
    </row>
    <row r="325" spans="1:14">
      <c r="A325" s="270"/>
      <c r="B325" s="269"/>
      <c r="C325" s="111" t="s">
        <v>3142</v>
      </c>
      <c r="D325" s="113">
        <v>0</v>
      </c>
      <c r="E325" s="113">
        <v>0</v>
      </c>
      <c r="F325" s="113">
        <v>1</v>
      </c>
      <c r="G325" s="113">
        <v>1</v>
      </c>
      <c r="H325" s="113">
        <v>0</v>
      </c>
      <c r="I325" s="113">
        <v>1</v>
      </c>
      <c r="J325" s="113">
        <v>3</v>
      </c>
      <c r="K325" s="113"/>
      <c r="L325" s="113"/>
      <c r="M325" s="113"/>
      <c r="N325" s="113">
        <v>196633</v>
      </c>
    </row>
    <row r="326" spans="1:14">
      <c r="A326" s="270"/>
      <c r="B326" s="269"/>
      <c r="C326" s="111" t="s">
        <v>1923</v>
      </c>
      <c r="D326" s="113">
        <v>1</v>
      </c>
      <c r="E326" s="113">
        <v>0</v>
      </c>
      <c r="F326" s="113">
        <v>0</v>
      </c>
      <c r="G326" s="113">
        <v>0</v>
      </c>
      <c r="H326" s="113">
        <v>0</v>
      </c>
      <c r="I326" s="113">
        <v>0</v>
      </c>
      <c r="J326" s="113">
        <v>1</v>
      </c>
      <c r="K326" s="113">
        <v>0</v>
      </c>
      <c r="L326" s="113">
        <v>0</v>
      </c>
      <c r="M326" s="113">
        <v>0</v>
      </c>
      <c r="N326" s="113">
        <v>26350</v>
      </c>
    </row>
    <row r="327" spans="1:14">
      <c r="A327" s="270"/>
      <c r="B327" s="269"/>
      <c r="C327" s="111" t="s">
        <v>5476</v>
      </c>
      <c r="D327" s="113">
        <v>4</v>
      </c>
      <c r="E327" s="113">
        <v>0</v>
      </c>
      <c r="F327" s="113">
        <v>0</v>
      </c>
      <c r="G327" s="113">
        <v>0</v>
      </c>
      <c r="H327" s="113">
        <v>0</v>
      </c>
      <c r="I327" s="113">
        <v>0</v>
      </c>
      <c r="J327" s="113">
        <v>4</v>
      </c>
      <c r="K327" s="113">
        <v>0</v>
      </c>
      <c r="L327" s="113">
        <v>0</v>
      </c>
      <c r="M327" s="113">
        <v>0</v>
      </c>
      <c r="N327" s="113">
        <v>34475</v>
      </c>
    </row>
    <row r="328" spans="1:14">
      <c r="A328" s="270"/>
      <c r="B328" s="269"/>
      <c r="C328" s="111" t="s">
        <v>5477</v>
      </c>
      <c r="D328" s="113">
        <v>1</v>
      </c>
      <c r="E328" s="113">
        <v>0</v>
      </c>
      <c r="F328" s="113">
        <v>0</v>
      </c>
      <c r="G328" s="113">
        <v>0</v>
      </c>
      <c r="H328" s="113">
        <v>0</v>
      </c>
      <c r="I328" s="113">
        <v>0</v>
      </c>
      <c r="J328" s="113">
        <v>0</v>
      </c>
      <c r="K328" s="113">
        <v>0</v>
      </c>
      <c r="L328" s="113">
        <v>1</v>
      </c>
      <c r="M328" s="113">
        <v>0</v>
      </c>
      <c r="N328" s="113">
        <v>29986</v>
      </c>
    </row>
    <row r="329" spans="1:14">
      <c r="A329" s="270"/>
      <c r="B329" s="269"/>
      <c r="C329" s="111" t="s">
        <v>2411</v>
      </c>
      <c r="D329" s="113">
        <v>2</v>
      </c>
      <c r="E329" s="113">
        <v>0</v>
      </c>
      <c r="F329" s="113">
        <v>0</v>
      </c>
      <c r="G329" s="113">
        <v>0</v>
      </c>
      <c r="H329" s="113">
        <v>0</v>
      </c>
      <c r="I329" s="113">
        <v>0</v>
      </c>
      <c r="J329" s="113">
        <v>1</v>
      </c>
      <c r="K329" s="113">
        <v>1</v>
      </c>
      <c r="L329" s="113">
        <v>0</v>
      </c>
      <c r="M329" s="113">
        <v>0</v>
      </c>
      <c r="N329" s="113">
        <v>49621</v>
      </c>
    </row>
    <row r="330" spans="1:14">
      <c r="A330" s="270"/>
      <c r="B330" s="269"/>
      <c r="C330" s="111" t="s">
        <v>5478</v>
      </c>
      <c r="D330" s="113">
        <v>0</v>
      </c>
      <c r="E330" s="113">
        <v>0</v>
      </c>
      <c r="F330" s="113">
        <v>1</v>
      </c>
      <c r="G330" s="113">
        <v>0</v>
      </c>
      <c r="H330" s="113">
        <v>0</v>
      </c>
      <c r="I330" s="113">
        <v>0</v>
      </c>
      <c r="J330" s="113">
        <v>0</v>
      </c>
      <c r="K330" s="113">
        <v>0</v>
      </c>
      <c r="L330" s="113">
        <v>1</v>
      </c>
      <c r="M330" s="113">
        <v>0</v>
      </c>
      <c r="N330" s="113">
        <v>8563</v>
      </c>
    </row>
    <row r="331" spans="1:14">
      <c r="A331" s="270"/>
      <c r="B331" s="269"/>
      <c r="C331" s="111" t="s">
        <v>2480</v>
      </c>
      <c r="D331" s="113">
        <v>1</v>
      </c>
      <c r="E331" s="113">
        <v>0</v>
      </c>
      <c r="F331" s="113">
        <v>0</v>
      </c>
      <c r="G331" s="113">
        <v>0</v>
      </c>
      <c r="H331" s="113">
        <v>0</v>
      </c>
      <c r="I331" s="113">
        <v>0</v>
      </c>
      <c r="J331" s="113">
        <v>1</v>
      </c>
      <c r="K331" s="113">
        <v>0</v>
      </c>
      <c r="L331" s="113">
        <v>0</v>
      </c>
      <c r="M331" s="113">
        <v>0</v>
      </c>
      <c r="N331" s="113">
        <v>20015</v>
      </c>
    </row>
    <row r="332" spans="1:14">
      <c r="A332" s="270"/>
      <c r="B332" s="269"/>
      <c r="C332" s="111" t="s">
        <v>2413</v>
      </c>
      <c r="D332" s="113">
        <v>4</v>
      </c>
      <c r="E332" s="113">
        <v>1</v>
      </c>
      <c r="F332" s="113">
        <v>1</v>
      </c>
      <c r="G332" s="113">
        <v>0</v>
      </c>
      <c r="H332" s="113">
        <v>0</v>
      </c>
      <c r="I332" s="113">
        <v>0</v>
      </c>
      <c r="J332" s="113">
        <v>1</v>
      </c>
      <c r="K332" s="113">
        <v>1</v>
      </c>
      <c r="L332" s="113">
        <v>2</v>
      </c>
      <c r="M332" s="113">
        <v>2</v>
      </c>
      <c r="N332" s="113">
        <v>45385</v>
      </c>
    </row>
    <row r="333" spans="1:14">
      <c r="A333" s="270"/>
      <c r="B333" s="269"/>
      <c r="C333" s="111" t="s">
        <v>2414</v>
      </c>
      <c r="D333" s="113">
        <v>0</v>
      </c>
      <c r="E333" s="113">
        <v>0</v>
      </c>
      <c r="F333" s="113">
        <v>1</v>
      </c>
      <c r="G333" s="113">
        <v>0</v>
      </c>
      <c r="H333" s="113">
        <v>0</v>
      </c>
      <c r="I333" s="113">
        <v>0</v>
      </c>
      <c r="J333" s="113">
        <v>1</v>
      </c>
      <c r="K333" s="113">
        <v>0</v>
      </c>
      <c r="L333" s="113">
        <v>0</v>
      </c>
      <c r="M333" s="113">
        <v>0</v>
      </c>
      <c r="N333" s="113">
        <v>22617</v>
      </c>
    </row>
    <row r="334" spans="1:14">
      <c r="A334" s="270"/>
      <c r="B334" s="269"/>
      <c r="C334" s="111" t="s">
        <v>5479</v>
      </c>
      <c r="D334" s="113">
        <v>1</v>
      </c>
      <c r="E334" s="113">
        <v>0</v>
      </c>
      <c r="F334" s="113">
        <v>0</v>
      </c>
      <c r="G334" s="113">
        <v>0</v>
      </c>
      <c r="H334" s="113">
        <v>0</v>
      </c>
      <c r="I334" s="113">
        <v>0</v>
      </c>
      <c r="J334" s="113">
        <v>1</v>
      </c>
      <c r="K334" s="113">
        <v>0</v>
      </c>
      <c r="L334" s="113">
        <v>0</v>
      </c>
      <c r="M334" s="113">
        <v>0</v>
      </c>
      <c r="N334" s="113">
        <v>4453</v>
      </c>
    </row>
    <row r="335" spans="1:14">
      <c r="A335" s="270"/>
      <c r="B335" s="269"/>
      <c r="C335" s="111" t="s">
        <v>2417</v>
      </c>
      <c r="D335" s="113">
        <v>1</v>
      </c>
      <c r="E335" s="113">
        <v>0</v>
      </c>
      <c r="F335" s="113">
        <v>0</v>
      </c>
      <c r="G335" s="113">
        <v>0</v>
      </c>
      <c r="H335" s="113">
        <v>0</v>
      </c>
      <c r="I335" s="113">
        <v>0</v>
      </c>
      <c r="J335" s="113">
        <v>0</v>
      </c>
      <c r="K335" s="113">
        <v>1</v>
      </c>
      <c r="L335" s="113">
        <v>0</v>
      </c>
      <c r="M335" s="113">
        <v>0</v>
      </c>
      <c r="N335" s="113">
        <v>4315</v>
      </c>
    </row>
    <row r="336" spans="1:14">
      <c r="A336" s="270"/>
      <c r="B336" s="269"/>
      <c r="C336" s="111" t="s">
        <v>1934</v>
      </c>
      <c r="D336" s="113">
        <v>0</v>
      </c>
      <c r="E336" s="113">
        <v>1</v>
      </c>
      <c r="F336" s="113">
        <v>0</v>
      </c>
      <c r="G336" s="113">
        <v>0</v>
      </c>
      <c r="H336" s="113">
        <v>0</v>
      </c>
      <c r="I336" s="113">
        <v>0</v>
      </c>
      <c r="J336" s="113">
        <v>0</v>
      </c>
      <c r="K336" s="113">
        <v>0</v>
      </c>
      <c r="L336" s="113">
        <v>1</v>
      </c>
      <c r="M336" s="113">
        <v>0</v>
      </c>
      <c r="N336" s="113">
        <v>5361</v>
      </c>
    </row>
    <row r="337" spans="1:14">
      <c r="A337" s="270"/>
      <c r="B337" s="269"/>
      <c r="C337" s="111" t="s">
        <v>5480</v>
      </c>
      <c r="D337" s="113">
        <v>1</v>
      </c>
      <c r="E337" s="113">
        <v>0</v>
      </c>
      <c r="F337" s="113">
        <v>1</v>
      </c>
      <c r="G337" s="113">
        <v>0</v>
      </c>
      <c r="H337" s="113">
        <v>0</v>
      </c>
      <c r="I337" s="113">
        <v>0</v>
      </c>
      <c r="J337" s="113">
        <v>2</v>
      </c>
      <c r="K337" s="113">
        <v>0</v>
      </c>
      <c r="L337" s="113">
        <v>0</v>
      </c>
      <c r="M337" s="113">
        <v>0</v>
      </c>
      <c r="N337" s="113">
        <v>35145</v>
      </c>
    </row>
    <row r="338" spans="1:14">
      <c r="A338" s="270"/>
      <c r="B338" s="269"/>
      <c r="C338" s="111" t="s">
        <v>5481</v>
      </c>
      <c r="D338" s="113">
        <v>1</v>
      </c>
      <c r="E338" s="113">
        <v>0</v>
      </c>
      <c r="F338" s="113">
        <v>0</v>
      </c>
      <c r="G338" s="113">
        <v>0</v>
      </c>
      <c r="H338" s="113">
        <v>0</v>
      </c>
      <c r="I338" s="113">
        <v>0</v>
      </c>
      <c r="J338" s="113">
        <v>0</v>
      </c>
      <c r="K338" s="113">
        <v>0</v>
      </c>
      <c r="L338" s="113">
        <v>1</v>
      </c>
      <c r="M338" s="113">
        <v>0</v>
      </c>
      <c r="N338" s="113">
        <v>30874</v>
      </c>
    </row>
    <row r="339" spans="1:14">
      <c r="A339" s="270"/>
      <c r="B339" s="269"/>
      <c r="C339" s="111" t="s">
        <v>5482</v>
      </c>
      <c r="D339" s="113">
        <v>2</v>
      </c>
      <c r="E339" s="113">
        <v>0</v>
      </c>
      <c r="F339" s="113">
        <v>0</v>
      </c>
      <c r="G339" s="113">
        <v>0</v>
      </c>
      <c r="H339" s="113">
        <v>0</v>
      </c>
      <c r="I339" s="113">
        <v>0</v>
      </c>
      <c r="J339" s="113">
        <v>0</v>
      </c>
      <c r="K339" s="113">
        <v>0</v>
      </c>
      <c r="L339" s="113">
        <v>0</v>
      </c>
      <c r="M339" s="113">
        <v>2</v>
      </c>
      <c r="N339" s="113">
        <v>31223</v>
      </c>
    </row>
    <row r="340" spans="1:14">
      <c r="A340" s="270"/>
      <c r="B340" s="269"/>
      <c r="C340" s="111" t="s">
        <v>1961</v>
      </c>
      <c r="D340" s="113">
        <v>0</v>
      </c>
      <c r="E340" s="113">
        <v>0</v>
      </c>
      <c r="F340" s="113">
        <v>1</v>
      </c>
      <c r="G340" s="113">
        <v>0</v>
      </c>
      <c r="H340" s="113">
        <v>0</v>
      </c>
      <c r="I340" s="113">
        <v>0</v>
      </c>
      <c r="J340" s="113">
        <v>0</v>
      </c>
      <c r="K340" s="113">
        <v>0</v>
      </c>
      <c r="L340" s="113">
        <v>0</v>
      </c>
      <c r="M340" s="113">
        <v>1</v>
      </c>
      <c r="N340" s="113">
        <v>4286</v>
      </c>
    </row>
    <row r="341" spans="1:14">
      <c r="A341" s="270"/>
      <c r="B341" s="269"/>
      <c r="C341" s="111" t="s">
        <v>5483</v>
      </c>
      <c r="D341" s="113">
        <v>3</v>
      </c>
      <c r="E341" s="113">
        <v>0</v>
      </c>
      <c r="F341" s="113">
        <v>2</v>
      </c>
      <c r="G341" s="113">
        <v>0</v>
      </c>
      <c r="H341" s="113">
        <v>0</v>
      </c>
      <c r="I341" s="113">
        <v>0</v>
      </c>
      <c r="J341" s="113">
        <v>0</v>
      </c>
      <c r="K341" s="113">
        <v>2</v>
      </c>
      <c r="L341" s="113">
        <v>2</v>
      </c>
      <c r="M341" s="113">
        <v>1</v>
      </c>
      <c r="N341" s="113">
        <v>61223</v>
      </c>
    </row>
    <row r="342" spans="1:14">
      <c r="A342" s="270"/>
      <c r="B342" s="269"/>
      <c r="C342" s="111" t="s">
        <v>5484</v>
      </c>
      <c r="D342" s="113">
        <v>1</v>
      </c>
      <c r="E342" s="113">
        <v>0</v>
      </c>
      <c r="F342" s="113">
        <v>0</v>
      </c>
      <c r="G342" s="113">
        <v>0</v>
      </c>
      <c r="H342" s="113">
        <v>0</v>
      </c>
      <c r="I342" s="113">
        <v>0</v>
      </c>
      <c r="J342" s="113">
        <v>0</v>
      </c>
      <c r="K342" s="113">
        <v>0</v>
      </c>
      <c r="L342" s="113">
        <v>0</v>
      </c>
      <c r="M342" s="113">
        <v>1</v>
      </c>
      <c r="N342" s="113">
        <v>4000</v>
      </c>
    </row>
    <row r="343" spans="1:14">
      <c r="A343" s="270"/>
      <c r="B343" s="269"/>
      <c r="C343" s="111" t="s">
        <v>4082</v>
      </c>
      <c r="D343" s="113">
        <v>1</v>
      </c>
      <c r="E343" s="113">
        <v>0</v>
      </c>
      <c r="F343" s="113">
        <v>0</v>
      </c>
      <c r="G343" s="113">
        <v>0</v>
      </c>
      <c r="H343" s="113">
        <v>0</v>
      </c>
      <c r="I343" s="113">
        <v>0</v>
      </c>
      <c r="J343" s="113">
        <v>0</v>
      </c>
      <c r="K343" s="113">
        <v>1</v>
      </c>
      <c r="L343" s="113">
        <v>0</v>
      </c>
      <c r="M343" s="113">
        <v>0</v>
      </c>
      <c r="N343" s="113">
        <v>40781</v>
      </c>
    </row>
    <row r="344" spans="1:14">
      <c r="A344" s="270"/>
      <c r="B344" s="269"/>
      <c r="C344" s="111" t="s">
        <v>5485</v>
      </c>
      <c r="D344" s="113">
        <v>2</v>
      </c>
      <c r="E344" s="113">
        <v>1</v>
      </c>
      <c r="F344" s="113">
        <v>1</v>
      </c>
      <c r="G344" s="113">
        <v>0</v>
      </c>
      <c r="H344" s="113">
        <v>0</v>
      </c>
      <c r="I344" s="113">
        <v>0</v>
      </c>
      <c r="J344" s="113">
        <v>2</v>
      </c>
      <c r="K344" s="113">
        <v>1</v>
      </c>
      <c r="L344" s="113">
        <v>1</v>
      </c>
      <c r="M344" s="113">
        <v>0</v>
      </c>
      <c r="N344" s="113">
        <v>44023</v>
      </c>
    </row>
    <row r="345" spans="1:14">
      <c r="A345" s="270"/>
      <c r="B345" s="269"/>
      <c r="C345" s="111" t="s">
        <v>5486</v>
      </c>
      <c r="D345" s="113">
        <v>2</v>
      </c>
      <c r="E345" s="113">
        <v>0</v>
      </c>
      <c r="F345" s="113">
        <v>0</v>
      </c>
      <c r="G345" s="113">
        <v>0</v>
      </c>
      <c r="H345" s="113">
        <v>0</v>
      </c>
      <c r="I345" s="113">
        <v>0</v>
      </c>
      <c r="J345" s="113">
        <v>0</v>
      </c>
      <c r="K345" s="113">
        <v>0</v>
      </c>
      <c r="L345" s="113">
        <v>0</v>
      </c>
      <c r="M345" s="113">
        <v>2</v>
      </c>
      <c r="N345" s="113">
        <v>18337</v>
      </c>
    </row>
    <row r="346" spans="1:14">
      <c r="A346" s="270"/>
      <c r="B346" s="269"/>
      <c r="C346" s="111" t="s">
        <v>5487</v>
      </c>
      <c r="D346" s="113">
        <v>0</v>
      </c>
      <c r="E346" s="113">
        <v>1</v>
      </c>
      <c r="F346" s="113">
        <v>0</v>
      </c>
      <c r="G346" s="113">
        <v>0</v>
      </c>
      <c r="H346" s="113">
        <v>0</v>
      </c>
      <c r="I346" s="113">
        <v>0</v>
      </c>
      <c r="J346" s="113">
        <v>0</v>
      </c>
      <c r="K346" s="113">
        <v>0</v>
      </c>
      <c r="L346" s="113">
        <v>1</v>
      </c>
      <c r="M346" s="113">
        <v>0</v>
      </c>
      <c r="N346" s="113">
        <v>36994</v>
      </c>
    </row>
    <row r="347" spans="1:14">
      <c r="A347" s="270"/>
      <c r="B347" s="269"/>
      <c r="C347" s="111" t="s">
        <v>5488</v>
      </c>
      <c r="D347" s="113">
        <v>1</v>
      </c>
      <c r="E347" s="113">
        <v>0</v>
      </c>
      <c r="F347" s="113">
        <v>0</v>
      </c>
      <c r="G347" s="113">
        <v>0</v>
      </c>
      <c r="H347" s="113">
        <v>0</v>
      </c>
      <c r="I347" s="113">
        <v>0</v>
      </c>
      <c r="J347" s="113">
        <v>1</v>
      </c>
      <c r="K347" s="113">
        <v>0</v>
      </c>
      <c r="L347" s="113">
        <v>0</v>
      </c>
      <c r="M347" s="113">
        <v>0</v>
      </c>
      <c r="N347" s="113">
        <v>4520</v>
      </c>
    </row>
    <row r="348" spans="1:14">
      <c r="A348" s="270"/>
      <c r="B348" s="269"/>
      <c r="C348" s="111" t="s">
        <v>2420</v>
      </c>
      <c r="D348" s="113">
        <v>3</v>
      </c>
      <c r="E348" s="113">
        <v>0</v>
      </c>
      <c r="F348" s="113">
        <v>0</v>
      </c>
      <c r="G348" s="113">
        <v>0</v>
      </c>
      <c r="H348" s="113">
        <v>0</v>
      </c>
      <c r="I348" s="113">
        <v>0</v>
      </c>
      <c r="J348" s="113">
        <v>1</v>
      </c>
      <c r="K348" s="113">
        <v>0</v>
      </c>
      <c r="L348" s="113">
        <v>0</v>
      </c>
      <c r="M348" s="113">
        <v>2</v>
      </c>
      <c r="N348" s="113">
        <v>36792</v>
      </c>
    </row>
    <row r="349" spans="1:14">
      <c r="A349" s="270"/>
      <c r="B349" s="269"/>
      <c r="C349" s="111" t="s">
        <v>2421</v>
      </c>
      <c r="D349" s="113">
        <v>3</v>
      </c>
      <c r="E349" s="113">
        <v>0</v>
      </c>
      <c r="F349" s="113">
        <v>0</v>
      </c>
      <c r="G349" s="113">
        <v>0</v>
      </c>
      <c r="H349" s="113">
        <v>0</v>
      </c>
      <c r="I349" s="113">
        <v>0</v>
      </c>
      <c r="J349" s="113">
        <v>0</v>
      </c>
      <c r="K349" s="113">
        <v>0</v>
      </c>
      <c r="L349" s="113">
        <v>1</v>
      </c>
      <c r="M349" s="113">
        <v>2</v>
      </c>
      <c r="N349" s="113">
        <v>111533</v>
      </c>
    </row>
    <row r="350" spans="1:14" ht="19">
      <c r="A350" s="270"/>
      <c r="B350" s="269"/>
      <c r="C350" s="111" t="s">
        <v>7489</v>
      </c>
      <c r="D350" s="113">
        <v>9</v>
      </c>
      <c r="E350" s="113">
        <v>1</v>
      </c>
      <c r="F350" s="113">
        <v>4</v>
      </c>
      <c r="G350" s="113">
        <v>0</v>
      </c>
      <c r="H350" s="113">
        <v>0</v>
      </c>
      <c r="I350" s="113">
        <v>0</v>
      </c>
      <c r="J350" s="113">
        <v>5</v>
      </c>
      <c r="K350" s="113">
        <v>3</v>
      </c>
      <c r="L350" s="113">
        <v>4</v>
      </c>
      <c r="M350" s="113">
        <v>0</v>
      </c>
      <c r="N350" s="113">
        <v>57024</v>
      </c>
    </row>
    <row r="351" spans="1:14" ht="19">
      <c r="A351" s="270"/>
      <c r="B351" s="269"/>
      <c r="C351" s="111" t="s">
        <v>7490</v>
      </c>
      <c r="D351" s="113">
        <v>3</v>
      </c>
      <c r="E351" s="113">
        <v>0</v>
      </c>
      <c r="F351" s="113">
        <v>2</v>
      </c>
      <c r="G351" s="113">
        <v>0</v>
      </c>
      <c r="H351" s="113">
        <v>0</v>
      </c>
      <c r="I351" s="113">
        <v>0</v>
      </c>
      <c r="J351" s="113">
        <v>2</v>
      </c>
      <c r="K351" s="113">
        <v>2</v>
      </c>
      <c r="L351" s="113">
        <v>0</v>
      </c>
      <c r="M351" s="113">
        <v>0</v>
      </c>
      <c r="N351" s="113">
        <v>104282</v>
      </c>
    </row>
    <row r="352" spans="1:14">
      <c r="A352" s="270"/>
      <c r="B352" s="269"/>
      <c r="C352" s="111" t="s">
        <v>2423</v>
      </c>
      <c r="D352" s="113">
        <v>2</v>
      </c>
      <c r="E352" s="113">
        <v>0</v>
      </c>
      <c r="F352" s="113">
        <v>0</v>
      </c>
      <c r="G352" s="113">
        <v>0</v>
      </c>
      <c r="H352" s="113">
        <v>0</v>
      </c>
      <c r="I352" s="113">
        <v>0</v>
      </c>
      <c r="J352" s="113">
        <v>1</v>
      </c>
      <c r="K352" s="113">
        <v>0</v>
      </c>
      <c r="L352" s="113">
        <v>0</v>
      </c>
      <c r="M352" s="113">
        <v>1</v>
      </c>
      <c r="N352" s="113">
        <v>22579</v>
      </c>
    </row>
    <row r="353" spans="1:14">
      <c r="A353" s="270"/>
      <c r="B353" s="269"/>
      <c r="C353" s="111" t="s">
        <v>3930</v>
      </c>
      <c r="D353" s="113">
        <v>1</v>
      </c>
      <c r="E353" s="113">
        <v>0</v>
      </c>
      <c r="F353" s="113">
        <v>0</v>
      </c>
      <c r="G353" s="113">
        <v>0</v>
      </c>
      <c r="H353" s="113">
        <v>0</v>
      </c>
      <c r="I353" s="113">
        <v>0</v>
      </c>
      <c r="J353" s="113">
        <v>0</v>
      </c>
      <c r="K353" s="113">
        <v>1</v>
      </c>
      <c r="L353" s="113">
        <v>0</v>
      </c>
      <c r="M353" s="113">
        <v>0</v>
      </c>
      <c r="N353" s="113">
        <v>5104</v>
      </c>
    </row>
    <row r="354" spans="1:14">
      <c r="A354" s="270"/>
      <c r="B354" s="269"/>
      <c r="C354" s="111" t="s">
        <v>2424</v>
      </c>
      <c r="D354" s="113">
        <v>11</v>
      </c>
      <c r="E354" s="113">
        <v>1</v>
      </c>
      <c r="F354" s="113">
        <v>0</v>
      </c>
      <c r="G354" s="113">
        <v>1</v>
      </c>
      <c r="H354" s="113">
        <v>0</v>
      </c>
      <c r="I354" s="113">
        <v>0</v>
      </c>
      <c r="J354" s="113">
        <v>4</v>
      </c>
      <c r="K354" s="113">
        <v>5</v>
      </c>
      <c r="L354" s="113">
        <v>3</v>
      </c>
      <c r="M354" s="113">
        <v>1</v>
      </c>
      <c r="N354" s="113">
        <v>18485</v>
      </c>
    </row>
    <row r="355" spans="1:14">
      <c r="A355" s="270"/>
      <c r="B355" s="269"/>
      <c r="C355" s="111" t="s">
        <v>2425</v>
      </c>
      <c r="D355" s="113">
        <v>0</v>
      </c>
      <c r="E355" s="113">
        <v>1</v>
      </c>
      <c r="F355" s="113">
        <v>0</v>
      </c>
      <c r="G355" s="113">
        <v>0</v>
      </c>
      <c r="H355" s="113">
        <v>0</v>
      </c>
      <c r="I355" s="113">
        <v>0</v>
      </c>
      <c r="J355" s="113">
        <v>0</v>
      </c>
      <c r="K355" s="113">
        <v>0</v>
      </c>
      <c r="L355" s="113">
        <v>1</v>
      </c>
      <c r="M355" s="113">
        <v>0</v>
      </c>
      <c r="N355" s="113">
        <v>8283</v>
      </c>
    </row>
    <row r="356" spans="1:14">
      <c r="A356" s="270"/>
      <c r="B356" s="269"/>
      <c r="C356" s="116" t="s">
        <v>1950</v>
      </c>
      <c r="D356" s="113">
        <v>1</v>
      </c>
      <c r="E356" s="113">
        <v>0</v>
      </c>
      <c r="F356" s="113">
        <v>0</v>
      </c>
      <c r="G356" s="113">
        <v>0</v>
      </c>
      <c r="H356" s="113">
        <v>0</v>
      </c>
      <c r="I356" s="113">
        <v>0</v>
      </c>
      <c r="J356" s="113">
        <v>0</v>
      </c>
      <c r="K356" s="113">
        <v>1</v>
      </c>
      <c r="L356" s="113">
        <v>0</v>
      </c>
      <c r="M356" s="113">
        <v>0</v>
      </c>
      <c r="N356" s="113">
        <v>34798</v>
      </c>
    </row>
    <row r="357" spans="1:14">
      <c r="A357" s="270"/>
      <c r="B357" s="268" t="s">
        <v>1951</v>
      </c>
      <c r="C357" s="119"/>
      <c r="D357" s="112">
        <v>1</v>
      </c>
      <c r="E357" s="112">
        <v>1</v>
      </c>
      <c r="F357" s="112">
        <v>1</v>
      </c>
      <c r="G357" s="112">
        <v>0</v>
      </c>
      <c r="H357" s="112">
        <v>0</v>
      </c>
      <c r="I357" s="112">
        <v>1</v>
      </c>
      <c r="J357" s="112"/>
      <c r="K357" s="112"/>
      <c r="L357" s="112"/>
      <c r="M357" s="112"/>
      <c r="N357" s="112"/>
    </row>
    <row r="358" spans="1:14">
      <c r="A358" s="270"/>
      <c r="B358" s="268"/>
      <c r="C358" s="111" t="s">
        <v>2426</v>
      </c>
      <c r="D358" s="113">
        <v>0</v>
      </c>
      <c r="E358" s="113">
        <v>1</v>
      </c>
      <c r="F358" s="113">
        <v>1</v>
      </c>
      <c r="G358" s="113">
        <v>0</v>
      </c>
      <c r="H358" s="113">
        <v>0</v>
      </c>
      <c r="I358" s="113">
        <v>1</v>
      </c>
      <c r="J358" s="113">
        <v>0</v>
      </c>
      <c r="K358" s="113">
        <v>1</v>
      </c>
      <c r="L358" s="113">
        <v>0</v>
      </c>
      <c r="M358" s="113">
        <v>2</v>
      </c>
      <c r="N358" s="113">
        <v>15970</v>
      </c>
    </row>
    <row r="359" spans="1:14">
      <c r="A359" s="270"/>
      <c r="B359" s="268"/>
      <c r="C359" s="111" t="s">
        <v>5489</v>
      </c>
      <c r="D359" s="113">
        <v>1</v>
      </c>
      <c r="E359" s="113">
        <v>0</v>
      </c>
      <c r="F359" s="113">
        <v>0</v>
      </c>
      <c r="G359" s="113">
        <v>0</v>
      </c>
      <c r="H359" s="113">
        <v>0</v>
      </c>
      <c r="I359" s="113">
        <v>0</v>
      </c>
      <c r="J359" s="113">
        <v>0</v>
      </c>
      <c r="K359" s="113">
        <v>0</v>
      </c>
      <c r="L359" s="113">
        <v>0</v>
      </c>
      <c r="M359" s="113">
        <v>1</v>
      </c>
      <c r="N359" s="113">
        <v>23141</v>
      </c>
    </row>
    <row r="360" spans="1:14">
      <c r="A360" s="270"/>
      <c r="B360" s="269" t="s">
        <v>1955</v>
      </c>
      <c r="C360" s="111"/>
      <c r="D360" s="112">
        <v>61</v>
      </c>
      <c r="E360" s="112">
        <v>3</v>
      </c>
      <c r="F360" s="112">
        <v>10</v>
      </c>
      <c r="G360" s="112">
        <v>1</v>
      </c>
      <c r="H360" s="112">
        <v>2</v>
      </c>
      <c r="I360" s="112">
        <v>6</v>
      </c>
      <c r="J360" s="112"/>
      <c r="K360" s="112"/>
      <c r="L360" s="112"/>
      <c r="M360" s="112"/>
      <c r="N360" s="112"/>
    </row>
    <row r="361" spans="1:14">
      <c r="A361" s="270"/>
      <c r="B361" s="269"/>
      <c r="C361" s="111" t="s">
        <v>2432</v>
      </c>
      <c r="D361" s="113">
        <v>2</v>
      </c>
      <c r="E361" s="113">
        <v>0</v>
      </c>
      <c r="F361" s="113">
        <v>0</v>
      </c>
      <c r="G361" s="113">
        <v>0</v>
      </c>
      <c r="H361" s="113">
        <v>0</v>
      </c>
      <c r="I361" s="113">
        <v>0</v>
      </c>
      <c r="J361" s="113">
        <v>0</v>
      </c>
      <c r="K361" s="113">
        <v>0</v>
      </c>
      <c r="L361" s="113">
        <v>2</v>
      </c>
      <c r="M361" s="113">
        <v>0</v>
      </c>
      <c r="N361" s="113"/>
    </row>
    <row r="362" spans="1:14">
      <c r="A362" s="270"/>
      <c r="B362" s="269"/>
      <c r="C362" s="111" t="s">
        <v>3515</v>
      </c>
      <c r="D362" s="113">
        <v>1</v>
      </c>
      <c r="E362" s="113">
        <v>0</v>
      </c>
      <c r="F362" s="113">
        <v>1</v>
      </c>
      <c r="G362" s="113">
        <v>0</v>
      </c>
      <c r="H362" s="113">
        <v>0</v>
      </c>
      <c r="I362" s="113">
        <v>0</v>
      </c>
      <c r="J362" s="113">
        <v>0</v>
      </c>
      <c r="K362" s="113">
        <v>1</v>
      </c>
      <c r="L362" s="113">
        <v>1</v>
      </c>
      <c r="M362" s="113">
        <v>0</v>
      </c>
      <c r="N362" s="113"/>
    </row>
    <row r="363" spans="1:14">
      <c r="A363" s="270"/>
      <c r="B363" s="269"/>
      <c r="C363" s="111" t="s">
        <v>5490</v>
      </c>
      <c r="D363" s="113">
        <v>1</v>
      </c>
      <c r="E363" s="113">
        <v>0</v>
      </c>
      <c r="F363" s="113">
        <v>2</v>
      </c>
      <c r="G363" s="113">
        <v>0</v>
      </c>
      <c r="H363" s="113">
        <v>0</v>
      </c>
      <c r="I363" s="113">
        <v>0</v>
      </c>
      <c r="J363" s="113">
        <v>1</v>
      </c>
      <c r="K363" s="113">
        <v>0</v>
      </c>
      <c r="L363" s="113">
        <v>2</v>
      </c>
      <c r="M363" s="113"/>
      <c r="N363" s="113"/>
    </row>
    <row r="364" spans="1:14">
      <c r="A364" s="270"/>
      <c r="B364" s="269"/>
      <c r="C364" s="111" t="s">
        <v>2434</v>
      </c>
      <c r="D364" s="113">
        <v>7</v>
      </c>
      <c r="E364" s="113">
        <v>2</v>
      </c>
      <c r="F364" s="113">
        <v>2</v>
      </c>
      <c r="G364" s="113">
        <v>0</v>
      </c>
      <c r="H364" s="113">
        <v>0</v>
      </c>
      <c r="I364" s="113">
        <v>1</v>
      </c>
      <c r="J364" s="113">
        <v>3</v>
      </c>
      <c r="K364" s="113">
        <v>4</v>
      </c>
      <c r="L364" s="113">
        <v>2</v>
      </c>
      <c r="M364" s="113">
        <v>3</v>
      </c>
      <c r="N364" s="113"/>
    </row>
    <row r="365" spans="1:14">
      <c r="A365" s="270"/>
      <c r="B365" s="269"/>
      <c r="C365" s="111" t="s">
        <v>3643</v>
      </c>
      <c r="D365" s="113">
        <v>6</v>
      </c>
      <c r="E365" s="113">
        <v>0</v>
      </c>
      <c r="F365" s="113">
        <v>1</v>
      </c>
      <c r="G365" s="113">
        <v>0</v>
      </c>
      <c r="H365" s="113">
        <v>0</v>
      </c>
      <c r="I365" s="113">
        <v>0</v>
      </c>
      <c r="J365" s="113">
        <v>1</v>
      </c>
      <c r="K365" s="113">
        <v>1</v>
      </c>
      <c r="L365" s="113">
        <v>4</v>
      </c>
      <c r="M365" s="113">
        <v>1</v>
      </c>
      <c r="N365" s="113"/>
    </row>
    <row r="366" spans="1:14">
      <c r="A366" s="270"/>
      <c r="B366" s="269"/>
      <c r="C366" s="111" t="s">
        <v>2435</v>
      </c>
      <c r="D366" s="113">
        <v>0</v>
      </c>
      <c r="E366" s="113">
        <v>0</v>
      </c>
      <c r="F366" s="113">
        <v>1</v>
      </c>
      <c r="G366" s="113">
        <v>0</v>
      </c>
      <c r="H366" s="113">
        <v>0</v>
      </c>
      <c r="I366" s="113">
        <v>0</v>
      </c>
      <c r="J366" s="113">
        <v>0</v>
      </c>
      <c r="K366" s="113">
        <v>0</v>
      </c>
      <c r="L366" s="113">
        <v>0</v>
      </c>
      <c r="M366" s="113">
        <v>1</v>
      </c>
      <c r="N366" s="113"/>
    </row>
    <row r="367" spans="1:14">
      <c r="A367" s="270"/>
      <c r="B367" s="269"/>
      <c r="C367" s="111" t="s">
        <v>2436</v>
      </c>
      <c r="D367" s="113">
        <v>1</v>
      </c>
      <c r="E367" s="113">
        <v>0</v>
      </c>
      <c r="F367" s="113">
        <v>0</v>
      </c>
      <c r="G367" s="113">
        <v>0</v>
      </c>
      <c r="H367" s="113">
        <v>0</v>
      </c>
      <c r="I367" s="113">
        <v>0</v>
      </c>
      <c r="J367" s="113">
        <v>0</v>
      </c>
      <c r="K367" s="113">
        <v>1</v>
      </c>
      <c r="L367" s="113">
        <v>0</v>
      </c>
      <c r="M367" s="113">
        <v>0</v>
      </c>
      <c r="N367" s="113"/>
    </row>
    <row r="368" spans="1:14">
      <c r="A368" s="270"/>
      <c r="B368" s="269"/>
      <c r="C368" s="111" t="s">
        <v>2437</v>
      </c>
      <c r="D368" s="113">
        <v>3</v>
      </c>
      <c r="E368" s="113">
        <v>0</v>
      </c>
      <c r="F368" s="113">
        <v>0</v>
      </c>
      <c r="G368" s="113">
        <v>0</v>
      </c>
      <c r="H368" s="113">
        <v>0</v>
      </c>
      <c r="I368" s="113">
        <v>0</v>
      </c>
      <c r="J368" s="113">
        <v>1</v>
      </c>
      <c r="K368" s="113">
        <v>0</v>
      </c>
      <c r="L368" s="113">
        <v>0</v>
      </c>
      <c r="M368" s="113">
        <v>2</v>
      </c>
      <c r="N368" s="113"/>
    </row>
    <row r="369" spans="1:14">
      <c r="A369" s="270"/>
      <c r="B369" s="269"/>
      <c r="C369" s="111" t="s">
        <v>2438</v>
      </c>
      <c r="D369" s="113">
        <v>7</v>
      </c>
      <c r="E369" s="113">
        <v>0</v>
      </c>
      <c r="F369" s="113">
        <v>0</v>
      </c>
      <c r="G369" s="113">
        <v>0</v>
      </c>
      <c r="H369" s="113">
        <v>0</v>
      </c>
      <c r="I369" s="113">
        <v>0</v>
      </c>
      <c r="J369" s="113">
        <v>4</v>
      </c>
      <c r="K369" s="113">
        <v>1</v>
      </c>
      <c r="L369" s="113">
        <v>1</v>
      </c>
      <c r="M369" s="113">
        <v>1</v>
      </c>
      <c r="N369" s="113"/>
    </row>
    <row r="370" spans="1:14">
      <c r="A370" s="270"/>
      <c r="B370" s="269"/>
      <c r="C370" s="111" t="s">
        <v>5491</v>
      </c>
      <c r="D370" s="113">
        <v>0</v>
      </c>
      <c r="E370" s="113">
        <v>0</v>
      </c>
      <c r="F370" s="113">
        <v>0</v>
      </c>
      <c r="G370" s="113">
        <v>1</v>
      </c>
      <c r="H370" s="113">
        <v>0</v>
      </c>
      <c r="I370" s="113">
        <v>0</v>
      </c>
      <c r="J370" s="113">
        <v>0</v>
      </c>
      <c r="K370" s="113">
        <v>0</v>
      </c>
      <c r="L370" s="113">
        <v>1</v>
      </c>
      <c r="M370" s="113">
        <v>0</v>
      </c>
      <c r="N370" s="113"/>
    </row>
    <row r="371" spans="1:14">
      <c r="A371" s="270"/>
      <c r="B371" s="269"/>
      <c r="C371" s="111" t="s">
        <v>2439</v>
      </c>
      <c r="D371" s="113">
        <v>1</v>
      </c>
      <c r="E371" s="113">
        <v>0</v>
      </c>
      <c r="F371" s="113">
        <v>0</v>
      </c>
      <c r="G371" s="113">
        <v>0</v>
      </c>
      <c r="H371" s="113">
        <v>0</v>
      </c>
      <c r="I371" s="113">
        <v>0</v>
      </c>
      <c r="J371" s="113">
        <v>0</v>
      </c>
      <c r="K371" s="113">
        <v>1</v>
      </c>
      <c r="L371" s="113">
        <v>0</v>
      </c>
      <c r="M371" s="113">
        <v>0</v>
      </c>
      <c r="N371" s="113"/>
    </row>
    <row r="372" spans="1:14">
      <c r="A372" s="270"/>
      <c r="B372" s="269"/>
      <c r="C372" s="111" t="s">
        <v>2440</v>
      </c>
      <c r="D372" s="113">
        <v>4</v>
      </c>
      <c r="E372" s="113">
        <v>0</v>
      </c>
      <c r="F372" s="113">
        <v>1</v>
      </c>
      <c r="G372" s="113">
        <v>0</v>
      </c>
      <c r="H372" s="113">
        <v>0</v>
      </c>
      <c r="I372" s="113">
        <v>1</v>
      </c>
      <c r="J372" s="113">
        <v>2</v>
      </c>
      <c r="K372" s="113">
        <v>0</v>
      </c>
      <c r="L372" s="113">
        <v>0</v>
      </c>
      <c r="M372" s="113">
        <v>4</v>
      </c>
      <c r="N372" s="113"/>
    </row>
    <row r="373" spans="1:14">
      <c r="A373" s="270"/>
      <c r="B373" s="269"/>
      <c r="C373" s="111" t="s">
        <v>2442</v>
      </c>
      <c r="D373" s="113">
        <v>6</v>
      </c>
      <c r="E373" s="113">
        <v>0</v>
      </c>
      <c r="F373" s="113">
        <v>1</v>
      </c>
      <c r="G373" s="113">
        <v>0</v>
      </c>
      <c r="H373" s="113">
        <v>0</v>
      </c>
      <c r="I373" s="113">
        <v>0</v>
      </c>
      <c r="J373" s="113">
        <v>1</v>
      </c>
      <c r="K373" s="113">
        <v>2</v>
      </c>
      <c r="L373" s="113">
        <v>2</v>
      </c>
      <c r="M373" s="113">
        <v>2</v>
      </c>
      <c r="N373" s="113"/>
    </row>
    <row r="374" spans="1:14">
      <c r="A374" s="270"/>
      <c r="B374" s="269"/>
      <c r="C374" s="111" t="s">
        <v>5410</v>
      </c>
      <c r="D374" s="113">
        <v>1</v>
      </c>
      <c r="E374" s="113">
        <v>0</v>
      </c>
      <c r="F374" s="113">
        <v>0</v>
      </c>
      <c r="G374" s="113">
        <v>0</v>
      </c>
      <c r="H374" s="113">
        <v>0</v>
      </c>
      <c r="I374" s="113">
        <v>0</v>
      </c>
      <c r="J374" s="113">
        <v>0</v>
      </c>
      <c r="K374" s="113">
        <v>0</v>
      </c>
      <c r="L374" s="113">
        <v>0</v>
      </c>
      <c r="M374" s="113">
        <v>1</v>
      </c>
      <c r="N374" s="113"/>
    </row>
    <row r="375" spans="1:14">
      <c r="A375" s="270"/>
      <c r="B375" s="269"/>
      <c r="C375" s="111" t="s">
        <v>2443</v>
      </c>
      <c r="D375" s="113">
        <v>1</v>
      </c>
      <c r="E375" s="113">
        <v>0</v>
      </c>
      <c r="F375" s="113">
        <v>0</v>
      </c>
      <c r="G375" s="113">
        <v>0</v>
      </c>
      <c r="H375" s="113">
        <v>0</v>
      </c>
      <c r="I375" s="113">
        <v>0</v>
      </c>
      <c r="J375" s="113">
        <v>0</v>
      </c>
      <c r="K375" s="113">
        <v>1</v>
      </c>
      <c r="L375" s="113">
        <v>0</v>
      </c>
      <c r="M375" s="113">
        <v>0</v>
      </c>
      <c r="N375" s="113"/>
    </row>
    <row r="376" spans="1:14" ht="19">
      <c r="A376" s="270"/>
      <c r="B376" s="269"/>
      <c r="C376" s="111" t="s">
        <v>7491</v>
      </c>
      <c r="D376" s="113">
        <v>6</v>
      </c>
      <c r="E376" s="113">
        <v>0</v>
      </c>
      <c r="F376" s="113">
        <v>0</v>
      </c>
      <c r="G376" s="113">
        <v>0</v>
      </c>
      <c r="H376" s="113">
        <v>2</v>
      </c>
      <c r="I376" s="113">
        <v>0</v>
      </c>
      <c r="J376" s="113">
        <v>0</v>
      </c>
      <c r="K376" s="113">
        <v>3</v>
      </c>
      <c r="L376" s="113">
        <v>0</v>
      </c>
      <c r="M376" s="113">
        <v>0</v>
      </c>
      <c r="N376" s="113"/>
    </row>
    <row r="377" spans="1:14">
      <c r="A377" s="270"/>
      <c r="B377" s="269"/>
      <c r="C377" s="111" t="s">
        <v>5492</v>
      </c>
      <c r="D377" s="113">
        <v>2</v>
      </c>
      <c r="E377" s="113">
        <v>0</v>
      </c>
      <c r="F377" s="113">
        <v>0</v>
      </c>
      <c r="G377" s="113">
        <v>0</v>
      </c>
      <c r="H377" s="113">
        <v>0</v>
      </c>
      <c r="I377" s="113">
        <v>0</v>
      </c>
      <c r="J377" s="113">
        <v>2</v>
      </c>
      <c r="K377" s="113">
        <v>0</v>
      </c>
      <c r="L377" s="113">
        <v>0</v>
      </c>
      <c r="M377" s="113">
        <v>0</v>
      </c>
      <c r="N377" s="113"/>
    </row>
    <row r="378" spans="1:14" ht="19">
      <c r="A378" s="270"/>
      <c r="B378" s="269"/>
      <c r="C378" s="111" t="s">
        <v>7492</v>
      </c>
      <c r="D378" s="113">
        <v>6</v>
      </c>
      <c r="E378" s="113">
        <v>1</v>
      </c>
      <c r="F378" s="113">
        <v>0</v>
      </c>
      <c r="G378" s="113">
        <v>0</v>
      </c>
      <c r="H378" s="113">
        <v>0</v>
      </c>
      <c r="I378" s="113">
        <v>4</v>
      </c>
      <c r="J378" s="113">
        <v>1</v>
      </c>
      <c r="K378" s="113">
        <v>0</v>
      </c>
      <c r="L378" s="113">
        <v>6</v>
      </c>
      <c r="M378" s="113">
        <v>3</v>
      </c>
      <c r="N378" s="113"/>
    </row>
    <row r="379" spans="1:14">
      <c r="A379" s="270"/>
      <c r="B379" s="269"/>
      <c r="C379" s="111" t="s">
        <v>5493</v>
      </c>
      <c r="D379" s="113">
        <v>1</v>
      </c>
      <c r="E379" s="113">
        <v>0</v>
      </c>
      <c r="F379" s="113">
        <v>0</v>
      </c>
      <c r="G379" s="113">
        <v>0</v>
      </c>
      <c r="H379" s="113">
        <v>0</v>
      </c>
      <c r="I379" s="113">
        <v>0</v>
      </c>
      <c r="J379" s="113">
        <v>1</v>
      </c>
      <c r="K379" s="113">
        <v>0</v>
      </c>
      <c r="L379" s="113">
        <v>0</v>
      </c>
      <c r="M379" s="113">
        <v>0</v>
      </c>
      <c r="N379" s="113"/>
    </row>
    <row r="380" spans="1:14">
      <c r="A380" s="270"/>
      <c r="B380" s="269"/>
      <c r="C380" s="111" t="s">
        <v>5494</v>
      </c>
      <c r="D380" s="113">
        <v>2</v>
      </c>
      <c r="E380" s="113">
        <v>0</v>
      </c>
      <c r="F380" s="113">
        <v>0</v>
      </c>
      <c r="G380" s="113">
        <v>0</v>
      </c>
      <c r="H380" s="113">
        <v>0</v>
      </c>
      <c r="I380" s="113">
        <v>0</v>
      </c>
      <c r="J380" s="113">
        <v>1</v>
      </c>
      <c r="K380" s="113">
        <v>0</v>
      </c>
      <c r="L380" s="113">
        <v>1</v>
      </c>
      <c r="M380" s="113">
        <v>0</v>
      </c>
      <c r="N380" s="113"/>
    </row>
    <row r="381" spans="1:14">
      <c r="A381" s="270"/>
      <c r="B381" s="269"/>
      <c r="C381" s="111" t="s">
        <v>5495</v>
      </c>
      <c r="D381" s="113">
        <v>1</v>
      </c>
      <c r="E381" s="113">
        <v>0</v>
      </c>
      <c r="F381" s="113">
        <v>0</v>
      </c>
      <c r="G381" s="113">
        <v>0</v>
      </c>
      <c r="H381" s="113">
        <v>0</v>
      </c>
      <c r="I381" s="113">
        <v>0</v>
      </c>
      <c r="J381" s="113">
        <v>0</v>
      </c>
      <c r="K381" s="113">
        <v>0</v>
      </c>
      <c r="L381" s="113">
        <v>0</v>
      </c>
      <c r="M381" s="113">
        <v>1</v>
      </c>
      <c r="N381" s="113"/>
    </row>
    <row r="382" spans="1:14">
      <c r="A382" s="270"/>
      <c r="B382" s="269"/>
      <c r="C382" s="111" t="s">
        <v>5496</v>
      </c>
      <c r="D382" s="113">
        <v>2</v>
      </c>
      <c r="E382" s="113">
        <v>0</v>
      </c>
      <c r="F382" s="113">
        <v>1</v>
      </c>
      <c r="G382" s="113">
        <v>0</v>
      </c>
      <c r="H382" s="113">
        <v>0</v>
      </c>
      <c r="I382" s="113">
        <v>0</v>
      </c>
      <c r="J382" s="113">
        <v>1</v>
      </c>
      <c r="K382" s="113">
        <v>2</v>
      </c>
      <c r="L382" s="113">
        <v>0</v>
      </c>
      <c r="M382" s="113">
        <v>0</v>
      </c>
      <c r="N382" s="113"/>
    </row>
    <row r="383" spans="1:14">
      <c r="A383" s="270"/>
      <c r="B383" s="269" t="s">
        <v>1963</v>
      </c>
      <c r="C383" s="111"/>
      <c r="D383" s="112">
        <v>15</v>
      </c>
      <c r="E383" s="112">
        <v>10</v>
      </c>
      <c r="F383" s="112">
        <v>2</v>
      </c>
      <c r="G383" s="112">
        <v>0</v>
      </c>
      <c r="H383" s="112">
        <v>0</v>
      </c>
      <c r="I383" s="112">
        <v>0</v>
      </c>
      <c r="J383" s="112"/>
      <c r="K383" s="112"/>
      <c r="L383" s="112"/>
      <c r="M383" s="112"/>
      <c r="N383" s="112"/>
    </row>
    <row r="384" spans="1:14">
      <c r="A384" s="270"/>
      <c r="B384" s="269"/>
      <c r="C384" s="111" t="s">
        <v>5497</v>
      </c>
      <c r="D384" s="113">
        <v>7</v>
      </c>
      <c r="E384" s="113">
        <v>1</v>
      </c>
      <c r="F384" s="113">
        <v>0</v>
      </c>
      <c r="G384" s="113">
        <v>0</v>
      </c>
      <c r="H384" s="113">
        <v>0</v>
      </c>
      <c r="I384" s="113">
        <v>0</v>
      </c>
      <c r="J384" s="113">
        <v>5</v>
      </c>
      <c r="K384" s="113">
        <v>3</v>
      </c>
      <c r="L384" s="113">
        <v>0</v>
      </c>
      <c r="M384" s="113">
        <v>0</v>
      </c>
      <c r="N384" s="113"/>
    </row>
    <row r="385" spans="1:14">
      <c r="A385" s="270"/>
      <c r="B385" s="269"/>
      <c r="C385" s="111" t="s">
        <v>2448</v>
      </c>
      <c r="D385" s="113">
        <v>1</v>
      </c>
      <c r="E385" s="113">
        <v>0</v>
      </c>
      <c r="F385" s="113">
        <v>0</v>
      </c>
      <c r="G385" s="113">
        <v>0</v>
      </c>
      <c r="H385" s="113">
        <v>0</v>
      </c>
      <c r="I385" s="113">
        <v>0</v>
      </c>
      <c r="J385" s="113">
        <v>0</v>
      </c>
      <c r="K385" s="113">
        <v>1</v>
      </c>
      <c r="L385" s="113">
        <v>0</v>
      </c>
      <c r="M385" s="113">
        <v>0</v>
      </c>
      <c r="N385" s="113"/>
    </row>
    <row r="386" spans="1:14">
      <c r="A386" s="270"/>
      <c r="B386" s="269"/>
      <c r="C386" s="111" t="s">
        <v>5498</v>
      </c>
      <c r="D386" s="113">
        <v>0</v>
      </c>
      <c r="E386" s="113">
        <v>1</v>
      </c>
      <c r="F386" s="113">
        <v>0</v>
      </c>
      <c r="G386" s="113">
        <v>0</v>
      </c>
      <c r="H386" s="113">
        <v>0</v>
      </c>
      <c r="I386" s="113">
        <v>0</v>
      </c>
      <c r="J386" s="113">
        <v>0</v>
      </c>
      <c r="K386" s="113">
        <v>1</v>
      </c>
      <c r="L386" s="113">
        <v>0</v>
      </c>
      <c r="M386" s="113">
        <v>0</v>
      </c>
      <c r="N386" s="113"/>
    </row>
    <row r="387" spans="1:14">
      <c r="A387" s="270"/>
      <c r="B387" s="269"/>
      <c r="C387" s="111" t="s">
        <v>5499</v>
      </c>
      <c r="D387" s="113">
        <v>0</v>
      </c>
      <c r="E387" s="113">
        <v>8</v>
      </c>
      <c r="F387" s="113">
        <v>0</v>
      </c>
      <c r="G387" s="113">
        <v>0</v>
      </c>
      <c r="H387" s="113">
        <v>0</v>
      </c>
      <c r="I387" s="113">
        <v>0</v>
      </c>
      <c r="J387" s="113">
        <v>8</v>
      </c>
      <c r="K387" s="113">
        <v>0</v>
      </c>
      <c r="L387" s="113">
        <v>0</v>
      </c>
      <c r="M387" s="113">
        <v>0</v>
      </c>
      <c r="N387" s="113"/>
    </row>
    <row r="388" spans="1:14">
      <c r="A388" s="270"/>
      <c r="B388" s="269"/>
      <c r="C388" s="111" t="s">
        <v>5500</v>
      </c>
      <c r="D388" s="113">
        <v>1</v>
      </c>
      <c r="E388" s="113">
        <v>0</v>
      </c>
      <c r="F388" s="113">
        <v>0</v>
      </c>
      <c r="G388" s="113">
        <v>0</v>
      </c>
      <c r="H388" s="113">
        <v>0</v>
      </c>
      <c r="I388" s="113">
        <v>0</v>
      </c>
      <c r="J388" s="113">
        <v>1</v>
      </c>
      <c r="K388" s="113">
        <v>0</v>
      </c>
      <c r="L388" s="113">
        <v>0</v>
      </c>
      <c r="M388" s="113">
        <v>0</v>
      </c>
      <c r="N388" s="113"/>
    </row>
    <row r="389" spans="1:14">
      <c r="A389" s="270"/>
      <c r="B389" s="269"/>
      <c r="C389" s="111" t="s">
        <v>2014</v>
      </c>
      <c r="D389" s="113">
        <v>3</v>
      </c>
      <c r="E389" s="113">
        <v>0</v>
      </c>
      <c r="F389" s="113">
        <v>0</v>
      </c>
      <c r="G389" s="113">
        <v>0</v>
      </c>
      <c r="H389" s="113">
        <v>0</v>
      </c>
      <c r="I389" s="113">
        <v>0</v>
      </c>
      <c r="J389" s="113">
        <v>0</v>
      </c>
      <c r="K389" s="113">
        <v>0</v>
      </c>
      <c r="L389" s="113">
        <v>0</v>
      </c>
      <c r="M389" s="113">
        <v>3</v>
      </c>
      <c r="N389" s="113"/>
    </row>
    <row r="390" spans="1:14">
      <c r="A390" s="270"/>
      <c r="B390" s="269"/>
      <c r="C390" s="111" t="s">
        <v>2451</v>
      </c>
      <c r="D390" s="113">
        <v>0</v>
      </c>
      <c r="E390" s="113">
        <v>0</v>
      </c>
      <c r="F390" s="113">
        <v>1</v>
      </c>
      <c r="G390" s="113">
        <v>0</v>
      </c>
      <c r="H390" s="113">
        <v>0</v>
      </c>
      <c r="I390" s="113">
        <v>0</v>
      </c>
      <c r="J390" s="113">
        <v>0</v>
      </c>
      <c r="K390" s="113">
        <v>0</v>
      </c>
      <c r="L390" s="113">
        <v>1</v>
      </c>
      <c r="M390" s="113">
        <v>0</v>
      </c>
      <c r="N390" s="113"/>
    </row>
    <row r="391" spans="1:14">
      <c r="A391" s="270"/>
      <c r="B391" s="269"/>
      <c r="C391" s="111" t="s">
        <v>5501</v>
      </c>
      <c r="D391" s="113">
        <v>2</v>
      </c>
      <c r="E391" s="113">
        <v>0</v>
      </c>
      <c r="F391" s="113">
        <v>0</v>
      </c>
      <c r="G391" s="113">
        <v>0</v>
      </c>
      <c r="H391" s="113">
        <v>0</v>
      </c>
      <c r="I391" s="113">
        <v>0</v>
      </c>
      <c r="J391" s="113">
        <v>0</v>
      </c>
      <c r="K391" s="113">
        <v>1</v>
      </c>
      <c r="L391" s="113">
        <v>0</v>
      </c>
      <c r="M391" s="113">
        <v>1</v>
      </c>
      <c r="N391" s="113"/>
    </row>
    <row r="392" spans="1:14">
      <c r="A392" s="270"/>
      <c r="B392" s="269"/>
      <c r="C392" s="111" t="s">
        <v>3111</v>
      </c>
      <c r="D392" s="113">
        <v>1</v>
      </c>
      <c r="E392" s="113">
        <v>0</v>
      </c>
      <c r="F392" s="113">
        <v>0</v>
      </c>
      <c r="G392" s="113">
        <v>0</v>
      </c>
      <c r="H392" s="113">
        <v>0</v>
      </c>
      <c r="I392" s="113">
        <v>0</v>
      </c>
      <c r="J392" s="113">
        <v>0</v>
      </c>
      <c r="K392" s="113">
        <v>0</v>
      </c>
      <c r="L392" s="113">
        <v>0</v>
      </c>
      <c r="M392" s="113">
        <v>1</v>
      </c>
      <c r="N392" s="113"/>
    </row>
    <row r="393" spans="1:14">
      <c r="A393" s="270"/>
      <c r="B393" s="269"/>
      <c r="C393" s="111" t="s">
        <v>5502</v>
      </c>
      <c r="D393" s="113">
        <v>0</v>
      </c>
      <c r="E393" s="113">
        <v>0</v>
      </c>
      <c r="F393" s="113">
        <v>1</v>
      </c>
      <c r="G393" s="113">
        <v>0</v>
      </c>
      <c r="H393" s="113">
        <v>0</v>
      </c>
      <c r="I393" s="113">
        <v>0</v>
      </c>
      <c r="J393" s="113">
        <v>0</v>
      </c>
      <c r="K393" s="113">
        <v>0</v>
      </c>
      <c r="L393" s="113">
        <v>0</v>
      </c>
      <c r="M393" s="113">
        <v>1</v>
      </c>
      <c r="N393" s="113"/>
    </row>
    <row r="394" spans="1:14">
      <c r="A394" s="270"/>
      <c r="B394" s="269" t="s">
        <v>2259</v>
      </c>
      <c r="C394" s="111"/>
      <c r="D394" s="112">
        <v>6</v>
      </c>
      <c r="E394" s="112">
        <v>2</v>
      </c>
      <c r="F394" s="112">
        <v>0</v>
      </c>
      <c r="G394" s="112">
        <v>0</v>
      </c>
      <c r="H394" s="112">
        <v>0</v>
      </c>
      <c r="I394" s="112">
        <v>1</v>
      </c>
      <c r="J394" s="112"/>
      <c r="K394" s="112"/>
      <c r="L394" s="112"/>
      <c r="M394" s="112"/>
      <c r="N394" s="112"/>
    </row>
    <row r="395" spans="1:14">
      <c r="A395" s="270"/>
      <c r="B395" s="269"/>
      <c r="C395" s="111" t="s">
        <v>5503</v>
      </c>
      <c r="D395" s="113">
        <v>1</v>
      </c>
      <c r="E395" s="113">
        <v>0</v>
      </c>
      <c r="F395" s="113">
        <v>0</v>
      </c>
      <c r="G395" s="113">
        <v>0</v>
      </c>
      <c r="H395" s="113">
        <v>0</v>
      </c>
      <c r="I395" s="113">
        <v>0</v>
      </c>
      <c r="J395" s="113">
        <v>0</v>
      </c>
      <c r="K395" s="113">
        <v>0</v>
      </c>
      <c r="L395" s="113">
        <v>0</v>
      </c>
      <c r="M395" s="113">
        <v>1</v>
      </c>
      <c r="N395" s="113"/>
    </row>
    <row r="396" spans="1:14">
      <c r="A396" s="270"/>
      <c r="B396" s="269"/>
      <c r="C396" s="111" t="s">
        <v>5504</v>
      </c>
      <c r="D396" s="113">
        <v>3</v>
      </c>
      <c r="E396" s="113">
        <v>1</v>
      </c>
      <c r="F396" s="113">
        <v>0</v>
      </c>
      <c r="G396" s="113">
        <v>0</v>
      </c>
      <c r="H396" s="113">
        <v>0</v>
      </c>
      <c r="I396" s="113">
        <v>0</v>
      </c>
      <c r="J396" s="113">
        <v>1</v>
      </c>
      <c r="K396" s="113">
        <v>0</v>
      </c>
      <c r="L396" s="113">
        <v>2</v>
      </c>
      <c r="M396" s="113">
        <v>1</v>
      </c>
      <c r="N396" s="113"/>
    </row>
    <row r="397" spans="1:14">
      <c r="A397" s="270"/>
      <c r="B397" s="269"/>
      <c r="C397" s="111" t="s">
        <v>2453</v>
      </c>
      <c r="D397" s="113">
        <v>2</v>
      </c>
      <c r="E397" s="113">
        <v>1</v>
      </c>
      <c r="F397" s="113">
        <v>0</v>
      </c>
      <c r="G397" s="113">
        <v>0</v>
      </c>
      <c r="H397" s="113">
        <v>0</v>
      </c>
      <c r="I397" s="113">
        <v>1</v>
      </c>
      <c r="J397" s="113">
        <v>1</v>
      </c>
      <c r="K397" s="113">
        <v>0</v>
      </c>
      <c r="L397" s="113">
        <v>2</v>
      </c>
      <c r="M397" s="113">
        <v>1</v>
      </c>
      <c r="N397" s="113"/>
    </row>
    <row r="398" spans="1:14">
      <c r="A398" s="269" t="s">
        <v>64</v>
      </c>
      <c r="B398" s="114" t="s">
        <v>1904</v>
      </c>
      <c r="C398" s="111"/>
      <c r="D398" s="112">
        <v>29</v>
      </c>
      <c r="E398" s="112">
        <v>4</v>
      </c>
      <c r="F398" s="112">
        <v>3</v>
      </c>
      <c r="G398" s="112">
        <v>0</v>
      </c>
      <c r="H398" s="112">
        <v>0</v>
      </c>
      <c r="I398" s="112">
        <v>0</v>
      </c>
      <c r="J398" s="112"/>
      <c r="K398" s="112"/>
      <c r="L398" s="112"/>
      <c r="M398" s="112"/>
      <c r="N398" s="112"/>
    </row>
    <row r="399" spans="1:14">
      <c r="A399" s="269"/>
      <c r="B399" s="269" t="s">
        <v>1905</v>
      </c>
      <c r="C399" s="111"/>
      <c r="D399" s="112">
        <v>20</v>
      </c>
      <c r="E399" s="112">
        <v>3</v>
      </c>
      <c r="F399" s="112">
        <v>3</v>
      </c>
      <c r="G399" s="112">
        <v>0</v>
      </c>
      <c r="H399" s="112">
        <v>0</v>
      </c>
      <c r="I399" s="112">
        <v>0</v>
      </c>
      <c r="J399" s="112"/>
      <c r="K399" s="112"/>
      <c r="L399" s="112"/>
      <c r="M399" s="112"/>
      <c r="N399" s="112"/>
    </row>
    <row r="400" spans="1:14" ht="19">
      <c r="A400" s="269"/>
      <c r="B400" s="269"/>
      <c r="C400" s="111" t="s">
        <v>7493</v>
      </c>
      <c r="D400" s="113">
        <v>20</v>
      </c>
      <c r="E400" s="113">
        <v>3</v>
      </c>
      <c r="F400" s="113">
        <v>3</v>
      </c>
      <c r="G400" s="113">
        <v>0</v>
      </c>
      <c r="H400" s="113">
        <v>0</v>
      </c>
      <c r="I400" s="113">
        <v>0</v>
      </c>
      <c r="J400" s="113">
        <v>9</v>
      </c>
      <c r="K400" s="113">
        <v>4</v>
      </c>
      <c r="L400" s="113">
        <v>10</v>
      </c>
      <c r="M400" s="113">
        <v>2</v>
      </c>
      <c r="N400" s="113">
        <v>985138</v>
      </c>
    </row>
    <row r="401" spans="1:14">
      <c r="A401" s="269"/>
      <c r="B401" s="269" t="s">
        <v>1963</v>
      </c>
      <c r="C401" s="111"/>
      <c r="D401" s="112">
        <v>9</v>
      </c>
      <c r="E401" s="112">
        <v>1</v>
      </c>
      <c r="F401" s="112">
        <v>0</v>
      </c>
      <c r="G401" s="112">
        <v>0</v>
      </c>
      <c r="H401" s="112">
        <v>0</v>
      </c>
      <c r="I401" s="112">
        <v>0</v>
      </c>
      <c r="J401" s="112"/>
      <c r="K401" s="112"/>
      <c r="L401" s="112"/>
      <c r="M401" s="112"/>
      <c r="N401" s="112"/>
    </row>
    <row r="402" spans="1:14" ht="19">
      <c r="A402" s="269"/>
      <c r="B402" s="269"/>
      <c r="C402" s="111" t="s">
        <v>7494</v>
      </c>
      <c r="D402" s="113">
        <v>9</v>
      </c>
      <c r="E402" s="113">
        <v>1</v>
      </c>
      <c r="F402" s="113">
        <v>0</v>
      </c>
      <c r="G402" s="113">
        <v>0</v>
      </c>
      <c r="H402" s="113">
        <v>0</v>
      </c>
      <c r="I402" s="113">
        <v>0</v>
      </c>
      <c r="J402" s="113">
        <v>4</v>
      </c>
      <c r="K402" s="113">
        <v>3</v>
      </c>
      <c r="L402" s="113">
        <v>0</v>
      </c>
      <c r="M402" s="113">
        <v>2</v>
      </c>
      <c r="N402" s="113"/>
    </row>
    <row r="403" spans="1:14">
      <c r="A403" s="269" t="s">
        <v>68</v>
      </c>
      <c r="B403" s="117" t="s">
        <v>1904</v>
      </c>
      <c r="C403" s="111"/>
      <c r="D403" s="112">
        <v>29</v>
      </c>
      <c r="E403" s="112">
        <v>4</v>
      </c>
      <c r="F403" s="112">
        <v>11</v>
      </c>
      <c r="G403" s="112">
        <v>0</v>
      </c>
      <c r="H403" s="112">
        <v>0</v>
      </c>
      <c r="I403" s="112">
        <v>0</v>
      </c>
      <c r="J403" s="112"/>
      <c r="K403" s="112"/>
      <c r="L403" s="112"/>
      <c r="M403" s="112"/>
      <c r="N403" s="112"/>
    </row>
    <row r="404" spans="1:14">
      <c r="A404" s="269"/>
      <c r="B404" s="268" t="s">
        <v>1905</v>
      </c>
      <c r="C404" s="111"/>
      <c r="D404" s="112">
        <v>24</v>
      </c>
      <c r="E404" s="112">
        <v>4</v>
      </c>
      <c r="F404" s="112">
        <v>10</v>
      </c>
      <c r="G404" s="112">
        <v>0</v>
      </c>
      <c r="H404" s="112">
        <v>0</v>
      </c>
      <c r="I404" s="112">
        <v>0</v>
      </c>
      <c r="J404" s="112"/>
      <c r="K404" s="112"/>
      <c r="L404" s="112"/>
      <c r="M404" s="112"/>
      <c r="N404" s="112"/>
    </row>
    <row r="405" spans="1:14" ht="19">
      <c r="A405" s="269"/>
      <c r="B405" s="268"/>
      <c r="C405" s="111" t="s">
        <v>7495</v>
      </c>
      <c r="D405" s="113">
        <v>8</v>
      </c>
      <c r="E405" s="113">
        <v>1</v>
      </c>
      <c r="F405" s="113">
        <v>5</v>
      </c>
      <c r="G405" s="113">
        <v>0</v>
      </c>
      <c r="H405" s="113">
        <v>0</v>
      </c>
      <c r="I405" s="113">
        <v>0</v>
      </c>
      <c r="J405" s="113">
        <v>0</v>
      </c>
      <c r="K405" s="113">
        <v>5</v>
      </c>
      <c r="L405" s="113">
        <v>5</v>
      </c>
      <c r="M405" s="113">
        <v>3</v>
      </c>
      <c r="N405" s="113">
        <v>231902</v>
      </c>
    </row>
    <row r="406" spans="1:14">
      <c r="A406" s="269"/>
      <c r="B406" s="268"/>
      <c r="C406" s="111" t="s">
        <v>2458</v>
      </c>
      <c r="D406" s="113">
        <v>1</v>
      </c>
      <c r="E406" s="113">
        <v>0</v>
      </c>
      <c r="F406" s="113">
        <v>0</v>
      </c>
      <c r="G406" s="113">
        <v>0</v>
      </c>
      <c r="H406" s="113">
        <v>0</v>
      </c>
      <c r="I406" s="113">
        <v>0</v>
      </c>
      <c r="J406" s="113">
        <v>0</v>
      </c>
      <c r="K406" s="113">
        <v>1</v>
      </c>
      <c r="L406" s="113">
        <v>0</v>
      </c>
      <c r="M406" s="113">
        <v>0</v>
      </c>
      <c r="N406" s="113">
        <v>16168</v>
      </c>
    </row>
    <row r="407" spans="1:14">
      <c r="A407" s="269"/>
      <c r="B407" s="268"/>
      <c r="C407" s="111" t="s">
        <v>2459</v>
      </c>
      <c r="D407" s="113">
        <v>2</v>
      </c>
      <c r="E407" s="113">
        <v>0</v>
      </c>
      <c r="F407" s="113">
        <v>0</v>
      </c>
      <c r="G407" s="113">
        <v>0</v>
      </c>
      <c r="H407" s="113">
        <v>0</v>
      </c>
      <c r="I407" s="113">
        <v>0</v>
      </c>
      <c r="J407" s="113">
        <v>0</v>
      </c>
      <c r="K407" s="113">
        <v>0</v>
      </c>
      <c r="L407" s="113">
        <v>2</v>
      </c>
      <c r="M407" s="113">
        <v>0</v>
      </c>
      <c r="N407" s="113">
        <v>54358</v>
      </c>
    </row>
    <row r="408" spans="1:14">
      <c r="A408" s="269"/>
      <c r="B408" s="268"/>
      <c r="C408" s="111" t="s">
        <v>5505</v>
      </c>
      <c r="D408" s="113">
        <v>0</v>
      </c>
      <c r="E408" s="113">
        <v>0</v>
      </c>
      <c r="F408" s="113">
        <v>1</v>
      </c>
      <c r="G408" s="113">
        <v>0</v>
      </c>
      <c r="H408" s="113">
        <v>0</v>
      </c>
      <c r="I408" s="113">
        <v>0</v>
      </c>
      <c r="J408" s="113">
        <v>0</v>
      </c>
      <c r="K408" s="113">
        <v>0</v>
      </c>
      <c r="L408" s="113">
        <v>1</v>
      </c>
      <c r="M408" s="113">
        <v>0</v>
      </c>
      <c r="N408" s="113">
        <v>7346</v>
      </c>
    </row>
    <row r="409" spans="1:14">
      <c r="A409" s="269"/>
      <c r="B409" s="268"/>
      <c r="C409" s="111" t="s">
        <v>5506</v>
      </c>
      <c r="D409" s="113">
        <v>0</v>
      </c>
      <c r="E409" s="113">
        <v>0</v>
      </c>
      <c r="F409" s="113">
        <v>1</v>
      </c>
      <c r="G409" s="113">
        <v>0</v>
      </c>
      <c r="H409" s="113">
        <v>0</v>
      </c>
      <c r="I409" s="113">
        <v>0</v>
      </c>
      <c r="J409" s="113">
        <v>0</v>
      </c>
      <c r="K409" s="113">
        <v>0</v>
      </c>
      <c r="L409" s="113">
        <v>1</v>
      </c>
      <c r="M409" s="113">
        <v>0</v>
      </c>
      <c r="N409" s="113">
        <v>5655</v>
      </c>
    </row>
    <row r="410" spans="1:14">
      <c r="A410" s="269"/>
      <c r="B410" s="268"/>
      <c r="C410" s="111" t="s">
        <v>2292</v>
      </c>
      <c r="D410" s="113">
        <v>1</v>
      </c>
      <c r="E410" s="113">
        <v>0</v>
      </c>
      <c r="F410" s="113">
        <v>0</v>
      </c>
      <c r="G410" s="113">
        <v>0</v>
      </c>
      <c r="H410" s="113">
        <v>0</v>
      </c>
      <c r="I410" s="113">
        <v>0</v>
      </c>
      <c r="J410" s="113">
        <v>0</v>
      </c>
      <c r="K410" s="113">
        <v>1</v>
      </c>
      <c r="L410" s="113">
        <v>0</v>
      </c>
      <c r="M410" s="113">
        <v>0</v>
      </c>
      <c r="N410" s="113">
        <v>12018</v>
      </c>
    </row>
    <row r="411" spans="1:14">
      <c r="A411" s="269"/>
      <c r="B411" s="268"/>
      <c r="C411" s="111" t="s">
        <v>5507</v>
      </c>
      <c r="D411" s="113">
        <v>2</v>
      </c>
      <c r="E411" s="113">
        <v>1</v>
      </c>
      <c r="F411" s="113">
        <v>0</v>
      </c>
      <c r="G411" s="113">
        <v>0</v>
      </c>
      <c r="H411" s="113">
        <v>0</v>
      </c>
      <c r="I411" s="113">
        <v>0</v>
      </c>
      <c r="J411" s="113">
        <v>0</v>
      </c>
      <c r="K411" s="113">
        <v>0</v>
      </c>
      <c r="L411" s="113">
        <v>1</v>
      </c>
      <c r="M411" s="113">
        <v>2</v>
      </c>
      <c r="N411" s="113">
        <v>2851</v>
      </c>
    </row>
    <row r="412" spans="1:14">
      <c r="A412" s="269"/>
      <c r="B412" s="268"/>
      <c r="C412" s="111" t="s">
        <v>5508</v>
      </c>
      <c r="D412" s="113">
        <v>0</v>
      </c>
      <c r="E412" s="113">
        <v>0</v>
      </c>
      <c r="F412" s="113">
        <v>2</v>
      </c>
      <c r="G412" s="113">
        <v>0</v>
      </c>
      <c r="H412" s="113">
        <v>0</v>
      </c>
      <c r="I412" s="113">
        <v>0</v>
      </c>
      <c r="J412" s="113">
        <v>1</v>
      </c>
      <c r="K412" s="113">
        <v>0</v>
      </c>
      <c r="L412" s="113">
        <v>1</v>
      </c>
      <c r="M412" s="113">
        <v>0</v>
      </c>
      <c r="N412" s="113">
        <v>64792</v>
      </c>
    </row>
    <row r="413" spans="1:14">
      <c r="A413" s="269"/>
      <c r="B413" s="268"/>
      <c r="C413" s="111" t="s">
        <v>5509</v>
      </c>
      <c r="D413" s="113">
        <v>1</v>
      </c>
      <c r="E413" s="113">
        <v>0</v>
      </c>
      <c r="F413" s="113">
        <v>0</v>
      </c>
      <c r="G413" s="113">
        <v>0</v>
      </c>
      <c r="H413" s="113">
        <v>0</v>
      </c>
      <c r="I413" s="113">
        <v>0</v>
      </c>
      <c r="J413" s="113">
        <v>1</v>
      </c>
      <c r="K413" s="113">
        <v>0</v>
      </c>
      <c r="L413" s="113">
        <v>0</v>
      </c>
      <c r="M413" s="113">
        <v>0</v>
      </c>
      <c r="N413" s="113">
        <v>12231</v>
      </c>
    </row>
    <row r="414" spans="1:14" ht="19">
      <c r="A414" s="269"/>
      <c r="B414" s="268"/>
      <c r="C414" s="111" t="s">
        <v>7496</v>
      </c>
      <c r="D414" s="113">
        <v>2</v>
      </c>
      <c r="E414" s="113">
        <v>0</v>
      </c>
      <c r="F414" s="113">
        <v>0</v>
      </c>
      <c r="G414" s="113">
        <v>0</v>
      </c>
      <c r="H414" s="113">
        <v>0</v>
      </c>
      <c r="I414" s="113">
        <v>0</v>
      </c>
      <c r="J414" s="113">
        <v>0</v>
      </c>
      <c r="K414" s="113">
        <v>0</v>
      </c>
      <c r="L414" s="113">
        <v>1</v>
      </c>
      <c r="M414" s="113">
        <v>0</v>
      </c>
      <c r="N414" s="113">
        <v>2932</v>
      </c>
    </row>
    <row r="415" spans="1:14">
      <c r="A415" s="269"/>
      <c r="B415" s="268"/>
      <c r="C415" s="111" t="s">
        <v>5510</v>
      </c>
      <c r="D415" s="113">
        <v>1</v>
      </c>
      <c r="E415" s="113">
        <v>1</v>
      </c>
      <c r="F415" s="113">
        <v>0</v>
      </c>
      <c r="G415" s="113">
        <v>0</v>
      </c>
      <c r="H415" s="113">
        <v>0</v>
      </c>
      <c r="I415" s="113">
        <v>0</v>
      </c>
      <c r="J415" s="113">
        <v>0</v>
      </c>
      <c r="K415" s="113">
        <v>0</v>
      </c>
      <c r="L415" s="113">
        <v>1</v>
      </c>
      <c r="M415" s="113">
        <v>1</v>
      </c>
      <c r="N415" s="113">
        <v>26368</v>
      </c>
    </row>
    <row r="416" spans="1:14">
      <c r="A416" s="269"/>
      <c r="B416" s="268"/>
      <c r="C416" s="111" t="s">
        <v>5511</v>
      </c>
      <c r="D416" s="113">
        <v>2</v>
      </c>
      <c r="E416" s="113">
        <v>0</v>
      </c>
      <c r="F416" s="113">
        <v>0</v>
      </c>
      <c r="G416" s="113">
        <v>0</v>
      </c>
      <c r="H416" s="113">
        <v>0</v>
      </c>
      <c r="I416" s="113">
        <v>0</v>
      </c>
      <c r="J416" s="113">
        <v>0</v>
      </c>
      <c r="K416" s="113">
        <v>0</v>
      </c>
      <c r="L416" s="113">
        <v>2</v>
      </c>
      <c r="M416" s="113">
        <v>0</v>
      </c>
      <c r="N416" s="113">
        <v>105619</v>
      </c>
    </row>
    <row r="417" spans="1:14">
      <c r="A417" s="269"/>
      <c r="B417" s="268"/>
      <c r="C417" s="111" t="s">
        <v>5512</v>
      </c>
      <c r="D417" s="113">
        <v>1</v>
      </c>
      <c r="E417" s="113">
        <v>0</v>
      </c>
      <c r="F417" s="113">
        <v>0</v>
      </c>
      <c r="G417" s="113">
        <v>0</v>
      </c>
      <c r="H417" s="113">
        <v>0</v>
      </c>
      <c r="I417" s="113">
        <v>0</v>
      </c>
      <c r="J417" s="113">
        <v>0</v>
      </c>
      <c r="K417" s="113">
        <v>0</v>
      </c>
      <c r="L417" s="113">
        <v>1</v>
      </c>
      <c r="M417" s="113">
        <v>0</v>
      </c>
      <c r="N417" s="113">
        <v>8065</v>
      </c>
    </row>
    <row r="418" spans="1:14">
      <c r="A418" s="269"/>
      <c r="B418" s="268"/>
      <c r="C418" s="111" t="s">
        <v>2461</v>
      </c>
      <c r="D418" s="113">
        <v>1</v>
      </c>
      <c r="E418" s="113">
        <v>0</v>
      </c>
      <c r="F418" s="113">
        <v>0</v>
      </c>
      <c r="G418" s="113">
        <v>0</v>
      </c>
      <c r="H418" s="113">
        <v>0</v>
      </c>
      <c r="I418" s="113">
        <v>0</v>
      </c>
      <c r="J418" s="113">
        <v>0</v>
      </c>
      <c r="K418" s="113">
        <v>1</v>
      </c>
      <c r="L418" s="113">
        <v>0</v>
      </c>
      <c r="M418" s="113">
        <v>0</v>
      </c>
      <c r="N418" s="113">
        <v>57306</v>
      </c>
    </row>
    <row r="419" spans="1:14">
      <c r="A419" s="269"/>
      <c r="B419" s="268"/>
      <c r="C419" s="111" t="s">
        <v>2463</v>
      </c>
      <c r="D419" s="113">
        <v>1</v>
      </c>
      <c r="E419" s="113">
        <v>1</v>
      </c>
      <c r="F419" s="113">
        <v>0</v>
      </c>
      <c r="G419" s="113">
        <v>0</v>
      </c>
      <c r="H419" s="113">
        <v>0</v>
      </c>
      <c r="I419" s="113">
        <v>0</v>
      </c>
      <c r="J419" s="113">
        <v>1</v>
      </c>
      <c r="K419" s="113">
        <v>1</v>
      </c>
      <c r="L419" s="113">
        <v>0</v>
      </c>
      <c r="M419" s="113">
        <v>0</v>
      </c>
      <c r="N419" s="113">
        <v>52158</v>
      </c>
    </row>
    <row r="420" spans="1:14">
      <c r="A420" s="269"/>
      <c r="B420" s="268"/>
      <c r="C420" s="111" t="s">
        <v>5513</v>
      </c>
      <c r="D420" s="113">
        <v>1</v>
      </c>
      <c r="E420" s="113">
        <v>0</v>
      </c>
      <c r="F420" s="113">
        <v>1</v>
      </c>
      <c r="G420" s="113">
        <v>0</v>
      </c>
      <c r="H420" s="113">
        <v>0</v>
      </c>
      <c r="I420" s="113">
        <v>0</v>
      </c>
      <c r="J420" s="113">
        <v>2</v>
      </c>
      <c r="K420" s="113">
        <v>0</v>
      </c>
      <c r="L420" s="113">
        <v>0</v>
      </c>
      <c r="M420" s="113">
        <v>0</v>
      </c>
      <c r="N420" s="113">
        <v>5461</v>
      </c>
    </row>
    <row r="421" spans="1:14">
      <c r="A421" s="269"/>
      <c r="B421" s="269" t="s">
        <v>1955</v>
      </c>
      <c r="C421" s="111"/>
      <c r="D421" s="112">
        <v>1</v>
      </c>
      <c r="E421" s="112">
        <v>0</v>
      </c>
      <c r="F421" s="112">
        <v>0</v>
      </c>
      <c r="G421" s="112">
        <v>0</v>
      </c>
      <c r="H421" s="112">
        <v>0</v>
      </c>
      <c r="I421" s="112">
        <v>0</v>
      </c>
      <c r="J421" s="112"/>
      <c r="K421" s="112"/>
      <c r="L421" s="112"/>
      <c r="M421" s="112"/>
      <c r="N421" s="112"/>
    </row>
    <row r="422" spans="1:14">
      <c r="A422" s="269"/>
      <c r="B422" s="269"/>
      <c r="C422" s="111" t="s">
        <v>5514</v>
      </c>
      <c r="D422" s="113">
        <v>1</v>
      </c>
      <c r="E422" s="113">
        <v>0</v>
      </c>
      <c r="F422" s="113">
        <v>0</v>
      </c>
      <c r="G422" s="113">
        <v>0</v>
      </c>
      <c r="H422" s="113">
        <v>0</v>
      </c>
      <c r="I422" s="113">
        <v>0</v>
      </c>
      <c r="J422" s="113">
        <v>0</v>
      </c>
      <c r="K422" s="113">
        <v>0</v>
      </c>
      <c r="L422" s="113">
        <v>1</v>
      </c>
      <c r="M422" s="113">
        <v>0</v>
      </c>
      <c r="N422" s="113"/>
    </row>
    <row r="423" spans="1:14">
      <c r="A423" s="269"/>
      <c r="B423" s="269" t="s">
        <v>1963</v>
      </c>
      <c r="C423" s="111"/>
      <c r="D423" s="112">
        <v>2</v>
      </c>
      <c r="E423" s="112">
        <v>0</v>
      </c>
      <c r="F423" s="112">
        <v>1</v>
      </c>
      <c r="G423" s="112">
        <v>0</v>
      </c>
      <c r="H423" s="112">
        <v>0</v>
      </c>
      <c r="I423" s="112">
        <v>0</v>
      </c>
      <c r="J423" s="112"/>
      <c r="K423" s="112"/>
      <c r="L423" s="112"/>
      <c r="M423" s="112"/>
      <c r="N423" s="112"/>
    </row>
    <row r="424" spans="1:14">
      <c r="A424" s="269"/>
      <c r="B424" s="269"/>
      <c r="C424" s="111" t="s">
        <v>3010</v>
      </c>
      <c r="D424" s="113">
        <v>0</v>
      </c>
      <c r="E424" s="113">
        <v>0</v>
      </c>
      <c r="F424" s="113">
        <v>1</v>
      </c>
      <c r="G424" s="113">
        <v>0</v>
      </c>
      <c r="H424" s="113">
        <v>0</v>
      </c>
      <c r="I424" s="113">
        <v>0</v>
      </c>
      <c r="J424" s="113">
        <v>0</v>
      </c>
      <c r="K424" s="113">
        <v>1</v>
      </c>
      <c r="L424" s="113">
        <v>0</v>
      </c>
      <c r="M424" s="113">
        <v>0</v>
      </c>
      <c r="N424" s="113"/>
    </row>
    <row r="425" spans="1:14">
      <c r="A425" s="269"/>
      <c r="B425" s="269"/>
      <c r="C425" s="111" t="s">
        <v>5515</v>
      </c>
      <c r="D425" s="113">
        <v>1</v>
      </c>
      <c r="E425" s="113">
        <v>0</v>
      </c>
      <c r="F425" s="113">
        <v>0</v>
      </c>
      <c r="G425" s="113">
        <v>0</v>
      </c>
      <c r="H425" s="113">
        <v>0</v>
      </c>
      <c r="I425" s="113">
        <v>0</v>
      </c>
      <c r="J425" s="113">
        <v>0</v>
      </c>
      <c r="K425" s="113">
        <v>0</v>
      </c>
      <c r="L425" s="113">
        <v>0</v>
      </c>
      <c r="M425" s="113">
        <v>1</v>
      </c>
      <c r="N425" s="113"/>
    </row>
    <row r="426" spans="1:14">
      <c r="A426" s="269"/>
      <c r="B426" s="269"/>
      <c r="C426" s="111" t="s">
        <v>2465</v>
      </c>
      <c r="D426" s="113">
        <v>1</v>
      </c>
      <c r="E426" s="113">
        <v>0</v>
      </c>
      <c r="F426" s="113">
        <v>0</v>
      </c>
      <c r="G426" s="113">
        <v>0</v>
      </c>
      <c r="H426" s="113">
        <v>0</v>
      </c>
      <c r="I426" s="113">
        <v>0</v>
      </c>
      <c r="J426" s="113">
        <v>0</v>
      </c>
      <c r="K426" s="113">
        <v>0</v>
      </c>
      <c r="L426" s="113">
        <v>1</v>
      </c>
      <c r="M426" s="113">
        <v>0</v>
      </c>
      <c r="N426" s="113"/>
    </row>
    <row r="427" spans="1:14">
      <c r="A427" s="269"/>
      <c r="B427" s="269" t="s">
        <v>1996</v>
      </c>
      <c r="C427" s="111"/>
      <c r="D427" s="112">
        <v>2</v>
      </c>
      <c r="E427" s="112">
        <v>0</v>
      </c>
      <c r="F427" s="112">
        <v>0</v>
      </c>
      <c r="G427" s="112">
        <v>0</v>
      </c>
      <c r="H427" s="112">
        <v>0</v>
      </c>
      <c r="I427" s="112">
        <v>0</v>
      </c>
      <c r="J427" s="112"/>
      <c r="K427" s="112"/>
      <c r="L427" s="112"/>
      <c r="M427" s="112"/>
      <c r="N427" s="112"/>
    </row>
    <row r="428" spans="1:14">
      <c r="A428" s="269"/>
      <c r="B428" s="269"/>
      <c r="C428" s="111" t="s">
        <v>2466</v>
      </c>
      <c r="D428" s="113">
        <v>2</v>
      </c>
      <c r="E428" s="113">
        <v>0</v>
      </c>
      <c r="F428" s="113">
        <v>0</v>
      </c>
      <c r="G428" s="113">
        <v>0</v>
      </c>
      <c r="H428" s="113">
        <v>0</v>
      </c>
      <c r="I428" s="113">
        <v>0</v>
      </c>
      <c r="J428" s="113">
        <v>0</v>
      </c>
      <c r="K428" s="113">
        <v>2</v>
      </c>
      <c r="L428" s="113">
        <v>0</v>
      </c>
      <c r="M428" s="113">
        <v>0</v>
      </c>
      <c r="N428" s="113"/>
    </row>
    <row r="429" spans="1:14">
      <c r="A429" s="269" t="s">
        <v>71</v>
      </c>
      <c r="B429" s="114" t="s">
        <v>1904</v>
      </c>
      <c r="C429" s="111"/>
      <c r="D429" s="112">
        <v>70</v>
      </c>
      <c r="E429" s="112">
        <v>14</v>
      </c>
      <c r="F429" s="112">
        <v>11</v>
      </c>
      <c r="G429" s="112">
        <v>1</v>
      </c>
      <c r="H429" s="112">
        <v>2</v>
      </c>
      <c r="I429" s="112">
        <v>0</v>
      </c>
      <c r="J429" s="112"/>
      <c r="K429" s="112"/>
      <c r="L429" s="112"/>
      <c r="M429" s="112"/>
      <c r="N429" s="112"/>
    </row>
    <row r="430" spans="1:14">
      <c r="A430" s="269"/>
      <c r="B430" s="269" t="s">
        <v>1905</v>
      </c>
      <c r="C430" s="111"/>
      <c r="D430" s="112">
        <v>53</v>
      </c>
      <c r="E430" s="112">
        <v>12</v>
      </c>
      <c r="F430" s="112">
        <v>8</v>
      </c>
      <c r="G430" s="112">
        <v>1</v>
      </c>
      <c r="H430" s="112">
        <v>1</v>
      </c>
      <c r="I430" s="112">
        <v>0</v>
      </c>
      <c r="J430" s="112"/>
      <c r="K430" s="112"/>
      <c r="L430" s="112"/>
      <c r="M430" s="112"/>
      <c r="N430" s="112"/>
    </row>
    <row r="431" spans="1:14">
      <c r="A431" s="269"/>
      <c r="B431" s="269"/>
      <c r="C431" s="111" t="s">
        <v>5516</v>
      </c>
      <c r="D431" s="113">
        <v>1</v>
      </c>
      <c r="E431" s="113">
        <v>0</v>
      </c>
      <c r="F431" s="113">
        <v>0</v>
      </c>
      <c r="G431" s="113">
        <v>0</v>
      </c>
      <c r="H431" s="113">
        <v>0</v>
      </c>
      <c r="I431" s="113">
        <v>0</v>
      </c>
      <c r="J431" s="113">
        <v>0</v>
      </c>
      <c r="K431" s="113">
        <v>0</v>
      </c>
      <c r="L431" s="113">
        <v>1</v>
      </c>
      <c r="M431" s="113">
        <v>0</v>
      </c>
      <c r="N431" s="113">
        <v>30796</v>
      </c>
    </row>
    <row r="432" spans="1:14">
      <c r="A432" s="269"/>
      <c r="B432" s="269"/>
      <c r="C432" s="111" t="s">
        <v>2468</v>
      </c>
      <c r="D432" s="113">
        <v>9</v>
      </c>
      <c r="E432" s="113">
        <v>0</v>
      </c>
      <c r="F432" s="113">
        <v>0</v>
      </c>
      <c r="G432" s="113">
        <v>0</v>
      </c>
      <c r="H432" s="113">
        <v>0</v>
      </c>
      <c r="I432" s="113">
        <v>0</v>
      </c>
      <c r="J432" s="113">
        <v>1</v>
      </c>
      <c r="K432" s="113">
        <v>6</v>
      </c>
      <c r="L432" s="113">
        <v>2</v>
      </c>
      <c r="M432" s="113">
        <v>0</v>
      </c>
      <c r="N432" s="113">
        <v>25871</v>
      </c>
    </row>
    <row r="433" spans="1:14">
      <c r="A433" s="269"/>
      <c r="B433" s="269"/>
      <c r="C433" s="111" t="s">
        <v>2612</v>
      </c>
      <c r="D433" s="113">
        <v>1</v>
      </c>
      <c r="E433" s="113">
        <v>0</v>
      </c>
      <c r="F433" s="113">
        <v>0</v>
      </c>
      <c r="G433" s="113">
        <v>0</v>
      </c>
      <c r="H433" s="113">
        <v>0</v>
      </c>
      <c r="I433" s="113">
        <v>0</v>
      </c>
      <c r="J433" s="113">
        <v>0</v>
      </c>
      <c r="K433" s="113">
        <v>1</v>
      </c>
      <c r="L433" s="113">
        <v>0</v>
      </c>
      <c r="M433" s="113">
        <v>0</v>
      </c>
      <c r="N433" s="113">
        <v>40184</v>
      </c>
    </row>
    <row r="434" spans="1:14">
      <c r="A434" s="269"/>
      <c r="B434" s="269"/>
      <c r="C434" s="111" t="s">
        <v>2535</v>
      </c>
      <c r="D434" s="113">
        <v>0</v>
      </c>
      <c r="E434" s="113">
        <v>1</v>
      </c>
      <c r="F434" s="113">
        <v>1</v>
      </c>
      <c r="G434" s="113">
        <v>0</v>
      </c>
      <c r="H434" s="113">
        <v>0</v>
      </c>
      <c r="I434" s="113">
        <v>0</v>
      </c>
      <c r="J434" s="113">
        <v>2</v>
      </c>
      <c r="K434" s="113">
        <v>0</v>
      </c>
      <c r="L434" s="113">
        <v>0</v>
      </c>
      <c r="M434" s="113">
        <v>0</v>
      </c>
      <c r="N434" s="113">
        <v>77166</v>
      </c>
    </row>
    <row r="435" spans="1:14" ht="19">
      <c r="A435" s="269"/>
      <c r="B435" s="269"/>
      <c r="C435" s="111" t="s">
        <v>7497</v>
      </c>
      <c r="D435" s="113">
        <v>2</v>
      </c>
      <c r="E435" s="113">
        <v>0</v>
      </c>
      <c r="F435" s="113">
        <v>0</v>
      </c>
      <c r="G435" s="113">
        <v>0</v>
      </c>
      <c r="H435" s="113">
        <v>0</v>
      </c>
      <c r="I435" s="113">
        <v>0</v>
      </c>
      <c r="J435" s="113"/>
      <c r="K435" s="113">
        <v>0</v>
      </c>
      <c r="L435" s="113">
        <v>0</v>
      </c>
      <c r="M435" s="113">
        <v>1</v>
      </c>
      <c r="N435" s="113">
        <v>74081</v>
      </c>
    </row>
    <row r="436" spans="1:14">
      <c r="A436" s="269"/>
      <c r="B436" s="269"/>
      <c r="C436" s="111" t="s">
        <v>5517</v>
      </c>
      <c r="D436" s="113">
        <v>0</v>
      </c>
      <c r="E436" s="113">
        <v>0</v>
      </c>
      <c r="F436" s="113">
        <v>1</v>
      </c>
      <c r="G436" s="113">
        <v>0</v>
      </c>
      <c r="H436" s="113">
        <v>0</v>
      </c>
      <c r="I436" s="113">
        <v>0</v>
      </c>
      <c r="J436" s="113"/>
      <c r="K436" s="113"/>
      <c r="L436" s="113">
        <v>0</v>
      </c>
      <c r="M436" s="113">
        <v>1</v>
      </c>
      <c r="N436" s="113">
        <v>6140</v>
      </c>
    </row>
    <row r="437" spans="1:14">
      <c r="A437" s="269"/>
      <c r="B437" s="269"/>
      <c r="C437" s="111" t="s">
        <v>5518</v>
      </c>
      <c r="D437" s="113">
        <v>1</v>
      </c>
      <c r="E437" s="113">
        <v>0</v>
      </c>
      <c r="F437" s="113">
        <v>0</v>
      </c>
      <c r="G437" s="113">
        <v>0</v>
      </c>
      <c r="H437" s="113">
        <v>0</v>
      </c>
      <c r="I437" s="113">
        <v>0</v>
      </c>
      <c r="J437" s="113"/>
      <c r="K437" s="113">
        <v>1</v>
      </c>
      <c r="L437" s="113">
        <v>0</v>
      </c>
      <c r="M437" s="113">
        <v>0</v>
      </c>
      <c r="N437" s="113">
        <v>28852</v>
      </c>
    </row>
    <row r="438" spans="1:14">
      <c r="A438" s="269"/>
      <c r="B438" s="269"/>
      <c r="C438" s="111" t="s">
        <v>5519</v>
      </c>
      <c r="D438" s="113">
        <v>1</v>
      </c>
      <c r="E438" s="113">
        <v>0</v>
      </c>
      <c r="F438" s="113">
        <v>0</v>
      </c>
      <c r="G438" s="113">
        <v>0</v>
      </c>
      <c r="H438" s="113">
        <v>0</v>
      </c>
      <c r="I438" s="113">
        <v>0</v>
      </c>
      <c r="J438" s="113"/>
      <c r="K438" s="113"/>
      <c r="L438" s="113">
        <v>0</v>
      </c>
      <c r="M438" s="113">
        <v>1</v>
      </c>
      <c r="N438" s="113">
        <v>20149</v>
      </c>
    </row>
    <row r="439" spans="1:14" ht="19">
      <c r="A439" s="269"/>
      <c r="B439" s="269"/>
      <c r="C439" s="111" t="s">
        <v>7498</v>
      </c>
      <c r="D439" s="113">
        <v>4</v>
      </c>
      <c r="E439" s="113">
        <v>0</v>
      </c>
      <c r="F439" s="113">
        <v>0</v>
      </c>
      <c r="G439" s="113">
        <v>0</v>
      </c>
      <c r="H439" s="113">
        <v>0</v>
      </c>
      <c r="I439" s="113">
        <v>0</v>
      </c>
      <c r="J439" s="113">
        <v>0</v>
      </c>
      <c r="K439" s="113">
        <v>1</v>
      </c>
      <c r="L439" s="113">
        <v>2</v>
      </c>
      <c r="M439" s="113"/>
      <c r="N439" s="113">
        <v>29829</v>
      </c>
    </row>
    <row r="440" spans="1:14">
      <c r="A440" s="269"/>
      <c r="B440" s="269"/>
      <c r="C440" s="111" t="s">
        <v>5520</v>
      </c>
      <c r="D440" s="113">
        <v>0</v>
      </c>
      <c r="E440" s="113">
        <v>1</v>
      </c>
      <c r="F440" s="113">
        <v>0</v>
      </c>
      <c r="G440" s="113">
        <v>0</v>
      </c>
      <c r="H440" s="113">
        <v>0</v>
      </c>
      <c r="I440" s="113">
        <v>0</v>
      </c>
      <c r="J440" s="113">
        <v>0</v>
      </c>
      <c r="K440" s="113">
        <v>0</v>
      </c>
      <c r="L440" s="113">
        <v>1</v>
      </c>
      <c r="M440" s="113">
        <v>0</v>
      </c>
      <c r="N440" s="113">
        <v>18562</v>
      </c>
    </row>
    <row r="441" spans="1:14">
      <c r="A441" s="269"/>
      <c r="B441" s="269"/>
      <c r="C441" s="111" t="s">
        <v>2477</v>
      </c>
      <c r="D441" s="113">
        <v>1</v>
      </c>
      <c r="E441" s="113">
        <v>0</v>
      </c>
      <c r="F441" s="113">
        <v>0</v>
      </c>
      <c r="G441" s="113">
        <v>0</v>
      </c>
      <c r="H441" s="113">
        <v>0</v>
      </c>
      <c r="I441" s="113">
        <v>0</v>
      </c>
      <c r="J441" s="113">
        <v>0</v>
      </c>
      <c r="K441" s="113">
        <v>0</v>
      </c>
      <c r="L441" s="113">
        <v>1</v>
      </c>
      <c r="M441" s="113">
        <v>0</v>
      </c>
      <c r="N441" s="113">
        <v>42475</v>
      </c>
    </row>
    <row r="442" spans="1:14">
      <c r="A442" s="269"/>
      <c r="B442" s="269"/>
      <c r="C442" s="111" t="s">
        <v>5521</v>
      </c>
      <c r="D442" s="113">
        <v>0</v>
      </c>
      <c r="E442" s="113">
        <v>0</v>
      </c>
      <c r="F442" s="113">
        <v>1</v>
      </c>
      <c r="G442" s="113">
        <v>0</v>
      </c>
      <c r="H442" s="113">
        <v>0</v>
      </c>
      <c r="I442" s="113">
        <v>0</v>
      </c>
      <c r="J442" s="113">
        <v>0</v>
      </c>
      <c r="K442" s="113">
        <v>0</v>
      </c>
      <c r="L442" s="113">
        <v>1</v>
      </c>
      <c r="M442" s="113">
        <v>0</v>
      </c>
      <c r="N442" s="113">
        <v>58166</v>
      </c>
    </row>
    <row r="443" spans="1:14">
      <c r="A443" s="269"/>
      <c r="B443" s="269"/>
      <c r="C443" s="111" t="s">
        <v>2617</v>
      </c>
      <c r="D443" s="113">
        <v>5</v>
      </c>
      <c r="E443" s="113">
        <v>0</v>
      </c>
      <c r="F443" s="113">
        <v>0</v>
      </c>
      <c r="G443" s="113">
        <v>0</v>
      </c>
      <c r="H443" s="113">
        <v>0</v>
      </c>
      <c r="I443" s="113">
        <v>0</v>
      </c>
      <c r="J443" s="113">
        <v>0</v>
      </c>
      <c r="K443" s="113">
        <v>0</v>
      </c>
      <c r="L443" s="113">
        <v>1</v>
      </c>
      <c r="M443" s="113">
        <v>4</v>
      </c>
      <c r="N443" s="113">
        <v>25269</v>
      </c>
    </row>
    <row r="444" spans="1:14">
      <c r="A444" s="269"/>
      <c r="B444" s="269"/>
      <c r="C444" s="111" t="s">
        <v>5522</v>
      </c>
      <c r="D444" s="113">
        <v>2</v>
      </c>
      <c r="E444" s="113">
        <v>0</v>
      </c>
      <c r="F444" s="113">
        <v>2</v>
      </c>
      <c r="G444" s="113">
        <v>0</v>
      </c>
      <c r="H444" s="113">
        <v>0</v>
      </c>
      <c r="I444" s="113">
        <v>0</v>
      </c>
      <c r="J444" s="113"/>
      <c r="K444" s="113">
        <v>0</v>
      </c>
      <c r="L444" s="113">
        <v>3</v>
      </c>
      <c r="M444" s="113">
        <v>1</v>
      </c>
      <c r="N444" s="113">
        <v>23699</v>
      </c>
    </row>
    <row r="445" spans="1:14">
      <c r="A445" s="269"/>
      <c r="B445" s="269"/>
      <c r="C445" s="111" t="s">
        <v>2479</v>
      </c>
      <c r="D445" s="113">
        <v>1</v>
      </c>
      <c r="E445" s="113">
        <v>0</v>
      </c>
      <c r="F445" s="113">
        <v>1</v>
      </c>
      <c r="G445" s="113">
        <v>0</v>
      </c>
      <c r="H445" s="113">
        <v>0</v>
      </c>
      <c r="I445" s="113">
        <v>0</v>
      </c>
      <c r="J445" s="113">
        <v>1</v>
      </c>
      <c r="K445" s="113">
        <v>1</v>
      </c>
      <c r="L445" s="113">
        <v>0</v>
      </c>
      <c r="M445" s="113">
        <v>0</v>
      </c>
      <c r="N445" s="113">
        <v>72497</v>
      </c>
    </row>
    <row r="446" spans="1:14">
      <c r="A446" s="269"/>
      <c r="B446" s="269"/>
      <c r="C446" s="111" t="s">
        <v>5523</v>
      </c>
      <c r="D446" s="113">
        <v>1</v>
      </c>
      <c r="E446" s="113">
        <v>0</v>
      </c>
      <c r="F446" s="113">
        <v>0</v>
      </c>
      <c r="G446" s="113">
        <v>0</v>
      </c>
      <c r="H446" s="113">
        <v>0</v>
      </c>
      <c r="I446" s="113">
        <v>0</v>
      </c>
      <c r="J446" s="113">
        <v>0</v>
      </c>
      <c r="K446" s="113">
        <v>0</v>
      </c>
      <c r="L446" s="113">
        <v>0</v>
      </c>
      <c r="M446" s="113">
        <v>1</v>
      </c>
      <c r="N446" s="113">
        <v>18813</v>
      </c>
    </row>
    <row r="447" spans="1:14" ht="19">
      <c r="A447" s="269"/>
      <c r="B447" s="269"/>
      <c r="C447" s="111" t="s">
        <v>7499</v>
      </c>
      <c r="D447" s="113">
        <v>3</v>
      </c>
      <c r="E447" s="113">
        <v>0</v>
      </c>
      <c r="F447" s="113">
        <v>0</v>
      </c>
      <c r="G447" s="113">
        <v>0</v>
      </c>
      <c r="H447" s="113">
        <v>0</v>
      </c>
      <c r="I447" s="113">
        <v>0</v>
      </c>
      <c r="J447" s="113">
        <v>0</v>
      </c>
      <c r="K447" s="113">
        <v>1</v>
      </c>
      <c r="L447" s="113">
        <v>0</v>
      </c>
      <c r="M447" s="113">
        <v>0</v>
      </c>
      <c r="N447" s="113">
        <v>10386</v>
      </c>
    </row>
    <row r="448" spans="1:14">
      <c r="A448" s="269"/>
      <c r="B448" s="269"/>
      <c r="C448" s="111" t="s">
        <v>2481</v>
      </c>
      <c r="D448" s="113">
        <v>1</v>
      </c>
      <c r="E448" s="113">
        <v>0</v>
      </c>
      <c r="F448" s="113">
        <v>0</v>
      </c>
      <c r="G448" s="113">
        <v>0</v>
      </c>
      <c r="H448" s="113">
        <v>1</v>
      </c>
      <c r="I448" s="113">
        <v>0</v>
      </c>
      <c r="J448" s="113">
        <v>2</v>
      </c>
      <c r="K448" s="113">
        <v>0</v>
      </c>
      <c r="L448" s="113">
        <v>0</v>
      </c>
      <c r="M448" s="113">
        <v>0</v>
      </c>
      <c r="N448" s="113">
        <v>17313</v>
      </c>
    </row>
    <row r="449" spans="1:14">
      <c r="A449" s="269"/>
      <c r="B449" s="269"/>
      <c r="C449" s="111" t="s">
        <v>5524</v>
      </c>
      <c r="D449" s="113">
        <v>2</v>
      </c>
      <c r="E449" s="113">
        <v>0</v>
      </c>
      <c r="F449" s="113">
        <v>0</v>
      </c>
      <c r="G449" s="113">
        <v>0</v>
      </c>
      <c r="H449" s="113">
        <v>0</v>
      </c>
      <c r="I449" s="113">
        <v>0</v>
      </c>
      <c r="J449" s="113">
        <v>0</v>
      </c>
      <c r="K449" s="113">
        <v>0</v>
      </c>
      <c r="L449" s="113">
        <v>1</v>
      </c>
      <c r="M449" s="113">
        <v>1</v>
      </c>
      <c r="N449" s="113">
        <v>23240</v>
      </c>
    </row>
    <row r="450" spans="1:14">
      <c r="A450" s="269"/>
      <c r="B450" s="269"/>
      <c r="C450" s="111" t="s">
        <v>2483</v>
      </c>
      <c r="D450" s="113">
        <v>1</v>
      </c>
      <c r="E450" s="113">
        <v>0</v>
      </c>
      <c r="F450" s="113">
        <v>0</v>
      </c>
      <c r="G450" s="113">
        <v>0</v>
      </c>
      <c r="H450" s="113">
        <v>0</v>
      </c>
      <c r="I450" s="113">
        <v>0</v>
      </c>
      <c r="J450" s="113"/>
      <c r="K450" s="113">
        <v>0</v>
      </c>
      <c r="L450" s="113">
        <v>0</v>
      </c>
      <c r="M450" s="113">
        <v>1</v>
      </c>
      <c r="N450" s="113">
        <v>47036</v>
      </c>
    </row>
    <row r="451" spans="1:14">
      <c r="A451" s="269"/>
      <c r="B451" s="269"/>
      <c r="C451" s="111" t="s">
        <v>2487</v>
      </c>
      <c r="D451" s="113">
        <v>0</v>
      </c>
      <c r="E451" s="113">
        <v>1</v>
      </c>
      <c r="F451" s="113">
        <v>0</v>
      </c>
      <c r="G451" s="113">
        <v>0</v>
      </c>
      <c r="H451" s="113">
        <v>0</v>
      </c>
      <c r="I451" s="113">
        <v>0</v>
      </c>
      <c r="J451" s="113">
        <v>0</v>
      </c>
      <c r="K451" s="113">
        <v>0</v>
      </c>
      <c r="L451" s="113">
        <v>0</v>
      </c>
      <c r="M451" s="113">
        <v>1</v>
      </c>
      <c r="N451" s="113">
        <v>29392</v>
      </c>
    </row>
    <row r="452" spans="1:14">
      <c r="A452" s="269"/>
      <c r="B452" s="269"/>
      <c r="C452" s="111" t="s">
        <v>2490</v>
      </c>
      <c r="D452" s="113">
        <v>1</v>
      </c>
      <c r="E452" s="113">
        <v>0</v>
      </c>
      <c r="F452" s="113">
        <v>0</v>
      </c>
      <c r="G452" s="113">
        <v>0</v>
      </c>
      <c r="H452" s="113">
        <v>0</v>
      </c>
      <c r="I452" s="113">
        <v>0</v>
      </c>
      <c r="J452" s="113">
        <v>0</v>
      </c>
      <c r="K452" s="113">
        <v>0</v>
      </c>
      <c r="L452" s="113">
        <v>0</v>
      </c>
      <c r="M452" s="113">
        <v>1</v>
      </c>
      <c r="N452" s="113">
        <v>18393</v>
      </c>
    </row>
    <row r="453" spans="1:14">
      <c r="A453" s="269"/>
      <c r="B453" s="269"/>
      <c r="C453" s="111" t="s">
        <v>5525</v>
      </c>
      <c r="D453" s="113">
        <v>0</v>
      </c>
      <c r="E453" s="113">
        <v>1</v>
      </c>
      <c r="F453" s="113">
        <v>1</v>
      </c>
      <c r="G453" s="113">
        <v>0</v>
      </c>
      <c r="H453" s="113">
        <v>0</v>
      </c>
      <c r="I453" s="113">
        <v>0</v>
      </c>
      <c r="J453" s="113">
        <v>0</v>
      </c>
      <c r="K453" s="113">
        <v>1</v>
      </c>
      <c r="L453" s="113">
        <v>1</v>
      </c>
      <c r="M453" s="113">
        <v>0</v>
      </c>
      <c r="N453" s="113">
        <v>19764</v>
      </c>
    </row>
    <row r="454" spans="1:14">
      <c r="A454" s="269"/>
      <c r="B454" s="269"/>
      <c r="C454" s="111" t="s">
        <v>3808</v>
      </c>
      <c r="D454" s="113">
        <v>1</v>
      </c>
      <c r="E454" s="113">
        <v>0</v>
      </c>
      <c r="F454" s="113">
        <v>0</v>
      </c>
      <c r="G454" s="113">
        <v>0</v>
      </c>
      <c r="H454" s="113">
        <v>0</v>
      </c>
      <c r="I454" s="113">
        <v>0</v>
      </c>
      <c r="J454" s="113">
        <v>0</v>
      </c>
      <c r="K454" s="113">
        <v>0</v>
      </c>
      <c r="L454" s="113">
        <v>0</v>
      </c>
      <c r="M454" s="113">
        <v>1</v>
      </c>
      <c r="N454" s="113">
        <v>7997</v>
      </c>
    </row>
    <row r="455" spans="1:14">
      <c r="A455" s="269"/>
      <c r="B455" s="269"/>
      <c r="C455" s="111" t="s">
        <v>5526</v>
      </c>
      <c r="D455" s="113">
        <v>1</v>
      </c>
      <c r="E455" s="113">
        <v>0</v>
      </c>
      <c r="F455" s="113">
        <v>0</v>
      </c>
      <c r="G455" s="113">
        <v>0</v>
      </c>
      <c r="H455" s="113">
        <v>0</v>
      </c>
      <c r="I455" s="113">
        <v>0</v>
      </c>
      <c r="J455" s="113">
        <v>1</v>
      </c>
      <c r="K455" s="113">
        <v>0</v>
      </c>
      <c r="L455" s="113">
        <v>0</v>
      </c>
      <c r="M455" s="113">
        <v>0</v>
      </c>
      <c r="N455" s="113">
        <v>5821</v>
      </c>
    </row>
    <row r="456" spans="1:14">
      <c r="A456" s="269"/>
      <c r="B456" s="269"/>
      <c r="C456" s="111" t="s">
        <v>2657</v>
      </c>
      <c r="D456" s="113">
        <v>1</v>
      </c>
      <c r="E456" s="113">
        <v>0</v>
      </c>
      <c r="F456" s="113">
        <v>0</v>
      </c>
      <c r="G456" s="113">
        <v>0</v>
      </c>
      <c r="H456" s="113">
        <v>0</v>
      </c>
      <c r="I456" s="113">
        <v>0</v>
      </c>
      <c r="J456" s="113">
        <v>0</v>
      </c>
      <c r="K456" s="113">
        <v>1</v>
      </c>
      <c r="L456" s="113">
        <v>0</v>
      </c>
      <c r="M456" s="113">
        <v>0</v>
      </c>
      <c r="N456" s="113">
        <v>20371</v>
      </c>
    </row>
    <row r="457" spans="1:14">
      <c r="A457" s="269"/>
      <c r="B457" s="269"/>
      <c r="C457" s="111" t="s">
        <v>5527</v>
      </c>
      <c r="D457" s="113">
        <v>1</v>
      </c>
      <c r="E457" s="113">
        <v>0</v>
      </c>
      <c r="F457" s="113">
        <v>0</v>
      </c>
      <c r="G457" s="113">
        <v>0</v>
      </c>
      <c r="H457" s="113">
        <v>0</v>
      </c>
      <c r="I457" s="113">
        <v>0</v>
      </c>
      <c r="J457" s="113"/>
      <c r="K457" s="113">
        <v>1</v>
      </c>
      <c r="L457" s="113">
        <v>0</v>
      </c>
      <c r="M457" s="113">
        <v>0</v>
      </c>
      <c r="N457" s="113">
        <v>53125</v>
      </c>
    </row>
    <row r="458" spans="1:14">
      <c r="A458" s="269"/>
      <c r="B458" s="269"/>
      <c r="C458" s="111" t="s">
        <v>2504</v>
      </c>
      <c r="D458" s="113">
        <v>0</v>
      </c>
      <c r="E458" s="113">
        <v>0</v>
      </c>
      <c r="F458" s="113">
        <v>1</v>
      </c>
      <c r="G458" s="113">
        <v>0</v>
      </c>
      <c r="H458" s="113">
        <v>0</v>
      </c>
      <c r="I458" s="113">
        <v>0</v>
      </c>
      <c r="J458" s="113">
        <v>0</v>
      </c>
      <c r="K458" s="113">
        <v>0</v>
      </c>
      <c r="L458" s="113">
        <v>0</v>
      </c>
      <c r="M458" s="113">
        <v>1</v>
      </c>
      <c r="N458" s="113">
        <v>54636</v>
      </c>
    </row>
    <row r="459" spans="1:14">
      <c r="A459" s="269"/>
      <c r="B459" s="269"/>
      <c r="C459" s="111" t="s">
        <v>5528</v>
      </c>
      <c r="D459" s="113">
        <v>1</v>
      </c>
      <c r="E459" s="113">
        <v>0</v>
      </c>
      <c r="F459" s="113">
        <v>0</v>
      </c>
      <c r="G459" s="113">
        <v>0</v>
      </c>
      <c r="H459" s="113">
        <v>0</v>
      </c>
      <c r="I459" s="113">
        <v>0</v>
      </c>
      <c r="J459" s="113">
        <v>1</v>
      </c>
      <c r="K459" s="113">
        <v>0</v>
      </c>
      <c r="L459" s="113">
        <v>0</v>
      </c>
      <c r="M459" s="113">
        <v>0</v>
      </c>
      <c r="N459" s="113">
        <v>4704</v>
      </c>
    </row>
    <row r="460" spans="1:14">
      <c r="A460" s="269"/>
      <c r="B460" s="269"/>
      <c r="C460" s="111" t="s">
        <v>5529</v>
      </c>
      <c r="D460" s="113">
        <v>1</v>
      </c>
      <c r="E460" s="113">
        <v>0</v>
      </c>
      <c r="F460" s="113">
        <v>0</v>
      </c>
      <c r="G460" s="113">
        <v>0</v>
      </c>
      <c r="H460" s="113">
        <v>0</v>
      </c>
      <c r="I460" s="113">
        <v>0</v>
      </c>
      <c r="J460" s="113">
        <v>1</v>
      </c>
      <c r="K460" s="113">
        <v>0</v>
      </c>
      <c r="L460" s="113">
        <v>0</v>
      </c>
      <c r="M460" s="113">
        <v>0</v>
      </c>
      <c r="N460" s="113">
        <v>31593</v>
      </c>
    </row>
    <row r="461" spans="1:14">
      <c r="A461" s="269"/>
      <c r="B461" s="269"/>
      <c r="C461" s="111" t="s">
        <v>4092</v>
      </c>
      <c r="D461" s="113">
        <v>2</v>
      </c>
      <c r="E461" s="113">
        <v>2</v>
      </c>
      <c r="F461" s="113">
        <v>0</v>
      </c>
      <c r="G461" s="113">
        <v>0</v>
      </c>
      <c r="H461" s="113">
        <v>0</v>
      </c>
      <c r="I461" s="113">
        <v>0</v>
      </c>
      <c r="J461" s="113">
        <v>0</v>
      </c>
      <c r="K461" s="113">
        <v>4</v>
      </c>
      <c r="L461" s="113">
        <v>0</v>
      </c>
      <c r="M461" s="113">
        <v>0</v>
      </c>
      <c r="N461" s="113">
        <v>39473</v>
      </c>
    </row>
    <row r="462" spans="1:14">
      <c r="A462" s="269"/>
      <c r="B462" s="269"/>
      <c r="C462" s="111" t="s">
        <v>2524</v>
      </c>
      <c r="D462" s="113">
        <v>1</v>
      </c>
      <c r="E462" s="113">
        <v>0</v>
      </c>
      <c r="F462" s="113">
        <v>0</v>
      </c>
      <c r="G462" s="113">
        <v>0</v>
      </c>
      <c r="H462" s="113">
        <v>0</v>
      </c>
      <c r="I462" s="113">
        <v>0</v>
      </c>
      <c r="J462" s="113">
        <v>1</v>
      </c>
      <c r="K462" s="113">
        <v>0</v>
      </c>
      <c r="L462" s="113">
        <v>0</v>
      </c>
      <c r="M462" s="113">
        <v>0</v>
      </c>
      <c r="N462" s="113">
        <v>36666</v>
      </c>
    </row>
    <row r="463" spans="1:14">
      <c r="A463" s="269"/>
      <c r="B463" s="269"/>
      <c r="C463" s="111" t="s">
        <v>5530</v>
      </c>
      <c r="D463" s="113">
        <v>0</v>
      </c>
      <c r="E463" s="113">
        <v>1</v>
      </c>
      <c r="F463" s="113">
        <v>0</v>
      </c>
      <c r="G463" s="113">
        <v>0</v>
      </c>
      <c r="H463" s="113">
        <v>0</v>
      </c>
      <c r="I463" s="113">
        <v>0</v>
      </c>
      <c r="J463" s="113">
        <v>0</v>
      </c>
      <c r="K463" s="113">
        <v>0</v>
      </c>
      <c r="L463" s="113">
        <v>0</v>
      </c>
      <c r="M463" s="113">
        <v>1</v>
      </c>
      <c r="N463" s="113">
        <v>4128</v>
      </c>
    </row>
    <row r="464" spans="1:14">
      <c r="A464" s="269"/>
      <c r="B464" s="269"/>
      <c r="C464" s="111" t="s">
        <v>5531</v>
      </c>
      <c r="D464" s="113">
        <v>1</v>
      </c>
      <c r="E464" s="113">
        <v>0</v>
      </c>
      <c r="F464" s="113">
        <v>0</v>
      </c>
      <c r="G464" s="113">
        <v>0</v>
      </c>
      <c r="H464" s="113">
        <v>0</v>
      </c>
      <c r="I464" s="113">
        <v>0</v>
      </c>
      <c r="J464" s="113"/>
      <c r="K464" s="113"/>
      <c r="L464" s="113">
        <v>0</v>
      </c>
      <c r="M464" s="113">
        <v>1</v>
      </c>
      <c r="N464" s="113">
        <v>71829</v>
      </c>
    </row>
    <row r="465" spans="1:14" ht="19">
      <c r="A465" s="269"/>
      <c r="B465" s="269"/>
      <c r="C465" s="111" t="s">
        <v>7500</v>
      </c>
      <c r="D465" s="113">
        <v>0</v>
      </c>
      <c r="E465" s="113">
        <v>3</v>
      </c>
      <c r="F465" s="113">
        <v>0</v>
      </c>
      <c r="G465" s="113">
        <v>0</v>
      </c>
      <c r="H465" s="113">
        <v>0</v>
      </c>
      <c r="I465" s="113">
        <v>0</v>
      </c>
      <c r="J465" s="113">
        <v>1</v>
      </c>
      <c r="K465" s="113">
        <v>1</v>
      </c>
      <c r="L465" s="113">
        <v>0</v>
      </c>
      <c r="M465" s="113">
        <v>0</v>
      </c>
      <c r="N465" s="113">
        <v>62163</v>
      </c>
    </row>
    <row r="466" spans="1:14">
      <c r="A466" s="269"/>
      <c r="B466" s="269"/>
      <c r="C466" s="111" t="s">
        <v>5532</v>
      </c>
      <c r="D466" s="113">
        <v>0</v>
      </c>
      <c r="E466" s="113">
        <v>1</v>
      </c>
      <c r="F466" s="113">
        <v>0</v>
      </c>
      <c r="G466" s="113">
        <v>0</v>
      </c>
      <c r="H466" s="113">
        <v>0</v>
      </c>
      <c r="I466" s="113">
        <v>0</v>
      </c>
      <c r="J466" s="113">
        <v>0</v>
      </c>
      <c r="K466" s="113">
        <v>0</v>
      </c>
      <c r="L466" s="113">
        <v>1</v>
      </c>
      <c r="M466" s="113">
        <v>0</v>
      </c>
      <c r="N466" s="113">
        <v>7509</v>
      </c>
    </row>
    <row r="467" spans="1:14">
      <c r="A467" s="269"/>
      <c r="B467" s="269"/>
      <c r="C467" s="111" t="s">
        <v>5533</v>
      </c>
      <c r="D467" s="113">
        <v>1</v>
      </c>
      <c r="E467" s="113">
        <v>0</v>
      </c>
      <c r="F467" s="113">
        <v>0</v>
      </c>
      <c r="G467" s="113">
        <v>0</v>
      </c>
      <c r="H467" s="113">
        <v>0</v>
      </c>
      <c r="I467" s="113">
        <v>0</v>
      </c>
      <c r="J467" s="113">
        <v>0</v>
      </c>
      <c r="K467" s="113">
        <v>1</v>
      </c>
      <c r="L467" s="113">
        <v>0</v>
      </c>
      <c r="M467" s="113">
        <v>0</v>
      </c>
      <c r="N467" s="113">
        <v>1547</v>
      </c>
    </row>
    <row r="468" spans="1:14">
      <c r="A468" s="269"/>
      <c r="B468" s="269"/>
      <c r="C468" s="111" t="s">
        <v>2849</v>
      </c>
      <c r="D468" s="113">
        <v>2</v>
      </c>
      <c r="E468" s="113">
        <v>0</v>
      </c>
      <c r="F468" s="113">
        <v>0</v>
      </c>
      <c r="G468" s="113">
        <v>0</v>
      </c>
      <c r="H468" s="113">
        <v>0</v>
      </c>
      <c r="I468" s="113">
        <v>0</v>
      </c>
      <c r="J468" s="113">
        <v>0</v>
      </c>
      <c r="K468" s="113">
        <v>2</v>
      </c>
      <c r="L468" s="113">
        <v>0</v>
      </c>
      <c r="M468" s="113">
        <v>0</v>
      </c>
      <c r="N468" s="113">
        <v>113331</v>
      </c>
    </row>
    <row r="469" spans="1:14">
      <c r="A469" s="269"/>
      <c r="B469" s="269"/>
      <c r="C469" s="111" t="s">
        <v>2721</v>
      </c>
      <c r="D469" s="113">
        <v>1</v>
      </c>
      <c r="E469" s="113">
        <v>0</v>
      </c>
      <c r="F469" s="113">
        <v>0</v>
      </c>
      <c r="G469" s="113">
        <v>1</v>
      </c>
      <c r="H469" s="113">
        <v>0</v>
      </c>
      <c r="I469" s="113">
        <v>0</v>
      </c>
      <c r="J469" s="113">
        <v>0</v>
      </c>
      <c r="K469" s="113">
        <v>2</v>
      </c>
      <c r="L469" s="113">
        <v>0</v>
      </c>
      <c r="M469" s="113">
        <v>0</v>
      </c>
      <c r="N469" s="113">
        <v>32748</v>
      </c>
    </row>
    <row r="470" spans="1:14">
      <c r="A470" s="269"/>
      <c r="B470" s="269"/>
      <c r="C470" s="111" t="s">
        <v>5534</v>
      </c>
      <c r="D470" s="113">
        <v>0</v>
      </c>
      <c r="E470" s="113">
        <v>1</v>
      </c>
      <c r="F470" s="113">
        <v>0</v>
      </c>
      <c r="G470" s="113">
        <v>0</v>
      </c>
      <c r="H470" s="113">
        <v>0</v>
      </c>
      <c r="I470" s="113">
        <v>0</v>
      </c>
      <c r="J470" s="113">
        <v>0</v>
      </c>
      <c r="K470" s="113">
        <v>0</v>
      </c>
      <c r="L470" s="113">
        <v>0</v>
      </c>
      <c r="M470" s="113">
        <v>1</v>
      </c>
      <c r="N470" s="113">
        <v>4746</v>
      </c>
    </row>
    <row r="471" spans="1:14">
      <c r="A471" s="269"/>
      <c r="B471" s="269"/>
      <c r="C471" s="111" t="s">
        <v>5535</v>
      </c>
      <c r="D471" s="113">
        <v>1</v>
      </c>
      <c r="E471" s="113">
        <v>0</v>
      </c>
      <c r="F471" s="113">
        <v>0</v>
      </c>
      <c r="G471" s="113">
        <v>0</v>
      </c>
      <c r="H471" s="113">
        <v>0</v>
      </c>
      <c r="I471" s="113">
        <v>0</v>
      </c>
      <c r="J471" s="113">
        <v>0</v>
      </c>
      <c r="K471" s="113">
        <v>0</v>
      </c>
      <c r="L471" s="113">
        <v>0</v>
      </c>
      <c r="M471" s="113">
        <v>1</v>
      </c>
      <c r="N471" s="113">
        <v>10289</v>
      </c>
    </row>
    <row r="472" spans="1:14">
      <c r="A472" s="269"/>
      <c r="B472" s="269"/>
      <c r="C472" s="111" t="s">
        <v>2520</v>
      </c>
      <c r="D472" s="113">
        <v>1</v>
      </c>
      <c r="E472" s="113">
        <v>0</v>
      </c>
      <c r="F472" s="113">
        <v>0</v>
      </c>
      <c r="G472" s="113">
        <v>0</v>
      </c>
      <c r="H472" s="113">
        <v>0</v>
      </c>
      <c r="I472" s="113">
        <v>0</v>
      </c>
      <c r="J472" s="113">
        <v>0</v>
      </c>
      <c r="K472" s="113">
        <v>0</v>
      </c>
      <c r="L472" s="113">
        <v>1</v>
      </c>
      <c r="M472" s="113">
        <v>0</v>
      </c>
      <c r="N472" s="113">
        <v>21622</v>
      </c>
    </row>
    <row r="473" spans="1:14">
      <c r="A473" s="269"/>
      <c r="B473" s="268" t="s">
        <v>1951</v>
      </c>
      <c r="C473" s="111"/>
      <c r="D473" s="112">
        <v>3</v>
      </c>
      <c r="E473" s="112">
        <v>0</v>
      </c>
      <c r="F473" s="112">
        <v>1</v>
      </c>
      <c r="G473" s="112">
        <v>0</v>
      </c>
      <c r="H473" s="112">
        <v>0</v>
      </c>
      <c r="I473" s="112">
        <v>0</v>
      </c>
      <c r="J473" s="112"/>
      <c r="K473" s="112"/>
      <c r="L473" s="112"/>
      <c r="M473" s="112"/>
      <c r="N473" s="112"/>
    </row>
    <row r="474" spans="1:14">
      <c r="A474" s="269"/>
      <c r="B474" s="268"/>
      <c r="C474" s="111" t="s">
        <v>5536</v>
      </c>
      <c r="D474" s="113">
        <v>0</v>
      </c>
      <c r="E474" s="113">
        <v>0</v>
      </c>
      <c r="F474" s="113">
        <v>1</v>
      </c>
      <c r="G474" s="113">
        <v>0</v>
      </c>
      <c r="H474" s="113">
        <v>0</v>
      </c>
      <c r="I474" s="113">
        <v>0</v>
      </c>
      <c r="J474" s="113">
        <v>0</v>
      </c>
      <c r="K474" s="113">
        <v>0</v>
      </c>
      <c r="L474" s="113">
        <v>1</v>
      </c>
      <c r="M474" s="113">
        <v>0</v>
      </c>
      <c r="N474" s="113">
        <v>10349</v>
      </c>
    </row>
    <row r="475" spans="1:14">
      <c r="A475" s="269"/>
      <c r="B475" s="268"/>
      <c r="C475" s="111" t="s">
        <v>2521</v>
      </c>
      <c r="D475" s="113"/>
      <c r="E475" s="113"/>
      <c r="F475" s="113"/>
      <c r="G475" s="113"/>
      <c r="H475" s="113"/>
      <c r="I475" s="113"/>
      <c r="J475" s="113"/>
      <c r="K475" s="113"/>
      <c r="L475" s="113"/>
      <c r="M475" s="113"/>
      <c r="N475" s="113"/>
    </row>
    <row r="476" spans="1:14">
      <c r="A476" s="269"/>
      <c r="B476" s="268"/>
      <c r="C476" s="118" t="s">
        <v>5537</v>
      </c>
      <c r="D476" s="113">
        <v>1</v>
      </c>
      <c r="E476" s="113">
        <v>0</v>
      </c>
      <c r="F476" s="113">
        <v>0</v>
      </c>
      <c r="G476" s="113">
        <v>0</v>
      </c>
      <c r="H476" s="113">
        <v>0</v>
      </c>
      <c r="I476" s="113">
        <v>0</v>
      </c>
      <c r="J476" s="113">
        <v>0</v>
      </c>
      <c r="K476" s="113">
        <v>1</v>
      </c>
      <c r="L476" s="113">
        <v>0</v>
      </c>
      <c r="M476" s="113">
        <v>0</v>
      </c>
      <c r="N476" s="113">
        <v>35210</v>
      </c>
    </row>
    <row r="477" spans="1:14">
      <c r="A477" s="269"/>
      <c r="B477" s="268"/>
      <c r="C477" s="118" t="s">
        <v>2522</v>
      </c>
      <c r="D477" s="113">
        <v>2</v>
      </c>
      <c r="E477" s="113">
        <v>0</v>
      </c>
      <c r="F477" s="113">
        <v>0</v>
      </c>
      <c r="G477" s="113">
        <v>0</v>
      </c>
      <c r="H477" s="113">
        <v>0</v>
      </c>
      <c r="I477" s="113">
        <v>0</v>
      </c>
      <c r="J477" s="113">
        <v>0</v>
      </c>
      <c r="K477" s="113">
        <v>1</v>
      </c>
      <c r="L477" s="113">
        <v>1</v>
      </c>
      <c r="M477" s="113">
        <v>0</v>
      </c>
      <c r="N477" s="113">
        <v>57324</v>
      </c>
    </row>
    <row r="478" spans="1:14">
      <c r="A478" s="269"/>
      <c r="B478" s="269" t="s">
        <v>1955</v>
      </c>
      <c r="C478" s="111"/>
      <c r="D478" s="112">
        <v>14</v>
      </c>
      <c r="E478" s="112">
        <v>2</v>
      </c>
      <c r="F478" s="112">
        <v>2</v>
      </c>
      <c r="G478" s="112">
        <v>0</v>
      </c>
      <c r="H478" s="112">
        <v>0</v>
      </c>
      <c r="I478" s="112">
        <v>0</v>
      </c>
      <c r="J478" s="112"/>
      <c r="K478" s="112"/>
      <c r="L478" s="112"/>
      <c r="M478" s="112"/>
      <c r="N478" s="112"/>
    </row>
    <row r="479" spans="1:14">
      <c r="A479" s="269"/>
      <c r="B479" s="269"/>
      <c r="C479" s="111" t="s">
        <v>1934</v>
      </c>
      <c r="D479" s="113">
        <v>2</v>
      </c>
      <c r="E479" s="113">
        <v>0</v>
      </c>
      <c r="F479" s="113">
        <v>0</v>
      </c>
      <c r="G479" s="113">
        <v>0</v>
      </c>
      <c r="H479" s="113">
        <v>0</v>
      </c>
      <c r="I479" s="113">
        <v>0</v>
      </c>
      <c r="J479" s="113">
        <v>2</v>
      </c>
      <c r="K479" s="113">
        <v>0</v>
      </c>
      <c r="L479" s="113">
        <v>0</v>
      </c>
      <c r="M479" s="113">
        <v>0</v>
      </c>
      <c r="N479" s="113"/>
    </row>
    <row r="480" spans="1:14" ht="19">
      <c r="A480" s="269"/>
      <c r="B480" s="269"/>
      <c r="C480" s="111" t="s">
        <v>7501</v>
      </c>
      <c r="D480" s="113">
        <v>3</v>
      </c>
      <c r="E480" s="113">
        <v>0</v>
      </c>
      <c r="F480" s="113">
        <v>2</v>
      </c>
      <c r="G480" s="113">
        <v>0</v>
      </c>
      <c r="H480" s="113">
        <v>0</v>
      </c>
      <c r="I480" s="113">
        <v>0</v>
      </c>
      <c r="J480" s="113">
        <v>0</v>
      </c>
      <c r="K480" s="113">
        <v>2</v>
      </c>
      <c r="L480" s="113">
        <v>2</v>
      </c>
      <c r="M480" s="113">
        <v>0</v>
      </c>
      <c r="N480" s="113"/>
    </row>
    <row r="481" spans="1:14">
      <c r="A481" s="269"/>
      <c r="B481" s="269"/>
      <c r="C481" s="111" t="s">
        <v>1961</v>
      </c>
      <c r="D481" s="113">
        <v>1</v>
      </c>
      <c r="E481" s="113">
        <v>0</v>
      </c>
      <c r="F481" s="113">
        <v>0</v>
      </c>
      <c r="G481" s="113">
        <v>0</v>
      </c>
      <c r="H481" s="113">
        <v>0</v>
      </c>
      <c r="I481" s="113">
        <v>0</v>
      </c>
      <c r="J481" s="113">
        <v>0</v>
      </c>
      <c r="K481" s="113">
        <v>1</v>
      </c>
      <c r="L481" s="113">
        <v>0</v>
      </c>
      <c r="M481" s="113">
        <v>0</v>
      </c>
      <c r="N481" s="113"/>
    </row>
    <row r="482" spans="1:14">
      <c r="A482" s="269"/>
      <c r="B482" s="269"/>
      <c r="C482" s="111" t="s">
        <v>5538</v>
      </c>
      <c r="D482" s="113">
        <v>1</v>
      </c>
      <c r="E482" s="113">
        <v>0</v>
      </c>
      <c r="F482" s="113">
        <v>0</v>
      </c>
      <c r="G482" s="113">
        <v>0</v>
      </c>
      <c r="H482" s="113">
        <v>0</v>
      </c>
      <c r="I482" s="113">
        <v>0</v>
      </c>
      <c r="J482" s="113">
        <v>1</v>
      </c>
      <c r="K482" s="113">
        <v>0</v>
      </c>
      <c r="L482" s="113">
        <v>0</v>
      </c>
      <c r="M482" s="113">
        <v>0</v>
      </c>
      <c r="N482" s="113"/>
    </row>
    <row r="483" spans="1:14" ht="19">
      <c r="A483" s="269"/>
      <c r="B483" s="269"/>
      <c r="C483" s="111" t="s">
        <v>7455</v>
      </c>
      <c r="D483" s="113">
        <v>3</v>
      </c>
      <c r="E483" s="113">
        <v>0</v>
      </c>
      <c r="F483" s="113">
        <v>0</v>
      </c>
      <c r="G483" s="113">
        <v>0</v>
      </c>
      <c r="H483" s="113">
        <v>0</v>
      </c>
      <c r="I483" s="113">
        <v>0</v>
      </c>
      <c r="J483" s="113">
        <v>0</v>
      </c>
      <c r="K483" s="113">
        <v>1</v>
      </c>
      <c r="L483" s="113">
        <v>1</v>
      </c>
      <c r="M483" s="113">
        <v>0</v>
      </c>
      <c r="N483" s="113"/>
    </row>
    <row r="484" spans="1:14">
      <c r="A484" s="269"/>
      <c r="B484" s="269"/>
      <c r="C484" s="111" t="s">
        <v>2527</v>
      </c>
      <c r="D484" s="113">
        <v>2</v>
      </c>
      <c r="E484" s="113">
        <v>1</v>
      </c>
      <c r="F484" s="113">
        <v>0</v>
      </c>
      <c r="G484" s="113">
        <v>0</v>
      </c>
      <c r="H484" s="113">
        <v>0</v>
      </c>
      <c r="I484" s="113">
        <v>0</v>
      </c>
      <c r="J484" s="113"/>
      <c r="K484" s="113">
        <v>0</v>
      </c>
      <c r="L484" s="113">
        <v>1</v>
      </c>
      <c r="M484" s="113">
        <v>2</v>
      </c>
      <c r="N484" s="113"/>
    </row>
    <row r="485" spans="1:14">
      <c r="A485" s="269"/>
      <c r="B485" s="269"/>
      <c r="C485" s="111" t="s">
        <v>4196</v>
      </c>
      <c r="D485" s="113">
        <v>2</v>
      </c>
      <c r="E485" s="113">
        <v>1</v>
      </c>
      <c r="F485" s="113">
        <v>0</v>
      </c>
      <c r="G485" s="113">
        <v>0</v>
      </c>
      <c r="H485" s="113">
        <v>0</v>
      </c>
      <c r="I485" s="113">
        <v>0</v>
      </c>
      <c r="J485" s="113">
        <v>0</v>
      </c>
      <c r="K485" s="113">
        <v>1</v>
      </c>
      <c r="L485" s="113">
        <v>0</v>
      </c>
      <c r="M485" s="113">
        <v>2</v>
      </c>
      <c r="N485" s="113"/>
    </row>
    <row r="486" spans="1:14">
      <c r="A486" s="269"/>
      <c r="B486" s="269" t="s">
        <v>1963</v>
      </c>
      <c r="C486" s="111"/>
      <c r="D486" s="112">
        <v>0</v>
      </c>
      <c r="E486" s="112">
        <v>0</v>
      </c>
      <c r="F486" s="112">
        <v>0</v>
      </c>
      <c r="G486" s="112">
        <v>0</v>
      </c>
      <c r="H486" s="112">
        <v>1</v>
      </c>
      <c r="I486" s="112">
        <v>0</v>
      </c>
      <c r="J486" s="112"/>
      <c r="K486" s="112"/>
      <c r="L486" s="112"/>
      <c r="M486" s="112"/>
      <c r="N486" s="112"/>
    </row>
    <row r="487" spans="1:14">
      <c r="A487" s="269"/>
      <c r="B487" s="269"/>
      <c r="C487" s="111" t="s">
        <v>2529</v>
      </c>
      <c r="D487" s="113">
        <v>0</v>
      </c>
      <c r="E487" s="113">
        <v>0</v>
      </c>
      <c r="F487" s="113">
        <v>0</v>
      </c>
      <c r="G487" s="113">
        <v>0</v>
      </c>
      <c r="H487" s="113">
        <v>1</v>
      </c>
      <c r="I487" s="113">
        <v>0</v>
      </c>
      <c r="J487" s="113">
        <v>0</v>
      </c>
      <c r="K487" s="113">
        <v>1</v>
      </c>
      <c r="L487" s="113">
        <v>0</v>
      </c>
      <c r="M487" s="113">
        <v>0</v>
      </c>
      <c r="N487" s="113"/>
    </row>
    <row r="488" spans="1:14">
      <c r="A488" s="269" t="s">
        <v>72</v>
      </c>
      <c r="B488" s="117" t="s">
        <v>1904</v>
      </c>
      <c r="C488" s="111"/>
      <c r="D488" s="112">
        <v>87</v>
      </c>
      <c r="E488" s="112">
        <v>24</v>
      </c>
      <c r="F488" s="112">
        <v>17</v>
      </c>
      <c r="G488" s="112">
        <v>0</v>
      </c>
      <c r="H488" s="112">
        <v>2</v>
      </c>
      <c r="I488" s="112">
        <v>11</v>
      </c>
      <c r="J488" s="112"/>
      <c r="K488" s="112"/>
      <c r="L488" s="112"/>
      <c r="M488" s="112"/>
      <c r="N488" s="112"/>
    </row>
    <row r="489" spans="1:14">
      <c r="A489" s="269"/>
      <c r="B489" s="268" t="s">
        <v>1905</v>
      </c>
      <c r="C489" s="111"/>
      <c r="D489" s="112">
        <v>71</v>
      </c>
      <c r="E489" s="112">
        <v>16</v>
      </c>
      <c r="F489" s="112">
        <v>12</v>
      </c>
      <c r="G489" s="112">
        <v>0</v>
      </c>
      <c r="H489" s="112">
        <v>2</v>
      </c>
      <c r="I489" s="112">
        <v>10</v>
      </c>
      <c r="J489" s="112"/>
      <c r="K489" s="112"/>
      <c r="L489" s="112"/>
      <c r="M489" s="112"/>
      <c r="N489" s="112"/>
    </row>
    <row r="490" spans="1:14">
      <c r="A490" s="269"/>
      <c r="B490" s="268"/>
      <c r="C490" s="111" t="s">
        <v>2532</v>
      </c>
      <c r="D490" s="113">
        <v>4</v>
      </c>
      <c r="E490" s="113">
        <v>1</v>
      </c>
      <c r="F490" s="113">
        <v>0</v>
      </c>
      <c r="G490" s="113">
        <v>0</v>
      </c>
      <c r="H490" s="113">
        <v>0</v>
      </c>
      <c r="I490" s="113">
        <v>1</v>
      </c>
      <c r="J490" s="113">
        <v>3</v>
      </c>
      <c r="K490" s="113">
        <v>0</v>
      </c>
      <c r="L490" s="113">
        <v>3</v>
      </c>
      <c r="M490" s="113">
        <v>0</v>
      </c>
      <c r="N490" s="113">
        <v>54490</v>
      </c>
    </row>
    <row r="491" spans="1:14">
      <c r="A491" s="269"/>
      <c r="B491" s="268"/>
      <c r="C491" s="111" t="s">
        <v>2535</v>
      </c>
      <c r="D491" s="113">
        <v>1</v>
      </c>
      <c r="E491" s="113">
        <v>3</v>
      </c>
      <c r="F491" s="113">
        <v>1</v>
      </c>
      <c r="G491" s="113">
        <v>0</v>
      </c>
      <c r="H491" s="113">
        <v>0</v>
      </c>
      <c r="I491" s="113">
        <v>1</v>
      </c>
      <c r="J491" s="113">
        <v>1</v>
      </c>
      <c r="K491" s="113">
        <v>1</v>
      </c>
      <c r="L491" s="113">
        <v>4</v>
      </c>
      <c r="M491" s="113">
        <v>0</v>
      </c>
      <c r="N491" s="113">
        <v>86118</v>
      </c>
    </row>
    <row r="492" spans="1:14">
      <c r="A492" s="269"/>
      <c r="B492" s="268"/>
      <c r="C492" s="111" t="s">
        <v>2536</v>
      </c>
      <c r="D492" s="113">
        <v>1</v>
      </c>
      <c r="E492" s="113">
        <v>0</v>
      </c>
      <c r="F492" s="113">
        <v>0</v>
      </c>
      <c r="G492" s="113">
        <v>0</v>
      </c>
      <c r="H492" s="113">
        <v>0</v>
      </c>
      <c r="I492" s="113">
        <v>0</v>
      </c>
      <c r="J492" s="113">
        <v>0</v>
      </c>
      <c r="K492" s="113">
        <v>0</v>
      </c>
      <c r="L492" s="113">
        <v>0</v>
      </c>
      <c r="M492" s="113">
        <v>1</v>
      </c>
      <c r="N492" s="113">
        <v>1707</v>
      </c>
    </row>
    <row r="493" spans="1:14" ht="19">
      <c r="A493" s="269"/>
      <c r="B493" s="268"/>
      <c r="C493" s="111" t="s">
        <v>7502</v>
      </c>
      <c r="D493" s="113">
        <v>4</v>
      </c>
      <c r="E493" s="113">
        <v>0</v>
      </c>
      <c r="F493" s="113">
        <v>0</v>
      </c>
      <c r="G493" s="113">
        <v>0</v>
      </c>
      <c r="H493" s="113">
        <v>0</v>
      </c>
      <c r="I493" s="113">
        <v>0</v>
      </c>
      <c r="J493" s="113">
        <v>3</v>
      </c>
      <c r="K493" s="113">
        <v>0</v>
      </c>
      <c r="L493" s="113">
        <v>0</v>
      </c>
      <c r="M493" s="113">
        <v>0</v>
      </c>
      <c r="N493" s="113">
        <v>28227</v>
      </c>
    </row>
    <row r="494" spans="1:14">
      <c r="A494" s="269"/>
      <c r="B494" s="268"/>
      <c r="C494" s="111" t="s">
        <v>5539</v>
      </c>
      <c r="D494" s="113">
        <v>0</v>
      </c>
      <c r="E494" s="113">
        <v>0</v>
      </c>
      <c r="F494" s="113">
        <v>1</v>
      </c>
      <c r="G494" s="113">
        <v>0</v>
      </c>
      <c r="H494" s="113">
        <v>0</v>
      </c>
      <c r="I494" s="113">
        <v>0</v>
      </c>
      <c r="J494" s="113">
        <v>0</v>
      </c>
      <c r="K494" s="113">
        <v>1</v>
      </c>
      <c r="L494" s="113">
        <v>0</v>
      </c>
      <c r="M494" s="113">
        <v>0</v>
      </c>
      <c r="N494" s="113">
        <v>13806</v>
      </c>
    </row>
    <row r="495" spans="1:14" ht="19">
      <c r="A495" s="269"/>
      <c r="B495" s="268"/>
      <c r="C495" s="111" t="s">
        <v>7503</v>
      </c>
      <c r="D495" s="113">
        <v>0</v>
      </c>
      <c r="E495" s="113">
        <v>0</v>
      </c>
      <c r="F495" s="113">
        <v>1</v>
      </c>
      <c r="G495" s="113">
        <v>0</v>
      </c>
      <c r="H495" s="113">
        <v>0</v>
      </c>
      <c r="I495" s="113">
        <v>1</v>
      </c>
      <c r="J495" s="113">
        <v>0</v>
      </c>
      <c r="K495" s="113">
        <v>1</v>
      </c>
      <c r="L495" s="113">
        <v>0</v>
      </c>
      <c r="M495" s="113">
        <v>0</v>
      </c>
      <c r="N495" s="113">
        <v>14351</v>
      </c>
    </row>
    <row r="496" spans="1:14">
      <c r="A496" s="269"/>
      <c r="B496" s="268"/>
      <c r="C496" s="111" t="s">
        <v>5540</v>
      </c>
      <c r="D496" s="113">
        <v>1</v>
      </c>
      <c r="E496" s="113">
        <v>0</v>
      </c>
      <c r="F496" s="113">
        <v>0</v>
      </c>
      <c r="G496" s="113">
        <v>0</v>
      </c>
      <c r="H496" s="113">
        <v>0</v>
      </c>
      <c r="I496" s="113">
        <v>0</v>
      </c>
      <c r="J496" s="113">
        <v>0</v>
      </c>
      <c r="K496" s="113">
        <v>0</v>
      </c>
      <c r="L496" s="113">
        <v>1</v>
      </c>
      <c r="M496" s="113">
        <v>0</v>
      </c>
      <c r="N496" s="113">
        <v>21434</v>
      </c>
    </row>
    <row r="497" spans="1:14">
      <c r="A497" s="269"/>
      <c r="B497" s="268"/>
      <c r="C497" s="111" t="s">
        <v>3142</v>
      </c>
      <c r="D497" s="113">
        <v>2</v>
      </c>
      <c r="E497" s="113">
        <v>0</v>
      </c>
      <c r="F497" s="113">
        <v>0</v>
      </c>
      <c r="G497" s="113">
        <v>0</v>
      </c>
      <c r="H497" s="113">
        <v>0</v>
      </c>
      <c r="I497" s="113">
        <v>0</v>
      </c>
      <c r="J497" s="113">
        <v>0</v>
      </c>
      <c r="K497" s="113">
        <v>2</v>
      </c>
      <c r="L497" s="113">
        <v>0</v>
      </c>
      <c r="M497" s="113">
        <v>0</v>
      </c>
      <c r="N497" s="113">
        <v>48902</v>
      </c>
    </row>
    <row r="498" spans="1:14" ht="19">
      <c r="A498" s="269"/>
      <c r="B498" s="268"/>
      <c r="C498" s="111" t="s">
        <v>7504</v>
      </c>
      <c r="D498" s="113">
        <v>2</v>
      </c>
      <c r="E498" s="113">
        <v>0</v>
      </c>
      <c r="F498" s="113">
        <v>0</v>
      </c>
      <c r="G498" s="113">
        <v>0</v>
      </c>
      <c r="H498" s="113">
        <v>0</v>
      </c>
      <c r="I498" s="113">
        <v>0</v>
      </c>
      <c r="J498" s="113">
        <v>0</v>
      </c>
      <c r="K498" s="113">
        <v>0</v>
      </c>
      <c r="L498" s="113">
        <v>0</v>
      </c>
      <c r="M498" s="113">
        <v>1</v>
      </c>
      <c r="N498" s="113">
        <v>6197</v>
      </c>
    </row>
    <row r="499" spans="1:14">
      <c r="A499" s="269"/>
      <c r="B499" s="268"/>
      <c r="C499" s="111" t="s">
        <v>2541</v>
      </c>
      <c r="D499" s="113">
        <v>1</v>
      </c>
      <c r="E499" s="113">
        <v>0</v>
      </c>
      <c r="F499" s="113">
        <v>0</v>
      </c>
      <c r="G499" s="113">
        <v>0</v>
      </c>
      <c r="H499" s="113">
        <v>0</v>
      </c>
      <c r="I499" s="113">
        <v>0</v>
      </c>
      <c r="J499" s="113">
        <v>0</v>
      </c>
      <c r="K499" s="113">
        <v>1</v>
      </c>
      <c r="L499" s="113">
        <v>0</v>
      </c>
      <c r="M499" s="113">
        <v>0</v>
      </c>
      <c r="N499" s="113">
        <v>27554</v>
      </c>
    </row>
    <row r="500" spans="1:14">
      <c r="A500" s="269"/>
      <c r="B500" s="268"/>
      <c r="C500" s="111" t="s">
        <v>2542</v>
      </c>
      <c r="D500" s="113">
        <v>1</v>
      </c>
      <c r="E500" s="113">
        <v>0</v>
      </c>
      <c r="F500" s="113">
        <v>0</v>
      </c>
      <c r="G500" s="113">
        <v>0</v>
      </c>
      <c r="H500" s="113">
        <v>0</v>
      </c>
      <c r="I500" s="113">
        <v>0</v>
      </c>
      <c r="J500" s="113">
        <v>0</v>
      </c>
      <c r="K500" s="113">
        <v>1</v>
      </c>
      <c r="L500" s="113">
        <v>0</v>
      </c>
      <c r="M500" s="113">
        <v>0</v>
      </c>
      <c r="N500" s="113">
        <v>52205</v>
      </c>
    </row>
    <row r="501" spans="1:14">
      <c r="A501" s="269"/>
      <c r="B501" s="268"/>
      <c r="C501" s="111" t="s">
        <v>2543</v>
      </c>
      <c r="D501" s="113">
        <v>0</v>
      </c>
      <c r="E501" s="113">
        <v>0</v>
      </c>
      <c r="F501" s="113">
        <v>1</v>
      </c>
      <c r="G501" s="113">
        <v>0</v>
      </c>
      <c r="H501" s="113">
        <v>0</v>
      </c>
      <c r="I501" s="113">
        <v>0</v>
      </c>
      <c r="J501" s="113">
        <v>0</v>
      </c>
      <c r="K501" s="113">
        <v>0</v>
      </c>
      <c r="L501" s="113">
        <v>0</v>
      </c>
      <c r="M501" s="113">
        <v>1</v>
      </c>
      <c r="N501" s="113">
        <v>118240</v>
      </c>
    </row>
    <row r="502" spans="1:14">
      <c r="A502" s="269"/>
      <c r="B502" s="268"/>
      <c r="C502" s="111" t="s">
        <v>5541</v>
      </c>
      <c r="D502" s="113">
        <v>1</v>
      </c>
      <c r="E502" s="113">
        <v>0</v>
      </c>
      <c r="F502" s="113">
        <v>0</v>
      </c>
      <c r="G502" s="113">
        <v>0</v>
      </c>
      <c r="H502" s="113">
        <v>0</v>
      </c>
      <c r="I502" s="113">
        <v>0</v>
      </c>
      <c r="J502" s="113">
        <v>0</v>
      </c>
      <c r="K502" s="113">
        <v>0</v>
      </c>
      <c r="L502" s="113">
        <v>1</v>
      </c>
      <c r="M502" s="113">
        <v>0</v>
      </c>
      <c r="N502" s="113">
        <v>99184</v>
      </c>
    </row>
    <row r="503" spans="1:14">
      <c r="A503" s="269"/>
      <c r="B503" s="268"/>
      <c r="C503" s="111" t="s">
        <v>2544</v>
      </c>
      <c r="D503" s="113">
        <v>0</v>
      </c>
      <c r="E503" s="113">
        <v>0</v>
      </c>
      <c r="F503" s="113">
        <v>0</v>
      </c>
      <c r="G503" s="113">
        <v>0</v>
      </c>
      <c r="H503" s="113">
        <v>0</v>
      </c>
      <c r="I503" s="113">
        <v>1</v>
      </c>
      <c r="J503" s="113">
        <v>0</v>
      </c>
      <c r="K503" s="113">
        <v>0</v>
      </c>
      <c r="L503" s="113">
        <v>0</v>
      </c>
      <c r="M503" s="113">
        <v>1</v>
      </c>
      <c r="N503" s="113">
        <v>274295</v>
      </c>
    </row>
    <row r="504" spans="1:14">
      <c r="A504" s="269"/>
      <c r="B504" s="268"/>
      <c r="C504" s="111" t="s">
        <v>2546</v>
      </c>
      <c r="D504" s="113">
        <v>1</v>
      </c>
      <c r="E504" s="113">
        <v>1</v>
      </c>
      <c r="F504" s="113">
        <v>1</v>
      </c>
      <c r="G504" s="113">
        <v>0</v>
      </c>
      <c r="H504" s="113">
        <v>0</v>
      </c>
      <c r="I504" s="113">
        <v>0</v>
      </c>
      <c r="J504" s="113">
        <v>0</v>
      </c>
      <c r="K504" s="113">
        <v>2</v>
      </c>
      <c r="L504" s="113">
        <v>0</v>
      </c>
      <c r="M504" s="113">
        <v>1</v>
      </c>
      <c r="N504" s="113">
        <v>26091</v>
      </c>
    </row>
    <row r="505" spans="1:14">
      <c r="A505" s="269"/>
      <c r="B505" s="268"/>
      <c r="C505" s="111" t="s">
        <v>2549</v>
      </c>
      <c r="D505" s="113">
        <v>3</v>
      </c>
      <c r="E505" s="113">
        <v>0</v>
      </c>
      <c r="F505" s="113">
        <v>0</v>
      </c>
      <c r="G505" s="113">
        <v>0</v>
      </c>
      <c r="H505" s="113">
        <v>0</v>
      </c>
      <c r="I505" s="113">
        <v>0</v>
      </c>
      <c r="J505" s="113">
        <v>1</v>
      </c>
      <c r="K505" s="113">
        <v>2</v>
      </c>
      <c r="L505" s="113">
        <v>0</v>
      </c>
      <c r="M505" s="113"/>
      <c r="N505" s="113">
        <v>15947</v>
      </c>
    </row>
    <row r="506" spans="1:14" ht="19">
      <c r="A506" s="269"/>
      <c r="B506" s="268"/>
      <c r="C506" s="111" t="s">
        <v>7505</v>
      </c>
      <c r="D506" s="113">
        <v>7</v>
      </c>
      <c r="E506" s="113">
        <v>0</v>
      </c>
      <c r="F506" s="113">
        <v>0</v>
      </c>
      <c r="G506" s="113">
        <v>0</v>
      </c>
      <c r="H506" s="113">
        <v>0</v>
      </c>
      <c r="I506" s="113">
        <v>5</v>
      </c>
      <c r="J506" s="113">
        <v>2</v>
      </c>
      <c r="K506" s="113">
        <v>1</v>
      </c>
      <c r="L506" s="113">
        <v>6</v>
      </c>
      <c r="M506" s="113">
        <v>2</v>
      </c>
      <c r="N506" s="113">
        <v>74824</v>
      </c>
    </row>
    <row r="507" spans="1:14" ht="19">
      <c r="A507" s="269"/>
      <c r="B507" s="268"/>
      <c r="C507" s="111" t="s">
        <v>7506</v>
      </c>
      <c r="D507" s="113">
        <v>21</v>
      </c>
      <c r="E507" s="113">
        <v>0</v>
      </c>
      <c r="F507" s="113">
        <v>5</v>
      </c>
      <c r="G507" s="113">
        <v>0</v>
      </c>
      <c r="H507" s="113">
        <v>0</v>
      </c>
      <c r="I507" s="113">
        <v>1</v>
      </c>
      <c r="J507" s="113">
        <v>2</v>
      </c>
      <c r="K507" s="113">
        <v>11</v>
      </c>
      <c r="L507" s="113">
        <v>5</v>
      </c>
      <c r="M507" s="113">
        <v>7</v>
      </c>
      <c r="N507" s="113">
        <v>895826</v>
      </c>
    </row>
    <row r="508" spans="1:14">
      <c r="A508" s="269"/>
      <c r="B508" s="268"/>
      <c r="C508" s="111" t="s">
        <v>2557</v>
      </c>
      <c r="D508" s="113">
        <v>1</v>
      </c>
      <c r="E508" s="113">
        <v>2</v>
      </c>
      <c r="F508" s="113">
        <v>0</v>
      </c>
      <c r="G508" s="113">
        <v>0</v>
      </c>
      <c r="H508" s="113">
        <v>0</v>
      </c>
      <c r="I508" s="113">
        <v>0</v>
      </c>
      <c r="J508" s="113">
        <v>2</v>
      </c>
      <c r="K508" s="113">
        <v>1</v>
      </c>
      <c r="L508" s="113">
        <v>0</v>
      </c>
      <c r="M508" s="113">
        <v>0</v>
      </c>
      <c r="N508" s="113">
        <v>58248</v>
      </c>
    </row>
    <row r="509" spans="1:14">
      <c r="A509" s="269"/>
      <c r="B509" s="268"/>
      <c r="C509" s="111" t="s">
        <v>1960</v>
      </c>
      <c r="D509" s="113">
        <v>1</v>
      </c>
      <c r="E509" s="113">
        <v>1</v>
      </c>
      <c r="F509" s="113">
        <v>0</v>
      </c>
      <c r="G509" s="113">
        <v>0</v>
      </c>
      <c r="H509" s="113">
        <v>0</v>
      </c>
      <c r="I509" s="113">
        <v>0</v>
      </c>
      <c r="J509" s="113">
        <v>0</v>
      </c>
      <c r="K509" s="113">
        <v>0</v>
      </c>
      <c r="L509" s="113">
        <v>1</v>
      </c>
      <c r="M509" s="113">
        <v>1</v>
      </c>
      <c r="N509" s="113">
        <v>49916</v>
      </c>
    </row>
    <row r="510" spans="1:14">
      <c r="A510" s="269"/>
      <c r="B510" s="268"/>
      <c r="C510" s="111" t="s">
        <v>2560</v>
      </c>
      <c r="D510" s="113">
        <v>1</v>
      </c>
      <c r="E510" s="113">
        <v>0</v>
      </c>
      <c r="F510" s="113">
        <v>0</v>
      </c>
      <c r="G510" s="113">
        <v>0</v>
      </c>
      <c r="H510" s="113">
        <v>0</v>
      </c>
      <c r="I510" s="113">
        <v>0</v>
      </c>
      <c r="J510" s="113">
        <v>0</v>
      </c>
      <c r="K510" s="113">
        <v>1</v>
      </c>
      <c r="L510" s="113">
        <v>0</v>
      </c>
      <c r="M510" s="113">
        <v>0</v>
      </c>
      <c r="N510" s="113">
        <v>31008</v>
      </c>
    </row>
    <row r="511" spans="1:14">
      <c r="A511" s="269"/>
      <c r="B511" s="268"/>
      <c r="C511" s="111" t="s">
        <v>5542</v>
      </c>
      <c r="D511" s="113">
        <v>0</v>
      </c>
      <c r="E511" s="113">
        <v>1</v>
      </c>
      <c r="F511" s="113">
        <v>0</v>
      </c>
      <c r="G511" s="113">
        <v>0</v>
      </c>
      <c r="H511" s="113">
        <v>0</v>
      </c>
      <c r="I511" s="113">
        <v>0</v>
      </c>
      <c r="J511" s="113">
        <v>0</v>
      </c>
      <c r="K511" s="113">
        <v>1</v>
      </c>
      <c r="L511" s="113">
        <v>0</v>
      </c>
      <c r="M511" s="113">
        <v>0</v>
      </c>
      <c r="N511" s="113">
        <v>50523</v>
      </c>
    </row>
    <row r="512" spans="1:14">
      <c r="A512" s="269"/>
      <c r="B512" s="268"/>
      <c r="C512" s="111" t="s">
        <v>3583</v>
      </c>
      <c r="D512" s="113">
        <v>1</v>
      </c>
      <c r="E512" s="113">
        <v>0</v>
      </c>
      <c r="F512" s="113">
        <v>0</v>
      </c>
      <c r="G512" s="113">
        <v>0</v>
      </c>
      <c r="H512" s="113">
        <v>0</v>
      </c>
      <c r="I512" s="113">
        <v>0</v>
      </c>
      <c r="J512" s="113">
        <v>0</v>
      </c>
      <c r="K512" s="113">
        <v>1</v>
      </c>
      <c r="L512" s="113">
        <v>0</v>
      </c>
      <c r="M512" s="113">
        <v>0</v>
      </c>
      <c r="N512" s="113">
        <v>6391</v>
      </c>
    </row>
    <row r="513" spans="1:14">
      <c r="A513" s="269"/>
      <c r="B513" s="268"/>
      <c r="C513" s="111" t="s">
        <v>3585</v>
      </c>
      <c r="D513" s="113">
        <v>2</v>
      </c>
      <c r="E513" s="113">
        <v>0</v>
      </c>
      <c r="F513" s="113">
        <v>0</v>
      </c>
      <c r="G513" s="113">
        <v>0</v>
      </c>
      <c r="H513" s="113">
        <v>0</v>
      </c>
      <c r="I513" s="113">
        <v>0</v>
      </c>
      <c r="J513" s="113">
        <v>1</v>
      </c>
      <c r="K513" s="113">
        <v>0</v>
      </c>
      <c r="L513" s="113">
        <v>0</v>
      </c>
      <c r="M513" s="113">
        <v>1</v>
      </c>
      <c r="N513" s="113">
        <v>36921</v>
      </c>
    </row>
    <row r="514" spans="1:14" ht="19">
      <c r="A514" s="269"/>
      <c r="B514" s="268"/>
      <c r="C514" s="111" t="s">
        <v>7507</v>
      </c>
      <c r="D514" s="113">
        <v>2</v>
      </c>
      <c r="E514" s="113">
        <v>2</v>
      </c>
      <c r="F514" s="113">
        <v>0</v>
      </c>
      <c r="G514" s="113">
        <v>0</v>
      </c>
      <c r="H514" s="113">
        <v>0</v>
      </c>
      <c r="I514" s="113">
        <v>0</v>
      </c>
      <c r="J514" s="113">
        <v>0</v>
      </c>
      <c r="K514" s="113">
        <v>2</v>
      </c>
      <c r="L514" s="113">
        <v>1</v>
      </c>
      <c r="M514" s="113">
        <v>0</v>
      </c>
      <c r="N514" s="113">
        <v>37257</v>
      </c>
    </row>
    <row r="515" spans="1:14">
      <c r="A515" s="269"/>
      <c r="B515" s="268"/>
      <c r="C515" s="111" t="s">
        <v>2308</v>
      </c>
      <c r="D515" s="113">
        <v>1</v>
      </c>
      <c r="E515" s="113">
        <v>0</v>
      </c>
      <c r="F515" s="113">
        <v>0</v>
      </c>
      <c r="G515" s="113">
        <v>0</v>
      </c>
      <c r="H515" s="113">
        <v>0</v>
      </c>
      <c r="I515" s="113">
        <v>0</v>
      </c>
      <c r="J515" s="113">
        <v>0</v>
      </c>
      <c r="K515" s="113">
        <v>1</v>
      </c>
      <c r="L515" s="113">
        <v>0</v>
      </c>
      <c r="M515" s="113">
        <v>0</v>
      </c>
      <c r="N515" s="113">
        <v>3085</v>
      </c>
    </row>
    <row r="516" spans="1:14" ht="19">
      <c r="A516" s="269"/>
      <c r="B516" s="268"/>
      <c r="C516" s="111" t="s">
        <v>7508</v>
      </c>
      <c r="D516" s="113">
        <v>4</v>
      </c>
      <c r="E516" s="113">
        <v>1</v>
      </c>
      <c r="F516" s="113">
        <v>0</v>
      </c>
      <c r="G516" s="113">
        <v>0</v>
      </c>
      <c r="H516" s="113">
        <v>0</v>
      </c>
      <c r="I516" s="113">
        <v>0</v>
      </c>
      <c r="J516" s="113">
        <v>4</v>
      </c>
      <c r="K516" s="113">
        <v>0</v>
      </c>
      <c r="L516" s="113"/>
      <c r="M516" s="113">
        <v>0</v>
      </c>
      <c r="N516" s="113">
        <v>101936</v>
      </c>
    </row>
    <row r="517" spans="1:14">
      <c r="A517" s="269"/>
      <c r="B517" s="268"/>
      <c r="C517" s="111" t="s">
        <v>2565</v>
      </c>
      <c r="D517" s="113">
        <v>0</v>
      </c>
      <c r="E517" s="113">
        <v>2</v>
      </c>
      <c r="F517" s="113">
        <v>0</v>
      </c>
      <c r="G517" s="113">
        <v>0</v>
      </c>
      <c r="H517" s="113">
        <v>0</v>
      </c>
      <c r="I517" s="113">
        <v>0</v>
      </c>
      <c r="J517" s="113">
        <v>0</v>
      </c>
      <c r="K517" s="113">
        <v>1</v>
      </c>
      <c r="L517" s="113">
        <v>0</v>
      </c>
      <c r="M517" s="113">
        <v>1</v>
      </c>
      <c r="N517" s="113">
        <v>60372</v>
      </c>
    </row>
    <row r="518" spans="1:14">
      <c r="A518" s="269"/>
      <c r="B518" s="268"/>
      <c r="C518" s="111" t="s">
        <v>5543</v>
      </c>
      <c r="D518" s="113">
        <v>0</v>
      </c>
      <c r="E518" s="113">
        <v>0</v>
      </c>
      <c r="F518" s="113">
        <v>0</v>
      </c>
      <c r="G518" s="113">
        <v>0</v>
      </c>
      <c r="H518" s="113">
        <v>1</v>
      </c>
      <c r="I518" s="113">
        <v>0</v>
      </c>
      <c r="J518" s="113">
        <v>0</v>
      </c>
      <c r="K518" s="113">
        <v>0</v>
      </c>
      <c r="L518" s="113">
        <v>1</v>
      </c>
      <c r="M518" s="113">
        <v>0</v>
      </c>
      <c r="N518" s="113">
        <v>16650</v>
      </c>
    </row>
    <row r="519" spans="1:14">
      <c r="A519" s="269"/>
      <c r="B519" s="268"/>
      <c r="C519" s="111" t="s">
        <v>3479</v>
      </c>
      <c r="D519" s="113">
        <v>2</v>
      </c>
      <c r="E519" s="113">
        <v>0</v>
      </c>
      <c r="F519" s="113">
        <v>0</v>
      </c>
      <c r="G519" s="113">
        <v>0</v>
      </c>
      <c r="H519" s="113">
        <v>0</v>
      </c>
      <c r="I519" s="113">
        <v>0</v>
      </c>
      <c r="J519" s="113">
        <v>0</v>
      </c>
      <c r="K519" s="113">
        <v>0</v>
      </c>
      <c r="L519" s="113">
        <v>1</v>
      </c>
      <c r="M519" s="113">
        <v>1</v>
      </c>
      <c r="N519" s="113">
        <v>15353</v>
      </c>
    </row>
    <row r="520" spans="1:14">
      <c r="A520" s="269"/>
      <c r="B520" s="268"/>
      <c r="C520" s="111" t="s">
        <v>131</v>
      </c>
      <c r="D520" s="113">
        <v>1</v>
      </c>
      <c r="E520" s="113">
        <v>1</v>
      </c>
      <c r="F520" s="113">
        <v>0</v>
      </c>
      <c r="G520" s="113">
        <v>0</v>
      </c>
      <c r="H520" s="113">
        <v>1</v>
      </c>
      <c r="I520" s="113">
        <v>0</v>
      </c>
      <c r="J520" s="113">
        <v>0</v>
      </c>
      <c r="K520" s="113">
        <v>3</v>
      </c>
      <c r="L520" s="113">
        <v>0</v>
      </c>
      <c r="M520" s="113">
        <v>0</v>
      </c>
      <c r="N520" s="113">
        <v>12722</v>
      </c>
    </row>
    <row r="521" spans="1:14">
      <c r="A521" s="269"/>
      <c r="B521" s="268"/>
      <c r="C521" s="111" t="s">
        <v>2567</v>
      </c>
      <c r="D521" s="113">
        <v>4</v>
      </c>
      <c r="E521" s="113">
        <v>1</v>
      </c>
      <c r="F521" s="113">
        <v>2</v>
      </c>
      <c r="G521" s="113">
        <v>0</v>
      </c>
      <c r="H521" s="113">
        <v>0</v>
      </c>
      <c r="I521" s="113">
        <v>0</v>
      </c>
      <c r="J521" s="113">
        <v>0</v>
      </c>
      <c r="K521" s="113">
        <v>4</v>
      </c>
      <c r="L521" s="113">
        <v>3</v>
      </c>
      <c r="M521" s="113">
        <v>0</v>
      </c>
      <c r="N521" s="113">
        <v>48140</v>
      </c>
    </row>
    <row r="522" spans="1:14">
      <c r="A522" s="269"/>
      <c r="B522" s="268"/>
      <c r="C522" s="111" t="s">
        <v>5544</v>
      </c>
      <c r="D522" s="113">
        <v>1</v>
      </c>
      <c r="E522" s="113">
        <v>0</v>
      </c>
      <c r="F522" s="113">
        <v>0</v>
      </c>
      <c r="G522" s="113">
        <v>0</v>
      </c>
      <c r="H522" s="113">
        <v>0</v>
      </c>
      <c r="I522" s="113">
        <v>0</v>
      </c>
      <c r="J522" s="113">
        <v>0</v>
      </c>
      <c r="K522" s="113">
        <v>0</v>
      </c>
      <c r="L522" s="113">
        <v>0</v>
      </c>
      <c r="M522" s="113">
        <v>1</v>
      </c>
      <c r="N522" s="113">
        <v>10738</v>
      </c>
    </row>
    <row r="523" spans="1:14">
      <c r="A523" s="269"/>
      <c r="B523" s="269" t="s">
        <v>1955</v>
      </c>
      <c r="C523" s="111"/>
      <c r="D523" s="112">
        <v>8</v>
      </c>
      <c r="E523" s="112">
        <v>4</v>
      </c>
      <c r="F523" s="112">
        <v>3</v>
      </c>
      <c r="G523" s="112">
        <v>0</v>
      </c>
      <c r="H523" s="112">
        <v>0</v>
      </c>
      <c r="I523" s="112">
        <v>1</v>
      </c>
      <c r="J523" s="112"/>
      <c r="K523" s="112"/>
      <c r="L523" s="112"/>
      <c r="M523" s="112"/>
      <c r="N523" s="112"/>
    </row>
    <row r="524" spans="1:14">
      <c r="A524" s="269"/>
      <c r="B524" s="269"/>
      <c r="C524" s="111" t="s">
        <v>5545</v>
      </c>
      <c r="D524" s="113">
        <v>0</v>
      </c>
      <c r="E524" s="113">
        <v>2</v>
      </c>
      <c r="F524" s="113">
        <v>0</v>
      </c>
      <c r="G524" s="113">
        <v>0</v>
      </c>
      <c r="H524" s="113">
        <v>0</v>
      </c>
      <c r="I524" s="113">
        <v>0</v>
      </c>
      <c r="J524" s="113">
        <v>2</v>
      </c>
      <c r="K524" s="113">
        <v>0</v>
      </c>
      <c r="L524" s="113">
        <v>0</v>
      </c>
      <c r="M524" s="113">
        <v>0</v>
      </c>
      <c r="N524" s="113"/>
    </row>
    <row r="525" spans="1:14">
      <c r="A525" s="269"/>
      <c r="B525" s="269"/>
      <c r="C525" s="111" t="s">
        <v>2571</v>
      </c>
      <c r="D525" s="113">
        <v>1</v>
      </c>
      <c r="E525" s="113">
        <v>0</v>
      </c>
      <c r="F525" s="113">
        <v>0</v>
      </c>
      <c r="G525" s="113">
        <v>0</v>
      </c>
      <c r="H525" s="113">
        <v>0</v>
      </c>
      <c r="I525" s="113">
        <v>0</v>
      </c>
      <c r="J525" s="113">
        <v>0</v>
      </c>
      <c r="K525" s="113">
        <v>1</v>
      </c>
      <c r="L525" s="113">
        <v>0</v>
      </c>
      <c r="M525" s="113">
        <v>0</v>
      </c>
      <c r="N525" s="113"/>
    </row>
    <row r="526" spans="1:14">
      <c r="A526" s="269"/>
      <c r="B526" s="269"/>
      <c r="C526" s="111" t="s">
        <v>5546</v>
      </c>
      <c r="D526" s="113">
        <v>0</v>
      </c>
      <c r="E526" s="113">
        <v>1</v>
      </c>
      <c r="F526" s="113">
        <v>0</v>
      </c>
      <c r="G526" s="113">
        <v>0</v>
      </c>
      <c r="H526" s="113">
        <v>0</v>
      </c>
      <c r="I526" s="113">
        <v>0</v>
      </c>
      <c r="J526" s="113">
        <v>0</v>
      </c>
      <c r="K526" s="113">
        <v>1</v>
      </c>
      <c r="L526" s="113">
        <v>0</v>
      </c>
      <c r="M526" s="113">
        <v>0</v>
      </c>
      <c r="N526" s="113"/>
    </row>
    <row r="527" spans="1:14">
      <c r="A527" s="269"/>
      <c r="B527" s="269"/>
      <c r="C527" s="111" t="s">
        <v>5547</v>
      </c>
      <c r="D527" s="113">
        <v>1</v>
      </c>
      <c r="E527" s="113">
        <v>0</v>
      </c>
      <c r="F527" s="113">
        <v>0</v>
      </c>
      <c r="G527" s="113">
        <v>0</v>
      </c>
      <c r="H527" s="113">
        <v>0</v>
      </c>
      <c r="I527" s="113">
        <v>0</v>
      </c>
      <c r="J527" s="113">
        <v>0</v>
      </c>
      <c r="K527" s="113">
        <v>0</v>
      </c>
      <c r="L527" s="113">
        <v>1</v>
      </c>
      <c r="M527" s="113">
        <v>0</v>
      </c>
      <c r="N527" s="113"/>
    </row>
    <row r="528" spans="1:14">
      <c r="A528" s="269"/>
      <c r="B528" s="269"/>
      <c r="C528" s="111" t="s">
        <v>1961</v>
      </c>
      <c r="D528" s="113">
        <v>0</v>
      </c>
      <c r="E528" s="113">
        <v>0</v>
      </c>
      <c r="F528" s="113">
        <v>0</v>
      </c>
      <c r="G528" s="113">
        <v>0</v>
      </c>
      <c r="H528" s="113">
        <v>0</v>
      </c>
      <c r="I528" s="113">
        <v>1</v>
      </c>
      <c r="J528" s="113">
        <v>0</v>
      </c>
      <c r="K528" s="113">
        <v>0</v>
      </c>
      <c r="L528" s="113">
        <v>1</v>
      </c>
      <c r="M528" s="113">
        <v>0</v>
      </c>
      <c r="N528" s="113"/>
    </row>
    <row r="529" spans="1:14">
      <c r="A529" s="269"/>
      <c r="B529" s="269"/>
      <c r="C529" s="111" t="s">
        <v>5548</v>
      </c>
      <c r="D529" s="113">
        <v>2</v>
      </c>
      <c r="E529" s="113">
        <v>0</v>
      </c>
      <c r="F529" s="113">
        <v>0</v>
      </c>
      <c r="G529" s="113">
        <v>0</v>
      </c>
      <c r="H529" s="113">
        <v>0</v>
      </c>
      <c r="I529" s="113">
        <v>0</v>
      </c>
      <c r="J529" s="113">
        <v>0</v>
      </c>
      <c r="K529" s="113">
        <v>1</v>
      </c>
      <c r="L529" s="113">
        <v>0</v>
      </c>
      <c r="M529" s="113">
        <v>1</v>
      </c>
      <c r="N529" s="113"/>
    </row>
    <row r="530" spans="1:14" ht="19">
      <c r="A530" s="269"/>
      <c r="B530" s="269"/>
      <c r="C530" s="111" t="s">
        <v>7509</v>
      </c>
      <c r="D530" s="113">
        <v>2</v>
      </c>
      <c r="E530" s="113">
        <v>1</v>
      </c>
      <c r="F530" s="113">
        <v>1</v>
      </c>
      <c r="G530" s="113">
        <v>0</v>
      </c>
      <c r="H530" s="113">
        <v>0</v>
      </c>
      <c r="I530" s="113">
        <v>0</v>
      </c>
      <c r="J530" s="113">
        <v>1</v>
      </c>
      <c r="K530" s="113">
        <v>1</v>
      </c>
      <c r="L530" s="113">
        <v>1</v>
      </c>
      <c r="M530" s="113">
        <v>0</v>
      </c>
      <c r="N530" s="113"/>
    </row>
    <row r="531" spans="1:14">
      <c r="A531" s="269"/>
      <c r="B531" s="269"/>
      <c r="C531" s="111" t="s">
        <v>2956</v>
      </c>
      <c r="D531" s="113">
        <v>1</v>
      </c>
      <c r="E531" s="113">
        <v>0</v>
      </c>
      <c r="F531" s="113">
        <v>0</v>
      </c>
      <c r="G531" s="113">
        <v>0</v>
      </c>
      <c r="H531" s="113">
        <v>0</v>
      </c>
      <c r="I531" s="113">
        <v>0</v>
      </c>
      <c r="J531" s="113">
        <v>0</v>
      </c>
      <c r="K531" s="113">
        <v>0</v>
      </c>
      <c r="L531" s="113">
        <v>0</v>
      </c>
      <c r="M531" s="113">
        <v>1</v>
      </c>
      <c r="N531" s="113"/>
    </row>
    <row r="532" spans="1:14">
      <c r="A532" s="269"/>
      <c r="B532" s="269"/>
      <c r="C532" s="111" t="s">
        <v>5549</v>
      </c>
      <c r="D532" s="113">
        <v>1</v>
      </c>
      <c r="E532" s="113">
        <v>0</v>
      </c>
      <c r="F532" s="113">
        <v>1</v>
      </c>
      <c r="G532" s="113">
        <v>0</v>
      </c>
      <c r="H532" s="113">
        <v>0</v>
      </c>
      <c r="I532" s="113">
        <v>0</v>
      </c>
      <c r="J532" s="113">
        <v>1</v>
      </c>
      <c r="K532" s="113">
        <v>0</v>
      </c>
      <c r="L532" s="113">
        <v>1</v>
      </c>
      <c r="M532" s="113">
        <v>0</v>
      </c>
      <c r="N532" s="113"/>
    </row>
    <row r="533" spans="1:14">
      <c r="A533" s="269"/>
      <c r="B533" s="269"/>
      <c r="C533" s="111" t="s">
        <v>5550</v>
      </c>
      <c r="D533" s="113">
        <v>0</v>
      </c>
      <c r="E533" s="113">
        <v>0</v>
      </c>
      <c r="F533" s="113">
        <v>1</v>
      </c>
      <c r="G533" s="113">
        <v>0</v>
      </c>
      <c r="H533" s="113">
        <v>0</v>
      </c>
      <c r="I533" s="113">
        <v>0</v>
      </c>
      <c r="J533" s="113">
        <v>0</v>
      </c>
      <c r="K533" s="113">
        <v>0</v>
      </c>
      <c r="L533" s="113">
        <v>1</v>
      </c>
      <c r="M533" s="113">
        <v>0</v>
      </c>
      <c r="N533" s="113"/>
    </row>
    <row r="534" spans="1:14">
      <c r="A534" s="269"/>
      <c r="B534" s="268" t="s">
        <v>1963</v>
      </c>
      <c r="C534" s="111"/>
      <c r="D534" s="112">
        <v>3</v>
      </c>
      <c r="E534" s="112">
        <v>1</v>
      </c>
      <c r="F534" s="112">
        <v>1</v>
      </c>
      <c r="G534" s="112">
        <v>0</v>
      </c>
      <c r="H534" s="112">
        <v>0</v>
      </c>
      <c r="I534" s="112">
        <v>0</v>
      </c>
      <c r="J534" s="112"/>
      <c r="K534" s="112"/>
      <c r="L534" s="112"/>
      <c r="M534" s="112"/>
      <c r="N534" s="112"/>
    </row>
    <row r="535" spans="1:14">
      <c r="A535" s="269"/>
      <c r="B535" s="268"/>
      <c r="C535" s="111" t="s">
        <v>4057</v>
      </c>
      <c r="D535" s="113">
        <v>0</v>
      </c>
      <c r="E535" s="113">
        <v>1</v>
      </c>
      <c r="F535" s="113">
        <v>0</v>
      </c>
      <c r="G535" s="113">
        <v>0</v>
      </c>
      <c r="H535" s="113">
        <v>0</v>
      </c>
      <c r="I535" s="113">
        <v>0</v>
      </c>
      <c r="J535" s="113">
        <v>0</v>
      </c>
      <c r="K535" s="113">
        <v>0</v>
      </c>
      <c r="L535" s="113">
        <v>0</v>
      </c>
      <c r="M535" s="113">
        <v>1</v>
      </c>
      <c r="N535" s="113"/>
    </row>
    <row r="536" spans="1:14">
      <c r="A536" s="269"/>
      <c r="B536" s="268"/>
      <c r="C536" s="111" t="s">
        <v>1934</v>
      </c>
      <c r="D536" s="113">
        <v>1</v>
      </c>
      <c r="E536" s="113">
        <v>0</v>
      </c>
      <c r="F536" s="113">
        <v>0</v>
      </c>
      <c r="G536" s="113">
        <v>0</v>
      </c>
      <c r="H536" s="113">
        <v>0</v>
      </c>
      <c r="I536" s="113">
        <v>0</v>
      </c>
      <c r="J536" s="113">
        <v>1</v>
      </c>
      <c r="K536" s="113">
        <v>0</v>
      </c>
      <c r="L536" s="113">
        <v>0</v>
      </c>
      <c r="M536" s="113">
        <v>0</v>
      </c>
      <c r="N536" s="113"/>
    </row>
    <row r="537" spans="1:14">
      <c r="A537" s="269"/>
      <c r="B537" s="268"/>
      <c r="C537" s="111" t="s">
        <v>5551</v>
      </c>
      <c r="D537" s="113">
        <v>0</v>
      </c>
      <c r="E537" s="113">
        <v>0</v>
      </c>
      <c r="F537" s="113">
        <v>1</v>
      </c>
      <c r="G537" s="113">
        <v>0</v>
      </c>
      <c r="H537" s="113">
        <v>0</v>
      </c>
      <c r="I537" s="113">
        <v>0</v>
      </c>
      <c r="J537" s="113">
        <v>0</v>
      </c>
      <c r="K537" s="113">
        <v>0</v>
      </c>
      <c r="L537" s="113">
        <v>0</v>
      </c>
      <c r="M537" s="113">
        <v>1</v>
      </c>
      <c r="N537" s="113"/>
    </row>
    <row r="538" spans="1:14">
      <c r="A538" s="269"/>
      <c r="B538" s="268"/>
      <c r="C538" s="111" t="s">
        <v>2657</v>
      </c>
      <c r="D538" s="113">
        <v>1</v>
      </c>
      <c r="E538" s="113">
        <v>0</v>
      </c>
      <c r="F538" s="113">
        <v>0</v>
      </c>
      <c r="G538" s="113">
        <v>0</v>
      </c>
      <c r="H538" s="113">
        <v>0</v>
      </c>
      <c r="I538" s="113">
        <v>0</v>
      </c>
      <c r="J538" s="113">
        <v>1</v>
      </c>
      <c r="K538" s="113">
        <v>0</v>
      </c>
      <c r="L538" s="113">
        <v>0</v>
      </c>
      <c r="M538" s="113">
        <v>0</v>
      </c>
      <c r="N538" s="113"/>
    </row>
    <row r="539" spans="1:14">
      <c r="A539" s="269"/>
      <c r="B539" s="268"/>
      <c r="C539" s="111" t="s">
        <v>2579</v>
      </c>
      <c r="D539" s="113">
        <v>1</v>
      </c>
      <c r="E539" s="113">
        <v>0</v>
      </c>
      <c r="F539" s="113">
        <v>0</v>
      </c>
      <c r="G539" s="113">
        <v>0</v>
      </c>
      <c r="H539" s="113">
        <v>0</v>
      </c>
      <c r="I539" s="113">
        <v>0</v>
      </c>
      <c r="J539" s="113">
        <v>0</v>
      </c>
      <c r="K539" s="113">
        <v>1</v>
      </c>
      <c r="L539" s="113">
        <v>0</v>
      </c>
      <c r="M539" s="113">
        <v>0</v>
      </c>
      <c r="N539" s="113"/>
    </row>
    <row r="540" spans="1:14">
      <c r="A540" s="269"/>
      <c r="B540" s="268" t="s">
        <v>2255</v>
      </c>
      <c r="C540" s="111"/>
      <c r="D540" s="112">
        <v>4</v>
      </c>
      <c r="E540" s="112">
        <v>3</v>
      </c>
      <c r="F540" s="112">
        <v>1</v>
      </c>
      <c r="G540" s="112">
        <v>0</v>
      </c>
      <c r="H540" s="112">
        <v>0</v>
      </c>
      <c r="I540" s="112">
        <v>0</v>
      </c>
      <c r="J540" s="112"/>
      <c r="K540" s="112"/>
      <c r="L540" s="112"/>
      <c r="M540" s="112"/>
      <c r="N540" s="112"/>
    </row>
    <row r="541" spans="1:14">
      <c r="A541" s="269"/>
      <c r="B541" s="268"/>
      <c r="C541" s="111" t="s">
        <v>5552</v>
      </c>
      <c r="D541" s="113">
        <v>4</v>
      </c>
      <c r="E541" s="113">
        <v>3</v>
      </c>
      <c r="F541" s="113">
        <v>1</v>
      </c>
      <c r="G541" s="113">
        <v>0</v>
      </c>
      <c r="H541" s="113">
        <v>0</v>
      </c>
      <c r="I541" s="113">
        <v>0</v>
      </c>
      <c r="J541" s="113">
        <v>3</v>
      </c>
      <c r="K541" s="113">
        <v>2</v>
      </c>
      <c r="L541" s="113">
        <v>0</v>
      </c>
      <c r="M541" s="113">
        <v>3</v>
      </c>
      <c r="N541" s="113"/>
    </row>
    <row r="542" spans="1:14">
      <c r="A542" s="269"/>
      <c r="B542" s="268" t="s">
        <v>2259</v>
      </c>
      <c r="C542" s="111"/>
      <c r="D542" s="112">
        <v>1</v>
      </c>
      <c r="E542" s="112">
        <v>0</v>
      </c>
      <c r="F542" s="112">
        <v>0</v>
      </c>
      <c r="G542" s="112">
        <v>0</v>
      </c>
      <c r="H542" s="112">
        <v>0</v>
      </c>
      <c r="I542" s="112">
        <v>0</v>
      </c>
      <c r="J542" s="112"/>
      <c r="K542" s="112"/>
      <c r="L542" s="112"/>
      <c r="M542" s="112"/>
      <c r="N542" s="112"/>
    </row>
    <row r="543" spans="1:14">
      <c r="A543" s="269"/>
      <c r="B543" s="268"/>
      <c r="C543" s="111" t="s">
        <v>5553</v>
      </c>
      <c r="D543" s="113">
        <v>1</v>
      </c>
      <c r="E543" s="113">
        <v>0</v>
      </c>
      <c r="F543" s="113">
        <v>0</v>
      </c>
      <c r="G543" s="113">
        <v>0</v>
      </c>
      <c r="H543" s="113">
        <v>0</v>
      </c>
      <c r="I543" s="113">
        <v>0</v>
      </c>
      <c r="J543" s="113">
        <v>0</v>
      </c>
      <c r="K543" s="113">
        <v>0</v>
      </c>
      <c r="L543" s="113">
        <v>0</v>
      </c>
      <c r="M543" s="113">
        <v>1</v>
      </c>
      <c r="N543" s="113"/>
    </row>
    <row r="544" spans="1:14">
      <c r="A544" s="269" t="s">
        <v>74</v>
      </c>
      <c r="B544" s="117" t="s">
        <v>1904</v>
      </c>
      <c r="C544" s="119"/>
      <c r="D544" s="112">
        <v>75</v>
      </c>
      <c r="E544" s="112">
        <v>10</v>
      </c>
      <c r="F544" s="112">
        <v>10</v>
      </c>
      <c r="G544" s="112">
        <v>4</v>
      </c>
      <c r="H544" s="112">
        <v>3</v>
      </c>
      <c r="I544" s="112">
        <v>3</v>
      </c>
      <c r="J544" s="112"/>
      <c r="K544" s="112"/>
      <c r="L544" s="112"/>
      <c r="M544" s="112"/>
      <c r="N544" s="112"/>
    </row>
    <row r="545" spans="1:14">
      <c r="A545" s="269"/>
      <c r="B545" s="270" t="s">
        <v>1905</v>
      </c>
      <c r="C545" s="111"/>
      <c r="D545" s="112">
        <v>49</v>
      </c>
      <c r="E545" s="112">
        <v>9</v>
      </c>
      <c r="F545" s="112">
        <v>9</v>
      </c>
      <c r="G545" s="112">
        <v>0</v>
      </c>
      <c r="H545" s="112">
        <v>2</v>
      </c>
      <c r="I545" s="112">
        <v>3</v>
      </c>
      <c r="J545" s="112"/>
      <c r="K545" s="112"/>
      <c r="L545" s="112"/>
      <c r="M545" s="112"/>
      <c r="N545" s="112"/>
    </row>
    <row r="546" spans="1:14">
      <c r="A546" s="269"/>
      <c r="B546" s="270"/>
      <c r="C546" s="111" t="s">
        <v>5554</v>
      </c>
      <c r="D546" s="113">
        <v>1</v>
      </c>
      <c r="E546" s="113">
        <v>0</v>
      </c>
      <c r="F546" s="113">
        <v>0</v>
      </c>
      <c r="G546" s="113">
        <v>0</v>
      </c>
      <c r="H546" s="113">
        <v>0</v>
      </c>
      <c r="I546" s="113">
        <v>0</v>
      </c>
      <c r="J546" s="113">
        <v>0</v>
      </c>
      <c r="K546" s="113">
        <v>0</v>
      </c>
      <c r="L546" s="113">
        <v>1</v>
      </c>
      <c r="M546" s="113">
        <v>0</v>
      </c>
      <c r="N546" s="113">
        <v>3706</v>
      </c>
    </row>
    <row r="547" spans="1:14">
      <c r="A547" s="269"/>
      <c r="B547" s="270"/>
      <c r="C547" s="111" t="s">
        <v>5555</v>
      </c>
      <c r="D547" s="113">
        <v>1</v>
      </c>
      <c r="E547" s="113">
        <v>0</v>
      </c>
      <c r="F547" s="113">
        <v>0</v>
      </c>
      <c r="G547" s="113">
        <v>0</v>
      </c>
      <c r="H547" s="113">
        <v>0</v>
      </c>
      <c r="I547" s="113">
        <v>0</v>
      </c>
      <c r="J547" s="113">
        <v>0</v>
      </c>
      <c r="K547" s="113">
        <v>0</v>
      </c>
      <c r="L547" s="113">
        <v>1</v>
      </c>
      <c r="M547" s="113">
        <v>0</v>
      </c>
      <c r="N547" s="113">
        <v>37022</v>
      </c>
    </row>
    <row r="548" spans="1:14">
      <c r="A548" s="269"/>
      <c r="B548" s="270"/>
      <c r="C548" s="111" t="s">
        <v>5556</v>
      </c>
      <c r="D548" s="113">
        <v>1</v>
      </c>
      <c r="E548" s="113">
        <v>0</v>
      </c>
      <c r="F548" s="113">
        <v>0</v>
      </c>
      <c r="G548" s="113">
        <v>0</v>
      </c>
      <c r="H548" s="113">
        <v>0</v>
      </c>
      <c r="I548" s="113">
        <v>0</v>
      </c>
      <c r="J548" s="113">
        <v>0</v>
      </c>
      <c r="K548" s="113">
        <v>0</v>
      </c>
      <c r="L548" s="113">
        <v>1</v>
      </c>
      <c r="M548" s="113">
        <v>0</v>
      </c>
      <c r="N548" s="113">
        <v>134763</v>
      </c>
    </row>
    <row r="549" spans="1:14">
      <c r="A549" s="269"/>
      <c r="B549" s="270"/>
      <c r="C549" s="111" t="s">
        <v>5557</v>
      </c>
      <c r="D549" s="113">
        <v>2</v>
      </c>
      <c r="E549" s="113">
        <v>0</v>
      </c>
      <c r="F549" s="113">
        <v>0</v>
      </c>
      <c r="G549" s="113">
        <v>0</v>
      </c>
      <c r="H549" s="113">
        <v>0</v>
      </c>
      <c r="I549" s="113">
        <v>0</v>
      </c>
      <c r="J549" s="113">
        <v>1</v>
      </c>
      <c r="K549" s="113">
        <v>0</v>
      </c>
      <c r="L549" s="113">
        <v>1</v>
      </c>
      <c r="M549" s="113">
        <v>0</v>
      </c>
      <c r="N549" s="113">
        <v>7174</v>
      </c>
    </row>
    <row r="550" spans="1:14">
      <c r="A550" s="269"/>
      <c r="B550" s="270"/>
      <c r="C550" s="111" t="s">
        <v>5558</v>
      </c>
      <c r="D550" s="113">
        <v>1</v>
      </c>
      <c r="E550" s="113">
        <v>0</v>
      </c>
      <c r="F550" s="113">
        <v>0</v>
      </c>
      <c r="G550" s="113">
        <v>0</v>
      </c>
      <c r="H550" s="113">
        <v>2</v>
      </c>
      <c r="I550" s="113">
        <v>1</v>
      </c>
      <c r="J550" s="113">
        <v>2</v>
      </c>
      <c r="K550" s="113">
        <v>2</v>
      </c>
      <c r="L550" s="113">
        <v>0</v>
      </c>
      <c r="M550" s="113">
        <v>0</v>
      </c>
      <c r="N550" s="113">
        <v>7492</v>
      </c>
    </row>
    <row r="551" spans="1:14">
      <c r="A551" s="269"/>
      <c r="B551" s="270"/>
      <c r="C551" s="111" t="s">
        <v>2588</v>
      </c>
      <c r="D551" s="113">
        <v>4</v>
      </c>
      <c r="E551" s="113">
        <v>2</v>
      </c>
      <c r="F551" s="113">
        <v>0</v>
      </c>
      <c r="G551" s="113">
        <v>0</v>
      </c>
      <c r="H551" s="113">
        <v>0</v>
      </c>
      <c r="I551" s="113">
        <v>0</v>
      </c>
      <c r="J551" s="113">
        <v>0</v>
      </c>
      <c r="K551" s="113">
        <v>3</v>
      </c>
      <c r="L551" s="113">
        <v>2</v>
      </c>
      <c r="M551" s="113">
        <v>1</v>
      </c>
      <c r="N551" s="113">
        <v>24865</v>
      </c>
    </row>
    <row r="552" spans="1:14">
      <c r="A552" s="269"/>
      <c r="B552" s="270"/>
      <c r="C552" s="111" t="s">
        <v>5559</v>
      </c>
      <c r="D552" s="113">
        <v>1</v>
      </c>
      <c r="E552" s="113">
        <v>0</v>
      </c>
      <c r="F552" s="113">
        <v>0</v>
      </c>
      <c r="G552" s="113">
        <v>0</v>
      </c>
      <c r="H552" s="113">
        <v>0</v>
      </c>
      <c r="I552" s="113">
        <v>0</v>
      </c>
      <c r="J552" s="113">
        <v>0</v>
      </c>
      <c r="K552" s="113">
        <v>1</v>
      </c>
      <c r="L552" s="113">
        <v>0</v>
      </c>
      <c r="M552" s="113">
        <v>0</v>
      </c>
      <c r="N552" s="113">
        <v>17652</v>
      </c>
    </row>
    <row r="553" spans="1:14">
      <c r="A553" s="269"/>
      <c r="B553" s="270"/>
      <c r="C553" s="111" t="s">
        <v>5560</v>
      </c>
      <c r="D553" s="113">
        <v>1</v>
      </c>
      <c r="E553" s="113">
        <v>0</v>
      </c>
      <c r="F553" s="113">
        <v>0</v>
      </c>
      <c r="G553" s="113">
        <v>0</v>
      </c>
      <c r="H553" s="113">
        <v>0</v>
      </c>
      <c r="I553" s="113">
        <v>0</v>
      </c>
      <c r="J553" s="113">
        <v>0</v>
      </c>
      <c r="K553" s="113">
        <v>1</v>
      </c>
      <c r="L553" s="113">
        <v>0</v>
      </c>
      <c r="M553" s="113">
        <v>0</v>
      </c>
      <c r="N553" s="113">
        <v>22874</v>
      </c>
    </row>
    <row r="554" spans="1:14">
      <c r="A554" s="269"/>
      <c r="B554" s="270"/>
      <c r="C554" s="111" t="s">
        <v>2589</v>
      </c>
      <c r="D554" s="113">
        <v>1</v>
      </c>
      <c r="E554" s="113">
        <v>0</v>
      </c>
      <c r="F554" s="113">
        <v>0</v>
      </c>
      <c r="G554" s="113">
        <v>0</v>
      </c>
      <c r="H554" s="113">
        <v>0</v>
      </c>
      <c r="I554" s="113">
        <v>0</v>
      </c>
      <c r="J554" s="113">
        <v>0</v>
      </c>
      <c r="K554" s="113">
        <v>1</v>
      </c>
      <c r="L554" s="113">
        <v>0</v>
      </c>
      <c r="M554" s="113">
        <v>0</v>
      </c>
      <c r="N554" s="113">
        <v>62202</v>
      </c>
    </row>
    <row r="555" spans="1:14">
      <c r="A555" s="269"/>
      <c r="B555" s="270"/>
      <c r="C555" s="111" t="s">
        <v>5561</v>
      </c>
      <c r="D555" s="113">
        <v>2</v>
      </c>
      <c r="E555" s="113">
        <v>0</v>
      </c>
      <c r="F555" s="113">
        <v>0</v>
      </c>
      <c r="G555" s="113">
        <v>0</v>
      </c>
      <c r="H555" s="113">
        <v>0</v>
      </c>
      <c r="I555" s="113">
        <v>0</v>
      </c>
      <c r="J555" s="113">
        <v>0</v>
      </c>
      <c r="K555" s="113">
        <v>2</v>
      </c>
      <c r="L555" s="113">
        <v>0</v>
      </c>
      <c r="M555" s="113">
        <v>0</v>
      </c>
      <c r="N555" s="113">
        <v>102014</v>
      </c>
    </row>
    <row r="556" spans="1:14">
      <c r="A556" s="269"/>
      <c r="B556" s="270"/>
      <c r="C556" s="111" t="s">
        <v>5562</v>
      </c>
      <c r="D556" s="115">
        <v>0</v>
      </c>
      <c r="E556" s="113">
        <v>0</v>
      </c>
      <c r="F556" s="113">
        <v>0</v>
      </c>
      <c r="G556" s="113">
        <v>0</v>
      </c>
      <c r="H556" s="113">
        <v>0</v>
      </c>
      <c r="I556" s="113">
        <v>1</v>
      </c>
      <c r="J556" s="113">
        <v>0</v>
      </c>
      <c r="K556" s="113">
        <v>0</v>
      </c>
      <c r="L556" s="113">
        <v>0</v>
      </c>
      <c r="M556" s="113">
        <v>1</v>
      </c>
      <c r="N556" s="113">
        <v>57790</v>
      </c>
    </row>
    <row r="557" spans="1:14">
      <c r="A557" s="269"/>
      <c r="B557" s="270"/>
      <c r="C557" s="111" t="s">
        <v>2594</v>
      </c>
      <c r="D557" s="115">
        <v>1</v>
      </c>
      <c r="E557" s="113">
        <v>0</v>
      </c>
      <c r="F557" s="113">
        <v>0</v>
      </c>
      <c r="G557" s="113">
        <v>0</v>
      </c>
      <c r="H557" s="113">
        <v>0</v>
      </c>
      <c r="I557" s="113">
        <v>0</v>
      </c>
      <c r="J557" s="113">
        <v>0</v>
      </c>
      <c r="K557" s="113">
        <v>0</v>
      </c>
      <c r="L557" s="113">
        <v>1</v>
      </c>
      <c r="M557" s="113">
        <v>0</v>
      </c>
      <c r="N557" s="113">
        <v>23788</v>
      </c>
    </row>
    <row r="558" spans="1:14" ht="19">
      <c r="A558" s="269"/>
      <c r="B558" s="270"/>
      <c r="C558" s="111" t="s">
        <v>7510</v>
      </c>
      <c r="D558" s="113">
        <v>1</v>
      </c>
      <c r="E558" s="113">
        <v>1</v>
      </c>
      <c r="F558" s="113">
        <v>2</v>
      </c>
      <c r="G558" s="113">
        <v>0</v>
      </c>
      <c r="H558" s="113">
        <v>0</v>
      </c>
      <c r="I558" s="113">
        <v>0</v>
      </c>
      <c r="J558" s="113">
        <v>0</v>
      </c>
      <c r="K558" s="113">
        <v>1</v>
      </c>
      <c r="L558" s="113">
        <v>1</v>
      </c>
      <c r="M558" s="113">
        <v>1</v>
      </c>
      <c r="N558" s="113">
        <v>9084</v>
      </c>
    </row>
    <row r="559" spans="1:14">
      <c r="A559" s="269"/>
      <c r="B559" s="270"/>
      <c r="C559" s="111" t="s">
        <v>5563</v>
      </c>
      <c r="D559" s="113">
        <v>4</v>
      </c>
      <c r="E559" s="113">
        <v>1</v>
      </c>
      <c r="F559" s="113">
        <v>2</v>
      </c>
      <c r="G559" s="113">
        <v>0</v>
      </c>
      <c r="H559" s="113">
        <v>0</v>
      </c>
      <c r="I559" s="113">
        <v>1</v>
      </c>
      <c r="J559" s="113">
        <v>4</v>
      </c>
      <c r="K559" s="113">
        <v>0</v>
      </c>
      <c r="L559" s="113">
        <v>3</v>
      </c>
      <c r="M559" s="113">
        <v>1</v>
      </c>
      <c r="N559" s="113">
        <v>16203</v>
      </c>
    </row>
    <row r="560" spans="1:14">
      <c r="A560" s="269"/>
      <c r="B560" s="270"/>
      <c r="C560" s="111" t="s">
        <v>2597</v>
      </c>
      <c r="D560" s="113">
        <v>5</v>
      </c>
      <c r="E560" s="113">
        <v>1</v>
      </c>
      <c r="F560" s="113">
        <v>1</v>
      </c>
      <c r="G560" s="113">
        <v>0</v>
      </c>
      <c r="H560" s="113">
        <v>0</v>
      </c>
      <c r="I560" s="113">
        <v>0</v>
      </c>
      <c r="J560" s="113">
        <v>2</v>
      </c>
      <c r="K560" s="113">
        <v>2</v>
      </c>
      <c r="L560" s="113">
        <v>2</v>
      </c>
      <c r="M560" s="113">
        <v>1</v>
      </c>
      <c r="N560" s="113">
        <v>77522</v>
      </c>
    </row>
    <row r="561" spans="1:14">
      <c r="A561" s="269"/>
      <c r="B561" s="270"/>
      <c r="C561" s="111" t="s">
        <v>5564</v>
      </c>
      <c r="D561" s="113">
        <v>1</v>
      </c>
      <c r="E561" s="113">
        <v>0</v>
      </c>
      <c r="F561" s="113">
        <v>0</v>
      </c>
      <c r="G561" s="113">
        <v>0</v>
      </c>
      <c r="H561" s="113">
        <v>0</v>
      </c>
      <c r="I561" s="113">
        <v>0</v>
      </c>
      <c r="J561" s="113">
        <v>0</v>
      </c>
      <c r="K561" s="113">
        <v>0</v>
      </c>
      <c r="L561" s="113">
        <v>0</v>
      </c>
      <c r="M561" s="113">
        <v>1</v>
      </c>
      <c r="N561" s="113">
        <v>2460</v>
      </c>
    </row>
    <row r="562" spans="1:14">
      <c r="A562" s="269"/>
      <c r="B562" s="270"/>
      <c r="C562" s="111" t="s">
        <v>5565</v>
      </c>
      <c r="D562" s="113">
        <v>3</v>
      </c>
      <c r="E562" s="113">
        <v>0</v>
      </c>
      <c r="F562" s="113">
        <v>0</v>
      </c>
      <c r="G562" s="113">
        <v>0</v>
      </c>
      <c r="H562" s="113">
        <v>0</v>
      </c>
      <c r="I562" s="113">
        <v>0</v>
      </c>
      <c r="J562" s="113">
        <v>0</v>
      </c>
      <c r="K562" s="113">
        <v>3</v>
      </c>
      <c r="L562" s="113">
        <v>0</v>
      </c>
      <c r="M562" s="113">
        <v>0</v>
      </c>
      <c r="N562" s="113">
        <v>26550</v>
      </c>
    </row>
    <row r="563" spans="1:14">
      <c r="A563" s="269"/>
      <c r="B563" s="270"/>
      <c r="C563" s="111" t="s">
        <v>5566</v>
      </c>
      <c r="D563" s="113">
        <v>0</v>
      </c>
      <c r="E563" s="113">
        <v>0</v>
      </c>
      <c r="F563" s="113">
        <v>1</v>
      </c>
      <c r="G563" s="113">
        <v>0</v>
      </c>
      <c r="H563" s="113">
        <v>0</v>
      </c>
      <c r="I563" s="113">
        <v>0</v>
      </c>
      <c r="J563" s="113">
        <v>0</v>
      </c>
      <c r="K563" s="113">
        <v>0</v>
      </c>
      <c r="L563" s="113">
        <v>1</v>
      </c>
      <c r="M563" s="113">
        <v>0</v>
      </c>
      <c r="N563" s="113">
        <v>23499</v>
      </c>
    </row>
    <row r="564" spans="1:14">
      <c r="A564" s="269"/>
      <c r="B564" s="270"/>
      <c r="C564" s="111" t="s">
        <v>5567</v>
      </c>
      <c r="D564" s="113">
        <v>10</v>
      </c>
      <c r="E564" s="113">
        <v>0</v>
      </c>
      <c r="F564" s="113">
        <v>0</v>
      </c>
      <c r="G564" s="113">
        <v>0</v>
      </c>
      <c r="H564" s="113">
        <v>0</v>
      </c>
      <c r="I564" s="113">
        <v>0</v>
      </c>
      <c r="J564" s="113">
        <v>6</v>
      </c>
      <c r="K564" s="113">
        <v>4</v>
      </c>
      <c r="L564" s="113">
        <v>0</v>
      </c>
      <c r="M564" s="113">
        <v>0</v>
      </c>
      <c r="N564" s="113">
        <v>5731</v>
      </c>
    </row>
    <row r="565" spans="1:14">
      <c r="A565" s="269"/>
      <c r="B565" s="270"/>
      <c r="C565" s="111" t="s">
        <v>2601</v>
      </c>
      <c r="D565" s="113">
        <v>1</v>
      </c>
      <c r="E565" s="113">
        <v>0</v>
      </c>
      <c r="F565" s="113">
        <v>0</v>
      </c>
      <c r="G565" s="113">
        <v>0</v>
      </c>
      <c r="H565" s="113">
        <v>0</v>
      </c>
      <c r="I565" s="113">
        <v>0</v>
      </c>
      <c r="J565" s="113">
        <v>0</v>
      </c>
      <c r="K565" s="113">
        <v>0</v>
      </c>
      <c r="L565" s="113">
        <v>1</v>
      </c>
      <c r="M565" s="113">
        <v>0</v>
      </c>
      <c r="N565" s="113">
        <v>24308</v>
      </c>
    </row>
    <row r="566" spans="1:14">
      <c r="A566" s="269"/>
      <c r="B566" s="270"/>
      <c r="C566" s="111" t="s">
        <v>5568</v>
      </c>
      <c r="D566" s="113">
        <v>0</v>
      </c>
      <c r="E566" s="113">
        <v>0</v>
      </c>
      <c r="F566" s="113">
        <v>1</v>
      </c>
      <c r="G566" s="113">
        <v>0</v>
      </c>
      <c r="H566" s="113">
        <v>0</v>
      </c>
      <c r="I566" s="113">
        <v>0</v>
      </c>
      <c r="J566" s="113">
        <v>0</v>
      </c>
      <c r="K566" s="113">
        <v>0</v>
      </c>
      <c r="L566" s="113">
        <v>1</v>
      </c>
      <c r="M566" s="113">
        <v>0</v>
      </c>
      <c r="N566" s="113">
        <v>10260</v>
      </c>
    </row>
    <row r="567" spans="1:14">
      <c r="A567" s="269"/>
      <c r="B567" s="270"/>
      <c r="C567" s="111" t="s">
        <v>3916</v>
      </c>
      <c r="D567" s="113">
        <v>1</v>
      </c>
      <c r="E567" s="113">
        <v>0</v>
      </c>
      <c r="F567" s="113">
        <v>0</v>
      </c>
      <c r="G567" s="113">
        <v>0</v>
      </c>
      <c r="H567" s="113">
        <v>0</v>
      </c>
      <c r="I567" s="113">
        <v>0</v>
      </c>
      <c r="J567" s="113">
        <v>0</v>
      </c>
      <c r="K567" s="113">
        <v>0</v>
      </c>
      <c r="L567" s="113">
        <v>0</v>
      </c>
      <c r="M567" s="113">
        <v>1</v>
      </c>
      <c r="N567" s="113">
        <v>5229</v>
      </c>
    </row>
    <row r="568" spans="1:14">
      <c r="A568" s="269"/>
      <c r="B568" s="270"/>
      <c r="C568" s="111" t="s">
        <v>5569</v>
      </c>
      <c r="D568" s="113">
        <v>1</v>
      </c>
      <c r="E568" s="113">
        <v>0</v>
      </c>
      <c r="F568" s="113">
        <v>0</v>
      </c>
      <c r="G568" s="113">
        <v>0</v>
      </c>
      <c r="H568" s="113">
        <v>0</v>
      </c>
      <c r="I568" s="113">
        <v>0</v>
      </c>
      <c r="J568" s="113">
        <v>0</v>
      </c>
      <c r="K568" s="113">
        <v>1</v>
      </c>
      <c r="L568" s="113">
        <v>0</v>
      </c>
      <c r="M568" s="113">
        <v>0</v>
      </c>
      <c r="N568" s="113">
        <v>2018</v>
      </c>
    </row>
    <row r="569" spans="1:14">
      <c r="A569" s="269"/>
      <c r="B569" s="270"/>
      <c r="C569" s="111" t="s">
        <v>5570</v>
      </c>
      <c r="D569" s="113">
        <v>2</v>
      </c>
      <c r="E569" s="113">
        <v>0</v>
      </c>
      <c r="F569" s="113">
        <v>0</v>
      </c>
      <c r="G569" s="113">
        <v>0</v>
      </c>
      <c r="H569" s="113">
        <v>0</v>
      </c>
      <c r="I569" s="113">
        <v>0</v>
      </c>
      <c r="J569" s="113">
        <v>0</v>
      </c>
      <c r="K569" s="113">
        <v>0</v>
      </c>
      <c r="L569" s="113">
        <v>2</v>
      </c>
      <c r="M569" s="113">
        <v>0</v>
      </c>
      <c r="N569" s="113">
        <v>10414</v>
      </c>
    </row>
    <row r="570" spans="1:14">
      <c r="A570" s="269"/>
      <c r="B570" s="270"/>
      <c r="C570" s="111" t="s">
        <v>5571</v>
      </c>
      <c r="D570" s="113">
        <v>1</v>
      </c>
      <c r="E570" s="113">
        <v>0</v>
      </c>
      <c r="F570" s="113">
        <v>0</v>
      </c>
      <c r="G570" s="113">
        <v>0</v>
      </c>
      <c r="H570" s="113">
        <v>0</v>
      </c>
      <c r="I570" s="113">
        <v>0</v>
      </c>
      <c r="J570" s="113">
        <v>0</v>
      </c>
      <c r="K570" s="113">
        <v>1</v>
      </c>
      <c r="L570" s="113">
        <v>0</v>
      </c>
      <c r="M570" s="113">
        <v>0</v>
      </c>
      <c r="N570" s="113">
        <v>1628</v>
      </c>
    </row>
    <row r="571" spans="1:14">
      <c r="A571" s="269"/>
      <c r="B571" s="270"/>
      <c r="C571" s="111" t="s">
        <v>5572</v>
      </c>
      <c r="D571" s="113">
        <v>0</v>
      </c>
      <c r="E571" s="113">
        <v>3</v>
      </c>
      <c r="F571" s="113">
        <v>0</v>
      </c>
      <c r="G571" s="113">
        <v>0</v>
      </c>
      <c r="H571" s="113">
        <v>0</v>
      </c>
      <c r="I571" s="113">
        <v>0</v>
      </c>
      <c r="J571" s="113">
        <v>0</v>
      </c>
      <c r="K571" s="113">
        <v>0</v>
      </c>
      <c r="L571" s="113">
        <v>0</v>
      </c>
      <c r="M571" s="113">
        <v>3</v>
      </c>
      <c r="N571" s="113">
        <v>67174</v>
      </c>
    </row>
    <row r="572" spans="1:14">
      <c r="A572" s="269"/>
      <c r="B572" s="270"/>
      <c r="C572" s="111" t="s">
        <v>2603</v>
      </c>
      <c r="D572" s="113">
        <v>1</v>
      </c>
      <c r="E572" s="113">
        <v>0</v>
      </c>
      <c r="F572" s="113">
        <v>0</v>
      </c>
      <c r="G572" s="113">
        <v>0</v>
      </c>
      <c r="H572" s="113">
        <v>0</v>
      </c>
      <c r="I572" s="113">
        <v>0</v>
      </c>
      <c r="J572" s="113">
        <v>0</v>
      </c>
      <c r="K572" s="113">
        <v>0</v>
      </c>
      <c r="L572" s="113">
        <v>1</v>
      </c>
      <c r="M572" s="113">
        <v>0</v>
      </c>
      <c r="N572" s="113">
        <v>27858</v>
      </c>
    </row>
    <row r="573" spans="1:14">
      <c r="A573" s="269"/>
      <c r="B573" s="270"/>
      <c r="C573" s="111" t="s">
        <v>2605</v>
      </c>
      <c r="D573" s="113">
        <v>2</v>
      </c>
      <c r="E573" s="113">
        <v>1</v>
      </c>
      <c r="F573" s="113">
        <v>2</v>
      </c>
      <c r="G573" s="113">
        <v>0</v>
      </c>
      <c r="H573" s="113">
        <v>0</v>
      </c>
      <c r="I573" s="113">
        <v>0</v>
      </c>
      <c r="J573" s="113">
        <v>0</v>
      </c>
      <c r="K573" s="113">
        <v>3</v>
      </c>
      <c r="L573" s="113">
        <v>2</v>
      </c>
      <c r="M573" s="113">
        <v>0</v>
      </c>
      <c r="N573" s="113">
        <v>70414</v>
      </c>
    </row>
    <row r="574" spans="1:14">
      <c r="A574" s="269"/>
      <c r="B574" s="269" t="s">
        <v>1955</v>
      </c>
      <c r="C574" s="111"/>
      <c r="D574" s="112">
        <v>4</v>
      </c>
      <c r="E574" s="112">
        <v>0</v>
      </c>
      <c r="F574" s="112">
        <v>0</v>
      </c>
      <c r="G574" s="112">
        <v>0</v>
      </c>
      <c r="H574" s="112">
        <v>0</v>
      </c>
      <c r="I574" s="112">
        <v>0</v>
      </c>
      <c r="J574" s="112"/>
      <c r="K574" s="112"/>
      <c r="L574" s="112"/>
      <c r="M574" s="112"/>
      <c r="N574" s="112"/>
    </row>
    <row r="575" spans="1:14">
      <c r="A575" s="269"/>
      <c r="B575" s="269"/>
      <c r="C575" s="111" t="s">
        <v>2000</v>
      </c>
      <c r="D575" s="113">
        <v>1</v>
      </c>
      <c r="E575" s="113">
        <v>0</v>
      </c>
      <c r="F575" s="113">
        <v>0</v>
      </c>
      <c r="G575" s="113">
        <v>0</v>
      </c>
      <c r="H575" s="113">
        <v>0</v>
      </c>
      <c r="I575" s="113">
        <v>0</v>
      </c>
      <c r="J575" s="113">
        <v>0</v>
      </c>
      <c r="K575" s="113">
        <v>0</v>
      </c>
      <c r="L575" s="113">
        <v>1</v>
      </c>
      <c r="M575" s="113">
        <v>0</v>
      </c>
      <c r="N575" s="113"/>
    </row>
    <row r="576" spans="1:14">
      <c r="A576" s="269"/>
      <c r="B576" s="269"/>
      <c r="C576" s="111" t="s">
        <v>3060</v>
      </c>
      <c r="D576" s="113">
        <v>2</v>
      </c>
      <c r="E576" s="113">
        <v>0</v>
      </c>
      <c r="F576" s="113">
        <v>0</v>
      </c>
      <c r="G576" s="113">
        <v>0</v>
      </c>
      <c r="H576" s="113">
        <v>0</v>
      </c>
      <c r="I576" s="113">
        <v>0</v>
      </c>
      <c r="J576" s="113">
        <v>1</v>
      </c>
      <c r="K576" s="113">
        <v>1</v>
      </c>
      <c r="L576" s="113">
        <v>0</v>
      </c>
      <c r="M576" s="113">
        <v>0</v>
      </c>
      <c r="N576" s="113"/>
    </row>
    <row r="577" spans="1:14">
      <c r="A577" s="269"/>
      <c r="B577" s="269"/>
      <c r="C577" s="111" t="s">
        <v>5547</v>
      </c>
      <c r="D577" s="113">
        <v>1</v>
      </c>
      <c r="E577" s="113">
        <v>0</v>
      </c>
      <c r="F577" s="113">
        <v>0</v>
      </c>
      <c r="G577" s="113">
        <v>0</v>
      </c>
      <c r="H577" s="113">
        <v>0</v>
      </c>
      <c r="I577" s="113">
        <v>0</v>
      </c>
      <c r="J577" s="113">
        <v>0</v>
      </c>
      <c r="K577" s="113">
        <v>0</v>
      </c>
      <c r="L577" s="113">
        <v>0</v>
      </c>
      <c r="M577" s="113">
        <v>1</v>
      </c>
      <c r="N577" s="113"/>
    </row>
    <row r="578" spans="1:14">
      <c r="A578" s="269"/>
      <c r="B578" s="269" t="s">
        <v>1963</v>
      </c>
      <c r="C578" s="111"/>
      <c r="D578" s="112">
        <v>22</v>
      </c>
      <c r="E578" s="112">
        <v>1</v>
      </c>
      <c r="F578" s="112">
        <v>1</v>
      </c>
      <c r="G578" s="112">
        <v>4</v>
      </c>
      <c r="H578" s="112">
        <v>1</v>
      </c>
      <c r="I578" s="112">
        <v>0</v>
      </c>
      <c r="J578" s="112"/>
      <c r="K578" s="112"/>
      <c r="L578" s="112"/>
      <c r="M578" s="112"/>
      <c r="N578" s="112"/>
    </row>
    <row r="579" spans="1:14">
      <c r="A579" s="269"/>
      <c r="B579" s="269"/>
      <c r="C579" s="111" t="s">
        <v>5573</v>
      </c>
      <c r="D579" s="113">
        <v>2</v>
      </c>
      <c r="E579" s="113">
        <v>0</v>
      </c>
      <c r="F579" s="113">
        <v>1</v>
      </c>
      <c r="G579" s="113">
        <v>0</v>
      </c>
      <c r="H579" s="113">
        <v>0</v>
      </c>
      <c r="I579" s="113">
        <v>0</v>
      </c>
      <c r="J579" s="113">
        <v>1</v>
      </c>
      <c r="K579" s="113">
        <v>1</v>
      </c>
      <c r="L579" s="113">
        <v>1</v>
      </c>
      <c r="M579" s="113">
        <v>0</v>
      </c>
      <c r="N579" s="113"/>
    </row>
    <row r="580" spans="1:14">
      <c r="A580" s="269"/>
      <c r="B580" s="269"/>
      <c r="C580" s="111" t="s">
        <v>2588</v>
      </c>
      <c r="D580" s="113">
        <v>1</v>
      </c>
      <c r="E580" s="113">
        <v>0</v>
      </c>
      <c r="F580" s="113">
        <v>0</v>
      </c>
      <c r="G580" s="113">
        <v>0</v>
      </c>
      <c r="H580" s="113">
        <v>0</v>
      </c>
      <c r="I580" s="113">
        <v>0</v>
      </c>
      <c r="J580" s="113">
        <v>0</v>
      </c>
      <c r="K580" s="113">
        <v>0</v>
      </c>
      <c r="L580" s="113">
        <v>0</v>
      </c>
      <c r="M580" s="113">
        <v>1</v>
      </c>
      <c r="N580" s="113"/>
    </row>
    <row r="581" spans="1:14" ht="19">
      <c r="A581" s="269"/>
      <c r="B581" s="269"/>
      <c r="C581" s="111" t="s">
        <v>7511</v>
      </c>
      <c r="D581" s="113">
        <v>3</v>
      </c>
      <c r="E581" s="113">
        <v>0</v>
      </c>
      <c r="F581" s="113">
        <v>0</v>
      </c>
      <c r="G581" s="113">
        <v>0</v>
      </c>
      <c r="H581" s="113">
        <v>0</v>
      </c>
      <c r="I581" s="113">
        <v>0</v>
      </c>
      <c r="J581" s="113">
        <v>1</v>
      </c>
      <c r="K581" s="113">
        <v>1</v>
      </c>
      <c r="L581" s="113">
        <v>0</v>
      </c>
      <c r="M581" s="113">
        <v>0</v>
      </c>
      <c r="N581" s="113"/>
    </row>
    <row r="582" spans="1:14">
      <c r="A582" s="269"/>
      <c r="B582" s="269"/>
      <c r="C582" s="111" t="s">
        <v>4057</v>
      </c>
      <c r="D582" s="113">
        <v>2</v>
      </c>
      <c r="E582" s="113">
        <v>0</v>
      </c>
      <c r="F582" s="113">
        <v>0</v>
      </c>
      <c r="G582" s="113">
        <v>0</v>
      </c>
      <c r="H582" s="113">
        <v>0</v>
      </c>
      <c r="I582" s="113">
        <v>0</v>
      </c>
      <c r="J582" s="113">
        <v>0</v>
      </c>
      <c r="K582" s="113">
        <v>0</v>
      </c>
      <c r="L582" s="113">
        <v>0</v>
      </c>
      <c r="M582" s="113">
        <v>2</v>
      </c>
      <c r="N582" s="113"/>
    </row>
    <row r="583" spans="1:14">
      <c r="A583" s="269"/>
      <c r="B583" s="269"/>
      <c r="C583" s="111" t="s">
        <v>5574</v>
      </c>
      <c r="D583" s="115">
        <v>2</v>
      </c>
      <c r="E583" s="113">
        <v>0</v>
      </c>
      <c r="F583" s="113">
        <v>0</v>
      </c>
      <c r="G583" s="113">
        <v>0</v>
      </c>
      <c r="H583" s="113">
        <v>1</v>
      </c>
      <c r="I583" s="113">
        <v>0</v>
      </c>
      <c r="J583" s="115">
        <v>1</v>
      </c>
      <c r="K583" s="113">
        <v>2</v>
      </c>
      <c r="L583" s="113">
        <v>0</v>
      </c>
      <c r="M583" s="113">
        <v>0</v>
      </c>
      <c r="N583" s="113"/>
    </row>
    <row r="584" spans="1:14">
      <c r="A584" s="269"/>
      <c r="B584" s="269"/>
      <c r="C584" s="111" t="s">
        <v>5575</v>
      </c>
      <c r="D584" s="113">
        <v>0</v>
      </c>
      <c r="E584" s="113">
        <v>1</v>
      </c>
      <c r="F584" s="113">
        <v>0</v>
      </c>
      <c r="G584" s="113">
        <v>0</v>
      </c>
      <c r="H584" s="113">
        <v>0</v>
      </c>
      <c r="I584" s="113">
        <v>0</v>
      </c>
      <c r="J584" s="113">
        <v>1</v>
      </c>
      <c r="K584" s="113">
        <v>0</v>
      </c>
      <c r="L584" s="113">
        <v>0</v>
      </c>
      <c r="M584" s="113">
        <v>0</v>
      </c>
      <c r="N584" s="113"/>
    </row>
    <row r="585" spans="1:14">
      <c r="A585" s="269"/>
      <c r="B585" s="269"/>
      <c r="C585" s="111" t="s">
        <v>5566</v>
      </c>
      <c r="D585" s="113">
        <v>5</v>
      </c>
      <c r="E585" s="113">
        <v>0</v>
      </c>
      <c r="F585" s="113">
        <v>0</v>
      </c>
      <c r="G585" s="113">
        <v>0</v>
      </c>
      <c r="H585" s="113">
        <v>0</v>
      </c>
      <c r="I585" s="113">
        <v>0</v>
      </c>
      <c r="J585" s="113">
        <v>0</v>
      </c>
      <c r="K585" s="113">
        <v>3</v>
      </c>
      <c r="L585" s="113">
        <v>1</v>
      </c>
      <c r="M585" s="113">
        <v>1</v>
      </c>
      <c r="N585" s="113"/>
    </row>
    <row r="586" spans="1:14">
      <c r="A586" s="269"/>
      <c r="B586" s="269"/>
      <c r="C586" s="111" t="s">
        <v>5576</v>
      </c>
      <c r="D586" s="113">
        <v>1</v>
      </c>
      <c r="E586" s="113">
        <v>0</v>
      </c>
      <c r="F586" s="113">
        <v>0</v>
      </c>
      <c r="G586" s="113">
        <v>0</v>
      </c>
      <c r="H586" s="113">
        <v>0</v>
      </c>
      <c r="I586" s="113">
        <v>0</v>
      </c>
      <c r="J586" s="113">
        <v>1</v>
      </c>
      <c r="K586" s="113">
        <v>0</v>
      </c>
      <c r="L586" s="113">
        <v>0</v>
      </c>
      <c r="M586" s="113">
        <v>0</v>
      </c>
      <c r="N586" s="113"/>
    </row>
    <row r="587" spans="1:14" ht="19">
      <c r="A587" s="269"/>
      <c r="B587" s="269"/>
      <c r="C587" s="111" t="s">
        <v>7512</v>
      </c>
      <c r="D587" s="113">
        <v>0</v>
      </c>
      <c r="E587" s="113">
        <v>0</v>
      </c>
      <c r="F587" s="113">
        <v>0</v>
      </c>
      <c r="G587" s="113">
        <v>4</v>
      </c>
      <c r="H587" s="113">
        <v>0</v>
      </c>
      <c r="I587" s="113">
        <v>0</v>
      </c>
      <c r="J587" s="113">
        <v>0</v>
      </c>
      <c r="K587" s="113">
        <v>1</v>
      </c>
      <c r="L587" s="113">
        <v>2</v>
      </c>
      <c r="M587" s="113">
        <v>0</v>
      </c>
      <c r="N587" s="113"/>
    </row>
    <row r="588" spans="1:14" ht="19">
      <c r="A588" s="269"/>
      <c r="B588" s="269"/>
      <c r="C588" s="111" t="s">
        <v>7513</v>
      </c>
      <c r="D588" s="113">
        <v>3</v>
      </c>
      <c r="E588" s="113">
        <v>0</v>
      </c>
      <c r="F588" s="113">
        <v>0</v>
      </c>
      <c r="G588" s="113">
        <v>0</v>
      </c>
      <c r="H588" s="113">
        <v>0</v>
      </c>
      <c r="I588" s="113">
        <v>0</v>
      </c>
      <c r="J588" s="113">
        <v>1</v>
      </c>
      <c r="K588" s="113">
        <v>1</v>
      </c>
      <c r="L588" s="113">
        <v>0</v>
      </c>
      <c r="M588" s="113">
        <v>0</v>
      </c>
      <c r="N588" s="113"/>
    </row>
    <row r="589" spans="1:14">
      <c r="A589" s="269"/>
      <c r="B589" s="269"/>
      <c r="C589" s="111" t="s">
        <v>5577</v>
      </c>
      <c r="D589" s="113">
        <v>1</v>
      </c>
      <c r="E589" s="113">
        <v>0</v>
      </c>
      <c r="F589" s="113">
        <v>0</v>
      </c>
      <c r="G589" s="113">
        <v>0</v>
      </c>
      <c r="H589" s="113">
        <v>0</v>
      </c>
      <c r="I589" s="113">
        <v>0</v>
      </c>
      <c r="J589" s="113"/>
      <c r="K589" s="113">
        <v>1</v>
      </c>
      <c r="L589" s="113">
        <v>0</v>
      </c>
      <c r="M589" s="113">
        <v>0</v>
      </c>
      <c r="N589" s="113"/>
    </row>
    <row r="590" spans="1:14">
      <c r="A590" s="269"/>
      <c r="B590" s="269"/>
      <c r="C590" s="111" t="s">
        <v>5535</v>
      </c>
      <c r="D590" s="113">
        <v>2</v>
      </c>
      <c r="E590" s="113">
        <v>0</v>
      </c>
      <c r="F590" s="113">
        <v>0</v>
      </c>
      <c r="G590" s="113">
        <v>0</v>
      </c>
      <c r="H590" s="113">
        <v>0</v>
      </c>
      <c r="I590" s="113">
        <v>0</v>
      </c>
      <c r="J590" s="113">
        <v>0</v>
      </c>
      <c r="K590" s="113">
        <v>0</v>
      </c>
      <c r="L590" s="113">
        <v>1</v>
      </c>
      <c r="M590" s="113">
        <v>1</v>
      </c>
      <c r="N590" s="113"/>
    </row>
    <row r="591" spans="1:14">
      <c r="A591" s="269" t="s">
        <v>75</v>
      </c>
      <c r="B591" s="114" t="s">
        <v>1904</v>
      </c>
      <c r="C591" s="111"/>
      <c r="D591" s="120">
        <v>72</v>
      </c>
      <c r="E591" s="112">
        <v>35</v>
      </c>
      <c r="F591" s="112">
        <v>16</v>
      </c>
      <c r="G591" s="112">
        <v>5</v>
      </c>
      <c r="H591" s="112">
        <v>1</v>
      </c>
      <c r="I591" s="112">
        <v>1</v>
      </c>
      <c r="J591" s="112"/>
      <c r="K591" s="112"/>
      <c r="L591" s="112"/>
      <c r="M591" s="120"/>
      <c r="N591" s="112"/>
    </row>
    <row r="592" spans="1:14">
      <c r="A592" s="269"/>
      <c r="B592" s="269" t="s">
        <v>1905</v>
      </c>
      <c r="C592" s="111"/>
      <c r="D592" s="112">
        <v>52</v>
      </c>
      <c r="E592" s="112">
        <v>26</v>
      </c>
      <c r="F592" s="112">
        <v>12</v>
      </c>
      <c r="G592" s="112">
        <v>4</v>
      </c>
      <c r="H592" s="112">
        <v>1</v>
      </c>
      <c r="I592" s="112">
        <v>1</v>
      </c>
      <c r="J592" s="112"/>
      <c r="K592" s="112"/>
      <c r="L592" s="112"/>
      <c r="M592" s="112"/>
      <c r="N592" s="112"/>
    </row>
    <row r="593" spans="1:14">
      <c r="A593" s="269"/>
      <c r="B593" s="269"/>
      <c r="C593" s="111" t="s">
        <v>2610</v>
      </c>
      <c r="D593" s="113">
        <v>1</v>
      </c>
      <c r="E593" s="113">
        <v>0</v>
      </c>
      <c r="F593" s="113">
        <v>0</v>
      </c>
      <c r="G593" s="113">
        <v>0</v>
      </c>
      <c r="H593" s="113">
        <v>0</v>
      </c>
      <c r="I593" s="113">
        <v>0</v>
      </c>
      <c r="J593" s="113">
        <v>0</v>
      </c>
      <c r="K593" s="113">
        <v>1</v>
      </c>
      <c r="L593" s="113">
        <v>0</v>
      </c>
      <c r="M593" s="113">
        <v>0</v>
      </c>
      <c r="N593" s="113">
        <v>10374</v>
      </c>
    </row>
    <row r="594" spans="1:14" ht="19">
      <c r="A594" s="269"/>
      <c r="B594" s="269"/>
      <c r="C594" s="111" t="s">
        <v>7514</v>
      </c>
      <c r="D594" s="113">
        <v>2</v>
      </c>
      <c r="E594" s="113">
        <v>0</v>
      </c>
      <c r="F594" s="113">
        <v>0</v>
      </c>
      <c r="G594" s="113">
        <v>0</v>
      </c>
      <c r="H594" s="113">
        <v>0</v>
      </c>
      <c r="I594" s="113">
        <v>0</v>
      </c>
      <c r="J594" s="113">
        <v>1</v>
      </c>
      <c r="K594" s="113">
        <v>0</v>
      </c>
      <c r="L594" s="113">
        <v>0</v>
      </c>
      <c r="M594" s="113">
        <v>0</v>
      </c>
      <c r="N594" s="113">
        <v>3859</v>
      </c>
    </row>
    <row r="595" spans="1:14" ht="19">
      <c r="A595" s="269"/>
      <c r="B595" s="269"/>
      <c r="C595" s="116" t="s">
        <v>7515</v>
      </c>
      <c r="D595" s="113">
        <v>2</v>
      </c>
      <c r="E595" s="113">
        <v>0</v>
      </c>
      <c r="F595" s="113">
        <v>0</v>
      </c>
      <c r="G595" s="113">
        <v>0</v>
      </c>
      <c r="H595" s="113">
        <v>0</v>
      </c>
      <c r="I595" s="113">
        <v>0</v>
      </c>
      <c r="J595" s="113">
        <v>0</v>
      </c>
      <c r="K595" s="113">
        <v>0</v>
      </c>
      <c r="L595" s="113">
        <v>0</v>
      </c>
      <c r="M595" s="113">
        <v>1</v>
      </c>
      <c r="N595" s="113">
        <v>8660</v>
      </c>
    </row>
    <row r="596" spans="1:14">
      <c r="A596" s="269"/>
      <c r="B596" s="269"/>
      <c r="C596" s="116" t="s">
        <v>5578</v>
      </c>
      <c r="D596" s="113">
        <v>0</v>
      </c>
      <c r="E596" s="113">
        <v>1</v>
      </c>
      <c r="F596" s="113">
        <v>1</v>
      </c>
      <c r="G596" s="113">
        <v>0</v>
      </c>
      <c r="H596" s="113">
        <v>0</v>
      </c>
      <c r="I596" s="113">
        <v>0</v>
      </c>
      <c r="J596" s="113">
        <v>0</v>
      </c>
      <c r="K596" s="113">
        <v>2</v>
      </c>
      <c r="L596" s="113">
        <v>0</v>
      </c>
      <c r="M596" s="113">
        <v>0</v>
      </c>
      <c r="N596" s="113">
        <v>8072</v>
      </c>
    </row>
    <row r="597" spans="1:14">
      <c r="A597" s="269"/>
      <c r="B597" s="269"/>
      <c r="C597" s="111" t="s">
        <v>2614</v>
      </c>
      <c r="D597" s="113">
        <v>0</v>
      </c>
      <c r="E597" s="113">
        <v>2</v>
      </c>
      <c r="F597" s="113">
        <v>0</v>
      </c>
      <c r="G597" s="113">
        <v>0</v>
      </c>
      <c r="H597" s="113">
        <v>0</v>
      </c>
      <c r="I597" s="113">
        <v>0</v>
      </c>
      <c r="J597" s="113">
        <v>1</v>
      </c>
      <c r="K597" s="113">
        <v>0</v>
      </c>
      <c r="L597" s="113">
        <v>0</v>
      </c>
      <c r="M597" s="113">
        <v>1</v>
      </c>
      <c r="N597" s="113">
        <v>9066</v>
      </c>
    </row>
    <row r="598" spans="1:14">
      <c r="A598" s="269"/>
      <c r="B598" s="269"/>
      <c r="C598" s="111" t="s">
        <v>2334</v>
      </c>
      <c r="D598" s="113">
        <v>1</v>
      </c>
      <c r="E598" s="113">
        <v>0</v>
      </c>
      <c r="F598" s="113">
        <v>0</v>
      </c>
      <c r="G598" s="113">
        <v>0</v>
      </c>
      <c r="H598" s="113">
        <v>0</v>
      </c>
      <c r="I598" s="113">
        <v>0</v>
      </c>
      <c r="J598" s="113">
        <v>0</v>
      </c>
      <c r="K598" s="113">
        <v>0</v>
      </c>
      <c r="L598" s="113">
        <v>0</v>
      </c>
      <c r="M598" s="113">
        <v>1</v>
      </c>
      <c r="N598" s="113">
        <v>25425</v>
      </c>
    </row>
    <row r="599" spans="1:14">
      <c r="A599" s="269"/>
      <c r="B599" s="269"/>
      <c r="C599" s="111" t="s">
        <v>2616</v>
      </c>
      <c r="D599" s="113">
        <v>2</v>
      </c>
      <c r="E599" s="113">
        <v>0</v>
      </c>
      <c r="F599" s="113">
        <v>0</v>
      </c>
      <c r="G599" s="113">
        <v>0</v>
      </c>
      <c r="H599" s="113">
        <v>0</v>
      </c>
      <c r="I599" s="113">
        <v>0</v>
      </c>
      <c r="J599" s="113">
        <v>1</v>
      </c>
      <c r="K599" s="113">
        <v>1</v>
      </c>
      <c r="L599" s="113">
        <v>0</v>
      </c>
      <c r="M599" s="113">
        <v>0</v>
      </c>
      <c r="N599" s="113">
        <v>26612</v>
      </c>
    </row>
    <row r="600" spans="1:14">
      <c r="A600" s="269"/>
      <c r="B600" s="269"/>
      <c r="C600" s="111" t="s">
        <v>5579</v>
      </c>
      <c r="D600" s="113">
        <v>1</v>
      </c>
      <c r="E600" s="113">
        <v>0</v>
      </c>
      <c r="F600" s="113">
        <v>0</v>
      </c>
      <c r="G600" s="113">
        <v>0</v>
      </c>
      <c r="H600" s="113">
        <v>0</v>
      </c>
      <c r="I600" s="113">
        <v>0</v>
      </c>
      <c r="J600" s="113">
        <v>0</v>
      </c>
      <c r="K600" s="113">
        <v>0</v>
      </c>
      <c r="L600" s="113">
        <v>1</v>
      </c>
      <c r="M600" s="113">
        <v>0</v>
      </c>
      <c r="N600" s="113">
        <v>7607</v>
      </c>
    </row>
    <row r="601" spans="1:14">
      <c r="A601" s="269"/>
      <c r="B601" s="269"/>
      <c r="C601" s="111" t="s">
        <v>2545</v>
      </c>
      <c r="D601" s="113">
        <v>1</v>
      </c>
      <c r="E601" s="113">
        <v>0</v>
      </c>
      <c r="F601" s="113">
        <v>0</v>
      </c>
      <c r="G601" s="113">
        <v>0</v>
      </c>
      <c r="H601" s="113">
        <v>0</v>
      </c>
      <c r="I601" s="113">
        <v>0</v>
      </c>
      <c r="J601" s="113">
        <v>0</v>
      </c>
      <c r="K601" s="113">
        <v>1</v>
      </c>
      <c r="L601" s="113">
        <v>0</v>
      </c>
      <c r="M601" s="113">
        <v>0</v>
      </c>
      <c r="N601" s="113">
        <v>686</v>
      </c>
    </row>
    <row r="602" spans="1:14">
      <c r="A602" s="269"/>
      <c r="B602" s="269"/>
      <c r="C602" s="111" t="s">
        <v>2292</v>
      </c>
      <c r="D602" s="113">
        <v>3</v>
      </c>
      <c r="E602" s="113">
        <v>0</v>
      </c>
      <c r="F602" s="113">
        <v>1</v>
      </c>
      <c r="G602" s="113">
        <v>1</v>
      </c>
      <c r="H602" s="113">
        <v>0</v>
      </c>
      <c r="I602" s="113">
        <v>0</v>
      </c>
      <c r="J602" s="113">
        <v>1</v>
      </c>
      <c r="K602" s="113">
        <v>1</v>
      </c>
      <c r="L602" s="113">
        <v>2</v>
      </c>
      <c r="M602" s="113">
        <v>1</v>
      </c>
      <c r="N602" s="113">
        <v>25920</v>
      </c>
    </row>
    <row r="603" spans="1:14">
      <c r="A603" s="269"/>
      <c r="B603" s="269"/>
      <c r="C603" s="111" t="s">
        <v>2619</v>
      </c>
      <c r="D603" s="113">
        <v>0</v>
      </c>
      <c r="E603" s="113">
        <v>0</v>
      </c>
      <c r="F603" s="113">
        <v>1</v>
      </c>
      <c r="G603" s="113">
        <v>0</v>
      </c>
      <c r="H603" s="113">
        <v>0</v>
      </c>
      <c r="I603" s="113">
        <v>1</v>
      </c>
      <c r="J603" s="113">
        <v>0</v>
      </c>
      <c r="K603" s="113">
        <v>0</v>
      </c>
      <c r="L603" s="113">
        <v>1</v>
      </c>
      <c r="M603" s="113">
        <v>1</v>
      </c>
      <c r="N603" s="113">
        <v>22714</v>
      </c>
    </row>
    <row r="604" spans="1:14">
      <c r="A604" s="269"/>
      <c r="B604" s="269"/>
      <c r="C604" s="111" t="s">
        <v>5580</v>
      </c>
      <c r="D604" s="113">
        <v>0</v>
      </c>
      <c r="E604" s="113">
        <v>1</v>
      </c>
      <c r="F604" s="113">
        <v>0</v>
      </c>
      <c r="G604" s="113">
        <v>0</v>
      </c>
      <c r="H604" s="113">
        <v>0</v>
      </c>
      <c r="I604" s="113">
        <v>0</v>
      </c>
      <c r="J604" s="113">
        <v>1</v>
      </c>
      <c r="K604" s="113">
        <v>0</v>
      </c>
      <c r="L604" s="113">
        <v>0</v>
      </c>
      <c r="M604" s="113">
        <v>0</v>
      </c>
      <c r="N604" s="113">
        <v>3243</v>
      </c>
    </row>
    <row r="605" spans="1:14">
      <c r="A605" s="269"/>
      <c r="B605" s="269"/>
      <c r="C605" s="111" t="s">
        <v>2620</v>
      </c>
      <c r="D605" s="113">
        <v>1</v>
      </c>
      <c r="E605" s="113">
        <v>0</v>
      </c>
      <c r="F605" s="113">
        <v>0</v>
      </c>
      <c r="G605" s="113">
        <v>0</v>
      </c>
      <c r="H605" s="113">
        <v>0</v>
      </c>
      <c r="I605" s="113">
        <v>0</v>
      </c>
      <c r="J605" s="113">
        <v>0</v>
      </c>
      <c r="K605" s="113">
        <v>0</v>
      </c>
      <c r="L605" s="113">
        <v>0</v>
      </c>
      <c r="M605" s="113">
        <v>1</v>
      </c>
      <c r="N605" s="113">
        <v>5020</v>
      </c>
    </row>
    <row r="606" spans="1:14">
      <c r="A606" s="269"/>
      <c r="B606" s="269"/>
      <c r="C606" s="111" t="s">
        <v>5581</v>
      </c>
      <c r="D606" s="113">
        <v>10</v>
      </c>
      <c r="E606" s="113">
        <v>1</v>
      </c>
      <c r="F606" s="113">
        <v>1</v>
      </c>
      <c r="G606" s="113">
        <v>0</v>
      </c>
      <c r="H606" s="113">
        <v>0</v>
      </c>
      <c r="I606" s="113">
        <v>0</v>
      </c>
      <c r="J606" s="113">
        <v>0</v>
      </c>
      <c r="K606" s="113">
        <v>8</v>
      </c>
      <c r="L606" s="113">
        <v>3</v>
      </c>
      <c r="M606" s="113">
        <v>1</v>
      </c>
      <c r="N606" s="113">
        <v>4283</v>
      </c>
    </row>
    <row r="607" spans="1:14">
      <c r="A607" s="269"/>
      <c r="B607" s="269"/>
      <c r="C607" s="111" t="s">
        <v>2622</v>
      </c>
      <c r="D607" s="113">
        <v>0</v>
      </c>
      <c r="E607" s="113">
        <v>2</v>
      </c>
      <c r="F607" s="113">
        <v>0</v>
      </c>
      <c r="G607" s="113">
        <v>0</v>
      </c>
      <c r="H607" s="113">
        <v>0</v>
      </c>
      <c r="I607" s="113">
        <v>0</v>
      </c>
      <c r="J607" s="113">
        <v>1</v>
      </c>
      <c r="K607" s="113">
        <v>0</v>
      </c>
      <c r="L607" s="113">
        <v>0</v>
      </c>
      <c r="M607" s="113">
        <v>1</v>
      </c>
      <c r="N607" s="113">
        <v>14795</v>
      </c>
    </row>
    <row r="608" spans="1:14">
      <c r="A608" s="269"/>
      <c r="B608" s="269"/>
      <c r="C608" s="111" t="s">
        <v>3954</v>
      </c>
      <c r="D608" s="113">
        <v>2</v>
      </c>
      <c r="E608" s="113">
        <v>4</v>
      </c>
      <c r="F608" s="113">
        <v>1</v>
      </c>
      <c r="G608" s="113">
        <v>0</v>
      </c>
      <c r="H608" s="113">
        <v>0</v>
      </c>
      <c r="I608" s="113">
        <v>0</v>
      </c>
      <c r="J608" s="113">
        <v>0</v>
      </c>
      <c r="K608" s="113">
        <v>1</v>
      </c>
      <c r="L608" s="113">
        <v>1</v>
      </c>
      <c r="M608" s="113">
        <v>5</v>
      </c>
      <c r="N608" s="113">
        <v>20861</v>
      </c>
    </row>
    <row r="609" spans="1:14">
      <c r="A609" s="269"/>
      <c r="B609" s="269"/>
      <c r="C609" s="111" t="s">
        <v>5582</v>
      </c>
      <c r="D609" s="113">
        <v>1</v>
      </c>
      <c r="E609" s="113">
        <v>0</v>
      </c>
      <c r="F609" s="113">
        <v>0</v>
      </c>
      <c r="G609" s="113">
        <v>0</v>
      </c>
      <c r="H609" s="113">
        <v>0</v>
      </c>
      <c r="I609" s="113">
        <v>0</v>
      </c>
      <c r="J609" s="113">
        <v>1</v>
      </c>
      <c r="K609" s="113">
        <v>0</v>
      </c>
      <c r="L609" s="113">
        <v>0</v>
      </c>
      <c r="M609" s="113">
        <v>0</v>
      </c>
      <c r="N609" s="113">
        <v>2429</v>
      </c>
    </row>
    <row r="610" spans="1:14" ht="19">
      <c r="A610" s="269"/>
      <c r="B610" s="269"/>
      <c r="C610" s="111" t="s">
        <v>7516</v>
      </c>
      <c r="D610" s="113">
        <v>1</v>
      </c>
      <c r="E610" s="113">
        <v>0</v>
      </c>
      <c r="F610" s="113">
        <v>3</v>
      </c>
      <c r="G610" s="113">
        <v>0</v>
      </c>
      <c r="H610" s="113">
        <v>0</v>
      </c>
      <c r="I610" s="113">
        <v>0</v>
      </c>
      <c r="J610" s="113">
        <v>0</v>
      </c>
      <c r="K610" s="113">
        <v>3</v>
      </c>
      <c r="L610" s="113">
        <v>0</v>
      </c>
      <c r="M610" s="113">
        <v>0</v>
      </c>
      <c r="N610" s="113">
        <v>40015</v>
      </c>
    </row>
    <row r="611" spans="1:14">
      <c r="A611" s="269"/>
      <c r="B611" s="269"/>
      <c r="C611" s="111" t="s">
        <v>2626</v>
      </c>
      <c r="D611" s="113">
        <v>0</v>
      </c>
      <c r="E611" s="113">
        <v>0</v>
      </c>
      <c r="F611" s="113">
        <v>1</v>
      </c>
      <c r="G611" s="113">
        <v>0</v>
      </c>
      <c r="H611" s="113">
        <v>0</v>
      </c>
      <c r="I611" s="113">
        <v>0</v>
      </c>
      <c r="J611" s="113">
        <v>0</v>
      </c>
      <c r="K611" s="113">
        <v>0</v>
      </c>
      <c r="L611" s="113">
        <v>1</v>
      </c>
      <c r="M611" s="113">
        <v>0</v>
      </c>
      <c r="N611" s="113">
        <v>34957</v>
      </c>
    </row>
    <row r="612" spans="1:14">
      <c r="A612" s="269"/>
      <c r="B612" s="269"/>
      <c r="C612" s="111" t="s">
        <v>2627</v>
      </c>
      <c r="D612" s="113">
        <v>0</v>
      </c>
      <c r="E612" s="113">
        <v>1</v>
      </c>
      <c r="F612" s="113">
        <v>0</v>
      </c>
      <c r="G612" s="113">
        <v>0</v>
      </c>
      <c r="H612" s="113">
        <v>0</v>
      </c>
      <c r="I612" s="113">
        <v>0</v>
      </c>
      <c r="J612" s="113">
        <v>0</v>
      </c>
      <c r="K612" s="113">
        <v>1</v>
      </c>
      <c r="L612" s="113">
        <v>0</v>
      </c>
      <c r="M612" s="113">
        <v>0</v>
      </c>
      <c r="N612" s="113">
        <v>18658</v>
      </c>
    </row>
    <row r="613" spans="1:14">
      <c r="A613" s="269"/>
      <c r="B613" s="269"/>
      <c r="C613" s="111" t="s">
        <v>2628</v>
      </c>
      <c r="D613" s="113">
        <v>0</v>
      </c>
      <c r="E613" s="113">
        <v>1</v>
      </c>
      <c r="F613" s="113">
        <v>0</v>
      </c>
      <c r="G613" s="113">
        <v>0</v>
      </c>
      <c r="H613" s="113">
        <v>0</v>
      </c>
      <c r="I613" s="113">
        <v>0</v>
      </c>
      <c r="J613" s="113">
        <v>0</v>
      </c>
      <c r="K613" s="113">
        <v>0</v>
      </c>
      <c r="L613" s="113">
        <v>1</v>
      </c>
      <c r="M613" s="113">
        <v>0</v>
      </c>
      <c r="N613" s="113">
        <v>5491</v>
      </c>
    </row>
    <row r="614" spans="1:14">
      <c r="A614" s="269"/>
      <c r="B614" s="269"/>
      <c r="C614" s="111" t="s">
        <v>5583</v>
      </c>
      <c r="D614" s="113">
        <v>1</v>
      </c>
      <c r="E614" s="113">
        <v>0</v>
      </c>
      <c r="F614" s="113">
        <v>1</v>
      </c>
      <c r="G614" s="113">
        <v>0</v>
      </c>
      <c r="H614" s="113">
        <v>0</v>
      </c>
      <c r="I614" s="113">
        <v>0</v>
      </c>
      <c r="J614" s="113">
        <v>0</v>
      </c>
      <c r="K614" s="113">
        <v>2</v>
      </c>
      <c r="L614" s="113">
        <v>0</v>
      </c>
      <c r="M614" s="113">
        <v>0</v>
      </c>
      <c r="N614" s="113">
        <v>13002</v>
      </c>
    </row>
    <row r="615" spans="1:14" ht="19">
      <c r="A615" s="269"/>
      <c r="B615" s="269"/>
      <c r="C615" s="111" t="s">
        <v>7491</v>
      </c>
      <c r="D615" s="113">
        <v>3</v>
      </c>
      <c r="E615" s="113">
        <v>0</v>
      </c>
      <c r="F615" s="113">
        <v>0</v>
      </c>
      <c r="G615" s="113">
        <v>0</v>
      </c>
      <c r="H615" s="113">
        <v>0</v>
      </c>
      <c r="I615" s="113">
        <v>0</v>
      </c>
      <c r="J615" s="113">
        <v>0</v>
      </c>
      <c r="K615" s="113">
        <v>0</v>
      </c>
      <c r="L615" s="113">
        <v>1</v>
      </c>
      <c r="M615" s="113">
        <v>0</v>
      </c>
      <c r="N615" s="113">
        <v>18705</v>
      </c>
    </row>
    <row r="616" spans="1:14">
      <c r="A616" s="269"/>
      <c r="B616" s="269"/>
      <c r="C616" s="111" t="s">
        <v>2631</v>
      </c>
      <c r="D616" s="113">
        <v>3</v>
      </c>
      <c r="E616" s="113">
        <v>0</v>
      </c>
      <c r="F616" s="113">
        <v>0</v>
      </c>
      <c r="G616" s="113">
        <v>0</v>
      </c>
      <c r="H616" s="113">
        <v>0</v>
      </c>
      <c r="I616" s="113">
        <v>0</v>
      </c>
      <c r="J616" s="113">
        <v>1</v>
      </c>
      <c r="K616" s="113">
        <v>1</v>
      </c>
      <c r="L616" s="113">
        <v>1</v>
      </c>
      <c r="M616" s="113">
        <v>0</v>
      </c>
      <c r="N616" s="113">
        <v>143307</v>
      </c>
    </row>
    <row r="617" spans="1:14">
      <c r="A617" s="269"/>
      <c r="B617" s="269"/>
      <c r="C617" s="111" t="s">
        <v>2508</v>
      </c>
      <c r="D617" s="113">
        <v>2</v>
      </c>
      <c r="E617" s="113">
        <v>0</v>
      </c>
      <c r="F617" s="113">
        <v>0</v>
      </c>
      <c r="G617" s="113">
        <v>0</v>
      </c>
      <c r="H617" s="113">
        <v>0</v>
      </c>
      <c r="I617" s="113">
        <v>0</v>
      </c>
      <c r="J617" s="113">
        <v>0</v>
      </c>
      <c r="K617" s="113">
        <v>1</v>
      </c>
      <c r="L617" s="113">
        <v>0</v>
      </c>
      <c r="M617" s="113">
        <v>1</v>
      </c>
      <c r="N617" s="113">
        <v>12303</v>
      </c>
    </row>
    <row r="618" spans="1:14" ht="19">
      <c r="A618" s="269"/>
      <c r="B618" s="269"/>
      <c r="C618" s="111" t="s">
        <v>7517</v>
      </c>
      <c r="D618" s="113">
        <v>2</v>
      </c>
      <c r="E618" s="113">
        <v>3</v>
      </c>
      <c r="F618" s="113">
        <v>0</v>
      </c>
      <c r="G618" s="113">
        <v>0</v>
      </c>
      <c r="H618" s="113">
        <v>0</v>
      </c>
      <c r="I618" s="113">
        <v>0</v>
      </c>
      <c r="J618" s="113">
        <v>1</v>
      </c>
      <c r="K618" s="113">
        <v>1</v>
      </c>
      <c r="L618" s="113">
        <v>0</v>
      </c>
      <c r="M618" s="113">
        <v>2</v>
      </c>
      <c r="N618" s="113">
        <v>199881</v>
      </c>
    </row>
    <row r="619" spans="1:14">
      <c r="A619" s="269"/>
      <c r="B619" s="269"/>
      <c r="C619" s="111" t="s">
        <v>5584</v>
      </c>
      <c r="D619" s="113">
        <v>0</v>
      </c>
      <c r="E619" s="113">
        <v>1</v>
      </c>
      <c r="F619" s="113">
        <v>0</v>
      </c>
      <c r="G619" s="113">
        <v>0</v>
      </c>
      <c r="H619" s="113">
        <v>0</v>
      </c>
      <c r="I619" s="113">
        <v>0</v>
      </c>
      <c r="J619" s="113">
        <v>1</v>
      </c>
      <c r="K619" s="113">
        <v>0</v>
      </c>
      <c r="L619" s="113">
        <v>0</v>
      </c>
      <c r="M619" s="113">
        <v>0</v>
      </c>
      <c r="N619" s="113">
        <v>9368</v>
      </c>
    </row>
    <row r="620" spans="1:14">
      <c r="A620" s="269"/>
      <c r="B620" s="269"/>
      <c r="C620" s="111" t="s">
        <v>5585</v>
      </c>
      <c r="D620" s="113">
        <v>3</v>
      </c>
      <c r="E620" s="113">
        <v>0</v>
      </c>
      <c r="F620" s="113">
        <v>0</v>
      </c>
      <c r="G620" s="113">
        <v>0</v>
      </c>
      <c r="H620" s="113">
        <v>0</v>
      </c>
      <c r="I620" s="113">
        <v>0</v>
      </c>
      <c r="J620" s="113">
        <v>0</v>
      </c>
      <c r="K620" s="113">
        <v>1</v>
      </c>
      <c r="L620" s="113">
        <v>2</v>
      </c>
      <c r="M620" s="113">
        <v>0</v>
      </c>
      <c r="N620" s="113">
        <v>19939</v>
      </c>
    </row>
    <row r="621" spans="1:14">
      <c r="A621" s="269"/>
      <c r="B621" s="269"/>
      <c r="C621" s="111" t="s">
        <v>5586</v>
      </c>
      <c r="D621" s="113">
        <v>2</v>
      </c>
      <c r="E621" s="113">
        <v>0</v>
      </c>
      <c r="F621" s="113">
        <v>0</v>
      </c>
      <c r="G621" s="113">
        <v>0</v>
      </c>
      <c r="H621" s="113">
        <v>0</v>
      </c>
      <c r="I621" s="113">
        <v>0</v>
      </c>
      <c r="J621" s="113">
        <v>0</v>
      </c>
      <c r="K621" s="113">
        <v>0</v>
      </c>
      <c r="L621" s="113">
        <v>2</v>
      </c>
      <c r="M621" s="113">
        <v>0</v>
      </c>
      <c r="N621" s="113">
        <v>46112</v>
      </c>
    </row>
    <row r="622" spans="1:14">
      <c r="A622" s="269"/>
      <c r="B622" s="269"/>
      <c r="C622" s="111" t="s">
        <v>2636</v>
      </c>
      <c r="D622" s="113">
        <v>1</v>
      </c>
      <c r="E622" s="113">
        <v>0</v>
      </c>
      <c r="F622" s="113">
        <v>0</v>
      </c>
      <c r="G622" s="113">
        <v>0</v>
      </c>
      <c r="H622" s="113">
        <v>1</v>
      </c>
      <c r="I622" s="113">
        <v>0</v>
      </c>
      <c r="J622" s="113">
        <v>1</v>
      </c>
      <c r="K622" s="113">
        <v>1</v>
      </c>
      <c r="L622" s="113">
        <v>0</v>
      </c>
      <c r="M622" s="113">
        <v>0</v>
      </c>
      <c r="N622" s="113">
        <v>66710</v>
      </c>
    </row>
    <row r="623" spans="1:14" ht="19">
      <c r="A623" s="269"/>
      <c r="B623" s="269"/>
      <c r="C623" s="111" t="s">
        <v>7518</v>
      </c>
      <c r="D623" s="113">
        <v>6</v>
      </c>
      <c r="E623" s="113">
        <v>4</v>
      </c>
      <c r="F623" s="113">
        <v>0</v>
      </c>
      <c r="G623" s="113">
        <v>2</v>
      </c>
      <c r="H623" s="113">
        <v>0</v>
      </c>
      <c r="I623" s="113">
        <v>0</v>
      </c>
      <c r="J623" s="113">
        <v>3</v>
      </c>
      <c r="K623" s="113">
        <v>2</v>
      </c>
      <c r="L623" s="113">
        <v>3</v>
      </c>
      <c r="M623" s="113"/>
      <c r="N623" s="113">
        <v>124227</v>
      </c>
    </row>
    <row r="624" spans="1:14">
      <c r="A624" s="269"/>
      <c r="B624" s="269"/>
      <c r="C624" s="111" t="s">
        <v>2638</v>
      </c>
      <c r="D624" s="113">
        <v>0</v>
      </c>
      <c r="E624" s="113">
        <v>2</v>
      </c>
      <c r="F624" s="113">
        <v>1</v>
      </c>
      <c r="G624" s="113">
        <v>0</v>
      </c>
      <c r="H624" s="113">
        <v>0</v>
      </c>
      <c r="I624" s="113">
        <v>0</v>
      </c>
      <c r="J624" s="113">
        <v>0</v>
      </c>
      <c r="K624" s="113">
        <v>2</v>
      </c>
      <c r="L624" s="113">
        <v>0</v>
      </c>
      <c r="M624" s="113">
        <v>1</v>
      </c>
      <c r="N624" s="113">
        <v>7443</v>
      </c>
    </row>
    <row r="625" spans="1:14">
      <c r="A625" s="269"/>
      <c r="B625" s="269"/>
      <c r="C625" s="111" t="s">
        <v>2639</v>
      </c>
      <c r="D625" s="113">
        <v>0</v>
      </c>
      <c r="E625" s="113">
        <v>2</v>
      </c>
      <c r="F625" s="113">
        <v>0</v>
      </c>
      <c r="G625" s="113">
        <v>0</v>
      </c>
      <c r="H625" s="113">
        <v>0</v>
      </c>
      <c r="I625" s="113">
        <v>0</v>
      </c>
      <c r="J625" s="113">
        <v>1</v>
      </c>
      <c r="K625" s="113">
        <v>0</v>
      </c>
      <c r="L625" s="113">
        <v>0</v>
      </c>
      <c r="M625" s="113">
        <v>1</v>
      </c>
      <c r="N625" s="113">
        <v>7491</v>
      </c>
    </row>
    <row r="626" spans="1:14">
      <c r="A626" s="269"/>
      <c r="B626" s="269"/>
      <c r="C626" s="111" t="s">
        <v>2640</v>
      </c>
      <c r="D626" s="113">
        <v>1</v>
      </c>
      <c r="E626" s="113">
        <v>0</v>
      </c>
      <c r="F626" s="113">
        <v>1</v>
      </c>
      <c r="G626" s="113">
        <v>0</v>
      </c>
      <c r="H626" s="113">
        <v>0</v>
      </c>
      <c r="I626" s="113">
        <v>0</v>
      </c>
      <c r="J626" s="113">
        <v>0</v>
      </c>
      <c r="K626" s="113">
        <v>2</v>
      </c>
      <c r="L626" s="113">
        <v>0</v>
      </c>
      <c r="M626" s="113"/>
      <c r="N626" s="113">
        <v>392643</v>
      </c>
    </row>
    <row r="627" spans="1:14">
      <c r="A627" s="269"/>
      <c r="B627" s="269"/>
      <c r="C627" s="111" t="s">
        <v>5587</v>
      </c>
      <c r="D627" s="113">
        <v>0</v>
      </c>
      <c r="E627" s="113">
        <v>1</v>
      </c>
      <c r="F627" s="113">
        <v>0</v>
      </c>
      <c r="G627" s="113">
        <v>1</v>
      </c>
      <c r="H627" s="113">
        <v>0</v>
      </c>
      <c r="I627" s="113">
        <v>0</v>
      </c>
      <c r="J627" s="113">
        <v>0</v>
      </c>
      <c r="K627" s="113">
        <v>2</v>
      </c>
      <c r="L627" s="113">
        <v>0</v>
      </c>
      <c r="M627" s="113">
        <v>0</v>
      </c>
      <c r="N627" s="113">
        <v>11756</v>
      </c>
    </row>
    <row r="628" spans="1:14">
      <c r="A628" s="269"/>
      <c r="B628" s="269" t="s">
        <v>1951</v>
      </c>
      <c r="C628" s="111"/>
      <c r="D628" s="112">
        <v>3</v>
      </c>
      <c r="E628" s="112">
        <v>1</v>
      </c>
      <c r="F628" s="112">
        <v>1</v>
      </c>
      <c r="G628" s="112">
        <v>0</v>
      </c>
      <c r="H628" s="112">
        <v>0</v>
      </c>
      <c r="I628" s="112">
        <v>0</v>
      </c>
      <c r="J628" s="112"/>
      <c r="K628" s="112"/>
      <c r="L628" s="112"/>
      <c r="M628" s="112"/>
      <c r="N628" s="112"/>
    </row>
    <row r="629" spans="1:14">
      <c r="A629" s="269"/>
      <c r="B629" s="269"/>
      <c r="C629" s="111" t="s">
        <v>5588</v>
      </c>
      <c r="D629" s="113">
        <v>2</v>
      </c>
      <c r="E629" s="113">
        <v>0</v>
      </c>
      <c r="F629" s="113">
        <v>0</v>
      </c>
      <c r="G629" s="113">
        <v>0</v>
      </c>
      <c r="H629" s="113">
        <v>0</v>
      </c>
      <c r="I629" s="113">
        <v>0</v>
      </c>
      <c r="J629" s="113">
        <v>0</v>
      </c>
      <c r="K629" s="113">
        <v>1</v>
      </c>
      <c r="L629" s="113">
        <v>0</v>
      </c>
      <c r="M629" s="113">
        <v>1</v>
      </c>
      <c r="N629" s="113">
        <v>18862</v>
      </c>
    </row>
    <row r="630" spans="1:14">
      <c r="A630" s="269"/>
      <c r="B630" s="269"/>
      <c r="C630" s="116" t="s">
        <v>5589</v>
      </c>
      <c r="D630" s="113">
        <v>0</v>
      </c>
      <c r="E630" s="113">
        <v>1</v>
      </c>
      <c r="F630" s="113">
        <v>1</v>
      </c>
      <c r="G630" s="113">
        <v>0</v>
      </c>
      <c r="H630" s="113">
        <v>0</v>
      </c>
      <c r="I630" s="113">
        <v>0</v>
      </c>
      <c r="J630" s="113">
        <v>0</v>
      </c>
      <c r="K630" s="113">
        <v>2</v>
      </c>
      <c r="L630" s="113">
        <v>0</v>
      </c>
      <c r="M630" s="113">
        <v>0</v>
      </c>
      <c r="N630" s="113">
        <v>30983</v>
      </c>
    </row>
    <row r="631" spans="1:14">
      <c r="A631" s="269"/>
      <c r="B631" s="269"/>
      <c r="C631" s="111" t="s">
        <v>5590</v>
      </c>
      <c r="D631" s="113">
        <v>1</v>
      </c>
      <c r="E631" s="113">
        <v>0</v>
      </c>
      <c r="F631" s="113">
        <v>0</v>
      </c>
      <c r="G631" s="113">
        <v>0</v>
      </c>
      <c r="H631" s="113">
        <v>0</v>
      </c>
      <c r="I631" s="113">
        <v>0</v>
      </c>
      <c r="J631" s="113">
        <v>0</v>
      </c>
      <c r="K631" s="113">
        <v>1</v>
      </c>
      <c r="L631" s="113">
        <v>0</v>
      </c>
      <c r="M631" s="113">
        <v>0</v>
      </c>
      <c r="N631" s="113">
        <v>7222</v>
      </c>
    </row>
    <row r="632" spans="1:14">
      <c r="A632" s="269"/>
      <c r="B632" s="269" t="s">
        <v>1955</v>
      </c>
      <c r="C632" s="111"/>
      <c r="D632" s="112">
        <v>5</v>
      </c>
      <c r="E632" s="112">
        <v>4</v>
      </c>
      <c r="F632" s="112">
        <v>0</v>
      </c>
      <c r="G632" s="112">
        <v>0</v>
      </c>
      <c r="H632" s="112">
        <v>0</v>
      </c>
      <c r="I632" s="112">
        <v>0</v>
      </c>
      <c r="J632" s="112"/>
      <c r="K632" s="112"/>
      <c r="L632" s="112"/>
      <c r="M632" s="112"/>
      <c r="N632" s="112"/>
    </row>
    <row r="633" spans="1:14">
      <c r="A633" s="269"/>
      <c r="B633" s="269"/>
      <c r="C633" s="111" t="s">
        <v>2641</v>
      </c>
      <c r="D633" s="113">
        <v>1</v>
      </c>
      <c r="E633" s="113">
        <v>0</v>
      </c>
      <c r="F633" s="113">
        <v>0</v>
      </c>
      <c r="G633" s="113">
        <v>0</v>
      </c>
      <c r="H633" s="113">
        <v>0</v>
      </c>
      <c r="I633" s="113">
        <v>0</v>
      </c>
      <c r="J633" s="113">
        <v>0</v>
      </c>
      <c r="K633" s="113">
        <v>0</v>
      </c>
      <c r="L633" s="113">
        <v>1</v>
      </c>
      <c r="M633" s="113">
        <v>0</v>
      </c>
      <c r="N633" s="113"/>
    </row>
    <row r="634" spans="1:14">
      <c r="A634" s="269"/>
      <c r="B634" s="269"/>
      <c r="C634" s="111" t="s">
        <v>2320</v>
      </c>
      <c r="D634" s="113">
        <v>1</v>
      </c>
      <c r="E634" s="113">
        <v>0</v>
      </c>
      <c r="F634" s="113">
        <v>0</v>
      </c>
      <c r="G634" s="113">
        <v>0</v>
      </c>
      <c r="H634" s="113">
        <v>0</v>
      </c>
      <c r="I634" s="113">
        <v>0</v>
      </c>
      <c r="J634" s="113">
        <v>1</v>
      </c>
      <c r="K634" s="113">
        <v>0</v>
      </c>
      <c r="L634" s="113">
        <v>0</v>
      </c>
      <c r="M634" s="113">
        <v>0</v>
      </c>
      <c r="N634" s="113"/>
    </row>
    <row r="635" spans="1:14" ht="19">
      <c r="A635" s="269"/>
      <c r="B635" s="269"/>
      <c r="C635" s="111" t="s">
        <v>7454</v>
      </c>
      <c r="D635" s="113">
        <v>2</v>
      </c>
      <c r="E635" s="113">
        <v>0</v>
      </c>
      <c r="F635" s="113">
        <v>0</v>
      </c>
      <c r="G635" s="113">
        <v>0</v>
      </c>
      <c r="H635" s="113">
        <v>0</v>
      </c>
      <c r="I635" s="113">
        <v>0</v>
      </c>
      <c r="J635" s="113">
        <v>0</v>
      </c>
      <c r="K635" s="113">
        <v>1</v>
      </c>
      <c r="L635" s="113">
        <v>0</v>
      </c>
      <c r="M635" s="113">
        <v>0</v>
      </c>
      <c r="N635" s="113"/>
    </row>
    <row r="636" spans="1:14">
      <c r="A636" s="269"/>
      <c r="B636" s="269"/>
      <c r="C636" s="111" t="s">
        <v>5547</v>
      </c>
      <c r="D636" s="113">
        <v>0</v>
      </c>
      <c r="E636" s="113">
        <v>1</v>
      </c>
      <c r="F636" s="113">
        <v>0</v>
      </c>
      <c r="G636" s="113">
        <v>0</v>
      </c>
      <c r="H636" s="113">
        <v>0</v>
      </c>
      <c r="I636" s="113">
        <v>0</v>
      </c>
      <c r="J636" s="113">
        <v>0</v>
      </c>
      <c r="K636" s="113">
        <v>0</v>
      </c>
      <c r="L636" s="113">
        <v>0</v>
      </c>
      <c r="M636" s="113">
        <v>1</v>
      </c>
      <c r="N636" s="113"/>
    </row>
    <row r="637" spans="1:14">
      <c r="A637" s="269"/>
      <c r="B637" s="269"/>
      <c r="C637" s="111" t="s">
        <v>2643</v>
      </c>
      <c r="D637" s="113">
        <v>0</v>
      </c>
      <c r="E637" s="113">
        <v>1</v>
      </c>
      <c r="F637" s="113">
        <v>0</v>
      </c>
      <c r="G637" s="113">
        <v>0</v>
      </c>
      <c r="H637" s="113">
        <v>0</v>
      </c>
      <c r="I637" s="113">
        <v>0</v>
      </c>
      <c r="J637" s="113">
        <v>0</v>
      </c>
      <c r="K637" s="113">
        <v>0</v>
      </c>
      <c r="L637" s="113">
        <v>0</v>
      </c>
      <c r="M637" s="113">
        <v>1</v>
      </c>
      <c r="N637" s="113"/>
    </row>
    <row r="638" spans="1:14">
      <c r="A638" s="269"/>
      <c r="B638" s="269"/>
      <c r="C638" s="111" t="s">
        <v>2644</v>
      </c>
      <c r="D638" s="113">
        <v>1</v>
      </c>
      <c r="E638" s="113">
        <v>0</v>
      </c>
      <c r="F638" s="113">
        <v>0</v>
      </c>
      <c r="G638" s="113">
        <v>0</v>
      </c>
      <c r="H638" s="113">
        <v>0</v>
      </c>
      <c r="I638" s="113">
        <v>0</v>
      </c>
      <c r="J638" s="113">
        <v>0</v>
      </c>
      <c r="K638" s="113">
        <v>0</v>
      </c>
      <c r="L638" s="113">
        <v>1</v>
      </c>
      <c r="M638" s="113">
        <v>0</v>
      </c>
      <c r="N638" s="113"/>
    </row>
    <row r="639" spans="1:14">
      <c r="A639" s="269"/>
      <c r="B639" s="269"/>
      <c r="C639" s="111" t="s">
        <v>2645</v>
      </c>
      <c r="D639" s="113">
        <v>0</v>
      </c>
      <c r="E639" s="113">
        <v>1</v>
      </c>
      <c r="F639" s="113">
        <v>0</v>
      </c>
      <c r="G639" s="113">
        <v>0</v>
      </c>
      <c r="H639" s="113">
        <v>0</v>
      </c>
      <c r="I639" s="113">
        <v>0</v>
      </c>
      <c r="J639" s="113">
        <v>1</v>
      </c>
      <c r="K639" s="113">
        <v>0</v>
      </c>
      <c r="L639" s="113">
        <v>0</v>
      </c>
      <c r="M639" s="113">
        <v>0</v>
      </c>
      <c r="N639" s="113"/>
    </row>
    <row r="640" spans="1:14">
      <c r="A640" s="269"/>
      <c r="B640" s="269"/>
      <c r="C640" s="111" t="s">
        <v>2646</v>
      </c>
      <c r="D640" s="113">
        <v>0</v>
      </c>
      <c r="E640" s="113">
        <v>1</v>
      </c>
      <c r="F640" s="113">
        <v>0</v>
      </c>
      <c r="G640" s="113">
        <v>0</v>
      </c>
      <c r="H640" s="113">
        <v>0</v>
      </c>
      <c r="I640" s="113">
        <v>0</v>
      </c>
      <c r="J640" s="113">
        <v>0</v>
      </c>
      <c r="K640" s="113">
        <v>0</v>
      </c>
      <c r="L640" s="113">
        <v>0</v>
      </c>
      <c r="M640" s="113">
        <v>1</v>
      </c>
      <c r="N640" s="113"/>
    </row>
    <row r="641" spans="1:14">
      <c r="A641" s="269"/>
      <c r="B641" s="269" t="s">
        <v>1963</v>
      </c>
      <c r="C641" s="111"/>
      <c r="D641" s="112">
        <v>7</v>
      </c>
      <c r="E641" s="112">
        <v>1</v>
      </c>
      <c r="F641" s="112">
        <v>2</v>
      </c>
      <c r="G641" s="112">
        <v>1</v>
      </c>
      <c r="H641" s="112">
        <v>0</v>
      </c>
      <c r="I641" s="112">
        <v>0</v>
      </c>
      <c r="J641" s="112"/>
      <c r="K641" s="112"/>
      <c r="L641" s="112"/>
      <c r="M641" s="112"/>
      <c r="N641" s="112"/>
    </row>
    <row r="642" spans="1:14">
      <c r="A642" s="269"/>
      <c r="B642" s="269"/>
      <c r="C642" s="111" t="s">
        <v>3961</v>
      </c>
      <c r="D642" s="113">
        <v>1</v>
      </c>
      <c r="E642" s="113">
        <v>0</v>
      </c>
      <c r="F642" s="113">
        <v>0</v>
      </c>
      <c r="G642" s="113">
        <v>0</v>
      </c>
      <c r="H642" s="113">
        <v>0</v>
      </c>
      <c r="I642" s="113">
        <v>0</v>
      </c>
      <c r="J642" s="113">
        <v>1</v>
      </c>
      <c r="K642" s="113">
        <v>0</v>
      </c>
      <c r="L642" s="113">
        <v>0</v>
      </c>
      <c r="M642" s="113">
        <v>0</v>
      </c>
      <c r="N642" s="113"/>
    </row>
    <row r="643" spans="1:14">
      <c r="A643" s="269"/>
      <c r="B643" s="269"/>
      <c r="C643" s="111" t="s">
        <v>4198</v>
      </c>
      <c r="D643" s="113">
        <v>2</v>
      </c>
      <c r="E643" s="113">
        <v>0</v>
      </c>
      <c r="F643" s="113">
        <v>0</v>
      </c>
      <c r="G643" s="113">
        <v>0</v>
      </c>
      <c r="H643" s="113">
        <v>0</v>
      </c>
      <c r="I643" s="113">
        <v>0</v>
      </c>
      <c r="J643" s="113">
        <v>0</v>
      </c>
      <c r="K643" s="113">
        <v>0</v>
      </c>
      <c r="L643" s="113">
        <v>1</v>
      </c>
      <c r="M643" s="113">
        <v>1</v>
      </c>
      <c r="N643" s="113"/>
    </row>
    <row r="644" spans="1:14">
      <c r="A644" s="269"/>
      <c r="B644" s="269"/>
      <c r="C644" s="111" t="s">
        <v>5591</v>
      </c>
      <c r="D644" s="113">
        <v>0</v>
      </c>
      <c r="E644" s="113">
        <v>0</v>
      </c>
      <c r="F644" s="113">
        <v>1</v>
      </c>
      <c r="G644" s="113">
        <v>0</v>
      </c>
      <c r="H644" s="113">
        <v>0</v>
      </c>
      <c r="I644" s="113">
        <v>0</v>
      </c>
      <c r="J644" s="113">
        <v>0</v>
      </c>
      <c r="K644" s="113">
        <v>0</v>
      </c>
      <c r="L644" s="113">
        <v>1</v>
      </c>
      <c r="M644" s="113">
        <v>0</v>
      </c>
      <c r="N644" s="113"/>
    </row>
    <row r="645" spans="1:14">
      <c r="A645" s="269"/>
      <c r="B645" s="269"/>
      <c r="C645" s="111" t="s">
        <v>2571</v>
      </c>
      <c r="D645" s="113">
        <v>0</v>
      </c>
      <c r="E645" s="113">
        <v>1</v>
      </c>
      <c r="F645" s="113">
        <v>0</v>
      </c>
      <c r="G645" s="113">
        <v>0</v>
      </c>
      <c r="H645" s="113">
        <v>0</v>
      </c>
      <c r="I645" s="113">
        <v>0</v>
      </c>
      <c r="J645" s="113">
        <v>0</v>
      </c>
      <c r="K645" s="113">
        <v>0</v>
      </c>
      <c r="L645" s="113">
        <v>0</v>
      </c>
      <c r="M645" s="113">
        <v>1</v>
      </c>
      <c r="N645" s="113"/>
    </row>
    <row r="646" spans="1:14">
      <c r="A646" s="269"/>
      <c r="B646" s="269"/>
      <c r="C646" s="111" t="s">
        <v>5592</v>
      </c>
      <c r="D646" s="113">
        <v>1</v>
      </c>
      <c r="E646" s="113">
        <v>0</v>
      </c>
      <c r="F646" s="113">
        <v>0</v>
      </c>
      <c r="G646" s="113">
        <v>0</v>
      </c>
      <c r="H646" s="113">
        <v>0</v>
      </c>
      <c r="I646" s="113">
        <v>0</v>
      </c>
      <c r="J646" s="113">
        <v>0</v>
      </c>
      <c r="K646" s="113">
        <v>0</v>
      </c>
      <c r="L646" s="113">
        <v>1</v>
      </c>
      <c r="M646" s="113">
        <v>0</v>
      </c>
      <c r="N646" s="113"/>
    </row>
    <row r="647" spans="1:14">
      <c r="A647" s="269"/>
      <c r="B647" s="269"/>
      <c r="C647" s="111" t="s">
        <v>3164</v>
      </c>
      <c r="D647" s="113">
        <v>0</v>
      </c>
      <c r="E647" s="113">
        <v>0</v>
      </c>
      <c r="F647" s="113">
        <v>1</v>
      </c>
      <c r="G647" s="113">
        <v>0</v>
      </c>
      <c r="H647" s="113">
        <v>0</v>
      </c>
      <c r="I647" s="113">
        <v>0</v>
      </c>
      <c r="J647" s="113">
        <v>1</v>
      </c>
      <c r="K647" s="113">
        <v>0</v>
      </c>
      <c r="L647" s="113">
        <v>0</v>
      </c>
      <c r="M647" s="113">
        <v>0</v>
      </c>
      <c r="N647" s="113"/>
    </row>
    <row r="648" spans="1:14">
      <c r="A648" s="269"/>
      <c r="B648" s="269"/>
      <c r="C648" s="111" t="s">
        <v>2501</v>
      </c>
      <c r="D648" s="113">
        <v>2</v>
      </c>
      <c r="E648" s="113">
        <v>0</v>
      </c>
      <c r="F648" s="113">
        <v>0</v>
      </c>
      <c r="G648" s="113">
        <v>0</v>
      </c>
      <c r="H648" s="113">
        <v>0</v>
      </c>
      <c r="I648" s="113">
        <v>0</v>
      </c>
      <c r="J648" s="113">
        <v>0</v>
      </c>
      <c r="K648" s="113">
        <v>0</v>
      </c>
      <c r="L648" s="113">
        <v>1</v>
      </c>
      <c r="M648" s="113">
        <v>1</v>
      </c>
      <c r="N648" s="113"/>
    </row>
    <row r="649" spans="1:14">
      <c r="A649" s="269"/>
      <c r="B649" s="269"/>
      <c r="C649" s="111" t="s">
        <v>2661</v>
      </c>
      <c r="D649" s="113">
        <v>0</v>
      </c>
      <c r="E649" s="113">
        <v>0</v>
      </c>
      <c r="F649" s="113">
        <v>0</v>
      </c>
      <c r="G649" s="113">
        <v>1</v>
      </c>
      <c r="H649" s="113">
        <v>0</v>
      </c>
      <c r="I649" s="113">
        <v>0</v>
      </c>
      <c r="J649" s="113">
        <v>0</v>
      </c>
      <c r="K649" s="113">
        <v>1</v>
      </c>
      <c r="L649" s="113">
        <v>0</v>
      </c>
      <c r="M649" s="113">
        <v>0</v>
      </c>
      <c r="N649" s="113"/>
    </row>
    <row r="650" spans="1:14">
      <c r="A650" s="269"/>
      <c r="B650" s="269"/>
      <c r="C650" s="111" t="s">
        <v>2015</v>
      </c>
      <c r="D650" s="113">
        <v>1</v>
      </c>
      <c r="E650" s="113">
        <v>0</v>
      </c>
      <c r="F650" s="113">
        <v>0</v>
      </c>
      <c r="G650" s="113">
        <v>0</v>
      </c>
      <c r="H650" s="113">
        <v>0</v>
      </c>
      <c r="I650" s="113">
        <v>0</v>
      </c>
      <c r="J650" s="113">
        <v>1</v>
      </c>
      <c r="K650" s="113">
        <v>0</v>
      </c>
      <c r="L650" s="113">
        <v>0</v>
      </c>
      <c r="M650" s="113">
        <v>0</v>
      </c>
      <c r="N650" s="113"/>
    </row>
    <row r="651" spans="1:14">
      <c r="A651" s="269"/>
      <c r="B651" s="269" t="s">
        <v>2255</v>
      </c>
      <c r="C651" s="111"/>
      <c r="D651" s="112">
        <v>0</v>
      </c>
      <c r="E651" s="112">
        <v>3</v>
      </c>
      <c r="F651" s="112">
        <v>0</v>
      </c>
      <c r="G651" s="112">
        <v>0</v>
      </c>
      <c r="H651" s="112">
        <v>0</v>
      </c>
      <c r="I651" s="112">
        <v>0</v>
      </c>
      <c r="J651" s="112"/>
      <c r="K651" s="112"/>
      <c r="L651" s="112"/>
      <c r="M651" s="112"/>
      <c r="N651" s="112"/>
    </row>
    <row r="652" spans="1:14" ht="19">
      <c r="A652" s="269"/>
      <c r="B652" s="269"/>
      <c r="C652" s="116" t="s">
        <v>7519</v>
      </c>
      <c r="D652" s="113">
        <v>0</v>
      </c>
      <c r="E652" s="113">
        <v>3</v>
      </c>
      <c r="F652" s="113">
        <v>0</v>
      </c>
      <c r="G652" s="113">
        <v>0</v>
      </c>
      <c r="H652" s="113">
        <v>0</v>
      </c>
      <c r="I652" s="113">
        <v>0</v>
      </c>
      <c r="J652" s="113">
        <v>0</v>
      </c>
      <c r="K652" s="113">
        <v>2</v>
      </c>
      <c r="L652" s="113">
        <v>0</v>
      </c>
      <c r="M652" s="113">
        <v>0</v>
      </c>
      <c r="N652" s="113"/>
    </row>
    <row r="653" spans="1:14">
      <c r="A653" s="269"/>
      <c r="B653" s="269" t="s">
        <v>1996</v>
      </c>
      <c r="C653" s="111"/>
      <c r="D653" s="112">
        <v>1</v>
      </c>
      <c r="E653" s="112">
        <v>0</v>
      </c>
      <c r="F653" s="112">
        <v>1</v>
      </c>
      <c r="G653" s="112">
        <v>0</v>
      </c>
      <c r="H653" s="112">
        <v>0</v>
      </c>
      <c r="I653" s="112">
        <v>0</v>
      </c>
      <c r="J653" s="112"/>
      <c r="K653" s="112"/>
      <c r="L653" s="112"/>
      <c r="M653" s="112"/>
      <c r="N653" s="112"/>
    </row>
    <row r="654" spans="1:14">
      <c r="A654" s="269"/>
      <c r="B654" s="269"/>
      <c r="C654" s="111" t="s">
        <v>2664</v>
      </c>
      <c r="D654" s="113">
        <v>1</v>
      </c>
      <c r="E654" s="113">
        <v>0</v>
      </c>
      <c r="F654" s="113">
        <v>1</v>
      </c>
      <c r="G654" s="113">
        <v>0</v>
      </c>
      <c r="H654" s="113">
        <v>0</v>
      </c>
      <c r="I654" s="113">
        <v>0</v>
      </c>
      <c r="J654" s="113">
        <v>0</v>
      </c>
      <c r="K654" s="113">
        <v>1</v>
      </c>
      <c r="L654" s="113">
        <v>1</v>
      </c>
      <c r="M654" s="113">
        <v>0</v>
      </c>
      <c r="N654" s="113"/>
    </row>
    <row r="655" spans="1:14">
      <c r="A655" s="269"/>
      <c r="B655" s="268" t="s">
        <v>2259</v>
      </c>
      <c r="C655" s="111"/>
      <c r="D655" s="112">
        <v>4</v>
      </c>
      <c r="E655" s="112">
        <v>0</v>
      </c>
      <c r="F655" s="112">
        <v>0</v>
      </c>
      <c r="G655" s="112">
        <v>0</v>
      </c>
      <c r="H655" s="112">
        <v>0</v>
      </c>
      <c r="I655" s="112">
        <v>0</v>
      </c>
      <c r="J655" s="112"/>
      <c r="K655" s="112"/>
      <c r="L655" s="112"/>
      <c r="M655" s="112"/>
      <c r="N655" s="112"/>
    </row>
    <row r="656" spans="1:14">
      <c r="A656" s="269"/>
      <c r="B656" s="268"/>
      <c r="C656" s="111" t="s">
        <v>5593</v>
      </c>
      <c r="D656" s="113">
        <v>2</v>
      </c>
      <c r="E656" s="113">
        <v>0</v>
      </c>
      <c r="F656" s="113">
        <v>0</v>
      </c>
      <c r="G656" s="113">
        <v>0</v>
      </c>
      <c r="H656" s="113">
        <v>0</v>
      </c>
      <c r="I656" s="113">
        <v>0</v>
      </c>
      <c r="J656" s="113">
        <v>1</v>
      </c>
      <c r="K656" s="113">
        <v>0</v>
      </c>
      <c r="L656" s="113">
        <v>1</v>
      </c>
      <c r="M656" s="113">
        <v>0</v>
      </c>
      <c r="N656" s="113"/>
    </row>
    <row r="657" spans="1:14">
      <c r="A657" s="269"/>
      <c r="B657" s="268"/>
      <c r="C657" s="116" t="s">
        <v>5594</v>
      </c>
      <c r="D657" s="113">
        <v>1</v>
      </c>
      <c r="E657" s="113">
        <v>0</v>
      </c>
      <c r="F657" s="113">
        <v>0</v>
      </c>
      <c r="G657" s="113">
        <v>0</v>
      </c>
      <c r="H657" s="113">
        <v>0</v>
      </c>
      <c r="I657" s="113">
        <v>0</v>
      </c>
      <c r="J657" s="113">
        <v>1</v>
      </c>
      <c r="K657" s="113">
        <v>0</v>
      </c>
      <c r="L657" s="113">
        <v>0</v>
      </c>
      <c r="M657" s="113">
        <v>0</v>
      </c>
      <c r="N657" s="113"/>
    </row>
    <row r="658" spans="1:14">
      <c r="A658" s="269"/>
      <c r="B658" s="268"/>
      <c r="C658" s="116" t="s">
        <v>5595</v>
      </c>
      <c r="D658" s="113">
        <v>1</v>
      </c>
      <c r="E658" s="113">
        <v>0</v>
      </c>
      <c r="F658" s="113">
        <v>0</v>
      </c>
      <c r="G658" s="113">
        <v>0</v>
      </c>
      <c r="H658" s="113">
        <v>0</v>
      </c>
      <c r="I658" s="113">
        <v>0</v>
      </c>
      <c r="J658" s="113">
        <v>0</v>
      </c>
      <c r="K658" s="113">
        <v>0</v>
      </c>
      <c r="L658" s="113">
        <v>0</v>
      </c>
      <c r="M658" s="113">
        <v>1</v>
      </c>
      <c r="N658" s="113"/>
    </row>
    <row r="659" spans="1:14">
      <c r="A659" s="269" t="s">
        <v>76</v>
      </c>
      <c r="B659" s="117" t="s">
        <v>1904</v>
      </c>
      <c r="C659" s="111"/>
      <c r="D659" s="112">
        <v>91</v>
      </c>
      <c r="E659" s="112">
        <v>6</v>
      </c>
      <c r="F659" s="112">
        <v>40</v>
      </c>
      <c r="G659" s="112">
        <v>4</v>
      </c>
      <c r="H659" s="112">
        <v>0</v>
      </c>
      <c r="I659" s="112">
        <v>13</v>
      </c>
      <c r="J659" s="112"/>
      <c r="K659" s="112"/>
      <c r="L659" s="112"/>
      <c r="M659" s="112"/>
      <c r="N659" s="112"/>
    </row>
    <row r="660" spans="1:14">
      <c r="A660" s="269"/>
      <c r="B660" s="268" t="s">
        <v>1905</v>
      </c>
      <c r="C660" s="111"/>
      <c r="D660" s="112">
        <v>72</v>
      </c>
      <c r="E660" s="112">
        <v>5</v>
      </c>
      <c r="F660" s="112">
        <v>26</v>
      </c>
      <c r="G660" s="112">
        <v>3</v>
      </c>
      <c r="H660" s="112">
        <v>0</v>
      </c>
      <c r="I660" s="112">
        <v>7</v>
      </c>
      <c r="J660" s="112"/>
      <c r="K660" s="112"/>
      <c r="L660" s="112"/>
      <c r="M660" s="112"/>
      <c r="N660" s="112"/>
    </row>
    <row r="661" spans="1:14" ht="19">
      <c r="A661" s="269"/>
      <c r="B661" s="268"/>
      <c r="C661" s="111" t="s">
        <v>7520</v>
      </c>
      <c r="D661" s="113">
        <v>1</v>
      </c>
      <c r="E661" s="113">
        <v>0</v>
      </c>
      <c r="F661" s="113">
        <v>5</v>
      </c>
      <c r="G661" s="113">
        <v>0</v>
      </c>
      <c r="H661" s="113">
        <v>0</v>
      </c>
      <c r="I661" s="113">
        <v>2</v>
      </c>
      <c r="J661" s="113">
        <v>0</v>
      </c>
      <c r="K661" s="113">
        <v>2</v>
      </c>
      <c r="L661" s="113">
        <v>0</v>
      </c>
      <c r="M661" s="113">
        <v>1</v>
      </c>
      <c r="N661" s="113">
        <v>19913</v>
      </c>
    </row>
    <row r="662" spans="1:14">
      <c r="A662" s="269"/>
      <c r="B662" s="268"/>
      <c r="C662" s="111" t="s">
        <v>5596</v>
      </c>
      <c r="D662" s="113">
        <v>1</v>
      </c>
      <c r="E662" s="113">
        <v>0</v>
      </c>
      <c r="F662" s="113">
        <v>0</v>
      </c>
      <c r="G662" s="113">
        <v>0</v>
      </c>
      <c r="H662" s="113">
        <v>0</v>
      </c>
      <c r="I662" s="113">
        <v>0</v>
      </c>
      <c r="J662" s="113">
        <v>0</v>
      </c>
      <c r="K662" s="113">
        <v>1</v>
      </c>
      <c r="L662" s="113">
        <v>0</v>
      </c>
      <c r="M662" s="113">
        <v>0</v>
      </c>
      <c r="N662" s="113">
        <v>13378</v>
      </c>
    </row>
    <row r="663" spans="1:14">
      <c r="A663" s="269"/>
      <c r="B663" s="268"/>
      <c r="C663" s="111" t="s">
        <v>2000</v>
      </c>
      <c r="D663" s="113">
        <v>1</v>
      </c>
      <c r="E663" s="113">
        <v>0</v>
      </c>
      <c r="F663" s="113">
        <v>0</v>
      </c>
      <c r="G663" s="113">
        <v>0</v>
      </c>
      <c r="H663" s="113">
        <v>0</v>
      </c>
      <c r="I663" s="113">
        <v>0</v>
      </c>
      <c r="J663" s="113">
        <v>1</v>
      </c>
      <c r="K663" s="113">
        <v>0</v>
      </c>
      <c r="L663" s="113">
        <v>0</v>
      </c>
      <c r="M663" s="113">
        <v>0</v>
      </c>
      <c r="N663" s="113">
        <v>4461</v>
      </c>
    </row>
    <row r="664" spans="1:14">
      <c r="A664" s="269"/>
      <c r="B664" s="268"/>
      <c r="C664" s="111" t="s">
        <v>2666</v>
      </c>
      <c r="D664" s="113">
        <v>2</v>
      </c>
      <c r="E664" s="113">
        <v>0</v>
      </c>
      <c r="F664" s="113">
        <v>1</v>
      </c>
      <c r="G664" s="113">
        <v>0</v>
      </c>
      <c r="H664" s="113">
        <v>0</v>
      </c>
      <c r="I664" s="113">
        <v>1</v>
      </c>
      <c r="J664" s="113">
        <v>0</v>
      </c>
      <c r="K664" s="113">
        <v>2</v>
      </c>
      <c r="L664" s="113">
        <v>1</v>
      </c>
      <c r="M664" s="113">
        <v>1</v>
      </c>
      <c r="N664" s="113">
        <v>71826</v>
      </c>
    </row>
    <row r="665" spans="1:14">
      <c r="A665" s="269"/>
      <c r="B665" s="268"/>
      <c r="C665" s="111" t="s">
        <v>2587</v>
      </c>
      <c r="D665" s="113">
        <v>1</v>
      </c>
      <c r="E665" s="113">
        <v>0</v>
      </c>
      <c r="F665" s="113">
        <v>0</v>
      </c>
      <c r="G665" s="113">
        <v>0</v>
      </c>
      <c r="H665" s="113">
        <v>0</v>
      </c>
      <c r="I665" s="113">
        <v>0</v>
      </c>
      <c r="J665" s="113">
        <v>1</v>
      </c>
      <c r="K665" s="113">
        <v>0</v>
      </c>
      <c r="L665" s="113">
        <v>0</v>
      </c>
      <c r="M665" s="113">
        <v>0</v>
      </c>
      <c r="N665" s="113">
        <v>2056</v>
      </c>
    </row>
    <row r="666" spans="1:14" ht="19">
      <c r="A666" s="269"/>
      <c r="B666" s="268"/>
      <c r="C666" s="111" t="s">
        <v>7521</v>
      </c>
      <c r="D666" s="113">
        <v>0</v>
      </c>
      <c r="E666" s="113">
        <v>0</v>
      </c>
      <c r="F666" s="113">
        <v>3</v>
      </c>
      <c r="G666" s="113">
        <v>0</v>
      </c>
      <c r="H666" s="113">
        <v>0</v>
      </c>
      <c r="I666" s="113">
        <v>0</v>
      </c>
      <c r="J666" s="113">
        <v>0</v>
      </c>
      <c r="K666" s="113">
        <v>0</v>
      </c>
      <c r="L666" s="113">
        <v>1</v>
      </c>
      <c r="M666" s="113">
        <v>1</v>
      </c>
      <c r="N666" s="113">
        <v>40298</v>
      </c>
    </row>
    <row r="667" spans="1:14">
      <c r="A667" s="269"/>
      <c r="B667" s="268"/>
      <c r="C667" s="111" t="s">
        <v>5597</v>
      </c>
      <c r="D667" s="113">
        <v>1</v>
      </c>
      <c r="E667" s="113">
        <v>0</v>
      </c>
      <c r="F667" s="113">
        <v>0</v>
      </c>
      <c r="G667" s="113">
        <v>0</v>
      </c>
      <c r="H667" s="113">
        <v>0</v>
      </c>
      <c r="I667" s="113">
        <v>0</v>
      </c>
      <c r="J667" s="113">
        <v>0</v>
      </c>
      <c r="K667" s="113">
        <v>0</v>
      </c>
      <c r="L667" s="113">
        <v>1</v>
      </c>
      <c r="M667" s="113">
        <v>0</v>
      </c>
      <c r="N667" s="113">
        <v>6294</v>
      </c>
    </row>
    <row r="668" spans="1:14">
      <c r="A668" s="269"/>
      <c r="B668" s="268"/>
      <c r="C668" s="111" t="s">
        <v>3556</v>
      </c>
      <c r="D668" s="113">
        <v>0</v>
      </c>
      <c r="E668" s="113">
        <v>0</v>
      </c>
      <c r="F668" s="113">
        <v>0</v>
      </c>
      <c r="G668" s="113">
        <v>0</v>
      </c>
      <c r="H668" s="113">
        <v>0</v>
      </c>
      <c r="I668" s="113">
        <v>1</v>
      </c>
      <c r="J668" s="113">
        <v>0</v>
      </c>
      <c r="K668" s="113">
        <v>0</v>
      </c>
      <c r="L668" s="113">
        <v>1</v>
      </c>
      <c r="M668" s="113">
        <v>0</v>
      </c>
      <c r="N668" s="113">
        <v>5678</v>
      </c>
    </row>
    <row r="669" spans="1:14">
      <c r="A669" s="269"/>
      <c r="B669" s="268"/>
      <c r="C669" s="111" t="s">
        <v>5598</v>
      </c>
      <c r="D669" s="113">
        <v>0</v>
      </c>
      <c r="E669" s="113">
        <v>0</v>
      </c>
      <c r="F669" s="113">
        <v>1</v>
      </c>
      <c r="G669" s="113">
        <v>0</v>
      </c>
      <c r="H669" s="113">
        <v>0</v>
      </c>
      <c r="I669" s="113">
        <v>0</v>
      </c>
      <c r="J669" s="113">
        <v>0</v>
      </c>
      <c r="K669" s="113">
        <v>0</v>
      </c>
      <c r="L669" s="113">
        <v>1</v>
      </c>
      <c r="M669" s="113">
        <v>0</v>
      </c>
      <c r="N669" s="113">
        <v>8796</v>
      </c>
    </row>
    <row r="670" spans="1:14">
      <c r="A670" s="269"/>
      <c r="B670" s="268"/>
      <c r="C670" s="111" t="s">
        <v>5599</v>
      </c>
      <c r="D670" s="113">
        <v>1</v>
      </c>
      <c r="E670" s="113">
        <v>0</v>
      </c>
      <c r="F670" s="113">
        <v>0</v>
      </c>
      <c r="G670" s="113">
        <v>0</v>
      </c>
      <c r="H670" s="113">
        <v>0</v>
      </c>
      <c r="I670" s="113">
        <v>0</v>
      </c>
      <c r="J670" s="113">
        <v>0</v>
      </c>
      <c r="K670" s="113">
        <v>1</v>
      </c>
      <c r="L670" s="113">
        <v>0</v>
      </c>
      <c r="M670" s="113">
        <v>0</v>
      </c>
      <c r="N670" s="113">
        <v>2574</v>
      </c>
    </row>
    <row r="671" spans="1:14">
      <c r="A671" s="269"/>
      <c r="B671" s="268"/>
      <c r="C671" s="111" t="s">
        <v>5600</v>
      </c>
      <c r="D671" s="113">
        <v>1</v>
      </c>
      <c r="E671" s="113">
        <v>0</v>
      </c>
      <c r="F671" s="113">
        <v>0</v>
      </c>
      <c r="G671" s="113">
        <v>0</v>
      </c>
      <c r="H671" s="113">
        <v>0</v>
      </c>
      <c r="I671" s="113">
        <v>0</v>
      </c>
      <c r="J671" s="113">
        <v>0</v>
      </c>
      <c r="K671" s="113">
        <v>0</v>
      </c>
      <c r="L671" s="113">
        <v>0</v>
      </c>
      <c r="M671" s="113">
        <v>1</v>
      </c>
      <c r="N671" s="113">
        <v>23678</v>
      </c>
    </row>
    <row r="672" spans="1:14">
      <c r="A672" s="269"/>
      <c r="B672" s="268"/>
      <c r="C672" s="111" t="s">
        <v>2817</v>
      </c>
      <c r="D672" s="113">
        <v>0</v>
      </c>
      <c r="E672" s="113">
        <v>1</v>
      </c>
      <c r="F672" s="113">
        <v>0</v>
      </c>
      <c r="G672" s="113">
        <v>0</v>
      </c>
      <c r="H672" s="113">
        <v>0</v>
      </c>
      <c r="I672" s="113">
        <v>0</v>
      </c>
      <c r="J672" s="113">
        <v>1</v>
      </c>
      <c r="K672" s="113">
        <v>0</v>
      </c>
      <c r="L672" s="113">
        <v>0</v>
      </c>
      <c r="M672" s="113">
        <v>0</v>
      </c>
      <c r="N672" s="113">
        <v>2074</v>
      </c>
    </row>
    <row r="673" spans="1:14">
      <c r="A673" s="269"/>
      <c r="B673" s="268"/>
      <c r="C673" s="111" t="s">
        <v>1927</v>
      </c>
      <c r="D673" s="113">
        <v>1</v>
      </c>
      <c r="E673" s="113">
        <v>0</v>
      </c>
      <c r="F673" s="113">
        <v>0</v>
      </c>
      <c r="G673" s="113">
        <v>0</v>
      </c>
      <c r="H673" s="113">
        <v>0</v>
      </c>
      <c r="I673" s="113">
        <v>0</v>
      </c>
      <c r="J673" s="113">
        <v>0</v>
      </c>
      <c r="K673" s="113">
        <v>0</v>
      </c>
      <c r="L673" s="113">
        <v>0</v>
      </c>
      <c r="M673" s="113">
        <v>1</v>
      </c>
      <c r="N673" s="113">
        <v>33824</v>
      </c>
    </row>
    <row r="674" spans="1:14">
      <c r="A674" s="269"/>
      <c r="B674" s="268"/>
      <c r="C674" s="111" t="s">
        <v>2670</v>
      </c>
      <c r="D674" s="113">
        <v>1</v>
      </c>
      <c r="E674" s="113">
        <v>0</v>
      </c>
      <c r="F674" s="113">
        <v>0</v>
      </c>
      <c r="G674" s="113">
        <v>0</v>
      </c>
      <c r="H674" s="113">
        <v>0</v>
      </c>
      <c r="I674" s="113">
        <v>0</v>
      </c>
      <c r="J674" s="113">
        <v>1</v>
      </c>
      <c r="K674" s="113">
        <v>0</v>
      </c>
      <c r="L674" s="113">
        <v>0</v>
      </c>
      <c r="M674" s="113">
        <v>0</v>
      </c>
      <c r="N674" s="113">
        <v>8273</v>
      </c>
    </row>
    <row r="675" spans="1:14" ht="19">
      <c r="A675" s="269"/>
      <c r="B675" s="268"/>
      <c r="C675" s="111" t="s">
        <v>7522</v>
      </c>
      <c r="D675" s="113">
        <v>3</v>
      </c>
      <c r="E675" s="113">
        <v>0</v>
      </c>
      <c r="F675" s="113">
        <v>1</v>
      </c>
      <c r="G675" s="113">
        <v>0</v>
      </c>
      <c r="H675" s="113">
        <v>0</v>
      </c>
      <c r="I675" s="113">
        <v>0</v>
      </c>
      <c r="J675" s="113">
        <v>0</v>
      </c>
      <c r="K675" s="113">
        <v>1</v>
      </c>
      <c r="L675" s="113">
        <v>0</v>
      </c>
      <c r="M675" s="113">
        <v>2</v>
      </c>
      <c r="N675" s="113">
        <v>27753</v>
      </c>
    </row>
    <row r="676" spans="1:14">
      <c r="A676" s="269"/>
      <c r="B676" s="268"/>
      <c r="C676" s="111" t="s">
        <v>3865</v>
      </c>
      <c r="D676" s="113">
        <v>3</v>
      </c>
      <c r="E676" s="113">
        <v>0</v>
      </c>
      <c r="F676" s="113">
        <v>0</v>
      </c>
      <c r="G676" s="113">
        <v>0</v>
      </c>
      <c r="H676" s="113">
        <v>0</v>
      </c>
      <c r="I676" s="113">
        <v>0</v>
      </c>
      <c r="J676" s="113">
        <v>0</v>
      </c>
      <c r="K676" s="113">
        <v>1</v>
      </c>
      <c r="L676" s="113">
        <v>2</v>
      </c>
      <c r="M676" s="113">
        <v>0</v>
      </c>
      <c r="N676" s="113">
        <v>36590</v>
      </c>
    </row>
    <row r="677" spans="1:14">
      <c r="A677" s="269"/>
      <c r="B677" s="268"/>
      <c r="C677" s="111" t="s">
        <v>5601</v>
      </c>
      <c r="D677" s="113">
        <v>1</v>
      </c>
      <c r="E677" s="113">
        <v>0</v>
      </c>
      <c r="F677" s="113">
        <v>0</v>
      </c>
      <c r="G677" s="113">
        <v>0</v>
      </c>
      <c r="H677" s="113">
        <v>0</v>
      </c>
      <c r="I677" s="113">
        <v>0</v>
      </c>
      <c r="J677" s="113">
        <v>0</v>
      </c>
      <c r="K677" s="113">
        <v>0</v>
      </c>
      <c r="L677" s="113">
        <v>0</v>
      </c>
      <c r="M677" s="113">
        <v>1</v>
      </c>
      <c r="N677" s="113">
        <v>14452</v>
      </c>
    </row>
    <row r="678" spans="1:14">
      <c r="A678" s="269"/>
      <c r="B678" s="268"/>
      <c r="C678" s="111" t="s">
        <v>3869</v>
      </c>
      <c r="D678" s="113">
        <v>1</v>
      </c>
      <c r="E678" s="113">
        <v>0</v>
      </c>
      <c r="F678" s="113">
        <v>0</v>
      </c>
      <c r="G678" s="113">
        <v>0</v>
      </c>
      <c r="H678" s="113">
        <v>0</v>
      </c>
      <c r="I678" s="113">
        <v>0</v>
      </c>
      <c r="J678" s="113">
        <v>0</v>
      </c>
      <c r="K678" s="113">
        <v>0</v>
      </c>
      <c r="L678" s="113">
        <v>0</v>
      </c>
      <c r="M678" s="113">
        <v>1</v>
      </c>
      <c r="N678" s="113">
        <v>4122</v>
      </c>
    </row>
    <row r="679" spans="1:14">
      <c r="A679" s="269"/>
      <c r="B679" s="268"/>
      <c r="C679" s="111" t="s">
        <v>2671</v>
      </c>
      <c r="D679" s="113">
        <v>1</v>
      </c>
      <c r="E679" s="113">
        <v>0</v>
      </c>
      <c r="F679" s="113">
        <v>0</v>
      </c>
      <c r="G679" s="113">
        <v>0</v>
      </c>
      <c r="H679" s="113">
        <v>0</v>
      </c>
      <c r="I679" s="113">
        <v>0</v>
      </c>
      <c r="J679" s="113">
        <v>0</v>
      </c>
      <c r="K679" s="113">
        <v>1</v>
      </c>
      <c r="L679" s="113">
        <v>0</v>
      </c>
      <c r="M679" s="113">
        <v>0</v>
      </c>
      <c r="N679" s="113">
        <v>8560</v>
      </c>
    </row>
    <row r="680" spans="1:14">
      <c r="A680" s="269"/>
      <c r="B680" s="268"/>
      <c r="C680" s="116" t="s">
        <v>3503</v>
      </c>
      <c r="D680" s="113">
        <v>3</v>
      </c>
      <c r="E680" s="113">
        <v>0</v>
      </c>
      <c r="F680" s="113">
        <v>1</v>
      </c>
      <c r="G680" s="113">
        <v>1</v>
      </c>
      <c r="H680" s="113">
        <v>0</v>
      </c>
      <c r="I680" s="113">
        <v>0</v>
      </c>
      <c r="J680" s="113">
        <v>0</v>
      </c>
      <c r="K680" s="113">
        <v>3</v>
      </c>
      <c r="L680" s="113">
        <v>2</v>
      </c>
      <c r="M680" s="113">
        <v>0</v>
      </c>
      <c r="N680" s="113">
        <v>27878</v>
      </c>
    </row>
    <row r="681" spans="1:14">
      <c r="A681" s="269"/>
      <c r="B681" s="268"/>
      <c r="C681" s="116" t="s">
        <v>5602</v>
      </c>
      <c r="D681" s="113">
        <v>2</v>
      </c>
      <c r="E681" s="113">
        <v>0</v>
      </c>
      <c r="F681" s="113">
        <v>0</v>
      </c>
      <c r="G681" s="113">
        <v>0</v>
      </c>
      <c r="H681" s="113">
        <v>0</v>
      </c>
      <c r="I681" s="113">
        <v>0</v>
      </c>
      <c r="J681" s="113">
        <v>1</v>
      </c>
      <c r="K681" s="113">
        <v>1</v>
      </c>
      <c r="L681" s="113">
        <v>0</v>
      </c>
      <c r="M681" s="113">
        <v>0</v>
      </c>
      <c r="N681" s="113">
        <v>30787</v>
      </c>
    </row>
    <row r="682" spans="1:14" ht="19">
      <c r="A682" s="269"/>
      <c r="B682" s="268"/>
      <c r="C682" s="116" t="s">
        <v>7523</v>
      </c>
      <c r="D682" s="113">
        <v>2</v>
      </c>
      <c r="E682" s="113">
        <v>0</v>
      </c>
      <c r="F682" s="113">
        <v>0</v>
      </c>
      <c r="G682" s="113">
        <v>0</v>
      </c>
      <c r="H682" s="113">
        <v>0</v>
      </c>
      <c r="I682" s="113">
        <v>0</v>
      </c>
      <c r="J682" s="113">
        <v>0</v>
      </c>
      <c r="K682" s="113">
        <v>1</v>
      </c>
      <c r="L682" s="113">
        <v>0</v>
      </c>
      <c r="M682" s="113">
        <v>0</v>
      </c>
      <c r="N682" s="113">
        <v>3845</v>
      </c>
    </row>
    <row r="683" spans="1:14">
      <c r="A683" s="269"/>
      <c r="B683" s="268"/>
      <c r="C683" s="116" t="s">
        <v>2558</v>
      </c>
      <c r="D683" s="113">
        <v>0</v>
      </c>
      <c r="E683" s="113">
        <v>0</v>
      </c>
      <c r="F683" s="113">
        <v>1</v>
      </c>
      <c r="G683" s="113">
        <v>0</v>
      </c>
      <c r="H683" s="113">
        <v>0</v>
      </c>
      <c r="I683" s="113">
        <v>0</v>
      </c>
      <c r="J683" s="113">
        <v>0</v>
      </c>
      <c r="K683" s="113">
        <v>0</v>
      </c>
      <c r="L683" s="113">
        <v>1</v>
      </c>
      <c r="M683" s="113">
        <v>0</v>
      </c>
      <c r="N683" s="113">
        <v>11581</v>
      </c>
    </row>
    <row r="684" spans="1:14" ht="19">
      <c r="A684" s="269"/>
      <c r="B684" s="268"/>
      <c r="C684" s="111" t="s">
        <v>7524</v>
      </c>
      <c r="D684" s="113">
        <v>10</v>
      </c>
      <c r="E684" s="113">
        <v>0</v>
      </c>
      <c r="F684" s="113">
        <v>2</v>
      </c>
      <c r="G684" s="113">
        <v>0</v>
      </c>
      <c r="H684" s="113">
        <v>0</v>
      </c>
      <c r="I684" s="113">
        <v>0</v>
      </c>
      <c r="J684" s="113">
        <v>1</v>
      </c>
      <c r="K684" s="113">
        <v>5</v>
      </c>
      <c r="L684" s="113">
        <v>3</v>
      </c>
      <c r="M684" s="113">
        <v>1</v>
      </c>
      <c r="N684" s="113">
        <v>328965</v>
      </c>
    </row>
    <row r="685" spans="1:14" ht="19">
      <c r="A685" s="269"/>
      <c r="B685" s="268"/>
      <c r="C685" s="111" t="s">
        <v>7525</v>
      </c>
      <c r="D685" s="113">
        <v>2</v>
      </c>
      <c r="E685" s="113">
        <v>0</v>
      </c>
      <c r="F685" s="113">
        <v>0</v>
      </c>
      <c r="G685" s="113">
        <v>0</v>
      </c>
      <c r="H685" s="113">
        <v>0</v>
      </c>
      <c r="I685" s="113">
        <v>0</v>
      </c>
      <c r="J685" s="113">
        <v>1</v>
      </c>
      <c r="K685" s="113">
        <v>0</v>
      </c>
      <c r="L685" s="113">
        <v>0</v>
      </c>
      <c r="M685" s="113">
        <v>0</v>
      </c>
      <c r="N685" s="113">
        <v>2136</v>
      </c>
    </row>
    <row r="686" spans="1:14">
      <c r="A686" s="269"/>
      <c r="B686" s="268"/>
      <c r="C686" s="111" t="s">
        <v>5603</v>
      </c>
      <c r="D686" s="113">
        <v>15</v>
      </c>
      <c r="E686" s="113">
        <v>3</v>
      </c>
      <c r="F686" s="113">
        <v>5</v>
      </c>
      <c r="G686" s="113">
        <v>0</v>
      </c>
      <c r="H686" s="113">
        <v>0</v>
      </c>
      <c r="I686" s="113">
        <v>3</v>
      </c>
      <c r="J686" s="113">
        <v>8</v>
      </c>
      <c r="K686" s="113">
        <v>8</v>
      </c>
      <c r="L686" s="113">
        <v>5</v>
      </c>
      <c r="M686" s="113">
        <v>5</v>
      </c>
      <c r="N686" s="113">
        <v>678236</v>
      </c>
    </row>
    <row r="687" spans="1:14">
      <c r="A687" s="269"/>
      <c r="B687" s="268"/>
      <c r="C687" s="111" t="s">
        <v>2674</v>
      </c>
      <c r="D687" s="113">
        <v>0</v>
      </c>
      <c r="E687" s="113">
        <v>0</v>
      </c>
      <c r="F687" s="113">
        <v>1</v>
      </c>
      <c r="G687" s="113">
        <v>0</v>
      </c>
      <c r="H687" s="113">
        <v>0</v>
      </c>
      <c r="I687" s="113">
        <v>0</v>
      </c>
      <c r="J687" s="113">
        <v>0</v>
      </c>
      <c r="K687" s="113">
        <v>0</v>
      </c>
      <c r="L687" s="113">
        <v>1</v>
      </c>
      <c r="M687" s="113">
        <v>0</v>
      </c>
      <c r="N687" s="113">
        <v>18546</v>
      </c>
    </row>
    <row r="688" spans="1:14">
      <c r="A688" s="269"/>
      <c r="B688" s="268"/>
      <c r="C688" s="111" t="s">
        <v>5604</v>
      </c>
      <c r="D688" s="113">
        <v>1</v>
      </c>
      <c r="E688" s="113">
        <v>0</v>
      </c>
      <c r="F688" s="113">
        <v>1</v>
      </c>
      <c r="G688" s="113">
        <v>0</v>
      </c>
      <c r="H688" s="113">
        <v>0</v>
      </c>
      <c r="I688" s="113">
        <v>0</v>
      </c>
      <c r="J688" s="113">
        <v>0</v>
      </c>
      <c r="K688" s="113">
        <v>0</v>
      </c>
      <c r="L688" s="113">
        <v>0</v>
      </c>
      <c r="M688" s="113">
        <v>2</v>
      </c>
      <c r="N688" s="113">
        <v>8762</v>
      </c>
    </row>
    <row r="689" spans="1:14">
      <c r="A689" s="269"/>
      <c r="B689" s="268"/>
      <c r="C689" s="111" t="s">
        <v>5605</v>
      </c>
      <c r="D689" s="113">
        <v>1</v>
      </c>
      <c r="E689" s="113">
        <v>0</v>
      </c>
      <c r="F689" s="113">
        <v>0</v>
      </c>
      <c r="G689" s="113">
        <v>0</v>
      </c>
      <c r="H689" s="113">
        <v>0</v>
      </c>
      <c r="I689" s="113">
        <v>0</v>
      </c>
      <c r="J689" s="113">
        <v>0</v>
      </c>
      <c r="K689" s="113">
        <v>0</v>
      </c>
      <c r="L689" s="113">
        <v>1</v>
      </c>
      <c r="M689" s="113">
        <v>0</v>
      </c>
      <c r="N689" s="113">
        <v>7673</v>
      </c>
    </row>
    <row r="690" spans="1:14" ht="19">
      <c r="A690" s="269"/>
      <c r="B690" s="268"/>
      <c r="C690" s="111" t="s">
        <v>7526</v>
      </c>
      <c r="D690" s="113">
        <v>3</v>
      </c>
      <c r="E690" s="113">
        <v>0</v>
      </c>
      <c r="F690" s="113">
        <v>0</v>
      </c>
      <c r="G690" s="113">
        <v>0</v>
      </c>
      <c r="H690" s="113">
        <v>0</v>
      </c>
      <c r="I690" s="113">
        <v>0</v>
      </c>
      <c r="J690" s="113">
        <v>0</v>
      </c>
      <c r="K690" s="113">
        <v>0</v>
      </c>
      <c r="L690" s="113">
        <v>1</v>
      </c>
      <c r="M690" s="113">
        <v>0</v>
      </c>
      <c r="N690" s="113">
        <v>19605</v>
      </c>
    </row>
    <row r="691" spans="1:14">
      <c r="A691" s="269"/>
      <c r="B691" s="268"/>
      <c r="C691" s="111" t="s">
        <v>3688</v>
      </c>
      <c r="D691" s="113">
        <v>1</v>
      </c>
      <c r="E691" s="113">
        <v>0</v>
      </c>
      <c r="F691" s="113">
        <v>0</v>
      </c>
      <c r="G691" s="113">
        <v>0</v>
      </c>
      <c r="H691" s="113">
        <v>0</v>
      </c>
      <c r="I691" s="113">
        <v>0</v>
      </c>
      <c r="J691" s="113">
        <v>0</v>
      </c>
      <c r="K691" s="113">
        <v>0</v>
      </c>
      <c r="L691" s="113">
        <v>0</v>
      </c>
      <c r="M691" s="113">
        <v>1</v>
      </c>
      <c r="N691" s="113">
        <v>14851</v>
      </c>
    </row>
    <row r="692" spans="1:14">
      <c r="A692" s="269"/>
      <c r="B692" s="268"/>
      <c r="C692" s="111" t="s">
        <v>5606</v>
      </c>
      <c r="D692" s="113">
        <v>1</v>
      </c>
      <c r="E692" s="113">
        <v>0</v>
      </c>
      <c r="F692" s="113">
        <v>0</v>
      </c>
      <c r="G692" s="113">
        <v>0</v>
      </c>
      <c r="H692" s="113">
        <v>0</v>
      </c>
      <c r="I692" s="113">
        <v>0</v>
      </c>
      <c r="J692" s="113">
        <v>0</v>
      </c>
      <c r="K692" s="113">
        <v>1</v>
      </c>
      <c r="L692" s="113">
        <v>0</v>
      </c>
      <c r="M692" s="113">
        <v>0</v>
      </c>
      <c r="N692" s="113">
        <v>31184</v>
      </c>
    </row>
    <row r="693" spans="1:14">
      <c r="A693" s="269"/>
      <c r="B693" s="268"/>
      <c r="C693" s="111" t="s">
        <v>3273</v>
      </c>
      <c r="D693" s="113">
        <v>0</v>
      </c>
      <c r="E693" s="113">
        <v>1</v>
      </c>
      <c r="F693" s="113">
        <v>0</v>
      </c>
      <c r="G693" s="113">
        <v>0</v>
      </c>
      <c r="H693" s="113">
        <v>0</v>
      </c>
      <c r="I693" s="113">
        <v>0</v>
      </c>
      <c r="J693" s="113">
        <v>1</v>
      </c>
      <c r="K693" s="113">
        <v>0</v>
      </c>
      <c r="L693" s="113">
        <v>0</v>
      </c>
      <c r="M693" s="113">
        <v>0</v>
      </c>
      <c r="N693" s="113">
        <v>1055</v>
      </c>
    </row>
    <row r="694" spans="1:14">
      <c r="A694" s="269"/>
      <c r="B694" s="268"/>
      <c r="C694" s="111" t="s">
        <v>2677</v>
      </c>
      <c r="D694" s="113">
        <v>6</v>
      </c>
      <c r="E694" s="113">
        <v>0</v>
      </c>
      <c r="F694" s="113">
        <v>1</v>
      </c>
      <c r="G694" s="113">
        <v>0</v>
      </c>
      <c r="H694" s="113">
        <v>0</v>
      </c>
      <c r="I694" s="113">
        <v>0</v>
      </c>
      <c r="J694" s="113">
        <v>2</v>
      </c>
      <c r="K694" s="113">
        <v>0</v>
      </c>
      <c r="L694" s="113">
        <v>2</v>
      </c>
      <c r="M694" s="113">
        <v>3</v>
      </c>
      <c r="N694" s="113">
        <v>60636</v>
      </c>
    </row>
    <row r="695" spans="1:14">
      <c r="A695" s="269"/>
      <c r="B695" s="268"/>
      <c r="C695" s="111" t="s">
        <v>2679</v>
      </c>
      <c r="D695" s="113">
        <v>0</v>
      </c>
      <c r="E695" s="113">
        <v>0</v>
      </c>
      <c r="F695" s="113">
        <v>1</v>
      </c>
      <c r="G695" s="113">
        <v>0</v>
      </c>
      <c r="H695" s="113">
        <v>0</v>
      </c>
      <c r="I695" s="113">
        <v>0</v>
      </c>
      <c r="J695" s="113">
        <v>1</v>
      </c>
      <c r="K695" s="113">
        <v>0</v>
      </c>
      <c r="L695" s="113">
        <v>0</v>
      </c>
      <c r="M695" s="113">
        <v>0</v>
      </c>
      <c r="N695" s="113">
        <v>24873</v>
      </c>
    </row>
    <row r="696" spans="1:14">
      <c r="A696" s="269"/>
      <c r="B696" s="268"/>
      <c r="C696" s="111" t="s">
        <v>2748</v>
      </c>
      <c r="D696" s="113">
        <v>0</v>
      </c>
      <c r="E696" s="113">
        <v>0</v>
      </c>
      <c r="F696" s="113">
        <v>1</v>
      </c>
      <c r="G696" s="113">
        <v>0</v>
      </c>
      <c r="H696" s="113">
        <v>0</v>
      </c>
      <c r="I696" s="113">
        <v>0</v>
      </c>
      <c r="J696" s="113">
        <v>1</v>
      </c>
      <c r="K696" s="113">
        <v>0</v>
      </c>
      <c r="L696" s="113">
        <v>0</v>
      </c>
      <c r="M696" s="113">
        <v>0</v>
      </c>
      <c r="N696" s="113">
        <v>9710</v>
      </c>
    </row>
    <row r="697" spans="1:14">
      <c r="A697" s="269"/>
      <c r="B697" s="268"/>
      <c r="C697" s="111" t="s">
        <v>2680</v>
      </c>
      <c r="D697" s="113">
        <v>1</v>
      </c>
      <c r="E697" s="113">
        <v>0</v>
      </c>
      <c r="F697" s="113">
        <v>0</v>
      </c>
      <c r="G697" s="113">
        <v>1</v>
      </c>
      <c r="H697" s="113">
        <v>0</v>
      </c>
      <c r="I697" s="113">
        <v>0</v>
      </c>
      <c r="J697" s="113">
        <v>0</v>
      </c>
      <c r="K697" s="113">
        <v>0</v>
      </c>
      <c r="L697" s="113">
        <v>1</v>
      </c>
      <c r="M697" s="113">
        <v>1</v>
      </c>
      <c r="N697" s="113">
        <v>6378</v>
      </c>
    </row>
    <row r="698" spans="1:14">
      <c r="A698" s="269"/>
      <c r="B698" s="268"/>
      <c r="C698" s="111" t="s">
        <v>5607</v>
      </c>
      <c r="D698" s="113">
        <v>0</v>
      </c>
      <c r="E698" s="113">
        <v>0</v>
      </c>
      <c r="F698" s="113">
        <v>0</v>
      </c>
      <c r="G698" s="113">
        <v>1</v>
      </c>
      <c r="H698" s="113">
        <v>0</v>
      </c>
      <c r="I698" s="113">
        <v>0</v>
      </c>
      <c r="J698" s="113">
        <v>0</v>
      </c>
      <c r="K698" s="113">
        <v>1</v>
      </c>
      <c r="L698" s="113">
        <v>0</v>
      </c>
      <c r="M698" s="113">
        <v>0</v>
      </c>
      <c r="N698" s="113">
        <v>22957</v>
      </c>
    </row>
    <row r="699" spans="1:14">
      <c r="A699" s="269"/>
      <c r="B699" s="268"/>
      <c r="C699" s="111" t="s">
        <v>2681</v>
      </c>
      <c r="D699" s="113">
        <v>1</v>
      </c>
      <c r="E699" s="113">
        <v>0</v>
      </c>
      <c r="F699" s="113">
        <v>0</v>
      </c>
      <c r="G699" s="113">
        <v>0</v>
      </c>
      <c r="H699" s="113">
        <v>0</v>
      </c>
      <c r="I699" s="113">
        <v>0</v>
      </c>
      <c r="J699" s="113">
        <v>0</v>
      </c>
      <c r="K699" s="113">
        <v>0</v>
      </c>
      <c r="L699" s="113">
        <v>1</v>
      </c>
      <c r="M699" s="113">
        <v>0</v>
      </c>
      <c r="N699" s="113">
        <v>4579</v>
      </c>
    </row>
    <row r="700" spans="1:14" ht="19">
      <c r="A700" s="269"/>
      <c r="B700" s="268"/>
      <c r="C700" s="111" t="s">
        <v>7527</v>
      </c>
      <c r="D700" s="113">
        <v>2</v>
      </c>
      <c r="E700" s="113">
        <v>0</v>
      </c>
      <c r="F700" s="113">
        <v>0</v>
      </c>
      <c r="G700" s="113">
        <v>0</v>
      </c>
      <c r="H700" s="113">
        <v>0</v>
      </c>
      <c r="I700" s="113">
        <v>0</v>
      </c>
      <c r="J700" s="113">
        <v>1</v>
      </c>
      <c r="K700" s="113">
        <v>0</v>
      </c>
      <c r="L700" s="113">
        <v>0</v>
      </c>
      <c r="M700" s="113">
        <v>0</v>
      </c>
      <c r="N700" s="113">
        <v>3014</v>
      </c>
    </row>
    <row r="701" spans="1:14">
      <c r="A701" s="269"/>
      <c r="B701" s="268"/>
      <c r="C701" s="111" t="s">
        <v>5608</v>
      </c>
      <c r="D701" s="113">
        <v>0</v>
      </c>
      <c r="E701" s="113">
        <v>0</v>
      </c>
      <c r="F701" s="113">
        <v>1</v>
      </c>
      <c r="G701" s="113">
        <v>0</v>
      </c>
      <c r="H701" s="113">
        <v>0</v>
      </c>
      <c r="I701" s="113">
        <v>0</v>
      </c>
      <c r="J701" s="113">
        <v>0</v>
      </c>
      <c r="K701" s="113">
        <v>0</v>
      </c>
      <c r="L701" s="113">
        <v>0</v>
      </c>
      <c r="M701" s="113">
        <v>1</v>
      </c>
      <c r="N701" s="113">
        <v>18038</v>
      </c>
    </row>
    <row r="702" spans="1:14">
      <c r="A702" s="269"/>
      <c r="B702" s="268"/>
      <c r="C702" s="111" t="s">
        <v>2685</v>
      </c>
      <c r="D702" s="113">
        <v>1</v>
      </c>
      <c r="E702" s="113">
        <v>0</v>
      </c>
      <c r="F702" s="113">
        <v>0</v>
      </c>
      <c r="G702" s="113">
        <v>0</v>
      </c>
      <c r="H702" s="113">
        <v>0</v>
      </c>
      <c r="I702" s="113">
        <v>0</v>
      </c>
      <c r="J702" s="113">
        <v>1</v>
      </c>
      <c r="K702" s="113">
        <v>0</v>
      </c>
      <c r="L702" s="113">
        <v>0</v>
      </c>
      <c r="M702" s="113">
        <v>0</v>
      </c>
      <c r="N702" s="113">
        <v>1277</v>
      </c>
    </row>
    <row r="703" spans="1:14">
      <c r="A703" s="269"/>
      <c r="B703" s="268" t="s">
        <v>1951</v>
      </c>
      <c r="C703" s="111"/>
      <c r="D703" s="112">
        <v>1</v>
      </c>
      <c r="E703" s="112">
        <v>0</v>
      </c>
      <c r="F703" s="112">
        <v>7</v>
      </c>
      <c r="G703" s="112">
        <v>0</v>
      </c>
      <c r="H703" s="112">
        <v>0</v>
      </c>
      <c r="I703" s="112">
        <v>5</v>
      </c>
      <c r="J703" s="112"/>
      <c r="K703" s="112"/>
      <c r="L703" s="112"/>
      <c r="M703" s="112"/>
      <c r="N703" s="112"/>
    </row>
    <row r="704" spans="1:14">
      <c r="A704" s="269"/>
      <c r="B704" s="268"/>
      <c r="C704" s="111" t="s">
        <v>2687</v>
      </c>
      <c r="D704" s="113">
        <v>0</v>
      </c>
      <c r="E704" s="113">
        <v>0</v>
      </c>
      <c r="F704" s="113">
        <v>1</v>
      </c>
      <c r="G704" s="113">
        <v>0</v>
      </c>
      <c r="H704" s="113">
        <v>0</v>
      </c>
      <c r="I704" s="113">
        <v>0</v>
      </c>
      <c r="J704" s="113">
        <v>0</v>
      </c>
      <c r="K704" s="113">
        <v>1</v>
      </c>
      <c r="L704" s="113">
        <v>0</v>
      </c>
      <c r="M704" s="113">
        <v>0</v>
      </c>
      <c r="N704" s="113">
        <v>17345</v>
      </c>
    </row>
    <row r="705" spans="1:14">
      <c r="A705" s="269"/>
      <c r="B705" s="268"/>
      <c r="C705" s="111" t="s">
        <v>5609</v>
      </c>
      <c r="D705" s="113">
        <v>0</v>
      </c>
      <c r="E705" s="113">
        <v>0</v>
      </c>
      <c r="F705" s="113">
        <v>0</v>
      </c>
      <c r="G705" s="113">
        <v>0</v>
      </c>
      <c r="H705" s="113">
        <v>0</v>
      </c>
      <c r="I705" s="113">
        <v>1</v>
      </c>
      <c r="J705" s="113">
        <v>0</v>
      </c>
      <c r="K705" s="113">
        <v>0</v>
      </c>
      <c r="L705" s="113">
        <v>0</v>
      </c>
      <c r="M705" s="113">
        <v>1</v>
      </c>
      <c r="N705" s="113">
        <v>10853</v>
      </c>
    </row>
    <row r="706" spans="1:14" ht="19">
      <c r="A706" s="269"/>
      <c r="B706" s="268"/>
      <c r="C706" s="111" t="s">
        <v>7528</v>
      </c>
      <c r="D706" s="113">
        <v>0</v>
      </c>
      <c r="E706" s="113">
        <v>0</v>
      </c>
      <c r="F706" s="113">
        <v>3</v>
      </c>
      <c r="G706" s="113">
        <v>0</v>
      </c>
      <c r="H706" s="113">
        <v>0</v>
      </c>
      <c r="I706" s="113">
        <v>2</v>
      </c>
      <c r="J706" s="113">
        <v>0</v>
      </c>
      <c r="K706" s="113">
        <v>0</v>
      </c>
      <c r="L706" s="113">
        <v>0</v>
      </c>
      <c r="M706" s="113">
        <v>2</v>
      </c>
      <c r="N706" s="113">
        <v>18308</v>
      </c>
    </row>
    <row r="707" spans="1:14" ht="19">
      <c r="A707" s="269"/>
      <c r="B707" s="268"/>
      <c r="C707" s="111" t="s">
        <v>7529</v>
      </c>
      <c r="D707" s="113">
        <v>1</v>
      </c>
      <c r="E707" s="113">
        <v>0</v>
      </c>
      <c r="F707" s="113">
        <v>3</v>
      </c>
      <c r="G707" s="113">
        <v>0</v>
      </c>
      <c r="H707" s="113">
        <v>0</v>
      </c>
      <c r="I707" s="113">
        <v>2</v>
      </c>
      <c r="J707" s="113">
        <v>0</v>
      </c>
      <c r="K707" s="113">
        <v>0</v>
      </c>
      <c r="L707" s="113">
        <v>0</v>
      </c>
      <c r="M707" s="113">
        <v>2</v>
      </c>
      <c r="N707" s="113">
        <v>25451</v>
      </c>
    </row>
    <row r="708" spans="1:14">
      <c r="A708" s="269"/>
      <c r="B708" s="269" t="s">
        <v>1955</v>
      </c>
      <c r="C708" s="111"/>
      <c r="D708" s="112">
        <v>9</v>
      </c>
      <c r="E708" s="112">
        <v>0</v>
      </c>
      <c r="F708" s="112">
        <v>0</v>
      </c>
      <c r="G708" s="112">
        <v>0</v>
      </c>
      <c r="H708" s="112">
        <v>0</v>
      </c>
      <c r="I708" s="112">
        <v>1</v>
      </c>
      <c r="J708" s="112"/>
      <c r="K708" s="112"/>
      <c r="L708" s="112"/>
      <c r="M708" s="112"/>
      <c r="N708" s="112"/>
    </row>
    <row r="709" spans="1:14">
      <c r="A709" s="269"/>
      <c r="B709" s="269"/>
      <c r="C709" s="111" t="s">
        <v>5610</v>
      </c>
      <c r="D709" s="113">
        <v>1</v>
      </c>
      <c r="E709" s="113">
        <v>0</v>
      </c>
      <c r="F709" s="113">
        <v>0</v>
      </c>
      <c r="G709" s="113">
        <v>0</v>
      </c>
      <c r="H709" s="113">
        <v>0</v>
      </c>
      <c r="I709" s="113">
        <v>0</v>
      </c>
      <c r="J709" s="113">
        <v>0</v>
      </c>
      <c r="K709" s="113">
        <v>1</v>
      </c>
      <c r="L709" s="113">
        <v>0</v>
      </c>
      <c r="M709" s="113">
        <v>0</v>
      </c>
      <c r="N709" s="113"/>
    </row>
    <row r="710" spans="1:14">
      <c r="A710" s="269"/>
      <c r="B710" s="269"/>
      <c r="C710" s="111" t="s">
        <v>2691</v>
      </c>
      <c r="D710" s="113">
        <v>0</v>
      </c>
      <c r="E710" s="113">
        <v>0</v>
      </c>
      <c r="F710" s="113">
        <v>0</v>
      </c>
      <c r="G710" s="113">
        <v>0</v>
      </c>
      <c r="H710" s="113">
        <v>0</v>
      </c>
      <c r="I710" s="113">
        <v>1</v>
      </c>
      <c r="J710" s="113">
        <v>0</v>
      </c>
      <c r="K710" s="113">
        <v>0</v>
      </c>
      <c r="L710" s="113">
        <v>0</v>
      </c>
      <c r="M710" s="113">
        <v>1</v>
      </c>
      <c r="N710" s="113"/>
    </row>
    <row r="711" spans="1:14">
      <c r="A711" s="269"/>
      <c r="B711" s="269"/>
      <c r="C711" s="111" t="s">
        <v>4057</v>
      </c>
      <c r="D711" s="113">
        <v>1</v>
      </c>
      <c r="E711" s="113">
        <v>0</v>
      </c>
      <c r="F711" s="113">
        <v>0</v>
      </c>
      <c r="G711" s="113">
        <v>0</v>
      </c>
      <c r="H711" s="113">
        <v>0</v>
      </c>
      <c r="I711" s="113">
        <v>0</v>
      </c>
      <c r="J711" s="113">
        <v>0</v>
      </c>
      <c r="K711" s="113">
        <v>1</v>
      </c>
      <c r="L711" s="113">
        <v>0</v>
      </c>
      <c r="M711" s="113">
        <v>0</v>
      </c>
      <c r="N711" s="113"/>
    </row>
    <row r="712" spans="1:14">
      <c r="A712" s="269"/>
      <c r="B712" s="269"/>
      <c r="C712" s="111" t="s">
        <v>2694</v>
      </c>
      <c r="D712" s="113">
        <v>1</v>
      </c>
      <c r="E712" s="113">
        <v>0</v>
      </c>
      <c r="F712" s="113">
        <v>0</v>
      </c>
      <c r="G712" s="113">
        <v>0</v>
      </c>
      <c r="H712" s="113">
        <v>0</v>
      </c>
      <c r="I712" s="113">
        <v>0</v>
      </c>
      <c r="J712" s="113">
        <v>0</v>
      </c>
      <c r="K712" s="113">
        <v>0</v>
      </c>
      <c r="L712" s="113">
        <v>0</v>
      </c>
      <c r="M712" s="113">
        <v>1</v>
      </c>
      <c r="N712" s="113"/>
    </row>
    <row r="713" spans="1:14">
      <c r="A713" s="269"/>
      <c r="B713" s="269"/>
      <c r="C713" s="111" t="s">
        <v>5611</v>
      </c>
      <c r="D713" s="113">
        <v>1</v>
      </c>
      <c r="E713" s="113">
        <v>0</v>
      </c>
      <c r="F713" s="113">
        <v>0</v>
      </c>
      <c r="G713" s="113">
        <v>0</v>
      </c>
      <c r="H713" s="113">
        <v>0</v>
      </c>
      <c r="I713" s="113">
        <v>0</v>
      </c>
      <c r="J713" s="113">
        <v>0</v>
      </c>
      <c r="K713" s="113">
        <v>0</v>
      </c>
      <c r="L713" s="113">
        <v>0</v>
      </c>
      <c r="M713" s="113">
        <v>1</v>
      </c>
      <c r="N713" s="113"/>
    </row>
    <row r="714" spans="1:14" ht="19">
      <c r="A714" s="269"/>
      <c r="B714" s="269"/>
      <c r="C714" s="111" t="s">
        <v>7530</v>
      </c>
      <c r="D714" s="113">
        <v>2</v>
      </c>
      <c r="E714" s="113">
        <v>0</v>
      </c>
      <c r="F714" s="113">
        <v>0</v>
      </c>
      <c r="G714" s="113">
        <v>0</v>
      </c>
      <c r="H714" s="113">
        <v>0</v>
      </c>
      <c r="I714" s="113">
        <v>0</v>
      </c>
      <c r="J714" s="113">
        <v>0</v>
      </c>
      <c r="K714" s="113">
        <v>0</v>
      </c>
      <c r="L714" s="113">
        <v>0</v>
      </c>
      <c r="M714" s="113">
        <v>1</v>
      </c>
      <c r="N714" s="113"/>
    </row>
    <row r="715" spans="1:14" ht="19">
      <c r="A715" s="269"/>
      <c r="B715" s="269"/>
      <c r="C715" s="111" t="s">
        <v>7531</v>
      </c>
      <c r="D715" s="113">
        <v>3</v>
      </c>
      <c r="E715" s="113">
        <v>0</v>
      </c>
      <c r="F715" s="113">
        <v>0</v>
      </c>
      <c r="G715" s="113">
        <v>0</v>
      </c>
      <c r="H715" s="113">
        <v>0</v>
      </c>
      <c r="I715" s="113">
        <v>0</v>
      </c>
      <c r="J715" s="113">
        <v>0</v>
      </c>
      <c r="K715" s="113">
        <v>1</v>
      </c>
      <c r="L715" s="113">
        <v>0</v>
      </c>
      <c r="M715" s="113">
        <v>0</v>
      </c>
      <c r="N715" s="113"/>
    </row>
    <row r="716" spans="1:14">
      <c r="A716" s="269"/>
      <c r="B716" s="268" t="s">
        <v>1963</v>
      </c>
      <c r="C716" s="111"/>
      <c r="D716" s="112">
        <v>2</v>
      </c>
      <c r="E716" s="112">
        <v>1</v>
      </c>
      <c r="F716" s="112">
        <v>2</v>
      </c>
      <c r="G716" s="112">
        <v>0</v>
      </c>
      <c r="H716" s="112">
        <v>0</v>
      </c>
      <c r="I716" s="112">
        <v>0</v>
      </c>
      <c r="J716" s="112"/>
      <c r="K716" s="112"/>
      <c r="L716" s="112"/>
      <c r="M716" s="112"/>
      <c r="N716" s="112"/>
    </row>
    <row r="717" spans="1:14">
      <c r="A717" s="269"/>
      <c r="B717" s="268"/>
      <c r="C717" s="111" t="s">
        <v>5612</v>
      </c>
      <c r="D717" s="113">
        <v>0</v>
      </c>
      <c r="E717" s="113">
        <v>1</v>
      </c>
      <c r="F717" s="113">
        <v>1</v>
      </c>
      <c r="G717" s="113">
        <v>0</v>
      </c>
      <c r="H717" s="113">
        <v>0</v>
      </c>
      <c r="I717" s="113">
        <v>0</v>
      </c>
      <c r="J717" s="113">
        <v>0</v>
      </c>
      <c r="K717" s="113">
        <v>1</v>
      </c>
      <c r="L717" s="113">
        <v>1</v>
      </c>
      <c r="M717" s="113">
        <v>0</v>
      </c>
      <c r="N717" s="113"/>
    </row>
    <row r="718" spans="1:14">
      <c r="A718" s="269"/>
      <c r="B718" s="268"/>
      <c r="C718" s="111" t="s">
        <v>5613</v>
      </c>
      <c r="D718" s="113">
        <v>1</v>
      </c>
      <c r="E718" s="113">
        <v>0</v>
      </c>
      <c r="F718" s="113">
        <v>0</v>
      </c>
      <c r="G718" s="113">
        <v>0</v>
      </c>
      <c r="H718" s="113">
        <v>0</v>
      </c>
      <c r="I718" s="113">
        <v>0</v>
      </c>
      <c r="J718" s="113">
        <v>1</v>
      </c>
      <c r="K718" s="113">
        <v>0</v>
      </c>
      <c r="L718" s="113">
        <v>0</v>
      </c>
      <c r="M718" s="113">
        <v>0</v>
      </c>
      <c r="N718" s="113"/>
    </row>
    <row r="719" spans="1:14">
      <c r="A719" s="269"/>
      <c r="B719" s="268"/>
      <c r="C719" s="111" t="s">
        <v>5614</v>
      </c>
      <c r="D719" s="113">
        <v>1</v>
      </c>
      <c r="E719" s="113">
        <v>0</v>
      </c>
      <c r="F719" s="113">
        <v>0</v>
      </c>
      <c r="G719" s="113">
        <v>0</v>
      </c>
      <c r="H719" s="113">
        <v>0</v>
      </c>
      <c r="I719" s="113">
        <v>0</v>
      </c>
      <c r="J719" s="113">
        <v>0</v>
      </c>
      <c r="K719" s="113">
        <v>1</v>
      </c>
      <c r="L719" s="113">
        <v>0</v>
      </c>
      <c r="M719" s="113">
        <v>0</v>
      </c>
      <c r="N719" s="113"/>
    </row>
    <row r="720" spans="1:14">
      <c r="A720" s="269"/>
      <c r="B720" s="268"/>
      <c r="C720" s="111" t="s">
        <v>5615</v>
      </c>
      <c r="D720" s="113">
        <v>0</v>
      </c>
      <c r="E720" s="113">
        <v>0</v>
      </c>
      <c r="F720" s="113">
        <v>1</v>
      </c>
      <c r="G720" s="113">
        <v>0</v>
      </c>
      <c r="H720" s="113">
        <v>0</v>
      </c>
      <c r="I720" s="113">
        <v>0</v>
      </c>
      <c r="J720" s="113">
        <v>1</v>
      </c>
      <c r="K720" s="113">
        <v>0</v>
      </c>
      <c r="L720" s="113">
        <v>0</v>
      </c>
      <c r="M720" s="113">
        <v>0</v>
      </c>
      <c r="N720" s="113"/>
    </row>
    <row r="721" spans="1:14">
      <c r="A721" s="269"/>
      <c r="B721" s="269" t="s">
        <v>2255</v>
      </c>
      <c r="C721" s="111"/>
      <c r="D721" s="112">
        <v>3</v>
      </c>
      <c r="E721" s="112">
        <v>0</v>
      </c>
      <c r="F721" s="112">
        <v>1</v>
      </c>
      <c r="G721" s="112">
        <v>1</v>
      </c>
      <c r="H721" s="112">
        <v>0</v>
      </c>
      <c r="I721" s="112">
        <v>0</v>
      </c>
      <c r="J721" s="112"/>
      <c r="K721" s="112"/>
      <c r="L721" s="112"/>
      <c r="M721" s="112"/>
      <c r="N721" s="112"/>
    </row>
    <row r="722" spans="1:14">
      <c r="A722" s="269"/>
      <c r="B722" s="269"/>
      <c r="C722" s="111" t="s">
        <v>2366</v>
      </c>
      <c r="D722" s="113"/>
      <c r="E722" s="113"/>
      <c r="F722" s="113"/>
      <c r="G722" s="113"/>
      <c r="H722" s="113"/>
      <c r="I722" s="113"/>
      <c r="J722" s="113"/>
      <c r="K722" s="113"/>
      <c r="L722" s="113"/>
      <c r="M722" s="113"/>
      <c r="N722" s="113"/>
    </row>
    <row r="723" spans="1:14">
      <c r="A723" s="269"/>
      <c r="B723" s="269"/>
      <c r="C723" s="119" t="s">
        <v>2666</v>
      </c>
      <c r="D723" s="113">
        <v>2</v>
      </c>
      <c r="E723" s="113">
        <v>0</v>
      </c>
      <c r="F723" s="113">
        <v>0</v>
      </c>
      <c r="G723" s="113">
        <v>0</v>
      </c>
      <c r="H723" s="113">
        <v>0</v>
      </c>
      <c r="I723" s="113">
        <v>0</v>
      </c>
      <c r="J723" s="113">
        <v>1</v>
      </c>
      <c r="K723" s="113">
        <v>0</v>
      </c>
      <c r="L723" s="113">
        <v>1</v>
      </c>
      <c r="M723" s="113">
        <v>0</v>
      </c>
      <c r="N723" s="113"/>
    </row>
    <row r="724" spans="1:14">
      <c r="A724" s="269"/>
      <c r="B724" s="269"/>
      <c r="C724" s="119" t="s">
        <v>5616</v>
      </c>
      <c r="D724" s="113">
        <v>1</v>
      </c>
      <c r="E724" s="113">
        <v>0</v>
      </c>
      <c r="F724" s="113">
        <v>0</v>
      </c>
      <c r="G724" s="113">
        <v>0</v>
      </c>
      <c r="H724" s="113">
        <v>0</v>
      </c>
      <c r="I724" s="113">
        <v>0</v>
      </c>
      <c r="J724" s="113">
        <v>0</v>
      </c>
      <c r="K724" s="113">
        <v>0</v>
      </c>
      <c r="L724" s="113">
        <v>1</v>
      </c>
      <c r="M724" s="113">
        <v>0</v>
      </c>
      <c r="N724" s="113"/>
    </row>
    <row r="725" spans="1:14">
      <c r="A725" s="269"/>
      <c r="B725" s="269"/>
      <c r="C725" s="119" t="s">
        <v>2669</v>
      </c>
      <c r="D725" s="113">
        <v>0</v>
      </c>
      <c r="E725" s="113">
        <v>0</v>
      </c>
      <c r="F725" s="113">
        <v>0</v>
      </c>
      <c r="G725" s="113">
        <v>1</v>
      </c>
      <c r="H725" s="113">
        <v>0</v>
      </c>
      <c r="I725" s="113">
        <v>0</v>
      </c>
      <c r="J725" s="113">
        <v>0</v>
      </c>
      <c r="K725" s="113">
        <v>0</v>
      </c>
      <c r="L725" s="113">
        <v>1</v>
      </c>
      <c r="M725" s="113">
        <v>0</v>
      </c>
      <c r="N725" s="113"/>
    </row>
    <row r="726" spans="1:14">
      <c r="A726" s="269"/>
      <c r="B726" s="269"/>
      <c r="C726" s="119" t="s">
        <v>5617</v>
      </c>
      <c r="D726" s="113">
        <v>0</v>
      </c>
      <c r="E726" s="113">
        <v>0</v>
      </c>
      <c r="F726" s="113">
        <v>1</v>
      </c>
      <c r="G726" s="113">
        <v>0</v>
      </c>
      <c r="H726" s="113">
        <v>0</v>
      </c>
      <c r="I726" s="113">
        <v>0</v>
      </c>
      <c r="J726" s="113">
        <v>1</v>
      </c>
      <c r="K726" s="113">
        <v>0</v>
      </c>
      <c r="L726" s="113">
        <v>0</v>
      </c>
      <c r="M726" s="113">
        <v>0</v>
      </c>
      <c r="N726" s="113"/>
    </row>
    <row r="727" spans="1:14">
      <c r="A727" s="269"/>
      <c r="B727" s="268" t="s">
        <v>2259</v>
      </c>
      <c r="C727" s="111"/>
      <c r="D727" s="112">
        <v>4</v>
      </c>
      <c r="E727" s="112">
        <v>0</v>
      </c>
      <c r="F727" s="112">
        <v>4</v>
      </c>
      <c r="G727" s="112">
        <v>0</v>
      </c>
      <c r="H727" s="112">
        <v>0</v>
      </c>
      <c r="I727" s="112">
        <v>0</v>
      </c>
      <c r="J727" s="112"/>
      <c r="K727" s="112"/>
      <c r="L727" s="112"/>
      <c r="M727" s="112"/>
      <c r="N727" s="112"/>
    </row>
    <row r="728" spans="1:14">
      <c r="A728" s="269"/>
      <c r="B728" s="268"/>
      <c r="C728" s="111" t="s">
        <v>5618</v>
      </c>
      <c r="D728" s="113">
        <v>2</v>
      </c>
      <c r="E728" s="113">
        <v>0</v>
      </c>
      <c r="F728" s="113">
        <v>1</v>
      </c>
      <c r="G728" s="113">
        <v>0</v>
      </c>
      <c r="H728" s="113">
        <v>0</v>
      </c>
      <c r="I728" s="113">
        <v>0</v>
      </c>
      <c r="J728" s="113">
        <v>0</v>
      </c>
      <c r="K728" s="113">
        <v>1</v>
      </c>
      <c r="L728" s="113">
        <v>0</v>
      </c>
      <c r="M728" s="113">
        <v>2</v>
      </c>
      <c r="N728" s="113"/>
    </row>
    <row r="729" spans="1:14">
      <c r="A729" s="269"/>
      <c r="B729" s="268"/>
      <c r="C729" s="111" t="s">
        <v>5619</v>
      </c>
      <c r="D729" s="113">
        <v>2</v>
      </c>
      <c r="E729" s="113">
        <v>0</v>
      </c>
      <c r="F729" s="113">
        <v>3</v>
      </c>
      <c r="G729" s="113">
        <v>0</v>
      </c>
      <c r="H729" s="113">
        <v>0</v>
      </c>
      <c r="I729" s="113">
        <v>0</v>
      </c>
      <c r="J729" s="113">
        <v>0</v>
      </c>
      <c r="K729" s="113">
        <v>0</v>
      </c>
      <c r="L729" s="113">
        <v>4</v>
      </c>
      <c r="M729" s="113">
        <v>1</v>
      </c>
      <c r="N729" s="113"/>
    </row>
    <row r="730" spans="1:14">
      <c r="A730" s="269" t="s">
        <v>79</v>
      </c>
      <c r="B730" s="117" t="s">
        <v>1904</v>
      </c>
      <c r="C730" s="111"/>
      <c r="D730" s="112">
        <v>109</v>
      </c>
      <c r="E730" s="112">
        <v>30</v>
      </c>
      <c r="F730" s="112">
        <v>7</v>
      </c>
      <c r="G730" s="112">
        <v>3</v>
      </c>
      <c r="H730" s="112">
        <v>1</v>
      </c>
      <c r="I730" s="112">
        <v>0</v>
      </c>
      <c r="J730" s="112"/>
      <c r="K730" s="112"/>
      <c r="L730" s="112"/>
      <c r="M730" s="112"/>
      <c r="N730" s="112"/>
    </row>
    <row r="731" spans="1:14">
      <c r="A731" s="269"/>
      <c r="B731" s="268" t="s">
        <v>1905</v>
      </c>
      <c r="C731" s="111"/>
      <c r="D731" s="112">
        <v>68</v>
      </c>
      <c r="E731" s="112">
        <v>10</v>
      </c>
      <c r="F731" s="112">
        <v>2</v>
      </c>
      <c r="G731" s="112">
        <v>1</v>
      </c>
      <c r="H731" s="112">
        <v>0</v>
      </c>
      <c r="I731" s="112">
        <v>0</v>
      </c>
      <c r="J731" s="112"/>
      <c r="K731" s="112"/>
      <c r="L731" s="112"/>
      <c r="M731" s="112"/>
      <c r="N731" s="112"/>
    </row>
    <row r="732" spans="1:14">
      <c r="A732" s="269"/>
      <c r="B732" s="268"/>
      <c r="C732" s="111" t="s">
        <v>5620</v>
      </c>
      <c r="D732" s="113">
        <v>0</v>
      </c>
      <c r="E732" s="113">
        <v>0</v>
      </c>
      <c r="F732" s="113">
        <v>1</v>
      </c>
      <c r="G732" s="113">
        <v>0</v>
      </c>
      <c r="H732" s="113">
        <v>0</v>
      </c>
      <c r="I732" s="113">
        <v>0</v>
      </c>
      <c r="J732" s="113">
        <v>0</v>
      </c>
      <c r="K732" s="113">
        <v>1</v>
      </c>
      <c r="L732" s="113">
        <v>0</v>
      </c>
      <c r="M732" s="113">
        <v>0</v>
      </c>
      <c r="N732" s="113">
        <v>1040</v>
      </c>
    </row>
    <row r="733" spans="1:14">
      <c r="A733" s="269"/>
      <c r="B733" s="268"/>
      <c r="C733" s="111" t="s">
        <v>5621</v>
      </c>
      <c r="D733" s="113">
        <v>0</v>
      </c>
      <c r="E733" s="113">
        <v>3</v>
      </c>
      <c r="F733" s="113">
        <v>0</v>
      </c>
      <c r="G733" s="113">
        <v>0</v>
      </c>
      <c r="H733" s="113">
        <v>0</v>
      </c>
      <c r="I733" s="113">
        <v>0</v>
      </c>
      <c r="J733" s="113">
        <v>0</v>
      </c>
      <c r="K733" s="113">
        <v>1</v>
      </c>
      <c r="L733" s="113">
        <v>1</v>
      </c>
      <c r="M733" s="113">
        <v>1</v>
      </c>
      <c r="N733" s="113">
        <v>9543</v>
      </c>
    </row>
    <row r="734" spans="1:14">
      <c r="A734" s="269"/>
      <c r="B734" s="268"/>
      <c r="C734" s="111" t="s">
        <v>2702</v>
      </c>
      <c r="D734" s="113">
        <v>1</v>
      </c>
      <c r="E734" s="113">
        <v>0</v>
      </c>
      <c r="F734" s="113">
        <v>0</v>
      </c>
      <c r="G734" s="113">
        <v>0</v>
      </c>
      <c r="H734" s="113">
        <v>0</v>
      </c>
      <c r="I734" s="113">
        <v>0</v>
      </c>
      <c r="J734" s="113">
        <v>1</v>
      </c>
      <c r="K734" s="113">
        <v>0</v>
      </c>
      <c r="L734" s="113">
        <v>0</v>
      </c>
      <c r="M734" s="113">
        <v>0</v>
      </c>
      <c r="N734" s="113">
        <v>218060</v>
      </c>
    </row>
    <row r="735" spans="1:14">
      <c r="A735" s="269"/>
      <c r="B735" s="268"/>
      <c r="C735" s="111" t="s">
        <v>5622</v>
      </c>
      <c r="D735" s="113">
        <v>1</v>
      </c>
      <c r="E735" s="113">
        <v>0</v>
      </c>
      <c r="F735" s="113">
        <v>1</v>
      </c>
      <c r="G735" s="113">
        <v>1</v>
      </c>
      <c r="H735" s="113">
        <v>0</v>
      </c>
      <c r="I735" s="113">
        <v>0</v>
      </c>
      <c r="J735" s="113">
        <v>1</v>
      </c>
      <c r="K735" s="113">
        <v>2</v>
      </c>
      <c r="L735" s="113">
        <v>0</v>
      </c>
      <c r="M735" s="113">
        <v>0</v>
      </c>
      <c r="N735" s="113">
        <v>68879</v>
      </c>
    </row>
    <row r="736" spans="1:14">
      <c r="A736" s="269"/>
      <c r="B736" s="268"/>
      <c r="C736" s="111" t="s">
        <v>2550</v>
      </c>
      <c r="D736" s="113">
        <v>1</v>
      </c>
      <c r="E736" s="113">
        <v>0</v>
      </c>
      <c r="F736" s="113">
        <v>0</v>
      </c>
      <c r="G736" s="113">
        <v>0</v>
      </c>
      <c r="H736" s="113">
        <v>0</v>
      </c>
      <c r="I736" s="113">
        <v>0</v>
      </c>
      <c r="J736" s="113">
        <v>0</v>
      </c>
      <c r="K736" s="113">
        <v>1</v>
      </c>
      <c r="L736" s="113">
        <v>0</v>
      </c>
      <c r="M736" s="113">
        <v>0</v>
      </c>
      <c r="N736" s="113">
        <v>21544</v>
      </c>
    </row>
    <row r="737" spans="1:14" ht="19">
      <c r="A737" s="269"/>
      <c r="B737" s="268"/>
      <c r="C737" s="111" t="s">
        <v>7532</v>
      </c>
      <c r="D737" s="113">
        <v>2</v>
      </c>
      <c r="E737" s="113">
        <v>0</v>
      </c>
      <c r="F737" s="113">
        <v>0</v>
      </c>
      <c r="G737" s="113">
        <v>0</v>
      </c>
      <c r="H737" s="113">
        <v>0</v>
      </c>
      <c r="I737" s="113">
        <v>0</v>
      </c>
      <c r="J737" s="113">
        <v>0</v>
      </c>
      <c r="K737" s="113">
        <v>0</v>
      </c>
      <c r="L737" s="113">
        <v>0</v>
      </c>
      <c r="M737" s="113">
        <v>1</v>
      </c>
      <c r="N737" s="113">
        <v>32351</v>
      </c>
    </row>
    <row r="738" spans="1:14" ht="19">
      <c r="A738" s="269"/>
      <c r="B738" s="268"/>
      <c r="C738" s="111" t="s">
        <v>7533</v>
      </c>
      <c r="D738" s="113">
        <v>3</v>
      </c>
      <c r="E738" s="113">
        <v>0</v>
      </c>
      <c r="F738" s="113">
        <v>0</v>
      </c>
      <c r="G738" s="113">
        <v>0</v>
      </c>
      <c r="H738" s="113">
        <v>0</v>
      </c>
      <c r="I738" s="113">
        <v>0</v>
      </c>
      <c r="J738" s="113">
        <v>1</v>
      </c>
      <c r="K738" s="113">
        <v>1</v>
      </c>
      <c r="L738" s="113">
        <v>0</v>
      </c>
      <c r="M738" s="113">
        <v>0</v>
      </c>
      <c r="N738" s="113">
        <v>4544</v>
      </c>
    </row>
    <row r="739" spans="1:14" ht="19">
      <c r="A739" s="269"/>
      <c r="B739" s="268"/>
      <c r="C739" s="111" t="s">
        <v>7534</v>
      </c>
      <c r="D739" s="113">
        <v>50</v>
      </c>
      <c r="E739" s="113">
        <v>0</v>
      </c>
      <c r="F739" s="113">
        <v>0</v>
      </c>
      <c r="G739" s="113">
        <v>0</v>
      </c>
      <c r="H739" s="113">
        <v>0</v>
      </c>
      <c r="I739" s="113">
        <v>0</v>
      </c>
      <c r="J739" s="113">
        <v>11</v>
      </c>
      <c r="K739" s="113">
        <v>11</v>
      </c>
      <c r="L739" s="113">
        <v>13</v>
      </c>
      <c r="M739" s="113">
        <v>6</v>
      </c>
      <c r="N739" s="113">
        <v>5230</v>
      </c>
    </row>
    <row r="740" spans="1:14" ht="19">
      <c r="A740" s="269"/>
      <c r="B740" s="268"/>
      <c r="C740" s="111" t="s">
        <v>7535</v>
      </c>
      <c r="D740" s="113">
        <v>0</v>
      </c>
      <c r="E740" s="113">
        <v>2</v>
      </c>
      <c r="F740" s="113">
        <v>0</v>
      </c>
      <c r="G740" s="113">
        <v>0</v>
      </c>
      <c r="H740" s="113">
        <v>0</v>
      </c>
      <c r="I740" s="113">
        <v>0</v>
      </c>
      <c r="J740" s="113">
        <v>0</v>
      </c>
      <c r="K740" s="113">
        <v>0</v>
      </c>
      <c r="L740" s="113">
        <v>1</v>
      </c>
      <c r="M740" s="113">
        <v>0</v>
      </c>
      <c r="N740" s="113">
        <v>46808</v>
      </c>
    </row>
    <row r="741" spans="1:14" ht="19">
      <c r="A741" s="269"/>
      <c r="B741" s="268"/>
      <c r="C741" s="111" t="s">
        <v>7536</v>
      </c>
      <c r="D741" s="113">
        <v>0</v>
      </c>
      <c r="E741" s="113">
        <v>3</v>
      </c>
      <c r="F741" s="113">
        <v>0</v>
      </c>
      <c r="G741" s="113">
        <v>0</v>
      </c>
      <c r="H741" s="113">
        <v>0</v>
      </c>
      <c r="I741" s="113">
        <v>0</v>
      </c>
      <c r="J741" s="113">
        <v>0</v>
      </c>
      <c r="K741" s="113">
        <v>0</v>
      </c>
      <c r="L741" s="113">
        <v>1</v>
      </c>
      <c r="M741" s="113">
        <v>1</v>
      </c>
      <c r="N741" s="113">
        <v>15457</v>
      </c>
    </row>
    <row r="742" spans="1:14">
      <c r="A742" s="269"/>
      <c r="B742" s="268"/>
      <c r="C742" s="111" t="s">
        <v>5623</v>
      </c>
      <c r="D742" s="113">
        <v>0</v>
      </c>
      <c r="E742" s="113">
        <v>1</v>
      </c>
      <c r="F742" s="113">
        <v>0</v>
      </c>
      <c r="G742" s="113">
        <v>0</v>
      </c>
      <c r="H742" s="113">
        <v>0</v>
      </c>
      <c r="I742" s="113">
        <v>0</v>
      </c>
      <c r="J742" s="113">
        <v>1</v>
      </c>
      <c r="K742" s="113">
        <v>0</v>
      </c>
      <c r="L742" s="113">
        <v>0</v>
      </c>
      <c r="M742" s="113">
        <v>0</v>
      </c>
      <c r="N742" s="113">
        <v>2638</v>
      </c>
    </row>
    <row r="743" spans="1:14">
      <c r="A743" s="269"/>
      <c r="B743" s="268"/>
      <c r="C743" s="111" t="s">
        <v>5624</v>
      </c>
      <c r="D743" s="113">
        <v>2</v>
      </c>
      <c r="E743" s="113">
        <v>0</v>
      </c>
      <c r="F743" s="113">
        <v>0</v>
      </c>
      <c r="G743" s="113">
        <v>0</v>
      </c>
      <c r="H743" s="113">
        <v>0</v>
      </c>
      <c r="I743" s="113">
        <v>0</v>
      </c>
      <c r="J743" s="113">
        <v>0</v>
      </c>
      <c r="K743" s="113">
        <v>2</v>
      </c>
      <c r="L743" s="113">
        <v>0</v>
      </c>
      <c r="M743" s="113">
        <v>0</v>
      </c>
      <c r="N743" s="113">
        <v>7648</v>
      </c>
    </row>
    <row r="744" spans="1:14">
      <c r="A744" s="269"/>
      <c r="B744" s="268"/>
      <c r="C744" s="111" t="s">
        <v>5625</v>
      </c>
      <c r="D744" s="113">
        <v>0</v>
      </c>
      <c r="E744" s="113">
        <v>1</v>
      </c>
      <c r="F744" s="113">
        <v>0</v>
      </c>
      <c r="G744" s="113">
        <v>0</v>
      </c>
      <c r="H744" s="113">
        <v>0</v>
      </c>
      <c r="I744" s="113">
        <v>0</v>
      </c>
      <c r="J744" s="113">
        <v>0</v>
      </c>
      <c r="K744" s="113">
        <v>0</v>
      </c>
      <c r="L744" s="113">
        <v>1</v>
      </c>
      <c r="M744" s="113">
        <v>0</v>
      </c>
      <c r="N744" s="113">
        <v>20097</v>
      </c>
    </row>
    <row r="745" spans="1:14" ht="19">
      <c r="A745" s="269"/>
      <c r="B745" s="268"/>
      <c r="C745" s="111" t="s">
        <v>7537</v>
      </c>
      <c r="D745" s="113">
        <v>8</v>
      </c>
      <c r="E745" s="113">
        <v>0</v>
      </c>
      <c r="F745" s="113">
        <v>0</v>
      </c>
      <c r="G745" s="113">
        <v>0</v>
      </c>
      <c r="H745" s="113">
        <v>0</v>
      </c>
      <c r="I745" s="113">
        <v>0</v>
      </c>
      <c r="J745" s="113">
        <v>1</v>
      </c>
      <c r="K745" s="113">
        <v>1</v>
      </c>
      <c r="L745" s="113">
        <v>3</v>
      </c>
      <c r="M745" s="113">
        <v>1</v>
      </c>
      <c r="N745" s="113">
        <v>3611</v>
      </c>
    </row>
    <row r="746" spans="1:14">
      <c r="A746" s="269"/>
      <c r="B746" s="269" t="s">
        <v>1955</v>
      </c>
      <c r="C746" s="111"/>
      <c r="D746" s="112">
        <v>30</v>
      </c>
      <c r="E746" s="112">
        <v>19</v>
      </c>
      <c r="F746" s="112">
        <v>3</v>
      </c>
      <c r="G746" s="112">
        <v>2</v>
      </c>
      <c r="H746" s="112">
        <v>0</v>
      </c>
      <c r="I746" s="112">
        <v>0</v>
      </c>
      <c r="J746" s="112"/>
      <c r="K746" s="112"/>
      <c r="L746" s="112"/>
      <c r="M746" s="112"/>
      <c r="N746" s="112"/>
    </row>
    <row r="747" spans="1:14">
      <c r="A747" s="269"/>
      <c r="B747" s="269"/>
      <c r="C747" s="111" t="s">
        <v>2714</v>
      </c>
      <c r="D747" s="113">
        <v>0</v>
      </c>
      <c r="E747" s="113">
        <v>4</v>
      </c>
      <c r="F747" s="113">
        <v>0</v>
      </c>
      <c r="G747" s="113">
        <v>0</v>
      </c>
      <c r="H747" s="113">
        <v>0</v>
      </c>
      <c r="I747" s="113">
        <v>0</v>
      </c>
      <c r="J747" s="113">
        <v>0</v>
      </c>
      <c r="K747" s="113">
        <v>1</v>
      </c>
      <c r="L747" s="113">
        <v>1</v>
      </c>
      <c r="M747" s="113">
        <v>2</v>
      </c>
      <c r="N747" s="113"/>
    </row>
    <row r="748" spans="1:14">
      <c r="A748" s="269"/>
      <c r="B748" s="269"/>
      <c r="C748" s="111" t="s">
        <v>5626</v>
      </c>
      <c r="D748" s="113">
        <v>0</v>
      </c>
      <c r="E748" s="113">
        <v>0</v>
      </c>
      <c r="F748" s="113">
        <v>0</v>
      </c>
      <c r="G748" s="113">
        <v>1</v>
      </c>
      <c r="H748" s="113">
        <v>0</v>
      </c>
      <c r="I748" s="113">
        <v>0</v>
      </c>
      <c r="J748" s="113">
        <v>0</v>
      </c>
      <c r="K748" s="113">
        <v>1</v>
      </c>
      <c r="L748" s="113">
        <v>0</v>
      </c>
      <c r="M748" s="113">
        <v>0</v>
      </c>
      <c r="N748" s="113"/>
    </row>
    <row r="749" spans="1:14" ht="19">
      <c r="A749" s="269"/>
      <c r="B749" s="269"/>
      <c r="C749" s="111" t="s">
        <v>7538</v>
      </c>
      <c r="D749" s="113">
        <v>3</v>
      </c>
      <c r="E749" s="113">
        <v>5</v>
      </c>
      <c r="F749" s="113">
        <v>0</v>
      </c>
      <c r="G749" s="113">
        <v>0</v>
      </c>
      <c r="H749" s="113">
        <v>0</v>
      </c>
      <c r="I749" s="113">
        <v>0</v>
      </c>
      <c r="J749" s="113">
        <v>1</v>
      </c>
      <c r="K749" s="113">
        <v>2</v>
      </c>
      <c r="L749" s="113">
        <v>1</v>
      </c>
      <c r="M749" s="113">
        <v>3</v>
      </c>
      <c r="N749" s="113"/>
    </row>
    <row r="750" spans="1:14" ht="19">
      <c r="A750" s="269"/>
      <c r="B750" s="269"/>
      <c r="C750" s="111" t="s">
        <v>7539</v>
      </c>
      <c r="D750" s="113">
        <v>2</v>
      </c>
      <c r="E750" s="113">
        <v>0</v>
      </c>
      <c r="F750" s="113">
        <v>0</v>
      </c>
      <c r="G750" s="113">
        <v>0</v>
      </c>
      <c r="H750" s="113">
        <v>0</v>
      </c>
      <c r="I750" s="113">
        <v>0</v>
      </c>
      <c r="J750" s="113">
        <v>0</v>
      </c>
      <c r="K750" s="113">
        <v>1</v>
      </c>
      <c r="L750" s="113">
        <v>0</v>
      </c>
      <c r="M750" s="113">
        <v>0</v>
      </c>
      <c r="N750" s="113"/>
    </row>
    <row r="751" spans="1:14">
      <c r="A751" s="269"/>
      <c r="B751" s="269"/>
      <c r="C751" s="111" t="s">
        <v>2716</v>
      </c>
      <c r="D751" s="113">
        <v>1</v>
      </c>
      <c r="E751" s="113">
        <v>1</v>
      </c>
      <c r="F751" s="113">
        <v>1</v>
      </c>
      <c r="G751" s="113">
        <v>0</v>
      </c>
      <c r="H751" s="113">
        <v>0</v>
      </c>
      <c r="I751" s="113">
        <v>0</v>
      </c>
      <c r="J751" s="113">
        <v>0</v>
      </c>
      <c r="K751" s="113">
        <v>2</v>
      </c>
      <c r="L751" s="113">
        <v>0</v>
      </c>
      <c r="M751" s="113">
        <v>1</v>
      </c>
      <c r="N751" s="113"/>
    </row>
    <row r="752" spans="1:14">
      <c r="A752" s="269"/>
      <c r="B752" s="269"/>
      <c r="C752" s="111" t="s">
        <v>5627</v>
      </c>
      <c r="D752" s="113">
        <v>0</v>
      </c>
      <c r="E752" s="113">
        <v>1</v>
      </c>
      <c r="F752" s="113">
        <v>0</v>
      </c>
      <c r="G752" s="113">
        <v>0</v>
      </c>
      <c r="H752" s="113">
        <v>0</v>
      </c>
      <c r="I752" s="113">
        <v>0</v>
      </c>
      <c r="J752" s="113">
        <v>0</v>
      </c>
      <c r="K752" s="113">
        <v>0</v>
      </c>
      <c r="L752" s="113">
        <v>0</v>
      </c>
      <c r="M752" s="113">
        <v>1</v>
      </c>
      <c r="N752" s="113"/>
    </row>
    <row r="753" spans="1:14">
      <c r="A753" s="269"/>
      <c r="B753" s="269"/>
      <c r="C753" s="111" t="s">
        <v>2322</v>
      </c>
      <c r="D753" s="113">
        <v>1</v>
      </c>
      <c r="E753" s="113">
        <v>0</v>
      </c>
      <c r="F753" s="113">
        <v>1</v>
      </c>
      <c r="G753" s="113">
        <v>0</v>
      </c>
      <c r="H753" s="113">
        <v>0</v>
      </c>
      <c r="I753" s="113">
        <v>0</v>
      </c>
      <c r="J753" s="113">
        <v>0</v>
      </c>
      <c r="K753" s="113">
        <v>2</v>
      </c>
      <c r="L753" s="113">
        <v>0</v>
      </c>
      <c r="M753" s="113">
        <v>0</v>
      </c>
      <c r="N753" s="113"/>
    </row>
    <row r="754" spans="1:14">
      <c r="A754" s="269"/>
      <c r="B754" s="269"/>
      <c r="C754" s="111" t="s">
        <v>2718</v>
      </c>
      <c r="D754" s="113">
        <v>0</v>
      </c>
      <c r="E754" s="113">
        <v>1</v>
      </c>
      <c r="F754" s="113">
        <v>0</v>
      </c>
      <c r="G754" s="113">
        <v>0</v>
      </c>
      <c r="H754" s="113">
        <v>0</v>
      </c>
      <c r="I754" s="113">
        <v>0</v>
      </c>
      <c r="J754" s="113">
        <v>0</v>
      </c>
      <c r="K754" s="113">
        <v>1</v>
      </c>
      <c r="L754" s="113">
        <v>0</v>
      </c>
      <c r="M754" s="113">
        <v>0</v>
      </c>
      <c r="N754" s="113"/>
    </row>
    <row r="755" spans="1:14">
      <c r="A755" s="269"/>
      <c r="B755" s="269"/>
      <c r="C755" s="111" t="s">
        <v>5628</v>
      </c>
      <c r="D755" s="113">
        <v>0</v>
      </c>
      <c r="E755" s="113">
        <v>2</v>
      </c>
      <c r="F755" s="113">
        <v>0</v>
      </c>
      <c r="G755" s="113">
        <v>0</v>
      </c>
      <c r="H755" s="113">
        <v>0</v>
      </c>
      <c r="I755" s="113">
        <v>0</v>
      </c>
      <c r="J755" s="113">
        <v>0</v>
      </c>
      <c r="K755" s="113">
        <v>0</v>
      </c>
      <c r="L755" s="113">
        <v>2</v>
      </c>
      <c r="M755" s="113">
        <v>0</v>
      </c>
      <c r="N755" s="113"/>
    </row>
    <row r="756" spans="1:14">
      <c r="A756" s="269"/>
      <c r="B756" s="269"/>
      <c r="C756" s="111" t="s">
        <v>2719</v>
      </c>
      <c r="D756" s="113">
        <v>1</v>
      </c>
      <c r="E756" s="113">
        <v>1</v>
      </c>
      <c r="F756" s="113">
        <v>0</v>
      </c>
      <c r="G756" s="113">
        <v>1</v>
      </c>
      <c r="H756" s="113">
        <v>0</v>
      </c>
      <c r="I756" s="113">
        <v>0</v>
      </c>
      <c r="J756" s="113">
        <v>1</v>
      </c>
      <c r="K756" s="113">
        <v>1</v>
      </c>
      <c r="L756" s="113">
        <v>1</v>
      </c>
      <c r="M756" s="113">
        <v>0</v>
      </c>
      <c r="N756" s="113"/>
    </row>
    <row r="757" spans="1:14" ht="19">
      <c r="A757" s="269"/>
      <c r="B757" s="269"/>
      <c r="C757" s="111" t="s">
        <v>7540</v>
      </c>
      <c r="D757" s="113">
        <v>3</v>
      </c>
      <c r="E757" s="113">
        <v>0</v>
      </c>
      <c r="F757" s="113">
        <v>0</v>
      </c>
      <c r="G757" s="113">
        <v>0</v>
      </c>
      <c r="H757" s="113">
        <v>0</v>
      </c>
      <c r="I757" s="113">
        <v>0</v>
      </c>
      <c r="J757" s="113">
        <v>1</v>
      </c>
      <c r="K757" s="113">
        <v>0</v>
      </c>
      <c r="L757" s="113">
        <v>0</v>
      </c>
      <c r="M757" s="113">
        <v>1</v>
      </c>
      <c r="N757" s="113"/>
    </row>
    <row r="758" spans="1:14" ht="19">
      <c r="A758" s="269"/>
      <c r="B758" s="269"/>
      <c r="C758" s="111" t="s">
        <v>7541</v>
      </c>
      <c r="D758" s="113">
        <v>14</v>
      </c>
      <c r="E758" s="113">
        <v>3</v>
      </c>
      <c r="F758" s="113">
        <v>1</v>
      </c>
      <c r="G758" s="113">
        <v>0</v>
      </c>
      <c r="H758" s="113">
        <v>0</v>
      </c>
      <c r="I758" s="113">
        <v>0</v>
      </c>
      <c r="J758" s="113">
        <v>3</v>
      </c>
      <c r="K758" s="113">
        <v>2</v>
      </c>
      <c r="L758" s="113">
        <v>3</v>
      </c>
      <c r="M758" s="113">
        <v>7</v>
      </c>
      <c r="N758" s="113"/>
    </row>
    <row r="759" spans="1:14" ht="19">
      <c r="A759" s="269"/>
      <c r="B759" s="269"/>
      <c r="C759" s="111" t="s">
        <v>7542</v>
      </c>
      <c r="D759" s="113">
        <v>5</v>
      </c>
      <c r="E759" s="113">
        <v>1</v>
      </c>
      <c r="F759" s="113">
        <v>0</v>
      </c>
      <c r="G759" s="113">
        <v>0</v>
      </c>
      <c r="H759" s="113">
        <v>0</v>
      </c>
      <c r="I759" s="113">
        <v>0</v>
      </c>
      <c r="J759" s="113">
        <v>2</v>
      </c>
      <c r="K759" s="113">
        <v>1</v>
      </c>
      <c r="L759" s="113">
        <v>2</v>
      </c>
      <c r="M759" s="113">
        <v>0</v>
      </c>
      <c r="N759" s="113"/>
    </row>
    <row r="760" spans="1:14">
      <c r="A760" s="269"/>
      <c r="B760" s="269" t="s">
        <v>1963</v>
      </c>
      <c r="C760" s="111"/>
      <c r="D760" s="112">
        <v>11</v>
      </c>
      <c r="E760" s="112">
        <v>1</v>
      </c>
      <c r="F760" s="112">
        <v>1</v>
      </c>
      <c r="G760" s="112">
        <v>0</v>
      </c>
      <c r="H760" s="112">
        <v>1</v>
      </c>
      <c r="I760" s="112">
        <v>0</v>
      </c>
      <c r="J760" s="112"/>
      <c r="K760" s="112"/>
      <c r="L760" s="112"/>
      <c r="M760" s="112"/>
      <c r="N760" s="112"/>
    </row>
    <row r="761" spans="1:14" ht="19">
      <c r="A761" s="269"/>
      <c r="B761" s="269"/>
      <c r="C761" s="111" t="s">
        <v>7543</v>
      </c>
      <c r="D761" s="113">
        <v>5</v>
      </c>
      <c r="E761" s="113">
        <v>0</v>
      </c>
      <c r="F761" s="113">
        <v>0</v>
      </c>
      <c r="G761" s="113">
        <v>0</v>
      </c>
      <c r="H761" s="113">
        <v>0</v>
      </c>
      <c r="I761" s="113">
        <v>0</v>
      </c>
      <c r="J761" s="113">
        <v>0</v>
      </c>
      <c r="K761" s="113">
        <v>2</v>
      </c>
      <c r="L761" s="113">
        <v>0</v>
      </c>
      <c r="M761" s="113">
        <v>2</v>
      </c>
      <c r="N761" s="113"/>
    </row>
    <row r="762" spans="1:14">
      <c r="A762" s="269"/>
      <c r="B762" s="269"/>
      <c r="C762" s="111" t="s">
        <v>1961</v>
      </c>
      <c r="D762" s="113">
        <v>3</v>
      </c>
      <c r="E762" s="113">
        <v>0</v>
      </c>
      <c r="F762" s="113">
        <v>0</v>
      </c>
      <c r="G762" s="113">
        <v>0</v>
      </c>
      <c r="H762" s="113">
        <v>0</v>
      </c>
      <c r="I762" s="113">
        <v>0</v>
      </c>
      <c r="J762" s="113">
        <v>1</v>
      </c>
      <c r="K762" s="113">
        <v>2</v>
      </c>
      <c r="L762" s="113"/>
      <c r="M762" s="113"/>
      <c r="N762" s="113"/>
    </row>
    <row r="763" spans="1:14">
      <c r="A763" s="269"/>
      <c r="B763" s="269"/>
      <c r="C763" s="111" t="s">
        <v>3790</v>
      </c>
      <c r="D763" s="113">
        <v>0</v>
      </c>
      <c r="E763" s="113">
        <v>1</v>
      </c>
      <c r="F763" s="113">
        <v>0</v>
      </c>
      <c r="G763" s="113">
        <v>0</v>
      </c>
      <c r="H763" s="113">
        <v>0</v>
      </c>
      <c r="I763" s="113">
        <v>0</v>
      </c>
      <c r="J763" s="113">
        <v>0</v>
      </c>
      <c r="K763" s="113">
        <v>1</v>
      </c>
      <c r="L763" s="113">
        <v>0</v>
      </c>
      <c r="M763" s="113">
        <v>0</v>
      </c>
      <c r="N763" s="113"/>
    </row>
    <row r="764" spans="1:14">
      <c r="A764" s="269"/>
      <c r="B764" s="269"/>
      <c r="C764" s="111" t="s">
        <v>5629</v>
      </c>
      <c r="D764" s="113">
        <v>1</v>
      </c>
      <c r="E764" s="113">
        <v>0</v>
      </c>
      <c r="F764" s="113">
        <v>0</v>
      </c>
      <c r="G764" s="113">
        <v>0</v>
      </c>
      <c r="H764" s="113">
        <v>0</v>
      </c>
      <c r="I764" s="113">
        <v>0</v>
      </c>
      <c r="J764" s="113">
        <v>0</v>
      </c>
      <c r="K764" s="113">
        <v>0</v>
      </c>
      <c r="L764" s="113">
        <v>1</v>
      </c>
      <c r="M764" s="113">
        <v>0</v>
      </c>
      <c r="N764" s="113"/>
    </row>
    <row r="765" spans="1:14">
      <c r="A765" s="269"/>
      <c r="B765" s="269"/>
      <c r="C765" s="111" t="s">
        <v>131</v>
      </c>
      <c r="D765" s="113">
        <v>1</v>
      </c>
      <c r="E765" s="113">
        <v>0</v>
      </c>
      <c r="F765" s="113">
        <v>1</v>
      </c>
      <c r="G765" s="113">
        <v>0</v>
      </c>
      <c r="H765" s="113">
        <v>1</v>
      </c>
      <c r="I765" s="113">
        <v>0</v>
      </c>
      <c r="J765" s="113">
        <v>2</v>
      </c>
      <c r="K765" s="113">
        <v>0</v>
      </c>
      <c r="L765" s="113">
        <v>1</v>
      </c>
      <c r="M765" s="113">
        <v>0</v>
      </c>
      <c r="N765" s="113"/>
    </row>
    <row r="766" spans="1:14">
      <c r="A766" s="269"/>
      <c r="B766" s="269"/>
      <c r="C766" s="111" t="s">
        <v>5630</v>
      </c>
      <c r="D766" s="113">
        <v>1</v>
      </c>
      <c r="E766" s="113">
        <v>0</v>
      </c>
      <c r="F766" s="113">
        <v>0</v>
      </c>
      <c r="G766" s="113">
        <v>0</v>
      </c>
      <c r="H766" s="113">
        <v>0</v>
      </c>
      <c r="I766" s="113">
        <v>0</v>
      </c>
      <c r="J766" s="113">
        <v>0</v>
      </c>
      <c r="K766" s="113">
        <v>0</v>
      </c>
      <c r="L766" s="113">
        <v>0</v>
      </c>
      <c r="M766" s="113">
        <v>1</v>
      </c>
      <c r="N766" s="113"/>
    </row>
    <row r="767" spans="1:14">
      <c r="A767" s="269"/>
      <c r="B767" s="269" t="s">
        <v>1996</v>
      </c>
      <c r="C767" s="111"/>
      <c r="D767" s="112">
        <v>0</v>
      </c>
      <c r="E767" s="112">
        <v>0</v>
      </c>
      <c r="F767" s="112">
        <v>1</v>
      </c>
      <c r="G767" s="112">
        <v>0</v>
      </c>
      <c r="H767" s="112">
        <v>0</v>
      </c>
      <c r="I767" s="112">
        <v>0</v>
      </c>
      <c r="J767" s="112"/>
      <c r="K767" s="112"/>
      <c r="L767" s="112"/>
      <c r="M767" s="112"/>
      <c r="N767" s="112"/>
    </row>
    <row r="768" spans="1:14">
      <c r="A768" s="269"/>
      <c r="B768" s="269"/>
      <c r="C768" s="111" t="s">
        <v>2728</v>
      </c>
      <c r="D768" s="113">
        <v>0</v>
      </c>
      <c r="E768" s="113">
        <v>0</v>
      </c>
      <c r="F768" s="113">
        <v>1</v>
      </c>
      <c r="G768" s="113">
        <v>0</v>
      </c>
      <c r="H768" s="113">
        <v>0</v>
      </c>
      <c r="I768" s="113">
        <v>0</v>
      </c>
      <c r="J768" s="113">
        <v>1</v>
      </c>
      <c r="K768" s="113">
        <v>0</v>
      </c>
      <c r="L768" s="113">
        <v>0</v>
      </c>
      <c r="M768" s="113">
        <v>0</v>
      </c>
      <c r="N768" s="113"/>
    </row>
    <row r="769" spans="1:14">
      <c r="A769" s="269" t="s">
        <v>80</v>
      </c>
      <c r="B769" s="114" t="s">
        <v>1904</v>
      </c>
      <c r="C769" s="111"/>
      <c r="D769" s="112">
        <v>36</v>
      </c>
      <c r="E769" s="112">
        <v>9</v>
      </c>
      <c r="F769" s="112">
        <v>25</v>
      </c>
      <c r="G769" s="112">
        <v>1</v>
      </c>
      <c r="H769" s="112">
        <v>2</v>
      </c>
      <c r="I769" s="112">
        <v>3</v>
      </c>
      <c r="J769" s="112"/>
      <c r="K769" s="112"/>
      <c r="L769" s="112"/>
      <c r="M769" s="112"/>
      <c r="N769" s="112"/>
    </row>
    <row r="770" spans="1:14">
      <c r="A770" s="269"/>
      <c r="B770" s="269" t="s">
        <v>1905</v>
      </c>
      <c r="C770" s="111"/>
      <c r="D770" s="112">
        <v>27</v>
      </c>
      <c r="E770" s="112">
        <v>8</v>
      </c>
      <c r="F770" s="112">
        <v>19</v>
      </c>
      <c r="G770" s="112">
        <v>1</v>
      </c>
      <c r="H770" s="112">
        <v>2</v>
      </c>
      <c r="I770" s="112">
        <v>2</v>
      </c>
      <c r="J770" s="112"/>
      <c r="K770" s="112"/>
      <c r="L770" s="112"/>
      <c r="M770" s="112"/>
      <c r="N770" s="112"/>
    </row>
    <row r="771" spans="1:14">
      <c r="A771" s="269"/>
      <c r="B771" s="269"/>
      <c r="C771" s="111" t="s">
        <v>2611</v>
      </c>
      <c r="D771" s="113">
        <v>0</v>
      </c>
      <c r="E771" s="113">
        <v>0</v>
      </c>
      <c r="F771" s="113">
        <v>1</v>
      </c>
      <c r="G771" s="113">
        <v>0</v>
      </c>
      <c r="H771" s="113">
        <v>0</v>
      </c>
      <c r="I771" s="113">
        <v>0</v>
      </c>
      <c r="J771" s="113">
        <v>0</v>
      </c>
      <c r="K771" s="113">
        <v>1</v>
      </c>
      <c r="L771" s="113">
        <v>0</v>
      </c>
      <c r="M771" s="113">
        <v>0</v>
      </c>
      <c r="N771" s="113">
        <v>18713</v>
      </c>
    </row>
    <row r="772" spans="1:14">
      <c r="A772" s="269"/>
      <c r="B772" s="269"/>
      <c r="C772" s="111" t="s">
        <v>2729</v>
      </c>
      <c r="D772" s="113">
        <v>1</v>
      </c>
      <c r="E772" s="113">
        <v>1</v>
      </c>
      <c r="F772" s="113">
        <v>3</v>
      </c>
      <c r="G772" s="113">
        <v>0</v>
      </c>
      <c r="H772" s="113">
        <v>0</v>
      </c>
      <c r="I772" s="113">
        <v>0</v>
      </c>
      <c r="J772" s="113">
        <v>0</v>
      </c>
      <c r="K772" s="113">
        <v>2</v>
      </c>
      <c r="L772" s="113">
        <v>3</v>
      </c>
      <c r="M772" s="113">
        <v>0</v>
      </c>
      <c r="N772" s="113">
        <v>31898</v>
      </c>
    </row>
    <row r="773" spans="1:14">
      <c r="A773" s="269"/>
      <c r="B773" s="269"/>
      <c r="C773" s="111" t="s">
        <v>5631</v>
      </c>
      <c r="D773" s="113">
        <v>0</v>
      </c>
      <c r="E773" s="113">
        <v>0</v>
      </c>
      <c r="F773" s="113">
        <v>1</v>
      </c>
      <c r="G773" s="113">
        <v>0</v>
      </c>
      <c r="H773" s="113">
        <v>0</v>
      </c>
      <c r="I773" s="113">
        <v>0</v>
      </c>
      <c r="J773" s="113">
        <v>0</v>
      </c>
      <c r="K773" s="113">
        <v>1</v>
      </c>
      <c r="L773" s="113">
        <v>0</v>
      </c>
      <c r="M773" s="113">
        <v>0</v>
      </c>
      <c r="N773" s="113">
        <v>6712</v>
      </c>
    </row>
    <row r="774" spans="1:14">
      <c r="A774" s="269"/>
      <c r="B774" s="269"/>
      <c r="C774" s="111" t="s">
        <v>2731</v>
      </c>
      <c r="D774" s="113">
        <v>3</v>
      </c>
      <c r="E774" s="113">
        <v>1</v>
      </c>
      <c r="F774" s="113">
        <v>1</v>
      </c>
      <c r="G774" s="113">
        <v>0</v>
      </c>
      <c r="H774" s="113">
        <v>2</v>
      </c>
      <c r="I774" s="113">
        <v>0</v>
      </c>
      <c r="J774" s="113">
        <v>2</v>
      </c>
      <c r="K774" s="113">
        <v>1</v>
      </c>
      <c r="L774" s="113">
        <v>4</v>
      </c>
      <c r="M774" s="113">
        <v>0</v>
      </c>
      <c r="N774" s="113">
        <v>21523</v>
      </c>
    </row>
    <row r="775" spans="1:14">
      <c r="A775" s="269"/>
      <c r="B775" s="269"/>
      <c r="C775" s="111" t="s">
        <v>2733</v>
      </c>
      <c r="D775" s="113">
        <v>0</v>
      </c>
      <c r="E775" s="113">
        <v>1</v>
      </c>
      <c r="F775" s="113">
        <v>0</v>
      </c>
      <c r="G775" s="113">
        <v>0</v>
      </c>
      <c r="H775" s="113">
        <v>0</v>
      </c>
      <c r="I775" s="113">
        <v>0</v>
      </c>
      <c r="J775" s="113">
        <v>0</v>
      </c>
      <c r="K775" s="113">
        <v>1</v>
      </c>
      <c r="L775" s="113">
        <v>0</v>
      </c>
      <c r="M775" s="113">
        <v>0</v>
      </c>
      <c r="N775" s="113">
        <v>20656</v>
      </c>
    </row>
    <row r="776" spans="1:14">
      <c r="A776" s="269"/>
      <c r="B776" s="269"/>
      <c r="C776" s="111" t="s">
        <v>2447</v>
      </c>
      <c r="D776" s="113">
        <v>0</v>
      </c>
      <c r="E776" s="113">
        <v>0</v>
      </c>
      <c r="F776" s="113">
        <v>1</v>
      </c>
      <c r="G776" s="113">
        <v>0</v>
      </c>
      <c r="H776" s="113">
        <v>0</v>
      </c>
      <c r="I776" s="113">
        <v>0</v>
      </c>
      <c r="J776" s="113">
        <v>0</v>
      </c>
      <c r="K776" s="113">
        <v>0</v>
      </c>
      <c r="L776" s="113">
        <v>0</v>
      </c>
      <c r="M776" s="113">
        <v>1</v>
      </c>
      <c r="N776" s="113">
        <v>4802</v>
      </c>
    </row>
    <row r="777" spans="1:14">
      <c r="A777" s="269"/>
      <c r="B777" s="269"/>
      <c r="C777" s="111" t="s">
        <v>2736</v>
      </c>
      <c r="D777" s="113">
        <v>0</v>
      </c>
      <c r="E777" s="113">
        <v>0</v>
      </c>
      <c r="F777" s="113">
        <v>0</v>
      </c>
      <c r="G777" s="113">
        <v>1</v>
      </c>
      <c r="H777" s="113">
        <v>0</v>
      </c>
      <c r="I777" s="113">
        <v>0</v>
      </c>
      <c r="J777" s="113">
        <v>0</v>
      </c>
      <c r="K777" s="113">
        <v>0</v>
      </c>
      <c r="L777" s="113">
        <v>1</v>
      </c>
      <c r="M777" s="113">
        <v>0</v>
      </c>
      <c r="N777" s="113">
        <v>8415</v>
      </c>
    </row>
    <row r="778" spans="1:14">
      <c r="A778" s="269"/>
      <c r="B778" s="269"/>
      <c r="C778" s="111" t="s">
        <v>5632</v>
      </c>
      <c r="D778" s="113">
        <v>1</v>
      </c>
      <c r="E778" s="113">
        <v>0</v>
      </c>
      <c r="F778" s="113">
        <v>0</v>
      </c>
      <c r="G778" s="113">
        <v>0</v>
      </c>
      <c r="H778" s="113">
        <v>0</v>
      </c>
      <c r="I778" s="113">
        <v>0</v>
      </c>
      <c r="J778" s="113">
        <v>0</v>
      </c>
      <c r="K778" s="113">
        <v>0</v>
      </c>
      <c r="L778" s="113">
        <v>1</v>
      </c>
      <c r="M778" s="113">
        <v>0</v>
      </c>
      <c r="N778" s="113">
        <v>3258</v>
      </c>
    </row>
    <row r="779" spans="1:14">
      <c r="A779" s="269"/>
      <c r="B779" s="269"/>
      <c r="C779" s="111" t="s">
        <v>5524</v>
      </c>
      <c r="D779" s="113">
        <v>1</v>
      </c>
      <c r="E779" s="113">
        <v>0</v>
      </c>
      <c r="F779" s="113">
        <v>0</v>
      </c>
      <c r="G779" s="113">
        <v>0</v>
      </c>
      <c r="H779" s="113">
        <v>0</v>
      </c>
      <c r="I779" s="113">
        <v>0</v>
      </c>
      <c r="J779" s="113">
        <v>0</v>
      </c>
      <c r="K779" s="113">
        <v>0</v>
      </c>
      <c r="L779" s="113">
        <v>0</v>
      </c>
      <c r="M779" s="113">
        <v>1</v>
      </c>
      <c r="N779" s="113">
        <v>8713</v>
      </c>
    </row>
    <row r="780" spans="1:14">
      <c r="A780" s="269"/>
      <c r="B780" s="269"/>
      <c r="C780" s="111" t="s">
        <v>5633</v>
      </c>
      <c r="D780" s="113">
        <v>1</v>
      </c>
      <c r="E780" s="113">
        <v>1</v>
      </c>
      <c r="F780" s="113">
        <v>1</v>
      </c>
      <c r="G780" s="113">
        <v>0</v>
      </c>
      <c r="H780" s="113">
        <v>0</v>
      </c>
      <c r="I780" s="113">
        <v>0</v>
      </c>
      <c r="J780" s="113">
        <v>0</v>
      </c>
      <c r="K780" s="113">
        <v>2</v>
      </c>
      <c r="L780" s="113">
        <v>1</v>
      </c>
      <c r="M780" s="113">
        <v>0</v>
      </c>
      <c r="N780" s="113">
        <v>36191</v>
      </c>
    </row>
    <row r="781" spans="1:14">
      <c r="A781" s="269"/>
      <c r="B781" s="269"/>
      <c r="C781" s="111" t="s">
        <v>2824</v>
      </c>
      <c r="D781" s="113">
        <v>0</v>
      </c>
      <c r="E781" s="113">
        <v>0</v>
      </c>
      <c r="F781" s="113">
        <v>1</v>
      </c>
      <c r="G781" s="113">
        <v>0</v>
      </c>
      <c r="H781" s="113">
        <v>0</v>
      </c>
      <c r="I781" s="113">
        <v>0</v>
      </c>
      <c r="J781" s="113">
        <v>0</v>
      </c>
      <c r="K781" s="113">
        <v>1</v>
      </c>
      <c r="L781" s="113">
        <v>0</v>
      </c>
      <c r="M781" s="113">
        <v>0</v>
      </c>
      <c r="N781" s="113">
        <v>4862</v>
      </c>
    </row>
    <row r="782" spans="1:14">
      <c r="A782" s="269"/>
      <c r="B782" s="269"/>
      <c r="C782" s="111" t="s">
        <v>5634</v>
      </c>
      <c r="D782" s="113">
        <v>0</v>
      </c>
      <c r="E782" s="113">
        <v>1</v>
      </c>
      <c r="F782" s="113">
        <v>0</v>
      </c>
      <c r="G782" s="113">
        <v>0</v>
      </c>
      <c r="H782" s="113">
        <v>0</v>
      </c>
      <c r="I782" s="113">
        <v>0</v>
      </c>
      <c r="J782" s="113">
        <v>0</v>
      </c>
      <c r="K782" s="113">
        <v>0</v>
      </c>
      <c r="L782" s="113">
        <v>1</v>
      </c>
      <c r="M782" s="113">
        <v>0</v>
      </c>
      <c r="N782" s="113">
        <v>9145</v>
      </c>
    </row>
    <row r="783" spans="1:14">
      <c r="A783" s="269"/>
      <c r="B783" s="269"/>
      <c r="C783" s="111" t="s">
        <v>2749</v>
      </c>
      <c r="D783" s="113">
        <v>10</v>
      </c>
      <c r="E783" s="113">
        <v>2</v>
      </c>
      <c r="F783" s="113">
        <v>8</v>
      </c>
      <c r="G783" s="113">
        <v>0</v>
      </c>
      <c r="H783" s="113">
        <v>0</v>
      </c>
      <c r="I783" s="113">
        <v>1</v>
      </c>
      <c r="J783" s="113">
        <v>10</v>
      </c>
      <c r="K783" s="113">
        <v>3</v>
      </c>
      <c r="L783" s="113">
        <v>6</v>
      </c>
      <c r="M783" s="113">
        <v>2</v>
      </c>
      <c r="N783" s="113">
        <v>66875</v>
      </c>
    </row>
    <row r="784" spans="1:14">
      <c r="A784" s="269"/>
      <c r="B784" s="269"/>
      <c r="C784" s="111" t="s">
        <v>2751</v>
      </c>
      <c r="D784" s="113">
        <v>1</v>
      </c>
      <c r="E784" s="113">
        <v>0</v>
      </c>
      <c r="F784" s="113">
        <v>0</v>
      </c>
      <c r="G784" s="113">
        <v>0</v>
      </c>
      <c r="H784" s="113">
        <v>0</v>
      </c>
      <c r="I784" s="113">
        <v>0</v>
      </c>
      <c r="J784" s="113">
        <v>1</v>
      </c>
      <c r="K784" s="113">
        <v>0</v>
      </c>
      <c r="L784" s="113">
        <v>0</v>
      </c>
      <c r="M784" s="113">
        <v>0</v>
      </c>
      <c r="N784" s="113">
        <v>7172</v>
      </c>
    </row>
    <row r="785" spans="1:14">
      <c r="A785" s="269"/>
      <c r="B785" s="269"/>
      <c r="C785" s="111" t="s">
        <v>2752</v>
      </c>
      <c r="D785" s="113">
        <v>1</v>
      </c>
      <c r="E785" s="113">
        <v>0</v>
      </c>
      <c r="F785" s="113">
        <v>0</v>
      </c>
      <c r="G785" s="113">
        <v>0</v>
      </c>
      <c r="H785" s="113">
        <v>0</v>
      </c>
      <c r="I785" s="113">
        <v>0</v>
      </c>
      <c r="J785" s="113">
        <v>0</v>
      </c>
      <c r="K785" s="113">
        <v>0</v>
      </c>
      <c r="L785" s="113">
        <v>1</v>
      </c>
      <c r="M785" s="113">
        <v>0</v>
      </c>
      <c r="N785" s="113">
        <v>5726</v>
      </c>
    </row>
    <row r="786" spans="1:14">
      <c r="A786" s="269"/>
      <c r="B786" s="269"/>
      <c r="C786" s="111" t="s">
        <v>2754</v>
      </c>
      <c r="D786" s="113">
        <v>2</v>
      </c>
      <c r="E786" s="113">
        <v>0</v>
      </c>
      <c r="F786" s="113">
        <v>0</v>
      </c>
      <c r="G786" s="113">
        <v>0</v>
      </c>
      <c r="H786" s="113">
        <v>0</v>
      </c>
      <c r="I786" s="113">
        <v>1</v>
      </c>
      <c r="J786" s="113">
        <v>0</v>
      </c>
      <c r="K786" s="113">
        <v>0</v>
      </c>
      <c r="L786" s="113">
        <v>1</v>
      </c>
      <c r="M786" s="113">
        <v>2</v>
      </c>
      <c r="N786" s="113">
        <v>21300</v>
      </c>
    </row>
    <row r="787" spans="1:14">
      <c r="A787" s="269"/>
      <c r="B787" s="269"/>
      <c r="C787" s="111" t="s">
        <v>2755</v>
      </c>
      <c r="D787" s="113">
        <v>0</v>
      </c>
      <c r="E787" s="113">
        <v>0</v>
      </c>
      <c r="F787" s="113">
        <v>1</v>
      </c>
      <c r="G787" s="113">
        <v>0</v>
      </c>
      <c r="H787" s="113">
        <v>0</v>
      </c>
      <c r="I787" s="113">
        <v>0</v>
      </c>
      <c r="J787" s="113">
        <v>1</v>
      </c>
      <c r="K787" s="113">
        <v>0</v>
      </c>
      <c r="L787" s="113">
        <v>0</v>
      </c>
      <c r="M787" s="113">
        <v>0</v>
      </c>
      <c r="N787" s="113">
        <v>21810</v>
      </c>
    </row>
    <row r="788" spans="1:14">
      <c r="A788" s="269"/>
      <c r="B788" s="269"/>
      <c r="C788" s="111" t="s">
        <v>5635</v>
      </c>
      <c r="D788" s="113">
        <v>0</v>
      </c>
      <c r="E788" s="113">
        <v>1</v>
      </c>
      <c r="F788" s="113">
        <v>0</v>
      </c>
      <c r="G788" s="113">
        <v>0</v>
      </c>
      <c r="H788" s="113">
        <v>0</v>
      </c>
      <c r="I788" s="113">
        <v>0</v>
      </c>
      <c r="J788" s="113">
        <v>0</v>
      </c>
      <c r="K788" s="113">
        <v>0</v>
      </c>
      <c r="L788" s="113">
        <v>0</v>
      </c>
      <c r="M788" s="113">
        <v>1</v>
      </c>
      <c r="N788" s="113">
        <v>19451</v>
      </c>
    </row>
    <row r="789" spans="1:14">
      <c r="A789" s="269"/>
      <c r="B789" s="269"/>
      <c r="C789" s="111" t="s">
        <v>2759</v>
      </c>
      <c r="D789" s="113">
        <v>2</v>
      </c>
      <c r="E789" s="113">
        <v>0</v>
      </c>
      <c r="F789" s="113">
        <v>0</v>
      </c>
      <c r="G789" s="113">
        <v>0</v>
      </c>
      <c r="H789" s="113">
        <v>0</v>
      </c>
      <c r="I789" s="113">
        <v>0</v>
      </c>
      <c r="J789" s="113">
        <v>0</v>
      </c>
      <c r="K789" s="113">
        <v>1</v>
      </c>
      <c r="L789" s="113">
        <v>1</v>
      </c>
      <c r="M789" s="113">
        <v>0</v>
      </c>
      <c r="N789" s="113">
        <v>19118</v>
      </c>
    </row>
    <row r="790" spans="1:14">
      <c r="A790" s="269"/>
      <c r="B790" s="269"/>
      <c r="C790" s="111" t="s">
        <v>2760</v>
      </c>
      <c r="D790" s="113">
        <v>1</v>
      </c>
      <c r="E790" s="113">
        <v>0</v>
      </c>
      <c r="F790" s="113">
        <v>1</v>
      </c>
      <c r="G790" s="113">
        <v>0</v>
      </c>
      <c r="H790" s="113">
        <v>0</v>
      </c>
      <c r="I790" s="113">
        <v>0</v>
      </c>
      <c r="J790" s="113">
        <v>0</v>
      </c>
      <c r="K790" s="113">
        <v>1</v>
      </c>
      <c r="L790" s="113">
        <v>0</v>
      </c>
      <c r="M790" s="113">
        <v>1</v>
      </c>
      <c r="N790" s="113">
        <v>7641</v>
      </c>
    </row>
    <row r="791" spans="1:14">
      <c r="A791" s="269"/>
      <c r="B791" s="269"/>
      <c r="C791" s="111" t="s">
        <v>2864</v>
      </c>
      <c r="D791" s="113">
        <v>2</v>
      </c>
      <c r="E791" s="113">
        <v>0</v>
      </c>
      <c r="F791" s="113">
        <v>0</v>
      </c>
      <c r="G791" s="113">
        <v>0</v>
      </c>
      <c r="H791" s="113">
        <v>0</v>
      </c>
      <c r="I791" s="113">
        <v>0</v>
      </c>
      <c r="J791" s="113">
        <v>1</v>
      </c>
      <c r="K791" s="113">
        <v>0</v>
      </c>
      <c r="L791" s="113">
        <v>1</v>
      </c>
      <c r="M791" s="113">
        <v>0</v>
      </c>
      <c r="N791" s="113">
        <v>8628</v>
      </c>
    </row>
    <row r="792" spans="1:14">
      <c r="A792" s="269"/>
      <c r="B792" s="269"/>
      <c r="C792" s="111" t="s">
        <v>2763</v>
      </c>
      <c r="D792" s="113">
        <v>1</v>
      </c>
      <c r="E792" s="113">
        <v>0</v>
      </c>
      <c r="F792" s="113">
        <v>0</v>
      </c>
      <c r="G792" s="113">
        <v>0</v>
      </c>
      <c r="H792" s="113">
        <v>0</v>
      </c>
      <c r="I792" s="113">
        <v>0</v>
      </c>
      <c r="J792" s="113">
        <v>0</v>
      </c>
      <c r="K792" s="113">
        <v>0</v>
      </c>
      <c r="L792" s="113">
        <v>1</v>
      </c>
      <c r="M792" s="113">
        <v>0</v>
      </c>
      <c r="N792" s="113">
        <v>13413</v>
      </c>
    </row>
    <row r="793" spans="1:14">
      <c r="A793" s="269"/>
      <c r="B793" s="269" t="s">
        <v>1955</v>
      </c>
      <c r="C793" s="111"/>
      <c r="D793" s="112">
        <v>7</v>
      </c>
      <c r="E793" s="112">
        <v>0</v>
      </c>
      <c r="F793" s="112">
        <v>3</v>
      </c>
      <c r="G793" s="112">
        <v>0</v>
      </c>
      <c r="H793" s="112">
        <v>0</v>
      </c>
      <c r="I793" s="112">
        <v>0</v>
      </c>
      <c r="J793" s="112"/>
      <c r="K793" s="112"/>
      <c r="L793" s="112"/>
      <c r="M793" s="112"/>
      <c r="N793" s="112"/>
    </row>
    <row r="794" spans="1:14">
      <c r="A794" s="269"/>
      <c r="B794" s="269"/>
      <c r="C794" s="111" t="s">
        <v>5636</v>
      </c>
      <c r="D794" s="113">
        <v>2</v>
      </c>
      <c r="E794" s="113">
        <v>0</v>
      </c>
      <c r="F794" s="113">
        <v>0</v>
      </c>
      <c r="G794" s="113">
        <v>0</v>
      </c>
      <c r="H794" s="113">
        <v>0</v>
      </c>
      <c r="I794" s="113">
        <v>0</v>
      </c>
      <c r="J794" s="113">
        <v>0</v>
      </c>
      <c r="K794" s="113">
        <v>1</v>
      </c>
      <c r="L794" s="113">
        <v>1</v>
      </c>
      <c r="M794" s="113">
        <v>0</v>
      </c>
      <c r="N794" s="113"/>
    </row>
    <row r="795" spans="1:14" ht="19">
      <c r="A795" s="269"/>
      <c r="B795" s="269"/>
      <c r="C795" s="111" t="s">
        <v>7504</v>
      </c>
      <c r="D795" s="113">
        <v>1</v>
      </c>
      <c r="E795" s="113">
        <v>0</v>
      </c>
      <c r="F795" s="113">
        <v>3</v>
      </c>
      <c r="G795" s="113">
        <v>0</v>
      </c>
      <c r="H795" s="113">
        <v>0</v>
      </c>
      <c r="I795" s="113">
        <v>0</v>
      </c>
      <c r="J795" s="113">
        <v>0</v>
      </c>
      <c r="K795" s="113">
        <v>1</v>
      </c>
      <c r="L795" s="113">
        <v>2</v>
      </c>
      <c r="M795" s="113">
        <v>0</v>
      </c>
      <c r="N795" s="113"/>
    </row>
    <row r="796" spans="1:14">
      <c r="A796" s="269"/>
      <c r="B796" s="269"/>
      <c r="C796" s="111" t="s">
        <v>2765</v>
      </c>
      <c r="D796" s="113">
        <v>1</v>
      </c>
      <c r="E796" s="113">
        <v>0</v>
      </c>
      <c r="F796" s="113">
        <v>0</v>
      </c>
      <c r="G796" s="113">
        <v>0</v>
      </c>
      <c r="H796" s="113">
        <v>0</v>
      </c>
      <c r="I796" s="113">
        <v>0</v>
      </c>
      <c r="J796" s="113">
        <v>0</v>
      </c>
      <c r="K796" s="113">
        <v>0</v>
      </c>
      <c r="L796" s="113">
        <v>0</v>
      </c>
      <c r="M796" s="113">
        <v>1</v>
      </c>
      <c r="N796" s="113"/>
    </row>
    <row r="797" spans="1:14">
      <c r="A797" s="269"/>
      <c r="B797" s="269"/>
      <c r="C797" s="111" t="s">
        <v>5637</v>
      </c>
      <c r="D797" s="113">
        <v>1</v>
      </c>
      <c r="E797" s="113">
        <v>0</v>
      </c>
      <c r="F797" s="113">
        <v>0</v>
      </c>
      <c r="G797" s="113">
        <v>0</v>
      </c>
      <c r="H797" s="113">
        <v>0</v>
      </c>
      <c r="I797" s="113">
        <v>0</v>
      </c>
      <c r="J797" s="113">
        <v>0</v>
      </c>
      <c r="K797" s="113">
        <v>0</v>
      </c>
      <c r="L797" s="113">
        <v>0</v>
      </c>
      <c r="M797" s="113">
        <v>1</v>
      </c>
      <c r="N797" s="113"/>
    </row>
    <row r="798" spans="1:14">
      <c r="A798" s="269"/>
      <c r="B798" s="269"/>
      <c r="C798" s="111" t="s">
        <v>2763</v>
      </c>
      <c r="D798" s="113">
        <v>2</v>
      </c>
      <c r="E798" s="113">
        <v>0</v>
      </c>
      <c r="F798" s="113">
        <v>0</v>
      </c>
      <c r="G798" s="113">
        <v>0</v>
      </c>
      <c r="H798" s="113">
        <v>0</v>
      </c>
      <c r="I798" s="113">
        <v>0</v>
      </c>
      <c r="J798" s="113">
        <v>1</v>
      </c>
      <c r="K798" s="113">
        <v>1</v>
      </c>
      <c r="L798" s="113">
        <v>0</v>
      </c>
      <c r="M798" s="113">
        <v>0</v>
      </c>
      <c r="N798" s="113"/>
    </row>
    <row r="799" spans="1:14">
      <c r="A799" s="269"/>
      <c r="B799" s="269" t="s">
        <v>1963</v>
      </c>
      <c r="C799" s="111"/>
      <c r="D799" s="112">
        <v>1</v>
      </c>
      <c r="E799" s="112">
        <v>0</v>
      </c>
      <c r="F799" s="112">
        <v>2</v>
      </c>
      <c r="G799" s="112">
        <v>0</v>
      </c>
      <c r="H799" s="112">
        <v>0</v>
      </c>
      <c r="I799" s="112">
        <v>1</v>
      </c>
      <c r="J799" s="112"/>
      <c r="K799" s="112"/>
      <c r="L799" s="112"/>
      <c r="M799" s="112"/>
      <c r="N799" s="112"/>
    </row>
    <row r="800" spans="1:14">
      <c r="A800" s="269"/>
      <c r="B800" s="269"/>
      <c r="C800" s="111" t="s">
        <v>5638</v>
      </c>
      <c r="D800" s="113">
        <v>0</v>
      </c>
      <c r="E800" s="113">
        <v>0</v>
      </c>
      <c r="F800" s="113">
        <v>1</v>
      </c>
      <c r="G800" s="113">
        <v>0</v>
      </c>
      <c r="H800" s="113">
        <v>0</v>
      </c>
      <c r="I800" s="113">
        <v>0</v>
      </c>
      <c r="J800" s="113">
        <v>0</v>
      </c>
      <c r="K800" s="113">
        <v>0</v>
      </c>
      <c r="L800" s="113">
        <v>0</v>
      </c>
      <c r="M800" s="113">
        <v>1</v>
      </c>
      <c r="N800" s="113"/>
    </row>
    <row r="801" spans="1:14">
      <c r="A801" s="269"/>
      <c r="B801" s="269"/>
      <c r="C801" s="111" t="s">
        <v>2766</v>
      </c>
      <c r="D801" s="113">
        <v>0</v>
      </c>
      <c r="E801" s="113">
        <v>0</v>
      </c>
      <c r="F801" s="113">
        <v>1</v>
      </c>
      <c r="G801" s="113">
        <v>0</v>
      </c>
      <c r="H801" s="113">
        <v>0</v>
      </c>
      <c r="I801" s="113">
        <v>0</v>
      </c>
      <c r="J801" s="113">
        <v>0</v>
      </c>
      <c r="K801" s="113">
        <v>0</v>
      </c>
      <c r="L801" s="113">
        <v>0</v>
      </c>
      <c r="M801" s="113">
        <v>1</v>
      </c>
      <c r="N801" s="113"/>
    </row>
    <row r="802" spans="1:14">
      <c r="A802" s="269"/>
      <c r="B802" s="269"/>
      <c r="C802" s="111" t="s">
        <v>2747</v>
      </c>
      <c r="D802" s="113">
        <v>0</v>
      </c>
      <c r="E802" s="113">
        <v>0</v>
      </c>
      <c r="F802" s="113">
        <v>0</v>
      </c>
      <c r="G802" s="113">
        <v>0</v>
      </c>
      <c r="H802" s="113">
        <v>0</v>
      </c>
      <c r="I802" s="113">
        <v>1</v>
      </c>
      <c r="J802" s="113">
        <v>0</v>
      </c>
      <c r="K802" s="113">
        <v>0</v>
      </c>
      <c r="L802" s="113">
        <v>0</v>
      </c>
      <c r="M802" s="113">
        <v>1</v>
      </c>
      <c r="N802" s="113"/>
    </row>
    <row r="803" spans="1:14">
      <c r="A803" s="269"/>
      <c r="B803" s="269"/>
      <c r="C803" s="111" t="s">
        <v>5639</v>
      </c>
      <c r="D803" s="113">
        <v>1</v>
      </c>
      <c r="E803" s="113">
        <v>0</v>
      </c>
      <c r="F803" s="113">
        <v>0</v>
      </c>
      <c r="G803" s="113">
        <v>0</v>
      </c>
      <c r="H803" s="113">
        <v>0</v>
      </c>
      <c r="I803" s="113">
        <v>0</v>
      </c>
      <c r="J803" s="113">
        <v>0</v>
      </c>
      <c r="K803" s="113">
        <v>1</v>
      </c>
      <c r="L803" s="113">
        <v>0</v>
      </c>
      <c r="M803" s="113">
        <v>0</v>
      </c>
      <c r="N803" s="113"/>
    </row>
    <row r="804" spans="1:14">
      <c r="A804" s="269"/>
      <c r="B804" s="268" t="s">
        <v>2255</v>
      </c>
      <c r="C804" s="111"/>
      <c r="D804" s="112">
        <v>1</v>
      </c>
      <c r="E804" s="112">
        <v>1</v>
      </c>
      <c r="F804" s="112">
        <v>0</v>
      </c>
      <c r="G804" s="112">
        <v>0</v>
      </c>
      <c r="H804" s="112">
        <v>0</v>
      </c>
      <c r="I804" s="112">
        <v>0</v>
      </c>
      <c r="J804" s="112"/>
      <c r="K804" s="112"/>
      <c r="L804" s="112"/>
      <c r="M804" s="112"/>
      <c r="N804" s="112"/>
    </row>
    <row r="805" spans="1:14">
      <c r="A805" s="269"/>
      <c r="B805" s="268"/>
      <c r="C805" s="111" t="s">
        <v>2767</v>
      </c>
      <c r="D805" s="113">
        <v>1</v>
      </c>
      <c r="E805" s="113">
        <v>1</v>
      </c>
      <c r="F805" s="113">
        <v>0</v>
      </c>
      <c r="G805" s="113">
        <v>0</v>
      </c>
      <c r="H805" s="113">
        <v>0</v>
      </c>
      <c r="I805" s="113">
        <v>0</v>
      </c>
      <c r="J805" s="113">
        <v>0</v>
      </c>
      <c r="K805" s="113">
        <v>1</v>
      </c>
      <c r="L805" s="113">
        <v>0</v>
      </c>
      <c r="M805" s="113">
        <v>1</v>
      </c>
      <c r="N805" s="113"/>
    </row>
    <row r="806" spans="1:14">
      <c r="A806" s="269"/>
      <c r="B806" s="268" t="s">
        <v>2259</v>
      </c>
      <c r="C806" s="111"/>
      <c r="D806" s="112">
        <v>0</v>
      </c>
      <c r="E806" s="112">
        <v>0</v>
      </c>
      <c r="F806" s="112">
        <v>1</v>
      </c>
      <c r="G806" s="112">
        <v>0</v>
      </c>
      <c r="H806" s="112">
        <v>0</v>
      </c>
      <c r="I806" s="112">
        <v>0</v>
      </c>
      <c r="J806" s="112"/>
      <c r="K806" s="112"/>
      <c r="L806" s="112"/>
      <c r="M806" s="112"/>
      <c r="N806" s="112"/>
    </row>
    <row r="807" spans="1:14">
      <c r="A807" s="269"/>
      <c r="B807" s="268"/>
      <c r="C807" s="111" t="s">
        <v>5472</v>
      </c>
      <c r="D807" s="113">
        <v>0</v>
      </c>
      <c r="E807" s="113">
        <v>0</v>
      </c>
      <c r="F807" s="113">
        <v>1</v>
      </c>
      <c r="G807" s="113">
        <v>0</v>
      </c>
      <c r="H807" s="113">
        <v>0</v>
      </c>
      <c r="I807" s="113">
        <v>0</v>
      </c>
      <c r="J807" s="113">
        <v>0</v>
      </c>
      <c r="K807" s="113">
        <v>0</v>
      </c>
      <c r="L807" s="113">
        <v>1</v>
      </c>
      <c r="M807" s="113">
        <v>0</v>
      </c>
      <c r="N807" s="113"/>
    </row>
    <row r="808" spans="1:14">
      <c r="A808" s="269" t="s">
        <v>81</v>
      </c>
      <c r="B808" s="117" t="s">
        <v>1904</v>
      </c>
      <c r="C808" s="111"/>
      <c r="D808" s="112">
        <v>56</v>
      </c>
      <c r="E808" s="112">
        <v>14</v>
      </c>
      <c r="F808" s="112">
        <v>12</v>
      </c>
      <c r="G808" s="112">
        <v>2</v>
      </c>
      <c r="H808" s="112">
        <v>1</v>
      </c>
      <c r="I808" s="112">
        <v>4</v>
      </c>
      <c r="J808" s="112"/>
      <c r="K808" s="112"/>
      <c r="L808" s="112"/>
      <c r="M808" s="112"/>
      <c r="N808" s="112"/>
    </row>
    <row r="809" spans="1:14">
      <c r="A809" s="269"/>
      <c r="B809" s="268" t="s">
        <v>1905</v>
      </c>
      <c r="C809" s="111"/>
      <c r="D809" s="112">
        <v>7</v>
      </c>
      <c r="E809" s="112">
        <v>0</v>
      </c>
      <c r="F809" s="112">
        <v>3</v>
      </c>
      <c r="G809" s="112">
        <v>2</v>
      </c>
      <c r="H809" s="112">
        <v>0</v>
      </c>
      <c r="I809" s="112">
        <v>0</v>
      </c>
      <c r="J809" s="112"/>
      <c r="K809" s="112"/>
      <c r="L809" s="112"/>
      <c r="M809" s="112"/>
      <c r="N809" s="112"/>
    </row>
    <row r="810" spans="1:14">
      <c r="A810" s="269"/>
      <c r="B810" s="268"/>
      <c r="C810" s="111" t="s">
        <v>2736</v>
      </c>
      <c r="D810" s="113">
        <v>2</v>
      </c>
      <c r="E810" s="113">
        <v>0</v>
      </c>
      <c r="F810" s="113">
        <v>1</v>
      </c>
      <c r="G810" s="113">
        <v>1</v>
      </c>
      <c r="H810" s="113">
        <v>0</v>
      </c>
      <c r="I810" s="113">
        <v>0</v>
      </c>
      <c r="J810" s="113">
        <v>2</v>
      </c>
      <c r="K810" s="113">
        <v>0</v>
      </c>
      <c r="L810" s="113">
        <v>0</v>
      </c>
      <c r="M810" s="113">
        <v>2</v>
      </c>
      <c r="N810" s="113">
        <v>18971</v>
      </c>
    </row>
    <row r="811" spans="1:14">
      <c r="A811" s="269"/>
      <c r="B811" s="268"/>
      <c r="C811" s="111" t="s">
        <v>2770</v>
      </c>
      <c r="D811" s="113">
        <v>5</v>
      </c>
      <c r="E811" s="113">
        <v>0</v>
      </c>
      <c r="F811" s="113">
        <v>2</v>
      </c>
      <c r="G811" s="113">
        <v>1</v>
      </c>
      <c r="H811" s="113">
        <v>0</v>
      </c>
      <c r="I811" s="113">
        <v>0</v>
      </c>
      <c r="J811" s="113">
        <v>3</v>
      </c>
      <c r="K811" s="113">
        <v>2</v>
      </c>
      <c r="L811" s="113">
        <v>2</v>
      </c>
      <c r="M811" s="113">
        <v>1</v>
      </c>
      <c r="N811" s="113">
        <v>39942</v>
      </c>
    </row>
    <row r="812" spans="1:14">
      <c r="A812" s="269"/>
      <c r="B812" s="268" t="s">
        <v>1951</v>
      </c>
      <c r="C812" s="111"/>
      <c r="D812" s="112">
        <v>0</v>
      </c>
      <c r="E812" s="112">
        <v>1</v>
      </c>
      <c r="F812" s="112">
        <v>0</v>
      </c>
      <c r="G812" s="112">
        <v>0</v>
      </c>
      <c r="H812" s="112">
        <v>0</v>
      </c>
      <c r="I812" s="112">
        <v>0</v>
      </c>
      <c r="J812" s="112"/>
      <c r="K812" s="112"/>
      <c r="L812" s="112"/>
      <c r="M812" s="112"/>
      <c r="N812" s="112"/>
    </row>
    <row r="813" spans="1:14">
      <c r="A813" s="269"/>
      <c r="B813" s="268"/>
      <c r="C813" s="116" t="s">
        <v>2776</v>
      </c>
      <c r="D813" s="113">
        <v>0</v>
      </c>
      <c r="E813" s="113">
        <v>1</v>
      </c>
      <c r="F813" s="113">
        <v>0</v>
      </c>
      <c r="G813" s="113">
        <v>0</v>
      </c>
      <c r="H813" s="113">
        <v>0</v>
      </c>
      <c r="I813" s="113">
        <v>0</v>
      </c>
      <c r="J813" s="113">
        <v>0</v>
      </c>
      <c r="K813" s="113">
        <v>0</v>
      </c>
      <c r="L813" s="113">
        <v>0</v>
      </c>
      <c r="M813" s="113">
        <v>1</v>
      </c>
      <c r="N813" s="113">
        <v>15403</v>
      </c>
    </row>
    <row r="814" spans="1:14">
      <c r="A814" s="269"/>
      <c r="B814" s="268" t="s">
        <v>1955</v>
      </c>
      <c r="C814" s="111"/>
      <c r="D814" s="112">
        <v>48</v>
      </c>
      <c r="E814" s="112">
        <v>11</v>
      </c>
      <c r="F814" s="112">
        <v>9</v>
      </c>
      <c r="G814" s="112">
        <v>0</v>
      </c>
      <c r="H814" s="112">
        <v>1</v>
      </c>
      <c r="I814" s="112">
        <v>3</v>
      </c>
      <c r="J814" s="112"/>
      <c r="K814" s="112"/>
      <c r="L814" s="112"/>
      <c r="M814" s="112"/>
      <c r="N814" s="112"/>
    </row>
    <row r="815" spans="1:14" ht="19">
      <c r="A815" s="269"/>
      <c r="B815" s="268"/>
      <c r="C815" s="111" t="s">
        <v>7544</v>
      </c>
      <c r="D815" s="113">
        <v>42</v>
      </c>
      <c r="E815" s="113">
        <v>9</v>
      </c>
      <c r="F815" s="113">
        <v>5</v>
      </c>
      <c r="G815" s="113">
        <v>0</v>
      </c>
      <c r="H815" s="113">
        <v>0</v>
      </c>
      <c r="I815" s="113">
        <v>2</v>
      </c>
      <c r="J815" s="113">
        <v>9</v>
      </c>
      <c r="K815" s="113">
        <v>16</v>
      </c>
      <c r="L815" s="113">
        <v>19</v>
      </c>
      <c r="M815" s="113">
        <v>8</v>
      </c>
      <c r="N815" s="113"/>
    </row>
    <row r="816" spans="1:14" ht="19">
      <c r="A816" s="269"/>
      <c r="B816" s="268"/>
      <c r="C816" s="111" t="s">
        <v>7545</v>
      </c>
      <c r="D816" s="113">
        <v>2</v>
      </c>
      <c r="E816" s="113">
        <v>2</v>
      </c>
      <c r="F816" s="113">
        <v>2</v>
      </c>
      <c r="G816" s="113">
        <v>0</v>
      </c>
      <c r="H816" s="113">
        <v>0</v>
      </c>
      <c r="I816" s="113">
        <v>0</v>
      </c>
      <c r="J816" s="113">
        <v>2</v>
      </c>
      <c r="K816" s="113">
        <v>0</v>
      </c>
      <c r="L816" s="113">
        <v>2</v>
      </c>
      <c r="M816" s="113">
        <v>1</v>
      </c>
      <c r="N816" s="113"/>
    </row>
    <row r="817" spans="1:14">
      <c r="A817" s="269"/>
      <c r="B817" s="268"/>
      <c r="C817" s="111" t="s">
        <v>2781</v>
      </c>
      <c r="D817" s="113">
        <v>4</v>
      </c>
      <c r="E817" s="113">
        <v>0</v>
      </c>
      <c r="F817" s="113">
        <v>2</v>
      </c>
      <c r="G817" s="113">
        <v>0</v>
      </c>
      <c r="H817" s="113">
        <v>1</v>
      </c>
      <c r="I817" s="113">
        <v>1</v>
      </c>
      <c r="J817" s="113">
        <v>2</v>
      </c>
      <c r="K817" s="113">
        <v>2</v>
      </c>
      <c r="L817" s="113">
        <v>3</v>
      </c>
      <c r="M817" s="113">
        <v>1</v>
      </c>
      <c r="N817" s="113"/>
    </row>
    <row r="818" spans="1:14">
      <c r="A818" s="269"/>
      <c r="B818" s="268" t="s">
        <v>2259</v>
      </c>
      <c r="C818" s="119"/>
      <c r="D818" s="112">
        <v>1</v>
      </c>
      <c r="E818" s="112">
        <v>2</v>
      </c>
      <c r="F818" s="112">
        <v>0</v>
      </c>
      <c r="G818" s="112">
        <v>0</v>
      </c>
      <c r="H818" s="112">
        <v>0</v>
      </c>
      <c r="I818" s="112">
        <v>1</v>
      </c>
      <c r="J818" s="112"/>
      <c r="K818" s="112"/>
      <c r="L818" s="112"/>
      <c r="M818" s="112"/>
      <c r="N818" s="112"/>
    </row>
    <row r="819" spans="1:14">
      <c r="A819" s="269"/>
      <c r="B819" s="268"/>
      <c r="C819" s="116" t="s">
        <v>2795</v>
      </c>
      <c r="D819" s="113">
        <v>1</v>
      </c>
      <c r="E819" s="113">
        <v>1</v>
      </c>
      <c r="F819" s="113">
        <v>0</v>
      </c>
      <c r="G819" s="113">
        <v>0</v>
      </c>
      <c r="H819" s="113">
        <v>0</v>
      </c>
      <c r="I819" s="113">
        <v>1</v>
      </c>
      <c r="J819" s="113">
        <v>2</v>
      </c>
      <c r="K819" s="113">
        <v>0</v>
      </c>
      <c r="L819" s="113">
        <v>1</v>
      </c>
      <c r="M819" s="113">
        <v>0</v>
      </c>
      <c r="N819" s="113"/>
    </row>
    <row r="820" spans="1:14">
      <c r="A820" s="269"/>
      <c r="B820" s="268"/>
      <c r="C820" s="111" t="s">
        <v>2796</v>
      </c>
      <c r="D820" s="113">
        <v>0</v>
      </c>
      <c r="E820" s="113">
        <v>1</v>
      </c>
      <c r="F820" s="113">
        <v>0</v>
      </c>
      <c r="G820" s="113">
        <v>0</v>
      </c>
      <c r="H820" s="113">
        <v>0</v>
      </c>
      <c r="I820" s="113">
        <v>0</v>
      </c>
      <c r="J820" s="113">
        <v>0</v>
      </c>
      <c r="K820" s="113">
        <v>0</v>
      </c>
      <c r="L820" s="113">
        <v>0</v>
      </c>
      <c r="M820" s="113">
        <v>1</v>
      </c>
      <c r="N820" s="113"/>
    </row>
    <row r="821" spans="1:14">
      <c r="A821" s="269" t="s">
        <v>86</v>
      </c>
      <c r="B821" s="114" t="s">
        <v>1904</v>
      </c>
      <c r="C821" s="111"/>
      <c r="D821" s="112">
        <v>280</v>
      </c>
      <c r="E821" s="112">
        <v>84</v>
      </c>
      <c r="F821" s="112">
        <v>82</v>
      </c>
      <c r="G821" s="112">
        <v>3</v>
      </c>
      <c r="H821" s="112">
        <v>5</v>
      </c>
      <c r="I821" s="112">
        <v>10</v>
      </c>
      <c r="J821" s="112"/>
      <c r="K821" s="112"/>
      <c r="L821" s="112"/>
      <c r="M821" s="112"/>
      <c r="N821" s="112"/>
    </row>
    <row r="822" spans="1:14">
      <c r="A822" s="269"/>
      <c r="B822" s="269" t="s">
        <v>1905</v>
      </c>
      <c r="C822" s="111"/>
      <c r="D822" s="112">
        <v>268</v>
      </c>
      <c r="E822" s="112">
        <v>74</v>
      </c>
      <c r="F822" s="112">
        <v>80</v>
      </c>
      <c r="G822" s="112">
        <v>3</v>
      </c>
      <c r="H822" s="112">
        <v>5</v>
      </c>
      <c r="I822" s="112">
        <v>10</v>
      </c>
      <c r="J822" s="112"/>
      <c r="K822" s="112"/>
      <c r="L822" s="112"/>
      <c r="M822" s="112"/>
      <c r="N822" s="112"/>
    </row>
    <row r="823" spans="1:14">
      <c r="A823" s="269"/>
      <c r="B823" s="269"/>
      <c r="C823" s="111" t="s">
        <v>5640</v>
      </c>
      <c r="D823" s="113">
        <v>3</v>
      </c>
      <c r="E823" s="113">
        <v>0</v>
      </c>
      <c r="F823" s="113">
        <v>0</v>
      </c>
      <c r="G823" s="113">
        <v>0</v>
      </c>
      <c r="H823" s="113">
        <v>0</v>
      </c>
      <c r="I823" s="113">
        <v>0</v>
      </c>
      <c r="J823" s="113">
        <v>1</v>
      </c>
      <c r="K823" s="113">
        <v>1</v>
      </c>
      <c r="L823" s="113">
        <v>0</v>
      </c>
      <c r="M823" s="113">
        <v>1</v>
      </c>
      <c r="N823" s="113">
        <v>23853</v>
      </c>
    </row>
    <row r="824" spans="1:14">
      <c r="A824" s="269"/>
      <c r="B824" s="269"/>
      <c r="C824" s="111" t="s">
        <v>2318</v>
      </c>
      <c r="D824" s="113">
        <v>0</v>
      </c>
      <c r="E824" s="113">
        <v>0</v>
      </c>
      <c r="F824" s="113">
        <v>1</v>
      </c>
      <c r="G824" s="113">
        <v>0</v>
      </c>
      <c r="H824" s="113">
        <v>0</v>
      </c>
      <c r="I824" s="113">
        <v>0</v>
      </c>
      <c r="J824" s="113">
        <v>0</v>
      </c>
      <c r="K824" s="113">
        <v>0</v>
      </c>
      <c r="L824" s="113">
        <v>1</v>
      </c>
      <c r="M824" s="113">
        <v>0</v>
      </c>
      <c r="N824" s="113">
        <v>7904</v>
      </c>
    </row>
    <row r="825" spans="1:14">
      <c r="A825" s="269"/>
      <c r="B825" s="269"/>
      <c r="C825" s="111" t="s">
        <v>5641</v>
      </c>
      <c r="D825" s="113">
        <v>1</v>
      </c>
      <c r="E825" s="113">
        <v>0</v>
      </c>
      <c r="F825" s="113">
        <v>0</v>
      </c>
      <c r="G825" s="113">
        <v>0</v>
      </c>
      <c r="H825" s="113">
        <v>0</v>
      </c>
      <c r="I825" s="113">
        <v>0</v>
      </c>
      <c r="J825" s="113">
        <v>0</v>
      </c>
      <c r="K825" s="113">
        <v>0</v>
      </c>
      <c r="L825" s="113">
        <v>1</v>
      </c>
      <c r="M825" s="113">
        <v>0</v>
      </c>
      <c r="N825" s="113">
        <v>28757</v>
      </c>
    </row>
    <row r="826" spans="1:14" ht="19">
      <c r="A826" s="269"/>
      <c r="B826" s="269"/>
      <c r="C826" s="111" t="s">
        <v>7546</v>
      </c>
      <c r="D826" s="113">
        <v>1</v>
      </c>
      <c r="E826" s="113">
        <v>0</v>
      </c>
      <c r="F826" s="113">
        <v>1</v>
      </c>
      <c r="G826" s="113">
        <v>0</v>
      </c>
      <c r="H826" s="113">
        <v>0</v>
      </c>
      <c r="I826" s="113">
        <v>0</v>
      </c>
      <c r="J826" s="113">
        <v>0</v>
      </c>
      <c r="K826" s="113">
        <v>0</v>
      </c>
      <c r="L826" s="113">
        <v>0</v>
      </c>
      <c r="M826" s="113">
        <v>1</v>
      </c>
      <c r="N826" s="113">
        <v>37216</v>
      </c>
    </row>
    <row r="827" spans="1:14">
      <c r="A827" s="269"/>
      <c r="B827" s="269"/>
      <c r="C827" s="111" t="s">
        <v>2799</v>
      </c>
      <c r="D827" s="113">
        <v>5</v>
      </c>
      <c r="E827" s="113">
        <v>4</v>
      </c>
      <c r="F827" s="113">
        <v>0</v>
      </c>
      <c r="G827" s="113">
        <v>0</v>
      </c>
      <c r="H827" s="113">
        <v>0</v>
      </c>
      <c r="I827" s="113">
        <v>0</v>
      </c>
      <c r="J827" s="113">
        <v>0</v>
      </c>
      <c r="K827" s="113">
        <v>5</v>
      </c>
      <c r="L827" s="113">
        <v>2</v>
      </c>
      <c r="M827" s="113">
        <v>2</v>
      </c>
      <c r="N827" s="113">
        <v>45767</v>
      </c>
    </row>
    <row r="828" spans="1:14">
      <c r="A828" s="269"/>
      <c r="B828" s="269"/>
      <c r="C828" s="111" t="s">
        <v>1912</v>
      </c>
      <c r="D828" s="113">
        <v>1</v>
      </c>
      <c r="E828" s="113">
        <v>0</v>
      </c>
      <c r="F828" s="113">
        <v>0</v>
      </c>
      <c r="G828" s="113">
        <v>0</v>
      </c>
      <c r="H828" s="113">
        <v>0</v>
      </c>
      <c r="I828" s="113">
        <v>0</v>
      </c>
      <c r="J828" s="113">
        <v>0</v>
      </c>
      <c r="K828" s="113">
        <v>1</v>
      </c>
      <c r="L828" s="113">
        <v>0</v>
      </c>
      <c r="M828" s="113">
        <v>0</v>
      </c>
      <c r="N828" s="113">
        <v>16885</v>
      </c>
    </row>
    <row r="829" spans="1:14">
      <c r="A829" s="269"/>
      <c r="B829" s="269"/>
      <c r="C829" s="111" t="s">
        <v>2802</v>
      </c>
      <c r="D829" s="113">
        <v>3</v>
      </c>
      <c r="E829" s="113">
        <v>1</v>
      </c>
      <c r="F829" s="113">
        <v>0</v>
      </c>
      <c r="G829" s="113">
        <v>0</v>
      </c>
      <c r="H829" s="113">
        <v>0</v>
      </c>
      <c r="I829" s="113">
        <v>0</v>
      </c>
      <c r="J829" s="113">
        <v>2</v>
      </c>
      <c r="K829" s="113">
        <v>0</v>
      </c>
      <c r="L829" s="113">
        <v>1</v>
      </c>
      <c r="M829" s="113">
        <v>1</v>
      </c>
      <c r="N829" s="113">
        <v>44841</v>
      </c>
    </row>
    <row r="830" spans="1:14" ht="19">
      <c r="A830" s="269"/>
      <c r="B830" s="269"/>
      <c r="C830" s="111" t="s">
        <v>7547</v>
      </c>
      <c r="D830" s="113">
        <v>3</v>
      </c>
      <c r="E830" s="113">
        <v>2</v>
      </c>
      <c r="F830" s="113">
        <v>2</v>
      </c>
      <c r="G830" s="113">
        <v>0</v>
      </c>
      <c r="H830" s="113">
        <v>0</v>
      </c>
      <c r="I830" s="113">
        <v>0</v>
      </c>
      <c r="J830" s="113">
        <v>3</v>
      </c>
      <c r="K830" s="113">
        <v>2</v>
      </c>
      <c r="L830" s="113">
        <v>0</v>
      </c>
      <c r="M830" s="113">
        <v>0</v>
      </c>
      <c r="N830" s="113">
        <v>26206</v>
      </c>
    </row>
    <row r="831" spans="1:14">
      <c r="A831" s="269"/>
      <c r="B831" s="269"/>
      <c r="C831" s="111" t="s">
        <v>5642</v>
      </c>
      <c r="D831" s="113">
        <v>1</v>
      </c>
      <c r="E831" s="113">
        <v>0</v>
      </c>
      <c r="F831" s="113">
        <v>0</v>
      </c>
      <c r="G831" s="113">
        <v>0</v>
      </c>
      <c r="H831" s="113">
        <v>0</v>
      </c>
      <c r="I831" s="113">
        <v>0</v>
      </c>
      <c r="J831" s="113">
        <v>0</v>
      </c>
      <c r="K831" s="113">
        <v>1</v>
      </c>
      <c r="L831" s="113">
        <v>0</v>
      </c>
      <c r="M831" s="113">
        <v>0</v>
      </c>
      <c r="N831" s="113">
        <v>43644</v>
      </c>
    </row>
    <row r="832" spans="1:14" ht="19">
      <c r="A832" s="269"/>
      <c r="B832" s="269"/>
      <c r="C832" s="111" t="s">
        <v>7548</v>
      </c>
      <c r="D832" s="113">
        <v>71</v>
      </c>
      <c r="E832" s="113">
        <v>15</v>
      </c>
      <c r="F832" s="113">
        <v>27</v>
      </c>
      <c r="G832" s="113">
        <v>0</v>
      </c>
      <c r="H832" s="113">
        <v>2</v>
      </c>
      <c r="I832" s="113">
        <v>3</v>
      </c>
      <c r="J832" s="113">
        <v>28</v>
      </c>
      <c r="K832" s="113">
        <v>34</v>
      </c>
      <c r="L832" s="113">
        <v>18</v>
      </c>
      <c r="M832" s="113">
        <v>31</v>
      </c>
      <c r="N832" s="113">
        <v>704758</v>
      </c>
    </row>
    <row r="833" spans="1:14" ht="19">
      <c r="A833" s="269"/>
      <c r="B833" s="269"/>
      <c r="C833" s="111" t="s">
        <v>7549</v>
      </c>
      <c r="D833" s="113">
        <v>2</v>
      </c>
      <c r="E833" s="113">
        <v>1</v>
      </c>
      <c r="F833" s="113">
        <v>1</v>
      </c>
      <c r="G833" s="113">
        <v>0</v>
      </c>
      <c r="H833" s="113">
        <v>0</v>
      </c>
      <c r="I833" s="113">
        <v>1</v>
      </c>
      <c r="J833" s="113">
        <v>0</v>
      </c>
      <c r="K833" s="113">
        <v>1</v>
      </c>
      <c r="L833" s="113">
        <v>3</v>
      </c>
      <c r="M833" s="113">
        <v>0</v>
      </c>
      <c r="N833" s="113">
        <v>37643</v>
      </c>
    </row>
    <row r="834" spans="1:14" ht="19">
      <c r="A834" s="269"/>
      <c r="B834" s="269"/>
      <c r="C834" s="111" t="s">
        <v>7550</v>
      </c>
      <c r="D834" s="113">
        <v>0</v>
      </c>
      <c r="E834" s="113">
        <v>3</v>
      </c>
      <c r="F834" s="113">
        <v>1</v>
      </c>
      <c r="G834" s="113">
        <v>0</v>
      </c>
      <c r="H834" s="113">
        <v>0</v>
      </c>
      <c r="I834" s="113">
        <v>0</v>
      </c>
      <c r="J834" s="113">
        <v>0</v>
      </c>
      <c r="K834" s="113">
        <v>3</v>
      </c>
      <c r="L834" s="113">
        <v>0</v>
      </c>
      <c r="M834" s="113">
        <v>0</v>
      </c>
      <c r="N834" s="113">
        <v>59748</v>
      </c>
    </row>
    <row r="835" spans="1:14" ht="19">
      <c r="A835" s="269"/>
      <c r="B835" s="269"/>
      <c r="C835" s="111" t="s">
        <v>7551</v>
      </c>
      <c r="D835" s="113">
        <v>25</v>
      </c>
      <c r="E835" s="113">
        <v>4</v>
      </c>
      <c r="F835" s="113">
        <v>7</v>
      </c>
      <c r="G835" s="113">
        <v>1</v>
      </c>
      <c r="H835" s="113">
        <v>0</v>
      </c>
      <c r="I835" s="113">
        <v>1</v>
      </c>
      <c r="J835" s="113">
        <v>7</v>
      </c>
      <c r="K835" s="113">
        <v>6</v>
      </c>
      <c r="L835" s="113">
        <v>14</v>
      </c>
      <c r="M835" s="113">
        <v>8</v>
      </c>
      <c r="N835" s="113">
        <v>121699</v>
      </c>
    </row>
    <row r="836" spans="1:14">
      <c r="A836" s="269"/>
      <c r="B836" s="269"/>
      <c r="C836" s="111" t="s">
        <v>2809</v>
      </c>
      <c r="D836" s="113">
        <v>1</v>
      </c>
      <c r="E836" s="113">
        <v>0</v>
      </c>
      <c r="F836" s="113">
        <v>0</v>
      </c>
      <c r="G836" s="113">
        <v>0</v>
      </c>
      <c r="H836" s="113">
        <v>0</v>
      </c>
      <c r="I836" s="113">
        <v>0</v>
      </c>
      <c r="J836" s="113">
        <v>1</v>
      </c>
      <c r="K836" s="113">
        <v>0</v>
      </c>
      <c r="L836" s="113">
        <v>0</v>
      </c>
      <c r="M836" s="113">
        <v>0</v>
      </c>
      <c r="N836" s="113">
        <v>39971</v>
      </c>
    </row>
    <row r="837" spans="1:14">
      <c r="A837" s="269"/>
      <c r="B837" s="269"/>
      <c r="C837" s="111" t="s">
        <v>2811</v>
      </c>
      <c r="D837" s="113">
        <v>2</v>
      </c>
      <c r="E837" s="113">
        <v>0</v>
      </c>
      <c r="F837" s="113">
        <v>0</v>
      </c>
      <c r="G837" s="113">
        <v>0</v>
      </c>
      <c r="H837" s="113">
        <v>0</v>
      </c>
      <c r="I837" s="113">
        <v>0</v>
      </c>
      <c r="J837" s="113">
        <v>0</v>
      </c>
      <c r="K837" s="113">
        <v>1</v>
      </c>
      <c r="L837" s="113">
        <v>0</v>
      </c>
      <c r="M837" s="113">
        <v>1</v>
      </c>
      <c r="N837" s="113">
        <v>19025</v>
      </c>
    </row>
    <row r="838" spans="1:14" ht="19">
      <c r="A838" s="269"/>
      <c r="B838" s="269"/>
      <c r="C838" s="111" t="s">
        <v>7552</v>
      </c>
      <c r="D838" s="113">
        <v>5</v>
      </c>
      <c r="E838" s="113">
        <v>5</v>
      </c>
      <c r="F838" s="113">
        <v>1</v>
      </c>
      <c r="G838" s="113">
        <v>0</v>
      </c>
      <c r="H838" s="113">
        <v>0</v>
      </c>
      <c r="I838" s="113">
        <v>0</v>
      </c>
      <c r="J838" s="113">
        <v>0</v>
      </c>
      <c r="K838" s="113">
        <v>4</v>
      </c>
      <c r="L838" s="113">
        <v>1</v>
      </c>
      <c r="M838" s="113">
        <v>2</v>
      </c>
      <c r="N838" s="113">
        <v>27904</v>
      </c>
    </row>
    <row r="839" spans="1:14" ht="19">
      <c r="A839" s="269"/>
      <c r="B839" s="269"/>
      <c r="C839" s="111" t="s">
        <v>7553</v>
      </c>
      <c r="D839" s="113">
        <v>2</v>
      </c>
      <c r="E839" s="113">
        <v>0</v>
      </c>
      <c r="F839" s="113">
        <v>0</v>
      </c>
      <c r="G839" s="113">
        <v>0</v>
      </c>
      <c r="H839" s="113">
        <v>0</v>
      </c>
      <c r="I839" s="113">
        <v>0</v>
      </c>
      <c r="J839" s="113">
        <v>0</v>
      </c>
      <c r="K839" s="113">
        <v>1</v>
      </c>
      <c r="L839" s="113">
        <v>0</v>
      </c>
      <c r="M839" s="113">
        <v>0</v>
      </c>
      <c r="N839" s="113">
        <v>25699</v>
      </c>
    </row>
    <row r="840" spans="1:14" ht="19">
      <c r="A840" s="269"/>
      <c r="B840" s="269"/>
      <c r="C840" s="111" t="s">
        <v>7554</v>
      </c>
      <c r="D840" s="113">
        <v>3</v>
      </c>
      <c r="E840" s="113">
        <v>0</v>
      </c>
      <c r="F840" s="113">
        <v>0</v>
      </c>
      <c r="G840" s="113">
        <v>0</v>
      </c>
      <c r="H840" s="113">
        <v>0</v>
      </c>
      <c r="I840" s="113">
        <v>0</v>
      </c>
      <c r="J840" s="113">
        <v>0</v>
      </c>
      <c r="K840" s="113">
        <v>0</v>
      </c>
      <c r="L840" s="113">
        <v>1</v>
      </c>
      <c r="M840" s="113">
        <v>0</v>
      </c>
      <c r="N840" s="113">
        <v>13971</v>
      </c>
    </row>
    <row r="841" spans="1:14">
      <c r="A841" s="269"/>
      <c r="B841" s="269"/>
      <c r="C841" s="111" t="s">
        <v>5643</v>
      </c>
      <c r="D841" s="113">
        <v>1</v>
      </c>
      <c r="E841" s="113">
        <v>0</v>
      </c>
      <c r="F841" s="113">
        <v>0</v>
      </c>
      <c r="G841" s="113">
        <v>0</v>
      </c>
      <c r="H841" s="113">
        <v>0</v>
      </c>
      <c r="I841" s="113">
        <v>0</v>
      </c>
      <c r="J841" s="113">
        <v>0</v>
      </c>
      <c r="K841" s="113">
        <v>0</v>
      </c>
      <c r="L841" s="113">
        <v>0</v>
      </c>
      <c r="M841" s="113">
        <v>1</v>
      </c>
      <c r="N841" s="113">
        <v>31879</v>
      </c>
    </row>
    <row r="842" spans="1:14" ht="19">
      <c r="A842" s="269"/>
      <c r="B842" s="269"/>
      <c r="C842" s="111" t="s">
        <v>7555</v>
      </c>
      <c r="D842" s="113">
        <v>1</v>
      </c>
      <c r="E842" s="113">
        <v>1</v>
      </c>
      <c r="F842" s="113">
        <v>0</v>
      </c>
      <c r="G842" s="113">
        <v>0</v>
      </c>
      <c r="H842" s="113">
        <v>0</v>
      </c>
      <c r="I842" s="113">
        <v>0</v>
      </c>
      <c r="J842" s="113">
        <v>0</v>
      </c>
      <c r="K842" s="113">
        <v>1</v>
      </c>
      <c r="L842" s="113">
        <v>0</v>
      </c>
      <c r="M842" s="113">
        <v>0</v>
      </c>
      <c r="N842" s="113">
        <v>4937</v>
      </c>
    </row>
    <row r="843" spans="1:14">
      <c r="A843" s="269"/>
      <c r="B843" s="269"/>
      <c r="C843" s="111" t="s">
        <v>5644</v>
      </c>
      <c r="D843" s="113">
        <v>1</v>
      </c>
      <c r="E843" s="113">
        <v>0</v>
      </c>
      <c r="F843" s="113">
        <v>0</v>
      </c>
      <c r="G843" s="113">
        <v>0</v>
      </c>
      <c r="H843" s="113">
        <v>0</v>
      </c>
      <c r="I843" s="113">
        <v>0</v>
      </c>
      <c r="J843" s="113">
        <v>1</v>
      </c>
      <c r="K843" s="113">
        <v>0</v>
      </c>
      <c r="L843" s="113">
        <v>0</v>
      </c>
      <c r="M843" s="113">
        <v>0</v>
      </c>
      <c r="N843" s="113">
        <v>16286</v>
      </c>
    </row>
    <row r="844" spans="1:14" ht="19">
      <c r="A844" s="269"/>
      <c r="B844" s="269"/>
      <c r="C844" s="111" t="s">
        <v>7556</v>
      </c>
      <c r="D844" s="113">
        <v>2</v>
      </c>
      <c r="E844" s="113">
        <v>0</v>
      </c>
      <c r="F844" s="113">
        <v>0</v>
      </c>
      <c r="G844" s="113">
        <v>0</v>
      </c>
      <c r="H844" s="113">
        <v>0</v>
      </c>
      <c r="I844" s="113">
        <v>0</v>
      </c>
      <c r="J844" s="113">
        <v>1</v>
      </c>
      <c r="K844" s="113">
        <v>0</v>
      </c>
      <c r="L844" s="113">
        <v>0</v>
      </c>
      <c r="M844" s="113">
        <v>0</v>
      </c>
      <c r="N844" s="113">
        <v>4470</v>
      </c>
    </row>
    <row r="845" spans="1:14">
      <c r="A845" s="269"/>
      <c r="B845" s="269"/>
      <c r="C845" s="111" t="s">
        <v>2815</v>
      </c>
      <c r="D845" s="113">
        <v>1</v>
      </c>
      <c r="E845" s="113">
        <v>0</v>
      </c>
      <c r="F845" s="113">
        <v>0</v>
      </c>
      <c r="G845" s="113">
        <v>0</v>
      </c>
      <c r="H845" s="113">
        <v>0</v>
      </c>
      <c r="I845" s="113">
        <v>0</v>
      </c>
      <c r="J845" s="113">
        <v>0</v>
      </c>
      <c r="K845" s="113">
        <v>0</v>
      </c>
      <c r="L845" s="113">
        <v>1</v>
      </c>
      <c r="M845" s="113">
        <v>0</v>
      </c>
      <c r="N845" s="113">
        <v>46959</v>
      </c>
    </row>
    <row r="846" spans="1:14" ht="19">
      <c r="A846" s="269"/>
      <c r="B846" s="269"/>
      <c r="C846" s="111" t="s">
        <v>7557</v>
      </c>
      <c r="D846" s="113">
        <v>2</v>
      </c>
      <c r="E846" s="113">
        <v>1</v>
      </c>
      <c r="F846" s="113">
        <v>0</v>
      </c>
      <c r="G846" s="113">
        <v>0</v>
      </c>
      <c r="H846" s="113">
        <v>0</v>
      </c>
      <c r="I846" s="113">
        <v>0</v>
      </c>
      <c r="J846" s="113">
        <v>1</v>
      </c>
      <c r="K846" s="113">
        <v>0</v>
      </c>
      <c r="L846" s="113">
        <v>0</v>
      </c>
      <c r="M846" s="113">
        <v>1</v>
      </c>
      <c r="N846" s="113">
        <v>31320</v>
      </c>
    </row>
    <row r="847" spans="1:14">
      <c r="A847" s="269"/>
      <c r="B847" s="269"/>
      <c r="C847" s="111" t="s">
        <v>4153</v>
      </c>
      <c r="D847" s="113">
        <v>1</v>
      </c>
      <c r="E847" s="113">
        <v>0</v>
      </c>
      <c r="F847" s="113">
        <v>0</v>
      </c>
      <c r="G847" s="113">
        <v>0</v>
      </c>
      <c r="H847" s="113">
        <v>0</v>
      </c>
      <c r="I847" s="113">
        <v>0</v>
      </c>
      <c r="J847" s="113">
        <v>0</v>
      </c>
      <c r="K847" s="113">
        <v>1</v>
      </c>
      <c r="L847" s="113">
        <v>0</v>
      </c>
      <c r="M847" s="113">
        <v>0</v>
      </c>
      <c r="N847" s="113">
        <v>40626</v>
      </c>
    </row>
    <row r="848" spans="1:14" ht="19">
      <c r="A848" s="269"/>
      <c r="B848" s="269"/>
      <c r="C848" s="111" t="s">
        <v>7558</v>
      </c>
      <c r="D848" s="113">
        <v>1</v>
      </c>
      <c r="E848" s="113">
        <v>3</v>
      </c>
      <c r="F848" s="113">
        <v>0</v>
      </c>
      <c r="G848" s="113">
        <v>0</v>
      </c>
      <c r="H848" s="113">
        <v>0</v>
      </c>
      <c r="I848" s="113">
        <v>0</v>
      </c>
      <c r="J848" s="113">
        <v>0</v>
      </c>
      <c r="K848" s="113">
        <v>0</v>
      </c>
      <c r="L848" s="113">
        <v>1</v>
      </c>
      <c r="M848" s="113">
        <v>2</v>
      </c>
      <c r="N848" s="113">
        <v>75042</v>
      </c>
    </row>
    <row r="849" spans="1:14">
      <c r="A849" s="269"/>
      <c r="B849" s="269"/>
      <c r="C849" s="111" t="s">
        <v>2546</v>
      </c>
      <c r="D849" s="113">
        <v>2</v>
      </c>
      <c r="E849" s="113">
        <v>1</v>
      </c>
      <c r="F849" s="113">
        <v>0</v>
      </c>
      <c r="G849" s="113">
        <v>0</v>
      </c>
      <c r="H849" s="113">
        <v>0</v>
      </c>
      <c r="I849" s="113">
        <v>0</v>
      </c>
      <c r="J849" s="113">
        <v>0</v>
      </c>
      <c r="K849" s="113">
        <v>0</v>
      </c>
      <c r="L849" s="113">
        <v>1</v>
      </c>
      <c r="M849" s="113">
        <v>2</v>
      </c>
      <c r="N849" s="113">
        <v>35425</v>
      </c>
    </row>
    <row r="850" spans="1:14">
      <c r="A850" s="269"/>
      <c r="B850" s="269"/>
      <c r="C850" s="111" t="s">
        <v>5645</v>
      </c>
      <c r="D850" s="113">
        <v>0</v>
      </c>
      <c r="E850" s="113">
        <v>0</v>
      </c>
      <c r="F850" s="113">
        <v>1</v>
      </c>
      <c r="G850" s="113">
        <v>0</v>
      </c>
      <c r="H850" s="113">
        <v>0</v>
      </c>
      <c r="I850" s="113">
        <v>0</v>
      </c>
      <c r="J850" s="113">
        <v>0</v>
      </c>
      <c r="K850" s="113">
        <v>1</v>
      </c>
      <c r="L850" s="113">
        <v>0</v>
      </c>
      <c r="M850" s="113">
        <v>0</v>
      </c>
      <c r="N850" s="113">
        <v>9567</v>
      </c>
    </row>
    <row r="851" spans="1:14">
      <c r="A851" s="269"/>
      <c r="B851" s="269"/>
      <c r="C851" s="111" t="s">
        <v>2619</v>
      </c>
      <c r="D851" s="113">
        <v>1</v>
      </c>
      <c r="E851" s="113">
        <v>0</v>
      </c>
      <c r="F851" s="113">
        <v>0</v>
      </c>
      <c r="G851" s="113">
        <v>0</v>
      </c>
      <c r="H851" s="113">
        <v>0</v>
      </c>
      <c r="I851" s="113">
        <v>0</v>
      </c>
      <c r="J851" s="113">
        <v>0</v>
      </c>
      <c r="K851" s="113">
        <v>1</v>
      </c>
      <c r="L851" s="113">
        <v>0</v>
      </c>
      <c r="M851" s="113">
        <v>0</v>
      </c>
      <c r="N851" s="113">
        <v>20795</v>
      </c>
    </row>
    <row r="852" spans="1:14" ht="19">
      <c r="A852" s="269"/>
      <c r="B852" s="269"/>
      <c r="C852" s="111" t="s">
        <v>7559</v>
      </c>
      <c r="D852" s="113">
        <v>2</v>
      </c>
      <c r="E852" s="113">
        <v>0</v>
      </c>
      <c r="F852" s="113">
        <v>0</v>
      </c>
      <c r="G852" s="113">
        <v>0</v>
      </c>
      <c r="H852" s="113">
        <v>0</v>
      </c>
      <c r="I852" s="113">
        <v>0</v>
      </c>
      <c r="J852" s="113">
        <v>0</v>
      </c>
      <c r="K852" s="113">
        <v>1</v>
      </c>
      <c r="L852" s="113">
        <v>0</v>
      </c>
      <c r="M852" s="113">
        <v>0</v>
      </c>
      <c r="N852" s="113">
        <v>30963</v>
      </c>
    </row>
    <row r="853" spans="1:14">
      <c r="A853" s="269"/>
      <c r="B853" s="269"/>
      <c r="C853" s="111" t="s">
        <v>5646</v>
      </c>
      <c r="D853" s="113">
        <v>5</v>
      </c>
      <c r="E853" s="113">
        <v>3</v>
      </c>
      <c r="F853" s="113">
        <v>0</v>
      </c>
      <c r="G853" s="113">
        <v>0</v>
      </c>
      <c r="H853" s="113">
        <v>0</v>
      </c>
      <c r="I853" s="113">
        <v>0</v>
      </c>
      <c r="J853" s="113">
        <v>0</v>
      </c>
      <c r="K853" s="113">
        <v>1</v>
      </c>
      <c r="L853" s="113">
        <v>0</v>
      </c>
      <c r="M853" s="113">
        <v>7</v>
      </c>
      <c r="N853" s="113">
        <v>11407</v>
      </c>
    </row>
    <row r="854" spans="1:14" ht="19">
      <c r="A854" s="269"/>
      <c r="B854" s="269"/>
      <c r="C854" s="111" t="s">
        <v>7560</v>
      </c>
      <c r="D854" s="113">
        <v>0</v>
      </c>
      <c r="E854" s="113">
        <v>0</v>
      </c>
      <c r="F854" s="113">
        <v>2</v>
      </c>
      <c r="G854" s="113">
        <v>0</v>
      </c>
      <c r="H854" s="113">
        <v>0</v>
      </c>
      <c r="I854" s="113">
        <v>0</v>
      </c>
      <c r="J854" s="113">
        <v>0</v>
      </c>
      <c r="K854" s="113">
        <v>1</v>
      </c>
      <c r="L854" s="113">
        <v>0</v>
      </c>
      <c r="M854" s="113">
        <v>0</v>
      </c>
      <c r="N854" s="113">
        <v>15396</v>
      </c>
    </row>
    <row r="855" spans="1:14">
      <c r="A855" s="269"/>
      <c r="B855" s="269"/>
      <c r="C855" s="111" t="s">
        <v>5647</v>
      </c>
      <c r="D855" s="113">
        <v>1</v>
      </c>
      <c r="E855" s="113">
        <v>0</v>
      </c>
      <c r="F855" s="113">
        <v>0</v>
      </c>
      <c r="G855" s="113">
        <v>0</v>
      </c>
      <c r="H855" s="113">
        <v>0</v>
      </c>
      <c r="I855" s="113">
        <v>0</v>
      </c>
      <c r="J855" s="113">
        <v>0</v>
      </c>
      <c r="K855" s="113">
        <v>0</v>
      </c>
      <c r="L855" s="113">
        <v>1</v>
      </c>
      <c r="M855" s="113">
        <v>0</v>
      </c>
      <c r="N855" s="113">
        <v>11550</v>
      </c>
    </row>
    <row r="856" spans="1:14" ht="19">
      <c r="A856" s="269"/>
      <c r="B856" s="269"/>
      <c r="C856" s="111" t="s">
        <v>7561</v>
      </c>
      <c r="D856" s="113">
        <v>11</v>
      </c>
      <c r="E856" s="113">
        <v>3</v>
      </c>
      <c r="F856" s="113">
        <v>1</v>
      </c>
      <c r="G856" s="113">
        <v>0</v>
      </c>
      <c r="H856" s="113">
        <v>0</v>
      </c>
      <c r="I856" s="113">
        <v>3</v>
      </c>
      <c r="J856" s="113">
        <v>4</v>
      </c>
      <c r="K856" s="113">
        <v>2</v>
      </c>
      <c r="L856" s="113">
        <v>3</v>
      </c>
      <c r="M856" s="113">
        <v>5</v>
      </c>
      <c r="N856" s="113">
        <v>64944</v>
      </c>
    </row>
    <row r="857" spans="1:14" ht="19">
      <c r="A857" s="269"/>
      <c r="B857" s="269"/>
      <c r="C857" s="111" t="s">
        <v>7562</v>
      </c>
      <c r="D857" s="113">
        <v>1</v>
      </c>
      <c r="E857" s="113">
        <v>0</v>
      </c>
      <c r="F857" s="113">
        <v>0</v>
      </c>
      <c r="G857" s="113">
        <v>1</v>
      </c>
      <c r="H857" s="113">
        <v>0</v>
      </c>
      <c r="I857" s="113">
        <v>0</v>
      </c>
      <c r="J857" s="113">
        <v>0</v>
      </c>
      <c r="K857" s="113">
        <v>0</v>
      </c>
      <c r="L857" s="113">
        <v>0</v>
      </c>
      <c r="M857" s="113">
        <v>1</v>
      </c>
      <c r="N857" s="113">
        <v>26172</v>
      </c>
    </row>
    <row r="858" spans="1:14" ht="19">
      <c r="A858" s="269"/>
      <c r="B858" s="269"/>
      <c r="C858" s="111" t="s">
        <v>7563</v>
      </c>
      <c r="D858" s="113">
        <v>4</v>
      </c>
      <c r="E858" s="113">
        <v>0</v>
      </c>
      <c r="F858" s="113">
        <v>1</v>
      </c>
      <c r="G858" s="113">
        <v>0</v>
      </c>
      <c r="H858" s="113">
        <v>0</v>
      </c>
      <c r="I858" s="113">
        <v>0</v>
      </c>
      <c r="J858" s="113">
        <v>2</v>
      </c>
      <c r="K858" s="113">
        <v>1</v>
      </c>
      <c r="L858" s="113">
        <v>1</v>
      </c>
      <c r="M858" s="113">
        <v>0</v>
      </c>
      <c r="N858" s="113">
        <v>11163</v>
      </c>
    </row>
    <row r="859" spans="1:14">
      <c r="A859" s="269"/>
      <c r="B859" s="269"/>
      <c r="C859" s="111" t="s">
        <v>5648</v>
      </c>
      <c r="D859" s="113">
        <v>1</v>
      </c>
      <c r="E859" s="113">
        <v>0</v>
      </c>
      <c r="F859" s="113">
        <v>0</v>
      </c>
      <c r="G859" s="113">
        <v>0</v>
      </c>
      <c r="H859" s="113">
        <v>0</v>
      </c>
      <c r="I859" s="113">
        <v>0</v>
      </c>
      <c r="J859" s="113">
        <v>0</v>
      </c>
      <c r="K859" s="113">
        <v>0</v>
      </c>
      <c r="L859" s="113">
        <v>1</v>
      </c>
      <c r="M859" s="113">
        <v>0</v>
      </c>
      <c r="N859" s="113">
        <v>40326</v>
      </c>
    </row>
    <row r="860" spans="1:14">
      <c r="A860" s="269"/>
      <c r="B860" s="269"/>
      <c r="C860" s="111" t="s">
        <v>2821</v>
      </c>
      <c r="D860" s="113">
        <v>0</v>
      </c>
      <c r="E860" s="113">
        <v>1</v>
      </c>
      <c r="F860" s="113">
        <v>0</v>
      </c>
      <c r="G860" s="113">
        <v>0</v>
      </c>
      <c r="H860" s="113">
        <v>0</v>
      </c>
      <c r="I860" s="113">
        <v>0</v>
      </c>
      <c r="J860" s="113">
        <v>0</v>
      </c>
      <c r="K860" s="113">
        <v>1</v>
      </c>
      <c r="L860" s="113">
        <v>0</v>
      </c>
      <c r="M860" s="113">
        <v>0</v>
      </c>
      <c r="N860" s="113">
        <v>11000</v>
      </c>
    </row>
    <row r="861" spans="1:14">
      <c r="A861" s="269"/>
      <c r="B861" s="269"/>
      <c r="C861" s="111" t="s">
        <v>2823</v>
      </c>
      <c r="D861" s="113">
        <v>0</v>
      </c>
      <c r="E861" s="113">
        <v>0</v>
      </c>
      <c r="F861" s="113">
        <v>0</v>
      </c>
      <c r="G861" s="113">
        <v>1</v>
      </c>
      <c r="H861" s="113">
        <v>0</v>
      </c>
      <c r="I861" s="113">
        <v>0</v>
      </c>
      <c r="J861" s="113">
        <v>0</v>
      </c>
      <c r="K861" s="113">
        <v>0</v>
      </c>
      <c r="L861" s="113">
        <v>1</v>
      </c>
      <c r="M861" s="113">
        <v>0</v>
      </c>
      <c r="N861" s="113">
        <v>12360</v>
      </c>
    </row>
    <row r="862" spans="1:14">
      <c r="A862" s="269"/>
      <c r="B862" s="269"/>
      <c r="C862" s="111" t="s">
        <v>1960</v>
      </c>
      <c r="D862" s="113">
        <v>1</v>
      </c>
      <c r="E862" s="113">
        <v>0</v>
      </c>
      <c r="F862" s="113">
        <v>1</v>
      </c>
      <c r="G862" s="113">
        <v>0</v>
      </c>
      <c r="H862" s="113">
        <v>0</v>
      </c>
      <c r="I862" s="113">
        <v>0</v>
      </c>
      <c r="J862" s="113">
        <v>2</v>
      </c>
      <c r="K862" s="113">
        <v>0</v>
      </c>
      <c r="L862" s="113">
        <v>0</v>
      </c>
      <c r="M862" s="113">
        <v>0</v>
      </c>
      <c r="N862" s="113">
        <v>81021</v>
      </c>
    </row>
    <row r="863" spans="1:14">
      <c r="A863" s="269"/>
      <c r="B863" s="269"/>
      <c r="C863" s="111" t="s">
        <v>2394</v>
      </c>
      <c r="D863" s="113">
        <v>1</v>
      </c>
      <c r="E863" s="113">
        <v>0</v>
      </c>
      <c r="F863" s="113">
        <v>1</v>
      </c>
      <c r="G863" s="113">
        <v>0</v>
      </c>
      <c r="H863" s="113">
        <v>0</v>
      </c>
      <c r="I863" s="113">
        <v>0</v>
      </c>
      <c r="J863" s="113">
        <v>0</v>
      </c>
      <c r="K863" s="113">
        <v>1</v>
      </c>
      <c r="L863" s="113">
        <v>1</v>
      </c>
      <c r="M863" s="113">
        <v>0</v>
      </c>
      <c r="N863" s="113">
        <v>5598</v>
      </c>
    </row>
    <row r="864" spans="1:14">
      <c r="A864" s="269"/>
      <c r="B864" s="269"/>
      <c r="C864" s="111" t="s">
        <v>3458</v>
      </c>
      <c r="D864" s="113">
        <v>2</v>
      </c>
      <c r="E864" s="113">
        <v>1</v>
      </c>
      <c r="F864" s="113">
        <v>0</v>
      </c>
      <c r="G864" s="113">
        <v>0</v>
      </c>
      <c r="H864" s="113">
        <v>0</v>
      </c>
      <c r="I864" s="113">
        <v>0</v>
      </c>
      <c r="J864" s="113">
        <v>0</v>
      </c>
      <c r="K864" s="113">
        <v>0</v>
      </c>
      <c r="L864" s="113">
        <v>2</v>
      </c>
      <c r="M864" s="113">
        <v>1</v>
      </c>
      <c r="N864" s="113">
        <v>33427</v>
      </c>
    </row>
    <row r="865" spans="1:14">
      <c r="A865" s="269"/>
      <c r="B865" s="269"/>
      <c r="C865" s="111" t="s">
        <v>2825</v>
      </c>
      <c r="D865" s="113">
        <v>1</v>
      </c>
      <c r="E865" s="113">
        <v>0</v>
      </c>
      <c r="F865" s="113">
        <v>1</v>
      </c>
      <c r="G865" s="113">
        <v>0</v>
      </c>
      <c r="H865" s="113">
        <v>0</v>
      </c>
      <c r="I865" s="113">
        <v>0</v>
      </c>
      <c r="J865" s="113">
        <v>0</v>
      </c>
      <c r="K865" s="113">
        <v>0</v>
      </c>
      <c r="L865" s="113">
        <v>2</v>
      </c>
      <c r="M865" s="113">
        <v>0</v>
      </c>
      <c r="N865" s="113">
        <v>112230</v>
      </c>
    </row>
    <row r="866" spans="1:14" ht="19">
      <c r="A866" s="269"/>
      <c r="B866" s="269"/>
      <c r="C866" s="111" t="s">
        <v>7564</v>
      </c>
      <c r="D866" s="113">
        <v>0</v>
      </c>
      <c r="E866" s="113">
        <v>1</v>
      </c>
      <c r="F866" s="113">
        <v>1</v>
      </c>
      <c r="G866" s="113">
        <v>0</v>
      </c>
      <c r="H866" s="113">
        <v>0</v>
      </c>
      <c r="I866" s="113">
        <v>0</v>
      </c>
      <c r="J866" s="113">
        <v>0</v>
      </c>
      <c r="K866" s="113">
        <v>1</v>
      </c>
      <c r="L866" s="113">
        <v>0</v>
      </c>
      <c r="M866" s="113">
        <v>0</v>
      </c>
      <c r="N866" s="113">
        <v>21312</v>
      </c>
    </row>
    <row r="867" spans="1:14" ht="19">
      <c r="A867" s="269"/>
      <c r="B867" s="269"/>
      <c r="C867" s="111" t="s">
        <v>7565</v>
      </c>
      <c r="D867" s="113">
        <v>11</v>
      </c>
      <c r="E867" s="113">
        <v>0</v>
      </c>
      <c r="F867" s="113">
        <v>1</v>
      </c>
      <c r="G867" s="113">
        <v>0</v>
      </c>
      <c r="H867" s="113">
        <v>0</v>
      </c>
      <c r="I867" s="113">
        <v>0</v>
      </c>
      <c r="J867" s="113">
        <v>3</v>
      </c>
      <c r="K867" s="113">
        <v>3</v>
      </c>
      <c r="L867" s="113">
        <v>1</v>
      </c>
      <c r="M867" s="113">
        <v>4</v>
      </c>
      <c r="N867" s="113">
        <v>95727</v>
      </c>
    </row>
    <row r="868" spans="1:14" ht="19">
      <c r="A868" s="269"/>
      <c r="B868" s="269"/>
      <c r="C868" s="111" t="s">
        <v>7566</v>
      </c>
      <c r="D868" s="113">
        <v>3</v>
      </c>
      <c r="E868" s="113">
        <v>3</v>
      </c>
      <c r="F868" s="113">
        <v>1</v>
      </c>
      <c r="G868" s="113">
        <v>0</v>
      </c>
      <c r="H868" s="113">
        <v>0</v>
      </c>
      <c r="I868" s="113">
        <v>0</v>
      </c>
      <c r="J868" s="113">
        <v>3</v>
      </c>
      <c r="K868" s="113">
        <v>3</v>
      </c>
      <c r="L868" s="113">
        <v>0</v>
      </c>
      <c r="M868" s="113">
        <v>0</v>
      </c>
      <c r="N868" s="113">
        <v>20791</v>
      </c>
    </row>
    <row r="869" spans="1:14">
      <c r="A869" s="269"/>
      <c r="B869" s="269"/>
      <c r="C869" s="111" t="s">
        <v>5649</v>
      </c>
      <c r="D869" s="113">
        <v>1</v>
      </c>
      <c r="E869" s="113">
        <v>0</v>
      </c>
      <c r="F869" s="113">
        <v>0</v>
      </c>
      <c r="G869" s="113">
        <v>0</v>
      </c>
      <c r="H869" s="113">
        <v>0</v>
      </c>
      <c r="I869" s="113">
        <v>0</v>
      </c>
      <c r="J869" s="113">
        <v>0</v>
      </c>
      <c r="K869" s="113">
        <v>0</v>
      </c>
      <c r="L869" s="113">
        <v>1</v>
      </c>
      <c r="M869" s="113">
        <v>0</v>
      </c>
      <c r="N869" s="113">
        <v>14411</v>
      </c>
    </row>
    <row r="870" spans="1:14">
      <c r="A870" s="269"/>
      <c r="B870" s="269"/>
      <c r="C870" s="111" t="s">
        <v>2831</v>
      </c>
      <c r="D870" s="113">
        <v>4</v>
      </c>
      <c r="E870" s="113">
        <v>2</v>
      </c>
      <c r="F870" s="113">
        <v>1</v>
      </c>
      <c r="G870" s="113">
        <v>0</v>
      </c>
      <c r="H870" s="113">
        <v>0</v>
      </c>
      <c r="I870" s="113">
        <v>0</v>
      </c>
      <c r="J870" s="113">
        <v>2</v>
      </c>
      <c r="K870" s="113">
        <v>3</v>
      </c>
      <c r="L870" s="113">
        <v>2</v>
      </c>
      <c r="M870" s="113">
        <v>0</v>
      </c>
      <c r="N870" s="113">
        <v>61819</v>
      </c>
    </row>
    <row r="871" spans="1:14">
      <c r="A871" s="269"/>
      <c r="B871" s="269"/>
      <c r="C871" s="111" t="s">
        <v>2832</v>
      </c>
      <c r="D871" s="113">
        <v>1</v>
      </c>
      <c r="E871" s="113">
        <v>0</v>
      </c>
      <c r="F871" s="113">
        <v>0</v>
      </c>
      <c r="G871" s="113">
        <v>0</v>
      </c>
      <c r="H871" s="113">
        <v>0</v>
      </c>
      <c r="I871" s="113">
        <v>0</v>
      </c>
      <c r="J871" s="113">
        <v>1</v>
      </c>
      <c r="K871" s="113">
        <v>0</v>
      </c>
      <c r="L871" s="113">
        <v>0</v>
      </c>
      <c r="M871" s="113">
        <v>0</v>
      </c>
      <c r="N871" s="113">
        <v>36340</v>
      </c>
    </row>
    <row r="872" spans="1:14">
      <c r="A872" s="269"/>
      <c r="B872" s="269"/>
      <c r="C872" s="111" t="s">
        <v>5650</v>
      </c>
      <c r="D872" s="113">
        <v>1</v>
      </c>
      <c r="E872" s="113">
        <v>0</v>
      </c>
      <c r="F872" s="113">
        <v>0</v>
      </c>
      <c r="G872" s="113">
        <v>0</v>
      </c>
      <c r="H872" s="113">
        <v>0</v>
      </c>
      <c r="I872" s="113">
        <v>0</v>
      </c>
      <c r="J872" s="113">
        <v>0</v>
      </c>
      <c r="K872" s="113">
        <v>0</v>
      </c>
      <c r="L872" s="113">
        <v>1</v>
      </c>
      <c r="M872" s="113">
        <v>0</v>
      </c>
      <c r="N872" s="113">
        <v>32159</v>
      </c>
    </row>
    <row r="873" spans="1:14">
      <c r="A873" s="269"/>
      <c r="B873" s="269"/>
      <c r="C873" s="111" t="s">
        <v>5651</v>
      </c>
      <c r="D873" s="113">
        <v>1</v>
      </c>
      <c r="E873" s="113">
        <v>0</v>
      </c>
      <c r="F873" s="113">
        <v>0</v>
      </c>
      <c r="G873" s="113">
        <v>0</v>
      </c>
      <c r="H873" s="113">
        <v>0</v>
      </c>
      <c r="I873" s="113">
        <v>0</v>
      </c>
      <c r="J873" s="113">
        <v>0</v>
      </c>
      <c r="K873" s="113">
        <v>0</v>
      </c>
      <c r="L873" s="113">
        <v>0</v>
      </c>
      <c r="M873" s="113">
        <v>1</v>
      </c>
      <c r="N873" s="113">
        <v>7285</v>
      </c>
    </row>
    <row r="874" spans="1:14">
      <c r="A874" s="269"/>
      <c r="B874" s="269"/>
      <c r="C874" s="111" t="s">
        <v>2834</v>
      </c>
      <c r="D874" s="113">
        <v>0</v>
      </c>
      <c r="E874" s="113">
        <v>1</v>
      </c>
      <c r="F874" s="113">
        <v>0</v>
      </c>
      <c r="G874" s="113">
        <v>0</v>
      </c>
      <c r="H874" s="113">
        <v>0</v>
      </c>
      <c r="I874" s="113">
        <v>0</v>
      </c>
      <c r="J874" s="113">
        <v>0</v>
      </c>
      <c r="K874" s="113">
        <v>0</v>
      </c>
      <c r="L874" s="113">
        <v>1</v>
      </c>
      <c r="M874" s="113">
        <v>0</v>
      </c>
      <c r="N874" s="113">
        <v>18757</v>
      </c>
    </row>
    <row r="875" spans="1:14" ht="19">
      <c r="A875" s="269"/>
      <c r="B875" s="269"/>
      <c r="C875" s="111" t="s">
        <v>7491</v>
      </c>
      <c r="D875" s="113">
        <v>8</v>
      </c>
      <c r="E875" s="113">
        <v>1</v>
      </c>
      <c r="F875" s="113">
        <v>0</v>
      </c>
      <c r="G875" s="113">
        <v>0</v>
      </c>
      <c r="H875" s="113">
        <v>0</v>
      </c>
      <c r="I875" s="113">
        <v>0</v>
      </c>
      <c r="J875" s="113">
        <v>2</v>
      </c>
      <c r="K875" s="113">
        <v>3</v>
      </c>
      <c r="L875" s="113">
        <v>1</v>
      </c>
      <c r="M875" s="113">
        <v>1</v>
      </c>
      <c r="N875" s="113">
        <v>88769</v>
      </c>
    </row>
    <row r="876" spans="1:14">
      <c r="A876" s="269"/>
      <c r="B876" s="269"/>
      <c r="C876" s="111" t="s">
        <v>5652</v>
      </c>
      <c r="D876" s="113">
        <v>1</v>
      </c>
      <c r="E876" s="113">
        <v>0</v>
      </c>
      <c r="F876" s="113">
        <v>0</v>
      </c>
      <c r="G876" s="113">
        <v>0</v>
      </c>
      <c r="H876" s="113">
        <v>0</v>
      </c>
      <c r="I876" s="113">
        <v>0</v>
      </c>
      <c r="J876" s="113">
        <v>0</v>
      </c>
      <c r="K876" s="113">
        <v>1</v>
      </c>
      <c r="L876" s="113">
        <v>0</v>
      </c>
      <c r="M876" s="113">
        <v>0</v>
      </c>
      <c r="N876" s="113">
        <v>16850</v>
      </c>
    </row>
    <row r="877" spans="1:14">
      <c r="A877" s="269"/>
      <c r="B877" s="269"/>
      <c r="C877" s="111" t="s">
        <v>5653</v>
      </c>
      <c r="D877" s="113">
        <v>1</v>
      </c>
      <c r="E877" s="113">
        <v>0</v>
      </c>
      <c r="F877" s="113">
        <v>0</v>
      </c>
      <c r="G877" s="113">
        <v>0</v>
      </c>
      <c r="H877" s="113">
        <v>0</v>
      </c>
      <c r="I877" s="113">
        <v>0</v>
      </c>
      <c r="J877" s="113">
        <v>0</v>
      </c>
      <c r="K877" s="113">
        <v>0</v>
      </c>
      <c r="L877" s="113">
        <v>0</v>
      </c>
      <c r="M877" s="113">
        <v>1</v>
      </c>
      <c r="N877" s="113">
        <v>12192</v>
      </c>
    </row>
    <row r="878" spans="1:14" ht="19">
      <c r="A878" s="269"/>
      <c r="B878" s="269"/>
      <c r="C878" s="111" t="s">
        <v>7567</v>
      </c>
      <c r="D878" s="113">
        <v>4</v>
      </c>
      <c r="E878" s="113">
        <v>0</v>
      </c>
      <c r="F878" s="113">
        <v>1</v>
      </c>
      <c r="G878" s="113">
        <v>0</v>
      </c>
      <c r="H878" s="113">
        <v>0</v>
      </c>
      <c r="I878" s="113">
        <v>0</v>
      </c>
      <c r="J878" s="113">
        <v>0</v>
      </c>
      <c r="K878" s="113">
        <v>2</v>
      </c>
      <c r="L878" s="113">
        <v>2</v>
      </c>
      <c r="M878" s="113">
        <v>0</v>
      </c>
      <c r="N878" s="113">
        <v>41556</v>
      </c>
    </row>
    <row r="879" spans="1:14">
      <c r="A879" s="269"/>
      <c r="B879" s="269"/>
      <c r="C879" s="111" t="s">
        <v>2349</v>
      </c>
      <c r="D879" s="113">
        <v>0</v>
      </c>
      <c r="E879" s="113">
        <v>1</v>
      </c>
      <c r="F879" s="113">
        <v>0</v>
      </c>
      <c r="G879" s="113">
        <v>0</v>
      </c>
      <c r="H879" s="113">
        <v>0</v>
      </c>
      <c r="I879" s="113">
        <v>0</v>
      </c>
      <c r="J879" s="113">
        <v>1</v>
      </c>
      <c r="K879" s="113">
        <v>0</v>
      </c>
      <c r="L879" s="113">
        <v>0</v>
      </c>
      <c r="M879" s="113">
        <v>0</v>
      </c>
      <c r="N879" s="113">
        <v>9495</v>
      </c>
    </row>
    <row r="880" spans="1:14" ht="19">
      <c r="A880" s="269"/>
      <c r="B880" s="269"/>
      <c r="C880" s="111" t="s">
        <v>7568</v>
      </c>
      <c r="D880" s="113">
        <v>1</v>
      </c>
      <c r="E880" s="113">
        <v>0</v>
      </c>
      <c r="F880" s="113">
        <v>1</v>
      </c>
      <c r="G880" s="113">
        <v>0</v>
      </c>
      <c r="H880" s="113">
        <v>0</v>
      </c>
      <c r="I880" s="113">
        <v>0</v>
      </c>
      <c r="J880" s="113">
        <v>0</v>
      </c>
      <c r="K880" s="113">
        <v>1</v>
      </c>
      <c r="L880" s="113">
        <v>0</v>
      </c>
      <c r="M880" s="113">
        <v>0</v>
      </c>
      <c r="N880" s="113">
        <v>66289</v>
      </c>
    </row>
    <row r="881" spans="1:14" ht="19">
      <c r="A881" s="269"/>
      <c r="B881" s="269"/>
      <c r="C881" s="111" t="s">
        <v>7569</v>
      </c>
      <c r="D881" s="113">
        <v>2</v>
      </c>
      <c r="E881" s="113">
        <v>0</v>
      </c>
      <c r="F881" s="113">
        <v>1</v>
      </c>
      <c r="G881" s="113">
        <v>0</v>
      </c>
      <c r="H881" s="113">
        <v>0</v>
      </c>
      <c r="I881" s="113">
        <v>0</v>
      </c>
      <c r="J881" s="113">
        <v>0</v>
      </c>
      <c r="K881" s="113">
        <v>1</v>
      </c>
      <c r="L881" s="113">
        <v>1</v>
      </c>
      <c r="M881" s="113">
        <v>0</v>
      </c>
      <c r="N881" s="113">
        <v>2982</v>
      </c>
    </row>
    <row r="882" spans="1:14">
      <c r="A882" s="269"/>
      <c r="B882" s="269"/>
      <c r="C882" s="111" t="s">
        <v>4092</v>
      </c>
      <c r="D882" s="113">
        <v>6</v>
      </c>
      <c r="E882" s="113">
        <v>1</v>
      </c>
      <c r="F882" s="113">
        <v>2</v>
      </c>
      <c r="G882" s="113">
        <v>0</v>
      </c>
      <c r="H882" s="113">
        <v>0</v>
      </c>
      <c r="I882" s="113">
        <v>0</v>
      </c>
      <c r="J882" s="113">
        <v>1</v>
      </c>
      <c r="K882" s="113">
        <v>4</v>
      </c>
      <c r="L882" s="113">
        <v>1</v>
      </c>
      <c r="M882" s="113">
        <v>3</v>
      </c>
      <c r="N882" s="113">
        <v>95737</v>
      </c>
    </row>
    <row r="883" spans="1:14" ht="19">
      <c r="A883" s="269"/>
      <c r="B883" s="269"/>
      <c r="C883" s="111" t="s">
        <v>7570</v>
      </c>
      <c r="D883" s="113">
        <v>6</v>
      </c>
      <c r="E883" s="113">
        <v>0</v>
      </c>
      <c r="F883" s="113">
        <v>0</v>
      </c>
      <c r="G883" s="113">
        <v>0</v>
      </c>
      <c r="H883" s="113">
        <v>0</v>
      </c>
      <c r="I883" s="113">
        <v>0</v>
      </c>
      <c r="J883" s="113">
        <v>1</v>
      </c>
      <c r="K883" s="113">
        <v>1</v>
      </c>
      <c r="L883" s="113">
        <v>1</v>
      </c>
      <c r="M883" s="113">
        <v>2</v>
      </c>
      <c r="N883" s="113">
        <v>32257</v>
      </c>
    </row>
    <row r="884" spans="1:14">
      <c r="A884" s="269"/>
      <c r="B884" s="269"/>
      <c r="C884" s="111" t="s">
        <v>2842</v>
      </c>
      <c r="D884" s="113">
        <v>2</v>
      </c>
      <c r="E884" s="113">
        <v>0</v>
      </c>
      <c r="F884" s="113">
        <v>0</v>
      </c>
      <c r="G884" s="113">
        <v>0</v>
      </c>
      <c r="H884" s="113">
        <v>0</v>
      </c>
      <c r="I884" s="113">
        <v>0</v>
      </c>
      <c r="J884" s="113">
        <v>0</v>
      </c>
      <c r="K884" s="113">
        <v>1</v>
      </c>
      <c r="L884" s="113">
        <v>0</v>
      </c>
      <c r="M884" s="113">
        <v>1</v>
      </c>
      <c r="N884" s="113">
        <v>52860</v>
      </c>
    </row>
    <row r="885" spans="1:14">
      <c r="A885" s="269"/>
      <c r="B885" s="269"/>
      <c r="C885" s="111" t="s">
        <v>2844</v>
      </c>
      <c r="D885" s="113">
        <v>1</v>
      </c>
      <c r="E885" s="113">
        <v>0</v>
      </c>
      <c r="F885" s="113">
        <v>0</v>
      </c>
      <c r="G885" s="113">
        <v>0</v>
      </c>
      <c r="H885" s="113">
        <v>0</v>
      </c>
      <c r="I885" s="113">
        <v>0</v>
      </c>
      <c r="J885" s="113">
        <v>0</v>
      </c>
      <c r="K885" s="113">
        <v>1</v>
      </c>
      <c r="L885" s="113">
        <v>0</v>
      </c>
      <c r="M885" s="113">
        <v>0</v>
      </c>
      <c r="N885" s="113">
        <v>9208</v>
      </c>
    </row>
    <row r="886" spans="1:14" ht="19">
      <c r="A886" s="269"/>
      <c r="B886" s="269"/>
      <c r="C886" s="111" t="s">
        <v>7571</v>
      </c>
      <c r="D886" s="113">
        <v>7</v>
      </c>
      <c r="E886" s="113">
        <v>6</v>
      </c>
      <c r="F886" s="113">
        <v>9</v>
      </c>
      <c r="G886" s="113">
        <v>0</v>
      </c>
      <c r="H886" s="113">
        <v>1</v>
      </c>
      <c r="I886" s="113">
        <v>0</v>
      </c>
      <c r="J886" s="113">
        <v>7</v>
      </c>
      <c r="K886" s="113">
        <v>12</v>
      </c>
      <c r="L886" s="113">
        <v>1</v>
      </c>
      <c r="M886" s="113">
        <v>2</v>
      </c>
      <c r="N886" s="113">
        <v>44120</v>
      </c>
    </row>
    <row r="887" spans="1:14" ht="19">
      <c r="A887" s="269"/>
      <c r="B887" s="269"/>
      <c r="C887" s="111" t="s">
        <v>7572</v>
      </c>
      <c r="D887" s="113">
        <v>1</v>
      </c>
      <c r="E887" s="113">
        <v>0</v>
      </c>
      <c r="F887" s="113">
        <v>2</v>
      </c>
      <c r="G887" s="113">
        <v>0</v>
      </c>
      <c r="H887" s="113">
        <v>0</v>
      </c>
      <c r="I887" s="113">
        <v>0</v>
      </c>
      <c r="J887" s="113">
        <v>0</v>
      </c>
      <c r="K887" s="113">
        <v>1</v>
      </c>
      <c r="L887" s="113">
        <v>1</v>
      </c>
      <c r="M887" s="113">
        <v>0</v>
      </c>
      <c r="N887" s="113">
        <v>20266</v>
      </c>
    </row>
    <row r="888" spans="1:14">
      <c r="A888" s="269"/>
      <c r="B888" s="269"/>
      <c r="C888" s="111" t="s">
        <v>2846</v>
      </c>
      <c r="D888" s="113">
        <v>2</v>
      </c>
      <c r="E888" s="113">
        <v>0</v>
      </c>
      <c r="F888" s="113">
        <v>0</v>
      </c>
      <c r="G888" s="113">
        <v>0</v>
      </c>
      <c r="H888" s="113">
        <v>1</v>
      </c>
      <c r="I888" s="113">
        <v>0</v>
      </c>
      <c r="J888" s="113">
        <v>2</v>
      </c>
      <c r="K888" s="113">
        <v>1</v>
      </c>
      <c r="L888" s="113">
        <v>0</v>
      </c>
      <c r="M888" s="113">
        <v>0</v>
      </c>
      <c r="N888" s="113">
        <v>39602</v>
      </c>
    </row>
    <row r="889" spans="1:14" ht="19">
      <c r="A889" s="269"/>
      <c r="B889" s="269"/>
      <c r="C889" s="111" t="s">
        <v>7573</v>
      </c>
      <c r="D889" s="113">
        <v>6</v>
      </c>
      <c r="E889" s="113">
        <v>2</v>
      </c>
      <c r="F889" s="113">
        <v>1</v>
      </c>
      <c r="G889" s="113">
        <v>0</v>
      </c>
      <c r="H889" s="113">
        <v>0</v>
      </c>
      <c r="I889" s="113">
        <v>1</v>
      </c>
      <c r="J889" s="113">
        <v>1</v>
      </c>
      <c r="K889" s="113">
        <v>2</v>
      </c>
      <c r="L889" s="113">
        <v>2</v>
      </c>
      <c r="M889" s="113">
        <v>2</v>
      </c>
      <c r="N889" s="113">
        <v>82123</v>
      </c>
    </row>
    <row r="890" spans="1:14">
      <c r="A890" s="269"/>
      <c r="B890" s="269"/>
      <c r="C890" s="111" t="s">
        <v>5654</v>
      </c>
      <c r="D890" s="113">
        <v>1</v>
      </c>
      <c r="E890" s="113">
        <v>0</v>
      </c>
      <c r="F890" s="113">
        <v>0</v>
      </c>
      <c r="G890" s="113">
        <v>0</v>
      </c>
      <c r="H890" s="113">
        <v>0</v>
      </c>
      <c r="I890" s="113">
        <v>0</v>
      </c>
      <c r="J890" s="113">
        <v>0</v>
      </c>
      <c r="K890" s="113">
        <v>0</v>
      </c>
      <c r="L890" s="113">
        <v>0</v>
      </c>
      <c r="M890" s="113">
        <v>1</v>
      </c>
      <c r="N890" s="113">
        <v>10328</v>
      </c>
    </row>
    <row r="891" spans="1:14" ht="19">
      <c r="A891" s="269"/>
      <c r="B891" s="269"/>
      <c r="C891" s="111" t="s">
        <v>7574</v>
      </c>
      <c r="D891" s="113">
        <v>3</v>
      </c>
      <c r="E891" s="113">
        <v>0</v>
      </c>
      <c r="F891" s="113">
        <v>1</v>
      </c>
      <c r="G891" s="113">
        <v>0</v>
      </c>
      <c r="H891" s="113">
        <v>0</v>
      </c>
      <c r="I891" s="113">
        <v>0</v>
      </c>
      <c r="J891" s="113">
        <v>2</v>
      </c>
      <c r="K891" s="113">
        <v>1</v>
      </c>
      <c r="L891" s="113">
        <v>0</v>
      </c>
      <c r="M891" s="113">
        <v>0</v>
      </c>
      <c r="N891" s="113">
        <v>17520</v>
      </c>
    </row>
    <row r="892" spans="1:14">
      <c r="A892" s="269"/>
      <c r="B892" s="269"/>
      <c r="C892" s="111" t="s">
        <v>2849</v>
      </c>
      <c r="D892" s="113">
        <v>1</v>
      </c>
      <c r="E892" s="113">
        <v>1</v>
      </c>
      <c r="F892" s="113">
        <v>0</v>
      </c>
      <c r="G892" s="113">
        <v>0</v>
      </c>
      <c r="H892" s="113">
        <v>0</v>
      </c>
      <c r="I892" s="113">
        <v>0</v>
      </c>
      <c r="J892" s="113">
        <v>1</v>
      </c>
      <c r="K892" s="113">
        <v>0</v>
      </c>
      <c r="L892" s="113">
        <v>0</v>
      </c>
      <c r="M892" s="113">
        <v>1</v>
      </c>
      <c r="N892" s="113">
        <v>154098</v>
      </c>
    </row>
    <row r="893" spans="1:14" ht="19">
      <c r="A893" s="269"/>
      <c r="B893" s="269"/>
      <c r="C893" s="111" t="s">
        <v>7575</v>
      </c>
      <c r="D893" s="113">
        <v>2</v>
      </c>
      <c r="E893" s="113">
        <v>0</v>
      </c>
      <c r="F893" s="113">
        <v>0</v>
      </c>
      <c r="G893" s="113">
        <v>0</v>
      </c>
      <c r="H893" s="113">
        <v>0</v>
      </c>
      <c r="I893" s="113">
        <v>0</v>
      </c>
      <c r="J893" s="113">
        <v>0</v>
      </c>
      <c r="K893" s="113">
        <v>1</v>
      </c>
      <c r="L893" s="113">
        <v>0</v>
      </c>
      <c r="M893" s="113">
        <v>0</v>
      </c>
      <c r="N893" s="113">
        <v>24439</v>
      </c>
    </row>
    <row r="894" spans="1:14">
      <c r="A894" s="269"/>
      <c r="B894" s="269"/>
      <c r="C894" s="111" t="s">
        <v>2850</v>
      </c>
      <c r="D894" s="113">
        <v>1</v>
      </c>
      <c r="E894" s="113">
        <v>0</v>
      </c>
      <c r="F894" s="113">
        <v>0</v>
      </c>
      <c r="G894" s="113">
        <v>0</v>
      </c>
      <c r="H894" s="113">
        <v>0</v>
      </c>
      <c r="I894" s="113">
        <v>0</v>
      </c>
      <c r="J894" s="113">
        <v>0</v>
      </c>
      <c r="K894" s="113">
        <v>1</v>
      </c>
      <c r="L894" s="113">
        <v>0</v>
      </c>
      <c r="M894" s="113">
        <v>0</v>
      </c>
      <c r="N894" s="113">
        <v>29418</v>
      </c>
    </row>
    <row r="895" spans="1:14">
      <c r="A895" s="269"/>
      <c r="B895" s="269"/>
      <c r="C895" s="111" t="s">
        <v>5655</v>
      </c>
      <c r="D895" s="113">
        <v>0</v>
      </c>
      <c r="E895" s="113">
        <v>1</v>
      </c>
      <c r="F895" s="113">
        <v>0</v>
      </c>
      <c r="G895" s="113">
        <v>0</v>
      </c>
      <c r="H895" s="113">
        <v>0</v>
      </c>
      <c r="I895" s="113">
        <v>0</v>
      </c>
      <c r="J895" s="113">
        <v>0</v>
      </c>
      <c r="K895" s="113">
        <v>1</v>
      </c>
      <c r="L895" s="113">
        <v>0</v>
      </c>
      <c r="M895" s="113">
        <v>0</v>
      </c>
      <c r="N895" s="113">
        <v>19798</v>
      </c>
    </row>
    <row r="896" spans="1:14" ht="19">
      <c r="A896" s="269"/>
      <c r="B896" s="269"/>
      <c r="C896" s="111" t="s">
        <v>7576</v>
      </c>
      <c r="D896" s="113">
        <v>2</v>
      </c>
      <c r="E896" s="113">
        <v>0</v>
      </c>
      <c r="F896" s="113">
        <v>0</v>
      </c>
      <c r="G896" s="113">
        <v>0</v>
      </c>
      <c r="H896" s="113">
        <v>0</v>
      </c>
      <c r="I896" s="113">
        <v>0</v>
      </c>
      <c r="J896" s="113">
        <v>0</v>
      </c>
      <c r="K896" s="113">
        <v>0</v>
      </c>
      <c r="L896" s="113">
        <v>1</v>
      </c>
      <c r="M896" s="113">
        <v>0</v>
      </c>
      <c r="N896" s="113">
        <v>17257</v>
      </c>
    </row>
    <row r="897" spans="1:14">
      <c r="A897" s="269"/>
      <c r="B897" s="269"/>
      <c r="C897" s="111" t="s">
        <v>5656</v>
      </c>
      <c r="D897" s="113">
        <v>0</v>
      </c>
      <c r="E897" s="113">
        <v>0</v>
      </c>
      <c r="F897" s="113">
        <v>1</v>
      </c>
      <c r="G897" s="113">
        <v>0</v>
      </c>
      <c r="H897" s="113">
        <v>0</v>
      </c>
      <c r="I897" s="113">
        <v>0</v>
      </c>
      <c r="J897" s="113">
        <v>0</v>
      </c>
      <c r="K897" s="113">
        <v>0</v>
      </c>
      <c r="L897" s="113">
        <v>0</v>
      </c>
      <c r="M897" s="113">
        <v>1</v>
      </c>
      <c r="N897" s="113">
        <v>9574</v>
      </c>
    </row>
    <row r="898" spans="1:14">
      <c r="A898" s="269"/>
      <c r="B898" s="269"/>
      <c r="C898" s="111" t="s">
        <v>2856</v>
      </c>
      <c r="D898" s="113">
        <v>1</v>
      </c>
      <c r="E898" s="113">
        <v>0</v>
      </c>
      <c r="F898" s="113">
        <v>0</v>
      </c>
      <c r="G898" s="113">
        <v>0</v>
      </c>
      <c r="H898" s="113">
        <v>0</v>
      </c>
      <c r="I898" s="113">
        <v>0</v>
      </c>
      <c r="J898" s="113">
        <v>0</v>
      </c>
      <c r="K898" s="113">
        <v>1</v>
      </c>
      <c r="L898" s="113">
        <v>0</v>
      </c>
      <c r="M898" s="113">
        <v>0</v>
      </c>
      <c r="N898" s="113">
        <v>27470</v>
      </c>
    </row>
    <row r="899" spans="1:14">
      <c r="A899" s="269"/>
      <c r="B899" s="269"/>
      <c r="C899" s="111" t="s">
        <v>2857</v>
      </c>
      <c r="D899" s="113">
        <v>2</v>
      </c>
      <c r="E899" s="113">
        <v>0</v>
      </c>
      <c r="F899" s="113">
        <v>0</v>
      </c>
      <c r="G899" s="113">
        <v>0</v>
      </c>
      <c r="H899" s="113">
        <v>0</v>
      </c>
      <c r="I899" s="113">
        <v>0</v>
      </c>
      <c r="J899" s="113">
        <v>0</v>
      </c>
      <c r="K899" s="113">
        <v>2</v>
      </c>
      <c r="L899" s="113">
        <v>0</v>
      </c>
      <c r="M899" s="113">
        <v>0</v>
      </c>
      <c r="N899" s="113">
        <v>62693</v>
      </c>
    </row>
    <row r="900" spans="1:14" ht="19">
      <c r="A900" s="269"/>
      <c r="B900" s="269"/>
      <c r="C900" s="111" t="s">
        <v>7577</v>
      </c>
      <c r="D900" s="113">
        <v>0</v>
      </c>
      <c r="E900" s="113">
        <v>0</v>
      </c>
      <c r="F900" s="113">
        <v>6</v>
      </c>
      <c r="G900" s="113">
        <v>0</v>
      </c>
      <c r="H900" s="113">
        <v>0</v>
      </c>
      <c r="I900" s="113">
        <v>0</v>
      </c>
      <c r="J900" s="113">
        <v>0</v>
      </c>
      <c r="K900" s="113">
        <v>0</v>
      </c>
      <c r="L900" s="113">
        <v>3</v>
      </c>
      <c r="M900" s="113">
        <v>0</v>
      </c>
      <c r="N900" s="113">
        <v>5236</v>
      </c>
    </row>
    <row r="901" spans="1:14">
      <c r="A901" s="269"/>
      <c r="B901" s="269"/>
      <c r="C901" s="111" t="s">
        <v>5657</v>
      </c>
      <c r="D901" s="113">
        <v>1</v>
      </c>
      <c r="E901" s="113">
        <v>0</v>
      </c>
      <c r="F901" s="113">
        <v>0</v>
      </c>
      <c r="G901" s="113">
        <v>0</v>
      </c>
      <c r="H901" s="113">
        <v>0</v>
      </c>
      <c r="I901" s="113">
        <v>0</v>
      </c>
      <c r="J901" s="113">
        <v>0</v>
      </c>
      <c r="K901" s="113">
        <v>1</v>
      </c>
      <c r="L901" s="113">
        <v>0</v>
      </c>
      <c r="M901" s="113">
        <v>0</v>
      </c>
      <c r="N901" s="113">
        <v>8137</v>
      </c>
    </row>
    <row r="902" spans="1:14">
      <c r="A902" s="269"/>
      <c r="B902" s="269"/>
      <c r="C902" s="111" t="s">
        <v>5658</v>
      </c>
      <c r="D902" s="113">
        <v>1</v>
      </c>
      <c r="E902" s="113">
        <v>1</v>
      </c>
      <c r="F902" s="113">
        <v>0</v>
      </c>
      <c r="G902" s="113">
        <v>0</v>
      </c>
      <c r="H902" s="113">
        <v>0</v>
      </c>
      <c r="I902" s="113">
        <v>0</v>
      </c>
      <c r="J902" s="113">
        <v>0</v>
      </c>
      <c r="K902" s="113">
        <v>0</v>
      </c>
      <c r="L902" s="113">
        <v>2</v>
      </c>
      <c r="M902" s="113">
        <v>0</v>
      </c>
      <c r="N902" s="113">
        <v>16767</v>
      </c>
    </row>
    <row r="903" spans="1:14">
      <c r="A903" s="269"/>
      <c r="B903" s="269"/>
      <c r="C903" s="111" t="s">
        <v>2861</v>
      </c>
      <c r="D903" s="113">
        <v>0</v>
      </c>
      <c r="E903" s="113">
        <v>0</v>
      </c>
      <c r="F903" s="113">
        <v>1</v>
      </c>
      <c r="G903" s="113">
        <v>0</v>
      </c>
      <c r="H903" s="113">
        <v>0</v>
      </c>
      <c r="I903" s="113">
        <v>0</v>
      </c>
      <c r="J903" s="113">
        <v>0</v>
      </c>
      <c r="K903" s="113">
        <v>0</v>
      </c>
      <c r="L903" s="113">
        <v>1</v>
      </c>
      <c r="M903" s="113">
        <v>0</v>
      </c>
      <c r="N903" s="113">
        <v>23567</v>
      </c>
    </row>
    <row r="904" spans="1:14" ht="19">
      <c r="A904" s="269"/>
      <c r="B904" s="269"/>
      <c r="C904" s="111" t="s">
        <v>7578</v>
      </c>
      <c r="D904" s="113">
        <v>1</v>
      </c>
      <c r="E904" s="113">
        <v>1</v>
      </c>
      <c r="F904" s="113">
        <v>0</v>
      </c>
      <c r="G904" s="113">
        <v>0</v>
      </c>
      <c r="H904" s="113">
        <v>0</v>
      </c>
      <c r="I904" s="113">
        <v>0</v>
      </c>
      <c r="J904" s="113">
        <v>0</v>
      </c>
      <c r="K904" s="113">
        <v>1</v>
      </c>
      <c r="L904" s="113">
        <v>0</v>
      </c>
      <c r="M904" s="113">
        <v>0</v>
      </c>
      <c r="N904" s="113">
        <v>18692</v>
      </c>
    </row>
    <row r="905" spans="1:14">
      <c r="A905" s="269"/>
      <c r="B905" s="269"/>
      <c r="C905" s="111" t="s">
        <v>5659</v>
      </c>
      <c r="D905" s="113">
        <v>1</v>
      </c>
      <c r="E905" s="113">
        <v>0</v>
      </c>
      <c r="F905" s="113">
        <v>1</v>
      </c>
      <c r="G905" s="113">
        <v>0</v>
      </c>
      <c r="H905" s="113">
        <v>0</v>
      </c>
      <c r="I905" s="113">
        <v>0</v>
      </c>
      <c r="J905" s="113">
        <v>0</v>
      </c>
      <c r="K905" s="113">
        <v>1</v>
      </c>
      <c r="L905" s="113">
        <v>0</v>
      </c>
      <c r="M905" s="113">
        <v>1</v>
      </c>
      <c r="N905" s="113">
        <v>40568</v>
      </c>
    </row>
    <row r="906" spans="1:14" ht="19">
      <c r="A906" s="269"/>
      <c r="B906" s="269"/>
      <c r="C906" s="111" t="s">
        <v>7579</v>
      </c>
      <c r="D906" s="113">
        <v>9</v>
      </c>
      <c r="E906" s="113">
        <v>2</v>
      </c>
      <c r="F906" s="113">
        <v>0</v>
      </c>
      <c r="G906" s="113">
        <v>0</v>
      </c>
      <c r="H906" s="113">
        <v>0</v>
      </c>
      <c r="I906" s="113">
        <v>1</v>
      </c>
      <c r="J906" s="113">
        <v>3</v>
      </c>
      <c r="K906" s="113">
        <v>7</v>
      </c>
      <c r="L906" s="113">
        <v>0</v>
      </c>
      <c r="M906" s="113">
        <v>1</v>
      </c>
      <c r="N906" s="113">
        <v>186365</v>
      </c>
    </row>
    <row r="907" spans="1:14">
      <c r="A907" s="269"/>
      <c r="B907" s="269"/>
      <c r="C907" s="111" t="s">
        <v>2864</v>
      </c>
      <c r="D907" s="113">
        <v>0</v>
      </c>
      <c r="E907" s="113">
        <v>1</v>
      </c>
      <c r="F907" s="113">
        <v>0</v>
      </c>
      <c r="G907" s="113">
        <v>0</v>
      </c>
      <c r="H907" s="113">
        <v>1</v>
      </c>
      <c r="I907" s="113">
        <v>0</v>
      </c>
      <c r="J907" s="113">
        <v>0</v>
      </c>
      <c r="K907" s="113">
        <v>1</v>
      </c>
      <c r="L907" s="113">
        <v>0</v>
      </c>
      <c r="M907" s="113">
        <v>1</v>
      </c>
      <c r="N907" s="113">
        <v>23295</v>
      </c>
    </row>
    <row r="908" spans="1:14">
      <c r="A908" s="269"/>
      <c r="B908" s="269" t="s">
        <v>1951</v>
      </c>
      <c r="C908" s="111"/>
      <c r="D908" s="112">
        <v>9</v>
      </c>
      <c r="E908" s="112">
        <v>9</v>
      </c>
      <c r="F908" s="112">
        <v>2</v>
      </c>
      <c r="G908" s="112">
        <v>0</v>
      </c>
      <c r="H908" s="112">
        <v>0</v>
      </c>
      <c r="I908" s="112">
        <v>0</v>
      </c>
      <c r="J908" s="112"/>
      <c r="K908" s="112"/>
      <c r="L908" s="112"/>
      <c r="M908" s="112"/>
      <c r="N908" s="112"/>
    </row>
    <row r="909" spans="1:14">
      <c r="A909" s="269"/>
      <c r="B909" s="269"/>
      <c r="C909" s="111" t="s">
        <v>2866</v>
      </c>
      <c r="D909" s="113">
        <v>2</v>
      </c>
      <c r="E909" s="113">
        <v>0</v>
      </c>
      <c r="F909" s="113">
        <v>0</v>
      </c>
      <c r="G909" s="113">
        <v>0</v>
      </c>
      <c r="H909" s="113">
        <v>0</v>
      </c>
      <c r="I909" s="113">
        <v>0</v>
      </c>
      <c r="J909" s="113">
        <v>0</v>
      </c>
      <c r="K909" s="113">
        <v>1</v>
      </c>
      <c r="L909" s="113">
        <v>1</v>
      </c>
      <c r="M909" s="113">
        <v>0</v>
      </c>
      <c r="N909" s="113">
        <v>42047</v>
      </c>
    </row>
    <row r="910" spans="1:14">
      <c r="A910" s="269"/>
      <c r="B910" s="269"/>
      <c r="C910" s="111" t="s">
        <v>5660</v>
      </c>
      <c r="D910" s="113">
        <v>1</v>
      </c>
      <c r="E910" s="113">
        <v>0</v>
      </c>
      <c r="F910" s="113">
        <v>0</v>
      </c>
      <c r="G910" s="113">
        <v>0</v>
      </c>
      <c r="H910" s="113">
        <v>0</v>
      </c>
      <c r="I910" s="113">
        <v>0</v>
      </c>
      <c r="J910" s="113">
        <v>0</v>
      </c>
      <c r="K910" s="113">
        <v>0</v>
      </c>
      <c r="L910" s="113">
        <v>0</v>
      </c>
      <c r="M910" s="113">
        <v>1</v>
      </c>
      <c r="N910" s="113">
        <v>13150</v>
      </c>
    </row>
    <row r="911" spans="1:14">
      <c r="A911" s="269"/>
      <c r="B911" s="269"/>
      <c r="C911" s="111" t="s">
        <v>5661</v>
      </c>
      <c r="D911" s="113">
        <v>0</v>
      </c>
      <c r="E911" s="113">
        <v>1</v>
      </c>
      <c r="F911" s="113">
        <v>0</v>
      </c>
      <c r="G911" s="113">
        <v>0</v>
      </c>
      <c r="H911" s="113">
        <v>0</v>
      </c>
      <c r="I911" s="113">
        <v>0</v>
      </c>
      <c r="J911" s="113">
        <v>0</v>
      </c>
      <c r="K911" s="113">
        <v>0</v>
      </c>
      <c r="L911" s="113">
        <v>0</v>
      </c>
      <c r="M911" s="113">
        <v>1</v>
      </c>
      <c r="N911" s="113">
        <v>5496</v>
      </c>
    </row>
    <row r="912" spans="1:14">
      <c r="A912" s="269"/>
      <c r="B912" s="269"/>
      <c r="C912" s="111" t="s">
        <v>5662</v>
      </c>
      <c r="D912" s="113">
        <v>1</v>
      </c>
      <c r="E912" s="113">
        <v>0</v>
      </c>
      <c r="F912" s="113">
        <v>0</v>
      </c>
      <c r="G912" s="113">
        <v>0</v>
      </c>
      <c r="H912" s="113">
        <v>0</v>
      </c>
      <c r="I912" s="113">
        <v>0</v>
      </c>
      <c r="J912" s="113">
        <v>0</v>
      </c>
      <c r="K912" s="113">
        <v>0</v>
      </c>
      <c r="L912" s="113">
        <v>0</v>
      </c>
      <c r="M912" s="113">
        <v>1</v>
      </c>
      <c r="N912" s="113">
        <v>8366</v>
      </c>
    </row>
    <row r="913" spans="1:14">
      <c r="A913" s="269"/>
      <c r="B913" s="269"/>
      <c r="C913" s="111" t="s">
        <v>5663</v>
      </c>
      <c r="D913" s="113">
        <v>0</v>
      </c>
      <c r="E913" s="113">
        <v>1</v>
      </c>
      <c r="F913" s="113">
        <v>0</v>
      </c>
      <c r="G913" s="113">
        <v>0</v>
      </c>
      <c r="H913" s="113">
        <v>0</v>
      </c>
      <c r="I913" s="113">
        <v>0</v>
      </c>
      <c r="J913" s="113">
        <v>0</v>
      </c>
      <c r="K913" s="113">
        <v>1</v>
      </c>
      <c r="L913" s="113">
        <v>0</v>
      </c>
      <c r="M913" s="113">
        <v>0</v>
      </c>
      <c r="N913" s="113">
        <v>41024</v>
      </c>
    </row>
    <row r="914" spans="1:14">
      <c r="A914" s="269"/>
      <c r="B914" s="269"/>
      <c r="C914" s="111" t="s">
        <v>5664</v>
      </c>
      <c r="D914" s="113">
        <v>0</v>
      </c>
      <c r="E914" s="113">
        <v>2</v>
      </c>
      <c r="F914" s="113">
        <v>1</v>
      </c>
      <c r="G914" s="113">
        <v>0</v>
      </c>
      <c r="H914" s="113">
        <v>0</v>
      </c>
      <c r="I914" s="113">
        <v>0</v>
      </c>
      <c r="J914" s="113">
        <v>0</v>
      </c>
      <c r="K914" s="113">
        <v>2</v>
      </c>
      <c r="L914" s="113">
        <v>0</v>
      </c>
      <c r="M914" s="113">
        <v>1</v>
      </c>
      <c r="N914" s="113">
        <v>1922</v>
      </c>
    </row>
    <row r="915" spans="1:14">
      <c r="A915" s="269"/>
      <c r="B915" s="269"/>
      <c r="C915" s="111" t="s">
        <v>5665</v>
      </c>
      <c r="D915" s="113">
        <v>2</v>
      </c>
      <c r="E915" s="113">
        <v>0</v>
      </c>
      <c r="F915" s="113">
        <v>0</v>
      </c>
      <c r="G915" s="113">
        <v>0</v>
      </c>
      <c r="H915" s="113">
        <v>0</v>
      </c>
      <c r="I915" s="113">
        <v>0</v>
      </c>
      <c r="J915" s="113">
        <v>0</v>
      </c>
      <c r="K915" s="113">
        <v>1</v>
      </c>
      <c r="L915" s="113">
        <v>0</v>
      </c>
      <c r="M915" s="113">
        <v>1</v>
      </c>
      <c r="N915" s="113">
        <v>12195</v>
      </c>
    </row>
    <row r="916" spans="1:14">
      <c r="A916" s="269"/>
      <c r="B916" s="269"/>
      <c r="C916" s="111" t="s">
        <v>5666</v>
      </c>
      <c r="D916" s="113">
        <v>0</v>
      </c>
      <c r="E916" s="113">
        <v>3</v>
      </c>
      <c r="F916" s="113">
        <v>0</v>
      </c>
      <c r="G916" s="113">
        <v>0</v>
      </c>
      <c r="H916" s="113">
        <v>0</v>
      </c>
      <c r="I916" s="113">
        <v>0</v>
      </c>
      <c r="J916" s="113">
        <v>0</v>
      </c>
      <c r="K916" s="113">
        <v>0</v>
      </c>
      <c r="L916" s="113">
        <v>0</v>
      </c>
      <c r="M916" s="113">
        <v>3</v>
      </c>
      <c r="N916" s="113">
        <v>2504</v>
      </c>
    </row>
    <row r="917" spans="1:14">
      <c r="A917" s="269"/>
      <c r="B917" s="269"/>
      <c r="C917" s="111" t="s">
        <v>5667</v>
      </c>
      <c r="D917" s="113"/>
      <c r="E917" s="113"/>
      <c r="F917" s="113"/>
      <c r="G917" s="113"/>
      <c r="H917" s="113"/>
      <c r="I917" s="113"/>
      <c r="J917" s="113"/>
      <c r="K917" s="113"/>
      <c r="L917" s="113"/>
      <c r="M917" s="113"/>
      <c r="N917" s="113"/>
    </row>
    <row r="918" spans="1:14">
      <c r="A918" s="269"/>
      <c r="B918" s="269"/>
      <c r="C918" s="119" t="s">
        <v>5668</v>
      </c>
      <c r="D918" s="113">
        <v>1</v>
      </c>
      <c r="E918" s="113">
        <v>0</v>
      </c>
      <c r="F918" s="113">
        <v>0</v>
      </c>
      <c r="G918" s="113">
        <v>0</v>
      </c>
      <c r="H918" s="113">
        <v>0</v>
      </c>
      <c r="I918" s="113">
        <v>0</v>
      </c>
      <c r="J918" s="113">
        <v>0</v>
      </c>
      <c r="K918" s="113">
        <v>0</v>
      </c>
      <c r="L918" s="113">
        <v>1</v>
      </c>
      <c r="M918" s="113">
        <v>0</v>
      </c>
      <c r="N918" s="113">
        <v>35781</v>
      </c>
    </row>
    <row r="919" spans="1:14">
      <c r="A919" s="269"/>
      <c r="B919" s="269"/>
      <c r="C919" s="119" t="s">
        <v>2825</v>
      </c>
      <c r="D919" s="113">
        <v>1</v>
      </c>
      <c r="E919" s="113">
        <v>0</v>
      </c>
      <c r="F919" s="113">
        <v>0</v>
      </c>
      <c r="G919" s="113">
        <v>0</v>
      </c>
      <c r="H919" s="113">
        <v>0</v>
      </c>
      <c r="I919" s="113">
        <v>0</v>
      </c>
      <c r="J919" s="113">
        <v>0</v>
      </c>
      <c r="K919" s="113">
        <v>1</v>
      </c>
      <c r="L919" s="113">
        <v>0</v>
      </c>
      <c r="M919" s="113">
        <v>0</v>
      </c>
      <c r="N919" s="113">
        <v>22192</v>
      </c>
    </row>
    <row r="920" spans="1:14">
      <c r="A920" s="269"/>
      <c r="B920" s="269"/>
      <c r="C920" s="111" t="s">
        <v>5669</v>
      </c>
      <c r="D920" s="113">
        <v>0</v>
      </c>
      <c r="E920" s="113">
        <v>1</v>
      </c>
      <c r="F920" s="113">
        <v>0</v>
      </c>
      <c r="G920" s="113">
        <v>0</v>
      </c>
      <c r="H920" s="113">
        <v>0</v>
      </c>
      <c r="I920" s="113">
        <v>0</v>
      </c>
      <c r="J920" s="113">
        <v>0</v>
      </c>
      <c r="K920" s="113">
        <v>0</v>
      </c>
      <c r="L920" s="113">
        <v>0</v>
      </c>
      <c r="M920" s="113">
        <v>1</v>
      </c>
      <c r="N920" s="113">
        <v>4005</v>
      </c>
    </row>
    <row r="921" spans="1:14">
      <c r="A921" s="269"/>
      <c r="B921" s="269"/>
      <c r="C921" s="111" t="s">
        <v>5670</v>
      </c>
      <c r="D921" s="113">
        <v>1</v>
      </c>
      <c r="E921" s="113">
        <v>1</v>
      </c>
      <c r="F921" s="113">
        <v>0</v>
      </c>
      <c r="G921" s="113">
        <v>0</v>
      </c>
      <c r="H921" s="113">
        <v>0</v>
      </c>
      <c r="I921" s="113">
        <v>0</v>
      </c>
      <c r="J921" s="113">
        <v>0</v>
      </c>
      <c r="K921" s="113">
        <v>0</v>
      </c>
      <c r="L921" s="113">
        <v>0</v>
      </c>
      <c r="M921" s="113">
        <v>2</v>
      </c>
      <c r="N921" s="113">
        <v>7104</v>
      </c>
    </row>
    <row r="922" spans="1:14">
      <c r="A922" s="269"/>
      <c r="B922" s="269"/>
      <c r="C922" s="111" t="s">
        <v>5671</v>
      </c>
      <c r="D922" s="113">
        <v>0</v>
      </c>
      <c r="E922" s="113">
        <v>0</v>
      </c>
      <c r="F922" s="113">
        <v>1</v>
      </c>
      <c r="G922" s="113">
        <v>0</v>
      </c>
      <c r="H922" s="113">
        <v>0</v>
      </c>
      <c r="I922" s="113">
        <v>0</v>
      </c>
      <c r="J922" s="113">
        <v>0</v>
      </c>
      <c r="K922" s="113">
        <v>1</v>
      </c>
      <c r="L922" s="113">
        <v>0</v>
      </c>
      <c r="M922" s="113">
        <v>0</v>
      </c>
      <c r="N922" s="113">
        <v>1807</v>
      </c>
    </row>
    <row r="923" spans="1:14">
      <c r="A923" s="269"/>
      <c r="B923" s="269" t="s">
        <v>2255</v>
      </c>
      <c r="C923" s="111"/>
      <c r="D923" s="112">
        <v>2</v>
      </c>
      <c r="E923" s="112">
        <v>0</v>
      </c>
      <c r="F923" s="112">
        <v>0</v>
      </c>
      <c r="G923" s="112">
        <v>0</v>
      </c>
      <c r="H923" s="112">
        <v>0</v>
      </c>
      <c r="I923" s="112">
        <v>0</v>
      </c>
      <c r="J923" s="112"/>
      <c r="K923" s="112"/>
      <c r="L923" s="112"/>
      <c r="M923" s="112"/>
      <c r="N923" s="112"/>
    </row>
    <row r="924" spans="1:14">
      <c r="A924" s="269"/>
      <c r="B924" s="269"/>
      <c r="C924" s="111" t="s">
        <v>2366</v>
      </c>
      <c r="D924" s="113"/>
      <c r="E924" s="113"/>
      <c r="F924" s="113"/>
      <c r="G924" s="113"/>
      <c r="H924" s="113"/>
      <c r="I924" s="113"/>
      <c r="J924" s="113"/>
      <c r="K924" s="113"/>
      <c r="L924" s="113"/>
      <c r="M924" s="113"/>
      <c r="N924" s="113"/>
    </row>
    <row r="925" spans="1:14">
      <c r="A925" s="269"/>
      <c r="B925" s="269"/>
      <c r="C925" s="119" t="s">
        <v>5672</v>
      </c>
      <c r="D925" s="113">
        <v>1</v>
      </c>
      <c r="E925" s="113">
        <v>0</v>
      </c>
      <c r="F925" s="113">
        <v>0</v>
      </c>
      <c r="G925" s="113">
        <v>0</v>
      </c>
      <c r="H925" s="113">
        <v>0</v>
      </c>
      <c r="I925" s="113">
        <v>0</v>
      </c>
      <c r="J925" s="113">
        <v>1</v>
      </c>
      <c r="K925" s="113">
        <v>0</v>
      </c>
      <c r="L925" s="113">
        <v>0</v>
      </c>
      <c r="M925" s="113">
        <v>0</v>
      </c>
      <c r="N925" s="113"/>
    </row>
    <row r="926" spans="1:14">
      <c r="A926" s="269"/>
      <c r="B926" s="269"/>
      <c r="C926" s="119" t="s">
        <v>5673</v>
      </c>
      <c r="D926" s="113">
        <v>1</v>
      </c>
      <c r="E926" s="113">
        <v>0</v>
      </c>
      <c r="F926" s="113">
        <v>0</v>
      </c>
      <c r="G926" s="113">
        <v>0</v>
      </c>
      <c r="H926" s="113">
        <v>0</v>
      </c>
      <c r="I926" s="113">
        <v>0</v>
      </c>
      <c r="J926" s="113">
        <v>1</v>
      </c>
      <c r="K926" s="113">
        <v>0</v>
      </c>
      <c r="L926" s="113">
        <v>0</v>
      </c>
      <c r="M926" s="113">
        <v>0</v>
      </c>
      <c r="N926" s="113"/>
    </row>
    <row r="927" spans="1:14">
      <c r="A927" s="269"/>
      <c r="B927" s="269" t="s">
        <v>2259</v>
      </c>
      <c r="C927" s="111"/>
      <c r="D927" s="112">
        <v>1</v>
      </c>
      <c r="E927" s="112">
        <v>1</v>
      </c>
      <c r="F927" s="112">
        <v>0</v>
      </c>
      <c r="G927" s="112">
        <v>0</v>
      </c>
      <c r="H927" s="112">
        <v>0</v>
      </c>
      <c r="I927" s="112">
        <v>0</v>
      </c>
      <c r="J927" s="112"/>
      <c r="K927" s="112"/>
      <c r="L927" s="112"/>
      <c r="M927" s="112"/>
      <c r="N927" s="112"/>
    </row>
    <row r="928" spans="1:14" ht="19">
      <c r="A928" s="269"/>
      <c r="B928" s="269"/>
      <c r="C928" s="116" t="s">
        <v>7580</v>
      </c>
      <c r="D928" s="113">
        <v>1</v>
      </c>
      <c r="E928" s="113">
        <v>1</v>
      </c>
      <c r="F928" s="113">
        <v>0</v>
      </c>
      <c r="G928" s="113">
        <v>0</v>
      </c>
      <c r="H928" s="113">
        <v>0</v>
      </c>
      <c r="I928" s="113">
        <v>0</v>
      </c>
      <c r="J928" s="113">
        <v>0</v>
      </c>
      <c r="K928" s="113">
        <v>0</v>
      </c>
      <c r="L928" s="113">
        <v>1</v>
      </c>
      <c r="M928" s="113">
        <v>0</v>
      </c>
      <c r="N928" s="113"/>
    </row>
    <row r="929" spans="1:14">
      <c r="A929" s="269" t="s">
        <v>87</v>
      </c>
      <c r="B929" s="114" t="s">
        <v>1904</v>
      </c>
      <c r="C929" s="111"/>
      <c r="D929" s="112">
        <v>294</v>
      </c>
      <c r="E929" s="112">
        <v>52</v>
      </c>
      <c r="F929" s="112">
        <v>60</v>
      </c>
      <c r="G929" s="112">
        <v>4</v>
      </c>
      <c r="H929" s="112">
        <v>7</v>
      </c>
      <c r="I929" s="112">
        <v>13</v>
      </c>
      <c r="J929" s="112"/>
      <c r="K929" s="112"/>
      <c r="L929" s="112"/>
      <c r="M929" s="112"/>
      <c r="N929" s="112"/>
    </row>
    <row r="930" spans="1:14">
      <c r="A930" s="269"/>
      <c r="B930" s="269" t="s">
        <v>1905</v>
      </c>
      <c r="C930" s="111"/>
      <c r="D930" s="112">
        <v>221</v>
      </c>
      <c r="E930" s="112">
        <v>37</v>
      </c>
      <c r="F930" s="112">
        <v>47</v>
      </c>
      <c r="G930" s="112">
        <v>3</v>
      </c>
      <c r="H930" s="112">
        <v>3</v>
      </c>
      <c r="I930" s="112">
        <v>6</v>
      </c>
      <c r="J930" s="112"/>
      <c r="K930" s="112"/>
      <c r="L930" s="112"/>
      <c r="M930" s="112"/>
      <c r="N930" s="112"/>
    </row>
    <row r="931" spans="1:14" ht="19">
      <c r="A931" s="269"/>
      <c r="B931" s="269"/>
      <c r="C931" s="111" t="s">
        <v>7581</v>
      </c>
      <c r="D931" s="113">
        <v>2</v>
      </c>
      <c r="E931" s="113">
        <v>0</v>
      </c>
      <c r="F931" s="113">
        <v>0</v>
      </c>
      <c r="G931" s="113">
        <v>0</v>
      </c>
      <c r="H931" s="113">
        <v>0</v>
      </c>
      <c r="I931" s="113">
        <v>0</v>
      </c>
      <c r="J931" s="113">
        <v>0</v>
      </c>
      <c r="K931" s="113">
        <v>0</v>
      </c>
      <c r="L931" s="113">
        <v>1</v>
      </c>
      <c r="M931" s="113">
        <v>0</v>
      </c>
      <c r="N931" s="113">
        <v>20371</v>
      </c>
    </row>
    <row r="932" spans="1:14">
      <c r="A932" s="269"/>
      <c r="B932" s="269"/>
      <c r="C932" s="111" t="s">
        <v>2531</v>
      </c>
      <c r="D932" s="113">
        <v>6</v>
      </c>
      <c r="E932" s="113">
        <v>1</v>
      </c>
      <c r="F932" s="113">
        <v>0</v>
      </c>
      <c r="G932" s="113">
        <v>0</v>
      </c>
      <c r="H932" s="113">
        <v>0</v>
      </c>
      <c r="I932" s="113">
        <v>0</v>
      </c>
      <c r="J932" s="113">
        <v>1</v>
      </c>
      <c r="K932" s="113">
        <v>4</v>
      </c>
      <c r="L932" s="113">
        <v>0</v>
      </c>
      <c r="M932" s="113">
        <v>2</v>
      </c>
      <c r="N932" s="113">
        <v>8336</v>
      </c>
    </row>
    <row r="933" spans="1:14">
      <c r="A933" s="269"/>
      <c r="B933" s="269"/>
      <c r="C933" s="111" t="s">
        <v>5674</v>
      </c>
      <c r="D933" s="113">
        <v>0</v>
      </c>
      <c r="E933" s="113">
        <v>2</v>
      </c>
      <c r="F933" s="113">
        <v>0</v>
      </c>
      <c r="G933" s="113">
        <v>0</v>
      </c>
      <c r="H933" s="113">
        <v>0</v>
      </c>
      <c r="I933" s="113">
        <v>0</v>
      </c>
      <c r="J933" s="113">
        <v>0</v>
      </c>
      <c r="K933" s="113">
        <v>0</v>
      </c>
      <c r="L933" s="113">
        <v>0</v>
      </c>
      <c r="M933" s="113">
        <v>2</v>
      </c>
      <c r="N933" s="113">
        <v>26615</v>
      </c>
    </row>
    <row r="934" spans="1:14" ht="19">
      <c r="A934" s="269"/>
      <c r="B934" s="269"/>
      <c r="C934" s="111" t="s">
        <v>7582</v>
      </c>
      <c r="D934" s="113">
        <v>5</v>
      </c>
      <c r="E934" s="113">
        <v>4</v>
      </c>
      <c r="F934" s="113">
        <v>0</v>
      </c>
      <c r="G934" s="113">
        <v>0</v>
      </c>
      <c r="H934" s="113">
        <v>0</v>
      </c>
      <c r="I934" s="113">
        <v>2</v>
      </c>
      <c r="J934" s="113">
        <v>2</v>
      </c>
      <c r="K934" s="113">
        <v>6</v>
      </c>
      <c r="L934" s="113">
        <v>1</v>
      </c>
      <c r="M934" s="113">
        <v>0</v>
      </c>
      <c r="N934" s="113">
        <v>119805</v>
      </c>
    </row>
    <row r="935" spans="1:14">
      <c r="A935" s="269"/>
      <c r="B935" s="269"/>
      <c r="C935" s="111" t="s">
        <v>2877</v>
      </c>
      <c r="D935" s="113">
        <v>2</v>
      </c>
      <c r="E935" s="113">
        <v>0</v>
      </c>
      <c r="F935" s="113">
        <v>0</v>
      </c>
      <c r="G935" s="113">
        <v>0</v>
      </c>
      <c r="H935" s="113">
        <v>0</v>
      </c>
      <c r="I935" s="113">
        <v>0</v>
      </c>
      <c r="J935" s="113">
        <v>0</v>
      </c>
      <c r="K935" s="113">
        <v>1</v>
      </c>
      <c r="L935" s="113">
        <v>0</v>
      </c>
      <c r="M935" s="113">
        <v>1</v>
      </c>
      <c r="N935" s="113">
        <v>13226</v>
      </c>
    </row>
    <row r="936" spans="1:14">
      <c r="A936" s="269"/>
      <c r="B936" s="269"/>
      <c r="C936" s="111" t="s">
        <v>5675</v>
      </c>
      <c r="D936" s="113">
        <v>4</v>
      </c>
      <c r="E936" s="113">
        <v>0</v>
      </c>
      <c r="F936" s="113">
        <v>0</v>
      </c>
      <c r="G936" s="113">
        <v>0</v>
      </c>
      <c r="H936" s="113">
        <v>0</v>
      </c>
      <c r="I936" s="113">
        <v>0</v>
      </c>
      <c r="J936" s="113">
        <v>1</v>
      </c>
      <c r="K936" s="113">
        <v>0</v>
      </c>
      <c r="L936" s="113">
        <v>1</v>
      </c>
      <c r="M936" s="113">
        <v>2</v>
      </c>
      <c r="N936" s="113">
        <v>32200</v>
      </c>
    </row>
    <row r="937" spans="1:14">
      <c r="A937" s="269"/>
      <c r="B937" s="269"/>
      <c r="C937" s="111" t="s">
        <v>2878</v>
      </c>
      <c r="D937" s="113">
        <v>1</v>
      </c>
      <c r="E937" s="113">
        <v>0</v>
      </c>
      <c r="F937" s="113">
        <v>1</v>
      </c>
      <c r="G937" s="113">
        <v>0</v>
      </c>
      <c r="H937" s="113">
        <v>0</v>
      </c>
      <c r="I937" s="113">
        <v>0</v>
      </c>
      <c r="J937" s="113">
        <v>0</v>
      </c>
      <c r="K937" s="113">
        <v>1</v>
      </c>
      <c r="L937" s="113">
        <v>1</v>
      </c>
      <c r="M937" s="113">
        <v>0</v>
      </c>
      <c r="N937" s="113">
        <v>14230</v>
      </c>
    </row>
    <row r="938" spans="1:14" ht="19">
      <c r="A938" s="269"/>
      <c r="B938" s="269"/>
      <c r="C938" s="111" t="s">
        <v>7583</v>
      </c>
      <c r="D938" s="113">
        <v>0</v>
      </c>
      <c r="E938" s="113">
        <v>0</v>
      </c>
      <c r="F938" s="113">
        <v>2</v>
      </c>
      <c r="G938" s="113">
        <v>0</v>
      </c>
      <c r="H938" s="113">
        <v>0</v>
      </c>
      <c r="I938" s="113">
        <v>0</v>
      </c>
      <c r="J938" s="113">
        <v>0</v>
      </c>
      <c r="K938" s="113">
        <v>1</v>
      </c>
      <c r="L938" s="113">
        <v>0</v>
      </c>
      <c r="M938" s="113">
        <v>0</v>
      </c>
      <c r="N938" s="113">
        <v>1461</v>
      </c>
    </row>
    <row r="939" spans="1:14">
      <c r="A939" s="269"/>
      <c r="B939" s="269"/>
      <c r="C939" s="111" t="s">
        <v>5676</v>
      </c>
      <c r="D939" s="113">
        <v>1</v>
      </c>
      <c r="E939" s="113">
        <v>0</v>
      </c>
      <c r="F939" s="113">
        <v>0</v>
      </c>
      <c r="G939" s="113">
        <v>0</v>
      </c>
      <c r="H939" s="113">
        <v>0</v>
      </c>
      <c r="I939" s="113">
        <v>0</v>
      </c>
      <c r="J939" s="113">
        <v>0</v>
      </c>
      <c r="K939" s="113">
        <v>0</v>
      </c>
      <c r="L939" s="113">
        <v>0</v>
      </c>
      <c r="M939" s="113">
        <v>1</v>
      </c>
      <c r="N939" s="113">
        <v>3240</v>
      </c>
    </row>
    <row r="940" spans="1:14">
      <c r="A940" s="269"/>
      <c r="B940" s="269"/>
      <c r="C940" s="111" t="s">
        <v>5677</v>
      </c>
      <c r="D940" s="113">
        <v>0</v>
      </c>
      <c r="E940" s="113">
        <v>0</v>
      </c>
      <c r="F940" s="113">
        <v>1</v>
      </c>
      <c r="G940" s="113">
        <v>0</v>
      </c>
      <c r="H940" s="113">
        <v>0</v>
      </c>
      <c r="I940" s="113">
        <v>0</v>
      </c>
      <c r="J940" s="113">
        <v>0</v>
      </c>
      <c r="K940" s="113">
        <v>0</v>
      </c>
      <c r="L940" s="113">
        <v>0</v>
      </c>
      <c r="M940" s="113">
        <v>1</v>
      </c>
      <c r="N940" s="113">
        <v>4001</v>
      </c>
    </row>
    <row r="941" spans="1:14">
      <c r="A941" s="269"/>
      <c r="B941" s="269"/>
      <c r="C941" s="111" t="s">
        <v>2879</v>
      </c>
      <c r="D941" s="113">
        <v>1</v>
      </c>
      <c r="E941" s="113">
        <v>0</v>
      </c>
      <c r="F941" s="113">
        <v>0</v>
      </c>
      <c r="G941" s="113">
        <v>0</v>
      </c>
      <c r="H941" s="113">
        <v>0</v>
      </c>
      <c r="I941" s="113">
        <v>0</v>
      </c>
      <c r="J941" s="113">
        <v>0</v>
      </c>
      <c r="K941" s="113">
        <v>0</v>
      </c>
      <c r="L941" s="113">
        <v>0</v>
      </c>
      <c r="M941" s="113">
        <v>1</v>
      </c>
      <c r="N941" s="113">
        <v>41809</v>
      </c>
    </row>
    <row r="942" spans="1:14">
      <c r="A942" s="269"/>
      <c r="B942" s="269"/>
      <c r="C942" s="111" t="s">
        <v>5678</v>
      </c>
      <c r="D942" s="113">
        <v>1</v>
      </c>
      <c r="E942" s="113">
        <v>0</v>
      </c>
      <c r="F942" s="113">
        <v>0</v>
      </c>
      <c r="G942" s="113">
        <v>0</v>
      </c>
      <c r="H942" s="113">
        <v>0</v>
      </c>
      <c r="I942" s="113">
        <v>0</v>
      </c>
      <c r="J942" s="113">
        <v>0</v>
      </c>
      <c r="K942" s="113">
        <v>0</v>
      </c>
      <c r="L942" s="113">
        <v>0</v>
      </c>
      <c r="M942" s="113">
        <v>1</v>
      </c>
      <c r="N942" s="113">
        <v>3717</v>
      </c>
    </row>
    <row r="943" spans="1:14">
      <c r="A943" s="269"/>
      <c r="B943" s="269"/>
      <c r="C943" s="111" t="s">
        <v>2279</v>
      </c>
      <c r="D943" s="113">
        <v>1</v>
      </c>
      <c r="E943" s="113">
        <v>0</v>
      </c>
      <c r="F943" s="113">
        <v>0</v>
      </c>
      <c r="G943" s="113">
        <v>0</v>
      </c>
      <c r="H943" s="113">
        <v>0</v>
      </c>
      <c r="I943" s="113">
        <v>0</v>
      </c>
      <c r="J943" s="113">
        <v>1</v>
      </c>
      <c r="K943" s="113">
        <v>0</v>
      </c>
      <c r="L943" s="113">
        <v>0</v>
      </c>
      <c r="M943" s="113">
        <v>0</v>
      </c>
      <c r="N943" s="113">
        <v>7654</v>
      </c>
    </row>
    <row r="944" spans="1:14">
      <c r="A944" s="269"/>
      <c r="B944" s="269"/>
      <c r="C944" s="111" t="s">
        <v>5679</v>
      </c>
      <c r="D944" s="113">
        <v>1</v>
      </c>
      <c r="E944" s="113">
        <v>0</v>
      </c>
      <c r="F944" s="113">
        <v>0</v>
      </c>
      <c r="G944" s="113">
        <v>0</v>
      </c>
      <c r="H944" s="113">
        <v>0</v>
      </c>
      <c r="I944" s="113">
        <v>0</v>
      </c>
      <c r="J944" s="113">
        <v>0</v>
      </c>
      <c r="K944" s="113">
        <v>0</v>
      </c>
      <c r="L944" s="113">
        <v>1</v>
      </c>
      <c r="M944" s="113">
        <v>0</v>
      </c>
      <c r="N944" s="113">
        <v>32300</v>
      </c>
    </row>
    <row r="945" spans="1:14">
      <c r="A945" s="269"/>
      <c r="B945" s="269"/>
      <c r="C945" s="116" t="s">
        <v>5680</v>
      </c>
      <c r="D945" s="113">
        <v>3</v>
      </c>
      <c r="E945" s="113">
        <v>0</v>
      </c>
      <c r="F945" s="113">
        <v>0</v>
      </c>
      <c r="G945" s="113">
        <v>0</v>
      </c>
      <c r="H945" s="113">
        <v>0</v>
      </c>
      <c r="I945" s="113">
        <v>0</v>
      </c>
      <c r="J945" s="113">
        <v>1</v>
      </c>
      <c r="K945" s="113">
        <v>0</v>
      </c>
      <c r="L945" s="113">
        <v>0</v>
      </c>
      <c r="M945" s="113">
        <v>2</v>
      </c>
      <c r="N945" s="113">
        <v>28319</v>
      </c>
    </row>
    <row r="946" spans="1:14">
      <c r="A946" s="269"/>
      <c r="B946" s="269"/>
      <c r="C946" s="116" t="s">
        <v>5681</v>
      </c>
      <c r="D946" s="113">
        <v>0</v>
      </c>
      <c r="E946" s="113">
        <v>0</v>
      </c>
      <c r="F946" s="113">
        <v>0</v>
      </c>
      <c r="G946" s="113">
        <v>0</v>
      </c>
      <c r="H946" s="113">
        <v>0</v>
      </c>
      <c r="I946" s="113">
        <v>1</v>
      </c>
      <c r="J946" s="113">
        <v>0</v>
      </c>
      <c r="K946" s="113">
        <v>0</v>
      </c>
      <c r="L946" s="113">
        <v>0</v>
      </c>
      <c r="M946" s="113">
        <v>1</v>
      </c>
      <c r="N946" s="113">
        <v>10536</v>
      </c>
    </row>
    <row r="947" spans="1:14" ht="19">
      <c r="A947" s="269"/>
      <c r="B947" s="269"/>
      <c r="C947" s="116" t="s">
        <v>7584</v>
      </c>
      <c r="D947" s="113">
        <v>5</v>
      </c>
      <c r="E947" s="113">
        <v>2</v>
      </c>
      <c r="F947" s="113">
        <v>1</v>
      </c>
      <c r="G947" s="113">
        <v>0</v>
      </c>
      <c r="H947" s="113">
        <v>0</v>
      </c>
      <c r="I947" s="113">
        <v>0</v>
      </c>
      <c r="J947" s="113">
        <v>1</v>
      </c>
      <c r="K947" s="113">
        <v>4</v>
      </c>
      <c r="L947" s="113">
        <v>1</v>
      </c>
      <c r="M947" s="113">
        <v>1</v>
      </c>
      <c r="N947" s="113">
        <v>94777</v>
      </c>
    </row>
    <row r="948" spans="1:14">
      <c r="A948" s="269"/>
      <c r="B948" s="269"/>
      <c r="C948" s="111" t="s">
        <v>2881</v>
      </c>
      <c r="D948" s="113">
        <v>0</v>
      </c>
      <c r="E948" s="113">
        <v>0</v>
      </c>
      <c r="F948" s="113">
        <v>1</v>
      </c>
      <c r="G948" s="113">
        <v>0</v>
      </c>
      <c r="H948" s="113">
        <v>0</v>
      </c>
      <c r="I948" s="113">
        <v>0</v>
      </c>
      <c r="J948" s="113">
        <v>0</v>
      </c>
      <c r="K948" s="113">
        <v>1</v>
      </c>
      <c r="L948" s="113">
        <v>0</v>
      </c>
      <c r="M948" s="113">
        <v>0</v>
      </c>
      <c r="N948" s="113">
        <v>3967</v>
      </c>
    </row>
    <row r="949" spans="1:14">
      <c r="A949" s="269"/>
      <c r="B949" s="269"/>
      <c r="C949" s="111" t="s">
        <v>5682</v>
      </c>
      <c r="D949" s="113">
        <v>1</v>
      </c>
      <c r="E949" s="113">
        <v>0</v>
      </c>
      <c r="F949" s="113">
        <v>0</v>
      </c>
      <c r="G949" s="113">
        <v>0</v>
      </c>
      <c r="H949" s="113">
        <v>0</v>
      </c>
      <c r="I949" s="113">
        <v>0</v>
      </c>
      <c r="J949" s="113">
        <v>0</v>
      </c>
      <c r="K949" s="113">
        <v>0</v>
      </c>
      <c r="L949" s="113">
        <v>1</v>
      </c>
      <c r="M949" s="113">
        <v>0</v>
      </c>
      <c r="N949" s="113">
        <v>5560</v>
      </c>
    </row>
    <row r="950" spans="1:14">
      <c r="A950" s="269"/>
      <c r="B950" s="269"/>
      <c r="C950" s="111" t="s">
        <v>2588</v>
      </c>
      <c r="D950" s="113">
        <v>0</v>
      </c>
      <c r="E950" s="113">
        <v>0</v>
      </c>
      <c r="F950" s="113">
        <v>1</v>
      </c>
      <c r="G950" s="113">
        <v>0</v>
      </c>
      <c r="H950" s="113">
        <v>0</v>
      </c>
      <c r="I950" s="113">
        <v>0</v>
      </c>
      <c r="J950" s="113">
        <v>0</v>
      </c>
      <c r="K950" s="113">
        <v>0</v>
      </c>
      <c r="L950" s="113">
        <v>0</v>
      </c>
      <c r="M950" s="113">
        <v>1</v>
      </c>
      <c r="N950" s="113">
        <v>2283</v>
      </c>
    </row>
    <row r="951" spans="1:14">
      <c r="A951" s="269"/>
      <c r="B951" s="269"/>
      <c r="C951" s="111" t="s">
        <v>2888</v>
      </c>
      <c r="D951" s="113">
        <v>2</v>
      </c>
      <c r="E951" s="113">
        <v>0</v>
      </c>
      <c r="F951" s="113">
        <v>0</v>
      </c>
      <c r="G951" s="113">
        <v>0</v>
      </c>
      <c r="H951" s="113">
        <v>0</v>
      </c>
      <c r="I951" s="113">
        <v>0</v>
      </c>
      <c r="J951" s="113">
        <v>0</v>
      </c>
      <c r="K951" s="113">
        <v>0</v>
      </c>
      <c r="L951" s="113">
        <v>1</v>
      </c>
      <c r="M951" s="113">
        <v>1</v>
      </c>
      <c r="N951" s="113">
        <v>100094</v>
      </c>
    </row>
    <row r="952" spans="1:14">
      <c r="A952" s="269"/>
      <c r="B952" s="269"/>
      <c r="C952" s="111" t="s">
        <v>5683</v>
      </c>
      <c r="D952" s="113">
        <v>1</v>
      </c>
      <c r="E952" s="113">
        <v>0</v>
      </c>
      <c r="F952" s="113">
        <v>0</v>
      </c>
      <c r="G952" s="113">
        <v>0</v>
      </c>
      <c r="H952" s="113">
        <v>0</v>
      </c>
      <c r="I952" s="113">
        <v>0</v>
      </c>
      <c r="J952" s="113">
        <v>1</v>
      </c>
      <c r="K952" s="113">
        <v>0</v>
      </c>
      <c r="L952" s="113">
        <v>0</v>
      </c>
      <c r="M952" s="113">
        <v>0</v>
      </c>
      <c r="N952" s="113">
        <v>2465</v>
      </c>
    </row>
    <row r="953" spans="1:14">
      <c r="A953" s="269"/>
      <c r="B953" s="269"/>
      <c r="C953" s="111" t="s">
        <v>2889</v>
      </c>
      <c r="D953" s="113">
        <v>1</v>
      </c>
      <c r="E953" s="113">
        <v>0</v>
      </c>
      <c r="F953" s="113">
        <v>0</v>
      </c>
      <c r="G953" s="113">
        <v>0</v>
      </c>
      <c r="H953" s="113">
        <v>0</v>
      </c>
      <c r="I953" s="113">
        <v>0</v>
      </c>
      <c r="J953" s="113">
        <v>0</v>
      </c>
      <c r="K953" s="113">
        <v>0</v>
      </c>
      <c r="L953" s="113">
        <v>0</v>
      </c>
      <c r="M953" s="113">
        <v>1</v>
      </c>
      <c r="N953" s="113">
        <v>11954</v>
      </c>
    </row>
    <row r="954" spans="1:14">
      <c r="A954" s="269"/>
      <c r="B954" s="269"/>
      <c r="C954" s="111" t="s">
        <v>2892</v>
      </c>
      <c r="D954" s="113">
        <v>0</v>
      </c>
      <c r="E954" s="113">
        <v>1</v>
      </c>
      <c r="F954" s="113">
        <v>0</v>
      </c>
      <c r="G954" s="113">
        <v>0</v>
      </c>
      <c r="H954" s="113">
        <v>0</v>
      </c>
      <c r="I954" s="113">
        <v>0</v>
      </c>
      <c r="J954" s="113">
        <v>0</v>
      </c>
      <c r="K954" s="113">
        <v>1</v>
      </c>
      <c r="L954" s="113">
        <v>0</v>
      </c>
      <c r="M954" s="113">
        <v>0</v>
      </c>
      <c r="N954" s="113">
        <v>39878</v>
      </c>
    </row>
    <row r="955" spans="1:14">
      <c r="A955" s="269"/>
      <c r="B955" s="269"/>
      <c r="C955" s="111" t="s">
        <v>5684</v>
      </c>
      <c r="D955" s="113">
        <v>1</v>
      </c>
      <c r="E955" s="113">
        <v>0</v>
      </c>
      <c r="F955" s="113">
        <v>0</v>
      </c>
      <c r="G955" s="113">
        <v>0</v>
      </c>
      <c r="H955" s="113">
        <v>0</v>
      </c>
      <c r="I955" s="113">
        <v>0</v>
      </c>
      <c r="J955" s="113">
        <v>0</v>
      </c>
      <c r="K955" s="113">
        <v>0</v>
      </c>
      <c r="L955" s="113">
        <v>0</v>
      </c>
      <c r="M955" s="113">
        <v>1</v>
      </c>
      <c r="N955" s="113">
        <v>2235</v>
      </c>
    </row>
    <row r="956" spans="1:14">
      <c r="A956" s="269"/>
      <c r="B956" s="269"/>
      <c r="C956" s="111" t="s">
        <v>2893</v>
      </c>
      <c r="D956" s="113">
        <v>3</v>
      </c>
      <c r="E956" s="113">
        <v>2</v>
      </c>
      <c r="F956" s="113">
        <v>0</v>
      </c>
      <c r="G956" s="113">
        <v>0</v>
      </c>
      <c r="H956" s="113">
        <v>0</v>
      </c>
      <c r="I956" s="113">
        <v>0</v>
      </c>
      <c r="J956" s="113">
        <v>1</v>
      </c>
      <c r="K956" s="113">
        <v>1</v>
      </c>
      <c r="L956" s="113">
        <v>0</v>
      </c>
      <c r="M956" s="113">
        <v>3</v>
      </c>
      <c r="N956" s="113">
        <v>92930</v>
      </c>
    </row>
    <row r="957" spans="1:14">
      <c r="A957" s="269"/>
      <c r="B957" s="269"/>
      <c r="C957" s="111" t="s">
        <v>2894</v>
      </c>
      <c r="D957" s="113">
        <v>1</v>
      </c>
      <c r="E957" s="113">
        <v>1</v>
      </c>
      <c r="F957" s="113">
        <v>0</v>
      </c>
      <c r="G957" s="113">
        <v>0</v>
      </c>
      <c r="H957" s="113">
        <v>0</v>
      </c>
      <c r="I957" s="113">
        <v>0</v>
      </c>
      <c r="J957" s="113">
        <v>1</v>
      </c>
      <c r="K957" s="113">
        <v>0</v>
      </c>
      <c r="L957" s="113">
        <v>0</v>
      </c>
      <c r="M957" s="113">
        <v>1</v>
      </c>
      <c r="N957" s="113">
        <v>54772</v>
      </c>
    </row>
    <row r="958" spans="1:14">
      <c r="A958" s="269"/>
      <c r="B958" s="269"/>
      <c r="C958" s="111" t="s">
        <v>1923</v>
      </c>
      <c r="D958" s="113">
        <v>1</v>
      </c>
      <c r="E958" s="113">
        <v>0</v>
      </c>
      <c r="F958" s="113">
        <v>0</v>
      </c>
      <c r="G958" s="113">
        <v>0</v>
      </c>
      <c r="H958" s="113">
        <v>0</v>
      </c>
      <c r="I958" s="113">
        <v>0</v>
      </c>
      <c r="J958" s="113">
        <v>1</v>
      </c>
      <c r="K958" s="113">
        <v>0</v>
      </c>
      <c r="L958" s="113">
        <v>0</v>
      </c>
      <c r="M958" s="113">
        <v>0</v>
      </c>
      <c r="N958" s="113">
        <v>1707</v>
      </c>
    </row>
    <row r="959" spans="1:14" ht="19">
      <c r="A959" s="269"/>
      <c r="B959" s="269"/>
      <c r="C959" s="111" t="s">
        <v>7585</v>
      </c>
      <c r="D959" s="113">
        <v>24</v>
      </c>
      <c r="E959" s="113">
        <v>1</v>
      </c>
      <c r="F959" s="113">
        <v>20</v>
      </c>
      <c r="G959" s="113">
        <v>1</v>
      </c>
      <c r="H959" s="113">
        <v>1</v>
      </c>
      <c r="I959" s="113">
        <v>0</v>
      </c>
      <c r="J959" s="113">
        <v>12</v>
      </c>
      <c r="K959" s="113">
        <v>14</v>
      </c>
      <c r="L959" s="113">
        <v>14</v>
      </c>
      <c r="M959" s="113">
        <v>5</v>
      </c>
      <c r="N959" s="113">
        <v>673708</v>
      </c>
    </row>
    <row r="960" spans="1:14">
      <c r="A960" s="269"/>
      <c r="B960" s="269"/>
      <c r="C960" s="111" t="s">
        <v>5685</v>
      </c>
      <c r="D960" s="113">
        <v>0</v>
      </c>
      <c r="E960" s="113">
        <v>0</v>
      </c>
      <c r="F960" s="113">
        <v>2</v>
      </c>
      <c r="G960" s="113">
        <v>0</v>
      </c>
      <c r="H960" s="113">
        <v>0</v>
      </c>
      <c r="I960" s="113">
        <v>0</v>
      </c>
      <c r="J960" s="113">
        <v>0</v>
      </c>
      <c r="K960" s="113">
        <v>1</v>
      </c>
      <c r="L960" s="113">
        <v>0</v>
      </c>
      <c r="M960" s="113">
        <v>1</v>
      </c>
      <c r="N960" s="113">
        <v>5536</v>
      </c>
    </row>
    <row r="961" spans="1:14" ht="19">
      <c r="A961" s="269"/>
      <c r="B961" s="269"/>
      <c r="C961" s="111" t="s">
        <v>7586</v>
      </c>
      <c r="D961" s="113">
        <v>3</v>
      </c>
      <c r="E961" s="113">
        <v>1</v>
      </c>
      <c r="F961" s="113">
        <v>0</v>
      </c>
      <c r="G961" s="113">
        <v>0</v>
      </c>
      <c r="H961" s="113">
        <v>0</v>
      </c>
      <c r="I961" s="113">
        <v>0</v>
      </c>
      <c r="J961" s="113">
        <v>1</v>
      </c>
      <c r="K961" s="113">
        <v>0</v>
      </c>
      <c r="L961" s="113">
        <v>1</v>
      </c>
      <c r="M961" s="113">
        <v>1</v>
      </c>
      <c r="N961" s="113">
        <v>47548</v>
      </c>
    </row>
    <row r="962" spans="1:14">
      <c r="A962" s="269"/>
      <c r="B962" s="269"/>
      <c r="C962" s="111" t="s">
        <v>2897</v>
      </c>
      <c r="D962" s="113">
        <v>2</v>
      </c>
      <c r="E962" s="113">
        <v>0</v>
      </c>
      <c r="F962" s="113">
        <v>0</v>
      </c>
      <c r="G962" s="113">
        <v>0</v>
      </c>
      <c r="H962" s="113">
        <v>0</v>
      </c>
      <c r="I962" s="113">
        <v>0</v>
      </c>
      <c r="J962" s="113">
        <v>0</v>
      </c>
      <c r="K962" s="113">
        <v>2</v>
      </c>
      <c r="L962" s="113">
        <v>0</v>
      </c>
      <c r="M962" s="113">
        <v>0</v>
      </c>
      <c r="N962" s="113">
        <v>31653</v>
      </c>
    </row>
    <row r="963" spans="1:14">
      <c r="A963" s="269"/>
      <c r="B963" s="269"/>
      <c r="C963" s="111" t="s">
        <v>5686</v>
      </c>
      <c r="D963" s="113">
        <v>3</v>
      </c>
      <c r="E963" s="113">
        <v>0</v>
      </c>
      <c r="F963" s="113">
        <v>0</v>
      </c>
      <c r="G963" s="113">
        <v>0</v>
      </c>
      <c r="H963" s="113">
        <v>0</v>
      </c>
      <c r="I963" s="113">
        <v>0</v>
      </c>
      <c r="J963" s="113">
        <v>0</v>
      </c>
      <c r="K963" s="113">
        <v>1</v>
      </c>
      <c r="L963" s="113">
        <v>2</v>
      </c>
      <c r="M963" s="113">
        <v>0</v>
      </c>
      <c r="N963" s="113">
        <v>5223</v>
      </c>
    </row>
    <row r="964" spans="1:14">
      <c r="A964" s="269"/>
      <c r="B964" s="269"/>
      <c r="C964" s="111" t="s">
        <v>2898</v>
      </c>
      <c r="D964" s="113">
        <v>1</v>
      </c>
      <c r="E964" s="113">
        <v>0</v>
      </c>
      <c r="F964" s="113">
        <v>0</v>
      </c>
      <c r="G964" s="113">
        <v>0</v>
      </c>
      <c r="H964" s="113">
        <v>0</v>
      </c>
      <c r="I964" s="113">
        <v>0</v>
      </c>
      <c r="J964" s="113">
        <v>0</v>
      </c>
      <c r="K964" s="113">
        <v>1</v>
      </c>
      <c r="L964" s="113">
        <v>0</v>
      </c>
      <c r="M964" s="113">
        <v>0</v>
      </c>
      <c r="N964" s="113">
        <v>9635</v>
      </c>
    </row>
    <row r="965" spans="1:14">
      <c r="A965" s="269"/>
      <c r="B965" s="269"/>
      <c r="C965" s="111" t="s">
        <v>2899</v>
      </c>
      <c r="D965" s="113">
        <v>1</v>
      </c>
      <c r="E965" s="113">
        <v>0</v>
      </c>
      <c r="F965" s="113">
        <v>0</v>
      </c>
      <c r="G965" s="113">
        <v>0</v>
      </c>
      <c r="H965" s="113">
        <v>0</v>
      </c>
      <c r="I965" s="113">
        <v>0</v>
      </c>
      <c r="J965" s="113">
        <v>0</v>
      </c>
      <c r="K965" s="113">
        <v>1</v>
      </c>
      <c r="L965" s="113">
        <v>0</v>
      </c>
      <c r="M965" s="113">
        <v>0</v>
      </c>
      <c r="N965" s="113">
        <v>12052</v>
      </c>
    </row>
    <row r="966" spans="1:14">
      <c r="A966" s="269"/>
      <c r="B966" s="269"/>
      <c r="C966" s="111" t="s">
        <v>2900</v>
      </c>
      <c r="D966" s="113">
        <v>2</v>
      </c>
      <c r="E966" s="113">
        <v>0</v>
      </c>
      <c r="F966" s="113">
        <v>0</v>
      </c>
      <c r="G966" s="113">
        <v>0</v>
      </c>
      <c r="H966" s="113">
        <v>0</v>
      </c>
      <c r="I966" s="113">
        <v>0</v>
      </c>
      <c r="J966" s="113">
        <v>1</v>
      </c>
      <c r="K966" s="113">
        <v>1</v>
      </c>
      <c r="L966" s="113">
        <v>0</v>
      </c>
      <c r="M966" s="113">
        <v>0</v>
      </c>
      <c r="N966" s="113">
        <v>80044</v>
      </c>
    </row>
    <row r="967" spans="1:14">
      <c r="A967" s="269"/>
      <c r="B967" s="269"/>
      <c r="C967" s="111" t="s">
        <v>2081</v>
      </c>
      <c r="D967" s="113">
        <v>1</v>
      </c>
      <c r="E967" s="113">
        <v>0</v>
      </c>
      <c r="F967" s="113">
        <v>1</v>
      </c>
      <c r="G967" s="113">
        <v>0</v>
      </c>
      <c r="H967" s="113">
        <v>0</v>
      </c>
      <c r="I967" s="113">
        <v>1</v>
      </c>
      <c r="J967" s="113">
        <v>0</v>
      </c>
      <c r="K967" s="113">
        <v>1</v>
      </c>
      <c r="L967" s="113">
        <v>0</v>
      </c>
      <c r="M967" s="113">
        <v>2</v>
      </c>
      <c r="N967" s="113">
        <v>20228</v>
      </c>
    </row>
    <row r="968" spans="1:14">
      <c r="A968" s="269"/>
      <c r="B968" s="269"/>
      <c r="C968" s="111" t="s">
        <v>2901</v>
      </c>
      <c r="D968" s="113">
        <v>5</v>
      </c>
      <c r="E968" s="113">
        <v>0</v>
      </c>
      <c r="F968" s="113">
        <v>1</v>
      </c>
      <c r="G968" s="113">
        <v>0</v>
      </c>
      <c r="H968" s="113">
        <v>0</v>
      </c>
      <c r="I968" s="113">
        <v>0</v>
      </c>
      <c r="J968" s="113">
        <v>3</v>
      </c>
      <c r="K968" s="113">
        <v>0</v>
      </c>
      <c r="L968" s="113">
        <v>2</v>
      </c>
      <c r="M968" s="113">
        <v>1</v>
      </c>
      <c r="N968" s="113">
        <v>94290</v>
      </c>
    </row>
    <row r="969" spans="1:14">
      <c r="A969" s="269"/>
      <c r="B969" s="269"/>
      <c r="C969" s="111" t="s">
        <v>2902</v>
      </c>
      <c r="D969" s="113">
        <v>1</v>
      </c>
      <c r="E969" s="113">
        <v>0</v>
      </c>
      <c r="F969" s="113">
        <v>0</v>
      </c>
      <c r="G969" s="113">
        <v>0</v>
      </c>
      <c r="H969" s="113">
        <v>0</v>
      </c>
      <c r="I969" s="113">
        <v>0</v>
      </c>
      <c r="J969" s="113">
        <v>0</v>
      </c>
      <c r="K969" s="113">
        <v>0</v>
      </c>
      <c r="L969" s="113">
        <v>1</v>
      </c>
      <c r="M969" s="113">
        <v>0</v>
      </c>
      <c r="N969" s="113">
        <v>30015</v>
      </c>
    </row>
    <row r="970" spans="1:14">
      <c r="A970" s="269"/>
      <c r="B970" s="269"/>
      <c r="C970" s="111" t="s">
        <v>2903</v>
      </c>
      <c r="D970" s="113">
        <v>1</v>
      </c>
      <c r="E970" s="113">
        <v>0</v>
      </c>
      <c r="F970" s="113">
        <v>0</v>
      </c>
      <c r="G970" s="113">
        <v>0</v>
      </c>
      <c r="H970" s="113">
        <v>0</v>
      </c>
      <c r="I970" s="113">
        <v>0</v>
      </c>
      <c r="J970" s="113">
        <v>1</v>
      </c>
      <c r="K970" s="113">
        <v>0</v>
      </c>
      <c r="L970" s="113">
        <v>0</v>
      </c>
      <c r="M970" s="113">
        <v>0</v>
      </c>
      <c r="N970" s="113">
        <v>14316</v>
      </c>
    </row>
    <row r="971" spans="1:14">
      <c r="A971" s="269"/>
      <c r="B971" s="269"/>
      <c r="C971" s="111" t="s">
        <v>2292</v>
      </c>
      <c r="D971" s="113">
        <v>1</v>
      </c>
      <c r="E971" s="113">
        <v>0</v>
      </c>
      <c r="F971" s="113">
        <v>0</v>
      </c>
      <c r="G971" s="113">
        <v>0</v>
      </c>
      <c r="H971" s="113">
        <v>0</v>
      </c>
      <c r="I971" s="113">
        <v>0</v>
      </c>
      <c r="J971" s="113">
        <v>0</v>
      </c>
      <c r="K971" s="113">
        <v>0</v>
      </c>
      <c r="L971" s="113">
        <v>1</v>
      </c>
      <c r="M971" s="113">
        <v>0</v>
      </c>
      <c r="N971" s="113">
        <v>26084</v>
      </c>
    </row>
    <row r="972" spans="1:14">
      <c r="A972" s="269"/>
      <c r="B972" s="269"/>
      <c r="C972" s="111" t="s">
        <v>2904</v>
      </c>
      <c r="D972" s="113">
        <v>2</v>
      </c>
      <c r="E972" s="113">
        <v>0</v>
      </c>
      <c r="F972" s="113">
        <v>0</v>
      </c>
      <c r="G972" s="113">
        <v>0</v>
      </c>
      <c r="H972" s="113">
        <v>0</v>
      </c>
      <c r="I972" s="113">
        <v>0</v>
      </c>
      <c r="J972" s="113">
        <v>1</v>
      </c>
      <c r="K972" s="113">
        <v>1</v>
      </c>
      <c r="L972" s="113">
        <v>0</v>
      </c>
      <c r="M972" s="113">
        <v>0</v>
      </c>
      <c r="N972" s="113">
        <v>3672</v>
      </c>
    </row>
    <row r="973" spans="1:14">
      <c r="A973" s="269"/>
      <c r="B973" s="269"/>
      <c r="C973" s="111" t="s">
        <v>5687</v>
      </c>
      <c r="D973" s="113">
        <v>2</v>
      </c>
      <c r="E973" s="113">
        <v>0</v>
      </c>
      <c r="F973" s="113">
        <v>0</v>
      </c>
      <c r="G973" s="113">
        <v>0</v>
      </c>
      <c r="H973" s="113">
        <v>0</v>
      </c>
      <c r="I973" s="113">
        <v>0</v>
      </c>
      <c r="J973" s="113">
        <v>1</v>
      </c>
      <c r="K973" s="113">
        <v>0</v>
      </c>
      <c r="L973" s="113">
        <v>1</v>
      </c>
      <c r="M973" s="113">
        <v>0</v>
      </c>
      <c r="N973" s="113">
        <v>20258</v>
      </c>
    </row>
    <row r="974" spans="1:14">
      <c r="A974" s="269"/>
      <c r="B974" s="269"/>
      <c r="C974" s="111" t="s">
        <v>2906</v>
      </c>
      <c r="D974" s="113">
        <v>1</v>
      </c>
      <c r="E974" s="113">
        <v>0</v>
      </c>
      <c r="F974" s="113">
        <v>0</v>
      </c>
      <c r="G974" s="113">
        <v>0</v>
      </c>
      <c r="H974" s="113">
        <v>0</v>
      </c>
      <c r="I974" s="113">
        <v>0</v>
      </c>
      <c r="J974" s="113">
        <v>0</v>
      </c>
      <c r="K974" s="113">
        <v>1</v>
      </c>
      <c r="L974" s="113">
        <v>0</v>
      </c>
      <c r="M974" s="113">
        <v>0</v>
      </c>
      <c r="N974" s="113">
        <v>36700</v>
      </c>
    </row>
    <row r="975" spans="1:14" ht="19">
      <c r="A975" s="269"/>
      <c r="B975" s="269"/>
      <c r="C975" s="111" t="s">
        <v>7587</v>
      </c>
      <c r="D975" s="113">
        <v>4</v>
      </c>
      <c r="E975" s="113">
        <v>0</v>
      </c>
      <c r="F975" s="113">
        <v>0</v>
      </c>
      <c r="G975" s="113">
        <v>0</v>
      </c>
      <c r="H975" s="113">
        <v>0</v>
      </c>
      <c r="I975" s="113">
        <v>0</v>
      </c>
      <c r="J975" s="113">
        <v>1</v>
      </c>
      <c r="K975" s="113">
        <v>0</v>
      </c>
      <c r="L975" s="113">
        <v>1</v>
      </c>
      <c r="M975" s="113">
        <v>1</v>
      </c>
      <c r="N975" s="113">
        <v>201280</v>
      </c>
    </row>
    <row r="976" spans="1:14">
      <c r="A976" s="269"/>
      <c r="B976" s="269"/>
      <c r="C976" s="111" t="s">
        <v>5688</v>
      </c>
      <c r="D976" s="113">
        <v>1</v>
      </c>
      <c r="E976" s="113">
        <v>0</v>
      </c>
      <c r="F976" s="113">
        <v>0</v>
      </c>
      <c r="G976" s="113">
        <v>0</v>
      </c>
      <c r="H976" s="113">
        <v>0</v>
      </c>
      <c r="I976" s="113">
        <v>0</v>
      </c>
      <c r="J976" s="113">
        <v>0</v>
      </c>
      <c r="K976" s="113">
        <v>0</v>
      </c>
      <c r="L976" s="113">
        <v>1</v>
      </c>
      <c r="M976" s="113">
        <v>0</v>
      </c>
      <c r="N976" s="113">
        <v>19155</v>
      </c>
    </row>
    <row r="977" spans="1:14">
      <c r="A977" s="269"/>
      <c r="B977" s="269"/>
      <c r="C977" s="111" t="s">
        <v>3869</v>
      </c>
      <c r="D977" s="113">
        <v>2</v>
      </c>
      <c r="E977" s="113">
        <v>0</v>
      </c>
      <c r="F977" s="113">
        <v>0</v>
      </c>
      <c r="G977" s="113">
        <v>0</v>
      </c>
      <c r="H977" s="113">
        <v>0</v>
      </c>
      <c r="I977" s="113">
        <v>0</v>
      </c>
      <c r="J977" s="113">
        <v>0</v>
      </c>
      <c r="K977" s="113">
        <v>0</v>
      </c>
      <c r="L977" s="113">
        <v>1</v>
      </c>
      <c r="M977" s="113">
        <v>1</v>
      </c>
      <c r="N977" s="113">
        <v>8378</v>
      </c>
    </row>
    <row r="978" spans="1:14">
      <c r="A978" s="269"/>
      <c r="B978" s="269"/>
      <c r="C978" s="111" t="s">
        <v>5689</v>
      </c>
      <c r="D978" s="113">
        <v>1</v>
      </c>
      <c r="E978" s="113">
        <v>0</v>
      </c>
      <c r="F978" s="113">
        <v>0</v>
      </c>
      <c r="G978" s="113">
        <v>0</v>
      </c>
      <c r="H978" s="113">
        <v>0</v>
      </c>
      <c r="I978" s="113">
        <v>0</v>
      </c>
      <c r="J978" s="113">
        <v>0</v>
      </c>
      <c r="K978" s="113">
        <v>0</v>
      </c>
      <c r="L978" s="113">
        <v>0</v>
      </c>
      <c r="M978" s="113">
        <v>1</v>
      </c>
      <c r="N978" s="113">
        <v>5094</v>
      </c>
    </row>
    <row r="979" spans="1:14">
      <c r="A979" s="269"/>
      <c r="B979" s="269"/>
      <c r="C979" s="111" t="s">
        <v>5690</v>
      </c>
      <c r="D979" s="113">
        <v>1</v>
      </c>
      <c r="E979" s="113">
        <v>0</v>
      </c>
      <c r="F979" s="113">
        <v>0</v>
      </c>
      <c r="G979" s="113">
        <v>0</v>
      </c>
      <c r="H979" s="113">
        <v>0</v>
      </c>
      <c r="I979" s="113">
        <v>0</v>
      </c>
      <c r="J979" s="113">
        <v>1</v>
      </c>
      <c r="K979" s="113">
        <v>0</v>
      </c>
      <c r="L979" s="113">
        <v>0</v>
      </c>
      <c r="M979" s="113">
        <v>0</v>
      </c>
      <c r="N979" s="113">
        <v>10918</v>
      </c>
    </row>
    <row r="980" spans="1:14">
      <c r="A980" s="269"/>
      <c r="B980" s="269"/>
      <c r="C980" s="111" t="s">
        <v>2572</v>
      </c>
      <c r="D980" s="113">
        <v>1</v>
      </c>
      <c r="E980" s="113">
        <v>0</v>
      </c>
      <c r="F980" s="113">
        <v>0</v>
      </c>
      <c r="G980" s="113">
        <v>0</v>
      </c>
      <c r="H980" s="113">
        <v>0</v>
      </c>
      <c r="I980" s="113">
        <v>0</v>
      </c>
      <c r="J980" s="113">
        <v>0</v>
      </c>
      <c r="K980" s="113">
        <v>0</v>
      </c>
      <c r="L980" s="113">
        <v>0</v>
      </c>
      <c r="M980" s="113">
        <v>1</v>
      </c>
      <c r="N980" s="113">
        <v>4426</v>
      </c>
    </row>
    <row r="981" spans="1:14">
      <c r="A981" s="269"/>
      <c r="B981" s="269"/>
      <c r="C981" s="111" t="s">
        <v>5691</v>
      </c>
      <c r="D981" s="113">
        <v>0</v>
      </c>
      <c r="E981" s="113">
        <v>1</v>
      </c>
      <c r="F981" s="113">
        <v>0</v>
      </c>
      <c r="G981" s="113">
        <v>0</v>
      </c>
      <c r="H981" s="113">
        <v>0</v>
      </c>
      <c r="I981" s="113">
        <v>0</v>
      </c>
      <c r="J981" s="113">
        <v>1</v>
      </c>
      <c r="K981" s="113">
        <v>0</v>
      </c>
      <c r="L981" s="113">
        <v>0</v>
      </c>
      <c r="M981" s="113">
        <v>0</v>
      </c>
      <c r="N981" s="113">
        <v>1204</v>
      </c>
    </row>
    <row r="982" spans="1:14">
      <c r="A982" s="269"/>
      <c r="B982" s="269"/>
      <c r="C982" s="116" t="s">
        <v>5692</v>
      </c>
      <c r="D982" s="113">
        <v>1</v>
      </c>
      <c r="E982" s="113">
        <v>1</v>
      </c>
      <c r="F982" s="113">
        <v>0</v>
      </c>
      <c r="G982" s="113">
        <v>0</v>
      </c>
      <c r="H982" s="113">
        <v>0</v>
      </c>
      <c r="I982" s="113">
        <v>0</v>
      </c>
      <c r="J982" s="113">
        <v>2</v>
      </c>
      <c r="K982" s="113">
        <v>0</v>
      </c>
      <c r="L982" s="113">
        <v>0</v>
      </c>
      <c r="M982" s="113">
        <v>0</v>
      </c>
      <c r="N982" s="113">
        <v>13582</v>
      </c>
    </row>
    <row r="983" spans="1:14">
      <c r="A983" s="269"/>
      <c r="B983" s="269"/>
      <c r="C983" s="116" t="s">
        <v>4014</v>
      </c>
      <c r="D983" s="113">
        <v>0</v>
      </c>
      <c r="E983" s="113">
        <v>1</v>
      </c>
      <c r="F983" s="113">
        <v>0</v>
      </c>
      <c r="G983" s="113">
        <v>0</v>
      </c>
      <c r="H983" s="113">
        <v>0</v>
      </c>
      <c r="I983" s="113">
        <v>0</v>
      </c>
      <c r="J983" s="113">
        <v>0</v>
      </c>
      <c r="K983" s="113">
        <v>1</v>
      </c>
      <c r="L983" s="113">
        <v>0</v>
      </c>
      <c r="M983" s="113">
        <v>0</v>
      </c>
      <c r="N983" s="113">
        <v>2561</v>
      </c>
    </row>
    <row r="984" spans="1:14">
      <c r="A984" s="269"/>
      <c r="B984" s="269"/>
      <c r="C984" s="116" t="s">
        <v>2909</v>
      </c>
      <c r="D984" s="113">
        <v>1</v>
      </c>
      <c r="E984" s="113">
        <v>0</v>
      </c>
      <c r="F984" s="113">
        <v>1</v>
      </c>
      <c r="G984" s="113">
        <v>0</v>
      </c>
      <c r="H984" s="113">
        <v>0</v>
      </c>
      <c r="I984" s="113">
        <v>0</v>
      </c>
      <c r="J984" s="113">
        <v>2</v>
      </c>
      <c r="K984" s="113">
        <v>0</v>
      </c>
      <c r="L984" s="113">
        <v>0</v>
      </c>
      <c r="M984" s="113">
        <v>0</v>
      </c>
      <c r="N984" s="113">
        <v>7335</v>
      </c>
    </row>
    <row r="985" spans="1:14">
      <c r="A985" s="269"/>
      <c r="B985" s="269"/>
      <c r="C985" s="116" t="s">
        <v>2487</v>
      </c>
      <c r="D985" s="113">
        <v>8</v>
      </c>
      <c r="E985" s="113">
        <v>0</v>
      </c>
      <c r="F985" s="113">
        <v>0</v>
      </c>
      <c r="G985" s="113">
        <v>0</v>
      </c>
      <c r="H985" s="113">
        <v>0</v>
      </c>
      <c r="I985" s="113">
        <v>1</v>
      </c>
      <c r="J985" s="113">
        <v>2</v>
      </c>
      <c r="K985" s="113">
        <v>2</v>
      </c>
      <c r="L985" s="113">
        <v>1</v>
      </c>
      <c r="M985" s="113">
        <v>4</v>
      </c>
      <c r="N985" s="113">
        <v>10620</v>
      </c>
    </row>
    <row r="986" spans="1:14">
      <c r="A986" s="269"/>
      <c r="B986" s="269"/>
      <c r="C986" s="116" t="s">
        <v>2910</v>
      </c>
      <c r="D986" s="113">
        <v>1</v>
      </c>
      <c r="E986" s="113">
        <v>0</v>
      </c>
      <c r="F986" s="113">
        <v>0</v>
      </c>
      <c r="G986" s="113">
        <v>0</v>
      </c>
      <c r="H986" s="113">
        <v>0</v>
      </c>
      <c r="I986" s="113">
        <v>0</v>
      </c>
      <c r="J986" s="113">
        <v>0</v>
      </c>
      <c r="K986" s="113">
        <v>0</v>
      </c>
      <c r="L986" s="113">
        <v>0</v>
      </c>
      <c r="M986" s="113">
        <v>1</v>
      </c>
      <c r="N986" s="113">
        <v>8081</v>
      </c>
    </row>
    <row r="987" spans="1:14">
      <c r="A987" s="269"/>
      <c r="B987" s="269"/>
      <c r="C987" s="116" t="s">
        <v>2913</v>
      </c>
      <c r="D987" s="113">
        <v>1</v>
      </c>
      <c r="E987" s="113">
        <v>0</v>
      </c>
      <c r="F987" s="113">
        <v>1</v>
      </c>
      <c r="G987" s="113">
        <v>0</v>
      </c>
      <c r="H987" s="113">
        <v>0</v>
      </c>
      <c r="I987" s="113">
        <v>0</v>
      </c>
      <c r="J987" s="113">
        <v>1</v>
      </c>
      <c r="K987" s="113">
        <v>1</v>
      </c>
      <c r="L987" s="113">
        <v>0</v>
      </c>
      <c r="M987" s="113">
        <v>0</v>
      </c>
      <c r="N987" s="113">
        <v>3584</v>
      </c>
    </row>
    <row r="988" spans="1:14">
      <c r="A988" s="269"/>
      <c r="B988" s="269"/>
      <c r="C988" s="116" t="s">
        <v>5693</v>
      </c>
      <c r="D988" s="113">
        <v>2</v>
      </c>
      <c r="E988" s="113">
        <v>0</v>
      </c>
      <c r="F988" s="113">
        <v>0</v>
      </c>
      <c r="G988" s="113">
        <v>0</v>
      </c>
      <c r="H988" s="113">
        <v>0</v>
      </c>
      <c r="I988" s="113">
        <v>0</v>
      </c>
      <c r="J988" s="113">
        <v>0</v>
      </c>
      <c r="K988" s="113">
        <v>1</v>
      </c>
      <c r="L988" s="113">
        <v>1</v>
      </c>
      <c r="M988" s="113">
        <v>0</v>
      </c>
      <c r="N988" s="113">
        <v>2808</v>
      </c>
    </row>
    <row r="989" spans="1:14">
      <c r="A989" s="269"/>
      <c r="B989" s="269"/>
      <c r="C989" s="116" t="s">
        <v>5694</v>
      </c>
      <c r="D989" s="113">
        <v>1</v>
      </c>
      <c r="E989" s="113">
        <v>0</v>
      </c>
      <c r="F989" s="113">
        <v>0</v>
      </c>
      <c r="G989" s="113">
        <v>0</v>
      </c>
      <c r="H989" s="113">
        <v>0</v>
      </c>
      <c r="I989" s="113">
        <v>0</v>
      </c>
      <c r="J989" s="113">
        <v>0</v>
      </c>
      <c r="K989" s="113">
        <v>1</v>
      </c>
      <c r="L989" s="113">
        <v>0</v>
      </c>
      <c r="M989" s="113">
        <v>0</v>
      </c>
      <c r="N989" s="113">
        <v>24503</v>
      </c>
    </row>
    <row r="990" spans="1:14">
      <c r="A990" s="269"/>
      <c r="B990" s="269"/>
      <c r="C990" s="116" t="s">
        <v>2916</v>
      </c>
      <c r="D990" s="113">
        <v>1</v>
      </c>
      <c r="E990" s="113">
        <v>0</v>
      </c>
      <c r="F990" s="113">
        <v>1</v>
      </c>
      <c r="G990" s="113">
        <v>0</v>
      </c>
      <c r="H990" s="113">
        <v>0</v>
      </c>
      <c r="I990" s="113">
        <v>0</v>
      </c>
      <c r="J990" s="113">
        <v>1</v>
      </c>
      <c r="K990" s="113">
        <v>0</v>
      </c>
      <c r="L990" s="113">
        <v>1</v>
      </c>
      <c r="M990" s="113">
        <v>0</v>
      </c>
      <c r="N990" s="113">
        <v>52028</v>
      </c>
    </row>
    <row r="991" spans="1:14" ht="19">
      <c r="A991" s="269"/>
      <c r="B991" s="269"/>
      <c r="C991" s="116" t="s">
        <v>7588</v>
      </c>
      <c r="D991" s="113">
        <v>11</v>
      </c>
      <c r="E991" s="113">
        <v>3</v>
      </c>
      <c r="F991" s="113">
        <v>1</v>
      </c>
      <c r="G991" s="113">
        <v>0</v>
      </c>
      <c r="H991" s="113">
        <v>0</v>
      </c>
      <c r="I991" s="113">
        <v>0</v>
      </c>
      <c r="J991" s="113">
        <v>2</v>
      </c>
      <c r="K991" s="113">
        <v>4</v>
      </c>
      <c r="L991" s="113">
        <v>5</v>
      </c>
      <c r="M991" s="113">
        <v>1</v>
      </c>
      <c r="N991" s="113">
        <v>117865</v>
      </c>
    </row>
    <row r="992" spans="1:14">
      <c r="A992" s="269"/>
      <c r="B992" s="269"/>
      <c r="C992" s="116" t="s">
        <v>5695</v>
      </c>
      <c r="D992" s="113">
        <v>0</v>
      </c>
      <c r="E992" s="113">
        <v>1</v>
      </c>
      <c r="F992" s="113">
        <v>0</v>
      </c>
      <c r="G992" s="113">
        <v>0</v>
      </c>
      <c r="H992" s="113">
        <v>0</v>
      </c>
      <c r="I992" s="113">
        <v>0</v>
      </c>
      <c r="J992" s="113">
        <v>1</v>
      </c>
      <c r="K992" s="113">
        <v>0</v>
      </c>
      <c r="L992" s="113">
        <v>0</v>
      </c>
      <c r="M992" s="113">
        <v>0</v>
      </c>
      <c r="N992" s="113">
        <v>8158</v>
      </c>
    </row>
    <row r="993" spans="1:14">
      <c r="A993" s="269"/>
      <c r="B993" s="269"/>
      <c r="C993" s="116" t="s">
        <v>2918</v>
      </c>
      <c r="D993" s="113">
        <v>3</v>
      </c>
      <c r="E993" s="113">
        <v>0</v>
      </c>
      <c r="F993" s="113">
        <v>0</v>
      </c>
      <c r="G993" s="113">
        <v>0</v>
      </c>
      <c r="H993" s="113">
        <v>0</v>
      </c>
      <c r="I993" s="113">
        <v>0</v>
      </c>
      <c r="J993" s="113">
        <v>0</v>
      </c>
      <c r="K993" s="113">
        <v>3</v>
      </c>
      <c r="L993" s="113">
        <v>0</v>
      </c>
      <c r="M993" s="113">
        <v>0</v>
      </c>
      <c r="N993" s="113">
        <v>35879</v>
      </c>
    </row>
    <row r="994" spans="1:14">
      <c r="A994" s="269"/>
      <c r="B994" s="269"/>
      <c r="C994" s="116" t="s">
        <v>2496</v>
      </c>
      <c r="D994" s="113">
        <v>1</v>
      </c>
      <c r="E994" s="113">
        <v>0</v>
      </c>
      <c r="F994" s="113">
        <v>0</v>
      </c>
      <c r="G994" s="113">
        <v>0</v>
      </c>
      <c r="H994" s="113">
        <v>0</v>
      </c>
      <c r="I994" s="113">
        <v>0</v>
      </c>
      <c r="J994" s="113">
        <v>1</v>
      </c>
      <c r="K994" s="113">
        <v>0</v>
      </c>
      <c r="L994" s="113">
        <v>0</v>
      </c>
      <c r="M994" s="113">
        <v>0</v>
      </c>
      <c r="N994" s="113">
        <v>1324</v>
      </c>
    </row>
    <row r="995" spans="1:14">
      <c r="A995" s="269"/>
      <c r="B995" s="269"/>
      <c r="C995" s="116" t="s">
        <v>2919</v>
      </c>
      <c r="D995" s="113">
        <v>2</v>
      </c>
      <c r="E995" s="113">
        <v>0</v>
      </c>
      <c r="F995" s="113">
        <v>0</v>
      </c>
      <c r="G995" s="113">
        <v>0</v>
      </c>
      <c r="H995" s="113">
        <v>0</v>
      </c>
      <c r="I995" s="113">
        <v>0</v>
      </c>
      <c r="J995" s="113">
        <v>0</v>
      </c>
      <c r="K995" s="113">
        <v>1</v>
      </c>
      <c r="L995" s="113">
        <v>1</v>
      </c>
      <c r="M995" s="113">
        <v>0</v>
      </c>
      <c r="N995" s="113">
        <v>92852</v>
      </c>
    </row>
    <row r="996" spans="1:14">
      <c r="A996" s="269"/>
      <c r="B996" s="269"/>
      <c r="C996" s="116" t="s">
        <v>2825</v>
      </c>
      <c r="D996" s="113">
        <v>0</v>
      </c>
      <c r="E996" s="113">
        <v>1</v>
      </c>
      <c r="F996" s="113">
        <v>0</v>
      </c>
      <c r="G996" s="113">
        <v>0</v>
      </c>
      <c r="H996" s="113">
        <v>1</v>
      </c>
      <c r="I996" s="113">
        <v>0</v>
      </c>
      <c r="J996" s="113">
        <v>0</v>
      </c>
      <c r="K996" s="113">
        <v>0</v>
      </c>
      <c r="L996" s="113">
        <v>0</v>
      </c>
      <c r="M996" s="113">
        <v>2</v>
      </c>
      <c r="N996" s="113">
        <v>4239</v>
      </c>
    </row>
    <row r="997" spans="1:14">
      <c r="A997" s="269"/>
      <c r="B997" s="269"/>
      <c r="C997" s="116" t="s">
        <v>2920</v>
      </c>
      <c r="D997" s="113">
        <v>1</v>
      </c>
      <c r="E997" s="113">
        <v>0</v>
      </c>
      <c r="F997" s="113">
        <v>0</v>
      </c>
      <c r="G997" s="113">
        <v>0</v>
      </c>
      <c r="H997" s="113">
        <v>0</v>
      </c>
      <c r="I997" s="113">
        <v>0</v>
      </c>
      <c r="J997" s="113">
        <v>0</v>
      </c>
      <c r="K997" s="113">
        <v>1</v>
      </c>
      <c r="L997" s="113">
        <v>0</v>
      </c>
      <c r="M997" s="113">
        <v>0</v>
      </c>
      <c r="N997" s="113">
        <v>8098</v>
      </c>
    </row>
    <row r="998" spans="1:14">
      <c r="A998" s="269"/>
      <c r="B998" s="269"/>
      <c r="C998" s="116" t="s">
        <v>2921</v>
      </c>
      <c r="D998" s="113">
        <v>0</v>
      </c>
      <c r="E998" s="113">
        <v>0</v>
      </c>
      <c r="F998" s="113">
        <v>0</v>
      </c>
      <c r="G998" s="113">
        <v>0</v>
      </c>
      <c r="H998" s="113">
        <v>1</v>
      </c>
      <c r="I998" s="113">
        <v>0</v>
      </c>
      <c r="J998" s="113">
        <v>0</v>
      </c>
      <c r="K998" s="113">
        <v>0</v>
      </c>
      <c r="L998" s="113">
        <v>0</v>
      </c>
      <c r="M998" s="113">
        <v>1</v>
      </c>
      <c r="N998" s="113">
        <v>29626</v>
      </c>
    </row>
    <row r="999" spans="1:14">
      <c r="A999" s="269"/>
      <c r="B999" s="269"/>
      <c r="C999" s="116" t="s">
        <v>2922</v>
      </c>
      <c r="D999" s="113">
        <v>1</v>
      </c>
      <c r="E999" s="113">
        <v>0</v>
      </c>
      <c r="F999" s="113">
        <v>0</v>
      </c>
      <c r="G999" s="113">
        <v>0</v>
      </c>
      <c r="H999" s="113">
        <v>0</v>
      </c>
      <c r="I999" s="113">
        <v>0</v>
      </c>
      <c r="J999" s="113">
        <v>0</v>
      </c>
      <c r="K999" s="113">
        <v>0</v>
      </c>
      <c r="L999" s="113">
        <v>1</v>
      </c>
      <c r="M999" s="113">
        <v>0</v>
      </c>
      <c r="N999" s="113">
        <v>2933</v>
      </c>
    </row>
    <row r="1000" spans="1:14">
      <c r="A1000" s="269"/>
      <c r="B1000" s="269"/>
      <c r="C1000" s="116" t="s">
        <v>5696</v>
      </c>
      <c r="D1000" s="113">
        <v>1</v>
      </c>
      <c r="E1000" s="113">
        <v>0</v>
      </c>
      <c r="F1000" s="113">
        <v>0</v>
      </c>
      <c r="G1000" s="113">
        <v>0</v>
      </c>
      <c r="H1000" s="113">
        <v>0</v>
      </c>
      <c r="I1000" s="113">
        <v>0</v>
      </c>
      <c r="J1000" s="113">
        <v>0</v>
      </c>
      <c r="K1000" s="113">
        <v>1</v>
      </c>
      <c r="L1000" s="113">
        <v>0</v>
      </c>
      <c r="M1000" s="113">
        <v>0</v>
      </c>
      <c r="N1000" s="113">
        <v>20208</v>
      </c>
    </row>
    <row r="1001" spans="1:14">
      <c r="A1001" s="269"/>
      <c r="B1001" s="269"/>
      <c r="C1001" s="116" t="s">
        <v>2924</v>
      </c>
      <c r="D1001" s="113">
        <v>1</v>
      </c>
      <c r="E1001" s="113">
        <v>0</v>
      </c>
      <c r="F1001" s="113">
        <v>0</v>
      </c>
      <c r="G1001" s="113">
        <v>0</v>
      </c>
      <c r="H1001" s="113">
        <v>0</v>
      </c>
      <c r="I1001" s="113">
        <v>0</v>
      </c>
      <c r="J1001" s="113">
        <v>0</v>
      </c>
      <c r="K1001" s="113">
        <v>0</v>
      </c>
      <c r="L1001" s="113">
        <v>1</v>
      </c>
      <c r="M1001" s="113">
        <v>0</v>
      </c>
      <c r="N1001" s="113">
        <v>8402</v>
      </c>
    </row>
    <row r="1002" spans="1:14">
      <c r="A1002" s="269"/>
      <c r="B1002" s="269"/>
      <c r="C1002" s="116" t="s">
        <v>2926</v>
      </c>
      <c r="D1002" s="113">
        <v>2</v>
      </c>
      <c r="E1002" s="113">
        <v>0</v>
      </c>
      <c r="F1002" s="113">
        <v>0</v>
      </c>
      <c r="G1002" s="113">
        <v>0</v>
      </c>
      <c r="H1002" s="113">
        <v>0</v>
      </c>
      <c r="I1002" s="113">
        <v>0</v>
      </c>
      <c r="J1002" s="113">
        <v>0</v>
      </c>
      <c r="K1002" s="113">
        <v>0</v>
      </c>
      <c r="L1002" s="113">
        <v>2</v>
      </c>
      <c r="M1002" s="113">
        <v>0</v>
      </c>
      <c r="N1002" s="113">
        <v>43146</v>
      </c>
    </row>
    <row r="1003" spans="1:14">
      <c r="A1003" s="269"/>
      <c r="B1003" s="269"/>
      <c r="C1003" s="116" t="s">
        <v>2498</v>
      </c>
      <c r="D1003" s="113">
        <v>0</v>
      </c>
      <c r="E1003" s="113">
        <v>1</v>
      </c>
      <c r="F1003" s="113">
        <v>0</v>
      </c>
      <c r="G1003" s="113">
        <v>0</v>
      </c>
      <c r="H1003" s="113">
        <v>0</v>
      </c>
      <c r="I1003" s="113">
        <v>0</v>
      </c>
      <c r="J1003" s="113">
        <v>0</v>
      </c>
      <c r="K1003" s="113">
        <v>1</v>
      </c>
      <c r="L1003" s="113">
        <v>0</v>
      </c>
      <c r="M1003" s="113">
        <v>0</v>
      </c>
      <c r="N1003" s="113">
        <v>6028</v>
      </c>
    </row>
    <row r="1004" spans="1:14">
      <c r="A1004" s="269"/>
      <c r="B1004" s="269"/>
      <c r="C1004" s="116" t="s">
        <v>5697</v>
      </c>
      <c r="D1004" s="113">
        <v>0</v>
      </c>
      <c r="E1004" s="113">
        <v>1</v>
      </c>
      <c r="F1004" s="113">
        <v>0</v>
      </c>
      <c r="G1004" s="113">
        <v>0</v>
      </c>
      <c r="H1004" s="113">
        <v>0</v>
      </c>
      <c r="I1004" s="113">
        <v>0</v>
      </c>
      <c r="J1004" s="113">
        <v>0</v>
      </c>
      <c r="K1004" s="113">
        <v>1</v>
      </c>
      <c r="L1004" s="113">
        <v>0</v>
      </c>
      <c r="M1004" s="113">
        <v>0</v>
      </c>
      <c r="N1004" s="113">
        <v>7420</v>
      </c>
    </row>
    <row r="1005" spans="1:14" ht="19">
      <c r="A1005" s="269"/>
      <c r="B1005" s="269"/>
      <c r="C1005" s="116" t="s">
        <v>7589</v>
      </c>
      <c r="D1005" s="113">
        <v>2</v>
      </c>
      <c r="E1005" s="113">
        <v>0</v>
      </c>
      <c r="F1005" s="113">
        <v>0</v>
      </c>
      <c r="G1005" s="113">
        <v>0</v>
      </c>
      <c r="H1005" s="113">
        <v>0</v>
      </c>
      <c r="I1005" s="113">
        <v>0</v>
      </c>
      <c r="J1005" s="113">
        <v>0</v>
      </c>
      <c r="K1005" s="113">
        <v>1</v>
      </c>
      <c r="L1005" s="113">
        <v>0</v>
      </c>
      <c r="M1005" s="113">
        <v>0</v>
      </c>
      <c r="N1005" s="113">
        <v>2803</v>
      </c>
    </row>
    <row r="1006" spans="1:14">
      <c r="A1006" s="269"/>
      <c r="B1006" s="269"/>
      <c r="C1006" s="116" t="s">
        <v>3902</v>
      </c>
      <c r="D1006" s="113">
        <v>1</v>
      </c>
      <c r="E1006" s="113">
        <v>0</v>
      </c>
      <c r="F1006" s="113">
        <v>1</v>
      </c>
      <c r="G1006" s="113">
        <v>0</v>
      </c>
      <c r="H1006" s="113">
        <v>0</v>
      </c>
      <c r="I1006" s="113">
        <v>0</v>
      </c>
      <c r="J1006" s="113">
        <v>0</v>
      </c>
      <c r="K1006" s="113">
        <v>1</v>
      </c>
      <c r="L1006" s="113">
        <v>1</v>
      </c>
      <c r="M1006" s="113">
        <v>0</v>
      </c>
      <c r="N1006" s="113">
        <v>24109</v>
      </c>
    </row>
    <row r="1007" spans="1:14">
      <c r="A1007" s="269"/>
      <c r="B1007" s="269"/>
      <c r="C1007" s="116" t="s">
        <v>2979</v>
      </c>
      <c r="D1007" s="113">
        <v>0</v>
      </c>
      <c r="E1007" s="113">
        <v>0</v>
      </c>
      <c r="F1007" s="113">
        <v>0</v>
      </c>
      <c r="G1007" s="113">
        <v>1</v>
      </c>
      <c r="H1007" s="113">
        <v>0</v>
      </c>
      <c r="I1007" s="113">
        <v>0</v>
      </c>
      <c r="J1007" s="113">
        <v>0</v>
      </c>
      <c r="K1007" s="113">
        <v>1</v>
      </c>
      <c r="L1007" s="113">
        <v>0</v>
      </c>
      <c r="M1007" s="113">
        <v>0</v>
      </c>
      <c r="N1007" s="113">
        <v>36296</v>
      </c>
    </row>
    <row r="1008" spans="1:14">
      <c r="A1008" s="269"/>
      <c r="B1008" s="269"/>
      <c r="C1008" s="116" t="s">
        <v>5698</v>
      </c>
      <c r="D1008" s="113">
        <v>1</v>
      </c>
      <c r="E1008" s="113">
        <v>0</v>
      </c>
      <c r="F1008" s="113">
        <v>0</v>
      </c>
      <c r="G1008" s="113">
        <v>0</v>
      </c>
      <c r="H1008" s="113">
        <v>0</v>
      </c>
      <c r="I1008" s="113">
        <v>0</v>
      </c>
      <c r="J1008" s="113">
        <v>0</v>
      </c>
      <c r="K1008" s="113">
        <v>0</v>
      </c>
      <c r="L1008" s="113">
        <v>1</v>
      </c>
      <c r="M1008" s="113">
        <v>0</v>
      </c>
      <c r="N1008" s="113">
        <v>18043</v>
      </c>
    </row>
    <row r="1009" spans="1:14">
      <c r="A1009" s="269"/>
      <c r="B1009" s="269"/>
      <c r="C1009" s="116" t="s">
        <v>2503</v>
      </c>
      <c r="D1009" s="113">
        <v>0</v>
      </c>
      <c r="E1009" s="113">
        <v>0</v>
      </c>
      <c r="F1009" s="113">
        <v>1</v>
      </c>
      <c r="G1009" s="113">
        <v>0</v>
      </c>
      <c r="H1009" s="113">
        <v>0</v>
      </c>
      <c r="I1009" s="113">
        <v>0</v>
      </c>
      <c r="J1009" s="113">
        <v>0</v>
      </c>
      <c r="K1009" s="113">
        <v>0</v>
      </c>
      <c r="L1009" s="113">
        <v>1</v>
      </c>
      <c r="M1009" s="113">
        <v>0</v>
      </c>
      <c r="N1009" s="113">
        <v>11045</v>
      </c>
    </row>
    <row r="1010" spans="1:14">
      <c r="A1010" s="269"/>
      <c r="B1010" s="269"/>
      <c r="C1010" s="116" t="s">
        <v>5699</v>
      </c>
      <c r="D1010" s="113">
        <v>0</v>
      </c>
      <c r="E1010" s="113">
        <v>1</v>
      </c>
      <c r="F1010" s="113">
        <v>0</v>
      </c>
      <c r="G1010" s="113">
        <v>0</v>
      </c>
      <c r="H1010" s="113">
        <v>0</v>
      </c>
      <c r="I1010" s="113">
        <v>0</v>
      </c>
      <c r="J1010" s="113">
        <v>0</v>
      </c>
      <c r="K1010" s="113">
        <v>0</v>
      </c>
      <c r="L1010" s="113">
        <v>1</v>
      </c>
      <c r="M1010" s="113">
        <v>0</v>
      </c>
      <c r="N1010" s="113">
        <v>24689</v>
      </c>
    </row>
    <row r="1011" spans="1:14">
      <c r="A1011" s="269"/>
      <c r="B1011" s="269"/>
      <c r="C1011" s="116" t="s">
        <v>5700</v>
      </c>
      <c r="D1011" s="113">
        <v>1</v>
      </c>
      <c r="E1011" s="113">
        <v>0</v>
      </c>
      <c r="F1011" s="113">
        <v>0</v>
      </c>
      <c r="G1011" s="113">
        <v>0</v>
      </c>
      <c r="H1011" s="113">
        <v>0</v>
      </c>
      <c r="I1011" s="113">
        <v>0</v>
      </c>
      <c r="J1011" s="113">
        <v>1</v>
      </c>
      <c r="K1011" s="113">
        <v>0</v>
      </c>
      <c r="L1011" s="113">
        <v>0</v>
      </c>
      <c r="M1011" s="113">
        <v>0</v>
      </c>
      <c r="N1011" s="113">
        <v>61440</v>
      </c>
    </row>
    <row r="1012" spans="1:14">
      <c r="A1012" s="269"/>
      <c r="B1012" s="269"/>
      <c r="C1012" s="116" t="s">
        <v>5701</v>
      </c>
      <c r="D1012" s="113">
        <v>1</v>
      </c>
      <c r="E1012" s="113">
        <v>0</v>
      </c>
      <c r="F1012" s="113">
        <v>0</v>
      </c>
      <c r="G1012" s="113">
        <v>0</v>
      </c>
      <c r="H1012" s="113">
        <v>0</v>
      </c>
      <c r="I1012" s="113">
        <v>0</v>
      </c>
      <c r="J1012" s="113">
        <v>0</v>
      </c>
      <c r="K1012" s="113">
        <v>1</v>
      </c>
      <c r="L1012" s="113">
        <v>0</v>
      </c>
      <c r="M1012" s="113">
        <v>0</v>
      </c>
      <c r="N1012" s="113">
        <v>6743</v>
      </c>
    </row>
    <row r="1013" spans="1:14">
      <c r="A1013" s="269"/>
      <c r="B1013" s="269"/>
      <c r="C1013" s="116" t="s">
        <v>5702</v>
      </c>
      <c r="D1013" s="113">
        <v>1</v>
      </c>
      <c r="E1013" s="113">
        <v>0</v>
      </c>
      <c r="F1013" s="113">
        <v>0</v>
      </c>
      <c r="G1013" s="113">
        <v>0</v>
      </c>
      <c r="H1013" s="113">
        <v>0</v>
      </c>
      <c r="I1013" s="113">
        <v>0</v>
      </c>
      <c r="J1013" s="113">
        <v>1</v>
      </c>
      <c r="K1013" s="113">
        <v>0</v>
      </c>
      <c r="L1013" s="113">
        <v>0</v>
      </c>
      <c r="M1013" s="113">
        <v>0</v>
      </c>
      <c r="N1013" s="113">
        <v>1609</v>
      </c>
    </row>
    <row r="1014" spans="1:14">
      <c r="A1014" s="269"/>
      <c r="B1014" s="269"/>
      <c r="C1014" s="111" t="s">
        <v>2934</v>
      </c>
      <c r="D1014" s="113">
        <v>1</v>
      </c>
      <c r="E1014" s="113">
        <v>0</v>
      </c>
      <c r="F1014" s="113">
        <v>0</v>
      </c>
      <c r="G1014" s="113">
        <v>0</v>
      </c>
      <c r="H1014" s="113">
        <v>0</v>
      </c>
      <c r="I1014" s="113">
        <v>0</v>
      </c>
      <c r="J1014" s="113">
        <v>0</v>
      </c>
      <c r="K1014" s="113">
        <v>0</v>
      </c>
      <c r="L1014" s="113">
        <v>0</v>
      </c>
      <c r="M1014" s="113">
        <v>1</v>
      </c>
      <c r="N1014" s="113">
        <v>14258</v>
      </c>
    </row>
    <row r="1015" spans="1:14" ht="17">
      <c r="A1015" s="269"/>
      <c r="B1015" s="269"/>
      <c r="C1015" s="121" t="s">
        <v>5703</v>
      </c>
      <c r="D1015" s="113">
        <v>1</v>
      </c>
      <c r="E1015" s="113">
        <v>0</v>
      </c>
      <c r="F1015" s="113">
        <v>0</v>
      </c>
      <c r="G1015" s="113">
        <v>0</v>
      </c>
      <c r="H1015" s="113">
        <v>0</v>
      </c>
      <c r="I1015" s="113">
        <v>0</v>
      </c>
      <c r="J1015" s="113">
        <v>0</v>
      </c>
      <c r="K1015" s="113">
        <v>1</v>
      </c>
      <c r="L1015" s="113">
        <v>0</v>
      </c>
      <c r="M1015" s="113">
        <v>0</v>
      </c>
      <c r="N1015" s="113">
        <v>3328</v>
      </c>
    </row>
    <row r="1016" spans="1:14">
      <c r="A1016" s="269"/>
      <c r="B1016" s="269"/>
      <c r="C1016" s="111" t="s">
        <v>2935</v>
      </c>
      <c r="D1016" s="113">
        <v>1</v>
      </c>
      <c r="E1016" s="113">
        <v>0</v>
      </c>
      <c r="F1016" s="113">
        <v>1</v>
      </c>
      <c r="G1016" s="113">
        <v>0</v>
      </c>
      <c r="H1016" s="113">
        <v>0</v>
      </c>
      <c r="I1016" s="113">
        <v>0</v>
      </c>
      <c r="J1016" s="113">
        <v>1</v>
      </c>
      <c r="K1016" s="113">
        <v>1</v>
      </c>
      <c r="L1016" s="113">
        <v>0</v>
      </c>
      <c r="M1016" s="113">
        <v>0</v>
      </c>
      <c r="N1016" s="113">
        <v>39327</v>
      </c>
    </row>
    <row r="1017" spans="1:14">
      <c r="A1017" s="269"/>
      <c r="B1017" s="269"/>
      <c r="C1017" s="111" t="s">
        <v>2936</v>
      </c>
      <c r="D1017" s="113">
        <v>2</v>
      </c>
      <c r="E1017" s="113">
        <v>0</v>
      </c>
      <c r="F1017" s="113">
        <v>0</v>
      </c>
      <c r="G1017" s="113">
        <v>0</v>
      </c>
      <c r="H1017" s="113">
        <v>0</v>
      </c>
      <c r="I1017" s="113">
        <v>0</v>
      </c>
      <c r="J1017" s="113">
        <v>0</v>
      </c>
      <c r="K1017" s="113">
        <v>1</v>
      </c>
      <c r="L1017" s="113">
        <v>1</v>
      </c>
      <c r="M1017" s="113">
        <v>0</v>
      </c>
      <c r="N1017" s="113">
        <v>26895</v>
      </c>
    </row>
    <row r="1018" spans="1:14">
      <c r="A1018" s="269"/>
      <c r="B1018" s="269"/>
      <c r="C1018" s="111" t="s">
        <v>2937</v>
      </c>
      <c r="D1018" s="113">
        <v>2</v>
      </c>
      <c r="E1018" s="113">
        <v>0</v>
      </c>
      <c r="F1018" s="113">
        <v>0</v>
      </c>
      <c r="G1018" s="113">
        <v>0</v>
      </c>
      <c r="H1018" s="113">
        <v>0</v>
      </c>
      <c r="I1018" s="113">
        <v>0</v>
      </c>
      <c r="J1018" s="113">
        <v>0</v>
      </c>
      <c r="K1018" s="113">
        <v>0</v>
      </c>
      <c r="L1018" s="113">
        <v>2</v>
      </c>
      <c r="M1018" s="113">
        <v>0</v>
      </c>
      <c r="N1018" s="113">
        <v>58834</v>
      </c>
    </row>
    <row r="1019" spans="1:14">
      <c r="A1019" s="269"/>
      <c r="B1019" s="269"/>
      <c r="C1019" s="111" t="s">
        <v>2938</v>
      </c>
      <c r="D1019" s="113">
        <v>0</v>
      </c>
      <c r="E1019" s="113">
        <v>0</v>
      </c>
      <c r="F1019" s="113">
        <v>1</v>
      </c>
      <c r="G1019" s="113">
        <v>0</v>
      </c>
      <c r="H1019" s="113">
        <v>0</v>
      </c>
      <c r="I1019" s="113">
        <v>0</v>
      </c>
      <c r="J1019" s="113">
        <v>1</v>
      </c>
      <c r="K1019" s="113">
        <v>0</v>
      </c>
      <c r="L1019" s="113">
        <v>0</v>
      </c>
      <c r="M1019" s="113">
        <v>0</v>
      </c>
      <c r="N1019" s="113">
        <v>28487</v>
      </c>
    </row>
    <row r="1020" spans="1:14">
      <c r="A1020" s="269"/>
      <c r="B1020" s="269"/>
      <c r="C1020" s="111" t="s">
        <v>2939</v>
      </c>
      <c r="D1020" s="113">
        <v>2</v>
      </c>
      <c r="E1020" s="113">
        <v>0</v>
      </c>
      <c r="F1020" s="113">
        <v>0</v>
      </c>
      <c r="G1020" s="113">
        <v>0</v>
      </c>
      <c r="H1020" s="113">
        <v>0</v>
      </c>
      <c r="I1020" s="113">
        <v>0</v>
      </c>
      <c r="J1020" s="113">
        <v>2</v>
      </c>
      <c r="K1020" s="113">
        <v>0</v>
      </c>
      <c r="L1020" s="113">
        <v>0</v>
      </c>
      <c r="M1020" s="113">
        <v>0</v>
      </c>
      <c r="N1020" s="113">
        <v>46112</v>
      </c>
    </row>
    <row r="1021" spans="1:14">
      <c r="A1021" s="269"/>
      <c r="B1021" s="269"/>
      <c r="C1021" s="111" t="s">
        <v>5704</v>
      </c>
      <c r="D1021" s="113">
        <v>1</v>
      </c>
      <c r="E1021" s="113">
        <v>0</v>
      </c>
      <c r="F1021" s="113">
        <v>0</v>
      </c>
      <c r="G1021" s="113">
        <v>0</v>
      </c>
      <c r="H1021" s="113">
        <v>0</v>
      </c>
      <c r="I1021" s="113">
        <v>0</v>
      </c>
      <c r="J1021" s="113">
        <v>0</v>
      </c>
      <c r="K1021" s="113">
        <v>1</v>
      </c>
      <c r="L1021" s="113">
        <v>0</v>
      </c>
      <c r="M1021" s="113">
        <v>0</v>
      </c>
      <c r="N1021" s="113">
        <v>3642</v>
      </c>
    </row>
    <row r="1022" spans="1:14">
      <c r="A1022" s="269"/>
      <c r="B1022" s="269"/>
      <c r="C1022" s="111" t="s">
        <v>3520</v>
      </c>
      <c r="D1022" s="113">
        <v>1</v>
      </c>
      <c r="E1022" s="113">
        <v>0</v>
      </c>
      <c r="F1022" s="113">
        <v>0</v>
      </c>
      <c r="G1022" s="113">
        <v>0</v>
      </c>
      <c r="H1022" s="113">
        <v>0</v>
      </c>
      <c r="I1022" s="113">
        <v>0</v>
      </c>
      <c r="J1022" s="113">
        <v>1</v>
      </c>
      <c r="K1022" s="113">
        <v>0</v>
      </c>
      <c r="L1022" s="113">
        <v>0</v>
      </c>
      <c r="M1022" s="113">
        <v>0</v>
      </c>
      <c r="N1022" s="113">
        <v>5801</v>
      </c>
    </row>
    <row r="1023" spans="1:14">
      <c r="A1023" s="269"/>
      <c r="B1023" s="269"/>
      <c r="C1023" s="111" t="s">
        <v>2942</v>
      </c>
      <c r="D1023" s="113">
        <v>0</v>
      </c>
      <c r="E1023" s="113">
        <v>0</v>
      </c>
      <c r="F1023" s="113">
        <v>1</v>
      </c>
      <c r="G1023" s="113">
        <v>0</v>
      </c>
      <c r="H1023" s="113">
        <v>0</v>
      </c>
      <c r="I1023" s="113">
        <v>0</v>
      </c>
      <c r="J1023" s="113">
        <v>0</v>
      </c>
      <c r="K1023" s="113">
        <v>0</v>
      </c>
      <c r="L1023" s="113">
        <v>1</v>
      </c>
      <c r="M1023" s="113">
        <v>0</v>
      </c>
      <c r="N1023" s="113">
        <v>13251</v>
      </c>
    </row>
    <row r="1024" spans="1:14">
      <c r="A1024" s="269"/>
      <c r="B1024" s="269"/>
      <c r="C1024" s="111" t="s">
        <v>5705</v>
      </c>
      <c r="D1024" s="113">
        <v>1</v>
      </c>
      <c r="E1024" s="113">
        <v>0</v>
      </c>
      <c r="F1024" s="113">
        <v>0</v>
      </c>
      <c r="G1024" s="113">
        <v>0</v>
      </c>
      <c r="H1024" s="113">
        <v>0</v>
      </c>
      <c r="I1024" s="113">
        <v>0</v>
      </c>
      <c r="J1024" s="113">
        <v>0</v>
      </c>
      <c r="K1024" s="113">
        <v>0</v>
      </c>
      <c r="L1024" s="113">
        <v>1</v>
      </c>
      <c r="M1024" s="113">
        <v>0</v>
      </c>
      <c r="N1024" s="113">
        <v>6468</v>
      </c>
    </row>
    <row r="1025" spans="1:14">
      <c r="A1025" s="269"/>
      <c r="B1025" s="269"/>
      <c r="C1025" s="111" t="s">
        <v>2165</v>
      </c>
      <c r="D1025" s="113">
        <v>5</v>
      </c>
      <c r="E1025" s="113">
        <v>0</v>
      </c>
      <c r="F1025" s="113">
        <v>0</v>
      </c>
      <c r="G1025" s="113">
        <v>0</v>
      </c>
      <c r="H1025" s="113">
        <v>0</v>
      </c>
      <c r="I1025" s="113">
        <v>0</v>
      </c>
      <c r="J1025" s="113">
        <v>0</v>
      </c>
      <c r="K1025" s="113">
        <v>4</v>
      </c>
      <c r="L1025" s="113">
        <v>0</v>
      </c>
      <c r="M1025" s="113">
        <v>1</v>
      </c>
      <c r="N1025" s="113">
        <v>46456</v>
      </c>
    </row>
    <row r="1026" spans="1:14" ht="19">
      <c r="A1026" s="269"/>
      <c r="B1026" s="269"/>
      <c r="C1026" s="111" t="s">
        <v>7590</v>
      </c>
      <c r="D1026" s="113">
        <v>0</v>
      </c>
      <c r="E1026" s="113">
        <v>2</v>
      </c>
      <c r="F1026" s="113">
        <v>0</v>
      </c>
      <c r="G1026" s="113">
        <v>0</v>
      </c>
      <c r="H1026" s="113">
        <v>0</v>
      </c>
      <c r="I1026" s="113">
        <v>0</v>
      </c>
      <c r="J1026" s="113">
        <v>0</v>
      </c>
      <c r="K1026" s="113">
        <v>0</v>
      </c>
      <c r="L1026" s="113">
        <v>1</v>
      </c>
      <c r="M1026" s="113">
        <v>0</v>
      </c>
      <c r="N1026" s="113">
        <v>59137</v>
      </c>
    </row>
    <row r="1027" spans="1:14">
      <c r="A1027" s="269"/>
      <c r="B1027" s="269"/>
      <c r="C1027" s="111" t="s">
        <v>2949</v>
      </c>
      <c r="D1027" s="113">
        <v>2</v>
      </c>
      <c r="E1027" s="113">
        <v>0</v>
      </c>
      <c r="F1027" s="113">
        <v>0</v>
      </c>
      <c r="G1027" s="113">
        <v>0</v>
      </c>
      <c r="H1027" s="113">
        <v>0</v>
      </c>
      <c r="I1027" s="113">
        <v>0</v>
      </c>
      <c r="J1027" s="113">
        <v>1</v>
      </c>
      <c r="K1027" s="113">
        <v>0</v>
      </c>
      <c r="L1027" s="113">
        <v>1</v>
      </c>
      <c r="M1027" s="113">
        <v>0</v>
      </c>
      <c r="N1027" s="113">
        <v>47480</v>
      </c>
    </row>
    <row r="1028" spans="1:14">
      <c r="A1028" s="269"/>
      <c r="B1028" s="269"/>
      <c r="C1028" s="111" t="s">
        <v>5706</v>
      </c>
      <c r="D1028" s="113">
        <v>2</v>
      </c>
      <c r="E1028" s="113">
        <v>0</v>
      </c>
      <c r="F1028" s="113">
        <v>0</v>
      </c>
      <c r="G1028" s="113">
        <v>0</v>
      </c>
      <c r="H1028" s="113">
        <v>0</v>
      </c>
      <c r="I1028" s="113">
        <v>0</v>
      </c>
      <c r="J1028" s="113">
        <v>0</v>
      </c>
      <c r="K1028" s="113">
        <v>1</v>
      </c>
      <c r="L1028" s="113">
        <v>1</v>
      </c>
      <c r="M1028" s="113">
        <v>0</v>
      </c>
      <c r="N1028" s="113">
        <v>38836</v>
      </c>
    </row>
    <row r="1029" spans="1:14">
      <c r="A1029" s="269"/>
      <c r="B1029" s="269"/>
      <c r="C1029" s="111" t="s">
        <v>5707</v>
      </c>
      <c r="D1029" s="113">
        <v>1</v>
      </c>
      <c r="E1029" s="113">
        <v>0</v>
      </c>
      <c r="F1029" s="113">
        <v>0</v>
      </c>
      <c r="G1029" s="113">
        <v>0</v>
      </c>
      <c r="H1029" s="113">
        <v>0</v>
      </c>
      <c r="I1029" s="113">
        <v>0</v>
      </c>
      <c r="J1029" s="113">
        <v>0</v>
      </c>
      <c r="K1029" s="113">
        <v>0</v>
      </c>
      <c r="L1029" s="113">
        <v>1</v>
      </c>
      <c r="M1029" s="113">
        <v>0</v>
      </c>
      <c r="N1029" s="113">
        <v>13282</v>
      </c>
    </row>
    <row r="1030" spans="1:14">
      <c r="A1030" s="269"/>
      <c r="B1030" s="269"/>
      <c r="C1030" s="111" t="s">
        <v>5708</v>
      </c>
      <c r="D1030" s="113">
        <v>0</v>
      </c>
      <c r="E1030" s="113">
        <v>1</v>
      </c>
      <c r="F1030" s="113">
        <v>0</v>
      </c>
      <c r="G1030" s="113">
        <v>0</v>
      </c>
      <c r="H1030" s="113">
        <v>0</v>
      </c>
      <c r="I1030" s="113">
        <v>0</v>
      </c>
      <c r="J1030" s="113">
        <v>0</v>
      </c>
      <c r="K1030" s="113">
        <v>0</v>
      </c>
      <c r="L1030" s="113">
        <v>1</v>
      </c>
      <c r="M1030" s="113">
        <v>0</v>
      </c>
      <c r="N1030" s="113">
        <v>1550</v>
      </c>
    </row>
    <row r="1031" spans="1:14">
      <c r="A1031" s="269"/>
      <c r="B1031" s="269"/>
      <c r="C1031" s="111" t="s">
        <v>5709</v>
      </c>
      <c r="D1031" s="113">
        <v>1</v>
      </c>
      <c r="E1031" s="113">
        <v>0</v>
      </c>
      <c r="F1031" s="113">
        <v>0</v>
      </c>
      <c r="G1031" s="113">
        <v>0</v>
      </c>
      <c r="H1031" s="113">
        <v>0</v>
      </c>
      <c r="I1031" s="113">
        <v>0</v>
      </c>
      <c r="J1031" s="113">
        <v>1</v>
      </c>
      <c r="K1031" s="113">
        <v>0</v>
      </c>
      <c r="L1031" s="113">
        <v>0</v>
      </c>
      <c r="M1031" s="113">
        <v>0</v>
      </c>
      <c r="N1031" s="113">
        <v>1209</v>
      </c>
    </row>
    <row r="1032" spans="1:14" ht="19">
      <c r="A1032" s="269"/>
      <c r="B1032" s="269"/>
      <c r="C1032" s="111" t="s">
        <v>7591</v>
      </c>
      <c r="D1032" s="113">
        <v>2</v>
      </c>
      <c r="E1032" s="113">
        <v>0</v>
      </c>
      <c r="F1032" s="113">
        <v>0</v>
      </c>
      <c r="G1032" s="113">
        <v>0</v>
      </c>
      <c r="H1032" s="113">
        <v>0</v>
      </c>
      <c r="I1032" s="113">
        <v>0</v>
      </c>
      <c r="J1032" s="113">
        <v>0</v>
      </c>
      <c r="K1032" s="113">
        <v>1</v>
      </c>
      <c r="L1032" s="113">
        <v>0</v>
      </c>
      <c r="M1032" s="113">
        <v>0</v>
      </c>
      <c r="N1032" s="113">
        <v>82164</v>
      </c>
    </row>
    <row r="1033" spans="1:14">
      <c r="A1033" s="269"/>
      <c r="B1033" s="269"/>
      <c r="C1033" s="111" t="s">
        <v>2951</v>
      </c>
      <c r="D1033" s="113">
        <v>2</v>
      </c>
      <c r="E1033" s="113">
        <v>1</v>
      </c>
      <c r="F1033" s="113">
        <v>0</v>
      </c>
      <c r="G1033" s="113">
        <v>0</v>
      </c>
      <c r="H1033" s="113">
        <v>0</v>
      </c>
      <c r="I1033" s="113">
        <v>0</v>
      </c>
      <c r="J1033" s="113">
        <v>0</v>
      </c>
      <c r="K1033" s="113">
        <v>2</v>
      </c>
      <c r="L1033" s="113">
        <v>0</v>
      </c>
      <c r="M1033" s="113">
        <v>1</v>
      </c>
      <c r="N1033" s="113">
        <v>72216</v>
      </c>
    </row>
    <row r="1034" spans="1:14">
      <c r="A1034" s="269"/>
      <c r="B1034" s="269"/>
      <c r="C1034" s="111" t="s">
        <v>2952</v>
      </c>
      <c r="D1034" s="113">
        <v>3</v>
      </c>
      <c r="E1034" s="113">
        <v>0</v>
      </c>
      <c r="F1034" s="113">
        <v>0</v>
      </c>
      <c r="G1034" s="113">
        <v>0</v>
      </c>
      <c r="H1034" s="113">
        <v>0</v>
      </c>
      <c r="I1034" s="113">
        <v>0</v>
      </c>
      <c r="J1034" s="113">
        <v>0</v>
      </c>
      <c r="K1034" s="113">
        <v>1</v>
      </c>
      <c r="L1034" s="113">
        <v>2</v>
      </c>
      <c r="M1034" s="113">
        <v>0</v>
      </c>
      <c r="N1034" s="113">
        <v>29052</v>
      </c>
    </row>
    <row r="1035" spans="1:14">
      <c r="A1035" s="269"/>
      <c r="B1035" s="269"/>
      <c r="C1035" s="111" t="s">
        <v>2721</v>
      </c>
      <c r="D1035" s="113">
        <v>0</v>
      </c>
      <c r="E1035" s="113">
        <v>0</v>
      </c>
      <c r="F1035" s="113">
        <v>1</v>
      </c>
      <c r="G1035" s="113">
        <v>0</v>
      </c>
      <c r="H1035" s="113">
        <v>0</v>
      </c>
      <c r="I1035" s="113">
        <v>0</v>
      </c>
      <c r="J1035" s="113">
        <v>0</v>
      </c>
      <c r="K1035" s="113">
        <v>0</v>
      </c>
      <c r="L1035" s="113">
        <v>1</v>
      </c>
      <c r="M1035" s="113">
        <v>0</v>
      </c>
      <c r="N1035" s="113">
        <v>1871</v>
      </c>
    </row>
    <row r="1036" spans="1:14">
      <c r="A1036" s="269"/>
      <c r="B1036" s="269"/>
      <c r="C1036" s="111" t="s">
        <v>2955</v>
      </c>
      <c r="D1036" s="113">
        <v>2</v>
      </c>
      <c r="E1036" s="113">
        <v>0</v>
      </c>
      <c r="F1036" s="113">
        <v>0</v>
      </c>
      <c r="G1036" s="113">
        <v>0</v>
      </c>
      <c r="H1036" s="113">
        <v>0</v>
      </c>
      <c r="I1036" s="113">
        <v>0</v>
      </c>
      <c r="J1036" s="113">
        <v>0</v>
      </c>
      <c r="K1036" s="113">
        <v>1</v>
      </c>
      <c r="L1036" s="113">
        <v>1</v>
      </c>
      <c r="M1036" s="113">
        <v>0</v>
      </c>
      <c r="N1036" s="113">
        <v>58254</v>
      </c>
    </row>
    <row r="1037" spans="1:14">
      <c r="A1037" s="269"/>
      <c r="B1037" s="269"/>
      <c r="C1037" s="111" t="s">
        <v>5710</v>
      </c>
      <c r="D1037" s="113">
        <v>9</v>
      </c>
      <c r="E1037" s="113">
        <v>0</v>
      </c>
      <c r="F1037" s="113">
        <v>1</v>
      </c>
      <c r="G1037" s="113">
        <v>0</v>
      </c>
      <c r="H1037" s="113">
        <v>0</v>
      </c>
      <c r="I1037" s="113">
        <v>0</v>
      </c>
      <c r="J1037" s="113">
        <v>2</v>
      </c>
      <c r="K1037" s="113">
        <v>2</v>
      </c>
      <c r="L1037" s="113">
        <v>2</v>
      </c>
      <c r="M1037" s="113">
        <v>4</v>
      </c>
      <c r="N1037" s="113">
        <v>131911</v>
      </c>
    </row>
    <row r="1038" spans="1:14">
      <c r="A1038" s="269"/>
      <c r="B1038" s="269"/>
      <c r="C1038" s="111" t="s">
        <v>2956</v>
      </c>
      <c r="D1038" s="113">
        <v>1</v>
      </c>
      <c r="E1038" s="113">
        <v>0</v>
      </c>
      <c r="F1038" s="113">
        <v>0</v>
      </c>
      <c r="G1038" s="113">
        <v>0</v>
      </c>
      <c r="H1038" s="113">
        <v>0</v>
      </c>
      <c r="I1038" s="113">
        <v>0</v>
      </c>
      <c r="J1038" s="113">
        <v>0</v>
      </c>
      <c r="K1038" s="113">
        <v>0</v>
      </c>
      <c r="L1038" s="113">
        <v>0</v>
      </c>
      <c r="M1038" s="113">
        <v>1</v>
      </c>
      <c r="N1038" s="113">
        <v>8283</v>
      </c>
    </row>
    <row r="1039" spans="1:14">
      <c r="A1039" s="269"/>
      <c r="B1039" s="269"/>
      <c r="C1039" s="111" t="s">
        <v>2958</v>
      </c>
      <c r="D1039" s="113">
        <v>1</v>
      </c>
      <c r="E1039" s="113">
        <v>0</v>
      </c>
      <c r="F1039" s="113">
        <v>0</v>
      </c>
      <c r="G1039" s="113">
        <v>0</v>
      </c>
      <c r="H1039" s="113">
        <v>0</v>
      </c>
      <c r="I1039" s="113">
        <v>0</v>
      </c>
      <c r="J1039" s="113">
        <v>1</v>
      </c>
      <c r="K1039" s="113">
        <v>0</v>
      </c>
      <c r="L1039" s="113">
        <v>0</v>
      </c>
      <c r="M1039" s="113">
        <v>0</v>
      </c>
      <c r="N1039" s="113">
        <v>1848</v>
      </c>
    </row>
    <row r="1040" spans="1:14">
      <c r="A1040" s="269"/>
      <c r="B1040" s="269"/>
      <c r="C1040" s="111" t="s">
        <v>2959</v>
      </c>
      <c r="D1040" s="113">
        <v>0</v>
      </c>
      <c r="E1040" s="113">
        <v>0</v>
      </c>
      <c r="F1040" s="113">
        <v>1</v>
      </c>
      <c r="G1040" s="113">
        <v>0</v>
      </c>
      <c r="H1040" s="113">
        <v>0</v>
      </c>
      <c r="I1040" s="113">
        <v>0</v>
      </c>
      <c r="J1040" s="113">
        <v>0</v>
      </c>
      <c r="K1040" s="113">
        <v>1</v>
      </c>
      <c r="L1040" s="113">
        <v>0</v>
      </c>
      <c r="M1040" s="113">
        <v>0</v>
      </c>
      <c r="N1040" s="113">
        <v>60341</v>
      </c>
    </row>
    <row r="1041" spans="1:14">
      <c r="A1041" s="269"/>
      <c r="B1041" s="269"/>
      <c r="C1041" s="111" t="s">
        <v>5711</v>
      </c>
      <c r="D1041" s="113">
        <v>1</v>
      </c>
      <c r="E1041" s="113">
        <v>0</v>
      </c>
      <c r="F1041" s="113">
        <v>1</v>
      </c>
      <c r="G1041" s="113">
        <v>0</v>
      </c>
      <c r="H1041" s="113">
        <v>0</v>
      </c>
      <c r="I1041" s="113">
        <v>0</v>
      </c>
      <c r="J1041" s="113">
        <v>1</v>
      </c>
      <c r="K1041" s="113">
        <v>1</v>
      </c>
      <c r="L1041" s="113">
        <v>0</v>
      </c>
      <c r="M1041" s="113">
        <v>0</v>
      </c>
      <c r="N1041" s="113">
        <v>15840</v>
      </c>
    </row>
    <row r="1042" spans="1:14">
      <c r="A1042" s="269"/>
      <c r="B1042" s="269"/>
      <c r="C1042" s="111" t="s">
        <v>2961</v>
      </c>
      <c r="D1042" s="113">
        <v>1</v>
      </c>
      <c r="E1042" s="113">
        <v>0</v>
      </c>
      <c r="F1042" s="113">
        <v>0</v>
      </c>
      <c r="G1042" s="113">
        <v>0</v>
      </c>
      <c r="H1042" s="113">
        <v>0</v>
      </c>
      <c r="I1042" s="113">
        <v>0</v>
      </c>
      <c r="J1042" s="113">
        <v>0</v>
      </c>
      <c r="K1042" s="113">
        <v>0</v>
      </c>
      <c r="L1042" s="113">
        <v>0</v>
      </c>
      <c r="M1042" s="113">
        <v>1</v>
      </c>
      <c r="N1042" s="113">
        <v>83851</v>
      </c>
    </row>
    <row r="1043" spans="1:14">
      <c r="A1043" s="269"/>
      <c r="B1043" s="269"/>
      <c r="C1043" s="111" t="s">
        <v>5712</v>
      </c>
      <c r="D1043" s="113">
        <v>2</v>
      </c>
      <c r="E1043" s="113">
        <v>0</v>
      </c>
      <c r="F1043" s="113">
        <v>1</v>
      </c>
      <c r="G1043" s="113">
        <v>0</v>
      </c>
      <c r="H1043" s="113">
        <v>0</v>
      </c>
      <c r="I1043" s="113">
        <v>0</v>
      </c>
      <c r="J1043" s="113">
        <v>0</v>
      </c>
      <c r="K1043" s="113">
        <v>1</v>
      </c>
      <c r="L1043" s="113">
        <v>2</v>
      </c>
      <c r="M1043" s="113">
        <v>0</v>
      </c>
      <c r="N1043" s="113">
        <v>28390</v>
      </c>
    </row>
    <row r="1044" spans="1:14">
      <c r="A1044" s="269"/>
      <c r="B1044" s="269"/>
      <c r="C1044" s="111" t="s">
        <v>2962</v>
      </c>
      <c r="D1044" s="113">
        <v>1</v>
      </c>
      <c r="E1044" s="113">
        <v>0</v>
      </c>
      <c r="F1044" s="113">
        <v>1</v>
      </c>
      <c r="G1044" s="113">
        <v>0</v>
      </c>
      <c r="H1044" s="113">
        <v>0</v>
      </c>
      <c r="I1044" s="113">
        <v>0</v>
      </c>
      <c r="J1044" s="113">
        <v>0</v>
      </c>
      <c r="K1044" s="113">
        <v>0</v>
      </c>
      <c r="L1044" s="113">
        <v>2</v>
      </c>
      <c r="M1044" s="113">
        <v>0</v>
      </c>
      <c r="N1044" s="113">
        <v>25443</v>
      </c>
    </row>
    <row r="1045" spans="1:14" ht="19">
      <c r="A1045" s="269"/>
      <c r="B1045" s="269"/>
      <c r="C1045" s="111" t="s">
        <v>7592</v>
      </c>
      <c r="D1045" s="113">
        <v>3</v>
      </c>
      <c r="E1045" s="113">
        <v>1</v>
      </c>
      <c r="F1045" s="113">
        <v>0</v>
      </c>
      <c r="G1045" s="113">
        <v>1</v>
      </c>
      <c r="H1045" s="113">
        <v>0</v>
      </c>
      <c r="I1045" s="113">
        <v>0</v>
      </c>
      <c r="J1045" s="113">
        <v>0</v>
      </c>
      <c r="K1045" s="113">
        <v>1</v>
      </c>
      <c r="L1045" s="113">
        <v>2</v>
      </c>
      <c r="M1045" s="113">
        <v>0</v>
      </c>
      <c r="N1045" s="113">
        <v>7082</v>
      </c>
    </row>
    <row r="1046" spans="1:14">
      <c r="A1046" s="269"/>
      <c r="B1046" s="269"/>
      <c r="C1046" s="111" t="s">
        <v>2696</v>
      </c>
      <c r="D1046" s="113">
        <v>2</v>
      </c>
      <c r="E1046" s="113">
        <v>0</v>
      </c>
      <c r="F1046" s="113">
        <v>1</v>
      </c>
      <c r="G1046" s="113">
        <v>0</v>
      </c>
      <c r="H1046" s="113">
        <v>0</v>
      </c>
      <c r="I1046" s="113">
        <v>0</v>
      </c>
      <c r="J1046" s="113">
        <v>0</v>
      </c>
      <c r="K1046" s="113">
        <v>1</v>
      </c>
      <c r="L1046" s="113">
        <v>0</v>
      </c>
      <c r="M1046" s="113">
        <v>2</v>
      </c>
      <c r="N1046" s="113">
        <v>132758</v>
      </c>
    </row>
    <row r="1047" spans="1:14" ht="19">
      <c r="A1047" s="269"/>
      <c r="B1047" s="269"/>
      <c r="C1047" s="111" t="s">
        <v>7593</v>
      </c>
      <c r="D1047" s="113">
        <v>4</v>
      </c>
      <c r="E1047" s="113">
        <v>0</v>
      </c>
      <c r="F1047" s="113">
        <v>0</v>
      </c>
      <c r="G1047" s="113">
        <v>0</v>
      </c>
      <c r="H1047" s="113">
        <v>0</v>
      </c>
      <c r="I1047" s="113">
        <v>1</v>
      </c>
      <c r="J1047" s="113">
        <v>0</v>
      </c>
      <c r="K1047" s="113">
        <v>0</v>
      </c>
      <c r="L1047" s="113">
        <v>2</v>
      </c>
      <c r="M1047" s="113">
        <v>2</v>
      </c>
      <c r="N1047" s="113">
        <v>72213</v>
      </c>
    </row>
    <row r="1048" spans="1:14">
      <c r="A1048" s="269"/>
      <c r="B1048" s="269"/>
      <c r="C1048" s="111" t="s">
        <v>2858</v>
      </c>
      <c r="D1048" s="113">
        <v>1</v>
      </c>
      <c r="E1048" s="113">
        <v>0</v>
      </c>
      <c r="F1048" s="113">
        <v>0</v>
      </c>
      <c r="G1048" s="113">
        <v>0</v>
      </c>
      <c r="H1048" s="113">
        <v>0</v>
      </c>
      <c r="I1048" s="113">
        <v>0</v>
      </c>
      <c r="J1048" s="113">
        <v>0</v>
      </c>
      <c r="K1048" s="113">
        <v>0</v>
      </c>
      <c r="L1048" s="113">
        <v>0</v>
      </c>
      <c r="M1048" s="113">
        <v>1</v>
      </c>
      <c r="N1048" s="113">
        <v>4253</v>
      </c>
    </row>
    <row r="1049" spans="1:14">
      <c r="A1049" s="269"/>
      <c r="B1049" s="269"/>
      <c r="C1049" s="111" t="s">
        <v>3634</v>
      </c>
      <c r="D1049" s="113">
        <v>1</v>
      </c>
      <c r="E1049" s="113">
        <v>0</v>
      </c>
      <c r="F1049" s="113">
        <v>0</v>
      </c>
      <c r="G1049" s="113">
        <v>0</v>
      </c>
      <c r="H1049" s="113">
        <v>0</v>
      </c>
      <c r="I1049" s="113">
        <v>0</v>
      </c>
      <c r="J1049" s="113">
        <v>0</v>
      </c>
      <c r="K1049" s="113">
        <v>0</v>
      </c>
      <c r="L1049" s="113">
        <v>1</v>
      </c>
      <c r="M1049" s="113">
        <v>0</v>
      </c>
      <c r="N1049" s="113">
        <v>16616</v>
      </c>
    </row>
    <row r="1050" spans="1:14" ht="19">
      <c r="A1050" s="269"/>
      <c r="B1050" s="269"/>
      <c r="C1050" s="111" t="s">
        <v>7594</v>
      </c>
      <c r="D1050" s="113">
        <v>4</v>
      </c>
      <c r="E1050" s="113">
        <v>4</v>
      </c>
      <c r="F1050" s="113">
        <v>0</v>
      </c>
      <c r="G1050" s="113">
        <v>0</v>
      </c>
      <c r="H1050" s="113">
        <v>0</v>
      </c>
      <c r="I1050" s="113">
        <v>0</v>
      </c>
      <c r="J1050" s="113">
        <v>2</v>
      </c>
      <c r="K1050" s="113">
        <v>1</v>
      </c>
      <c r="L1050" s="113">
        <v>2</v>
      </c>
      <c r="M1050" s="113">
        <v>2</v>
      </c>
      <c r="N1050" s="113">
        <v>65720</v>
      </c>
    </row>
    <row r="1051" spans="1:14">
      <c r="A1051" s="269"/>
      <c r="B1051" s="269"/>
      <c r="C1051" s="111" t="s">
        <v>5713</v>
      </c>
      <c r="D1051" s="113">
        <v>1</v>
      </c>
      <c r="E1051" s="113">
        <v>0</v>
      </c>
      <c r="F1051" s="113">
        <v>0</v>
      </c>
      <c r="G1051" s="113">
        <v>0</v>
      </c>
      <c r="H1051" s="113">
        <v>0</v>
      </c>
      <c r="I1051" s="113">
        <v>0</v>
      </c>
      <c r="J1051" s="113">
        <v>0</v>
      </c>
      <c r="K1051" s="113">
        <v>0</v>
      </c>
      <c r="L1051" s="113">
        <v>1</v>
      </c>
      <c r="M1051" s="113">
        <v>0</v>
      </c>
      <c r="N1051" s="113">
        <v>80837</v>
      </c>
    </row>
    <row r="1052" spans="1:14">
      <c r="A1052" s="269"/>
      <c r="B1052" s="269"/>
      <c r="C1052" s="111" t="s">
        <v>5714</v>
      </c>
      <c r="D1052" s="113">
        <v>1</v>
      </c>
      <c r="E1052" s="113">
        <v>0</v>
      </c>
      <c r="F1052" s="113">
        <v>0</v>
      </c>
      <c r="G1052" s="113">
        <v>0</v>
      </c>
      <c r="H1052" s="113">
        <v>0</v>
      </c>
      <c r="I1052" s="113">
        <v>0</v>
      </c>
      <c r="J1052" s="113">
        <v>0</v>
      </c>
      <c r="K1052" s="113">
        <v>0</v>
      </c>
      <c r="L1052" s="113">
        <v>0</v>
      </c>
      <c r="M1052" s="113">
        <v>1</v>
      </c>
      <c r="N1052" s="113">
        <v>1520</v>
      </c>
    </row>
    <row r="1053" spans="1:14">
      <c r="A1053" s="269"/>
      <c r="B1053" s="269"/>
      <c r="C1053" s="111" t="s">
        <v>2965</v>
      </c>
      <c r="D1053" s="113">
        <v>1</v>
      </c>
      <c r="E1053" s="113">
        <v>0</v>
      </c>
      <c r="F1053" s="113">
        <v>0</v>
      </c>
      <c r="G1053" s="113">
        <v>0</v>
      </c>
      <c r="H1053" s="113">
        <v>0</v>
      </c>
      <c r="I1053" s="113">
        <v>0</v>
      </c>
      <c r="J1053" s="113">
        <v>0</v>
      </c>
      <c r="K1053" s="113">
        <v>0</v>
      </c>
      <c r="L1053" s="113">
        <v>0</v>
      </c>
      <c r="M1053" s="113">
        <v>1</v>
      </c>
      <c r="N1053" s="113">
        <v>14145</v>
      </c>
    </row>
    <row r="1054" spans="1:14">
      <c r="A1054" s="269"/>
      <c r="B1054" s="269"/>
      <c r="C1054" s="111" t="s">
        <v>5715</v>
      </c>
      <c r="D1054" s="113">
        <v>1</v>
      </c>
      <c r="E1054" s="113">
        <v>0</v>
      </c>
      <c r="F1054" s="113">
        <v>0</v>
      </c>
      <c r="G1054" s="113">
        <v>0</v>
      </c>
      <c r="H1054" s="113">
        <v>0</v>
      </c>
      <c r="I1054" s="113">
        <v>0</v>
      </c>
      <c r="J1054" s="113">
        <v>0</v>
      </c>
      <c r="K1054" s="113">
        <v>0</v>
      </c>
      <c r="L1054" s="113">
        <v>1</v>
      </c>
      <c r="M1054" s="113">
        <v>0</v>
      </c>
      <c r="N1054" s="113">
        <v>4788</v>
      </c>
    </row>
    <row r="1055" spans="1:14">
      <c r="A1055" s="269"/>
      <c r="B1055" s="269"/>
      <c r="C1055" s="111" t="s">
        <v>2647</v>
      </c>
      <c r="D1055" s="113">
        <v>1</v>
      </c>
      <c r="E1055" s="113">
        <v>1</v>
      </c>
      <c r="F1055" s="113">
        <v>0</v>
      </c>
      <c r="G1055" s="113">
        <v>0</v>
      </c>
      <c r="H1055" s="113">
        <v>0</v>
      </c>
      <c r="I1055" s="113">
        <v>0</v>
      </c>
      <c r="J1055" s="113">
        <v>0</v>
      </c>
      <c r="K1055" s="113">
        <v>1</v>
      </c>
      <c r="L1055" s="113">
        <v>1</v>
      </c>
      <c r="M1055" s="113">
        <v>0</v>
      </c>
      <c r="N1055" s="113">
        <v>24600</v>
      </c>
    </row>
    <row r="1056" spans="1:14">
      <c r="A1056" s="269"/>
      <c r="B1056" s="269"/>
      <c r="C1056" s="111" t="s">
        <v>138</v>
      </c>
      <c r="D1056" s="113">
        <v>2</v>
      </c>
      <c r="E1056" s="113">
        <v>1</v>
      </c>
      <c r="F1056" s="113">
        <v>0</v>
      </c>
      <c r="G1056" s="113">
        <v>0</v>
      </c>
      <c r="H1056" s="113">
        <v>0</v>
      </c>
      <c r="I1056" s="113">
        <v>0</v>
      </c>
      <c r="J1056" s="113">
        <v>1</v>
      </c>
      <c r="K1056" s="113">
        <v>1</v>
      </c>
      <c r="L1056" s="113">
        <v>0</v>
      </c>
      <c r="M1056" s="113">
        <v>1</v>
      </c>
      <c r="N1056" s="113">
        <v>77094</v>
      </c>
    </row>
    <row r="1057" spans="1:14">
      <c r="A1057" s="269"/>
      <c r="B1057" s="269"/>
      <c r="C1057" s="111" t="s">
        <v>2967</v>
      </c>
      <c r="D1057" s="113">
        <v>1</v>
      </c>
      <c r="E1057" s="113">
        <v>0</v>
      </c>
      <c r="F1057" s="113">
        <v>0</v>
      </c>
      <c r="G1057" s="113">
        <v>0</v>
      </c>
      <c r="H1057" s="113">
        <v>0</v>
      </c>
      <c r="I1057" s="113">
        <v>0</v>
      </c>
      <c r="J1057" s="113">
        <v>0</v>
      </c>
      <c r="K1057" s="113">
        <v>0</v>
      </c>
      <c r="L1057" s="113">
        <v>1</v>
      </c>
      <c r="M1057" s="113">
        <v>0</v>
      </c>
      <c r="N1057" s="113">
        <v>19986</v>
      </c>
    </row>
    <row r="1058" spans="1:14">
      <c r="A1058" s="269"/>
      <c r="B1058" s="269" t="s">
        <v>1951</v>
      </c>
      <c r="C1058" s="111"/>
      <c r="D1058" s="112">
        <v>8</v>
      </c>
      <c r="E1058" s="112">
        <v>3</v>
      </c>
      <c r="F1058" s="112">
        <v>2</v>
      </c>
      <c r="G1058" s="112">
        <v>0</v>
      </c>
      <c r="H1058" s="112">
        <v>1</v>
      </c>
      <c r="I1058" s="112">
        <v>0</v>
      </c>
      <c r="J1058" s="112"/>
      <c r="K1058" s="112"/>
      <c r="L1058" s="112"/>
      <c r="M1058" s="112"/>
      <c r="N1058" s="112"/>
    </row>
    <row r="1059" spans="1:14">
      <c r="A1059" s="269"/>
      <c r="B1059" s="269"/>
      <c r="C1059" s="111" t="s">
        <v>5716</v>
      </c>
      <c r="D1059" s="113">
        <v>2</v>
      </c>
      <c r="E1059" s="113">
        <v>0</v>
      </c>
      <c r="F1059" s="113">
        <v>0</v>
      </c>
      <c r="G1059" s="113">
        <v>0</v>
      </c>
      <c r="H1059" s="113">
        <v>0</v>
      </c>
      <c r="I1059" s="113">
        <v>0</v>
      </c>
      <c r="J1059" s="113">
        <v>0</v>
      </c>
      <c r="K1059" s="113">
        <v>1</v>
      </c>
      <c r="L1059" s="113">
        <v>0</v>
      </c>
      <c r="M1059" s="113">
        <v>1</v>
      </c>
      <c r="N1059" s="113">
        <v>10408</v>
      </c>
    </row>
    <row r="1060" spans="1:14">
      <c r="A1060" s="269"/>
      <c r="B1060" s="269"/>
      <c r="C1060" s="111" t="s">
        <v>5717</v>
      </c>
      <c r="D1060" s="113">
        <v>1</v>
      </c>
      <c r="E1060" s="113">
        <v>0</v>
      </c>
      <c r="F1060" s="113">
        <v>0</v>
      </c>
      <c r="G1060" s="113">
        <v>0</v>
      </c>
      <c r="H1060" s="113">
        <v>0</v>
      </c>
      <c r="I1060" s="113">
        <v>0</v>
      </c>
      <c r="J1060" s="113">
        <v>1</v>
      </c>
      <c r="K1060" s="113">
        <v>0</v>
      </c>
      <c r="L1060" s="113">
        <v>0</v>
      </c>
      <c r="M1060" s="113">
        <v>0</v>
      </c>
      <c r="N1060" s="113">
        <v>14874</v>
      </c>
    </row>
    <row r="1061" spans="1:14">
      <c r="A1061" s="269"/>
      <c r="B1061" s="269"/>
      <c r="C1061" s="111" t="s">
        <v>5718</v>
      </c>
      <c r="D1061" s="113">
        <v>1</v>
      </c>
      <c r="E1061" s="113">
        <v>0</v>
      </c>
      <c r="F1061" s="113">
        <v>0</v>
      </c>
      <c r="G1061" s="113">
        <v>0</v>
      </c>
      <c r="H1061" s="113">
        <v>0</v>
      </c>
      <c r="I1061" s="113">
        <v>0</v>
      </c>
      <c r="J1061" s="113">
        <v>0</v>
      </c>
      <c r="K1061" s="113">
        <v>1</v>
      </c>
      <c r="L1061" s="113">
        <v>0</v>
      </c>
      <c r="M1061" s="113">
        <v>0</v>
      </c>
      <c r="N1061" s="113">
        <v>18960</v>
      </c>
    </row>
    <row r="1062" spans="1:14">
      <c r="A1062" s="269"/>
      <c r="B1062" s="269"/>
      <c r="C1062" s="111" t="s">
        <v>2968</v>
      </c>
      <c r="D1062" s="113">
        <v>0</v>
      </c>
      <c r="E1062" s="113">
        <v>1</v>
      </c>
      <c r="F1062" s="113">
        <v>0</v>
      </c>
      <c r="G1062" s="113">
        <v>0</v>
      </c>
      <c r="H1062" s="113">
        <v>0</v>
      </c>
      <c r="I1062" s="113">
        <v>0</v>
      </c>
      <c r="J1062" s="113">
        <v>0</v>
      </c>
      <c r="K1062" s="113">
        <v>0</v>
      </c>
      <c r="L1062" s="113">
        <v>0</v>
      </c>
      <c r="M1062" s="113">
        <v>1</v>
      </c>
      <c r="N1062" s="113">
        <v>55406</v>
      </c>
    </row>
    <row r="1063" spans="1:14">
      <c r="A1063" s="269"/>
      <c r="B1063" s="269"/>
      <c r="C1063" s="116" t="s">
        <v>2970</v>
      </c>
      <c r="D1063" s="113">
        <v>2</v>
      </c>
      <c r="E1063" s="113">
        <v>1</v>
      </c>
      <c r="F1063" s="113">
        <v>2</v>
      </c>
      <c r="G1063" s="113">
        <v>0</v>
      </c>
      <c r="H1063" s="113">
        <v>1</v>
      </c>
      <c r="I1063" s="113">
        <v>0</v>
      </c>
      <c r="J1063" s="113">
        <v>2</v>
      </c>
      <c r="K1063" s="113">
        <v>0</v>
      </c>
      <c r="L1063" s="113">
        <v>3</v>
      </c>
      <c r="M1063" s="113">
        <v>1</v>
      </c>
      <c r="N1063" s="113">
        <v>49530</v>
      </c>
    </row>
    <row r="1064" spans="1:14">
      <c r="A1064" s="269"/>
      <c r="B1064" s="269"/>
      <c r="C1064" s="111" t="s">
        <v>2971</v>
      </c>
      <c r="D1064" s="113">
        <v>2</v>
      </c>
      <c r="E1064" s="113">
        <v>0</v>
      </c>
      <c r="F1064" s="113">
        <v>0</v>
      </c>
      <c r="G1064" s="113">
        <v>0</v>
      </c>
      <c r="H1064" s="113">
        <v>0</v>
      </c>
      <c r="I1064" s="113">
        <v>0</v>
      </c>
      <c r="J1064" s="113">
        <v>1</v>
      </c>
      <c r="K1064" s="113">
        <v>1</v>
      </c>
      <c r="L1064" s="113">
        <v>0</v>
      </c>
      <c r="M1064" s="113">
        <v>0</v>
      </c>
      <c r="N1064" s="113">
        <v>20899</v>
      </c>
    </row>
    <row r="1065" spans="1:14">
      <c r="A1065" s="269"/>
      <c r="B1065" s="269"/>
      <c r="C1065" s="111" t="s">
        <v>2972</v>
      </c>
      <c r="D1065" s="113">
        <v>0</v>
      </c>
      <c r="E1065" s="113">
        <v>1</v>
      </c>
      <c r="F1065" s="113">
        <v>0</v>
      </c>
      <c r="G1065" s="113">
        <v>0</v>
      </c>
      <c r="H1065" s="113">
        <v>0</v>
      </c>
      <c r="I1065" s="113">
        <v>0</v>
      </c>
      <c r="J1065" s="113">
        <v>0</v>
      </c>
      <c r="K1065" s="113">
        <v>0</v>
      </c>
      <c r="L1065" s="113">
        <v>0</v>
      </c>
      <c r="M1065" s="113">
        <v>1</v>
      </c>
      <c r="N1065" s="113">
        <v>22996</v>
      </c>
    </row>
    <row r="1066" spans="1:14">
      <c r="A1066" s="269"/>
      <c r="B1066" s="269" t="s">
        <v>1955</v>
      </c>
      <c r="C1066" s="111"/>
      <c r="D1066" s="112">
        <v>20</v>
      </c>
      <c r="E1066" s="112">
        <v>5</v>
      </c>
      <c r="F1066" s="112">
        <v>3</v>
      </c>
      <c r="G1066" s="112">
        <v>0</v>
      </c>
      <c r="H1066" s="112">
        <v>0</v>
      </c>
      <c r="I1066" s="112">
        <v>0</v>
      </c>
      <c r="J1066" s="112"/>
      <c r="K1066" s="112"/>
      <c r="L1066" s="112"/>
      <c r="M1066" s="112"/>
      <c r="N1066" s="112"/>
    </row>
    <row r="1067" spans="1:14">
      <c r="A1067" s="269"/>
      <c r="B1067" s="269"/>
      <c r="C1067" s="111" t="s">
        <v>2973</v>
      </c>
      <c r="D1067" s="113">
        <v>1</v>
      </c>
      <c r="E1067" s="113">
        <v>0</v>
      </c>
      <c r="F1067" s="113">
        <v>0</v>
      </c>
      <c r="G1067" s="113">
        <v>0</v>
      </c>
      <c r="H1067" s="113">
        <v>0</v>
      </c>
      <c r="I1067" s="113">
        <v>0</v>
      </c>
      <c r="J1067" s="113">
        <v>1</v>
      </c>
      <c r="K1067" s="113">
        <v>0</v>
      </c>
      <c r="L1067" s="113">
        <v>0</v>
      </c>
      <c r="M1067" s="113">
        <v>0</v>
      </c>
      <c r="N1067" s="113"/>
    </row>
    <row r="1068" spans="1:14">
      <c r="A1068" s="269"/>
      <c r="B1068" s="269"/>
      <c r="C1068" s="111" t="s">
        <v>2523</v>
      </c>
      <c r="D1068" s="113">
        <v>1</v>
      </c>
      <c r="E1068" s="113">
        <v>0</v>
      </c>
      <c r="F1068" s="113">
        <v>0</v>
      </c>
      <c r="G1068" s="113">
        <v>0</v>
      </c>
      <c r="H1068" s="113">
        <v>0</v>
      </c>
      <c r="I1068" s="113">
        <v>0</v>
      </c>
      <c r="J1068" s="113">
        <v>0</v>
      </c>
      <c r="K1068" s="113">
        <v>0</v>
      </c>
      <c r="L1068" s="113">
        <v>1</v>
      </c>
      <c r="M1068" s="113">
        <v>0</v>
      </c>
      <c r="N1068" s="113"/>
    </row>
    <row r="1069" spans="1:14">
      <c r="A1069" s="269"/>
      <c r="B1069" s="269"/>
      <c r="C1069" s="111" t="s">
        <v>2975</v>
      </c>
      <c r="D1069" s="113">
        <v>1</v>
      </c>
      <c r="E1069" s="113">
        <v>0</v>
      </c>
      <c r="F1069" s="113">
        <v>1</v>
      </c>
      <c r="G1069" s="113">
        <v>0</v>
      </c>
      <c r="H1069" s="113">
        <v>0</v>
      </c>
      <c r="I1069" s="113">
        <v>0</v>
      </c>
      <c r="J1069" s="113">
        <v>0</v>
      </c>
      <c r="K1069" s="113">
        <v>0</v>
      </c>
      <c r="L1069" s="113">
        <v>2</v>
      </c>
      <c r="M1069" s="113">
        <v>0</v>
      </c>
      <c r="N1069" s="113"/>
    </row>
    <row r="1070" spans="1:14">
      <c r="A1070" s="269"/>
      <c r="B1070" s="269"/>
      <c r="C1070" s="111" t="s">
        <v>2976</v>
      </c>
      <c r="D1070" s="113">
        <v>0</v>
      </c>
      <c r="E1070" s="113">
        <v>0</v>
      </c>
      <c r="F1070" s="113">
        <v>1</v>
      </c>
      <c r="G1070" s="113">
        <v>0</v>
      </c>
      <c r="H1070" s="113">
        <v>0</v>
      </c>
      <c r="I1070" s="113">
        <v>0</v>
      </c>
      <c r="J1070" s="113">
        <v>0</v>
      </c>
      <c r="K1070" s="113">
        <v>0</v>
      </c>
      <c r="L1070" s="113">
        <v>1</v>
      </c>
      <c r="M1070" s="113">
        <v>0</v>
      </c>
      <c r="N1070" s="113"/>
    </row>
    <row r="1071" spans="1:14">
      <c r="A1071" s="269"/>
      <c r="B1071" s="269"/>
      <c r="C1071" s="111" t="s">
        <v>2977</v>
      </c>
      <c r="D1071" s="113">
        <v>2</v>
      </c>
      <c r="E1071" s="113">
        <v>2</v>
      </c>
      <c r="F1071" s="113">
        <v>0</v>
      </c>
      <c r="G1071" s="113">
        <v>0</v>
      </c>
      <c r="H1071" s="113">
        <v>0</v>
      </c>
      <c r="I1071" s="113">
        <v>0</v>
      </c>
      <c r="J1071" s="113">
        <v>1</v>
      </c>
      <c r="K1071" s="113">
        <v>2</v>
      </c>
      <c r="L1071" s="113">
        <v>0</v>
      </c>
      <c r="M1071" s="113">
        <v>1</v>
      </c>
      <c r="N1071" s="113"/>
    </row>
    <row r="1072" spans="1:14">
      <c r="A1072" s="269"/>
      <c r="B1072" s="269"/>
      <c r="C1072" s="111" t="s">
        <v>1934</v>
      </c>
      <c r="D1072" s="113">
        <v>1</v>
      </c>
      <c r="E1072" s="113">
        <v>0</v>
      </c>
      <c r="F1072" s="113">
        <v>0</v>
      </c>
      <c r="G1072" s="113">
        <v>0</v>
      </c>
      <c r="H1072" s="113">
        <v>0</v>
      </c>
      <c r="I1072" s="113">
        <v>0</v>
      </c>
      <c r="J1072" s="113">
        <v>0</v>
      </c>
      <c r="K1072" s="113">
        <v>0</v>
      </c>
      <c r="L1072" s="113">
        <v>1</v>
      </c>
      <c r="M1072" s="113">
        <v>0</v>
      </c>
      <c r="N1072" s="113"/>
    </row>
    <row r="1073" spans="1:14">
      <c r="A1073" s="269"/>
      <c r="B1073" s="269"/>
      <c r="C1073" s="111" t="s">
        <v>2978</v>
      </c>
      <c r="D1073" s="113">
        <v>4</v>
      </c>
      <c r="E1073" s="113">
        <v>0</v>
      </c>
      <c r="F1073" s="113">
        <v>1</v>
      </c>
      <c r="G1073" s="113">
        <v>0</v>
      </c>
      <c r="H1073" s="113">
        <v>0</v>
      </c>
      <c r="I1073" s="113">
        <v>0</v>
      </c>
      <c r="J1073" s="113">
        <v>2</v>
      </c>
      <c r="K1073" s="113">
        <v>1</v>
      </c>
      <c r="L1073" s="113">
        <v>1</v>
      </c>
      <c r="M1073" s="113">
        <v>1</v>
      </c>
      <c r="N1073" s="113"/>
    </row>
    <row r="1074" spans="1:14">
      <c r="A1074" s="269"/>
      <c r="B1074" s="269"/>
      <c r="C1074" s="111" t="s">
        <v>5719</v>
      </c>
      <c r="D1074" s="113">
        <v>2</v>
      </c>
      <c r="E1074" s="113">
        <v>0</v>
      </c>
      <c r="F1074" s="113">
        <v>0</v>
      </c>
      <c r="G1074" s="113">
        <v>0</v>
      </c>
      <c r="H1074" s="113">
        <v>0</v>
      </c>
      <c r="I1074" s="113">
        <v>0</v>
      </c>
      <c r="J1074" s="113">
        <v>2</v>
      </c>
      <c r="K1074" s="113">
        <v>0</v>
      </c>
      <c r="L1074" s="113">
        <v>0</v>
      </c>
      <c r="M1074" s="113">
        <v>0</v>
      </c>
      <c r="N1074" s="113"/>
    </row>
    <row r="1075" spans="1:14">
      <c r="A1075" s="269"/>
      <c r="B1075" s="269"/>
      <c r="C1075" s="111" t="s">
        <v>5720</v>
      </c>
      <c r="D1075" s="113">
        <v>2</v>
      </c>
      <c r="E1075" s="113">
        <v>0</v>
      </c>
      <c r="F1075" s="113">
        <v>0</v>
      </c>
      <c r="G1075" s="113">
        <v>0</v>
      </c>
      <c r="H1075" s="113">
        <v>0</v>
      </c>
      <c r="I1075" s="113">
        <v>0</v>
      </c>
      <c r="J1075" s="113">
        <v>0</v>
      </c>
      <c r="K1075" s="113">
        <v>1</v>
      </c>
      <c r="L1075" s="113">
        <v>1</v>
      </c>
      <c r="M1075" s="113">
        <v>0</v>
      </c>
      <c r="N1075" s="113"/>
    </row>
    <row r="1076" spans="1:14">
      <c r="A1076" s="269"/>
      <c r="B1076" s="269"/>
      <c r="C1076" s="111" t="s">
        <v>2979</v>
      </c>
      <c r="D1076" s="113">
        <v>1</v>
      </c>
      <c r="E1076" s="113">
        <v>0</v>
      </c>
      <c r="F1076" s="113">
        <v>0</v>
      </c>
      <c r="G1076" s="113">
        <v>0</v>
      </c>
      <c r="H1076" s="113">
        <v>0</v>
      </c>
      <c r="I1076" s="113">
        <v>0</v>
      </c>
      <c r="J1076" s="113">
        <v>1</v>
      </c>
      <c r="K1076" s="113">
        <v>0</v>
      </c>
      <c r="L1076" s="113">
        <v>0</v>
      </c>
      <c r="M1076" s="113">
        <v>0</v>
      </c>
      <c r="N1076" s="113"/>
    </row>
    <row r="1077" spans="1:14">
      <c r="A1077" s="269"/>
      <c r="B1077" s="269"/>
      <c r="C1077" s="111" t="s">
        <v>2980</v>
      </c>
      <c r="D1077" s="113">
        <v>1</v>
      </c>
      <c r="E1077" s="113">
        <v>0</v>
      </c>
      <c r="F1077" s="113">
        <v>0</v>
      </c>
      <c r="G1077" s="113">
        <v>0</v>
      </c>
      <c r="H1077" s="113">
        <v>0</v>
      </c>
      <c r="I1077" s="113">
        <v>0</v>
      </c>
      <c r="J1077" s="113">
        <v>0</v>
      </c>
      <c r="K1077" s="113">
        <v>0</v>
      </c>
      <c r="L1077" s="113">
        <v>0</v>
      </c>
      <c r="M1077" s="113">
        <v>1</v>
      </c>
      <c r="N1077" s="113"/>
    </row>
    <row r="1078" spans="1:14">
      <c r="A1078" s="269"/>
      <c r="B1078" s="269"/>
      <c r="C1078" s="111" t="s">
        <v>2508</v>
      </c>
      <c r="D1078" s="113">
        <v>1</v>
      </c>
      <c r="E1078" s="113">
        <v>2</v>
      </c>
      <c r="F1078" s="113">
        <v>0</v>
      </c>
      <c r="G1078" s="113">
        <v>0</v>
      </c>
      <c r="H1078" s="113">
        <v>0</v>
      </c>
      <c r="I1078" s="113">
        <v>0</v>
      </c>
      <c r="J1078" s="113">
        <v>0</v>
      </c>
      <c r="K1078" s="113">
        <v>2</v>
      </c>
      <c r="L1078" s="113">
        <v>1</v>
      </c>
      <c r="M1078" s="113">
        <v>0</v>
      </c>
      <c r="N1078" s="113"/>
    </row>
    <row r="1079" spans="1:14">
      <c r="A1079" s="269"/>
      <c r="B1079" s="269"/>
      <c r="C1079" s="111" t="s">
        <v>2949</v>
      </c>
      <c r="D1079" s="113">
        <v>1</v>
      </c>
      <c r="E1079" s="113">
        <v>0</v>
      </c>
      <c r="F1079" s="113">
        <v>0</v>
      </c>
      <c r="G1079" s="113">
        <v>0</v>
      </c>
      <c r="H1079" s="113">
        <v>0</v>
      </c>
      <c r="I1079" s="113">
        <v>0</v>
      </c>
      <c r="J1079" s="113">
        <v>0</v>
      </c>
      <c r="K1079" s="113">
        <v>1</v>
      </c>
      <c r="L1079" s="113">
        <v>0</v>
      </c>
      <c r="M1079" s="113">
        <v>0</v>
      </c>
      <c r="N1079" s="113"/>
    </row>
    <row r="1080" spans="1:14">
      <c r="A1080" s="269"/>
      <c r="B1080" s="269"/>
      <c r="C1080" s="111" t="s">
        <v>2981</v>
      </c>
      <c r="D1080" s="113">
        <v>2</v>
      </c>
      <c r="E1080" s="113">
        <v>1</v>
      </c>
      <c r="F1080" s="113">
        <v>0</v>
      </c>
      <c r="G1080" s="113">
        <v>0</v>
      </c>
      <c r="H1080" s="113">
        <v>0</v>
      </c>
      <c r="I1080" s="113">
        <v>0</v>
      </c>
      <c r="J1080" s="113">
        <v>0</v>
      </c>
      <c r="K1080" s="113">
        <v>0</v>
      </c>
      <c r="L1080" s="113">
        <v>1</v>
      </c>
      <c r="M1080" s="113">
        <v>2</v>
      </c>
      <c r="N1080" s="113"/>
    </row>
    <row r="1081" spans="1:14">
      <c r="A1081" s="269"/>
      <c r="B1081" s="269" t="s">
        <v>1963</v>
      </c>
      <c r="C1081" s="111"/>
      <c r="D1081" s="112">
        <v>14</v>
      </c>
      <c r="E1081" s="112">
        <v>2</v>
      </c>
      <c r="F1081" s="112">
        <v>3</v>
      </c>
      <c r="G1081" s="112">
        <v>0</v>
      </c>
      <c r="H1081" s="112">
        <v>3</v>
      </c>
      <c r="I1081" s="112">
        <v>3</v>
      </c>
      <c r="J1081" s="112"/>
      <c r="K1081" s="112"/>
      <c r="L1081" s="112"/>
      <c r="M1081" s="112"/>
      <c r="N1081" s="112"/>
    </row>
    <row r="1082" spans="1:14">
      <c r="A1082" s="269"/>
      <c r="B1082" s="269"/>
      <c r="C1082" s="111" t="s">
        <v>3122</v>
      </c>
      <c r="D1082" s="113">
        <v>2</v>
      </c>
      <c r="E1082" s="113">
        <v>0</v>
      </c>
      <c r="F1082" s="113">
        <v>0</v>
      </c>
      <c r="G1082" s="113">
        <v>0</v>
      </c>
      <c r="H1082" s="113">
        <v>0</v>
      </c>
      <c r="I1082" s="113">
        <v>0</v>
      </c>
      <c r="J1082" s="113">
        <v>0</v>
      </c>
      <c r="K1082" s="113">
        <v>2</v>
      </c>
      <c r="L1082" s="113">
        <v>0</v>
      </c>
      <c r="M1082" s="113">
        <v>0</v>
      </c>
      <c r="N1082" s="113"/>
    </row>
    <row r="1083" spans="1:14">
      <c r="A1083" s="269"/>
      <c r="B1083" s="269"/>
      <c r="C1083" s="111" t="s">
        <v>5721</v>
      </c>
      <c r="D1083" s="113">
        <v>1</v>
      </c>
      <c r="E1083" s="113">
        <v>0</v>
      </c>
      <c r="F1083" s="113">
        <v>1</v>
      </c>
      <c r="G1083" s="113">
        <v>0</v>
      </c>
      <c r="H1083" s="113">
        <v>0</v>
      </c>
      <c r="I1083" s="113">
        <v>0</v>
      </c>
      <c r="J1083" s="113">
        <v>2</v>
      </c>
      <c r="K1083" s="113">
        <v>0</v>
      </c>
      <c r="L1083" s="113">
        <v>0</v>
      </c>
      <c r="M1083" s="113">
        <v>0</v>
      </c>
      <c r="N1083" s="113"/>
    </row>
    <row r="1084" spans="1:14">
      <c r="A1084" s="269"/>
      <c r="B1084" s="269"/>
      <c r="C1084" s="111" t="s">
        <v>2285</v>
      </c>
      <c r="D1084" s="113">
        <v>2</v>
      </c>
      <c r="E1084" s="113">
        <v>0</v>
      </c>
      <c r="F1084" s="113">
        <v>0</v>
      </c>
      <c r="G1084" s="113">
        <v>0</v>
      </c>
      <c r="H1084" s="113">
        <v>0</v>
      </c>
      <c r="I1084" s="113">
        <v>1</v>
      </c>
      <c r="J1084" s="113">
        <v>0</v>
      </c>
      <c r="K1084" s="113">
        <v>0</v>
      </c>
      <c r="L1084" s="113">
        <v>2</v>
      </c>
      <c r="M1084" s="113">
        <v>1</v>
      </c>
      <c r="N1084" s="113"/>
    </row>
    <row r="1085" spans="1:14">
      <c r="A1085" s="269"/>
      <c r="B1085" s="269"/>
      <c r="C1085" s="111" t="s">
        <v>2905</v>
      </c>
      <c r="D1085" s="113">
        <v>0</v>
      </c>
      <c r="E1085" s="113">
        <v>1</v>
      </c>
      <c r="F1085" s="113">
        <v>0</v>
      </c>
      <c r="G1085" s="113">
        <v>0</v>
      </c>
      <c r="H1085" s="113">
        <v>0</v>
      </c>
      <c r="I1085" s="113">
        <v>0</v>
      </c>
      <c r="J1085" s="113">
        <v>0</v>
      </c>
      <c r="K1085" s="113">
        <v>0</v>
      </c>
      <c r="L1085" s="113">
        <v>1</v>
      </c>
      <c r="M1085" s="113">
        <v>0</v>
      </c>
      <c r="N1085" s="113"/>
    </row>
    <row r="1086" spans="1:14">
      <c r="A1086" s="269"/>
      <c r="B1086" s="269"/>
      <c r="C1086" s="111" t="s">
        <v>2984</v>
      </c>
      <c r="D1086" s="113">
        <v>1</v>
      </c>
      <c r="E1086" s="113">
        <v>0</v>
      </c>
      <c r="F1086" s="113">
        <v>0</v>
      </c>
      <c r="G1086" s="113">
        <v>0</v>
      </c>
      <c r="H1086" s="113">
        <v>0</v>
      </c>
      <c r="I1086" s="113">
        <v>0</v>
      </c>
      <c r="J1086" s="113">
        <v>0</v>
      </c>
      <c r="K1086" s="113">
        <v>0</v>
      </c>
      <c r="L1086" s="113">
        <v>1</v>
      </c>
      <c r="M1086" s="113">
        <v>0</v>
      </c>
      <c r="N1086" s="113"/>
    </row>
    <row r="1087" spans="1:14">
      <c r="A1087" s="269"/>
      <c r="B1087" s="269"/>
      <c r="C1087" s="111" t="s">
        <v>5722</v>
      </c>
      <c r="D1087" s="113">
        <v>1</v>
      </c>
      <c r="E1087" s="113">
        <v>0</v>
      </c>
      <c r="F1087" s="113">
        <v>0</v>
      </c>
      <c r="G1087" s="113">
        <v>0</v>
      </c>
      <c r="H1087" s="113">
        <v>0</v>
      </c>
      <c r="I1087" s="113">
        <v>0</v>
      </c>
      <c r="J1087" s="113">
        <v>0</v>
      </c>
      <c r="K1087" s="113">
        <v>1</v>
      </c>
      <c r="L1087" s="113">
        <v>0</v>
      </c>
      <c r="M1087" s="113">
        <v>0</v>
      </c>
      <c r="N1087" s="113"/>
    </row>
    <row r="1088" spans="1:14">
      <c r="A1088" s="269"/>
      <c r="B1088" s="269"/>
      <c r="C1088" s="111" t="s">
        <v>5723</v>
      </c>
      <c r="D1088" s="113">
        <v>0</v>
      </c>
      <c r="E1088" s="113">
        <v>0</v>
      </c>
      <c r="F1088" s="113">
        <v>0</v>
      </c>
      <c r="G1088" s="113">
        <v>0</v>
      </c>
      <c r="H1088" s="113">
        <v>1</v>
      </c>
      <c r="I1088" s="113">
        <v>0</v>
      </c>
      <c r="J1088" s="113">
        <v>0</v>
      </c>
      <c r="K1088" s="113">
        <v>0</v>
      </c>
      <c r="L1088" s="113">
        <v>0</v>
      </c>
      <c r="M1088" s="113">
        <v>1</v>
      </c>
      <c r="N1088" s="113"/>
    </row>
    <row r="1089" spans="1:14">
      <c r="A1089" s="269"/>
      <c r="B1089" s="269"/>
      <c r="C1089" s="111" t="s">
        <v>2985</v>
      </c>
      <c r="D1089" s="113">
        <v>1</v>
      </c>
      <c r="E1089" s="113">
        <v>0</v>
      </c>
      <c r="F1089" s="113">
        <v>0</v>
      </c>
      <c r="G1089" s="113">
        <v>0</v>
      </c>
      <c r="H1089" s="113">
        <v>0</v>
      </c>
      <c r="I1089" s="113">
        <v>0</v>
      </c>
      <c r="J1089" s="113">
        <v>0</v>
      </c>
      <c r="K1089" s="113">
        <v>0</v>
      </c>
      <c r="L1089" s="113">
        <v>1</v>
      </c>
      <c r="M1089" s="113">
        <v>0</v>
      </c>
      <c r="N1089" s="113"/>
    </row>
    <row r="1090" spans="1:14">
      <c r="A1090" s="269"/>
      <c r="B1090" s="269"/>
      <c r="C1090" s="111" t="s">
        <v>2987</v>
      </c>
      <c r="D1090" s="113">
        <v>1</v>
      </c>
      <c r="E1090" s="113">
        <v>0</v>
      </c>
      <c r="F1090" s="113">
        <v>0</v>
      </c>
      <c r="G1090" s="113">
        <v>0</v>
      </c>
      <c r="H1090" s="113">
        <v>0</v>
      </c>
      <c r="I1090" s="113">
        <v>0</v>
      </c>
      <c r="J1090" s="113">
        <v>0</v>
      </c>
      <c r="K1090" s="113">
        <v>0</v>
      </c>
      <c r="L1090" s="113">
        <v>1</v>
      </c>
      <c r="M1090" s="113">
        <v>0</v>
      </c>
      <c r="N1090" s="113"/>
    </row>
    <row r="1091" spans="1:14" ht="19">
      <c r="A1091" s="269"/>
      <c r="B1091" s="269"/>
      <c r="C1091" s="111" t="s">
        <v>7595</v>
      </c>
      <c r="D1091" s="113">
        <v>1</v>
      </c>
      <c r="E1091" s="113">
        <v>0</v>
      </c>
      <c r="F1091" s="113">
        <v>0</v>
      </c>
      <c r="G1091" s="113">
        <v>0</v>
      </c>
      <c r="H1091" s="113">
        <v>0</v>
      </c>
      <c r="I1091" s="113">
        <v>2</v>
      </c>
      <c r="J1091" s="113">
        <v>0</v>
      </c>
      <c r="K1091" s="113">
        <v>1</v>
      </c>
      <c r="L1091" s="113">
        <v>0</v>
      </c>
      <c r="M1091" s="113">
        <v>1</v>
      </c>
      <c r="N1091" s="113"/>
    </row>
    <row r="1092" spans="1:14">
      <c r="A1092" s="269"/>
      <c r="B1092" s="269"/>
      <c r="C1092" s="111" t="s">
        <v>5724</v>
      </c>
      <c r="D1092" s="113">
        <v>1</v>
      </c>
      <c r="E1092" s="113">
        <v>0</v>
      </c>
      <c r="F1092" s="113">
        <v>0</v>
      </c>
      <c r="G1092" s="113">
        <v>0</v>
      </c>
      <c r="H1092" s="113">
        <v>0</v>
      </c>
      <c r="I1092" s="113">
        <v>0</v>
      </c>
      <c r="J1092" s="113">
        <v>1</v>
      </c>
      <c r="K1092" s="113">
        <v>0</v>
      </c>
      <c r="L1092" s="113">
        <v>0</v>
      </c>
      <c r="M1092" s="113">
        <v>0</v>
      </c>
      <c r="N1092" s="113"/>
    </row>
    <row r="1093" spans="1:14">
      <c r="A1093" s="269"/>
      <c r="B1093" s="269"/>
      <c r="C1093" s="111" t="s">
        <v>5725</v>
      </c>
      <c r="D1093" s="113">
        <v>1</v>
      </c>
      <c r="E1093" s="113">
        <v>0</v>
      </c>
      <c r="F1093" s="113">
        <v>0</v>
      </c>
      <c r="G1093" s="113">
        <v>0</v>
      </c>
      <c r="H1093" s="113">
        <v>0</v>
      </c>
      <c r="I1093" s="113">
        <v>0</v>
      </c>
      <c r="J1093" s="113">
        <v>0</v>
      </c>
      <c r="K1093" s="113">
        <v>1</v>
      </c>
      <c r="L1093" s="113">
        <v>0</v>
      </c>
      <c r="M1093" s="113">
        <v>0</v>
      </c>
      <c r="N1093" s="113"/>
    </row>
    <row r="1094" spans="1:14">
      <c r="A1094" s="269"/>
      <c r="B1094" s="269"/>
      <c r="C1094" s="111" t="s">
        <v>5696</v>
      </c>
      <c r="D1094" s="113">
        <v>0</v>
      </c>
      <c r="E1094" s="113">
        <v>0</v>
      </c>
      <c r="F1094" s="113">
        <v>2</v>
      </c>
      <c r="G1094" s="113">
        <v>0</v>
      </c>
      <c r="H1094" s="113">
        <v>0</v>
      </c>
      <c r="I1094" s="113">
        <v>0</v>
      </c>
      <c r="J1094" s="113">
        <v>0</v>
      </c>
      <c r="K1094" s="113">
        <v>0</v>
      </c>
      <c r="L1094" s="113">
        <v>2</v>
      </c>
      <c r="M1094" s="113">
        <v>0</v>
      </c>
      <c r="N1094" s="113"/>
    </row>
    <row r="1095" spans="1:14">
      <c r="A1095" s="269"/>
      <c r="B1095" s="269"/>
      <c r="C1095" s="111" t="s">
        <v>5726</v>
      </c>
      <c r="D1095" s="113">
        <v>0</v>
      </c>
      <c r="E1095" s="113">
        <v>0</v>
      </c>
      <c r="F1095" s="113">
        <v>0</v>
      </c>
      <c r="G1095" s="113">
        <v>0</v>
      </c>
      <c r="H1095" s="113">
        <v>1</v>
      </c>
      <c r="I1095" s="113">
        <v>0</v>
      </c>
      <c r="J1095" s="113">
        <v>1</v>
      </c>
      <c r="K1095" s="113">
        <v>0</v>
      </c>
      <c r="L1095" s="113">
        <v>0</v>
      </c>
      <c r="M1095" s="113">
        <v>0</v>
      </c>
      <c r="N1095" s="113"/>
    </row>
    <row r="1096" spans="1:14">
      <c r="A1096" s="269"/>
      <c r="B1096" s="269"/>
      <c r="C1096" s="111" t="s">
        <v>5727</v>
      </c>
      <c r="D1096" s="113">
        <v>1</v>
      </c>
      <c r="E1096" s="113">
        <v>0</v>
      </c>
      <c r="F1096" s="113">
        <v>0</v>
      </c>
      <c r="G1096" s="113">
        <v>0</v>
      </c>
      <c r="H1096" s="113">
        <v>0</v>
      </c>
      <c r="I1096" s="113">
        <v>0</v>
      </c>
      <c r="J1096" s="113">
        <v>0</v>
      </c>
      <c r="K1096" s="113">
        <v>0</v>
      </c>
      <c r="L1096" s="113">
        <v>1</v>
      </c>
      <c r="M1096" s="113">
        <v>0</v>
      </c>
      <c r="N1096" s="113"/>
    </row>
    <row r="1097" spans="1:14">
      <c r="A1097" s="269"/>
      <c r="B1097" s="269"/>
      <c r="C1097" s="111" t="s">
        <v>2990</v>
      </c>
      <c r="D1097" s="113">
        <v>1</v>
      </c>
      <c r="E1097" s="113">
        <v>0</v>
      </c>
      <c r="F1097" s="113">
        <v>0</v>
      </c>
      <c r="G1097" s="113">
        <v>0</v>
      </c>
      <c r="H1097" s="113">
        <v>0</v>
      </c>
      <c r="I1097" s="113">
        <v>0</v>
      </c>
      <c r="J1097" s="113">
        <v>0</v>
      </c>
      <c r="K1097" s="113">
        <v>0</v>
      </c>
      <c r="L1097" s="113">
        <v>1</v>
      </c>
      <c r="M1097" s="113">
        <v>0</v>
      </c>
      <c r="N1097" s="113"/>
    </row>
    <row r="1098" spans="1:14">
      <c r="A1098" s="269"/>
      <c r="B1098" s="269"/>
      <c r="C1098" s="111" t="s">
        <v>2017</v>
      </c>
      <c r="D1098" s="113">
        <v>0</v>
      </c>
      <c r="E1098" s="113">
        <v>1</v>
      </c>
      <c r="F1098" s="113">
        <v>0</v>
      </c>
      <c r="G1098" s="113">
        <v>0</v>
      </c>
      <c r="H1098" s="113">
        <v>1</v>
      </c>
      <c r="I1098" s="113">
        <v>0</v>
      </c>
      <c r="J1098" s="113">
        <v>0</v>
      </c>
      <c r="K1098" s="113">
        <v>0</v>
      </c>
      <c r="L1098" s="113">
        <v>1</v>
      </c>
      <c r="M1098" s="113">
        <v>1</v>
      </c>
      <c r="N1098" s="113"/>
    </row>
    <row r="1099" spans="1:14">
      <c r="A1099" s="269"/>
      <c r="B1099" s="269" t="s">
        <v>2255</v>
      </c>
      <c r="C1099" s="111"/>
      <c r="D1099" s="112">
        <v>29</v>
      </c>
      <c r="E1099" s="112">
        <v>3</v>
      </c>
      <c r="F1099" s="112">
        <v>3</v>
      </c>
      <c r="G1099" s="112">
        <v>0</v>
      </c>
      <c r="H1099" s="112">
        <v>0</v>
      </c>
      <c r="I1099" s="112">
        <v>4</v>
      </c>
      <c r="J1099" s="112"/>
      <c r="K1099" s="112"/>
      <c r="L1099" s="112"/>
      <c r="M1099" s="112"/>
      <c r="N1099" s="112"/>
    </row>
    <row r="1100" spans="1:14">
      <c r="A1100" s="269"/>
      <c r="B1100" s="269"/>
      <c r="C1100" s="111" t="s">
        <v>2366</v>
      </c>
      <c r="D1100" s="113"/>
      <c r="E1100" s="113"/>
      <c r="F1100" s="113"/>
      <c r="G1100" s="113"/>
      <c r="H1100" s="113"/>
      <c r="I1100" s="113"/>
      <c r="J1100" s="113"/>
      <c r="K1100" s="113"/>
      <c r="L1100" s="113"/>
      <c r="M1100" s="113"/>
      <c r="N1100" s="113"/>
    </row>
    <row r="1101" spans="1:14">
      <c r="A1101" s="269"/>
      <c r="B1101" s="269"/>
      <c r="C1101" s="119" t="s">
        <v>5728</v>
      </c>
      <c r="D1101" s="113">
        <v>1</v>
      </c>
      <c r="E1101" s="113">
        <v>0</v>
      </c>
      <c r="F1101" s="113">
        <v>0</v>
      </c>
      <c r="G1101" s="113">
        <v>0</v>
      </c>
      <c r="H1101" s="113">
        <v>0</v>
      </c>
      <c r="I1101" s="113">
        <v>1</v>
      </c>
      <c r="J1101" s="113">
        <v>0</v>
      </c>
      <c r="K1101" s="113">
        <v>0</v>
      </c>
      <c r="L1101" s="113">
        <v>2</v>
      </c>
      <c r="M1101" s="113">
        <v>0</v>
      </c>
      <c r="N1101" s="113"/>
    </row>
    <row r="1102" spans="1:14">
      <c r="A1102" s="269"/>
      <c r="B1102" s="269"/>
      <c r="C1102" s="119" t="s">
        <v>5729</v>
      </c>
      <c r="D1102" s="113">
        <v>2</v>
      </c>
      <c r="E1102" s="113">
        <v>0</v>
      </c>
      <c r="F1102" s="113">
        <v>0</v>
      </c>
      <c r="G1102" s="113">
        <v>0</v>
      </c>
      <c r="H1102" s="113">
        <v>0</v>
      </c>
      <c r="I1102" s="113">
        <v>0</v>
      </c>
      <c r="J1102" s="113">
        <v>1</v>
      </c>
      <c r="K1102" s="113">
        <v>1</v>
      </c>
      <c r="L1102" s="113">
        <v>0</v>
      </c>
      <c r="M1102" s="113">
        <v>0</v>
      </c>
      <c r="N1102" s="113"/>
    </row>
    <row r="1103" spans="1:14">
      <c r="A1103" s="269"/>
      <c r="B1103" s="269"/>
      <c r="C1103" s="119" t="s">
        <v>5730</v>
      </c>
      <c r="D1103" s="113">
        <v>2</v>
      </c>
      <c r="E1103" s="113">
        <v>1</v>
      </c>
      <c r="F1103" s="113">
        <v>0</v>
      </c>
      <c r="G1103" s="113">
        <v>0</v>
      </c>
      <c r="H1103" s="113">
        <v>0</v>
      </c>
      <c r="I1103" s="113">
        <v>0</v>
      </c>
      <c r="J1103" s="113">
        <v>1</v>
      </c>
      <c r="K1103" s="113">
        <v>1</v>
      </c>
      <c r="L1103" s="113">
        <v>1</v>
      </c>
      <c r="M1103" s="113">
        <v>0</v>
      </c>
      <c r="N1103" s="113"/>
    </row>
    <row r="1104" spans="1:14">
      <c r="A1104" s="269"/>
      <c r="B1104" s="269"/>
      <c r="C1104" s="119" t="s">
        <v>5731</v>
      </c>
      <c r="D1104" s="113">
        <v>1</v>
      </c>
      <c r="E1104" s="113">
        <v>0</v>
      </c>
      <c r="F1104" s="113">
        <v>0</v>
      </c>
      <c r="G1104" s="113">
        <v>0</v>
      </c>
      <c r="H1104" s="113">
        <v>0</v>
      </c>
      <c r="I1104" s="113">
        <v>0</v>
      </c>
      <c r="J1104" s="113">
        <v>1</v>
      </c>
      <c r="K1104" s="113">
        <v>0</v>
      </c>
      <c r="L1104" s="113">
        <v>0</v>
      </c>
      <c r="M1104" s="113">
        <v>0</v>
      </c>
      <c r="N1104" s="113"/>
    </row>
    <row r="1105" spans="1:14">
      <c r="A1105" s="269"/>
      <c r="B1105" s="269"/>
      <c r="C1105" s="119" t="s">
        <v>5732</v>
      </c>
      <c r="D1105" s="113">
        <v>3</v>
      </c>
      <c r="E1105" s="113">
        <v>0</v>
      </c>
      <c r="F1105" s="113">
        <v>0</v>
      </c>
      <c r="G1105" s="113">
        <v>0</v>
      </c>
      <c r="H1105" s="113">
        <v>0</v>
      </c>
      <c r="I1105" s="113">
        <v>0</v>
      </c>
      <c r="J1105" s="113">
        <v>1</v>
      </c>
      <c r="K1105" s="113">
        <v>1</v>
      </c>
      <c r="L1105" s="113">
        <v>1</v>
      </c>
      <c r="M1105" s="113">
        <v>0</v>
      </c>
      <c r="N1105" s="113"/>
    </row>
    <row r="1106" spans="1:14">
      <c r="A1106" s="269"/>
      <c r="B1106" s="269"/>
      <c r="C1106" s="119" t="s">
        <v>5733</v>
      </c>
      <c r="D1106" s="113">
        <v>0</v>
      </c>
      <c r="E1106" s="113">
        <v>1</v>
      </c>
      <c r="F1106" s="113">
        <v>0</v>
      </c>
      <c r="G1106" s="113">
        <v>0</v>
      </c>
      <c r="H1106" s="113">
        <v>0</v>
      </c>
      <c r="I1106" s="113">
        <v>0</v>
      </c>
      <c r="J1106" s="113">
        <v>0</v>
      </c>
      <c r="K1106" s="113">
        <v>1</v>
      </c>
      <c r="L1106" s="113">
        <v>0</v>
      </c>
      <c r="M1106" s="113">
        <v>0</v>
      </c>
      <c r="N1106" s="113"/>
    </row>
    <row r="1107" spans="1:14">
      <c r="A1107" s="269"/>
      <c r="B1107" s="269"/>
      <c r="C1107" s="119" t="s">
        <v>5734</v>
      </c>
      <c r="D1107" s="113">
        <v>1</v>
      </c>
      <c r="E1107" s="113">
        <v>0</v>
      </c>
      <c r="F1107" s="113">
        <v>0</v>
      </c>
      <c r="G1107" s="113">
        <v>0</v>
      </c>
      <c r="H1107" s="113">
        <v>0</v>
      </c>
      <c r="I1107" s="113">
        <v>1</v>
      </c>
      <c r="J1107" s="113">
        <v>0</v>
      </c>
      <c r="K1107" s="113">
        <v>2</v>
      </c>
      <c r="L1107" s="113">
        <v>0</v>
      </c>
      <c r="M1107" s="113">
        <v>0</v>
      </c>
      <c r="N1107" s="113"/>
    </row>
    <row r="1108" spans="1:14">
      <c r="A1108" s="269"/>
      <c r="B1108" s="269"/>
      <c r="C1108" s="119" t="s">
        <v>5735</v>
      </c>
      <c r="D1108" s="113">
        <v>1</v>
      </c>
      <c r="E1108" s="113">
        <v>0</v>
      </c>
      <c r="F1108" s="113">
        <v>0</v>
      </c>
      <c r="G1108" s="113">
        <v>0</v>
      </c>
      <c r="H1108" s="113">
        <v>0</v>
      </c>
      <c r="I1108" s="113">
        <v>0</v>
      </c>
      <c r="J1108" s="113">
        <v>1</v>
      </c>
      <c r="K1108" s="113">
        <v>0</v>
      </c>
      <c r="L1108" s="113">
        <v>0</v>
      </c>
      <c r="M1108" s="113">
        <v>0</v>
      </c>
      <c r="N1108" s="113"/>
    </row>
    <row r="1109" spans="1:14">
      <c r="A1109" s="269"/>
      <c r="B1109" s="269"/>
      <c r="C1109" s="119" t="s">
        <v>5736</v>
      </c>
      <c r="D1109" s="113">
        <v>1</v>
      </c>
      <c r="E1109" s="113">
        <v>0</v>
      </c>
      <c r="F1109" s="113">
        <v>0</v>
      </c>
      <c r="G1109" s="113">
        <v>0</v>
      </c>
      <c r="H1109" s="113">
        <v>0</v>
      </c>
      <c r="I1109" s="113">
        <v>0</v>
      </c>
      <c r="J1109" s="113">
        <v>1</v>
      </c>
      <c r="K1109" s="113">
        <v>0</v>
      </c>
      <c r="L1109" s="113">
        <v>0</v>
      </c>
      <c r="M1109" s="113">
        <v>0</v>
      </c>
      <c r="N1109" s="113"/>
    </row>
    <row r="1110" spans="1:14">
      <c r="A1110" s="269"/>
      <c r="B1110" s="269"/>
      <c r="C1110" s="119" t="s">
        <v>5737</v>
      </c>
      <c r="D1110" s="113">
        <v>1</v>
      </c>
      <c r="E1110" s="113">
        <v>0</v>
      </c>
      <c r="F1110" s="113">
        <v>0</v>
      </c>
      <c r="G1110" s="113">
        <v>0</v>
      </c>
      <c r="H1110" s="113">
        <v>0</v>
      </c>
      <c r="I1110" s="113">
        <v>0</v>
      </c>
      <c r="J1110" s="113">
        <v>0</v>
      </c>
      <c r="K1110" s="113">
        <v>0</v>
      </c>
      <c r="L1110" s="113">
        <v>1</v>
      </c>
      <c r="M1110" s="113">
        <v>0</v>
      </c>
      <c r="N1110" s="113"/>
    </row>
    <row r="1111" spans="1:14">
      <c r="A1111" s="269"/>
      <c r="B1111" s="269"/>
      <c r="C1111" s="119" t="s">
        <v>5738</v>
      </c>
      <c r="D1111" s="113">
        <v>1</v>
      </c>
      <c r="E1111" s="113">
        <v>0</v>
      </c>
      <c r="F1111" s="113">
        <v>0</v>
      </c>
      <c r="G1111" s="113">
        <v>0</v>
      </c>
      <c r="H1111" s="113">
        <v>0</v>
      </c>
      <c r="I1111" s="113">
        <v>0</v>
      </c>
      <c r="J1111" s="113">
        <v>1</v>
      </c>
      <c r="K1111" s="113">
        <v>0</v>
      </c>
      <c r="L1111" s="113">
        <v>0</v>
      </c>
      <c r="M1111" s="113">
        <v>0</v>
      </c>
      <c r="N1111" s="113"/>
    </row>
    <row r="1112" spans="1:14">
      <c r="A1112" s="269"/>
      <c r="B1112" s="269"/>
      <c r="C1112" s="119" t="s">
        <v>5739</v>
      </c>
      <c r="D1112" s="113">
        <v>1</v>
      </c>
      <c r="E1112" s="113">
        <v>0</v>
      </c>
      <c r="F1112" s="113">
        <v>0</v>
      </c>
      <c r="G1112" s="113">
        <v>0</v>
      </c>
      <c r="H1112" s="113">
        <v>0</v>
      </c>
      <c r="I1112" s="113">
        <v>0</v>
      </c>
      <c r="J1112" s="113">
        <v>0</v>
      </c>
      <c r="K1112" s="113">
        <v>0</v>
      </c>
      <c r="L1112" s="113">
        <v>1</v>
      </c>
      <c r="M1112" s="113">
        <v>0</v>
      </c>
      <c r="N1112" s="113"/>
    </row>
    <row r="1113" spans="1:14">
      <c r="A1113" s="269"/>
      <c r="B1113" s="269"/>
      <c r="C1113" s="119" t="s">
        <v>5740</v>
      </c>
      <c r="D1113" s="113">
        <v>1</v>
      </c>
      <c r="E1113" s="113">
        <v>0</v>
      </c>
      <c r="F1113" s="113">
        <v>0</v>
      </c>
      <c r="G1113" s="113">
        <v>0</v>
      </c>
      <c r="H1113" s="113">
        <v>0</v>
      </c>
      <c r="I1113" s="113">
        <v>0</v>
      </c>
      <c r="J1113" s="113">
        <v>0</v>
      </c>
      <c r="K1113" s="113">
        <v>0</v>
      </c>
      <c r="L1113" s="113">
        <v>0</v>
      </c>
      <c r="M1113" s="113">
        <v>1</v>
      </c>
      <c r="N1113" s="113"/>
    </row>
    <row r="1114" spans="1:14">
      <c r="A1114" s="269"/>
      <c r="B1114" s="269"/>
      <c r="C1114" s="119" t="s">
        <v>5741</v>
      </c>
      <c r="D1114" s="113">
        <v>2</v>
      </c>
      <c r="E1114" s="113">
        <v>0</v>
      </c>
      <c r="F1114" s="113">
        <v>1</v>
      </c>
      <c r="G1114" s="113">
        <v>0</v>
      </c>
      <c r="H1114" s="113">
        <v>0</v>
      </c>
      <c r="I1114" s="113">
        <v>0</v>
      </c>
      <c r="J1114" s="113">
        <v>1</v>
      </c>
      <c r="K1114" s="113">
        <v>0</v>
      </c>
      <c r="L1114" s="113">
        <v>1</v>
      </c>
      <c r="M1114" s="113">
        <v>1</v>
      </c>
      <c r="N1114" s="113"/>
    </row>
    <row r="1115" spans="1:14">
      <c r="A1115" s="269"/>
      <c r="B1115" s="269"/>
      <c r="C1115" s="119" t="s">
        <v>5742</v>
      </c>
      <c r="D1115" s="113">
        <v>1</v>
      </c>
      <c r="E1115" s="113">
        <v>0</v>
      </c>
      <c r="F1115" s="113">
        <v>0</v>
      </c>
      <c r="G1115" s="113">
        <v>0</v>
      </c>
      <c r="H1115" s="113">
        <v>0</v>
      </c>
      <c r="I1115" s="113">
        <v>0</v>
      </c>
      <c r="J1115" s="113">
        <v>0</v>
      </c>
      <c r="K1115" s="113">
        <v>0</v>
      </c>
      <c r="L1115" s="113">
        <v>0</v>
      </c>
      <c r="M1115" s="113">
        <v>1</v>
      </c>
      <c r="N1115" s="113"/>
    </row>
    <row r="1116" spans="1:14">
      <c r="A1116" s="269"/>
      <c r="B1116" s="269"/>
      <c r="C1116" s="119" t="s">
        <v>5743</v>
      </c>
      <c r="D1116" s="113">
        <v>1</v>
      </c>
      <c r="E1116" s="113">
        <v>0</v>
      </c>
      <c r="F1116" s="113">
        <v>0</v>
      </c>
      <c r="G1116" s="113">
        <v>0</v>
      </c>
      <c r="H1116" s="113">
        <v>0</v>
      </c>
      <c r="I1116" s="113">
        <v>0</v>
      </c>
      <c r="J1116" s="113">
        <v>0</v>
      </c>
      <c r="K1116" s="113">
        <v>1</v>
      </c>
      <c r="L1116" s="113">
        <v>0</v>
      </c>
      <c r="M1116" s="113">
        <v>0</v>
      </c>
      <c r="N1116" s="113"/>
    </row>
    <row r="1117" spans="1:14">
      <c r="A1117" s="269"/>
      <c r="B1117" s="269"/>
      <c r="C1117" s="119" t="s">
        <v>5744</v>
      </c>
      <c r="D1117" s="113">
        <v>1</v>
      </c>
      <c r="E1117" s="113">
        <v>0</v>
      </c>
      <c r="F1117" s="113">
        <v>0</v>
      </c>
      <c r="G1117" s="113">
        <v>0</v>
      </c>
      <c r="H1117" s="113">
        <v>0</v>
      </c>
      <c r="I1117" s="113">
        <v>2</v>
      </c>
      <c r="J1117" s="113">
        <v>0</v>
      </c>
      <c r="K1117" s="113">
        <v>2</v>
      </c>
      <c r="L1117" s="113">
        <v>0</v>
      </c>
      <c r="M1117" s="113">
        <v>1</v>
      </c>
      <c r="N1117" s="113"/>
    </row>
    <row r="1118" spans="1:14">
      <c r="A1118" s="269"/>
      <c r="B1118" s="269"/>
      <c r="C1118" s="119" t="s">
        <v>5745</v>
      </c>
      <c r="D1118" s="113">
        <v>3</v>
      </c>
      <c r="E1118" s="113">
        <v>0</v>
      </c>
      <c r="F1118" s="113">
        <v>0</v>
      </c>
      <c r="G1118" s="113">
        <v>0</v>
      </c>
      <c r="H1118" s="113">
        <v>0</v>
      </c>
      <c r="I1118" s="113">
        <v>0</v>
      </c>
      <c r="J1118" s="113">
        <v>0</v>
      </c>
      <c r="K1118" s="113">
        <v>2</v>
      </c>
      <c r="L1118" s="113">
        <v>1</v>
      </c>
      <c r="M1118" s="113">
        <v>0</v>
      </c>
      <c r="N1118" s="113"/>
    </row>
    <row r="1119" spans="1:14">
      <c r="A1119" s="269"/>
      <c r="B1119" s="269"/>
      <c r="C1119" s="119" t="s">
        <v>5746</v>
      </c>
      <c r="D1119" s="113">
        <v>2</v>
      </c>
      <c r="E1119" s="113">
        <v>1</v>
      </c>
      <c r="F1119" s="113">
        <v>1</v>
      </c>
      <c r="G1119" s="113">
        <v>0</v>
      </c>
      <c r="H1119" s="113">
        <v>0</v>
      </c>
      <c r="I1119" s="113">
        <v>0</v>
      </c>
      <c r="J1119" s="113">
        <v>3</v>
      </c>
      <c r="K1119" s="113">
        <v>0</v>
      </c>
      <c r="L1119" s="113">
        <v>0</v>
      </c>
      <c r="M1119" s="113">
        <v>1</v>
      </c>
      <c r="N1119" s="113"/>
    </row>
    <row r="1120" spans="1:14">
      <c r="A1120" s="269"/>
      <c r="B1120" s="269"/>
      <c r="C1120" s="119" t="s">
        <v>5747</v>
      </c>
      <c r="D1120" s="113">
        <v>0</v>
      </c>
      <c r="E1120" s="113">
        <v>0</v>
      </c>
      <c r="F1120" s="113">
        <v>1</v>
      </c>
      <c r="G1120" s="113">
        <v>0</v>
      </c>
      <c r="H1120" s="113">
        <v>0</v>
      </c>
      <c r="I1120" s="113">
        <v>0</v>
      </c>
      <c r="J1120" s="113">
        <v>0</v>
      </c>
      <c r="K1120" s="113">
        <v>0</v>
      </c>
      <c r="L1120" s="113">
        <v>0</v>
      </c>
      <c r="M1120" s="113">
        <v>1</v>
      </c>
      <c r="N1120" s="113"/>
    </row>
    <row r="1121" spans="1:14">
      <c r="A1121" s="269"/>
      <c r="B1121" s="269"/>
      <c r="C1121" s="119" t="s">
        <v>5748</v>
      </c>
      <c r="D1121" s="113">
        <v>2</v>
      </c>
      <c r="E1121" s="113">
        <v>0</v>
      </c>
      <c r="F1121" s="113">
        <v>0</v>
      </c>
      <c r="G1121" s="113">
        <v>0</v>
      </c>
      <c r="H1121" s="113">
        <v>0</v>
      </c>
      <c r="I1121" s="113">
        <v>0</v>
      </c>
      <c r="J1121" s="113">
        <v>0</v>
      </c>
      <c r="K1121" s="113">
        <v>0</v>
      </c>
      <c r="L1121" s="113">
        <v>1</v>
      </c>
      <c r="M1121" s="113">
        <v>1</v>
      </c>
      <c r="N1121" s="113"/>
    </row>
    <row r="1122" spans="1:14">
      <c r="A1122" s="269"/>
      <c r="B1122" s="269"/>
      <c r="C1122" s="119" t="s">
        <v>5749</v>
      </c>
      <c r="D1122" s="113">
        <v>1</v>
      </c>
      <c r="E1122" s="113">
        <v>0</v>
      </c>
      <c r="F1122" s="113">
        <v>0</v>
      </c>
      <c r="G1122" s="113">
        <v>0</v>
      </c>
      <c r="H1122" s="113">
        <v>0</v>
      </c>
      <c r="I1122" s="113">
        <v>0</v>
      </c>
      <c r="J1122" s="113">
        <v>0</v>
      </c>
      <c r="K1122" s="113">
        <v>1</v>
      </c>
      <c r="L1122" s="113">
        <v>0</v>
      </c>
      <c r="M1122" s="113">
        <v>0</v>
      </c>
      <c r="N1122" s="113"/>
    </row>
    <row r="1123" spans="1:14">
      <c r="A1123" s="269"/>
      <c r="B1123" s="269" t="s">
        <v>1996</v>
      </c>
      <c r="C1123" s="111"/>
      <c r="D1123" s="112">
        <v>2</v>
      </c>
      <c r="E1123" s="112">
        <v>2</v>
      </c>
      <c r="F1123" s="112">
        <v>1</v>
      </c>
      <c r="G1123" s="112">
        <v>1</v>
      </c>
      <c r="H1123" s="112">
        <v>0</v>
      </c>
      <c r="I1123" s="112">
        <v>0</v>
      </c>
      <c r="J1123" s="112"/>
      <c r="K1123" s="112"/>
      <c r="L1123" s="112"/>
      <c r="M1123" s="112"/>
      <c r="N1123" s="112"/>
    </row>
    <row r="1124" spans="1:14">
      <c r="A1124" s="269"/>
      <c r="B1124" s="269"/>
      <c r="C1124" s="111" t="s">
        <v>5750</v>
      </c>
      <c r="D1124" s="113">
        <v>0</v>
      </c>
      <c r="E1124" s="113">
        <v>1</v>
      </c>
      <c r="F1124" s="113">
        <v>0</v>
      </c>
      <c r="G1124" s="113">
        <v>0</v>
      </c>
      <c r="H1124" s="113">
        <v>0</v>
      </c>
      <c r="I1124" s="113">
        <v>0</v>
      </c>
      <c r="J1124" s="113">
        <v>0</v>
      </c>
      <c r="K1124" s="113">
        <v>0</v>
      </c>
      <c r="L1124" s="113">
        <v>0</v>
      </c>
      <c r="M1124" s="113">
        <v>1</v>
      </c>
      <c r="N1124" s="113"/>
    </row>
    <row r="1125" spans="1:14">
      <c r="A1125" s="269"/>
      <c r="B1125" s="269"/>
      <c r="C1125" s="111" t="s">
        <v>3005</v>
      </c>
      <c r="D1125" s="113">
        <v>1</v>
      </c>
      <c r="E1125" s="113">
        <v>0</v>
      </c>
      <c r="F1125" s="113">
        <v>0</v>
      </c>
      <c r="G1125" s="113">
        <v>0</v>
      </c>
      <c r="H1125" s="113">
        <v>0</v>
      </c>
      <c r="I1125" s="113">
        <v>0</v>
      </c>
      <c r="J1125" s="113">
        <v>0</v>
      </c>
      <c r="K1125" s="113">
        <v>1</v>
      </c>
      <c r="L1125" s="113">
        <v>0</v>
      </c>
      <c r="M1125" s="113">
        <v>0</v>
      </c>
      <c r="N1125" s="113"/>
    </row>
    <row r="1126" spans="1:14">
      <c r="A1126" s="269"/>
      <c r="B1126" s="269"/>
      <c r="C1126" s="111" t="s">
        <v>5751</v>
      </c>
      <c r="D1126" s="113">
        <v>0</v>
      </c>
      <c r="E1126" s="113">
        <v>0</v>
      </c>
      <c r="F1126" s="113">
        <v>0</v>
      </c>
      <c r="G1126" s="113">
        <v>1</v>
      </c>
      <c r="H1126" s="113">
        <v>0</v>
      </c>
      <c r="I1126" s="113">
        <v>0</v>
      </c>
      <c r="J1126" s="113">
        <v>0</v>
      </c>
      <c r="K1126" s="113">
        <v>0</v>
      </c>
      <c r="L1126" s="113">
        <v>1</v>
      </c>
      <c r="M1126" s="113">
        <v>0</v>
      </c>
      <c r="N1126" s="113"/>
    </row>
    <row r="1127" spans="1:14">
      <c r="A1127" s="269"/>
      <c r="B1127" s="269"/>
      <c r="C1127" s="111" t="s">
        <v>5752</v>
      </c>
      <c r="D1127" s="113">
        <v>1</v>
      </c>
      <c r="E1127" s="113">
        <v>1</v>
      </c>
      <c r="F1127" s="113">
        <v>1</v>
      </c>
      <c r="G1127" s="113">
        <v>0</v>
      </c>
      <c r="H1127" s="113">
        <v>0</v>
      </c>
      <c r="I1127" s="113">
        <v>0</v>
      </c>
      <c r="J1127" s="113">
        <v>0</v>
      </c>
      <c r="K1127" s="113">
        <v>0</v>
      </c>
      <c r="L1127" s="113">
        <v>0</v>
      </c>
      <c r="M1127" s="113">
        <v>3</v>
      </c>
      <c r="N1127" s="113"/>
    </row>
    <row r="1128" spans="1:14">
      <c r="A1128" s="269"/>
      <c r="B1128" s="269" t="s">
        <v>2259</v>
      </c>
      <c r="C1128" s="111"/>
      <c r="D1128" s="112">
        <v>0</v>
      </c>
      <c r="E1128" s="112">
        <v>0</v>
      </c>
      <c r="F1128" s="112">
        <v>1</v>
      </c>
      <c r="G1128" s="112">
        <v>0</v>
      </c>
      <c r="H1128" s="112">
        <v>0</v>
      </c>
      <c r="I1128" s="112">
        <v>0</v>
      </c>
      <c r="J1128" s="112"/>
      <c r="K1128" s="112"/>
      <c r="L1128" s="112"/>
      <c r="M1128" s="112"/>
      <c r="N1128" s="112"/>
    </row>
    <row r="1129" spans="1:14">
      <c r="A1129" s="269"/>
      <c r="B1129" s="269"/>
      <c r="C1129" s="111" t="s">
        <v>5753</v>
      </c>
      <c r="D1129" s="113">
        <v>0</v>
      </c>
      <c r="E1129" s="113">
        <v>0</v>
      </c>
      <c r="F1129" s="113">
        <v>1</v>
      </c>
      <c r="G1129" s="113">
        <v>0</v>
      </c>
      <c r="H1129" s="113">
        <v>0</v>
      </c>
      <c r="I1129" s="113">
        <v>0</v>
      </c>
      <c r="J1129" s="113">
        <v>0</v>
      </c>
      <c r="K1129" s="113">
        <v>0</v>
      </c>
      <c r="L1129" s="113">
        <v>1</v>
      </c>
      <c r="M1129" s="113">
        <v>0</v>
      </c>
      <c r="N1129" s="113"/>
    </row>
    <row r="1130" spans="1:14">
      <c r="A1130" s="269" t="s">
        <v>89</v>
      </c>
      <c r="B1130" s="114" t="s">
        <v>1904</v>
      </c>
      <c r="C1130" s="111"/>
      <c r="D1130" s="112">
        <v>175</v>
      </c>
      <c r="E1130" s="112">
        <v>44</v>
      </c>
      <c r="F1130" s="112">
        <v>44</v>
      </c>
      <c r="G1130" s="112">
        <v>2</v>
      </c>
      <c r="H1130" s="112">
        <v>2</v>
      </c>
      <c r="I1130" s="112">
        <v>7</v>
      </c>
      <c r="J1130" s="112"/>
      <c r="K1130" s="112"/>
      <c r="L1130" s="112"/>
      <c r="M1130" s="112"/>
      <c r="N1130" s="112"/>
    </row>
    <row r="1131" spans="1:14">
      <c r="A1131" s="269"/>
      <c r="B1131" s="269" t="s">
        <v>1905</v>
      </c>
      <c r="C1131" s="111"/>
      <c r="D1131" s="112">
        <v>141</v>
      </c>
      <c r="E1131" s="112">
        <v>38</v>
      </c>
      <c r="F1131" s="112">
        <v>37</v>
      </c>
      <c r="G1131" s="112">
        <v>1</v>
      </c>
      <c r="H1131" s="112">
        <v>1</v>
      </c>
      <c r="I1131" s="112">
        <v>7</v>
      </c>
      <c r="J1131" s="112"/>
      <c r="K1131" s="112"/>
      <c r="L1131" s="112"/>
      <c r="M1131" s="112"/>
      <c r="N1131" s="112"/>
    </row>
    <row r="1132" spans="1:14">
      <c r="A1132" s="269"/>
      <c r="B1132" s="269"/>
      <c r="C1132" s="111" t="s">
        <v>5754</v>
      </c>
      <c r="D1132" s="113">
        <v>1</v>
      </c>
      <c r="E1132" s="113">
        <v>0</v>
      </c>
      <c r="F1132" s="113">
        <v>1</v>
      </c>
      <c r="G1132" s="113">
        <v>0</v>
      </c>
      <c r="H1132" s="113">
        <v>0</v>
      </c>
      <c r="I1132" s="113">
        <v>0</v>
      </c>
      <c r="J1132" s="113">
        <v>0</v>
      </c>
      <c r="K1132" s="113">
        <v>0</v>
      </c>
      <c r="L1132" s="113">
        <v>0</v>
      </c>
      <c r="M1132" s="113">
        <v>2</v>
      </c>
      <c r="N1132" s="113">
        <v>15574</v>
      </c>
    </row>
    <row r="1133" spans="1:14">
      <c r="A1133" s="269"/>
      <c r="B1133" s="269"/>
      <c r="C1133" s="111" t="s">
        <v>3010</v>
      </c>
      <c r="D1133" s="113">
        <v>1</v>
      </c>
      <c r="E1133" s="113">
        <v>0</v>
      </c>
      <c r="F1133" s="113">
        <v>0</v>
      </c>
      <c r="G1133" s="113">
        <v>0</v>
      </c>
      <c r="H1133" s="113">
        <v>0</v>
      </c>
      <c r="I1133" s="113">
        <v>0</v>
      </c>
      <c r="J1133" s="113">
        <v>1</v>
      </c>
      <c r="K1133" s="113">
        <v>0</v>
      </c>
      <c r="L1133" s="113">
        <v>0</v>
      </c>
      <c r="M1133" s="113">
        <v>0</v>
      </c>
      <c r="N1133" s="113">
        <v>67705</v>
      </c>
    </row>
    <row r="1134" spans="1:14">
      <c r="A1134" s="269"/>
      <c r="B1134" s="269"/>
      <c r="C1134" s="111" t="s">
        <v>2535</v>
      </c>
      <c r="D1134" s="113">
        <v>0</v>
      </c>
      <c r="E1134" s="113">
        <v>1</v>
      </c>
      <c r="F1134" s="113">
        <v>0</v>
      </c>
      <c r="G1134" s="113">
        <v>0</v>
      </c>
      <c r="H1134" s="113">
        <v>0</v>
      </c>
      <c r="I1134" s="113">
        <v>0</v>
      </c>
      <c r="J1134" s="113">
        <v>0</v>
      </c>
      <c r="K1134" s="113">
        <v>0</v>
      </c>
      <c r="L1134" s="113">
        <v>1</v>
      </c>
      <c r="M1134" s="113">
        <v>0</v>
      </c>
      <c r="N1134" s="113">
        <v>84740</v>
      </c>
    </row>
    <row r="1135" spans="1:14" ht="19">
      <c r="A1135" s="269"/>
      <c r="B1135" s="269"/>
      <c r="C1135" s="111" t="s">
        <v>7596</v>
      </c>
      <c r="D1135" s="113">
        <v>4</v>
      </c>
      <c r="E1135" s="113">
        <v>0</v>
      </c>
      <c r="F1135" s="113">
        <v>0</v>
      </c>
      <c r="G1135" s="113">
        <v>0</v>
      </c>
      <c r="H1135" s="113">
        <v>0</v>
      </c>
      <c r="I1135" s="113">
        <v>0</v>
      </c>
      <c r="J1135" s="113">
        <v>1</v>
      </c>
      <c r="K1135" s="113">
        <v>0</v>
      </c>
      <c r="L1135" s="113">
        <v>0</v>
      </c>
      <c r="M1135" s="113">
        <v>0</v>
      </c>
      <c r="N1135" s="113">
        <v>13436</v>
      </c>
    </row>
    <row r="1136" spans="1:14" ht="19">
      <c r="A1136" s="269"/>
      <c r="B1136" s="269"/>
      <c r="C1136" s="111" t="s">
        <v>7597</v>
      </c>
      <c r="D1136" s="113">
        <v>7</v>
      </c>
      <c r="E1136" s="113">
        <v>0</v>
      </c>
      <c r="F1136" s="113">
        <v>2</v>
      </c>
      <c r="G1136" s="113">
        <v>0</v>
      </c>
      <c r="H1136" s="113">
        <v>1</v>
      </c>
      <c r="I1136" s="113">
        <v>0</v>
      </c>
      <c r="J1136" s="113">
        <v>2</v>
      </c>
      <c r="K1136" s="113">
        <v>3</v>
      </c>
      <c r="L1136" s="113">
        <v>3</v>
      </c>
      <c r="M1136" s="113">
        <v>0</v>
      </c>
      <c r="N1136" s="113">
        <v>79946</v>
      </c>
    </row>
    <row r="1137" spans="1:14">
      <c r="A1137" s="269"/>
      <c r="B1137" s="269"/>
      <c r="C1137" s="111" t="s">
        <v>3012</v>
      </c>
      <c r="D1137" s="113">
        <v>1</v>
      </c>
      <c r="E1137" s="113">
        <v>0</v>
      </c>
      <c r="F1137" s="113">
        <v>0</v>
      </c>
      <c r="G1137" s="113">
        <v>0</v>
      </c>
      <c r="H1137" s="113">
        <v>0</v>
      </c>
      <c r="I1137" s="113">
        <v>0</v>
      </c>
      <c r="J1137" s="113">
        <v>1</v>
      </c>
      <c r="K1137" s="113">
        <v>0</v>
      </c>
      <c r="L1137" s="113">
        <v>0</v>
      </c>
      <c r="M1137" s="113">
        <v>0</v>
      </c>
      <c r="N1137" s="113">
        <v>16994</v>
      </c>
    </row>
    <row r="1138" spans="1:14">
      <c r="A1138" s="269"/>
      <c r="B1138" s="269"/>
      <c r="C1138" s="111" t="s">
        <v>5755</v>
      </c>
      <c r="D1138" s="113">
        <v>5</v>
      </c>
      <c r="E1138" s="113">
        <v>0</v>
      </c>
      <c r="F1138" s="113">
        <v>0</v>
      </c>
      <c r="G1138" s="113">
        <v>0</v>
      </c>
      <c r="H1138" s="113">
        <v>0</v>
      </c>
      <c r="I1138" s="113">
        <v>0</v>
      </c>
      <c r="J1138" s="113">
        <v>0</v>
      </c>
      <c r="K1138" s="113">
        <v>2</v>
      </c>
      <c r="L1138" s="113">
        <v>3</v>
      </c>
      <c r="M1138" s="113">
        <v>0</v>
      </c>
      <c r="N1138" s="113">
        <v>62351</v>
      </c>
    </row>
    <row r="1139" spans="1:14">
      <c r="A1139" s="269"/>
      <c r="B1139" s="269"/>
      <c r="C1139" s="111" t="s">
        <v>3013</v>
      </c>
      <c r="D1139" s="113">
        <v>0</v>
      </c>
      <c r="E1139" s="113">
        <v>1</v>
      </c>
      <c r="F1139" s="113">
        <v>0</v>
      </c>
      <c r="G1139" s="113">
        <v>0</v>
      </c>
      <c r="H1139" s="113">
        <v>0</v>
      </c>
      <c r="I1139" s="113">
        <v>0</v>
      </c>
      <c r="J1139" s="113">
        <v>0</v>
      </c>
      <c r="K1139" s="113">
        <v>1</v>
      </c>
      <c r="L1139" s="113">
        <v>0</v>
      </c>
      <c r="M1139" s="113">
        <v>0</v>
      </c>
      <c r="N1139" s="113">
        <v>12002</v>
      </c>
    </row>
    <row r="1140" spans="1:14" ht="19">
      <c r="A1140" s="269"/>
      <c r="B1140" s="269"/>
      <c r="C1140" s="111" t="s">
        <v>7598</v>
      </c>
      <c r="D1140" s="113">
        <v>2</v>
      </c>
      <c r="E1140" s="113">
        <v>0</v>
      </c>
      <c r="F1140" s="113">
        <v>0</v>
      </c>
      <c r="G1140" s="113">
        <v>0</v>
      </c>
      <c r="H1140" s="113">
        <v>0</v>
      </c>
      <c r="I1140" s="113">
        <v>0</v>
      </c>
      <c r="J1140" s="113">
        <v>0</v>
      </c>
      <c r="K1140" s="113">
        <v>0</v>
      </c>
      <c r="L1140" s="113">
        <v>1</v>
      </c>
      <c r="M1140" s="113">
        <v>0</v>
      </c>
      <c r="N1140" s="113">
        <v>5869</v>
      </c>
    </row>
    <row r="1141" spans="1:14" ht="19">
      <c r="A1141" s="269"/>
      <c r="B1141" s="269"/>
      <c r="C1141" s="111" t="s">
        <v>7599</v>
      </c>
      <c r="D1141" s="113">
        <v>2</v>
      </c>
      <c r="E1141" s="113">
        <v>0</v>
      </c>
      <c r="F1141" s="113">
        <v>0</v>
      </c>
      <c r="G1141" s="113">
        <v>0</v>
      </c>
      <c r="H1141" s="113">
        <v>0</v>
      </c>
      <c r="I1141" s="113">
        <v>0</v>
      </c>
      <c r="J1141" s="113">
        <v>0</v>
      </c>
      <c r="K1141" s="113">
        <v>1</v>
      </c>
      <c r="L1141" s="113">
        <v>0</v>
      </c>
      <c r="M1141" s="113">
        <v>0</v>
      </c>
      <c r="N1141" s="113">
        <v>63076</v>
      </c>
    </row>
    <row r="1142" spans="1:14">
      <c r="A1142" s="269"/>
      <c r="B1142" s="269"/>
      <c r="C1142" s="111" t="s">
        <v>5756</v>
      </c>
      <c r="D1142" s="113">
        <v>0</v>
      </c>
      <c r="E1142" s="113">
        <v>0</v>
      </c>
      <c r="F1142" s="113">
        <v>1</v>
      </c>
      <c r="G1142" s="113">
        <v>0</v>
      </c>
      <c r="H1142" s="113">
        <v>0</v>
      </c>
      <c r="I1142" s="113">
        <v>0</v>
      </c>
      <c r="J1142" s="113">
        <v>0</v>
      </c>
      <c r="K1142" s="113">
        <v>0</v>
      </c>
      <c r="L1142" s="113">
        <v>1</v>
      </c>
      <c r="M1142" s="113">
        <v>0</v>
      </c>
      <c r="N1142" s="113">
        <v>752</v>
      </c>
    </row>
    <row r="1143" spans="1:14">
      <c r="A1143" s="269"/>
      <c r="B1143" s="269"/>
      <c r="C1143" s="111" t="s">
        <v>5757</v>
      </c>
      <c r="D1143" s="113">
        <v>1</v>
      </c>
      <c r="E1143" s="113">
        <v>0</v>
      </c>
      <c r="F1143" s="113">
        <v>0</v>
      </c>
      <c r="G1143" s="113">
        <v>0</v>
      </c>
      <c r="H1143" s="113">
        <v>0</v>
      </c>
      <c r="I1143" s="113">
        <v>0</v>
      </c>
      <c r="J1143" s="113">
        <v>0</v>
      </c>
      <c r="K1143" s="113">
        <v>0</v>
      </c>
      <c r="L1143" s="113">
        <v>0</v>
      </c>
      <c r="M1143" s="113">
        <v>1</v>
      </c>
      <c r="N1143" s="113">
        <v>9310</v>
      </c>
    </row>
    <row r="1144" spans="1:14">
      <c r="A1144" s="269"/>
      <c r="B1144" s="269"/>
      <c r="C1144" s="111" t="s">
        <v>5477</v>
      </c>
      <c r="D1144" s="113">
        <v>0</v>
      </c>
      <c r="E1144" s="113">
        <v>0</v>
      </c>
      <c r="F1144" s="113">
        <v>1</v>
      </c>
      <c r="G1144" s="113">
        <v>0</v>
      </c>
      <c r="H1144" s="113">
        <v>0</v>
      </c>
      <c r="I1144" s="113">
        <v>0</v>
      </c>
      <c r="J1144" s="113">
        <v>0</v>
      </c>
      <c r="K1144" s="113">
        <v>0</v>
      </c>
      <c r="L1144" s="113">
        <v>1</v>
      </c>
      <c r="M1144" s="113">
        <v>0</v>
      </c>
      <c r="N1144" s="113">
        <v>85731</v>
      </c>
    </row>
    <row r="1145" spans="1:14">
      <c r="A1145" s="269"/>
      <c r="B1145" s="269"/>
      <c r="C1145" s="111" t="s">
        <v>5758</v>
      </c>
      <c r="D1145" s="113">
        <v>1</v>
      </c>
      <c r="E1145" s="113">
        <v>0</v>
      </c>
      <c r="F1145" s="113">
        <v>0</v>
      </c>
      <c r="G1145" s="113">
        <v>0</v>
      </c>
      <c r="H1145" s="113">
        <v>0</v>
      </c>
      <c r="I1145" s="113">
        <v>0</v>
      </c>
      <c r="J1145" s="113">
        <v>1</v>
      </c>
      <c r="K1145" s="113">
        <v>0</v>
      </c>
      <c r="L1145" s="113">
        <v>0</v>
      </c>
      <c r="M1145" s="113">
        <v>0</v>
      </c>
      <c r="N1145" s="113">
        <v>66155</v>
      </c>
    </row>
    <row r="1146" spans="1:14">
      <c r="A1146" s="269"/>
      <c r="B1146" s="269"/>
      <c r="C1146" s="111" t="s">
        <v>3015</v>
      </c>
      <c r="D1146" s="113">
        <v>1</v>
      </c>
      <c r="E1146" s="113">
        <v>0</v>
      </c>
      <c r="F1146" s="113">
        <v>0</v>
      </c>
      <c r="G1146" s="113">
        <v>0</v>
      </c>
      <c r="H1146" s="113">
        <v>0</v>
      </c>
      <c r="I1146" s="113">
        <v>0</v>
      </c>
      <c r="J1146" s="113">
        <v>0</v>
      </c>
      <c r="K1146" s="113">
        <v>0</v>
      </c>
      <c r="L1146" s="113">
        <v>1</v>
      </c>
      <c r="M1146" s="113">
        <v>0</v>
      </c>
      <c r="N1146" s="113">
        <v>65308</v>
      </c>
    </row>
    <row r="1147" spans="1:14">
      <c r="A1147" s="269"/>
      <c r="B1147" s="269"/>
      <c r="C1147" s="111" t="s">
        <v>2337</v>
      </c>
      <c r="D1147" s="113">
        <v>2</v>
      </c>
      <c r="E1147" s="113">
        <v>0</v>
      </c>
      <c r="F1147" s="113">
        <v>0</v>
      </c>
      <c r="G1147" s="113">
        <v>0</v>
      </c>
      <c r="H1147" s="113">
        <v>0</v>
      </c>
      <c r="I1147" s="113">
        <v>0</v>
      </c>
      <c r="J1147" s="113">
        <v>1</v>
      </c>
      <c r="K1147" s="113">
        <v>1</v>
      </c>
      <c r="L1147" s="113">
        <v>0</v>
      </c>
      <c r="M1147" s="113">
        <v>0</v>
      </c>
      <c r="N1147" s="113">
        <v>23235</v>
      </c>
    </row>
    <row r="1148" spans="1:14">
      <c r="A1148" s="269"/>
      <c r="B1148" s="269"/>
      <c r="C1148" s="111" t="s">
        <v>3019</v>
      </c>
      <c r="D1148" s="113">
        <v>1</v>
      </c>
      <c r="E1148" s="113">
        <v>0</v>
      </c>
      <c r="F1148" s="113">
        <v>0</v>
      </c>
      <c r="G1148" s="113">
        <v>0</v>
      </c>
      <c r="H1148" s="113">
        <v>0</v>
      </c>
      <c r="I1148" s="113">
        <v>0</v>
      </c>
      <c r="J1148" s="113">
        <v>0</v>
      </c>
      <c r="K1148" s="113">
        <v>1</v>
      </c>
      <c r="L1148" s="113">
        <v>0</v>
      </c>
      <c r="M1148" s="113">
        <v>0</v>
      </c>
      <c r="N1148" s="113">
        <v>2678</v>
      </c>
    </row>
    <row r="1149" spans="1:14">
      <c r="A1149" s="269"/>
      <c r="B1149" s="269"/>
      <c r="C1149" s="111" t="s">
        <v>5759</v>
      </c>
      <c r="D1149" s="113">
        <v>3</v>
      </c>
      <c r="E1149" s="113">
        <v>1</v>
      </c>
      <c r="F1149" s="113">
        <v>0</v>
      </c>
      <c r="G1149" s="113">
        <v>0</v>
      </c>
      <c r="H1149" s="113">
        <v>0</v>
      </c>
      <c r="I1149" s="113">
        <v>0</v>
      </c>
      <c r="J1149" s="113">
        <v>0</v>
      </c>
      <c r="K1149" s="113">
        <v>0</v>
      </c>
      <c r="L1149" s="113">
        <v>2</v>
      </c>
      <c r="M1149" s="113">
        <v>2</v>
      </c>
      <c r="N1149" s="113">
        <v>21592</v>
      </c>
    </row>
    <row r="1150" spans="1:14">
      <c r="A1150" s="269"/>
      <c r="B1150" s="269"/>
      <c r="C1150" s="111" t="s">
        <v>3021</v>
      </c>
      <c r="D1150" s="113">
        <v>3</v>
      </c>
      <c r="E1150" s="113">
        <v>0</v>
      </c>
      <c r="F1150" s="113">
        <v>0</v>
      </c>
      <c r="G1150" s="113">
        <v>0</v>
      </c>
      <c r="H1150" s="113">
        <v>0</v>
      </c>
      <c r="I1150" s="113">
        <v>0</v>
      </c>
      <c r="J1150" s="113">
        <v>1</v>
      </c>
      <c r="K1150" s="113">
        <v>0</v>
      </c>
      <c r="L1150" s="113">
        <v>2</v>
      </c>
      <c r="M1150" s="113">
        <v>0</v>
      </c>
      <c r="N1150" s="113">
        <v>27919</v>
      </c>
    </row>
    <row r="1151" spans="1:14">
      <c r="A1151" s="269"/>
      <c r="B1151" s="269"/>
      <c r="C1151" s="111" t="s">
        <v>5760</v>
      </c>
      <c r="D1151" s="113">
        <v>0</v>
      </c>
      <c r="E1151" s="113">
        <v>1</v>
      </c>
      <c r="F1151" s="113">
        <v>0</v>
      </c>
      <c r="G1151" s="113">
        <v>0</v>
      </c>
      <c r="H1151" s="113">
        <v>0</v>
      </c>
      <c r="I1151" s="113">
        <v>0</v>
      </c>
      <c r="J1151" s="113">
        <v>0</v>
      </c>
      <c r="K1151" s="113">
        <v>1</v>
      </c>
      <c r="L1151" s="113">
        <v>0</v>
      </c>
      <c r="M1151" s="113">
        <v>0</v>
      </c>
      <c r="N1151" s="113">
        <v>5484</v>
      </c>
    </row>
    <row r="1152" spans="1:14" ht="19">
      <c r="A1152" s="269"/>
      <c r="B1152" s="269"/>
      <c r="C1152" s="111" t="s">
        <v>7600</v>
      </c>
      <c r="D1152" s="113">
        <v>5</v>
      </c>
      <c r="E1152" s="113">
        <v>0</v>
      </c>
      <c r="F1152" s="113">
        <v>0</v>
      </c>
      <c r="G1152" s="113">
        <v>0</v>
      </c>
      <c r="H1152" s="113">
        <v>0</v>
      </c>
      <c r="I1152" s="113">
        <v>0</v>
      </c>
      <c r="J1152" s="113">
        <v>1</v>
      </c>
      <c r="K1152" s="113">
        <v>1</v>
      </c>
      <c r="L1152" s="113">
        <v>2</v>
      </c>
      <c r="M1152" s="113">
        <v>0</v>
      </c>
      <c r="N1152" s="113">
        <v>18272</v>
      </c>
    </row>
    <row r="1153" spans="1:14">
      <c r="A1153" s="269"/>
      <c r="B1153" s="269"/>
      <c r="C1153" s="111" t="s">
        <v>3024</v>
      </c>
      <c r="D1153" s="113">
        <v>1</v>
      </c>
      <c r="E1153" s="113">
        <v>1</v>
      </c>
      <c r="F1153" s="113">
        <v>1</v>
      </c>
      <c r="G1153" s="113">
        <v>0</v>
      </c>
      <c r="H1153" s="113">
        <v>0</v>
      </c>
      <c r="I1153" s="113">
        <v>1</v>
      </c>
      <c r="J1153" s="113">
        <v>0</v>
      </c>
      <c r="K1153" s="113">
        <v>3</v>
      </c>
      <c r="L1153" s="113">
        <v>0</v>
      </c>
      <c r="M1153" s="113">
        <v>1</v>
      </c>
      <c r="N1153" s="113">
        <v>35957</v>
      </c>
    </row>
    <row r="1154" spans="1:14">
      <c r="A1154" s="269"/>
      <c r="B1154" s="269"/>
      <c r="C1154" s="111" t="s">
        <v>5761</v>
      </c>
      <c r="D1154" s="113">
        <v>0</v>
      </c>
      <c r="E1154" s="113">
        <v>1</v>
      </c>
      <c r="F1154" s="113">
        <v>0</v>
      </c>
      <c r="G1154" s="113">
        <v>0</v>
      </c>
      <c r="H1154" s="113">
        <v>0</v>
      </c>
      <c r="I1154" s="113">
        <v>0</v>
      </c>
      <c r="J1154" s="113">
        <v>0</v>
      </c>
      <c r="K1154" s="113">
        <v>0</v>
      </c>
      <c r="L1154" s="113">
        <v>0</v>
      </c>
      <c r="M1154" s="113">
        <v>1</v>
      </c>
      <c r="N1154" s="113">
        <v>6523</v>
      </c>
    </row>
    <row r="1155" spans="1:14">
      <c r="A1155" s="269"/>
      <c r="B1155" s="269"/>
      <c r="C1155" s="111" t="s">
        <v>5762</v>
      </c>
      <c r="D1155" s="113">
        <v>1</v>
      </c>
      <c r="E1155" s="113">
        <v>0</v>
      </c>
      <c r="F1155" s="113">
        <v>0</v>
      </c>
      <c r="G1155" s="113">
        <v>0</v>
      </c>
      <c r="H1155" s="113">
        <v>0</v>
      </c>
      <c r="I1155" s="113">
        <v>0</v>
      </c>
      <c r="J1155" s="113">
        <v>0</v>
      </c>
      <c r="K1155" s="113">
        <v>0</v>
      </c>
      <c r="L1155" s="113">
        <v>0</v>
      </c>
      <c r="M1155" s="113">
        <v>1</v>
      </c>
      <c r="N1155" s="113">
        <v>10026</v>
      </c>
    </row>
    <row r="1156" spans="1:14">
      <c r="A1156" s="269"/>
      <c r="B1156" s="269"/>
      <c r="C1156" s="111" t="s">
        <v>2823</v>
      </c>
      <c r="D1156" s="113">
        <v>1</v>
      </c>
      <c r="E1156" s="113">
        <v>1</v>
      </c>
      <c r="F1156" s="113">
        <v>0</v>
      </c>
      <c r="G1156" s="113">
        <v>0</v>
      </c>
      <c r="H1156" s="113">
        <v>0</v>
      </c>
      <c r="I1156" s="113">
        <v>0</v>
      </c>
      <c r="J1156" s="113">
        <v>1</v>
      </c>
      <c r="K1156" s="113">
        <v>0</v>
      </c>
      <c r="L1156" s="113">
        <v>1</v>
      </c>
      <c r="M1156" s="113">
        <v>0</v>
      </c>
      <c r="N1156" s="113">
        <v>71092</v>
      </c>
    </row>
    <row r="1157" spans="1:14">
      <c r="A1157" s="269"/>
      <c r="B1157" s="269"/>
      <c r="C1157" s="111" t="s">
        <v>5763</v>
      </c>
      <c r="D1157" s="113">
        <v>1</v>
      </c>
      <c r="E1157" s="113">
        <v>0</v>
      </c>
      <c r="F1157" s="113">
        <v>0</v>
      </c>
      <c r="G1157" s="113">
        <v>0</v>
      </c>
      <c r="H1157" s="113">
        <v>0</v>
      </c>
      <c r="I1157" s="113">
        <v>0</v>
      </c>
      <c r="J1157" s="113">
        <v>0</v>
      </c>
      <c r="K1157" s="113">
        <v>0</v>
      </c>
      <c r="L1157" s="113">
        <v>1</v>
      </c>
      <c r="M1157" s="113">
        <v>0</v>
      </c>
      <c r="N1157" s="113">
        <v>22657</v>
      </c>
    </row>
    <row r="1158" spans="1:14">
      <c r="A1158" s="269"/>
      <c r="B1158" s="269"/>
      <c r="C1158" s="111" t="s">
        <v>2496</v>
      </c>
      <c r="D1158" s="113">
        <v>1</v>
      </c>
      <c r="E1158" s="113">
        <v>0</v>
      </c>
      <c r="F1158" s="113">
        <v>0</v>
      </c>
      <c r="G1158" s="113">
        <v>0</v>
      </c>
      <c r="H1158" s="113">
        <v>0</v>
      </c>
      <c r="I1158" s="113">
        <v>0</v>
      </c>
      <c r="J1158" s="113">
        <v>0</v>
      </c>
      <c r="K1158" s="113">
        <v>0</v>
      </c>
      <c r="L1158" s="113">
        <v>0</v>
      </c>
      <c r="M1158" s="113">
        <v>1</v>
      </c>
      <c r="N1158" s="113">
        <v>6656</v>
      </c>
    </row>
    <row r="1159" spans="1:14">
      <c r="A1159" s="269"/>
      <c r="B1159" s="269"/>
      <c r="C1159" s="111" t="s">
        <v>3025</v>
      </c>
      <c r="D1159" s="113">
        <v>4</v>
      </c>
      <c r="E1159" s="113">
        <v>1</v>
      </c>
      <c r="F1159" s="113">
        <v>1</v>
      </c>
      <c r="G1159" s="113">
        <v>0</v>
      </c>
      <c r="H1159" s="113">
        <v>0</v>
      </c>
      <c r="I1159" s="113">
        <v>0</v>
      </c>
      <c r="J1159" s="113">
        <v>2</v>
      </c>
      <c r="K1159" s="113">
        <v>2</v>
      </c>
      <c r="L1159" s="113">
        <v>1</v>
      </c>
      <c r="M1159" s="113">
        <v>1</v>
      </c>
      <c r="N1159" s="113">
        <v>43802</v>
      </c>
    </row>
    <row r="1160" spans="1:14" ht="19">
      <c r="A1160" s="269"/>
      <c r="B1160" s="269"/>
      <c r="C1160" s="111" t="s">
        <v>7601</v>
      </c>
      <c r="D1160" s="113">
        <v>3</v>
      </c>
      <c r="E1160" s="113">
        <v>2</v>
      </c>
      <c r="F1160" s="113">
        <v>0</v>
      </c>
      <c r="G1160" s="113">
        <v>0</v>
      </c>
      <c r="H1160" s="113">
        <v>0</v>
      </c>
      <c r="I1160" s="113">
        <v>0</v>
      </c>
      <c r="J1160" s="113">
        <v>0</v>
      </c>
      <c r="K1160" s="113">
        <v>1</v>
      </c>
      <c r="L1160" s="113">
        <v>2</v>
      </c>
      <c r="M1160" s="113">
        <v>0</v>
      </c>
      <c r="N1160" s="113">
        <v>41057</v>
      </c>
    </row>
    <row r="1161" spans="1:14" ht="19">
      <c r="A1161" s="269"/>
      <c r="B1161" s="269"/>
      <c r="C1161" s="111" t="s">
        <v>7602</v>
      </c>
      <c r="D1161" s="113">
        <v>22</v>
      </c>
      <c r="E1161" s="113">
        <v>6</v>
      </c>
      <c r="F1161" s="113">
        <v>8</v>
      </c>
      <c r="G1161" s="113">
        <v>0</v>
      </c>
      <c r="H1161" s="113">
        <v>0</v>
      </c>
      <c r="I1161" s="113">
        <v>2</v>
      </c>
      <c r="J1161" s="113">
        <v>5</v>
      </c>
      <c r="K1161" s="113">
        <v>12</v>
      </c>
      <c r="L1161" s="113">
        <v>7</v>
      </c>
      <c r="M1161" s="113">
        <v>9</v>
      </c>
      <c r="N1161" s="113">
        <v>438463</v>
      </c>
    </row>
    <row r="1162" spans="1:14">
      <c r="A1162" s="269"/>
      <c r="B1162" s="269"/>
      <c r="C1162" s="111" t="s">
        <v>3028</v>
      </c>
      <c r="D1162" s="113">
        <v>1</v>
      </c>
      <c r="E1162" s="113">
        <v>2</v>
      </c>
      <c r="F1162" s="113">
        <v>0</v>
      </c>
      <c r="G1162" s="113">
        <v>0</v>
      </c>
      <c r="H1162" s="113">
        <v>0</v>
      </c>
      <c r="I1162" s="113">
        <v>1</v>
      </c>
      <c r="J1162" s="113">
        <v>1</v>
      </c>
      <c r="K1162" s="113">
        <v>0</v>
      </c>
      <c r="L1162" s="113">
        <v>0</v>
      </c>
      <c r="M1162" s="113">
        <v>3</v>
      </c>
      <c r="N1162" s="113">
        <v>55960</v>
      </c>
    </row>
    <row r="1163" spans="1:14">
      <c r="A1163" s="269"/>
      <c r="B1163" s="269"/>
      <c r="C1163" s="111" t="s">
        <v>2501</v>
      </c>
      <c r="D1163" s="113">
        <v>1</v>
      </c>
      <c r="E1163" s="113">
        <v>0</v>
      </c>
      <c r="F1163" s="113">
        <v>0</v>
      </c>
      <c r="G1163" s="113">
        <v>0</v>
      </c>
      <c r="H1163" s="113">
        <v>0</v>
      </c>
      <c r="I1163" s="113">
        <v>0</v>
      </c>
      <c r="J1163" s="113">
        <v>1</v>
      </c>
      <c r="K1163" s="113">
        <v>0</v>
      </c>
      <c r="L1163" s="113">
        <v>0</v>
      </c>
      <c r="M1163" s="113">
        <v>0</v>
      </c>
      <c r="N1163" s="113">
        <v>5319</v>
      </c>
    </row>
    <row r="1164" spans="1:14">
      <c r="A1164" s="269"/>
      <c r="B1164" s="269"/>
      <c r="C1164" s="111" t="s">
        <v>3029</v>
      </c>
      <c r="D1164" s="113">
        <v>1</v>
      </c>
      <c r="E1164" s="113">
        <v>0</v>
      </c>
      <c r="F1164" s="113">
        <v>0</v>
      </c>
      <c r="G1164" s="113">
        <v>0</v>
      </c>
      <c r="H1164" s="113">
        <v>0</v>
      </c>
      <c r="I1164" s="113">
        <v>0</v>
      </c>
      <c r="J1164" s="113">
        <v>0</v>
      </c>
      <c r="K1164" s="113">
        <v>1</v>
      </c>
      <c r="L1164" s="113">
        <v>0</v>
      </c>
      <c r="M1164" s="113">
        <v>0</v>
      </c>
      <c r="N1164" s="113">
        <v>13625</v>
      </c>
    </row>
    <row r="1165" spans="1:14">
      <c r="A1165" s="269"/>
      <c r="B1165" s="269"/>
      <c r="C1165" s="111" t="s">
        <v>5764</v>
      </c>
      <c r="D1165" s="113">
        <v>1</v>
      </c>
      <c r="E1165" s="113">
        <v>0</v>
      </c>
      <c r="F1165" s="113">
        <v>0</v>
      </c>
      <c r="G1165" s="113">
        <v>0</v>
      </c>
      <c r="H1165" s="113">
        <v>0</v>
      </c>
      <c r="I1165" s="113">
        <v>0</v>
      </c>
      <c r="J1165" s="113">
        <v>0</v>
      </c>
      <c r="K1165" s="113">
        <v>0</v>
      </c>
      <c r="L1165" s="113">
        <v>1</v>
      </c>
      <c r="M1165" s="113">
        <v>0</v>
      </c>
      <c r="N1165" s="113">
        <v>23012</v>
      </c>
    </row>
    <row r="1166" spans="1:14">
      <c r="A1166" s="269"/>
      <c r="B1166" s="269"/>
      <c r="C1166" s="111" t="s">
        <v>5460</v>
      </c>
      <c r="D1166" s="113">
        <v>2</v>
      </c>
      <c r="E1166" s="113">
        <v>1</v>
      </c>
      <c r="F1166" s="113">
        <v>0</v>
      </c>
      <c r="G1166" s="113">
        <v>0</v>
      </c>
      <c r="H1166" s="113">
        <v>0</v>
      </c>
      <c r="I1166" s="113">
        <v>0</v>
      </c>
      <c r="J1166" s="113">
        <v>0</v>
      </c>
      <c r="K1166" s="113">
        <v>2</v>
      </c>
      <c r="L1166" s="113">
        <v>1</v>
      </c>
      <c r="M1166" s="113">
        <v>0</v>
      </c>
      <c r="N1166" s="113">
        <v>80588</v>
      </c>
    </row>
    <row r="1167" spans="1:14">
      <c r="A1167" s="269"/>
      <c r="B1167" s="269"/>
      <c r="C1167" s="111" t="s">
        <v>5765</v>
      </c>
      <c r="D1167" s="113">
        <v>1</v>
      </c>
      <c r="E1167" s="113">
        <v>0</v>
      </c>
      <c r="F1167" s="113">
        <v>0</v>
      </c>
      <c r="G1167" s="113">
        <v>0</v>
      </c>
      <c r="H1167" s="113">
        <v>0</v>
      </c>
      <c r="I1167" s="113">
        <v>0</v>
      </c>
      <c r="J1167" s="113">
        <v>0</v>
      </c>
      <c r="K1167" s="113">
        <v>0</v>
      </c>
      <c r="L1167" s="113">
        <v>1</v>
      </c>
      <c r="M1167" s="113">
        <v>0</v>
      </c>
      <c r="N1167" s="113">
        <v>4738</v>
      </c>
    </row>
    <row r="1168" spans="1:14">
      <c r="A1168" s="269"/>
      <c r="B1168" s="269"/>
      <c r="C1168" s="111" t="s">
        <v>5766</v>
      </c>
      <c r="D1168" s="113">
        <v>2</v>
      </c>
      <c r="E1168" s="113">
        <v>0</v>
      </c>
      <c r="F1168" s="113">
        <v>1</v>
      </c>
      <c r="G1168" s="113">
        <v>0</v>
      </c>
      <c r="H1168" s="113">
        <v>0</v>
      </c>
      <c r="I1168" s="113">
        <v>0</v>
      </c>
      <c r="J1168" s="113">
        <v>0</v>
      </c>
      <c r="K1168" s="113">
        <v>1</v>
      </c>
      <c r="L1168" s="113">
        <v>1</v>
      </c>
      <c r="M1168" s="113">
        <v>1</v>
      </c>
      <c r="N1168" s="113">
        <v>16411</v>
      </c>
    </row>
    <row r="1169" spans="1:14">
      <c r="A1169" s="269"/>
      <c r="B1169" s="269"/>
      <c r="C1169" s="111" t="s">
        <v>5767</v>
      </c>
      <c r="D1169" s="113">
        <v>2</v>
      </c>
      <c r="E1169" s="113">
        <v>0</v>
      </c>
      <c r="F1169" s="113">
        <v>0</v>
      </c>
      <c r="G1169" s="113">
        <v>0</v>
      </c>
      <c r="H1169" s="113">
        <v>0</v>
      </c>
      <c r="I1169" s="113">
        <v>0</v>
      </c>
      <c r="J1169" s="113">
        <v>1</v>
      </c>
      <c r="K1169" s="113">
        <v>0</v>
      </c>
      <c r="L1169" s="113">
        <v>1</v>
      </c>
      <c r="M1169" s="113">
        <v>0</v>
      </c>
      <c r="N1169" s="113">
        <v>36336</v>
      </c>
    </row>
    <row r="1170" spans="1:14" ht="19">
      <c r="A1170" s="269"/>
      <c r="B1170" s="269"/>
      <c r="C1170" s="111" t="s">
        <v>7603</v>
      </c>
      <c r="D1170" s="113">
        <v>4</v>
      </c>
      <c r="E1170" s="113">
        <v>2</v>
      </c>
      <c r="F1170" s="113">
        <v>1</v>
      </c>
      <c r="G1170" s="113">
        <v>1</v>
      </c>
      <c r="H1170" s="113">
        <v>0</v>
      </c>
      <c r="I1170" s="113">
        <v>0</v>
      </c>
      <c r="J1170" s="113">
        <v>0</v>
      </c>
      <c r="K1170" s="113">
        <v>5</v>
      </c>
      <c r="L1170" s="113">
        <v>0</v>
      </c>
      <c r="M1170" s="113">
        <v>2</v>
      </c>
      <c r="N1170" s="113">
        <v>121225</v>
      </c>
    </row>
    <row r="1171" spans="1:14">
      <c r="A1171" s="269"/>
      <c r="B1171" s="269"/>
      <c r="C1171" s="111" t="s">
        <v>5768</v>
      </c>
      <c r="D1171" s="113">
        <v>2</v>
      </c>
      <c r="E1171" s="113">
        <v>0</v>
      </c>
      <c r="F1171" s="113">
        <v>0</v>
      </c>
      <c r="G1171" s="113">
        <v>0</v>
      </c>
      <c r="H1171" s="113">
        <v>0</v>
      </c>
      <c r="I1171" s="113">
        <v>0</v>
      </c>
      <c r="J1171" s="113">
        <v>0</v>
      </c>
      <c r="K1171" s="113">
        <v>1</v>
      </c>
      <c r="L1171" s="113">
        <v>1</v>
      </c>
      <c r="M1171" s="113">
        <v>0</v>
      </c>
      <c r="N1171" s="113">
        <v>26218</v>
      </c>
    </row>
    <row r="1172" spans="1:14" ht="19">
      <c r="A1172" s="269"/>
      <c r="B1172" s="269"/>
      <c r="C1172" s="111" t="s">
        <v>7604</v>
      </c>
      <c r="D1172" s="113">
        <v>8</v>
      </c>
      <c r="E1172" s="113">
        <v>1</v>
      </c>
      <c r="F1172" s="113">
        <v>2</v>
      </c>
      <c r="G1172" s="113">
        <v>0</v>
      </c>
      <c r="H1172" s="113">
        <v>0</v>
      </c>
      <c r="I1172" s="113">
        <v>0</v>
      </c>
      <c r="J1172" s="113">
        <v>2</v>
      </c>
      <c r="K1172" s="113">
        <v>1</v>
      </c>
      <c r="L1172" s="113">
        <v>0</v>
      </c>
      <c r="M1172" s="113">
        <v>4</v>
      </c>
      <c r="N1172" s="113">
        <v>36561</v>
      </c>
    </row>
    <row r="1173" spans="1:14">
      <c r="A1173" s="269"/>
      <c r="B1173" s="269"/>
      <c r="C1173" s="111" t="s">
        <v>3032</v>
      </c>
      <c r="D1173" s="113">
        <v>0</v>
      </c>
      <c r="E1173" s="113">
        <v>0</v>
      </c>
      <c r="F1173" s="113">
        <v>1</v>
      </c>
      <c r="G1173" s="113">
        <v>0</v>
      </c>
      <c r="H1173" s="113">
        <v>0</v>
      </c>
      <c r="I1173" s="113">
        <v>0</v>
      </c>
      <c r="J1173" s="113">
        <v>0</v>
      </c>
      <c r="K1173" s="113">
        <v>0</v>
      </c>
      <c r="L1173" s="113">
        <v>0</v>
      </c>
      <c r="M1173" s="113">
        <v>1</v>
      </c>
      <c r="N1173" s="113">
        <v>19398</v>
      </c>
    </row>
    <row r="1174" spans="1:14" ht="19">
      <c r="A1174" s="269"/>
      <c r="B1174" s="269"/>
      <c r="C1174" s="111" t="s">
        <v>7605</v>
      </c>
      <c r="D1174" s="113">
        <v>3</v>
      </c>
      <c r="E1174" s="113">
        <v>2</v>
      </c>
      <c r="F1174" s="113">
        <v>0</v>
      </c>
      <c r="G1174" s="113">
        <v>0</v>
      </c>
      <c r="H1174" s="113">
        <v>0</v>
      </c>
      <c r="I1174" s="113">
        <v>0</v>
      </c>
      <c r="J1174" s="113">
        <v>2</v>
      </c>
      <c r="K1174" s="113">
        <v>0</v>
      </c>
      <c r="L1174" s="113">
        <v>1</v>
      </c>
      <c r="M1174" s="113">
        <v>1</v>
      </c>
      <c r="N1174" s="113">
        <v>33510</v>
      </c>
    </row>
    <row r="1175" spans="1:14">
      <c r="A1175" s="269"/>
      <c r="B1175" s="269"/>
      <c r="C1175" s="111" t="s">
        <v>3034</v>
      </c>
      <c r="D1175" s="113">
        <v>0</v>
      </c>
      <c r="E1175" s="113">
        <v>0</v>
      </c>
      <c r="F1175" s="113">
        <v>1</v>
      </c>
      <c r="G1175" s="113">
        <v>0</v>
      </c>
      <c r="H1175" s="113">
        <v>0</v>
      </c>
      <c r="I1175" s="113">
        <v>0</v>
      </c>
      <c r="J1175" s="113">
        <v>1</v>
      </c>
      <c r="K1175" s="113">
        <v>0</v>
      </c>
      <c r="L1175" s="113">
        <v>0</v>
      </c>
      <c r="M1175" s="113">
        <v>0</v>
      </c>
      <c r="N1175" s="113">
        <v>43641</v>
      </c>
    </row>
    <row r="1176" spans="1:14">
      <c r="A1176" s="269"/>
      <c r="B1176" s="269"/>
      <c r="C1176" s="111" t="s">
        <v>5769</v>
      </c>
      <c r="D1176" s="113">
        <v>1</v>
      </c>
      <c r="E1176" s="113">
        <v>0</v>
      </c>
      <c r="F1176" s="113">
        <v>0</v>
      </c>
      <c r="G1176" s="113">
        <v>0</v>
      </c>
      <c r="H1176" s="113">
        <v>0</v>
      </c>
      <c r="I1176" s="113">
        <v>0</v>
      </c>
      <c r="J1176" s="113">
        <v>0</v>
      </c>
      <c r="K1176" s="113">
        <v>0</v>
      </c>
      <c r="L1176" s="113">
        <v>1</v>
      </c>
      <c r="M1176" s="113">
        <v>0</v>
      </c>
      <c r="N1176" s="113">
        <v>11490</v>
      </c>
    </row>
    <row r="1177" spans="1:14" ht="19">
      <c r="A1177" s="269"/>
      <c r="B1177" s="269"/>
      <c r="C1177" s="111" t="s">
        <v>7606</v>
      </c>
      <c r="D1177" s="113">
        <v>7</v>
      </c>
      <c r="E1177" s="113">
        <v>4</v>
      </c>
      <c r="F1177" s="113">
        <v>3</v>
      </c>
      <c r="G1177" s="113">
        <v>0</v>
      </c>
      <c r="H1177" s="113">
        <v>0</v>
      </c>
      <c r="I1177" s="113">
        <v>0</v>
      </c>
      <c r="J1177" s="113">
        <v>3</v>
      </c>
      <c r="K1177" s="113">
        <v>4</v>
      </c>
      <c r="L1177" s="113">
        <v>1</v>
      </c>
      <c r="M1177" s="113">
        <v>2</v>
      </c>
      <c r="N1177" s="113">
        <v>68756</v>
      </c>
    </row>
    <row r="1178" spans="1:14">
      <c r="A1178" s="269"/>
      <c r="B1178" s="269"/>
      <c r="C1178" s="111" t="s">
        <v>3106</v>
      </c>
      <c r="D1178" s="113">
        <v>0</v>
      </c>
      <c r="E1178" s="113">
        <v>0</v>
      </c>
      <c r="F1178" s="113">
        <v>1</v>
      </c>
      <c r="G1178" s="113">
        <v>0</v>
      </c>
      <c r="H1178" s="113">
        <v>0</v>
      </c>
      <c r="I1178" s="113">
        <v>0</v>
      </c>
      <c r="J1178" s="113">
        <v>0</v>
      </c>
      <c r="K1178" s="113">
        <v>0</v>
      </c>
      <c r="L1178" s="113">
        <v>0</v>
      </c>
      <c r="M1178" s="113">
        <v>1</v>
      </c>
      <c r="N1178" s="113">
        <v>4336</v>
      </c>
    </row>
    <row r="1179" spans="1:14" ht="19">
      <c r="A1179" s="269"/>
      <c r="B1179" s="269"/>
      <c r="C1179" s="111" t="s">
        <v>7607</v>
      </c>
      <c r="D1179" s="113">
        <v>5</v>
      </c>
      <c r="E1179" s="113">
        <v>4</v>
      </c>
      <c r="F1179" s="113">
        <v>1</v>
      </c>
      <c r="G1179" s="113">
        <v>0</v>
      </c>
      <c r="H1179" s="113">
        <v>0</v>
      </c>
      <c r="I1179" s="113">
        <v>0</v>
      </c>
      <c r="J1179" s="113">
        <v>1</v>
      </c>
      <c r="K1179" s="113">
        <v>4</v>
      </c>
      <c r="L1179" s="113">
        <v>3</v>
      </c>
      <c r="M1179" s="113">
        <v>1</v>
      </c>
      <c r="N1179" s="113">
        <v>49196</v>
      </c>
    </row>
    <row r="1180" spans="1:14" ht="19">
      <c r="A1180" s="269"/>
      <c r="B1180" s="269"/>
      <c r="C1180" s="111" t="s">
        <v>7608</v>
      </c>
      <c r="D1180" s="113">
        <v>18</v>
      </c>
      <c r="E1180" s="113">
        <v>6</v>
      </c>
      <c r="F1180" s="113">
        <v>10</v>
      </c>
      <c r="G1180" s="113">
        <v>0</v>
      </c>
      <c r="H1180" s="113">
        <v>0</v>
      </c>
      <c r="I1180" s="113">
        <v>3</v>
      </c>
      <c r="J1180" s="113">
        <v>5</v>
      </c>
      <c r="K1180" s="113">
        <v>9</v>
      </c>
      <c r="L1180" s="113">
        <v>13</v>
      </c>
      <c r="M1180" s="113">
        <v>6</v>
      </c>
      <c r="N1180" s="113">
        <v>309957</v>
      </c>
    </row>
    <row r="1181" spans="1:14">
      <c r="A1181" s="269"/>
      <c r="B1181" s="269"/>
      <c r="C1181" s="111" t="s">
        <v>3039</v>
      </c>
      <c r="D1181" s="113">
        <v>6</v>
      </c>
      <c r="E1181" s="113">
        <v>0</v>
      </c>
      <c r="F1181" s="113">
        <v>0</v>
      </c>
      <c r="G1181" s="113">
        <v>0</v>
      </c>
      <c r="H1181" s="113">
        <v>0</v>
      </c>
      <c r="I1181" s="113">
        <v>0</v>
      </c>
      <c r="J1181" s="113">
        <v>3</v>
      </c>
      <c r="K1181" s="113">
        <v>2</v>
      </c>
      <c r="L1181" s="113">
        <v>1</v>
      </c>
      <c r="M1181" s="113">
        <v>0</v>
      </c>
      <c r="N1181" s="113">
        <v>19840</v>
      </c>
    </row>
    <row r="1182" spans="1:14">
      <c r="A1182" s="269"/>
      <c r="B1182" s="269"/>
      <c r="C1182" s="111" t="s">
        <v>5770</v>
      </c>
      <c r="D1182" s="113">
        <v>1</v>
      </c>
      <c r="E1182" s="113">
        <v>0</v>
      </c>
      <c r="F1182" s="113">
        <v>0</v>
      </c>
      <c r="G1182" s="113">
        <v>0</v>
      </c>
      <c r="H1182" s="113">
        <v>0</v>
      </c>
      <c r="I1182" s="113">
        <v>0</v>
      </c>
      <c r="J1182" s="113">
        <v>0</v>
      </c>
      <c r="K1182" s="113">
        <v>0</v>
      </c>
      <c r="L1182" s="113">
        <v>0</v>
      </c>
      <c r="M1182" s="113">
        <v>1</v>
      </c>
      <c r="N1182" s="113">
        <v>4380</v>
      </c>
    </row>
    <row r="1183" spans="1:14">
      <c r="A1183" s="269"/>
      <c r="B1183" s="269"/>
      <c r="C1183" s="111" t="s">
        <v>3041</v>
      </c>
      <c r="D1183" s="113">
        <v>1</v>
      </c>
      <c r="E1183" s="113">
        <v>0</v>
      </c>
      <c r="F1183" s="113">
        <v>1</v>
      </c>
      <c r="G1183" s="113">
        <v>0</v>
      </c>
      <c r="H1183" s="113">
        <v>0</v>
      </c>
      <c r="I1183" s="113">
        <v>0</v>
      </c>
      <c r="J1183" s="113">
        <v>0</v>
      </c>
      <c r="K1183" s="113">
        <v>0</v>
      </c>
      <c r="L1183" s="113">
        <v>1</v>
      </c>
      <c r="M1183" s="113">
        <v>1</v>
      </c>
      <c r="N1183" s="113">
        <v>75577</v>
      </c>
    </row>
    <row r="1184" spans="1:14">
      <c r="A1184" s="269"/>
      <c r="B1184" s="269" t="s">
        <v>1951</v>
      </c>
      <c r="C1184" s="111"/>
      <c r="D1184" s="112">
        <v>0</v>
      </c>
      <c r="E1184" s="112">
        <v>0</v>
      </c>
      <c r="F1184" s="112">
        <v>1</v>
      </c>
      <c r="G1184" s="112">
        <v>0</v>
      </c>
      <c r="H1184" s="112">
        <v>0</v>
      </c>
      <c r="I1184" s="112">
        <v>0</v>
      </c>
      <c r="J1184" s="112"/>
      <c r="K1184" s="112"/>
      <c r="L1184" s="112"/>
      <c r="M1184" s="112"/>
      <c r="N1184" s="112"/>
    </row>
    <row r="1185" spans="1:14">
      <c r="A1185" s="269"/>
      <c r="B1185" s="269"/>
      <c r="C1185" s="116" t="s">
        <v>5771</v>
      </c>
      <c r="D1185" s="113">
        <v>0</v>
      </c>
      <c r="E1185" s="113">
        <v>0</v>
      </c>
      <c r="F1185" s="113">
        <v>1</v>
      </c>
      <c r="G1185" s="113">
        <v>0</v>
      </c>
      <c r="H1185" s="113">
        <v>0</v>
      </c>
      <c r="I1185" s="113">
        <v>0</v>
      </c>
      <c r="J1185" s="113">
        <v>1</v>
      </c>
      <c r="K1185" s="113">
        <v>0</v>
      </c>
      <c r="L1185" s="113">
        <v>0</v>
      </c>
      <c r="M1185" s="113">
        <v>0</v>
      </c>
      <c r="N1185" s="113">
        <v>11557</v>
      </c>
    </row>
    <row r="1186" spans="1:14">
      <c r="A1186" s="269"/>
      <c r="B1186" s="269" t="s">
        <v>1955</v>
      </c>
      <c r="C1186" s="111"/>
      <c r="D1186" s="112">
        <v>25</v>
      </c>
      <c r="E1186" s="112">
        <v>4</v>
      </c>
      <c r="F1186" s="112">
        <v>6</v>
      </c>
      <c r="G1186" s="112">
        <v>0</v>
      </c>
      <c r="H1186" s="112">
        <v>1</v>
      </c>
      <c r="I1186" s="112">
        <v>0</v>
      </c>
      <c r="J1186" s="112"/>
      <c r="K1186" s="112"/>
      <c r="L1186" s="112"/>
      <c r="M1186" s="112"/>
      <c r="N1186" s="112"/>
    </row>
    <row r="1187" spans="1:14">
      <c r="A1187" s="269"/>
      <c r="B1187" s="269"/>
      <c r="C1187" s="111" t="s">
        <v>5772</v>
      </c>
      <c r="D1187" s="113">
        <v>1</v>
      </c>
      <c r="E1187" s="113">
        <v>0</v>
      </c>
      <c r="F1187" s="113">
        <v>0</v>
      </c>
      <c r="G1187" s="113">
        <v>0</v>
      </c>
      <c r="H1187" s="113">
        <v>0</v>
      </c>
      <c r="I1187" s="113">
        <v>0</v>
      </c>
      <c r="J1187" s="113">
        <v>0</v>
      </c>
      <c r="K1187" s="113">
        <v>0</v>
      </c>
      <c r="L1187" s="113">
        <v>1</v>
      </c>
      <c r="M1187" s="113">
        <v>0</v>
      </c>
      <c r="N1187" s="113"/>
    </row>
    <row r="1188" spans="1:14">
      <c r="A1188" s="269"/>
      <c r="B1188" s="269"/>
      <c r="C1188" s="111" t="s">
        <v>3042</v>
      </c>
      <c r="D1188" s="113">
        <v>2</v>
      </c>
      <c r="E1188" s="113">
        <v>0</v>
      </c>
      <c r="F1188" s="113">
        <v>0</v>
      </c>
      <c r="G1188" s="113">
        <v>0</v>
      </c>
      <c r="H1188" s="113">
        <v>0</v>
      </c>
      <c r="I1188" s="113">
        <v>0</v>
      </c>
      <c r="J1188" s="113">
        <v>0</v>
      </c>
      <c r="K1188" s="113">
        <v>2</v>
      </c>
      <c r="L1188" s="113">
        <v>0</v>
      </c>
      <c r="M1188" s="113">
        <v>0</v>
      </c>
      <c r="N1188" s="113"/>
    </row>
    <row r="1189" spans="1:14">
      <c r="A1189" s="269"/>
      <c r="B1189" s="269"/>
      <c r="C1189" s="111" t="s">
        <v>2250</v>
      </c>
      <c r="D1189" s="113">
        <v>0</v>
      </c>
      <c r="E1189" s="113">
        <v>1</v>
      </c>
      <c r="F1189" s="113">
        <v>0</v>
      </c>
      <c r="G1189" s="113">
        <v>0</v>
      </c>
      <c r="H1189" s="113">
        <v>0</v>
      </c>
      <c r="I1189" s="113">
        <v>0</v>
      </c>
      <c r="J1189" s="113">
        <v>1</v>
      </c>
      <c r="K1189" s="113">
        <v>0</v>
      </c>
      <c r="L1189" s="113">
        <v>0</v>
      </c>
      <c r="M1189" s="113">
        <v>0</v>
      </c>
      <c r="N1189" s="113"/>
    </row>
    <row r="1190" spans="1:14" ht="19">
      <c r="A1190" s="269"/>
      <c r="B1190" s="269"/>
      <c r="C1190" s="111" t="s">
        <v>7609</v>
      </c>
      <c r="D1190" s="113">
        <v>6</v>
      </c>
      <c r="E1190" s="113">
        <v>0</v>
      </c>
      <c r="F1190" s="113">
        <v>0</v>
      </c>
      <c r="G1190" s="113">
        <v>0</v>
      </c>
      <c r="H1190" s="113">
        <v>0</v>
      </c>
      <c r="I1190" s="113">
        <v>0</v>
      </c>
      <c r="J1190" s="113">
        <v>0</v>
      </c>
      <c r="K1190" s="113">
        <v>2</v>
      </c>
      <c r="L1190" s="113">
        <v>1</v>
      </c>
      <c r="M1190" s="113">
        <v>2</v>
      </c>
      <c r="N1190" s="113"/>
    </row>
    <row r="1191" spans="1:14">
      <c r="A1191" s="269"/>
      <c r="B1191" s="269"/>
      <c r="C1191" s="111" t="s">
        <v>3043</v>
      </c>
      <c r="D1191" s="113">
        <v>0</v>
      </c>
      <c r="E1191" s="113">
        <v>0</v>
      </c>
      <c r="F1191" s="113">
        <v>1</v>
      </c>
      <c r="G1191" s="113">
        <v>0</v>
      </c>
      <c r="H1191" s="113">
        <v>0</v>
      </c>
      <c r="I1191" s="113">
        <v>0</v>
      </c>
      <c r="J1191" s="113">
        <v>0</v>
      </c>
      <c r="K1191" s="113">
        <v>1</v>
      </c>
      <c r="L1191" s="113">
        <v>0</v>
      </c>
      <c r="M1191" s="113">
        <v>0</v>
      </c>
      <c r="N1191" s="113"/>
    </row>
    <row r="1192" spans="1:14">
      <c r="A1192" s="269"/>
      <c r="B1192" s="269"/>
      <c r="C1192" s="111" t="s">
        <v>5773</v>
      </c>
      <c r="D1192" s="113">
        <v>6</v>
      </c>
      <c r="E1192" s="113">
        <v>0</v>
      </c>
      <c r="F1192" s="113">
        <v>0</v>
      </c>
      <c r="G1192" s="113">
        <v>0</v>
      </c>
      <c r="H1192" s="113">
        <v>0</v>
      </c>
      <c r="I1192" s="113">
        <v>0</v>
      </c>
      <c r="J1192" s="113">
        <v>0</v>
      </c>
      <c r="K1192" s="113">
        <v>5</v>
      </c>
      <c r="L1192" s="113">
        <v>1</v>
      </c>
      <c r="M1192" s="113">
        <v>0</v>
      </c>
      <c r="N1192" s="113"/>
    </row>
    <row r="1193" spans="1:14">
      <c r="A1193" s="269"/>
      <c r="B1193" s="269"/>
      <c r="C1193" s="111" t="s">
        <v>5774</v>
      </c>
      <c r="D1193" s="113">
        <v>1</v>
      </c>
      <c r="E1193" s="113">
        <v>0</v>
      </c>
      <c r="F1193" s="113">
        <v>0</v>
      </c>
      <c r="G1193" s="113">
        <v>0</v>
      </c>
      <c r="H1193" s="113">
        <v>0</v>
      </c>
      <c r="I1193" s="113">
        <v>0</v>
      </c>
      <c r="J1193" s="113">
        <v>0</v>
      </c>
      <c r="K1193" s="113">
        <v>0</v>
      </c>
      <c r="L1193" s="113">
        <v>0</v>
      </c>
      <c r="M1193" s="113">
        <v>1</v>
      </c>
      <c r="N1193" s="113"/>
    </row>
    <row r="1194" spans="1:14">
      <c r="A1194" s="269"/>
      <c r="B1194" s="269"/>
      <c r="C1194" s="111" t="s">
        <v>3044</v>
      </c>
      <c r="D1194" s="113">
        <v>2</v>
      </c>
      <c r="E1194" s="113">
        <v>1</v>
      </c>
      <c r="F1194" s="113">
        <v>0</v>
      </c>
      <c r="G1194" s="113">
        <v>0</v>
      </c>
      <c r="H1194" s="113">
        <v>0</v>
      </c>
      <c r="I1194" s="113">
        <v>0</v>
      </c>
      <c r="J1194" s="113">
        <v>1</v>
      </c>
      <c r="K1194" s="113">
        <v>0</v>
      </c>
      <c r="L1194" s="113">
        <v>1</v>
      </c>
      <c r="M1194" s="113">
        <v>1</v>
      </c>
      <c r="N1194" s="113"/>
    </row>
    <row r="1195" spans="1:14">
      <c r="A1195" s="269"/>
      <c r="B1195" s="269"/>
      <c r="C1195" s="111" t="s">
        <v>5775</v>
      </c>
      <c r="D1195" s="113">
        <v>1</v>
      </c>
      <c r="E1195" s="113">
        <v>0</v>
      </c>
      <c r="F1195" s="113">
        <v>1</v>
      </c>
      <c r="G1195" s="113">
        <v>0</v>
      </c>
      <c r="H1195" s="113">
        <v>0</v>
      </c>
      <c r="I1195" s="113">
        <v>0</v>
      </c>
      <c r="J1195" s="113">
        <v>0</v>
      </c>
      <c r="K1195" s="113">
        <v>2</v>
      </c>
      <c r="L1195" s="113">
        <v>0</v>
      </c>
      <c r="M1195" s="113">
        <v>0</v>
      </c>
      <c r="N1195" s="113"/>
    </row>
    <row r="1196" spans="1:14" ht="19">
      <c r="A1196" s="269"/>
      <c r="B1196" s="269"/>
      <c r="C1196" s="111" t="s">
        <v>7610</v>
      </c>
      <c r="D1196" s="113">
        <v>0</v>
      </c>
      <c r="E1196" s="113">
        <v>0</v>
      </c>
      <c r="F1196" s="113">
        <v>3</v>
      </c>
      <c r="G1196" s="113">
        <v>0</v>
      </c>
      <c r="H1196" s="113">
        <v>0</v>
      </c>
      <c r="I1196" s="113">
        <v>0</v>
      </c>
      <c r="J1196" s="113">
        <v>0</v>
      </c>
      <c r="K1196" s="113">
        <v>0</v>
      </c>
      <c r="L1196" s="113">
        <v>1</v>
      </c>
      <c r="M1196" s="113">
        <v>0</v>
      </c>
      <c r="N1196" s="113"/>
    </row>
    <row r="1197" spans="1:14">
      <c r="A1197" s="269"/>
      <c r="B1197" s="269"/>
      <c r="C1197" s="111" t="s">
        <v>131</v>
      </c>
      <c r="D1197" s="113">
        <v>1</v>
      </c>
      <c r="E1197" s="113">
        <v>0</v>
      </c>
      <c r="F1197" s="113">
        <v>0</v>
      </c>
      <c r="G1197" s="113">
        <v>0</v>
      </c>
      <c r="H1197" s="113">
        <v>1</v>
      </c>
      <c r="I1197" s="113">
        <v>0</v>
      </c>
      <c r="J1197" s="113">
        <v>1</v>
      </c>
      <c r="K1197" s="113">
        <v>1</v>
      </c>
      <c r="L1197" s="113">
        <v>0</v>
      </c>
      <c r="M1197" s="113">
        <v>0</v>
      </c>
      <c r="N1197" s="113"/>
    </row>
    <row r="1198" spans="1:14">
      <c r="A1198" s="269"/>
      <c r="B1198" s="269"/>
      <c r="C1198" s="111" t="s">
        <v>3045</v>
      </c>
      <c r="D1198" s="113">
        <v>5</v>
      </c>
      <c r="E1198" s="113">
        <v>2</v>
      </c>
      <c r="F1198" s="113">
        <v>1</v>
      </c>
      <c r="G1198" s="113">
        <v>0</v>
      </c>
      <c r="H1198" s="113">
        <v>0</v>
      </c>
      <c r="I1198" s="113">
        <v>0</v>
      </c>
      <c r="J1198" s="113">
        <v>3</v>
      </c>
      <c r="K1198" s="113">
        <v>4</v>
      </c>
      <c r="L1198" s="113">
        <v>0</v>
      </c>
      <c r="M1198" s="113">
        <v>1</v>
      </c>
      <c r="N1198" s="113"/>
    </row>
    <row r="1199" spans="1:14">
      <c r="A1199" s="269"/>
      <c r="B1199" s="269" t="s">
        <v>1963</v>
      </c>
      <c r="C1199" s="111"/>
      <c r="D1199" s="112">
        <v>4</v>
      </c>
      <c r="E1199" s="112">
        <v>2</v>
      </c>
      <c r="F1199" s="112">
        <v>0</v>
      </c>
      <c r="G1199" s="112">
        <v>1</v>
      </c>
      <c r="H1199" s="112">
        <v>0</v>
      </c>
      <c r="I1199" s="112">
        <v>0</v>
      </c>
      <c r="J1199" s="112"/>
      <c r="K1199" s="112"/>
      <c r="L1199" s="112"/>
      <c r="M1199" s="112"/>
      <c r="N1199" s="112"/>
    </row>
    <row r="1200" spans="1:14">
      <c r="A1200" s="269"/>
      <c r="B1200" s="269"/>
      <c r="C1200" s="111" t="s">
        <v>5776</v>
      </c>
      <c r="D1200" s="113">
        <v>1</v>
      </c>
      <c r="E1200" s="113">
        <v>0</v>
      </c>
      <c r="F1200" s="113">
        <v>0</v>
      </c>
      <c r="G1200" s="113">
        <v>0</v>
      </c>
      <c r="H1200" s="113">
        <v>0</v>
      </c>
      <c r="I1200" s="113">
        <v>0</v>
      </c>
      <c r="J1200" s="113">
        <v>0</v>
      </c>
      <c r="K1200" s="113">
        <v>0</v>
      </c>
      <c r="L1200" s="113">
        <v>1</v>
      </c>
      <c r="M1200" s="113">
        <v>0</v>
      </c>
      <c r="N1200" s="113"/>
    </row>
    <row r="1201" spans="1:14">
      <c r="A1201" s="269"/>
      <c r="B1201" s="269"/>
      <c r="C1201" s="111" t="s">
        <v>2575</v>
      </c>
      <c r="D1201" s="113">
        <v>1</v>
      </c>
      <c r="E1201" s="113">
        <v>0</v>
      </c>
      <c r="F1201" s="113">
        <v>0</v>
      </c>
      <c r="G1201" s="113">
        <v>0</v>
      </c>
      <c r="H1201" s="113">
        <v>0</v>
      </c>
      <c r="I1201" s="113">
        <v>0</v>
      </c>
      <c r="J1201" s="113">
        <v>0</v>
      </c>
      <c r="K1201" s="113">
        <v>1</v>
      </c>
      <c r="L1201" s="113">
        <v>0</v>
      </c>
      <c r="M1201" s="113">
        <v>0</v>
      </c>
      <c r="N1201" s="113"/>
    </row>
    <row r="1202" spans="1:14">
      <c r="A1202" s="269"/>
      <c r="B1202" s="269"/>
      <c r="C1202" s="111" t="s">
        <v>5777</v>
      </c>
      <c r="D1202" s="113">
        <v>1</v>
      </c>
      <c r="E1202" s="113">
        <v>0</v>
      </c>
      <c r="F1202" s="113">
        <v>0</v>
      </c>
      <c r="G1202" s="113">
        <v>0</v>
      </c>
      <c r="H1202" s="113">
        <v>0</v>
      </c>
      <c r="I1202" s="113">
        <v>0</v>
      </c>
      <c r="J1202" s="113">
        <v>0</v>
      </c>
      <c r="K1202" s="113">
        <v>1</v>
      </c>
      <c r="L1202" s="113">
        <v>0</v>
      </c>
      <c r="M1202" s="113">
        <v>0</v>
      </c>
      <c r="N1202" s="113"/>
    </row>
    <row r="1203" spans="1:14">
      <c r="A1203" s="269"/>
      <c r="B1203" s="269"/>
      <c r="C1203" s="111" t="s">
        <v>5778</v>
      </c>
      <c r="D1203" s="113">
        <v>0</v>
      </c>
      <c r="E1203" s="113">
        <v>1</v>
      </c>
      <c r="F1203" s="113">
        <v>0</v>
      </c>
      <c r="G1203" s="113">
        <v>0</v>
      </c>
      <c r="H1203" s="113">
        <v>0</v>
      </c>
      <c r="I1203" s="113">
        <v>0</v>
      </c>
      <c r="J1203" s="113">
        <v>0</v>
      </c>
      <c r="K1203" s="113">
        <v>1</v>
      </c>
      <c r="L1203" s="113">
        <v>0</v>
      </c>
      <c r="M1203" s="113">
        <v>0</v>
      </c>
      <c r="N1203" s="113"/>
    </row>
    <row r="1204" spans="1:14">
      <c r="A1204" s="269"/>
      <c r="B1204" s="269"/>
      <c r="C1204" s="111" t="s">
        <v>5779</v>
      </c>
      <c r="D1204" s="113">
        <v>0</v>
      </c>
      <c r="E1204" s="113">
        <v>0</v>
      </c>
      <c r="F1204" s="113">
        <v>0</v>
      </c>
      <c r="G1204" s="113">
        <v>1</v>
      </c>
      <c r="H1204" s="113">
        <v>0</v>
      </c>
      <c r="I1204" s="113">
        <v>0</v>
      </c>
      <c r="J1204" s="113">
        <v>0</v>
      </c>
      <c r="K1204" s="113">
        <v>1</v>
      </c>
      <c r="L1204" s="113">
        <v>0</v>
      </c>
      <c r="M1204" s="113">
        <v>0</v>
      </c>
      <c r="N1204" s="113"/>
    </row>
    <row r="1205" spans="1:14">
      <c r="A1205" s="269"/>
      <c r="B1205" s="269"/>
      <c r="C1205" s="111" t="s">
        <v>3048</v>
      </c>
      <c r="D1205" s="113">
        <v>0</v>
      </c>
      <c r="E1205" s="113">
        <v>1</v>
      </c>
      <c r="F1205" s="113">
        <v>0</v>
      </c>
      <c r="G1205" s="113">
        <v>0</v>
      </c>
      <c r="H1205" s="113">
        <v>0</v>
      </c>
      <c r="I1205" s="113">
        <v>0</v>
      </c>
      <c r="J1205" s="113">
        <v>0</v>
      </c>
      <c r="K1205" s="113">
        <v>0</v>
      </c>
      <c r="L1205" s="113">
        <v>0</v>
      </c>
      <c r="M1205" s="113">
        <v>1</v>
      </c>
      <c r="N1205" s="113"/>
    </row>
    <row r="1206" spans="1:14">
      <c r="A1206" s="269"/>
      <c r="B1206" s="269"/>
      <c r="C1206" s="111" t="s">
        <v>3049</v>
      </c>
      <c r="D1206" s="113">
        <v>1</v>
      </c>
      <c r="E1206" s="113">
        <v>0</v>
      </c>
      <c r="F1206" s="113">
        <v>0</v>
      </c>
      <c r="G1206" s="113">
        <v>0</v>
      </c>
      <c r="H1206" s="113">
        <v>0</v>
      </c>
      <c r="I1206" s="113">
        <v>0</v>
      </c>
      <c r="J1206" s="113">
        <v>0</v>
      </c>
      <c r="K1206" s="113">
        <v>1</v>
      </c>
      <c r="L1206" s="113">
        <v>0</v>
      </c>
      <c r="M1206" s="113">
        <v>0</v>
      </c>
      <c r="N1206" s="113"/>
    </row>
    <row r="1207" spans="1:14">
      <c r="A1207" s="269"/>
      <c r="B1207" s="269" t="s">
        <v>2259</v>
      </c>
      <c r="C1207" s="111"/>
      <c r="D1207" s="112">
        <v>5</v>
      </c>
      <c r="E1207" s="112">
        <v>0</v>
      </c>
      <c r="F1207" s="112">
        <v>0</v>
      </c>
      <c r="G1207" s="112">
        <v>0</v>
      </c>
      <c r="H1207" s="112">
        <v>0</v>
      </c>
      <c r="I1207" s="112">
        <v>0</v>
      </c>
      <c r="J1207" s="112"/>
      <c r="K1207" s="112"/>
      <c r="L1207" s="112"/>
      <c r="M1207" s="112"/>
      <c r="N1207" s="112"/>
    </row>
    <row r="1208" spans="1:14">
      <c r="A1208" s="269"/>
      <c r="B1208" s="269"/>
      <c r="C1208" s="111" t="s">
        <v>3050</v>
      </c>
      <c r="D1208" s="113">
        <v>5</v>
      </c>
      <c r="E1208" s="113">
        <v>0</v>
      </c>
      <c r="F1208" s="113">
        <v>0</v>
      </c>
      <c r="G1208" s="113">
        <v>0</v>
      </c>
      <c r="H1208" s="113">
        <v>0</v>
      </c>
      <c r="I1208" s="113">
        <v>0</v>
      </c>
      <c r="J1208" s="113">
        <v>0</v>
      </c>
      <c r="K1208" s="113">
        <v>2</v>
      </c>
      <c r="L1208" s="113">
        <v>2</v>
      </c>
      <c r="M1208" s="113">
        <v>1</v>
      </c>
      <c r="N1208" s="113"/>
    </row>
    <row r="1209" spans="1:14">
      <c r="A1209" s="269" t="s">
        <v>90</v>
      </c>
      <c r="B1209" s="114" t="s">
        <v>1904</v>
      </c>
      <c r="C1209" s="111"/>
      <c r="D1209" s="112">
        <v>26</v>
      </c>
      <c r="E1209" s="112">
        <v>0</v>
      </c>
      <c r="F1209" s="112">
        <v>2</v>
      </c>
      <c r="G1209" s="112">
        <v>0</v>
      </c>
      <c r="H1209" s="112">
        <v>3</v>
      </c>
      <c r="I1209" s="112">
        <v>0</v>
      </c>
      <c r="J1209" s="112"/>
      <c r="K1209" s="112"/>
      <c r="L1209" s="112"/>
      <c r="M1209" s="112"/>
      <c r="N1209" s="112"/>
    </row>
    <row r="1210" spans="1:14">
      <c r="A1210" s="269"/>
      <c r="B1210" s="269" t="s">
        <v>1905</v>
      </c>
      <c r="C1210" s="111"/>
      <c r="D1210" s="112">
        <v>15</v>
      </c>
      <c r="E1210" s="112">
        <v>0</v>
      </c>
      <c r="F1210" s="112">
        <v>1</v>
      </c>
      <c r="G1210" s="112">
        <v>0</v>
      </c>
      <c r="H1210" s="112">
        <v>3</v>
      </c>
      <c r="I1210" s="112">
        <v>0</v>
      </c>
      <c r="J1210" s="112"/>
      <c r="K1210" s="112"/>
      <c r="L1210" s="112"/>
      <c r="M1210" s="112"/>
      <c r="N1210" s="112"/>
    </row>
    <row r="1211" spans="1:14">
      <c r="A1211" s="269"/>
      <c r="B1211" s="269"/>
      <c r="C1211" s="111" t="s">
        <v>5780</v>
      </c>
      <c r="D1211" s="113">
        <v>1</v>
      </c>
      <c r="E1211" s="113">
        <v>0</v>
      </c>
      <c r="F1211" s="113">
        <v>0</v>
      </c>
      <c r="G1211" s="113">
        <v>0</v>
      </c>
      <c r="H1211" s="113">
        <v>0</v>
      </c>
      <c r="I1211" s="113">
        <v>0</v>
      </c>
      <c r="J1211" s="113">
        <v>1</v>
      </c>
      <c r="K1211" s="113">
        <v>0</v>
      </c>
      <c r="L1211" s="113">
        <v>0</v>
      </c>
      <c r="M1211" s="113">
        <v>0</v>
      </c>
      <c r="N1211" s="113">
        <v>8368</v>
      </c>
    </row>
    <row r="1212" spans="1:14">
      <c r="A1212" s="269"/>
      <c r="B1212" s="269"/>
      <c r="C1212" s="111" t="s">
        <v>5781</v>
      </c>
      <c r="D1212" s="113">
        <v>0</v>
      </c>
      <c r="E1212" s="113">
        <v>0</v>
      </c>
      <c r="F1212" s="113">
        <v>1</v>
      </c>
      <c r="G1212" s="113">
        <v>0</v>
      </c>
      <c r="H1212" s="113">
        <v>0</v>
      </c>
      <c r="I1212" s="113">
        <v>0</v>
      </c>
      <c r="J1212" s="113">
        <v>0</v>
      </c>
      <c r="K1212" s="113">
        <v>0</v>
      </c>
      <c r="L1212" s="113">
        <v>1</v>
      </c>
      <c r="M1212" s="113">
        <v>0</v>
      </c>
      <c r="N1212" s="113">
        <v>1637</v>
      </c>
    </row>
    <row r="1213" spans="1:14">
      <c r="A1213" s="269"/>
      <c r="B1213" s="269"/>
      <c r="C1213" s="111" t="s">
        <v>5782</v>
      </c>
      <c r="D1213" s="113">
        <v>2</v>
      </c>
      <c r="E1213" s="113">
        <v>0</v>
      </c>
      <c r="F1213" s="113">
        <v>0</v>
      </c>
      <c r="G1213" s="113">
        <v>0</v>
      </c>
      <c r="H1213" s="113">
        <v>2</v>
      </c>
      <c r="I1213" s="113">
        <v>0</v>
      </c>
      <c r="J1213" s="113">
        <v>0</v>
      </c>
      <c r="K1213" s="113">
        <v>2</v>
      </c>
      <c r="L1213" s="113">
        <v>1</v>
      </c>
      <c r="M1213" s="113">
        <v>1</v>
      </c>
      <c r="N1213" s="113">
        <v>5461</v>
      </c>
    </row>
    <row r="1214" spans="1:14">
      <c r="A1214" s="269"/>
      <c r="B1214" s="269"/>
      <c r="C1214" s="111" t="s">
        <v>5783</v>
      </c>
      <c r="D1214" s="113">
        <v>0</v>
      </c>
      <c r="E1214" s="113">
        <v>0</v>
      </c>
      <c r="F1214" s="113">
        <v>0</v>
      </c>
      <c r="G1214" s="113">
        <v>0</v>
      </c>
      <c r="H1214" s="113">
        <v>1</v>
      </c>
      <c r="I1214" s="113">
        <v>0</v>
      </c>
      <c r="J1214" s="113">
        <v>0</v>
      </c>
      <c r="K1214" s="113">
        <v>1</v>
      </c>
      <c r="L1214" s="113">
        <v>0</v>
      </c>
      <c r="M1214" s="113">
        <v>0</v>
      </c>
      <c r="N1214" s="113">
        <v>3505</v>
      </c>
    </row>
    <row r="1215" spans="1:14">
      <c r="A1215" s="269"/>
      <c r="B1215" s="269"/>
      <c r="C1215" s="111" t="s">
        <v>5784</v>
      </c>
      <c r="D1215" s="113">
        <v>1</v>
      </c>
      <c r="E1215" s="113">
        <v>0</v>
      </c>
      <c r="F1215" s="113">
        <v>0</v>
      </c>
      <c r="G1215" s="113">
        <v>0</v>
      </c>
      <c r="H1215" s="113">
        <v>0</v>
      </c>
      <c r="I1215" s="113">
        <v>0</v>
      </c>
      <c r="J1215" s="113">
        <v>0</v>
      </c>
      <c r="K1215" s="113">
        <v>1</v>
      </c>
      <c r="L1215" s="113">
        <v>0</v>
      </c>
      <c r="M1215" s="113">
        <v>0</v>
      </c>
      <c r="N1215" s="113">
        <v>57455</v>
      </c>
    </row>
    <row r="1216" spans="1:14">
      <c r="A1216" s="269"/>
      <c r="B1216" s="269"/>
      <c r="C1216" s="111" t="s">
        <v>3111</v>
      </c>
      <c r="D1216" s="113">
        <v>10</v>
      </c>
      <c r="E1216" s="113">
        <v>0</v>
      </c>
      <c r="F1216" s="113">
        <v>0</v>
      </c>
      <c r="G1216" s="113">
        <v>0</v>
      </c>
      <c r="H1216" s="113">
        <v>0</v>
      </c>
      <c r="I1216" s="113">
        <v>0</v>
      </c>
      <c r="J1216" s="113">
        <v>0</v>
      </c>
      <c r="K1216" s="113">
        <v>0</v>
      </c>
      <c r="L1216" s="113">
        <v>0</v>
      </c>
      <c r="M1216" s="113">
        <v>10</v>
      </c>
      <c r="N1216" s="113">
        <v>1866</v>
      </c>
    </row>
    <row r="1217" spans="1:14">
      <c r="A1217" s="269"/>
      <c r="B1217" s="269"/>
      <c r="C1217" s="111" t="s">
        <v>5785</v>
      </c>
      <c r="D1217" s="113">
        <v>1</v>
      </c>
      <c r="E1217" s="113">
        <v>0</v>
      </c>
      <c r="F1217" s="113">
        <v>0</v>
      </c>
      <c r="G1217" s="113">
        <v>0</v>
      </c>
      <c r="H1217" s="113">
        <v>0</v>
      </c>
      <c r="I1217" s="113">
        <v>0</v>
      </c>
      <c r="J1217" s="113">
        <v>0</v>
      </c>
      <c r="K1217" s="113">
        <v>1</v>
      </c>
      <c r="L1217" s="113">
        <v>0</v>
      </c>
      <c r="M1217" s="113">
        <v>0</v>
      </c>
      <c r="N1217" s="113">
        <v>3206</v>
      </c>
    </row>
    <row r="1218" spans="1:14">
      <c r="A1218" s="269"/>
      <c r="B1218" s="269" t="s">
        <v>1955</v>
      </c>
      <c r="C1218" s="111"/>
      <c r="D1218" s="112">
        <v>3</v>
      </c>
      <c r="E1218" s="112">
        <v>0</v>
      </c>
      <c r="F1218" s="112">
        <v>0</v>
      </c>
      <c r="G1218" s="112">
        <v>0</v>
      </c>
      <c r="H1218" s="112">
        <v>0</v>
      </c>
      <c r="I1218" s="112">
        <v>0</v>
      </c>
      <c r="J1218" s="112"/>
      <c r="K1218" s="112"/>
      <c r="L1218" s="112"/>
      <c r="M1218" s="112"/>
      <c r="N1218" s="112"/>
    </row>
    <row r="1219" spans="1:14">
      <c r="A1219" s="269"/>
      <c r="B1219" s="269"/>
      <c r="C1219" s="111" t="s">
        <v>3059</v>
      </c>
      <c r="D1219" s="113">
        <v>1</v>
      </c>
      <c r="E1219" s="113">
        <v>0</v>
      </c>
      <c r="F1219" s="113">
        <v>0</v>
      </c>
      <c r="G1219" s="113">
        <v>0</v>
      </c>
      <c r="H1219" s="113">
        <v>0</v>
      </c>
      <c r="I1219" s="113">
        <v>0</v>
      </c>
      <c r="J1219" s="113">
        <v>0</v>
      </c>
      <c r="K1219" s="113">
        <v>0</v>
      </c>
      <c r="L1219" s="113">
        <v>1</v>
      </c>
      <c r="M1219" s="113">
        <v>0</v>
      </c>
      <c r="N1219" s="113"/>
    </row>
    <row r="1220" spans="1:14">
      <c r="A1220" s="269"/>
      <c r="B1220" s="269"/>
      <c r="C1220" s="111" t="s">
        <v>3061</v>
      </c>
      <c r="D1220" s="113">
        <v>1</v>
      </c>
      <c r="E1220" s="113">
        <v>0</v>
      </c>
      <c r="F1220" s="113">
        <v>0</v>
      </c>
      <c r="G1220" s="113">
        <v>0</v>
      </c>
      <c r="H1220" s="113">
        <v>0</v>
      </c>
      <c r="I1220" s="113">
        <v>0</v>
      </c>
      <c r="J1220" s="113">
        <v>1</v>
      </c>
      <c r="K1220" s="113">
        <v>0</v>
      </c>
      <c r="L1220" s="113">
        <v>0</v>
      </c>
      <c r="M1220" s="113">
        <v>0</v>
      </c>
      <c r="N1220" s="113"/>
    </row>
    <row r="1221" spans="1:14">
      <c r="A1221" s="269"/>
      <c r="B1221" s="269"/>
      <c r="C1221" s="111" t="s">
        <v>3131</v>
      </c>
      <c r="D1221" s="113">
        <v>1</v>
      </c>
      <c r="E1221" s="113">
        <v>0</v>
      </c>
      <c r="F1221" s="113">
        <v>0</v>
      </c>
      <c r="G1221" s="113">
        <v>0</v>
      </c>
      <c r="H1221" s="113">
        <v>0</v>
      </c>
      <c r="I1221" s="113">
        <v>0</v>
      </c>
      <c r="J1221" s="113">
        <v>0</v>
      </c>
      <c r="K1221" s="113">
        <v>0</v>
      </c>
      <c r="L1221" s="113">
        <v>1</v>
      </c>
      <c r="M1221" s="113">
        <v>0</v>
      </c>
      <c r="N1221" s="113"/>
    </row>
    <row r="1222" spans="1:14">
      <c r="A1222" s="269"/>
      <c r="B1222" s="269" t="s">
        <v>1963</v>
      </c>
      <c r="C1222" s="111"/>
      <c r="D1222" s="112">
        <v>8</v>
      </c>
      <c r="E1222" s="112">
        <v>0</v>
      </c>
      <c r="F1222" s="112">
        <v>1</v>
      </c>
      <c r="G1222" s="112">
        <v>0</v>
      </c>
      <c r="H1222" s="112">
        <v>0</v>
      </c>
      <c r="I1222" s="112">
        <v>0</v>
      </c>
      <c r="J1222" s="112"/>
      <c r="K1222" s="112"/>
      <c r="L1222" s="112"/>
      <c r="M1222" s="112"/>
      <c r="N1222" s="112"/>
    </row>
    <row r="1223" spans="1:14">
      <c r="A1223" s="269"/>
      <c r="B1223" s="269"/>
      <c r="C1223" s="111" t="s">
        <v>5786</v>
      </c>
      <c r="D1223" s="113">
        <v>3</v>
      </c>
      <c r="E1223" s="113">
        <v>0</v>
      </c>
      <c r="F1223" s="113">
        <v>0</v>
      </c>
      <c r="G1223" s="113">
        <v>0</v>
      </c>
      <c r="H1223" s="113">
        <v>0</v>
      </c>
      <c r="I1223" s="113">
        <v>0</v>
      </c>
      <c r="J1223" s="113">
        <v>1</v>
      </c>
      <c r="K1223" s="113">
        <v>0</v>
      </c>
      <c r="L1223" s="113">
        <v>2</v>
      </c>
      <c r="M1223" s="113">
        <v>0</v>
      </c>
      <c r="N1223" s="113"/>
    </row>
    <row r="1224" spans="1:14">
      <c r="A1224" s="269"/>
      <c r="B1224" s="269"/>
      <c r="C1224" s="111" t="s">
        <v>5787</v>
      </c>
      <c r="D1224" s="113">
        <v>1</v>
      </c>
      <c r="E1224" s="113">
        <v>0</v>
      </c>
      <c r="F1224" s="113">
        <v>0</v>
      </c>
      <c r="G1224" s="113">
        <v>0</v>
      </c>
      <c r="H1224" s="113">
        <v>0</v>
      </c>
      <c r="I1224" s="113">
        <v>0</v>
      </c>
      <c r="J1224" s="113">
        <v>0</v>
      </c>
      <c r="K1224" s="113">
        <v>0</v>
      </c>
      <c r="L1224" s="113">
        <v>0</v>
      </c>
      <c r="M1224" s="113">
        <v>1</v>
      </c>
      <c r="N1224" s="113"/>
    </row>
    <row r="1225" spans="1:14">
      <c r="A1225" s="269"/>
      <c r="B1225" s="269"/>
      <c r="C1225" s="111" t="s">
        <v>2101</v>
      </c>
      <c r="D1225" s="113">
        <v>1</v>
      </c>
      <c r="E1225" s="113">
        <v>0</v>
      </c>
      <c r="F1225" s="113">
        <v>0</v>
      </c>
      <c r="G1225" s="113">
        <v>0</v>
      </c>
      <c r="H1225" s="113">
        <v>0</v>
      </c>
      <c r="I1225" s="113">
        <v>0</v>
      </c>
      <c r="J1225" s="113">
        <v>0</v>
      </c>
      <c r="K1225" s="113">
        <v>0</v>
      </c>
      <c r="L1225" s="113">
        <v>1</v>
      </c>
      <c r="M1225" s="113">
        <v>0</v>
      </c>
      <c r="N1225" s="113"/>
    </row>
    <row r="1226" spans="1:14">
      <c r="A1226" s="269"/>
      <c r="B1226" s="269"/>
      <c r="C1226" s="111" t="s">
        <v>2709</v>
      </c>
      <c r="D1226" s="113">
        <v>0</v>
      </c>
      <c r="E1226" s="113">
        <v>0</v>
      </c>
      <c r="F1226" s="113">
        <v>1</v>
      </c>
      <c r="G1226" s="113">
        <v>0</v>
      </c>
      <c r="H1226" s="113">
        <v>0</v>
      </c>
      <c r="I1226" s="113">
        <v>0</v>
      </c>
      <c r="J1226" s="113">
        <v>1</v>
      </c>
      <c r="K1226" s="113">
        <v>0</v>
      </c>
      <c r="L1226" s="113">
        <v>0</v>
      </c>
      <c r="M1226" s="113">
        <v>0</v>
      </c>
      <c r="N1226" s="113"/>
    </row>
    <row r="1227" spans="1:14">
      <c r="A1227" s="269"/>
      <c r="B1227" s="269"/>
      <c r="C1227" s="111" t="s">
        <v>5788</v>
      </c>
      <c r="D1227" s="113">
        <v>1</v>
      </c>
      <c r="E1227" s="113">
        <v>0</v>
      </c>
      <c r="F1227" s="113">
        <v>0</v>
      </c>
      <c r="G1227" s="113">
        <v>0</v>
      </c>
      <c r="H1227" s="113">
        <v>0</v>
      </c>
      <c r="I1227" s="113">
        <v>0</v>
      </c>
      <c r="J1227" s="113">
        <v>0</v>
      </c>
      <c r="K1227" s="113">
        <v>0</v>
      </c>
      <c r="L1227" s="113">
        <v>0</v>
      </c>
      <c r="M1227" s="113">
        <v>1</v>
      </c>
      <c r="N1227" s="113"/>
    </row>
    <row r="1228" spans="1:14">
      <c r="A1228" s="269"/>
      <c r="B1228" s="269"/>
      <c r="C1228" s="111" t="s">
        <v>3064</v>
      </c>
      <c r="D1228" s="113">
        <v>1</v>
      </c>
      <c r="E1228" s="113">
        <v>0</v>
      </c>
      <c r="F1228" s="113">
        <v>0</v>
      </c>
      <c r="G1228" s="113">
        <v>0</v>
      </c>
      <c r="H1228" s="113">
        <v>0</v>
      </c>
      <c r="I1228" s="113">
        <v>0</v>
      </c>
      <c r="J1228" s="113">
        <v>0</v>
      </c>
      <c r="K1228" s="113">
        <v>1</v>
      </c>
      <c r="L1228" s="113">
        <v>0</v>
      </c>
      <c r="M1228" s="113">
        <v>0</v>
      </c>
      <c r="N1228" s="113"/>
    </row>
    <row r="1229" spans="1:14">
      <c r="A1229" s="269"/>
      <c r="B1229" s="269"/>
      <c r="C1229" s="111" t="s">
        <v>3067</v>
      </c>
      <c r="D1229" s="113">
        <v>1</v>
      </c>
      <c r="E1229" s="113">
        <v>0</v>
      </c>
      <c r="F1229" s="113">
        <v>0</v>
      </c>
      <c r="G1229" s="113">
        <v>0</v>
      </c>
      <c r="H1229" s="113">
        <v>0</v>
      </c>
      <c r="I1229" s="113">
        <v>0</v>
      </c>
      <c r="J1229" s="113">
        <v>0</v>
      </c>
      <c r="K1229" s="113">
        <v>0</v>
      </c>
      <c r="L1229" s="113">
        <v>0</v>
      </c>
      <c r="M1229" s="113">
        <v>1</v>
      </c>
      <c r="N1229" s="113"/>
    </row>
    <row r="1230" spans="1:14">
      <c r="A1230" s="269" t="s">
        <v>93</v>
      </c>
      <c r="B1230" s="114" t="s">
        <v>1904</v>
      </c>
      <c r="C1230" s="111"/>
      <c r="D1230" s="112">
        <v>131</v>
      </c>
      <c r="E1230" s="112">
        <v>27</v>
      </c>
      <c r="F1230" s="112">
        <v>38</v>
      </c>
      <c r="G1230" s="112">
        <v>4</v>
      </c>
      <c r="H1230" s="112">
        <v>2</v>
      </c>
      <c r="I1230" s="112">
        <v>9</v>
      </c>
      <c r="J1230" s="112"/>
      <c r="K1230" s="112"/>
      <c r="L1230" s="112"/>
      <c r="M1230" s="112"/>
      <c r="N1230" s="112"/>
    </row>
    <row r="1231" spans="1:14">
      <c r="A1231" s="269"/>
      <c r="B1231" s="269" t="s">
        <v>1905</v>
      </c>
      <c r="C1231" s="111"/>
      <c r="D1231" s="112">
        <v>107</v>
      </c>
      <c r="E1231" s="112">
        <v>17</v>
      </c>
      <c r="F1231" s="112">
        <v>31</v>
      </c>
      <c r="G1231" s="112">
        <v>4</v>
      </c>
      <c r="H1231" s="112">
        <v>1</v>
      </c>
      <c r="I1231" s="112">
        <v>7</v>
      </c>
      <c r="J1231" s="112"/>
      <c r="K1231" s="112"/>
      <c r="L1231" s="112"/>
      <c r="M1231" s="112"/>
      <c r="N1231" s="112"/>
    </row>
    <row r="1232" spans="1:14">
      <c r="A1232" s="269"/>
      <c r="B1232" s="269"/>
      <c r="C1232" s="111" t="s">
        <v>5789</v>
      </c>
      <c r="D1232" s="113">
        <v>0</v>
      </c>
      <c r="E1232" s="113">
        <v>0</v>
      </c>
      <c r="F1232" s="113">
        <v>0</v>
      </c>
      <c r="G1232" s="113">
        <v>0</v>
      </c>
      <c r="H1232" s="113">
        <v>0</v>
      </c>
      <c r="I1232" s="113">
        <v>1</v>
      </c>
      <c r="J1232" s="113">
        <v>0</v>
      </c>
      <c r="K1232" s="113">
        <v>0</v>
      </c>
      <c r="L1232" s="113">
        <v>1</v>
      </c>
      <c r="M1232" s="113">
        <v>0</v>
      </c>
      <c r="N1232" s="113">
        <v>1440</v>
      </c>
    </row>
    <row r="1233" spans="1:14">
      <c r="A1233" s="269"/>
      <c r="B1233" s="269"/>
      <c r="C1233" s="111" t="s">
        <v>5790</v>
      </c>
      <c r="D1233" s="113">
        <v>2</v>
      </c>
      <c r="E1233" s="113">
        <v>0</v>
      </c>
      <c r="F1233" s="113">
        <v>0</v>
      </c>
      <c r="G1233" s="113">
        <v>0</v>
      </c>
      <c r="H1233" s="113">
        <v>0</v>
      </c>
      <c r="I1233" s="113">
        <v>0</v>
      </c>
      <c r="J1233" s="113">
        <v>1</v>
      </c>
      <c r="K1233" s="113">
        <v>0</v>
      </c>
      <c r="L1233" s="113">
        <v>1</v>
      </c>
      <c r="M1233" s="113">
        <v>0</v>
      </c>
      <c r="N1233" s="113">
        <v>7422</v>
      </c>
    </row>
    <row r="1234" spans="1:14">
      <c r="A1234" s="269"/>
      <c r="B1234" s="269"/>
      <c r="C1234" s="111" t="s">
        <v>5791</v>
      </c>
      <c r="D1234" s="113">
        <v>4</v>
      </c>
      <c r="E1234" s="113">
        <v>1</v>
      </c>
      <c r="F1234" s="113">
        <v>1</v>
      </c>
      <c r="G1234" s="113">
        <v>0</v>
      </c>
      <c r="H1234" s="113">
        <v>0</v>
      </c>
      <c r="I1234" s="113">
        <v>0</v>
      </c>
      <c r="J1234" s="113">
        <v>0</v>
      </c>
      <c r="K1234" s="113">
        <v>4</v>
      </c>
      <c r="L1234" s="113">
        <v>0</v>
      </c>
      <c r="M1234" s="113">
        <v>2</v>
      </c>
      <c r="N1234" s="113">
        <v>56952</v>
      </c>
    </row>
    <row r="1235" spans="1:14">
      <c r="A1235" s="269"/>
      <c r="B1235" s="269"/>
      <c r="C1235" s="111" t="s">
        <v>2666</v>
      </c>
      <c r="D1235" s="113">
        <v>1</v>
      </c>
      <c r="E1235" s="113">
        <v>0</v>
      </c>
      <c r="F1235" s="113">
        <v>0</v>
      </c>
      <c r="G1235" s="113">
        <v>0</v>
      </c>
      <c r="H1235" s="113">
        <v>0</v>
      </c>
      <c r="I1235" s="113">
        <v>0</v>
      </c>
      <c r="J1235" s="113">
        <v>0</v>
      </c>
      <c r="K1235" s="113">
        <v>1</v>
      </c>
      <c r="L1235" s="113">
        <v>0</v>
      </c>
      <c r="M1235" s="113">
        <v>0</v>
      </c>
      <c r="N1235" s="113">
        <v>4711</v>
      </c>
    </row>
    <row r="1236" spans="1:14">
      <c r="A1236" s="269"/>
      <c r="B1236" s="269"/>
      <c r="C1236" s="111" t="s">
        <v>5792</v>
      </c>
      <c r="D1236" s="113">
        <v>1</v>
      </c>
      <c r="E1236" s="113">
        <v>0</v>
      </c>
      <c r="F1236" s="113">
        <v>0</v>
      </c>
      <c r="G1236" s="113">
        <v>0</v>
      </c>
      <c r="H1236" s="113">
        <v>0</v>
      </c>
      <c r="I1236" s="113">
        <v>0</v>
      </c>
      <c r="J1236" s="113">
        <v>0</v>
      </c>
      <c r="K1236" s="113">
        <v>1</v>
      </c>
      <c r="L1236" s="113">
        <v>0</v>
      </c>
      <c r="M1236" s="113">
        <v>0</v>
      </c>
      <c r="N1236" s="113">
        <v>11797</v>
      </c>
    </row>
    <row r="1237" spans="1:14">
      <c r="A1237" s="269"/>
      <c r="B1237" s="269"/>
      <c r="C1237" s="111" t="s">
        <v>4147</v>
      </c>
      <c r="D1237" s="113">
        <v>2</v>
      </c>
      <c r="E1237" s="113">
        <v>0</v>
      </c>
      <c r="F1237" s="113">
        <v>0</v>
      </c>
      <c r="G1237" s="113">
        <v>0</v>
      </c>
      <c r="H1237" s="113">
        <v>0</v>
      </c>
      <c r="I1237" s="113">
        <v>0</v>
      </c>
      <c r="J1237" s="113">
        <v>0</v>
      </c>
      <c r="K1237" s="113">
        <v>0</v>
      </c>
      <c r="L1237" s="113">
        <v>2</v>
      </c>
      <c r="M1237" s="113">
        <v>0</v>
      </c>
      <c r="N1237" s="113">
        <v>4144</v>
      </c>
    </row>
    <row r="1238" spans="1:14">
      <c r="A1238" s="269"/>
      <c r="B1238" s="269"/>
      <c r="C1238" s="111" t="s">
        <v>5793</v>
      </c>
      <c r="D1238" s="113">
        <v>1</v>
      </c>
      <c r="E1238" s="113">
        <v>0</v>
      </c>
      <c r="F1238" s="113">
        <v>0</v>
      </c>
      <c r="G1238" s="113">
        <v>0</v>
      </c>
      <c r="H1238" s="113">
        <v>0</v>
      </c>
      <c r="I1238" s="113">
        <v>0</v>
      </c>
      <c r="J1238" s="113">
        <v>1</v>
      </c>
      <c r="K1238" s="113">
        <v>0</v>
      </c>
      <c r="L1238" s="113">
        <v>0</v>
      </c>
      <c r="M1238" s="113">
        <v>0</v>
      </c>
      <c r="N1238" s="113">
        <v>3004</v>
      </c>
    </row>
    <row r="1239" spans="1:14">
      <c r="A1239" s="269"/>
      <c r="B1239" s="269"/>
      <c r="C1239" s="111" t="s">
        <v>3950</v>
      </c>
      <c r="D1239" s="113">
        <v>1</v>
      </c>
      <c r="E1239" s="113">
        <v>0</v>
      </c>
      <c r="F1239" s="113">
        <v>0</v>
      </c>
      <c r="G1239" s="113">
        <v>0</v>
      </c>
      <c r="H1239" s="113">
        <v>0</v>
      </c>
      <c r="I1239" s="113">
        <v>0</v>
      </c>
      <c r="J1239" s="113">
        <v>0</v>
      </c>
      <c r="K1239" s="113">
        <v>0</v>
      </c>
      <c r="L1239" s="113">
        <v>0</v>
      </c>
      <c r="M1239" s="113">
        <v>1</v>
      </c>
      <c r="N1239" s="113">
        <v>7986</v>
      </c>
    </row>
    <row r="1240" spans="1:14">
      <c r="A1240" s="269"/>
      <c r="B1240" s="269"/>
      <c r="C1240" s="111" t="s">
        <v>3117</v>
      </c>
      <c r="D1240" s="113">
        <v>0</v>
      </c>
      <c r="E1240" s="113">
        <v>0</v>
      </c>
      <c r="F1240" s="113">
        <v>1</v>
      </c>
      <c r="G1240" s="113">
        <v>0</v>
      </c>
      <c r="H1240" s="113">
        <v>0</v>
      </c>
      <c r="I1240" s="113">
        <v>0</v>
      </c>
      <c r="J1240" s="113">
        <v>0</v>
      </c>
      <c r="K1240" s="113">
        <v>0</v>
      </c>
      <c r="L1240" s="113">
        <v>0</v>
      </c>
      <c r="M1240" s="113">
        <v>1</v>
      </c>
      <c r="N1240" s="113">
        <v>41957</v>
      </c>
    </row>
    <row r="1241" spans="1:14">
      <c r="A1241" s="269"/>
      <c r="B1241" s="269"/>
      <c r="C1241" s="111" t="s">
        <v>3075</v>
      </c>
      <c r="D1241" s="113">
        <v>1</v>
      </c>
      <c r="E1241" s="113">
        <v>0</v>
      </c>
      <c r="F1241" s="113">
        <v>1</v>
      </c>
      <c r="G1241" s="113">
        <v>0</v>
      </c>
      <c r="H1241" s="113">
        <v>0</v>
      </c>
      <c r="I1241" s="113">
        <v>0</v>
      </c>
      <c r="J1241" s="113">
        <v>0</v>
      </c>
      <c r="K1241" s="113">
        <v>0</v>
      </c>
      <c r="L1241" s="113">
        <v>0</v>
      </c>
      <c r="M1241" s="113">
        <v>2</v>
      </c>
      <c r="N1241" s="113">
        <v>4936</v>
      </c>
    </row>
    <row r="1242" spans="1:14">
      <c r="A1242" s="269"/>
      <c r="B1242" s="269"/>
      <c r="C1242" s="111" t="s">
        <v>3076</v>
      </c>
      <c r="D1242" s="113">
        <v>1</v>
      </c>
      <c r="E1242" s="113">
        <v>0</v>
      </c>
      <c r="F1242" s="113">
        <v>0</v>
      </c>
      <c r="G1242" s="113">
        <v>0</v>
      </c>
      <c r="H1242" s="113">
        <v>0</v>
      </c>
      <c r="I1242" s="113">
        <v>0</v>
      </c>
      <c r="J1242" s="113">
        <v>0</v>
      </c>
      <c r="K1242" s="113">
        <v>0</v>
      </c>
      <c r="L1242" s="113">
        <v>1</v>
      </c>
      <c r="M1242" s="113">
        <v>0</v>
      </c>
      <c r="N1242" s="113">
        <v>47578</v>
      </c>
    </row>
    <row r="1243" spans="1:14">
      <c r="A1243" s="269"/>
      <c r="B1243" s="269"/>
      <c r="C1243" s="111" t="s">
        <v>5794</v>
      </c>
      <c r="D1243" s="113">
        <v>2</v>
      </c>
      <c r="E1243" s="113">
        <v>0</v>
      </c>
      <c r="F1243" s="113">
        <v>0</v>
      </c>
      <c r="G1243" s="113">
        <v>0</v>
      </c>
      <c r="H1243" s="113">
        <v>0</v>
      </c>
      <c r="I1243" s="113">
        <v>0</v>
      </c>
      <c r="J1243" s="113">
        <v>2</v>
      </c>
      <c r="K1243" s="113">
        <v>0</v>
      </c>
      <c r="L1243" s="113">
        <v>0</v>
      </c>
      <c r="M1243" s="113">
        <v>0</v>
      </c>
      <c r="N1243" s="113">
        <v>2907</v>
      </c>
    </row>
    <row r="1244" spans="1:14">
      <c r="A1244" s="269"/>
      <c r="B1244" s="269"/>
      <c r="C1244" s="111" t="s">
        <v>3083</v>
      </c>
      <c r="D1244" s="113">
        <v>2</v>
      </c>
      <c r="E1244" s="113">
        <v>0</v>
      </c>
      <c r="F1244" s="113">
        <v>0</v>
      </c>
      <c r="G1244" s="113">
        <v>0</v>
      </c>
      <c r="H1244" s="113">
        <v>0</v>
      </c>
      <c r="I1244" s="113">
        <v>0</v>
      </c>
      <c r="J1244" s="113">
        <v>0</v>
      </c>
      <c r="K1244" s="113">
        <v>1</v>
      </c>
      <c r="L1244" s="113">
        <v>1</v>
      </c>
      <c r="M1244" s="113">
        <v>0</v>
      </c>
      <c r="N1244" s="113">
        <v>50653</v>
      </c>
    </row>
    <row r="1245" spans="1:14">
      <c r="A1245" s="269"/>
      <c r="B1245" s="269"/>
      <c r="C1245" s="111" t="s">
        <v>5795</v>
      </c>
      <c r="D1245" s="113">
        <v>1</v>
      </c>
      <c r="E1245" s="113">
        <v>0</v>
      </c>
      <c r="F1245" s="113">
        <v>0</v>
      </c>
      <c r="G1245" s="113">
        <v>0</v>
      </c>
      <c r="H1245" s="113">
        <v>0</v>
      </c>
      <c r="I1245" s="113">
        <v>0</v>
      </c>
      <c r="J1245" s="113">
        <v>0</v>
      </c>
      <c r="K1245" s="113">
        <v>1</v>
      </c>
      <c r="L1245" s="113">
        <v>0</v>
      </c>
      <c r="M1245" s="113">
        <v>0</v>
      </c>
      <c r="N1245" s="113">
        <v>4008</v>
      </c>
    </row>
    <row r="1246" spans="1:14">
      <c r="A1246" s="269"/>
      <c r="B1246" s="269"/>
      <c r="C1246" s="111" t="s">
        <v>5796</v>
      </c>
      <c r="D1246" s="113">
        <v>1</v>
      </c>
      <c r="E1246" s="113">
        <v>0</v>
      </c>
      <c r="F1246" s="113">
        <v>1</v>
      </c>
      <c r="G1246" s="113">
        <v>0</v>
      </c>
      <c r="H1246" s="113">
        <v>0</v>
      </c>
      <c r="I1246" s="113">
        <v>0</v>
      </c>
      <c r="J1246" s="113">
        <v>1</v>
      </c>
      <c r="K1246" s="113">
        <v>1</v>
      </c>
      <c r="L1246" s="113">
        <v>0</v>
      </c>
      <c r="M1246" s="113">
        <v>0</v>
      </c>
      <c r="N1246" s="113">
        <v>27905</v>
      </c>
    </row>
    <row r="1247" spans="1:14">
      <c r="A1247" s="269"/>
      <c r="B1247" s="269"/>
      <c r="C1247" s="111" t="s">
        <v>1975</v>
      </c>
      <c r="D1247" s="113">
        <v>1</v>
      </c>
      <c r="E1247" s="113">
        <v>0</v>
      </c>
      <c r="F1247" s="113">
        <v>0</v>
      </c>
      <c r="G1247" s="113">
        <v>0</v>
      </c>
      <c r="H1247" s="113">
        <v>0</v>
      </c>
      <c r="I1247" s="113">
        <v>0</v>
      </c>
      <c r="J1247" s="113">
        <v>0</v>
      </c>
      <c r="K1247" s="113">
        <v>0</v>
      </c>
      <c r="L1247" s="113">
        <v>1</v>
      </c>
      <c r="M1247" s="113">
        <v>0</v>
      </c>
      <c r="N1247" s="113">
        <v>5856</v>
      </c>
    </row>
    <row r="1248" spans="1:14">
      <c r="A1248" s="269"/>
      <c r="B1248" s="269"/>
      <c r="C1248" s="111" t="s">
        <v>5797</v>
      </c>
      <c r="D1248" s="113">
        <v>0</v>
      </c>
      <c r="E1248" s="113">
        <v>0</v>
      </c>
      <c r="F1248" s="113">
        <v>1</v>
      </c>
      <c r="G1248" s="113">
        <v>0</v>
      </c>
      <c r="H1248" s="113">
        <v>0</v>
      </c>
      <c r="I1248" s="113">
        <v>0</v>
      </c>
      <c r="J1248" s="113">
        <v>0</v>
      </c>
      <c r="K1248" s="113">
        <v>0</v>
      </c>
      <c r="L1248" s="113">
        <v>0</v>
      </c>
      <c r="M1248" s="113">
        <v>1</v>
      </c>
      <c r="N1248" s="113">
        <v>15038</v>
      </c>
    </row>
    <row r="1249" spans="1:14">
      <c r="A1249" s="269"/>
      <c r="B1249" s="269"/>
      <c r="C1249" s="111" t="s">
        <v>3085</v>
      </c>
      <c r="D1249" s="113">
        <v>1</v>
      </c>
      <c r="E1249" s="113">
        <v>0</v>
      </c>
      <c r="F1249" s="113">
        <v>0</v>
      </c>
      <c r="G1249" s="113">
        <v>0</v>
      </c>
      <c r="H1249" s="113">
        <v>0</v>
      </c>
      <c r="I1249" s="113">
        <v>0</v>
      </c>
      <c r="J1249" s="113"/>
      <c r="K1249" s="113"/>
      <c r="L1249" s="113">
        <v>0</v>
      </c>
      <c r="M1249" s="113">
        <v>1</v>
      </c>
      <c r="N1249" s="113">
        <v>24734</v>
      </c>
    </row>
    <row r="1250" spans="1:14">
      <c r="A1250" s="269"/>
      <c r="B1250" s="269"/>
      <c r="C1250" s="111" t="s">
        <v>2652</v>
      </c>
      <c r="D1250" s="113">
        <v>1</v>
      </c>
      <c r="E1250" s="113">
        <v>0</v>
      </c>
      <c r="F1250" s="113">
        <v>0</v>
      </c>
      <c r="G1250" s="113">
        <v>0</v>
      </c>
      <c r="H1250" s="113">
        <v>0</v>
      </c>
      <c r="I1250" s="113">
        <v>1</v>
      </c>
      <c r="J1250" s="113">
        <v>0</v>
      </c>
      <c r="K1250" s="113">
        <v>0</v>
      </c>
      <c r="L1250" s="113">
        <v>1</v>
      </c>
      <c r="M1250" s="113">
        <v>1</v>
      </c>
      <c r="N1250" s="113">
        <v>5951</v>
      </c>
    </row>
    <row r="1251" spans="1:14">
      <c r="A1251" s="269"/>
      <c r="B1251" s="269"/>
      <c r="C1251" s="111" t="s">
        <v>3086</v>
      </c>
      <c r="D1251" s="113">
        <v>2</v>
      </c>
      <c r="E1251" s="113">
        <v>0</v>
      </c>
      <c r="F1251" s="113">
        <v>1</v>
      </c>
      <c r="G1251" s="113">
        <v>0</v>
      </c>
      <c r="H1251" s="113">
        <v>0</v>
      </c>
      <c r="I1251" s="113">
        <v>0</v>
      </c>
      <c r="J1251" s="113">
        <v>1</v>
      </c>
      <c r="K1251" s="113">
        <v>0</v>
      </c>
      <c r="L1251" s="113">
        <v>0</v>
      </c>
      <c r="M1251" s="113">
        <v>2</v>
      </c>
      <c r="N1251" s="113">
        <v>17194</v>
      </c>
    </row>
    <row r="1252" spans="1:14">
      <c r="A1252" s="269"/>
      <c r="B1252" s="269"/>
      <c r="C1252" s="111" t="s">
        <v>2623</v>
      </c>
      <c r="D1252" s="113">
        <v>7</v>
      </c>
      <c r="E1252" s="113">
        <v>2</v>
      </c>
      <c r="F1252" s="113">
        <v>0</v>
      </c>
      <c r="G1252" s="113">
        <v>0</v>
      </c>
      <c r="H1252" s="113">
        <v>0</v>
      </c>
      <c r="I1252" s="113">
        <v>0</v>
      </c>
      <c r="J1252" s="113">
        <v>2</v>
      </c>
      <c r="K1252" s="113">
        <v>3</v>
      </c>
      <c r="L1252" s="113">
        <v>2</v>
      </c>
      <c r="M1252" s="113">
        <v>2</v>
      </c>
      <c r="N1252" s="113">
        <v>116761</v>
      </c>
    </row>
    <row r="1253" spans="1:14" ht="19">
      <c r="A1253" s="269"/>
      <c r="B1253" s="269"/>
      <c r="C1253" s="111" t="s">
        <v>7611</v>
      </c>
      <c r="D1253" s="113">
        <v>33</v>
      </c>
      <c r="E1253" s="113">
        <v>3</v>
      </c>
      <c r="F1253" s="113">
        <v>2</v>
      </c>
      <c r="G1253" s="113">
        <v>2</v>
      </c>
      <c r="H1253" s="113">
        <v>0</v>
      </c>
      <c r="I1253" s="113">
        <v>2</v>
      </c>
      <c r="J1253" s="113">
        <v>12</v>
      </c>
      <c r="K1253" s="113">
        <v>9</v>
      </c>
      <c r="L1253" s="113">
        <v>12</v>
      </c>
      <c r="M1253" s="113">
        <v>6</v>
      </c>
      <c r="N1253" s="113">
        <v>500965</v>
      </c>
    </row>
    <row r="1254" spans="1:14">
      <c r="A1254" s="269"/>
      <c r="B1254" s="269"/>
      <c r="C1254" s="111" t="s">
        <v>5798</v>
      </c>
      <c r="D1254" s="113">
        <v>2</v>
      </c>
      <c r="E1254" s="113">
        <v>0</v>
      </c>
      <c r="F1254" s="113">
        <v>0</v>
      </c>
      <c r="G1254" s="113">
        <v>0</v>
      </c>
      <c r="H1254" s="113">
        <v>0</v>
      </c>
      <c r="I1254" s="113">
        <v>0</v>
      </c>
      <c r="J1254" s="113">
        <v>0</v>
      </c>
      <c r="K1254" s="113">
        <v>0</v>
      </c>
      <c r="L1254" s="113">
        <v>2</v>
      </c>
      <c r="M1254" s="113">
        <v>0</v>
      </c>
      <c r="N1254" s="113">
        <v>2321</v>
      </c>
    </row>
    <row r="1255" spans="1:14">
      <c r="A1255" s="269"/>
      <c r="B1255" s="269"/>
      <c r="C1255" s="111" t="s">
        <v>5799</v>
      </c>
      <c r="D1255" s="113">
        <v>0</v>
      </c>
      <c r="E1255" s="113">
        <v>0</v>
      </c>
      <c r="F1255" s="113">
        <v>1</v>
      </c>
      <c r="G1255" s="113">
        <v>0</v>
      </c>
      <c r="H1255" s="113">
        <v>0</v>
      </c>
      <c r="I1255" s="113">
        <v>0</v>
      </c>
      <c r="J1255" s="113">
        <v>0</v>
      </c>
      <c r="K1255" s="113">
        <v>0</v>
      </c>
      <c r="L1255" s="113">
        <v>1</v>
      </c>
      <c r="M1255" s="113">
        <v>0</v>
      </c>
      <c r="N1255" s="113">
        <v>17666</v>
      </c>
    </row>
    <row r="1256" spans="1:14">
      <c r="A1256" s="269"/>
      <c r="B1256" s="269"/>
      <c r="C1256" s="111" t="s">
        <v>3061</v>
      </c>
      <c r="D1256" s="113">
        <v>0</v>
      </c>
      <c r="E1256" s="113">
        <v>1</v>
      </c>
      <c r="F1256" s="113">
        <v>1</v>
      </c>
      <c r="G1256" s="113">
        <v>0</v>
      </c>
      <c r="H1256" s="113">
        <v>0</v>
      </c>
      <c r="I1256" s="113">
        <v>0</v>
      </c>
      <c r="J1256" s="113">
        <v>0</v>
      </c>
      <c r="K1256" s="113">
        <v>0</v>
      </c>
      <c r="L1256" s="113">
        <v>1</v>
      </c>
      <c r="M1256" s="113">
        <v>1</v>
      </c>
      <c r="N1256" s="113">
        <v>4204</v>
      </c>
    </row>
    <row r="1257" spans="1:14">
      <c r="A1257" s="269"/>
      <c r="B1257" s="269"/>
      <c r="C1257" s="111" t="s">
        <v>2673</v>
      </c>
      <c r="D1257" s="113">
        <v>1</v>
      </c>
      <c r="E1257" s="113">
        <v>0</v>
      </c>
      <c r="F1257" s="113">
        <v>0</v>
      </c>
      <c r="G1257" s="113">
        <v>0</v>
      </c>
      <c r="H1257" s="113">
        <v>0</v>
      </c>
      <c r="I1257" s="113">
        <v>0</v>
      </c>
      <c r="J1257" s="113">
        <v>0</v>
      </c>
      <c r="K1257" s="113">
        <v>0</v>
      </c>
      <c r="L1257" s="113">
        <v>1</v>
      </c>
      <c r="M1257" s="113">
        <v>0</v>
      </c>
      <c r="N1257" s="113">
        <v>14917</v>
      </c>
    </row>
    <row r="1258" spans="1:14" ht="19">
      <c r="A1258" s="269"/>
      <c r="B1258" s="269"/>
      <c r="C1258" s="111" t="s">
        <v>7612</v>
      </c>
      <c r="D1258" s="113">
        <v>5</v>
      </c>
      <c r="E1258" s="113">
        <v>5</v>
      </c>
      <c r="F1258" s="113">
        <v>2</v>
      </c>
      <c r="G1258" s="113">
        <v>0</v>
      </c>
      <c r="H1258" s="113">
        <v>0</v>
      </c>
      <c r="I1258" s="113">
        <v>0</v>
      </c>
      <c r="J1258" s="113">
        <v>1</v>
      </c>
      <c r="K1258" s="113">
        <v>1</v>
      </c>
      <c r="L1258" s="113">
        <v>5</v>
      </c>
      <c r="M1258" s="113">
        <v>3</v>
      </c>
      <c r="N1258" s="113">
        <v>102519</v>
      </c>
    </row>
    <row r="1259" spans="1:14">
      <c r="A1259" s="269"/>
      <c r="B1259" s="269"/>
      <c r="C1259" s="111" t="s">
        <v>3808</v>
      </c>
      <c r="D1259" s="113">
        <v>3</v>
      </c>
      <c r="E1259" s="113">
        <v>0</v>
      </c>
      <c r="F1259" s="113">
        <v>0</v>
      </c>
      <c r="G1259" s="113">
        <v>0</v>
      </c>
      <c r="H1259" s="113">
        <v>0</v>
      </c>
      <c r="I1259" s="113">
        <v>0</v>
      </c>
      <c r="J1259" s="113">
        <v>0</v>
      </c>
      <c r="K1259" s="113">
        <v>0</v>
      </c>
      <c r="L1259" s="113">
        <v>0</v>
      </c>
      <c r="M1259" s="113">
        <v>3</v>
      </c>
      <c r="N1259" s="113">
        <v>11479</v>
      </c>
    </row>
    <row r="1260" spans="1:14">
      <c r="A1260" s="269"/>
      <c r="B1260" s="269"/>
      <c r="C1260" s="111" t="s">
        <v>3096</v>
      </c>
      <c r="D1260" s="113">
        <v>1</v>
      </c>
      <c r="E1260" s="113">
        <v>0</v>
      </c>
      <c r="F1260" s="113">
        <v>0</v>
      </c>
      <c r="G1260" s="113">
        <v>0</v>
      </c>
      <c r="H1260" s="113">
        <v>0</v>
      </c>
      <c r="I1260" s="113">
        <v>0</v>
      </c>
      <c r="J1260" s="113">
        <v>1</v>
      </c>
      <c r="K1260" s="113">
        <v>0</v>
      </c>
      <c r="L1260" s="113">
        <v>0</v>
      </c>
      <c r="M1260" s="113">
        <v>0</v>
      </c>
      <c r="N1260" s="113">
        <v>2433</v>
      </c>
    </row>
    <row r="1261" spans="1:14">
      <c r="A1261" s="269"/>
      <c r="B1261" s="269"/>
      <c r="C1261" s="111" t="s">
        <v>3097</v>
      </c>
      <c r="D1261" s="113">
        <v>1</v>
      </c>
      <c r="E1261" s="113">
        <v>0</v>
      </c>
      <c r="F1261" s="113">
        <v>0</v>
      </c>
      <c r="G1261" s="113">
        <v>0</v>
      </c>
      <c r="H1261" s="113">
        <v>0</v>
      </c>
      <c r="I1261" s="113">
        <v>0</v>
      </c>
      <c r="J1261" s="113">
        <v>1</v>
      </c>
      <c r="K1261" s="113">
        <v>0</v>
      </c>
      <c r="L1261" s="113">
        <v>0</v>
      </c>
      <c r="M1261" s="113">
        <v>0</v>
      </c>
      <c r="N1261" s="113">
        <v>4697</v>
      </c>
    </row>
    <row r="1262" spans="1:14">
      <c r="A1262" s="269"/>
      <c r="B1262" s="269"/>
      <c r="C1262" s="111" t="s">
        <v>99</v>
      </c>
      <c r="D1262" s="113">
        <v>1</v>
      </c>
      <c r="E1262" s="113">
        <v>0</v>
      </c>
      <c r="F1262" s="113">
        <v>0</v>
      </c>
      <c r="G1262" s="113">
        <v>0</v>
      </c>
      <c r="H1262" s="113">
        <v>0</v>
      </c>
      <c r="I1262" s="113">
        <v>0</v>
      </c>
      <c r="J1262" s="113">
        <v>0</v>
      </c>
      <c r="K1262" s="113">
        <v>0</v>
      </c>
      <c r="L1262" s="113">
        <v>1</v>
      </c>
      <c r="M1262" s="113">
        <v>0</v>
      </c>
      <c r="N1262" s="113">
        <v>8177</v>
      </c>
    </row>
    <row r="1263" spans="1:14">
      <c r="A1263" s="269"/>
      <c r="B1263" s="269"/>
      <c r="C1263" s="111" t="s">
        <v>3098</v>
      </c>
      <c r="D1263" s="113">
        <v>1</v>
      </c>
      <c r="E1263" s="113">
        <v>0</v>
      </c>
      <c r="F1263" s="113">
        <v>1</v>
      </c>
      <c r="G1263" s="113">
        <v>0</v>
      </c>
      <c r="H1263" s="113">
        <v>0</v>
      </c>
      <c r="I1263" s="113">
        <v>2</v>
      </c>
      <c r="J1263" s="113">
        <v>1</v>
      </c>
      <c r="K1263" s="113">
        <v>0</v>
      </c>
      <c r="L1263" s="113">
        <v>1</v>
      </c>
      <c r="M1263" s="113">
        <v>2</v>
      </c>
      <c r="N1263" s="113">
        <v>5110</v>
      </c>
    </row>
    <row r="1264" spans="1:14">
      <c r="A1264" s="269"/>
      <c r="B1264" s="269"/>
      <c r="C1264" s="111" t="s">
        <v>2676</v>
      </c>
      <c r="D1264" s="113">
        <v>0</v>
      </c>
      <c r="E1264" s="113">
        <v>0</v>
      </c>
      <c r="F1264" s="113">
        <v>1</v>
      </c>
      <c r="G1264" s="113">
        <v>0</v>
      </c>
      <c r="H1264" s="113">
        <v>0</v>
      </c>
      <c r="I1264" s="113">
        <v>0</v>
      </c>
      <c r="J1264" s="113">
        <v>0</v>
      </c>
      <c r="K1264" s="113">
        <v>0</v>
      </c>
      <c r="L1264" s="113">
        <v>1</v>
      </c>
      <c r="M1264" s="113">
        <v>0</v>
      </c>
      <c r="N1264" s="113">
        <v>8493</v>
      </c>
    </row>
    <row r="1265" spans="1:14">
      <c r="A1265" s="269"/>
      <c r="B1265" s="269"/>
      <c r="C1265" s="111" t="s">
        <v>3100</v>
      </c>
      <c r="D1265" s="113">
        <v>0</v>
      </c>
      <c r="E1265" s="113">
        <v>0</v>
      </c>
      <c r="F1265" s="113">
        <v>1</v>
      </c>
      <c r="G1265" s="113">
        <v>0</v>
      </c>
      <c r="H1265" s="113">
        <v>0</v>
      </c>
      <c r="I1265" s="113">
        <v>0</v>
      </c>
      <c r="J1265" s="113">
        <v>0</v>
      </c>
      <c r="K1265" s="113">
        <v>0</v>
      </c>
      <c r="L1265" s="113">
        <v>0</v>
      </c>
      <c r="M1265" s="113">
        <v>1</v>
      </c>
      <c r="N1265" s="113">
        <v>15449</v>
      </c>
    </row>
    <row r="1266" spans="1:14">
      <c r="A1266" s="269"/>
      <c r="B1266" s="269"/>
      <c r="C1266" s="111" t="s">
        <v>5800</v>
      </c>
      <c r="D1266" s="113">
        <v>0</v>
      </c>
      <c r="E1266" s="113">
        <v>0</v>
      </c>
      <c r="F1266" s="113">
        <v>1</v>
      </c>
      <c r="G1266" s="113">
        <v>0</v>
      </c>
      <c r="H1266" s="113">
        <v>0</v>
      </c>
      <c r="I1266" s="113">
        <v>0</v>
      </c>
      <c r="J1266" s="113">
        <v>0</v>
      </c>
      <c r="K1266" s="113">
        <v>0</v>
      </c>
      <c r="L1266" s="113">
        <v>0</v>
      </c>
      <c r="M1266" s="113">
        <v>1</v>
      </c>
      <c r="N1266" s="113">
        <v>5774</v>
      </c>
    </row>
    <row r="1267" spans="1:14">
      <c r="A1267" s="269"/>
      <c r="B1267" s="269"/>
      <c r="C1267" s="111" t="s">
        <v>5801</v>
      </c>
      <c r="D1267" s="113">
        <v>0</v>
      </c>
      <c r="E1267" s="113">
        <v>0</v>
      </c>
      <c r="F1267" s="113">
        <v>1</v>
      </c>
      <c r="G1267" s="113">
        <v>0</v>
      </c>
      <c r="H1267" s="113">
        <v>0</v>
      </c>
      <c r="I1267" s="113">
        <v>0</v>
      </c>
      <c r="J1267" s="113">
        <v>0</v>
      </c>
      <c r="K1267" s="113">
        <v>1</v>
      </c>
      <c r="L1267" s="113">
        <v>0</v>
      </c>
      <c r="M1267" s="113">
        <v>0</v>
      </c>
      <c r="N1267" s="113">
        <v>8570</v>
      </c>
    </row>
    <row r="1268" spans="1:14">
      <c r="A1268" s="269"/>
      <c r="B1268" s="269"/>
      <c r="C1268" s="111" t="s">
        <v>5802</v>
      </c>
      <c r="D1268" s="113">
        <v>0</v>
      </c>
      <c r="E1268" s="113">
        <v>1</v>
      </c>
      <c r="F1268" s="113">
        <v>0</v>
      </c>
      <c r="G1268" s="113">
        <v>0</v>
      </c>
      <c r="H1268" s="113">
        <v>0</v>
      </c>
      <c r="I1268" s="113">
        <v>0</v>
      </c>
      <c r="J1268" s="113">
        <v>1</v>
      </c>
      <c r="K1268" s="113">
        <v>0</v>
      </c>
      <c r="L1268" s="113">
        <v>0</v>
      </c>
      <c r="M1268" s="113">
        <v>0</v>
      </c>
      <c r="N1268" s="113">
        <v>6042</v>
      </c>
    </row>
    <row r="1269" spans="1:14">
      <c r="A1269" s="269"/>
      <c r="B1269" s="269"/>
      <c r="C1269" s="111" t="s">
        <v>3101</v>
      </c>
      <c r="D1269" s="113">
        <v>0</v>
      </c>
      <c r="E1269" s="113">
        <v>0</v>
      </c>
      <c r="F1269" s="113">
        <v>1</v>
      </c>
      <c r="G1269" s="113">
        <v>0</v>
      </c>
      <c r="H1269" s="113">
        <v>0</v>
      </c>
      <c r="I1269" s="113">
        <v>0</v>
      </c>
      <c r="J1269" s="113">
        <v>1</v>
      </c>
      <c r="K1269" s="113">
        <v>0</v>
      </c>
      <c r="L1269" s="113">
        <v>0</v>
      </c>
      <c r="M1269" s="113">
        <v>0</v>
      </c>
      <c r="N1269" s="113">
        <v>28737</v>
      </c>
    </row>
    <row r="1270" spans="1:14" ht="19">
      <c r="A1270" s="269"/>
      <c r="B1270" s="269"/>
      <c r="C1270" s="111" t="s">
        <v>7613</v>
      </c>
      <c r="D1270" s="113">
        <v>2</v>
      </c>
      <c r="E1270" s="113">
        <v>2</v>
      </c>
      <c r="F1270" s="113">
        <v>3</v>
      </c>
      <c r="G1270" s="113">
        <v>0</v>
      </c>
      <c r="H1270" s="113">
        <v>0</v>
      </c>
      <c r="I1270" s="113">
        <v>0</v>
      </c>
      <c r="J1270" s="113">
        <v>0</v>
      </c>
      <c r="K1270" s="113">
        <v>1</v>
      </c>
      <c r="L1270" s="113">
        <v>3</v>
      </c>
      <c r="M1270" s="113">
        <v>0</v>
      </c>
      <c r="N1270" s="113">
        <v>5585</v>
      </c>
    </row>
    <row r="1271" spans="1:14">
      <c r="A1271" s="269"/>
      <c r="B1271" s="269"/>
      <c r="C1271" s="111" t="s">
        <v>5803</v>
      </c>
      <c r="D1271" s="113">
        <v>2</v>
      </c>
      <c r="E1271" s="113">
        <v>0</v>
      </c>
      <c r="F1271" s="113">
        <v>0</v>
      </c>
      <c r="G1271" s="113">
        <v>0</v>
      </c>
      <c r="H1271" s="113">
        <v>0</v>
      </c>
      <c r="I1271" s="113">
        <v>0</v>
      </c>
      <c r="J1271" s="113">
        <v>0</v>
      </c>
      <c r="K1271" s="113">
        <v>0</v>
      </c>
      <c r="L1271" s="113">
        <v>2</v>
      </c>
      <c r="M1271" s="113">
        <v>0</v>
      </c>
      <c r="N1271" s="113">
        <v>21702</v>
      </c>
    </row>
    <row r="1272" spans="1:14">
      <c r="A1272" s="269"/>
      <c r="B1272" s="269"/>
      <c r="C1272" s="111" t="s">
        <v>3103</v>
      </c>
      <c r="D1272" s="113">
        <v>3</v>
      </c>
      <c r="E1272" s="113">
        <v>0</v>
      </c>
      <c r="F1272" s="113">
        <v>0</v>
      </c>
      <c r="G1272" s="113">
        <v>0</v>
      </c>
      <c r="H1272" s="113">
        <v>0</v>
      </c>
      <c r="I1272" s="113">
        <v>0</v>
      </c>
      <c r="J1272" s="113">
        <v>0</v>
      </c>
      <c r="K1272" s="113">
        <v>2</v>
      </c>
      <c r="L1272" s="113">
        <v>1</v>
      </c>
      <c r="M1272" s="113">
        <v>0</v>
      </c>
      <c r="N1272" s="113">
        <v>15931</v>
      </c>
    </row>
    <row r="1273" spans="1:14" ht="19">
      <c r="A1273" s="269"/>
      <c r="B1273" s="269"/>
      <c r="C1273" s="111" t="s">
        <v>7614</v>
      </c>
      <c r="D1273" s="113">
        <v>0</v>
      </c>
      <c r="E1273" s="113">
        <v>0</v>
      </c>
      <c r="F1273" s="113">
        <v>2</v>
      </c>
      <c r="G1273" s="113">
        <v>0</v>
      </c>
      <c r="H1273" s="113">
        <v>0</v>
      </c>
      <c r="I1273" s="113">
        <v>0</v>
      </c>
      <c r="J1273" s="113">
        <v>0</v>
      </c>
      <c r="K1273" s="113">
        <v>0</v>
      </c>
      <c r="L1273" s="113">
        <v>0</v>
      </c>
      <c r="M1273" s="113">
        <v>1</v>
      </c>
      <c r="N1273" s="113">
        <v>168988</v>
      </c>
    </row>
    <row r="1274" spans="1:14">
      <c r="A1274" s="269"/>
      <c r="B1274" s="269"/>
      <c r="C1274" s="111" t="s">
        <v>2721</v>
      </c>
      <c r="D1274" s="113">
        <v>1</v>
      </c>
      <c r="E1274" s="113">
        <v>0</v>
      </c>
      <c r="F1274" s="113">
        <v>0</v>
      </c>
      <c r="G1274" s="113">
        <v>0</v>
      </c>
      <c r="H1274" s="113">
        <v>0</v>
      </c>
      <c r="I1274" s="113">
        <v>0</v>
      </c>
      <c r="J1274" s="113">
        <v>0</v>
      </c>
      <c r="K1274" s="113">
        <v>0</v>
      </c>
      <c r="L1274" s="113">
        <v>0</v>
      </c>
      <c r="M1274" s="113">
        <v>1</v>
      </c>
      <c r="N1274" s="113">
        <v>72323</v>
      </c>
    </row>
    <row r="1275" spans="1:14">
      <c r="A1275" s="269"/>
      <c r="B1275" s="269"/>
      <c r="C1275" s="111" t="s">
        <v>3105</v>
      </c>
      <c r="D1275" s="113">
        <v>0</v>
      </c>
      <c r="E1275" s="113">
        <v>0</v>
      </c>
      <c r="F1275" s="113">
        <v>1</v>
      </c>
      <c r="G1275" s="113">
        <v>0</v>
      </c>
      <c r="H1275" s="113">
        <v>0</v>
      </c>
      <c r="I1275" s="113">
        <v>0</v>
      </c>
      <c r="J1275" s="113">
        <v>0</v>
      </c>
      <c r="K1275" s="113">
        <v>0</v>
      </c>
      <c r="L1275" s="113">
        <v>1</v>
      </c>
      <c r="M1275" s="113">
        <v>0</v>
      </c>
      <c r="N1275" s="113">
        <v>4686</v>
      </c>
    </row>
    <row r="1276" spans="1:14">
      <c r="A1276" s="269"/>
      <c r="B1276" s="269"/>
      <c r="C1276" s="111" t="s">
        <v>3106</v>
      </c>
      <c r="D1276" s="113">
        <v>1</v>
      </c>
      <c r="E1276" s="113">
        <v>0</v>
      </c>
      <c r="F1276" s="113">
        <v>0</v>
      </c>
      <c r="G1276" s="113">
        <v>0</v>
      </c>
      <c r="H1276" s="113">
        <v>0</v>
      </c>
      <c r="I1276" s="113">
        <v>0</v>
      </c>
      <c r="J1276" s="113">
        <v>0</v>
      </c>
      <c r="K1276" s="113">
        <v>0</v>
      </c>
      <c r="L1276" s="113">
        <v>1</v>
      </c>
      <c r="M1276" s="113">
        <v>0</v>
      </c>
      <c r="N1276" s="113">
        <v>3986</v>
      </c>
    </row>
    <row r="1277" spans="1:14" ht="19">
      <c r="A1277" s="269"/>
      <c r="B1277" s="269"/>
      <c r="C1277" s="111" t="s">
        <v>7610</v>
      </c>
      <c r="D1277" s="113">
        <v>10</v>
      </c>
      <c r="E1277" s="113">
        <v>0</v>
      </c>
      <c r="F1277" s="113">
        <v>1</v>
      </c>
      <c r="G1277" s="113">
        <v>0</v>
      </c>
      <c r="H1277" s="113">
        <v>1</v>
      </c>
      <c r="I1277" s="113">
        <v>1</v>
      </c>
      <c r="J1277" s="113">
        <v>0</v>
      </c>
      <c r="K1277" s="113">
        <v>2</v>
      </c>
      <c r="L1277" s="113">
        <v>5</v>
      </c>
      <c r="M1277" s="113">
        <v>2</v>
      </c>
      <c r="N1277" s="113">
        <v>295536</v>
      </c>
    </row>
    <row r="1278" spans="1:14">
      <c r="A1278" s="269"/>
      <c r="B1278" s="269"/>
      <c r="C1278" s="111" t="s">
        <v>5804</v>
      </c>
      <c r="D1278" s="113">
        <v>1</v>
      </c>
      <c r="E1278" s="113">
        <v>0</v>
      </c>
      <c r="F1278" s="113">
        <v>0</v>
      </c>
      <c r="G1278" s="113">
        <v>0</v>
      </c>
      <c r="H1278" s="113">
        <v>0</v>
      </c>
      <c r="I1278" s="113">
        <v>0</v>
      </c>
      <c r="J1278" s="113">
        <v>0</v>
      </c>
      <c r="K1278" s="113">
        <v>1</v>
      </c>
      <c r="L1278" s="113">
        <v>0</v>
      </c>
      <c r="M1278" s="113">
        <v>0</v>
      </c>
      <c r="N1278" s="113">
        <v>2518</v>
      </c>
    </row>
    <row r="1279" spans="1:14">
      <c r="A1279" s="269"/>
      <c r="B1279" s="269"/>
      <c r="C1279" s="111" t="s">
        <v>3109</v>
      </c>
      <c r="D1279" s="113">
        <v>1</v>
      </c>
      <c r="E1279" s="113">
        <v>0</v>
      </c>
      <c r="F1279" s="113">
        <v>1</v>
      </c>
      <c r="G1279" s="113">
        <v>0</v>
      </c>
      <c r="H1279" s="113">
        <v>0</v>
      </c>
      <c r="I1279" s="113">
        <v>0</v>
      </c>
      <c r="J1279" s="113">
        <v>0</v>
      </c>
      <c r="K1279" s="113">
        <v>2</v>
      </c>
      <c r="L1279" s="113">
        <v>0</v>
      </c>
      <c r="M1279" s="113">
        <v>0</v>
      </c>
      <c r="N1279" s="113">
        <v>6558</v>
      </c>
    </row>
    <row r="1280" spans="1:14">
      <c r="A1280" s="269"/>
      <c r="B1280" s="269"/>
      <c r="C1280" s="111" t="s">
        <v>5805</v>
      </c>
      <c r="D1280" s="113">
        <v>1</v>
      </c>
      <c r="E1280" s="113">
        <v>0</v>
      </c>
      <c r="F1280" s="113">
        <v>0</v>
      </c>
      <c r="G1280" s="113">
        <v>0</v>
      </c>
      <c r="H1280" s="113">
        <v>0</v>
      </c>
      <c r="I1280" s="113">
        <v>0</v>
      </c>
      <c r="J1280" s="113">
        <v>0</v>
      </c>
      <c r="K1280" s="113">
        <v>1</v>
      </c>
      <c r="L1280" s="113">
        <v>0</v>
      </c>
      <c r="M1280" s="113">
        <v>0</v>
      </c>
      <c r="N1280" s="113">
        <v>486</v>
      </c>
    </row>
    <row r="1281" spans="1:14">
      <c r="A1281" s="269"/>
      <c r="B1281" s="269"/>
      <c r="C1281" s="111" t="s">
        <v>3110</v>
      </c>
      <c r="D1281" s="113">
        <v>1</v>
      </c>
      <c r="E1281" s="113">
        <v>0</v>
      </c>
      <c r="F1281" s="113">
        <v>0</v>
      </c>
      <c r="G1281" s="113">
        <v>0</v>
      </c>
      <c r="H1281" s="113">
        <v>0</v>
      </c>
      <c r="I1281" s="113">
        <v>0</v>
      </c>
      <c r="J1281" s="113">
        <v>0</v>
      </c>
      <c r="K1281" s="113">
        <v>0</v>
      </c>
      <c r="L1281" s="113">
        <v>1</v>
      </c>
      <c r="M1281" s="113">
        <v>0</v>
      </c>
      <c r="N1281" s="113">
        <v>8447</v>
      </c>
    </row>
    <row r="1282" spans="1:14">
      <c r="A1282" s="269"/>
      <c r="B1282" s="269"/>
      <c r="C1282" s="111" t="s">
        <v>5806</v>
      </c>
      <c r="D1282" s="113">
        <v>0</v>
      </c>
      <c r="E1282" s="113">
        <v>0</v>
      </c>
      <c r="F1282" s="113">
        <v>1</v>
      </c>
      <c r="G1282" s="113">
        <v>0</v>
      </c>
      <c r="H1282" s="113">
        <v>0</v>
      </c>
      <c r="I1282" s="113">
        <v>0</v>
      </c>
      <c r="J1282" s="113">
        <v>0</v>
      </c>
      <c r="K1282" s="113">
        <v>0</v>
      </c>
      <c r="L1282" s="113">
        <v>1</v>
      </c>
      <c r="M1282" s="113">
        <v>0</v>
      </c>
      <c r="N1282" s="113">
        <v>1405</v>
      </c>
    </row>
    <row r="1283" spans="1:14">
      <c r="A1283" s="269"/>
      <c r="B1283" s="269"/>
      <c r="C1283" s="111" t="s">
        <v>5807</v>
      </c>
      <c r="D1283" s="113">
        <v>1</v>
      </c>
      <c r="E1283" s="113">
        <v>0</v>
      </c>
      <c r="F1283" s="113">
        <v>0</v>
      </c>
      <c r="G1283" s="113">
        <v>0</v>
      </c>
      <c r="H1283" s="113">
        <v>0</v>
      </c>
      <c r="I1283" s="113">
        <v>0</v>
      </c>
      <c r="J1283" s="113">
        <v>1</v>
      </c>
      <c r="K1283" s="113">
        <v>0</v>
      </c>
      <c r="L1283" s="113">
        <v>0</v>
      </c>
      <c r="M1283" s="113">
        <v>0</v>
      </c>
      <c r="N1283" s="113">
        <v>11173</v>
      </c>
    </row>
    <row r="1284" spans="1:14">
      <c r="A1284" s="269"/>
      <c r="B1284" s="269"/>
      <c r="C1284" s="111" t="s">
        <v>5808</v>
      </c>
      <c r="D1284" s="113">
        <v>0</v>
      </c>
      <c r="E1284" s="113">
        <v>1</v>
      </c>
      <c r="F1284" s="113">
        <v>0</v>
      </c>
      <c r="G1284" s="113">
        <v>0</v>
      </c>
      <c r="H1284" s="113">
        <v>0</v>
      </c>
      <c r="I1284" s="113">
        <v>0</v>
      </c>
      <c r="J1284" s="113">
        <v>0</v>
      </c>
      <c r="K1284" s="113">
        <v>1</v>
      </c>
      <c r="L1284" s="113">
        <v>0</v>
      </c>
      <c r="M1284" s="113">
        <v>0</v>
      </c>
      <c r="N1284" s="113">
        <v>5584</v>
      </c>
    </row>
    <row r="1285" spans="1:14">
      <c r="A1285" s="269"/>
      <c r="B1285" s="269"/>
      <c r="C1285" s="111" t="s">
        <v>2961</v>
      </c>
      <c r="D1285" s="113">
        <v>0</v>
      </c>
      <c r="E1285" s="113">
        <v>0</v>
      </c>
      <c r="F1285" s="113">
        <v>1</v>
      </c>
      <c r="G1285" s="113">
        <v>0</v>
      </c>
      <c r="H1285" s="113">
        <v>0</v>
      </c>
      <c r="I1285" s="113">
        <v>0</v>
      </c>
      <c r="J1285" s="113">
        <v>0</v>
      </c>
      <c r="K1285" s="113"/>
      <c r="L1285" s="113">
        <v>1</v>
      </c>
      <c r="M1285" s="113">
        <v>0</v>
      </c>
      <c r="N1285" s="113">
        <v>13647</v>
      </c>
    </row>
    <row r="1286" spans="1:14">
      <c r="A1286" s="269"/>
      <c r="B1286" s="269"/>
      <c r="C1286" s="111" t="s">
        <v>5809</v>
      </c>
      <c r="D1286" s="113">
        <v>1</v>
      </c>
      <c r="E1286" s="113">
        <v>0</v>
      </c>
      <c r="F1286" s="113">
        <v>1</v>
      </c>
      <c r="G1286" s="113">
        <v>0</v>
      </c>
      <c r="H1286" s="113">
        <v>0</v>
      </c>
      <c r="I1286" s="113">
        <v>0</v>
      </c>
      <c r="J1286" s="113">
        <v>0</v>
      </c>
      <c r="K1286" s="113">
        <v>0</v>
      </c>
      <c r="L1286" s="113">
        <v>1</v>
      </c>
      <c r="M1286" s="113">
        <v>1</v>
      </c>
      <c r="N1286" s="113">
        <v>2479</v>
      </c>
    </row>
    <row r="1287" spans="1:14" ht="19">
      <c r="A1287" s="269"/>
      <c r="B1287" s="269"/>
      <c r="C1287" s="111" t="s">
        <v>7615</v>
      </c>
      <c r="D1287" s="113">
        <v>1</v>
      </c>
      <c r="E1287" s="113">
        <v>0</v>
      </c>
      <c r="F1287" s="113">
        <v>2</v>
      </c>
      <c r="G1287" s="113">
        <v>0</v>
      </c>
      <c r="H1287" s="113">
        <v>0</v>
      </c>
      <c r="I1287" s="113">
        <v>0</v>
      </c>
      <c r="J1287" s="113">
        <v>0</v>
      </c>
      <c r="K1287" s="113">
        <v>0</v>
      </c>
      <c r="L1287" s="113">
        <v>0</v>
      </c>
      <c r="M1287" s="113">
        <v>2</v>
      </c>
      <c r="N1287" s="113">
        <v>20707</v>
      </c>
    </row>
    <row r="1288" spans="1:14">
      <c r="A1288" s="269"/>
      <c r="B1288" s="269"/>
      <c r="C1288" s="111" t="s">
        <v>5810</v>
      </c>
      <c r="D1288" s="113">
        <v>1</v>
      </c>
      <c r="E1288" s="113">
        <v>1</v>
      </c>
      <c r="F1288" s="113">
        <v>0</v>
      </c>
      <c r="G1288" s="113">
        <v>1</v>
      </c>
      <c r="H1288" s="113">
        <v>0</v>
      </c>
      <c r="I1288" s="113">
        <v>0</v>
      </c>
      <c r="J1288" s="113">
        <v>0</v>
      </c>
      <c r="K1288" s="113">
        <v>0</v>
      </c>
      <c r="L1288" s="113">
        <v>3</v>
      </c>
      <c r="M1288" s="113">
        <v>0</v>
      </c>
      <c r="N1288" s="113">
        <v>12462</v>
      </c>
    </row>
    <row r="1289" spans="1:14">
      <c r="A1289" s="269"/>
      <c r="B1289" s="269"/>
      <c r="C1289" s="111" t="s">
        <v>5811</v>
      </c>
      <c r="D1289" s="113">
        <v>0</v>
      </c>
      <c r="E1289" s="113">
        <v>0</v>
      </c>
      <c r="F1289" s="113">
        <v>0</v>
      </c>
      <c r="G1289" s="113">
        <v>1</v>
      </c>
      <c r="H1289" s="113">
        <v>0</v>
      </c>
      <c r="I1289" s="113">
        <v>0</v>
      </c>
      <c r="J1289" s="113">
        <v>0</v>
      </c>
      <c r="K1289" s="113">
        <v>0</v>
      </c>
      <c r="L1289" s="113">
        <v>1</v>
      </c>
      <c r="M1289" s="113">
        <v>0</v>
      </c>
      <c r="N1289" s="113">
        <v>5781</v>
      </c>
    </row>
    <row r="1290" spans="1:14">
      <c r="A1290" s="269"/>
      <c r="B1290" s="269" t="s">
        <v>1951</v>
      </c>
      <c r="C1290" s="111"/>
      <c r="D1290" s="112">
        <v>2</v>
      </c>
      <c r="E1290" s="112">
        <v>0</v>
      </c>
      <c r="F1290" s="112">
        <v>0</v>
      </c>
      <c r="G1290" s="112">
        <v>0</v>
      </c>
      <c r="H1290" s="112">
        <v>0</v>
      </c>
      <c r="I1290" s="112">
        <v>0</v>
      </c>
      <c r="J1290" s="112"/>
      <c r="K1290" s="112"/>
      <c r="L1290" s="112"/>
      <c r="M1290" s="112"/>
      <c r="N1290" s="112"/>
    </row>
    <row r="1291" spans="1:14">
      <c r="A1291" s="269"/>
      <c r="B1291" s="269"/>
      <c r="C1291" s="111" t="s">
        <v>3114</v>
      </c>
      <c r="D1291" s="113">
        <v>1</v>
      </c>
      <c r="E1291" s="113">
        <v>0</v>
      </c>
      <c r="F1291" s="113">
        <v>0</v>
      </c>
      <c r="G1291" s="113">
        <v>0</v>
      </c>
      <c r="H1291" s="113">
        <v>0</v>
      </c>
      <c r="I1291" s="113">
        <v>0</v>
      </c>
      <c r="J1291" s="113">
        <v>0</v>
      </c>
      <c r="K1291" s="113">
        <v>0</v>
      </c>
      <c r="L1291" s="113">
        <v>1</v>
      </c>
      <c r="M1291" s="113">
        <v>0</v>
      </c>
      <c r="N1291" s="113">
        <v>8618</v>
      </c>
    </row>
    <row r="1292" spans="1:14">
      <c r="A1292" s="269"/>
      <c r="B1292" s="269"/>
      <c r="C1292" s="116" t="s">
        <v>3116</v>
      </c>
      <c r="D1292" s="113">
        <v>1</v>
      </c>
      <c r="E1292" s="113">
        <v>0</v>
      </c>
      <c r="F1292" s="113">
        <v>0</v>
      </c>
      <c r="G1292" s="113">
        <v>0</v>
      </c>
      <c r="H1292" s="113">
        <v>0</v>
      </c>
      <c r="I1292" s="113">
        <v>0</v>
      </c>
      <c r="J1292" s="113">
        <v>1</v>
      </c>
      <c r="K1292" s="113">
        <v>0</v>
      </c>
      <c r="L1292" s="113">
        <v>0</v>
      </c>
      <c r="M1292" s="113">
        <v>0</v>
      </c>
      <c r="N1292" s="113">
        <v>18894</v>
      </c>
    </row>
    <row r="1293" spans="1:14">
      <c r="A1293" s="269"/>
      <c r="B1293" s="269" t="s">
        <v>1955</v>
      </c>
      <c r="C1293" s="111"/>
      <c r="D1293" s="112">
        <v>14</v>
      </c>
      <c r="E1293" s="112">
        <v>7</v>
      </c>
      <c r="F1293" s="112">
        <v>1</v>
      </c>
      <c r="G1293" s="112">
        <v>0</v>
      </c>
      <c r="H1293" s="112">
        <v>0</v>
      </c>
      <c r="I1293" s="112">
        <v>2</v>
      </c>
      <c r="J1293" s="112"/>
      <c r="K1293" s="112"/>
      <c r="L1293" s="112"/>
      <c r="M1293" s="112"/>
      <c r="N1293" s="112"/>
    </row>
    <row r="1294" spans="1:14">
      <c r="A1294" s="269"/>
      <c r="B1294" s="269"/>
      <c r="C1294" s="111" t="s">
        <v>5812</v>
      </c>
      <c r="D1294" s="113">
        <v>0</v>
      </c>
      <c r="E1294" s="113">
        <v>0</v>
      </c>
      <c r="F1294" s="113">
        <v>1</v>
      </c>
      <c r="G1294" s="113">
        <v>0</v>
      </c>
      <c r="H1294" s="113">
        <v>0</v>
      </c>
      <c r="I1294" s="113">
        <v>0</v>
      </c>
      <c r="J1294" s="113">
        <v>1</v>
      </c>
      <c r="K1294" s="113">
        <v>0</v>
      </c>
      <c r="L1294" s="113">
        <v>0</v>
      </c>
      <c r="M1294" s="113">
        <v>0</v>
      </c>
      <c r="N1294" s="113"/>
    </row>
    <row r="1295" spans="1:14">
      <c r="A1295" s="269"/>
      <c r="B1295" s="269"/>
      <c r="C1295" s="111" t="s">
        <v>3117</v>
      </c>
      <c r="D1295" s="113">
        <v>0</v>
      </c>
      <c r="E1295" s="113">
        <v>1</v>
      </c>
      <c r="F1295" s="113">
        <v>0</v>
      </c>
      <c r="G1295" s="113">
        <v>0</v>
      </c>
      <c r="H1295" s="113">
        <v>0</v>
      </c>
      <c r="I1295" s="113">
        <v>0</v>
      </c>
      <c r="J1295" s="113">
        <v>0</v>
      </c>
      <c r="K1295" s="113">
        <v>1</v>
      </c>
      <c r="L1295" s="113">
        <v>0</v>
      </c>
      <c r="M1295" s="113">
        <v>0</v>
      </c>
      <c r="N1295" s="113"/>
    </row>
    <row r="1296" spans="1:14">
      <c r="A1296" s="269"/>
      <c r="B1296" s="269"/>
      <c r="C1296" s="111" t="s">
        <v>3681</v>
      </c>
      <c r="D1296" s="113">
        <v>0</v>
      </c>
      <c r="E1296" s="113">
        <v>1</v>
      </c>
      <c r="F1296" s="113">
        <v>0</v>
      </c>
      <c r="G1296" s="113">
        <v>0</v>
      </c>
      <c r="H1296" s="113">
        <v>0</v>
      </c>
      <c r="I1296" s="113">
        <v>0</v>
      </c>
      <c r="J1296" s="113">
        <v>0</v>
      </c>
      <c r="K1296" s="113">
        <v>0</v>
      </c>
      <c r="L1296" s="113">
        <v>1</v>
      </c>
      <c r="M1296" s="113"/>
      <c r="N1296" s="113"/>
    </row>
    <row r="1297" spans="1:14">
      <c r="A1297" s="269"/>
      <c r="B1297" s="269"/>
      <c r="C1297" s="111" t="s">
        <v>2546</v>
      </c>
      <c r="D1297" s="113">
        <v>1</v>
      </c>
      <c r="E1297" s="113">
        <v>1</v>
      </c>
      <c r="F1297" s="113">
        <v>0</v>
      </c>
      <c r="G1297" s="113">
        <v>0</v>
      </c>
      <c r="H1297" s="113">
        <v>0</v>
      </c>
      <c r="I1297" s="113">
        <v>0</v>
      </c>
      <c r="J1297" s="113">
        <v>1</v>
      </c>
      <c r="K1297" s="113">
        <v>1</v>
      </c>
      <c r="L1297" s="113">
        <v>0</v>
      </c>
      <c r="M1297" s="113">
        <v>0</v>
      </c>
      <c r="N1297" s="113"/>
    </row>
    <row r="1298" spans="1:14">
      <c r="A1298" s="269"/>
      <c r="B1298" s="269"/>
      <c r="C1298" s="111" t="s">
        <v>2577</v>
      </c>
      <c r="D1298" s="113">
        <v>3</v>
      </c>
      <c r="E1298" s="113">
        <v>0</v>
      </c>
      <c r="F1298" s="113">
        <v>0</v>
      </c>
      <c r="G1298" s="113">
        <v>0</v>
      </c>
      <c r="H1298" s="113">
        <v>0</v>
      </c>
      <c r="I1298" s="113">
        <v>0</v>
      </c>
      <c r="J1298" s="113">
        <v>2</v>
      </c>
      <c r="K1298" s="113">
        <v>1</v>
      </c>
      <c r="L1298" s="113">
        <v>0</v>
      </c>
      <c r="M1298" s="113">
        <v>0</v>
      </c>
      <c r="N1298" s="113"/>
    </row>
    <row r="1299" spans="1:14">
      <c r="A1299" s="269"/>
      <c r="B1299" s="269"/>
      <c r="C1299" s="111" t="s">
        <v>1934</v>
      </c>
      <c r="D1299" s="113">
        <v>1</v>
      </c>
      <c r="E1299" s="113">
        <v>1</v>
      </c>
      <c r="F1299" s="113">
        <v>0</v>
      </c>
      <c r="G1299" s="113">
        <v>0</v>
      </c>
      <c r="H1299" s="113">
        <v>0</v>
      </c>
      <c r="I1299" s="113">
        <v>0</v>
      </c>
      <c r="J1299" s="113">
        <v>0</v>
      </c>
      <c r="K1299" s="113">
        <v>1</v>
      </c>
      <c r="L1299" s="113">
        <v>1</v>
      </c>
      <c r="M1299" s="113">
        <v>0</v>
      </c>
      <c r="N1299" s="113"/>
    </row>
    <row r="1300" spans="1:14" ht="19">
      <c r="A1300" s="269"/>
      <c r="B1300" s="269"/>
      <c r="C1300" s="111" t="s">
        <v>7616</v>
      </c>
      <c r="D1300" s="113">
        <v>2</v>
      </c>
      <c r="E1300" s="113">
        <v>0</v>
      </c>
      <c r="F1300" s="113">
        <v>0</v>
      </c>
      <c r="G1300" s="113">
        <v>0</v>
      </c>
      <c r="H1300" s="113">
        <v>0</v>
      </c>
      <c r="I1300" s="113">
        <v>0</v>
      </c>
      <c r="J1300" s="113">
        <v>0</v>
      </c>
      <c r="K1300" s="113">
        <v>0</v>
      </c>
      <c r="L1300" s="113">
        <v>1</v>
      </c>
      <c r="M1300" s="113">
        <v>0</v>
      </c>
      <c r="N1300" s="113"/>
    </row>
    <row r="1301" spans="1:14">
      <c r="A1301" s="269"/>
      <c r="B1301" s="269"/>
      <c r="C1301" s="111" t="s">
        <v>3119</v>
      </c>
      <c r="D1301" s="113">
        <v>1</v>
      </c>
      <c r="E1301" s="113">
        <v>0</v>
      </c>
      <c r="F1301" s="113">
        <v>0</v>
      </c>
      <c r="G1301" s="113">
        <v>0</v>
      </c>
      <c r="H1301" s="113">
        <v>0</v>
      </c>
      <c r="I1301" s="113">
        <v>2</v>
      </c>
      <c r="J1301" s="113">
        <v>0</v>
      </c>
      <c r="K1301" s="113">
        <v>2</v>
      </c>
      <c r="L1301" s="113">
        <v>1</v>
      </c>
      <c r="M1301" s="113">
        <v>0</v>
      </c>
      <c r="N1301" s="113"/>
    </row>
    <row r="1302" spans="1:14">
      <c r="A1302" s="269"/>
      <c r="B1302" s="269"/>
      <c r="C1302" s="111" t="s">
        <v>2398</v>
      </c>
      <c r="D1302" s="113">
        <v>1</v>
      </c>
      <c r="E1302" s="113">
        <v>0</v>
      </c>
      <c r="F1302" s="113">
        <v>0</v>
      </c>
      <c r="G1302" s="113">
        <v>0</v>
      </c>
      <c r="H1302" s="113">
        <v>0</v>
      </c>
      <c r="I1302" s="113">
        <v>0</v>
      </c>
      <c r="J1302" s="113">
        <v>1</v>
      </c>
      <c r="K1302" s="113">
        <v>0</v>
      </c>
      <c r="L1302" s="113">
        <v>0</v>
      </c>
      <c r="M1302" s="113">
        <v>0</v>
      </c>
      <c r="N1302" s="113"/>
    </row>
    <row r="1303" spans="1:14" ht="19">
      <c r="A1303" s="269"/>
      <c r="B1303" s="269"/>
      <c r="C1303" s="111" t="s">
        <v>7617</v>
      </c>
      <c r="D1303" s="113">
        <v>3</v>
      </c>
      <c r="E1303" s="113">
        <v>0</v>
      </c>
      <c r="F1303" s="113">
        <v>0</v>
      </c>
      <c r="G1303" s="113">
        <v>0</v>
      </c>
      <c r="H1303" s="113">
        <v>0</v>
      </c>
      <c r="I1303" s="113">
        <v>0</v>
      </c>
      <c r="J1303" s="113">
        <v>0</v>
      </c>
      <c r="K1303" s="113">
        <v>1</v>
      </c>
      <c r="L1303" s="113">
        <v>0</v>
      </c>
      <c r="M1303" s="113">
        <v>1</v>
      </c>
      <c r="N1303" s="113"/>
    </row>
    <row r="1304" spans="1:14">
      <c r="A1304" s="269"/>
      <c r="B1304" s="269"/>
      <c r="C1304" s="111" t="s">
        <v>3121</v>
      </c>
      <c r="D1304" s="113">
        <v>2</v>
      </c>
      <c r="E1304" s="113">
        <v>0</v>
      </c>
      <c r="F1304" s="113">
        <v>0</v>
      </c>
      <c r="G1304" s="113">
        <v>0</v>
      </c>
      <c r="H1304" s="113">
        <v>0</v>
      </c>
      <c r="I1304" s="113">
        <v>0</v>
      </c>
      <c r="J1304" s="113">
        <v>0</v>
      </c>
      <c r="K1304" s="113">
        <v>0</v>
      </c>
      <c r="L1304" s="113">
        <v>2</v>
      </c>
      <c r="M1304" s="113">
        <v>0</v>
      </c>
      <c r="N1304" s="113"/>
    </row>
    <row r="1305" spans="1:14">
      <c r="A1305" s="269"/>
      <c r="B1305" s="269"/>
      <c r="C1305" s="111" t="s">
        <v>2727</v>
      </c>
      <c r="D1305" s="113">
        <v>0</v>
      </c>
      <c r="E1305" s="113">
        <v>3</v>
      </c>
      <c r="F1305" s="113">
        <v>0</v>
      </c>
      <c r="G1305" s="113">
        <v>0</v>
      </c>
      <c r="H1305" s="113">
        <v>0</v>
      </c>
      <c r="I1305" s="113">
        <v>0</v>
      </c>
      <c r="J1305" s="113">
        <v>2</v>
      </c>
      <c r="K1305" s="113">
        <v>0</v>
      </c>
      <c r="L1305" s="113">
        <v>0</v>
      </c>
      <c r="M1305" s="113">
        <v>1</v>
      </c>
      <c r="N1305" s="113"/>
    </row>
    <row r="1306" spans="1:14">
      <c r="A1306" s="269"/>
      <c r="B1306" s="269" t="s">
        <v>1963</v>
      </c>
      <c r="C1306" s="111"/>
      <c r="D1306" s="112">
        <v>7</v>
      </c>
      <c r="E1306" s="112">
        <v>3</v>
      </c>
      <c r="F1306" s="112">
        <v>5</v>
      </c>
      <c r="G1306" s="112">
        <v>0</v>
      </c>
      <c r="H1306" s="112">
        <v>1</v>
      </c>
      <c r="I1306" s="112">
        <v>0</v>
      </c>
      <c r="J1306" s="112"/>
      <c r="K1306" s="112"/>
      <c r="L1306" s="112"/>
      <c r="M1306" s="112"/>
      <c r="N1306" s="112"/>
    </row>
    <row r="1307" spans="1:14">
      <c r="A1307" s="269"/>
      <c r="B1307" s="269"/>
      <c r="C1307" s="111" t="s">
        <v>3122</v>
      </c>
      <c r="D1307" s="113">
        <v>0</v>
      </c>
      <c r="E1307" s="113">
        <v>1</v>
      </c>
      <c r="F1307" s="113">
        <v>0</v>
      </c>
      <c r="G1307" s="113">
        <v>0</v>
      </c>
      <c r="H1307" s="113">
        <v>0</v>
      </c>
      <c r="I1307" s="113">
        <v>0</v>
      </c>
      <c r="J1307" s="113">
        <v>0</v>
      </c>
      <c r="K1307" s="113">
        <v>0</v>
      </c>
      <c r="L1307" s="113">
        <v>0</v>
      </c>
      <c r="M1307" s="113">
        <v>1</v>
      </c>
      <c r="N1307" s="113"/>
    </row>
    <row r="1308" spans="1:14">
      <c r="A1308" s="269"/>
      <c r="B1308" s="269"/>
      <c r="C1308" s="111" t="s">
        <v>2000</v>
      </c>
      <c r="D1308" s="113">
        <v>2</v>
      </c>
      <c r="E1308" s="113">
        <v>0</v>
      </c>
      <c r="F1308" s="113">
        <v>0</v>
      </c>
      <c r="G1308" s="113">
        <v>0</v>
      </c>
      <c r="H1308" s="113">
        <v>0</v>
      </c>
      <c r="I1308" s="113">
        <v>0</v>
      </c>
      <c r="J1308" s="113">
        <v>0</v>
      </c>
      <c r="K1308" s="113">
        <v>2</v>
      </c>
      <c r="L1308" s="113">
        <v>0</v>
      </c>
      <c r="M1308" s="113">
        <v>0</v>
      </c>
      <c r="N1308" s="113"/>
    </row>
    <row r="1309" spans="1:14">
      <c r="A1309" s="269"/>
      <c r="B1309" s="269"/>
      <c r="C1309" s="111" t="s">
        <v>3060</v>
      </c>
      <c r="D1309" s="113">
        <v>1</v>
      </c>
      <c r="E1309" s="113">
        <v>0</v>
      </c>
      <c r="F1309" s="113">
        <v>0</v>
      </c>
      <c r="G1309" s="113">
        <v>0</v>
      </c>
      <c r="H1309" s="113">
        <v>0</v>
      </c>
      <c r="I1309" s="113">
        <v>0</v>
      </c>
      <c r="J1309" s="113">
        <v>1</v>
      </c>
      <c r="K1309" s="113">
        <v>0</v>
      </c>
      <c r="L1309" s="113"/>
      <c r="M1309" s="113"/>
      <c r="N1309" s="113"/>
    </row>
    <row r="1310" spans="1:14">
      <c r="A1310" s="269"/>
      <c r="B1310" s="269"/>
      <c r="C1310" s="111" t="s">
        <v>5813</v>
      </c>
      <c r="D1310" s="113">
        <v>1</v>
      </c>
      <c r="E1310" s="113">
        <v>0</v>
      </c>
      <c r="F1310" s="113">
        <v>1</v>
      </c>
      <c r="G1310" s="113">
        <v>0</v>
      </c>
      <c r="H1310" s="113">
        <v>0</v>
      </c>
      <c r="I1310" s="113">
        <v>0</v>
      </c>
      <c r="J1310" s="113">
        <v>0</v>
      </c>
      <c r="K1310" s="113">
        <v>1</v>
      </c>
      <c r="L1310" s="113">
        <v>1</v>
      </c>
      <c r="M1310" s="113">
        <v>0</v>
      </c>
      <c r="N1310" s="113"/>
    </row>
    <row r="1311" spans="1:14">
      <c r="A1311" s="269"/>
      <c r="B1311" s="269"/>
      <c r="C1311" s="111" t="s">
        <v>2642</v>
      </c>
      <c r="D1311" s="113">
        <v>0</v>
      </c>
      <c r="E1311" s="113">
        <v>0</v>
      </c>
      <c r="F1311" s="113">
        <v>0</v>
      </c>
      <c r="G1311" s="113">
        <v>0</v>
      </c>
      <c r="H1311" s="113">
        <v>1</v>
      </c>
      <c r="I1311" s="113">
        <v>0</v>
      </c>
      <c r="J1311" s="113">
        <v>0</v>
      </c>
      <c r="K1311" s="113">
        <v>0</v>
      </c>
      <c r="L1311" s="113">
        <v>1</v>
      </c>
      <c r="M1311" s="113">
        <v>0</v>
      </c>
      <c r="N1311" s="113"/>
    </row>
    <row r="1312" spans="1:14">
      <c r="A1312" s="269"/>
      <c r="B1312" s="269"/>
      <c r="C1312" s="111" t="s">
        <v>2657</v>
      </c>
      <c r="D1312" s="113">
        <v>0</v>
      </c>
      <c r="E1312" s="113">
        <v>1</v>
      </c>
      <c r="F1312" s="113">
        <v>0</v>
      </c>
      <c r="G1312" s="113">
        <v>0</v>
      </c>
      <c r="H1312" s="113">
        <v>0</v>
      </c>
      <c r="I1312" s="113">
        <v>0</v>
      </c>
      <c r="J1312" s="113">
        <v>0</v>
      </c>
      <c r="K1312" s="113">
        <v>1</v>
      </c>
      <c r="L1312" s="113">
        <v>0</v>
      </c>
      <c r="M1312" s="113">
        <v>0</v>
      </c>
      <c r="N1312" s="113"/>
    </row>
    <row r="1313" spans="1:14">
      <c r="A1313" s="269"/>
      <c r="B1313" s="269"/>
      <c r="C1313" s="111" t="s">
        <v>5392</v>
      </c>
      <c r="D1313" s="113">
        <v>0</v>
      </c>
      <c r="E1313" s="113">
        <v>0</v>
      </c>
      <c r="F1313" s="113">
        <v>1</v>
      </c>
      <c r="G1313" s="113">
        <v>0</v>
      </c>
      <c r="H1313" s="113">
        <v>0</v>
      </c>
      <c r="I1313" s="113">
        <v>0</v>
      </c>
      <c r="J1313" s="113">
        <v>0</v>
      </c>
      <c r="K1313" s="113">
        <v>0</v>
      </c>
      <c r="L1313" s="113">
        <v>1</v>
      </c>
      <c r="M1313" s="113">
        <v>0</v>
      </c>
      <c r="N1313" s="113"/>
    </row>
    <row r="1314" spans="1:14">
      <c r="A1314" s="269"/>
      <c r="B1314" s="269"/>
      <c r="C1314" s="111" t="s">
        <v>3129</v>
      </c>
      <c r="D1314" s="113">
        <v>1</v>
      </c>
      <c r="E1314" s="113">
        <v>1</v>
      </c>
      <c r="F1314" s="113">
        <v>0</v>
      </c>
      <c r="G1314" s="113">
        <v>0</v>
      </c>
      <c r="H1314" s="113">
        <v>0</v>
      </c>
      <c r="I1314" s="113">
        <v>0</v>
      </c>
      <c r="J1314" s="113">
        <v>0</v>
      </c>
      <c r="K1314" s="113">
        <v>0</v>
      </c>
      <c r="L1314" s="113">
        <v>2</v>
      </c>
      <c r="M1314" s="113">
        <v>0</v>
      </c>
      <c r="N1314" s="113"/>
    </row>
    <row r="1315" spans="1:14">
      <c r="A1315" s="269"/>
      <c r="B1315" s="269"/>
      <c r="C1315" s="111" t="s">
        <v>3130</v>
      </c>
      <c r="D1315" s="113">
        <v>1</v>
      </c>
      <c r="E1315" s="113">
        <v>0</v>
      </c>
      <c r="F1315" s="113">
        <v>0</v>
      </c>
      <c r="G1315" s="113">
        <v>0</v>
      </c>
      <c r="H1315" s="113">
        <v>0</v>
      </c>
      <c r="I1315" s="113">
        <v>0</v>
      </c>
      <c r="J1315" s="113">
        <v>0</v>
      </c>
      <c r="K1315" s="113">
        <v>1</v>
      </c>
      <c r="L1315" s="113"/>
      <c r="M1315" s="113"/>
      <c r="N1315" s="113"/>
    </row>
    <row r="1316" spans="1:14">
      <c r="A1316" s="269"/>
      <c r="B1316" s="269"/>
      <c r="C1316" s="111" t="s">
        <v>3132</v>
      </c>
      <c r="D1316" s="113">
        <v>0</v>
      </c>
      <c r="E1316" s="113">
        <v>0</v>
      </c>
      <c r="F1316" s="113">
        <v>1</v>
      </c>
      <c r="G1316" s="113">
        <v>0</v>
      </c>
      <c r="H1316" s="113">
        <v>0</v>
      </c>
      <c r="I1316" s="113">
        <v>0</v>
      </c>
      <c r="J1316" s="113">
        <v>0</v>
      </c>
      <c r="K1316" s="113">
        <v>1</v>
      </c>
      <c r="L1316" s="113">
        <v>0</v>
      </c>
      <c r="M1316" s="113">
        <v>0</v>
      </c>
      <c r="N1316" s="113"/>
    </row>
    <row r="1317" spans="1:14" ht="19">
      <c r="A1317" s="269"/>
      <c r="B1317" s="269"/>
      <c r="C1317" s="111" t="s">
        <v>7513</v>
      </c>
      <c r="D1317" s="113">
        <v>1</v>
      </c>
      <c r="E1317" s="113">
        <v>0</v>
      </c>
      <c r="F1317" s="113">
        <v>2</v>
      </c>
      <c r="G1317" s="113">
        <v>0</v>
      </c>
      <c r="H1317" s="113">
        <v>0</v>
      </c>
      <c r="I1317" s="113">
        <v>0</v>
      </c>
      <c r="J1317" s="113">
        <v>0</v>
      </c>
      <c r="K1317" s="113">
        <v>0</v>
      </c>
      <c r="L1317" s="113">
        <v>0</v>
      </c>
      <c r="M1317" s="113">
        <v>2</v>
      </c>
      <c r="N1317" s="113"/>
    </row>
    <row r="1318" spans="1:14">
      <c r="A1318" s="269"/>
      <c r="B1318" s="269" t="s">
        <v>2255</v>
      </c>
      <c r="C1318" s="111"/>
      <c r="D1318" s="112">
        <v>1</v>
      </c>
      <c r="E1318" s="112">
        <v>0</v>
      </c>
      <c r="F1318" s="112">
        <v>0</v>
      </c>
      <c r="G1318" s="112">
        <v>0</v>
      </c>
      <c r="H1318" s="112">
        <v>0</v>
      </c>
      <c r="I1318" s="112">
        <v>0</v>
      </c>
      <c r="J1318" s="112"/>
      <c r="K1318" s="112"/>
      <c r="L1318" s="112"/>
      <c r="M1318" s="112"/>
      <c r="N1318" s="112"/>
    </row>
    <row r="1319" spans="1:14">
      <c r="A1319" s="269"/>
      <c r="B1319" s="269"/>
      <c r="C1319" s="111" t="s">
        <v>5814</v>
      </c>
      <c r="D1319" s="113">
        <v>1</v>
      </c>
      <c r="E1319" s="113">
        <v>0</v>
      </c>
      <c r="F1319" s="113">
        <v>0</v>
      </c>
      <c r="G1319" s="113">
        <v>0</v>
      </c>
      <c r="H1319" s="113">
        <v>0</v>
      </c>
      <c r="I1319" s="113">
        <v>0</v>
      </c>
      <c r="J1319" s="113">
        <v>1</v>
      </c>
      <c r="K1319" s="113">
        <v>0</v>
      </c>
      <c r="L1319" s="113">
        <v>0</v>
      </c>
      <c r="M1319" s="113">
        <v>0</v>
      </c>
      <c r="N1319" s="113"/>
    </row>
    <row r="1320" spans="1:14">
      <c r="A1320" s="269"/>
      <c r="B1320" s="269" t="s">
        <v>2259</v>
      </c>
      <c r="C1320" s="111"/>
      <c r="D1320" s="112">
        <v>0</v>
      </c>
      <c r="E1320" s="112">
        <v>0</v>
      </c>
      <c r="F1320" s="112">
        <v>1</v>
      </c>
      <c r="G1320" s="112">
        <v>0</v>
      </c>
      <c r="H1320" s="112">
        <v>0</v>
      </c>
      <c r="I1320" s="112">
        <v>0</v>
      </c>
      <c r="J1320" s="112"/>
      <c r="K1320" s="112"/>
      <c r="L1320" s="112"/>
      <c r="M1320" s="112"/>
      <c r="N1320" s="112"/>
    </row>
    <row r="1321" spans="1:14">
      <c r="A1321" s="269"/>
      <c r="B1321" s="269"/>
      <c r="C1321" s="111" t="s">
        <v>5815</v>
      </c>
      <c r="D1321" s="113">
        <v>0</v>
      </c>
      <c r="E1321" s="113">
        <v>0</v>
      </c>
      <c r="F1321" s="113">
        <v>1</v>
      </c>
      <c r="G1321" s="113">
        <v>0</v>
      </c>
      <c r="H1321" s="113">
        <v>0</v>
      </c>
      <c r="I1321" s="113">
        <v>0</v>
      </c>
      <c r="J1321" s="113">
        <v>0</v>
      </c>
      <c r="K1321" s="113">
        <v>0</v>
      </c>
      <c r="L1321" s="113">
        <v>0</v>
      </c>
      <c r="M1321" s="113">
        <v>1</v>
      </c>
      <c r="N1321" s="113"/>
    </row>
    <row r="1322" spans="1:14">
      <c r="A1322" s="269" t="s">
        <v>96</v>
      </c>
      <c r="B1322" s="114" t="s">
        <v>1904</v>
      </c>
      <c r="C1322" s="111"/>
      <c r="D1322" s="112">
        <v>10</v>
      </c>
      <c r="E1322" s="112">
        <v>0</v>
      </c>
      <c r="F1322" s="112">
        <v>6</v>
      </c>
      <c r="G1322" s="112">
        <v>0</v>
      </c>
      <c r="H1322" s="112">
        <v>0</v>
      </c>
      <c r="I1322" s="112">
        <v>1</v>
      </c>
      <c r="J1322" s="112"/>
      <c r="K1322" s="112"/>
      <c r="L1322" s="112"/>
      <c r="M1322" s="112"/>
      <c r="N1322" s="112"/>
    </row>
    <row r="1323" spans="1:14">
      <c r="A1323" s="269"/>
      <c r="B1323" s="269" t="s">
        <v>1905</v>
      </c>
      <c r="C1323" s="111"/>
      <c r="D1323" s="112">
        <v>9</v>
      </c>
      <c r="E1323" s="112">
        <v>0</v>
      </c>
      <c r="F1323" s="112">
        <v>3</v>
      </c>
      <c r="G1323" s="112">
        <v>0</v>
      </c>
      <c r="H1323" s="112">
        <v>0</v>
      </c>
      <c r="I1323" s="112">
        <v>0</v>
      </c>
      <c r="J1323" s="112"/>
      <c r="K1323" s="112"/>
      <c r="L1323" s="112"/>
      <c r="M1323" s="112"/>
      <c r="N1323" s="112"/>
    </row>
    <row r="1324" spans="1:14">
      <c r="A1324" s="269"/>
      <c r="B1324" s="269"/>
      <c r="C1324" s="111" t="s">
        <v>3133</v>
      </c>
      <c r="D1324" s="113">
        <v>4</v>
      </c>
      <c r="E1324" s="113">
        <v>0</v>
      </c>
      <c r="F1324" s="113">
        <v>1</v>
      </c>
      <c r="G1324" s="113">
        <v>0</v>
      </c>
      <c r="H1324" s="113">
        <v>0</v>
      </c>
      <c r="I1324" s="113">
        <v>0</v>
      </c>
      <c r="J1324" s="113">
        <v>1</v>
      </c>
      <c r="K1324" s="113">
        <v>2</v>
      </c>
      <c r="L1324" s="113">
        <v>2</v>
      </c>
      <c r="M1324" s="113">
        <v>0</v>
      </c>
      <c r="N1324" s="113">
        <v>110274</v>
      </c>
    </row>
    <row r="1325" spans="1:14">
      <c r="A1325" s="269"/>
      <c r="B1325" s="269"/>
      <c r="C1325" s="111" t="s">
        <v>3134</v>
      </c>
      <c r="D1325" s="113">
        <v>1</v>
      </c>
      <c r="E1325" s="113">
        <v>0</v>
      </c>
      <c r="F1325" s="113">
        <v>0</v>
      </c>
      <c r="G1325" s="113">
        <v>0</v>
      </c>
      <c r="H1325" s="113">
        <v>0</v>
      </c>
      <c r="I1325" s="113">
        <v>0</v>
      </c>
      <c r="J1325" s="113">
        <v>1</v>
      </c>
      <c r="K1325" s="113">
        <v>0</v>
      </c>
      <c r="L1325" s="113">
        <v>0</v>
      </c>
      <c r="M1325" s="113">
        <v>0</v>
      </c>
      <c r="N1325" s="113">
        <v>52586</v>
      </c>
    </row>
    <row r="1326" spans="1:14">
      <c r="A1326" s="269"/>
      <c r="B1326" s="269"/>
      <c r="C1326" s="111" t="s">
        <v>5816</v>
      </c>
      <c r="D1326" s="113">
        <v>2</v>
      </c>
      <c r="E1326" s="113">
        <v>0</v>
      </c>
      <c r="F1326" s="113">
        <v>0</v>
      </c>
      <c r="G1326" s="113">
        <v>0</v>
      </c>
      <c r="H1326" s="113">
        <v>0</v>
      </c>
      <c r="I1326" s="113">
        <v>0</v>
      </c>
      <c r="J1326" s="113">
        <v>0</v>
      </c>
      <c r="K1326" s="113">
        <v>2</v>
      </c>
      <c r="L1326" s="113">
        <v>0</v>
      </c>
      <c r="M1326" s="113">
        <v>0</v>
      </c>
      <c r="N1326" s="113">
        <v>58265</v>
      </c>
    </row>
    <row r="1327" spans="1:14">
      <c r="A1327" s="269"/>
      <c r="B1327" s="269"/>
      <c r="C1327" s="111" t="s">
        <v>3135</v>
      </c>
      <c r="D1327" s="113">
        <v>1</v>
      </c>
      <c r="E1327" s="113">
        <v>0</v>
      </c>
      <c r="F1327" s="113">
        <v>0</v>
      </c>
      <c r="G1327" s="113">
        <v>0</v>
      </c>
      <c r="H1327" s="113">
        <v>0</v>
      </c>
      <c r="I1327" s="113">
        <v>0</v>
      </c>
      <c r="J1327" s="113">
        <v>1</v>
      </c>
      <c r="K1327" s="113">
        <v>0</v>
      </c>
      <c r="L1327" s="113">
        <v>0</v>
      </c>
      <c r="M1327" s="113">
        <v>0</v>
      </c>
      <c r="N1327" s="113">
        <v>34262</v>
      </c>
    </row>
    <row r="1328" spans="1:14">
      <c r="A1328" s="269"/>
      <c r="B1328" s="269"/>
      <c r="C1328" s="111" t="s">
        <v>3136</v>
      </c>
      <c r="D1328" s="113">
        <v>0</v>
      </c>
      <c r="E1328" s="113">
        <v>0</v>
      </c>
      <c r="F1328" s="113">
        <v>1</v>
      </c>
      <c r="G1328" s="113">
        <v>0</v>
      </c>
      <c r="H1328" s="113">
        <v>0</v>
      </c>
      <c r="I1328" s="113">
        <v>0</v>
      </c>
      <c r="J1328" s="113">
        <v>1</v>
      </c>
      <c r="K1328" s="113">
        <v>0</v>
      </c>
      <c r="L1328" s="113">
        <v>0</v>
      </c>
      <c r="M1328" s="113">
        <v>0</v>
      </c>
      <c r="N1328" s="113">
        <v>25926</v>
      </c>
    </row>
    <row r="1329" spans="1:14">
      <c r="A1329" s="269"/>
      <c r="B1329" s="269"/>
      <c r="C1329" s="111" t="s">
        <v>5817</v>
      </c>
      <c r="D1329" s="113">
        <v>1</v>
      </c>
      <c r="E1329" s="113">
        <v>0</v>
      </c>
      <c r="F1329" s="113">
        <v>1</v>
      </c>
      <c r="G1329" s="113">
        <v>0</v>
      </c>
      <c r="H1329" s="113">
        <v>0</v>
      </c>
      <c r="I1329" s="113">
        <v>0</v>
      </c>
      <c r="J1329" s="113">
        <v>1</v>
      </c>
      <c r="K1329" s="113">
        <v>0</v>
      </c>
      <c r="L1329" s="113">
        <v>0</v>
      </c>
      <c r="M1329" s="113">
        <v>1</v>
      </c>
      <c r="N1329" s="113">
        <v>8972</v>
      </c>
    </row>
    <row r="1330" spans="1:14">
      <c r="A1330" s="269"/>
      <c r="B1330" s="269" t="s">
        <v>1955</v>
      </c>
      <c r="C1330" s="111"/>
      <c r="D1330" s="112">
        <v>1</v>
      </c>
      <c r="E1330" s="112">
        <v>0</v>
      </c>
      <c r="F1330" s="112">
        <v>0</v>
      </c>
      <c r="G1330" s="112">
        <v>0</v>
      </c>
      <c r="H1330" s="112">
        <v>0</v>
      </c>
      <c r="I1330" s="112">
        <v>1</v>
      </c>
      <c r="J1330" s="112"/>
      <c r="K1330" s="112"/>
      <c r="L1330" s="112"/>
      <c r="M1330" s="112"/>
      <c r="N1330" s="112"/>
    </row>
    <row r="1331" spans="1:14">
      <c r="A1331" s="269"/>
      <c r="B1331" s="269"/>
      <c r="C1331" s="111" t="s">
        <v>5818</v>
      </c>
      <c r="D1331" s="113">
        <v>1</v>
      </c>
      <c r="E1331" s="113">
        <v>0</v>
      </c>
      <c r="F1331" s="113">
        <v>0</v>
      </c>
      <c r="G1331" s="113">
        <v>0</v>
      </c>
      <c r="H1331" s="113">
        <v>0</v>
      </c>
      <c r="I1331" s="113">
        <v>0</v>
      </c>
      <c r="J1331" s="113">
        <v>1</v>
      </c>
      <c r="K1331" s="113">
        <v>0</v>
      </c>
      <c r="L1331" s="113">
        <v>0</v>
      </c>
      <c r="M1331" s="113">
        <v>0</v>
      </c>
      <c r="N1331" s="113"/>
    </row>
    <row r="1332" spans="1:14">
      <c r="A1332" s="269"/>
      <c r="B1332" s="269"/>
      <c r="C1332" s="111" t="s">
        <v>5819</v>
      </c>
      <c r="D1332" s="113">
        <v>0</v>
      </c>
      <c r="E1332" s="113">
        <v>0</v>
      </c>
      <c r="F1332" s="113">
        <v>0</v>
      </c>
      <c r="G1332" s="113">
        <v>0</v>
      </c>
      <c r="H1332" s="113">
        <v>0</v>
      </c>
      <c r="I1332" s="113">
        <v>1</v>
      </c>
      <c r="J1332" s="113">
        <v>0</v>
      </c>
      <c r="K1332" s="113">
        <v>0</v>
      </c>
      <c r="L1332" s="113">
        <v>1</v>
      </c>
      <c r="M1332" s="113">
        <v>0</v>
      </c>
      <c r="N1332" s="113"/>
    </row>
    <row r="1333" spans="1:14">
      <c r="A1333" s="269"/>
      <c r="B1333" s="269" t="s">
        <v>1963</v>
      </c>
      <c r="C1333" s="111"/>
      <c r="D1333" s="112">
        <v>0</v>
      </c>
      <c r="E1333" s="112">
        <v>0</v>
      </c>
      <c r="F1333" s="112">
        <v>2</v>
      </c>
      <c r="G1333" s="112">
        <v>0</v>
      </c>
      <c r="H1333" s="112">
        <v>0</v>
      </c>
      <c r="I1333" s="112">
        <v>0</v>
      </c>
      <c r="J1333" s="112"/>
      <c r="K1333" s="112"/>
      <c r="L1333" s="112"/>
      <c r="M1333" s="112"/>
      <c r="N1333" s="112"/>
    </row>
    <row r="1334" spans="1:14">
      <c r="A1334" s="269"/>
      <c r="B1334" s="269"/>
      <c r="C1334" s="111" t="s">
        <v>5820</v>
      </c>
      <c r="D1334" s="113">
        <v>0</v>
      </c>
      <c r="E1334" s="113">
        <v>0</v>
      </c>
      <c r="F1334" s="113">
        <v>1</v>
      </c>
      <c r="G1334" s="113">
        <v>0</v>
      </c>
      <c r="H1334" s="113">
        <v>0</v>
      </c>
      <c r="I1334" s="113">
        <v>0</v>
      </c>
      <c r="J1334" s="113">
        <v>0</v>
      </c>
      <c r="K1334" s="113">
        <v>0</v>
      </c>
      <c r="L1334" s="113">
        <v>0</v>
      </c>
      <c r="M1334" s="113">
        <v>1</v>
      </c>
      <c r="N1334" s="113"/>
    </row>
    <row r="1335" spans="1:14">
      <c r="A1335" s="269"/>
      <c r="B1335" s="269"/>
      <c r="C1335" s="111" t="s">
        <v>2308</v>
      </c>
      <c r="D1335" s="113">
        <v>0</v>
      </c>
      <c r="E1335" s="113">
        <v>0</v>
      </c>
      <c r="F1335" s="113">
        <v>1</v>
      </c>
      <c r="G1335" s="113">
        <v>0</v>
      </c>
      <c r="H1335" s="113">
        <v>0</v>
      </c>
      <c r="I1335" s="113">
        <v>0</v>
      </c>
      <c r="J1335" s="113">
        <v>0</v>
      </c>
      <c r="K1335" s="113">
        <v>1</v>
      </c>
      <c r="L1335" s="113">
        <v>0</v>
      </c>
      <c r="M1335" s="113">
        <v>0</v>
      </c>
      <c r="N1335" s="113"/>
    </row>
    <row r="1336" spans="1:14">
      <c r="A1336" s="269"/>
      <c r="B1336" s="269" t="s">
        <v>1996</v>
      </c>
      <c r="C1336" s="111"/>
      <c r="D1336" s="112">
        <v>0</v>
      </c>
      <c r="E1336" s="112">
        <v>0</v>
      </c>
      <c r="F1336" s="112">
        <v>1</v>
      </c>
      <c r="G1336" s="112">
        <v>0</v>
      </c>
      <c r="H1336" s="112">
        <v>0</v>
      </c>
      <c r="I1336" s="112">
        <v>0</v>
      </c>
      <c r="J1336" s="112"/>
      <c r="K1336" s="112"/>
      <c r="L1336" s="112"/>
      <c r="M1336" s="112"/>
      <c r="N1336" s="112"/>
    </row>
    <row r="1337" spans="1:14">
      <c r="A1337" s="269"/>
      <c r="B1337" s="269"/>
      <c r="C1337" s="111" t="s">
        <v>5821</v>
      </c>
      <c r="D1337" s="113">
        <v>0</v>
      </c>
      <c r="E1337" s="113">
        <v>0</v>
      </c>
      <c r="F1337" s="113">
        <v>1</v>
      </c>
      <c r="G1337" s="113">
        <v>0</v>
      </c>
      <c r="H1337" s="113">
        <v>0</v>
      </c>
      <c r="I1337" s="113">
        <v>0</v>
      </c>
      <c r="J1337" s="113">
        <v>0</v>
      </c>
      <c r="K1337" s="113">
        <v>1</v>
      </c>
      <c r="L1337" s="113">
        <v>0</v>
      </c>
      <c r="M1337" s="113"/>
      <c r="N1337" s="113"/>
    </row>
    <row r="1338" spans="1:14">
      <c r="A1338" s="269" t="s">
        <v>98</v>
      </c>
      <c r="B1338" s="114" t="s">
        <v>1904</v>
      </c>
      <c r="C1338" s="111"/>
      <c r="D1338" s="112">
        <v>32</v>
      </c>
      <c r="E1338" s="112">
        <v>4</v>
      </c>
      <c r="F1338" s="112">
        <v>7</v>
      </c>
      <c r="G1338" s="112">
        <v>2</v>
      </c>
      <c r="H1338" s="112">
        <v>0</v>
      </c>
      <c r="I1338" s="112">
        <v>2</v>
      </c>
      <c r="J1338" s="112"/>
      <c r="K1338" s="112"/>
      <c r="L1338" s="112"/>
      <c r="M1338" s="112"/>
      <c r="N1338" s="112"/>
    </row>
    <row r="1339" spans="1:14">
      <c r="A1339" s="269"/>
      <c r="B1339" s="269" t="s">
        <v>1905</v>
      </c>
      <c r="C1339" s="111"/>
      <c r="D1339" s="112">
        <v>18</v>
      </c>
      <c r="E1339" s="112">
        <v>1</v>
      </c>
      <c r="F1339" s="112">
        <v>5</v>
      </c>
      <c r="G1339" s="112">
        <v>0</v>
      </c>
      <c r="H1339" s="112">
        <v>0</v>
      </c>
      <c r="I1339" s="112">
        <v>1</v>
      </c>
      <c r="J1339" s="112"/>
      <c r="K1339" s="112"/>
      <c r="L1339" s="112"/>
      <c r="M1339" s="112"/>
      <c r="N1339" s="112"/>
    </row>
    <row r="1340" spans="1:14" ht="19">
      <c r="A1340" s="269"/>
      <c r="B1340" s="269"/>
      <c r="C1340" s="111" t="s">
        <v>7618</v>
      </c>
      <c r="D1340" s="113">
        <v>3</v>
      </c>
      <c r="E1340" s="113">
        <v>0</v>
      </c>
      <c r="F1340" s="113">
        <v>0</v>
      </c>
      <c r="G1340" s="113">
        <v>0</v>
      </c>
      <c r="H1340" s="113">
        <v>0</v>
      </c>
      <c r="I1340" s="113">
        <v>0</v>
      </c>
      <c r="J1340" s="113">
        <v>0</v>
      </c>
      <c r="K1340" s="113">
        <v>0</v>
      </c>
      <c r="L1340" s="113">
        <v>1</v>
      </c>
      <c r="M1340" s="113">
        <v>1</v>
      </c>
      <c r="N1340" s="113">
        <v>6864</v>
      </c>
    </row>
    <row r="1341" spans="1:14">
      <c r="A1341" s="269"/>
      <c r="B1341" s="269"/>
      <c r="C1341" s="111" t="s">
        <v>5822</v>
      </c>
      <c r="D1341" s="113">
        <v>1</v>
      </c>
      <c r="E1341" s="113">
        <v>0</v>
      </c>
      <c r="F1341" s="113">
        <v>0</v>
      </c>
      <c r="G1341" s="113">
        <v>0</v>
      </c>
      <c r="H1341" s="113">
        <v>0</v>
      </c>
      <c r="I1341" s="113">
        <v>0</v>
      </c>
      <c r="J1341" s="113">
        <v>0</v>
      </c>
      <c r="K1341" s="113">
        <v>0</v>
      </c>
      <c r="L1341" s="113">
        <v>0</v>
      </c>
      <c r="M1341" s="113">
        <v>1</v>
      </c>
      <c r="N1341" s="113">
        <v>4052</v>
      </c>
    </row>
    <row r="1342" spans="1:14">
      <c r="A1342" s="269"/>
      <c r="B1342" s="269"/>
      <c r="C1342" s="111" t="s">
        <v>2547</v>
      </c>
      <c r="D1342" s="113">
        <v>1</v>
      </c>
      <c r="E1342" s="113">
        <v>0</v>
      </c>
      <c r="F1342" s="113">
        <v>0</v>
      </c>
      <c r="G1342" s="113">
        <v>0</v>
      </c>
      <c r="H1342" s="113">
        <v>0</v>
      </c>
      <c r="I1342" s="113">
        <v>0</v>
      </c>
      <c r="J1342" s="113">
        <v>0</v>
      </c>
      <c r="K1342" s="113">
        <v>0</v>
      </c>
      <c r="L1342" s="113">
        <v>0</v>
      </c>
      <c r="M1342" s="113">
        <v>1</v>
      </c>
      <c r="N1342" s="113">
        <v>26210</v>
      </c>
    </row>
    <row r="1343" spans="1:14">
      <c r="A1343" s="269"/>
      <c r="B1343" s="269"/>
      <c r="C1343" s="111" t="s">
        <v>3144</v>
      </c>
      <c r="D1343" s="113">
        <v>1</v>
      </c>
      <c r="E1343" s="113">
        <v>0</v>
      </c>
      <c r="F1343" s="113">
        <v>0</v>
      </c>
      <c r="G1343" s="113">
        <v>0</v>
      </c>
      <c r="H1343" s="113">
        <v>0</v>
      </c>
      <c r="I1343" s="113">
        <v>0</v>
      </c>
      <c r="J1343" s="113">
        <v>0</v>
      </c>
      <c r="K1343" s="113">
        <v>1</v>
      </c>
      <c r="L1343" s="113">
        <v>0</v>
      </c>
      <c r="M1343" s="113">
        <v>0</v>
      </c>
      <c r="N1343" s="113">
        <v>51226</v>
      </c>
    </row>
    <row r="1344" spans="1:14" ht="19">
      <c r="A1344" s="269"/>
      <c r="B1344" s="269"/>
      <c r="C1344" s="111" t="s">
        <v>7616</v>
      </c>
      <c r="D1344" s="113">
        <v>8</v>
      </c>
      <c r="E1344" s="113">
        <v>0</v>
      </c>
      <c r="F1344" s="113">
        <v>5</v>
      </c>
      <c r="G1344" s="113">
        <v>0</v>
      </c>
      <c r="H1344" s="113">
        <v>0</v>
      </c>
      <c r="I1344" s="113">
        <v>0</v>
      </c>
      <c r="J1344" s="113">
        <v>1</v>
      </c>
      <c r="K1344" s="113">
        <v>3</v>
      </c>
      <c r="L1344" s="113">
        <v>5</v>
      </c>
      <c r="M1344" s="113">
        <v>3</v>
      </c>
      <c r="N1344" s="113">
        <v>293808</v>
      </c>
    </row>
    <row r="1345" spans="1:14">
      <c r="A1345" s="269"/>
      <c r="B1345" s="269"/>
      <c r="C1345" s="111" t="s">
        <v>1961</v>
      </c>
      <c r="D1345" s="113">
        <v>1</v>
      </c>
      <c r="E1345" s="113">
        <v>0</v>
      </c>
      <c r="F1345" s="113">
        <v>0</v>
      </c>
      <c r="G1345" s="113">
        <v>0</v>
      </c>
      <c r="H1345" s="113">
        <v>0</v>
      </c>
      <c r="I1345" s="113">
        <v>0</v>
      </c>
      <c r="J1345" s="113">
        <v>0</v>
      </c>
      <c r="K1345" s="113">
        <v>1</v>
      </c>
      <c r="L1345" s="113">
        <v>0</v>
      </c>
      <c r="M1345" s="113">
        <v>0</v>
      </c>
      <c r="N1345" s="113">
        <v>2337</v>
      </c>
    </row>
    <row r="1346" spans="1:14">
      <c r="A1346" s="269"/>
      <c r="B1346" s="269"/>
      <c r="C1346" s="111" t="s">
        <v>2835</v>
      </c>
      <c r="D1346" s="113">
        <v>0</v>
      </c>
      <c r="E1346" s="113">
        <v>0</v>
      </c>
      <c r="F1346" s="113">
        <v>0</v>
      </c>
      <c r="G1346" s="113">
        <v>0</v>
      </c>
      <c r="H1346" s="113">
        <v>0</v>
      </c>
      <c r="I1346" s="113">
        <v>1</v>
      </c>
      <c r="J1346" s="113">
        <v>0</v>
      </c>
      <c r="K1346" s="113">
        <v>1</v>
      </c>
      <c r="L1346" s="113">
        <v>0</v>
      </c>
      <c r="M1346" s="113">
        <v>0</v>
      </c>
      <c r="N1346" s="113">
        <v>24370</v>
      </c>
    </row>
    <row r="1347" spans="1:14">
      <c r="A1347" s="269"/>
      <c r="B1347" s="269"/>
      <c r="C1347" s="111" t="s">
        <v>3147</v>
      </c>
      <c r="D1347" s="113">
        <v>1</v>
      </c>
      <c r="E1347" s="113">
        <v>0</v>
      </c>
      <c r="F1347" s="113">
        <v>0</v>
      </c>
      <c r="G1347" s="113">
        <v>0</v>
      </c>
      <c r="H1347" s="113">
        <v>0</v>
      </c>
      <c r="I1347" s="113">
        <v>0</v>
      </c>
      <c r="J1347" s="113">
        <v>0</v>
      </c>
      <c r="K1347" s="113">
        <v>0</v>
      </c>
      <c r="L1347" s="113">
        <v>0</v>
      </c>
      <c r="M1347" s="113">
        <v>1</v>
      </c>
      <c r="N1347" s="113">
        <v>23057</v>
      </c>
    </row>
    <row r="1348" spans="1:14">
      <c r="A1348" s="269"/>
      <c r="B1348" s="269"/>
      <c r="C1348" s="111" t="s">
        <v>5823</v>
      </c>
      <c r="D1348" s="113">
        <v>1</v>
      </c>
      <c r="E1348" s="113">
        <v>0</v>
      </c>
      <c r="F1348" s="113">
        <v>0</v>
      </c>
      <c r="G1348" s="113">
        <v>0</v>
      </c>
      <c r="H1348" s="113">
        <v>0</v>
      </c>
      <c r="I1348" s="113">
        <v>0</v>
      </c>
      <c r="J1348" s="113">
        <v>0</v>
      </c>
      <c r="K1348" s="113">
        <v>0</v>
      </c>
      <c r="L1348" s="113">
        <v>0</v>
      </c>
      <c r="M1348" s="113">
        <v>1</v>
      </c>
      <c r="N1348" s="113">
        <v>7386</v>
      </c>
    </row>
    <row r="1349" spans="1:14">
      <c r="A1349" s="269"/>
      <c r="B1349" s="269"/>
      <c r="C1349" s="111" t="s">
        <v>3149</v>
      </c>
      <c r="D1349" s="113">
        <v>1</v>
      </c>
      <c r="E1349" s="113">
        <v>0</v>
      </c>
      <c r="F1349" s="113">
        <v>0</v>
      </c>
      <c r="G1349" s="113">
        <v>0</v>
      </c>
      <c r="H1349" s="113">
        <v>0</v>
      </c>
      <c r="I1349" s="113">
        <v>0</v>
      </c>
      <c r="J1349" s="113">
        <v>0</v>
      </c>
      <c r="K1349" s="113">
        <v>1</v>
      </c>
      <c r="L1349" s="113">
        <v>0</v>
      </c>
      <c r="M1349" s="113">
        <v>0</v>
      </c>
      <c r="N1349" s="113">
        <v>15463</v>
      </c>
    </row>
    <row r="1350" spans="1:14">
      <c r="A1350" s="269"/>
      <c r="B1350" s="269"/>
      <c r="C1350" s="111" t="s">
        <v>2465</v>
      </c>
      <c r="D1350" s="113">
        <v>0</v>
      </c>
      <c r="E1350" s="113">
        <v>1</v>
      </c>
      <c r="F1350" s="113">
        <v>0</v>
      </c>
      <c r="G1350" s="113">
        <v>0</v>
      </c>
      <c r="H1350" s="113">
        <v>0</v>
      </c>
      <c r="I1350" s="113">
        <v>0</v>
      </c>
      <c r="J1350" s="113">
        <v>0</v>
      </c>
      <c r="K1350" s="113">
        <v>1</v>
      </c>
      <c r="L1350" s="113">
        <v>0</v>
      </c>
      <c r="M1350" s="113">
        <v>0</v>
      </c>
      <c r="N1350" s="113">
        <v>2985</v>
      </c>
    </row>
    <row r="1351" spans="1:14">
      <c r="A1351" s="269"/>
      <c r="B1351" s="269" t="s">
        <v>1951</v>
      </c>
      <c r="C1351" s="111"/>
      <c r="D1351" s="112">
        <v>5</v>
      </c>
      <c r="E1351" s="112">
        <v>2</v>
      </c>
      <c r="F1351" s="112">
        <v>1</v>
      </c>
      <c r="G1351" s="112">
        <v>0</v>
      </c>
      <c r="H1351" s="112">
        <v>0</v>
      </c>
      <c r="I1351" s="112">
        <v>1</v>
      </c>
      <c r="J1351" s="112"/>
      <c r="K1351" s="112"/>
      <c r="L1351" s="112"/>
      <c r="M1351" s="112"/>
      <c r="N1351" s="112"/>
    </row>
    <row r="1352" spans="1:14" ht="19">
      <c r="A1352" s="269"/>
      <c r="B1352" s="269"/>
      <c r="C1352" s="116" t="s">
        <v>7619</v>
      </c>
      <c r="D1352" s="113">
        <v>5</v>
      </c>
      <c r="E1352" s="113">
        <v>2</v>
      </c>
      <c r="F1352" s="113">
        <v>1</v>
      </c>
      <c r="G1352" s="113">
        <v>0</v>
      </c>
      <c r="H1352" s="113">
        <v>0</v>
      </c>
      <c r="I1352" s="113">
        <v>1</v>
      </c>
      <c r="J1352" s="113">
        <v>0</v>
      </c>
      <c r="K1352" s="113">
        <v>2</v>
      </c>
      <c r="L1352" s="113">
        <v>3</v>
      </c>
      <c r="M1352" s="113">
        <v>3</v>
      </c>
      <c r="N1352" s="113">
        <v>32498</v>
      </c>
    </row>
    <row r="1353" spans="1:14">
      <c r="A1353" s="269"/>
      <c r="B1353" s="269" t="s">
        <v>1955</v>
      </c>
      <c r="C1353" s="111"/>
      <c r="D1353" s="112">
        <v>2</v>
      </c>
      <c r="E1353" s="112">
        <v>0</v>
      </c>
      <c r="F1353" s="112">
        <v>1</v>
      </c>
      <c r="G1353" s="112">
        <v>0</v>
      </c>
      <c r="H1353" s="112">
        <v>0</v>
      </c>
      <c r="I1353" s="112">
        <v>0</v>
      </c>
      <c r="J1353" s="112"/>
      <c r="K1353" s="112"/>
      <c r="L1353" s="112"/>
      <c r="M1353" s="112"/>
      <c r="N1353" s="112"/>
    </row>
    <row r="1354" spans="1:14">
      <c r="A1354" s="269"/>
      <c r="B1354" s="269"/>
      <c r="C1354" s="111" t="s">
        <v>2320</v>
      </c>
      <c r="D1354" s="113">
        <v>1</v>
      </c>
      <c r="E1354" s="113">
        <v>0</v>
      </c>
      <c r="F1354" s="113">
        <v>1</v>
      </c>
      <c r="G1354" s="113">
        <v>0</v>
      </c>
      <c r="H1354" s="113">
        <v>0</v>
      </c>
      <c r="I1354" s="113">
        <v>0</v>
      </c>
      <c r="J1354" s="113">
        <v>0</v>
      </c>
      <c r="K1354" s="113">
        <v>2</v>
      </c>
      <c r="L1354" s="113">
        <v>0</v>
      </c>
      <c r="M1354" s="113">
        <v>0</v>
      </c>
      <c r="N1354" s="113"/>
    </row>
    <row r="1355" spans="1:14">
      <c r="A1355" s="269"/>
      <c r="B1355" s="269"/>
      <c r="C1355" s="111" t="s">
        <v>2442</v>
      </c>
      <c r="D1355" s="113">
        <v>1</v>
      </c>
      <c r="E1355" s="113">
        <v>0</v>
      </c>
      <c r="F1355" s="113">
        <v>0</v>
      </c>
      <c r="G1355" s="113">
        <v>0</v>
      </c>
      <c r="H1355" s="113">
        <v>0</v>
      </c>
      <c r="I1355" s="113">
        <v>0</v>
      </c>
      <c r="J1355" s="113">
        <v>0</v>
      </c>
      <c r="K1355" s="113">
        <v>0</v>
      </c>
      <c r="L1355" s="113">
        <v>1</v>
      </c>
      <c r="M1355" s="113">
        <v>0</v>
      </c>
      <c r="N1355" s="113"/>
    </row>
    <row r="1356" spans="1:14">
      <c r="A1356" s="269"/>
      <c r="B1356" s="269" t="s">
        <v>1963</v>
      </c>
      <c r="C1356" s="111"/>
      <c r="D1356" s="112">
        <v>7</v>
      </c>
      <c r="E1356" s="112">
        <v>1</v>
      </c>
      <c r="F1356" s="112">
        <v>0</v>
      </c>
      <c r="G1356" s="112">
        <v>2</v>
      </c>
      <c r="H1356" s="112">
        <v>0</v>
      </c>
      <c r="I1356" s="112">
        <v>0</v>
      </c>
      <c r="J1356" s="112"/>
      <c r="K1356" s="112"/>
      <c r="L1356" s="112"/>
      <c r="M1356" s="112"/>
      <c r="N1356" s="112"/>
    </row>
    <row r="1357" spans="1:14">
      <c r="A1357" s="269"/>
      <c r="B1357" s="269"/>
      <c r="C1357" s="111" t="s">
        <v>5824</v>
      </c>
      <c r="D1357" s="113">
        <v>2</v>
      </c>
      <c r="E1357" s="113">
        <v>0</v>
      </c>
      <c r="F1357" s="113">
        <v>0</v>
      </c>
      <c r="G1357" s="113">
        <v>0</v>
      </c>
      <c r="H1357" s="113">
        <v>0</v>
      </c>
      <c r="I1357" s="113">
        <v>0</v>
      </c>
      <c r="J1357" s="113">
        <v>0</v>
      </c>
      <c r="K1357" s="113">
        <v>1</v>
      </c>
      <c r="L1357" s="113">
        <v>0</v>
      </c>
      <c r="M1357" s="113">
        <v>1</v>
      </c>
      <c r="N1357" s="113"/>
    </row>
    <row r="1358" spans="1:14">
      <c r="A1358" s="269"/>
      <c r="B1358" s="269"/>
      <c r="C1358" s="111" t="s">
        <v>2449</v>
      </c>
      <c r="D1358" s="113">
        <v>0</v>
      </c>
      <c r="E1358" s="113">
        <v>1</v>
      </c>
      <c r="F1358" s="113">
        <v>0</v>
      </c>
      <c r="G1358" s="113">
        <v>2</v>
      </c>
      <c r="H1358" s="113">
        <v>0</v>
      </c>
      <c r="I1358" s="113">
        <v>0</v>
      </c>
      <c r="J1358" s="113">
        <v>2</v>
      </c>
      <c r="K1358" s="113">
        <v>0</v>
      </c>
      <c r="L1358" s="113">
        <v>1</v>
      </c>
      <c r="M1358" s="113">
        <v>0</v>
      </c>
      <c r="N1358" s="113"/>
    </row>
    <row r="1359" spans="1:14">
      <c r="A1359" s="269"/>
      <c r="B1359" s="269"/>
      <c r="C1359" s="111" t="s">
        <v>5825</v>
      </c>
      <c r="D1359" s="113">
        <v>1</v>
      </c>
      <c r="E1359" s="113">
        <v>0</v>
      </c>
      <c r="F1359" s="113">
        <v>0</v>
      </c>
      <c r="G1359" s="113">
        <v>0</v>
      </c>
      <c r="H1359" s="113">
        <v>0</v>
      </c>
      <c r="I1359" s="113">
        <v>0</v>
      </c>
      <c r="J1359" s="113">
        <v>0</v>
      </c>
      <c r="K1359" s="113">
        <v>1</v>
      </c>
      <c r="L1359" s="113">
        <v>0</v>
      </c>
      <c r="M1359" s="113">
        <v>0</v>
      </c>
      <c r="N1359" s="113"/>
    </row>
    <row r="1360" spans="1:14">
      <c r="A1360" s="269"/>
      <c r="B1360" s="269"/>
      <c r="C1360" s="111" t="s">
        <v>5826</v>
      </c>
      <c r="D1360" s="113">
        <v>1</v>
      </c>
      <c r="E1360" s="113">
        <v>0</v>
      </c>
      <c r="F1360" s="113">
        <v>0</v>
      </c>
      <c r="G1360" s="113">
        <v>0</v>
      </c>
      <c r="H1360" s="113">
        <v>0</v>
      </c>
      <c r="I1360" s="113">
        <v>0</v>
      </c>
      <c r="J1360" s="113">
        <v>0</v>
      </c>
      <c r="K1360" s="113">
        <v>1</v>
      </c>
      <c r="L1360" s="113">
        <v>0</v>
      </c>
      <c r="M1360" s="113">
        <v>0</v>
      </c>
      <c r="N1360" s="113"/>
    </row>
    <row r="1361" spans="1:14">
      <c r="A1361" s="269"/>
      <c r="B1361" s="269"/>
      <c r="C1361" s="111" t="s">
        <v>5827</v>
      </c>
      <c r="D1361" s="113">
        <v>2</v>
      </c>
      <c r="E1361" s="113">
        <v>0</v>
      </c>
      <c r="F1361" s="113">
        <v>0</v>
      </c>
      <c r="G1361" s="113">
        <v>0</v>
      </c>
      <c r="H1361" s="113">
        <v>0</v>
      </c>
      <c r="I1361" s="113">
        <v>0</v>
      </c>
      <c r="J1361" s="113">
        <v>2</v>
      </c>
      <c r="K1361" s="113">
        <v>0</v>
      </c>
      <c r="L1361" s="113">
        <v>0</v>
      </c>
      <c r="M1361" s="113">
        <v>0</v>
      </c>
      <c r="N1361" s="113"/>
    </row>
    <row r="1362" spans="1:14">
      <c r="A1362" s="269"/>
      <c r="B1362" s="269"/>
      <c r="C1362" s="111" t="s">
        <v>4115</v>
      </c>
      <c r="D1362" s="113">
        <v>1</v>
      </c>
      <c r="E1362" s="113">
        <v>0</v>
      </c>
      <c r="F1362" s="113">
        <v>0</v>
      </c>
      <c r="G1362" s="113">
        <v>0</v>
      </c>
      <c r="H1362" s="113">
        <v>0</v>
      </c>
      <c r="I1362" s="113">
        <v>0</v>
      </c>
      <c r="J1362" s="113">
        <v>1</v>
      </c>
      <c r="K1362" s="113">
        <v>0</v>
      </c>
      <c r="L1362" s="113">
        <v>0</v>
      </c>
      <c r="M1362" s="113">
        <v>0</v>
      </c>
      <c r="N1362" s="113"/>
    </row>
    <row r="1363" spans="1:14">
      <c r="A1363" s="269" t="s">
        <v>99</v>
      </c>
      <c r="B1363" s="117" t="s">
        <v>1904</v>
      </c>
      <c r="C1363" s="111"/>
      <c r="D1363" s="112">
        <v>174</v>
      </c>
      <c r="E1363" s="112">
        <v>19</v>
      </c>
      <c r="F1363" s="112">
        <v>30</v>
      </c>
      <c r="G1363" s="112">
        <v>1</v>
      </c>
      <c r="H1363" s="112">
        <v>2</v>
      </c>
      <c r="I1363" s="112">
        <v>6</v>
      </c>
      <c r="J1363" s="112"/>
      <c r="K1363" s="112"/>
      <c r="L1363" s="112"/>
      <c r="M1363" s="112"/>
      <c r="N1363" s="112"/>
    </row>
    <row r="1364" spans="1:14">
      <c r="A1364" s="269"/>
      <c r="B1364" s="268" t="s">
        <v>1905</v>
      </c>
      <c r="C1364" s="111"/>
      <c r="D1364" s="112">
        <v>149</v>
      </c>
      <c r="E1364" s="112">
        <v>13</v>
      </c>
      <c r="F1364" s="112">
        <v>28</v>
      </c>
      <c r="G1364" s="112">
        <v>1</v>
      </c>
      <c r="H1364" s="112">
        <v>2</v>
      </c>
      <c r="I1364" s="112">
        <v>5</v>
      </c>
      <c r="J1364" s="112"/>
      <c r="K1364" s="112"/>
      <c r="L1364" s="112"/>
      <c r="M1364" s="112"/>
      <c r="N1364" s="112"/>
    </row>
    <row r="1365" spans="1:14">
      <c r="A1365" s="269"/>
      <c r="B1365" s="268"/>
      <c r="C1365" s="111" t="s">
        <v>3162</v>
      </c>
      <c r="D1365" s="113">
        <v>1</v>
      </c>
      <c r="E1365" s="113">
        <v>0</v>
      </c>
      <c r="F1365" s="113">
        <v>0</v>
      </c>
      <c r="G1365" s="113">
        <v>0</v>
      </c>
      <c r="H1365" s="113">
        <v>0</v>
      </c>
      <c r="I1365" s="113">
        <v>0</v>
      </c>
      <c r="J1365" s="113">
        <v>0</v>
      </c>
      <c r="K1365" s="113">
        <v>0</v>
      </c>
      <c r="L1365" s="113">
        <v>1</v>
      </c>
      <c r="M1365" s="113">
        <v>0</v>
      </c>
      <c r="N1365" s="113">
        <v>20760</v>
      </c>
    </row>
    <row r="1366" spans="1:14">
      <c r="A1366" s="269"/>
      <c r="B1366" s="268"/>
      <c r="C1366" s="111" t="s">
        <v>3503</v>
      </c>
      <c r="D1366" s="113">
        <v>6</v>
      </c>
      <c r="E1366" s="113">
        <v>2</v>
      </c>
      <c r="F1366" s="113">
        <v>1</v>
      </c>
      <c r="G1366" s="113">
        <v>0</v>
      </c>
      <c r="H1366" s="113">
        <v>0</v>
      </c>
      <c r="I1366" s="113">
        <v>0</v>
      </c>
      <c r="J1366" s="113">
        <v>3</v>
      </c>
      <c r="K1366" s="113">
        <v>1</v>
      </c>
      <c r="L1366" s="113">
        <v>0</v>
      </c>
      <c r="M1366" s="113">
        <v>5</v>
      </c>
      <c r="N1366" s="113">
        <v>337375</v>
      </c>
    </row>
    <row r="1367" spans="1:14" ht="19">
      <c r="A1367" s="269"/>
      <c r="B1367" s="268"/>
      <c r="C1367" s="116" t="s">
        <v>7620</v>
      </c>
      <c r="D1367" s="113">
        <v>126</v>
      </c>
      <c r="E1367" s="113">
        <v>9</v>
      </c>
      <c r="F1367" s="113">
        <v>21</v>
      </c>
      <c r="G1367" s="113">
        <v>0</v>
      </c>
      <c r="H1367" s="113">
        <v>1</v>
      </c>
      <c r="I1367" s="113">
        <v>4</v>
      </c>
      <c r="J1367" s="113">
        <v>30</v>
      </c>
      <c r="K1367" s="113">
        <v>39</v>
      </c>
      <c r="L1367" s="113">
        <v>32</v>
      </c>
      <c r="M1367" s="113">
        <v>54</v>
      </c>
      <c r="N1367" s="113">
        <v>1685021</v>
      </c>
    </row>
    <row r="1368" spans="1:14">
      <c r="A1368" s="269"/>
      <c r="B1368" s="268"/>
      <c r="C1368" s="116" t="s">
        <v>5828</v>
      </c>
      <c r="D1368" s="113">
        <v>3</v>
      </c>
      <c r="E1368" s="113">
        <v>0</v>
      </c>
      <c r="F1368" s="113">
        <v>1</v>
      </c>
      <c r="G1368" s="113">
        <v>0</v>
      </c>
      <c r="H1368" s="113">
        <v>0</v>
      </c>
      <c r="I1368" s="113">
        <v>0</v>
      </c>
      <c r="J1368" s="113">
        <v>1</v>
      </c>
      <c r="K1368" s="113">
        <v>2</v>
      </c>
      <c r="L1368" s="113">
        <v>0</v>
      </c>
      <c r="M1368" s="113">
        <v>1</v>
      </c>
      <c r="N1368" s="113">
        <v>264877</v>
      </c>
    </row>
    <row r="1369" spans="1:14">
      <c r="A1369" s="269"/>
      <c r="B1369" s="268"/>
      <c r="C1369" s="116" t="s">
        <v>2661</v>
      </c>
      <c r="D1369" s="113">
        <v>11</v>
      </c>
      <c r="E1369" s="113">
        <v>2</v>
      </c>
      <c r="F1369" s="113">
        <v>4</v>
      </c>
      <c r="G1369" s="113">
        <v>1</v>
      </c>
      <c r="H1369" s="113">
        <v>1</v>
      </c>
      <c r="I1369" s="113">
        <v>1</v>
      </c>
      <c r="J1369" s="113">
        <v>4</v>
      </c>
      <c r="K1369" s="113">
        <v>8</v>
      </c>
      <c r="L1369" s="113">
        <v>4</v>
      </c>
      <c r="M1369" s="113">
        <v>4</v>
      </c>
      <c r="N1369" s="113">
        <v>262919</v>
      </c>
    </row>
    <row r="1370" spans="1:14">
      <c r="A1370" s="269"/>
      <c r="B1370" s="268"/>
      <c r="C1370" s="116" t="s">
        <v>5829</v>
      </c>
      <c r="D1370" s="113">
        <v>2</v>
      </c>
      <c r="E1370" s="113">
        <v>0</v>
      </c>
      <c r="F1370" s="113">
        <v>1</v>
      </c>
      <c r="G1370" s="113">
        <v>0</v>
      </c>
      <c r="H1370" s="113">
        <v>0</v>
      </c>
      <c r="I1370" s="113">
        <v>0</v>
      </c>
      <c r="J1370" s="113">
        <v>0</v>
      </c>
      <c r="K1370" s="113">
        <v>2</v>
      </c>
      <c r="L1370" s="113">
        <v>0</v>
      </c>
      <c r="M1370" s="113">
        <v>1</v>
      </c>
      <c r="N1370" s="113">
        <v>108612</v>
      </c>
    </row>
    <row r="1371" spans="1:14">
      <c r="A1371" s="269"/>
      <c r="B1371" s="268" t="s">
        <v>1951</v>
      </c>
      <c r="C1371" s="116"/>
      <c r="D1371" s="112">
        <v>1</v>
      </c>
      <c r="E1371" s="112">
        <v>0</v>
      </c>
      <c r="F1371" s="112">
        <v>0</v>
      </c>
      <c r="G1371" s="112">
        <v>0</v>
      </c>
      <c r="H1371" s="112">
        <v>0</v>
      </c>
      <c r="I1371" s="112">
        <v>0</v>
      </c>
      <c r="J1371" s="112"/>
      <c r="K1371" s="112"/>
      <c r="L1371" s="112"/>
      <c r="M1371" s="112"/>
      <c r="N1371" s="112"/>
    </row>
    <row r="1372" spans="1:14">
      <c r="A1372" s="269"/>
      <c r="B1372" s="268"/>
      <c r="C1372" s="116" t="s">
        <v>3157</v>
      </c>
      <c r="D1372" s="113">
        <v>1</v>
      </c>
      <c r="E1372" s="113">
        <v>0</v>
      </c>
      <c r="F1372" s="113">
        <v>0</v>
      </c>
      <c r="G1372" s="113">
        <v>0</v>
      </c>
      <c r="H1372" s="113">
        <v>0</v>
      </c>
      <c r="I1372" s="113">
        <v>0</v>
      </c>
      <c r="J1372" s="113">
        <v>0</v>
      </c>
      <c r="K1372" s="113">
        <v>0</v>
      </c>
      <c r="L1372" s="113">
        <v>1</v>
      </c>
      <c r="M1372" s="113">
        <v>0</v>
      </c>
      <c r="N1372" s="113">
        <v>23692</v>
      </c>
    </row>
    <row r="1373" spans="1:14">
      <c r="A1373" s="269"/>
      <c r="B1373" s="268" t="s">
        <v>1955</v>
      </c>
      <c r="C1373" s="116"/>
      <c r="D1373" s="112">
        <v>8</v>
      </c>
      <c r="E1373" s="112">
        <v>1</v>
      </c>
      <c r="F1373" s="112">
        <v>0</v>
      </c>
      <c r="G1373" s="112">
        <v>0</v>
      </c>
      <c r="H1373" s="112">
        <v>0</v>
      </c>
      <c r="I1373" s="112">
        <v>0</v>
      </c>
      <c r="J1373" s="112"/>
      <c r="K1373" s="112"/>
      <c r="L1373" s="112"/>
      <c r="M1373" s="112"/>
      <c r="N1373" s="112"/>
    </row>
    <row r="1374" spans="1:14">
      <c r="A1374" s="269"/>
      <c r="B1374" s="268"/>
      <c r="C1374" s="116" t="s">
        <v>3159</v>
      </c>
      <c r="D1374" s="113">
        <v>1</v>
      </c>
      <c r="E1374" s="113">
        <v>0</v>
      </c>
      <c r="F1374" s="113">
        <v>0</v>
      </c>
      <c r="G1374" s="113">
        <v>0</v>
      </c>
      <c r="H1374" s="113">
        <v>0</v>
      </c>
      <c r="I1374" s="113">
        <v>0</v>
      </c>
      <c r="J1374" s="113">
        <v>0</v>
      </c>
      <c r="K1374" s="113">
        <v>0</v>
      </c>
      <c r="L1374" s="113">
        <v>0</v>
      </c>
      <c r="M1374" s="113">
        <v>1</v>
      </c>
      <c r="N1374" s="113"/>
    </row>
    <row r="1375" spans="1:14" ht="19">
      <c r="A1375" s="269"/>
      <c r="B1375" s="268"/>
      <c r="C1375" s="111" t="s">
        <v>7621</v>
      </c>
      <c r="D1375" s="113">
        <v>7</v>
      </c>
      <c r="E1375" s="113">
        <v>1</v>
      </c>
      <c r="F1375" s="113">
        <v>0</v>
      </c>
      <c r="G1375" s="113">
        <v>0</v>
      </c>
      <c r="H1375" s="113">
        <v>0</v>
      </c>
      <c r="I1375" s="113">
        <v>0</v>
      </c>
      <c r="J1375" s="113">
        <v>2</v>
      </c>
      <c r="K1375" s="113">
        <v>1</v>
      </c>
      <c r="L1375" s="113">
        <v>1</v>
      </c>
      <c r="M1375" s="113">
        <v>3</v>
      </c>
      <c r="N1375" s="113"/>
    </row>
    <row r="1376" spans="1:14">
      <c r="A1376" s="269"/>
      <c r="B1376" s="268" t="s">
        <v>1963</v>
      </c>
      <c r="C1376" s="111"/>
      <c r="D1376" s="112">
        <v>7</v>
      </c>
      <c r="E1376" s="112">
        <v>5</v>
      </c>
      <c r="F1376" s="112">
        <v>1</v>
      </c>
      <c r="G1376" s="112">
        <v>0</v>
      </c>
      <c r="H1376" s="112">
        <v>0</v>
      </c>
      <c r="I1376" s="112">
        <v>1</v>
      </c>
      <c r="J1376" s="112"/>
      <c r="K1376" s="112"/>
      <c r="L1376" s="112"/>
      <c r="M1376" s="112"/>
      <c r="N1376" s="112"/>
    </row>
    <row r="1377" spans="1:14">
      <c r="A1377" s="269"/>
      <c r="B1377" s="268"/>
      <c r="C1377" s="111" t="s">
        <v>2320</v>
      </c>
      <c r="D1377" s="113">
        <v>2</v>
      </c>
      <c r="E1377" s="113">
        <v>0</v>
      </c>
      <c r="F1377" s="113">
        <v>0</v>
      </c>
      <c r="G1377" s="113">
        <v>0</v>
      </c>
      <c r="H1377" s="113">
        <v>0</v>
      </c>
      <c r="I1377" s="113">
        <v>1</v>
      </c>
      <c r="J1377" s="113">
        <v>0</v>
      </c>
      <c r="K1377" s="113">
        <v>0</v>
      </c>
      <c r="L1377" s="113">
        <v>0</v>
      </c>
      <c r="M1377" s="113">
        <v>3</v>
      </c>
      <c r="N1377" s="113"/>
    </row>
    <row r="1378" spans="1:14">
      <c r="A1378" s="269"/>
      <c r="B1378" s="268"/>
      <c r="C1378" s="111" t="s">
        <v>3162</v>
      </c>
      <c r="D1378" s="113">
        <v>0</v>
      </c>
      <c r="E1378" s="113">
        <v>0</v>
      </c>
      <c r="F1378" s="113">
        <v>1</v>
      </c>
      <c r="G1378" s="113">
        <v>0</v>
      </c>
      <c r="H1378" s="113">
        <v>0</v>
      </c>
      <c r="I1378" s="113">
        <v>0</v>
      </c>
      <c r="J1378" s="113">
        <v>0</v>
      </c>
      <c r="K1378" s="113">
        <v>1</v>
      </c>
      <c r="L1378" s="113">
        <v>0</v>
      </c>
      <c r="M1378" s="113">
        <v>0</v>
      </c>
      <c r="N1378" s="113"/>
    </row>
    <row r="1379" spans="1:14">
      <c r="A1379" s="269"/>
      <c r="B1379" s="268"/>
      <c r="C1379" s="111" t="s">
        <v>3163</v>
      </c>
      <c r="D1379" s="113">
        <v>1</v>
      </c>
      <c r="E1379" s="113">
        <v>0</v>
      </c>
      <c r="F1379" s="113">
        <v>0</v>
      </c>
      <c r="G1379" s="113">
        <v>0</v>
      </c>
      <c r="H1379" s="113">
        <v>0</v>
      </c>
      <c r="I1379" s="113">
        <v>0</v>
      </c>
      <c r="J1379" s="113">
        <v>1</v>
      </c>
      <c r="K1379" s="113">
        <v>0</v>
      </c>
      <c r="L1379" s="113">
        <v>0</v>
      </c>
      <c r="M1379" s="113">
        <v>0</v>
      </c>
      <c r="N1379" s="113"/>
    </row>
    <row r="1380" spans="1:14" ht="19">
      <c r="A1380" s="269"/>
      <c r="B1380" s="268"/>
      <c r="C1380" s="116" t="s">
        <v>7622</v>
      </c>
      <c r="D1380" s="113">
        <v>4</v>
      </c>
      <c r="E1380" s="113">
        <v>5</v>
      </c>
      <c r="F1380" s="113">
        <v>0</v>
      </c>
      <c r="G1380" s="113">
        <v>0</v>
      </c>
      <c r="H1380" s="113">
        <v>0</v>
      </c>
      <c r="I1380" s="113">
        <v>0</v>
      </c>
      <c r="J1380" s="113">
        <v>2</v>
      </c>
      <c r="K1380" s="113">
        <v>2</v>
      </c>
      <c r="L1380" s="113">
        <v>0</v>
      </c>
      <c r="M1380" s="113">
        <v>1</v>
      </c>
      <c r="N1380" s="113"/>
    </row>
    <row r="1381" spans="1:14">
      <c r="A1381" s="269"/>
      <c r="B1381" s="268" t="s">
        <v>2255</v>
      </c>
      <c r="C1381" s="119"/>
      <c r="D1381" s="112">
        <v>7</v>
      </c>
      <c r="E1381" s="112">
        <v>0</v>
      </c>
      <c r="F1381" s="112">
        <v>0</v>
      </c>
      <c r="G1381" s="112">
        <v>0</v>
      </c>
      <c r="H1381" s="112">
        <v>0</v>
      </c>
      <c r="I1381" s="112">
        <v>0</v>
      </c>
      <c r="J1381" s="112"/>
      <c r="K1381" s="112"/>
      <c r="L1381" s="112"/>
      <c r="M1381" s="112"/>
      <c r="N1381" s="112"/>
    </row>
    <row r="1382" spans="1:14">
      <c r="A1382" s="269"/>
      <c r="B1382" s="268"/>
      <c r="C1382" s="111" t="s">
        <v>2256</v>
      </c>
      <c r="D1382" s="113"/>
      <c r="E1382" s="113"/>
      <c r="F1382" s="113"/>
      <c r="G1382" s="113"/>
      <c r="H1382" s="113"/>
      <c r="I1382" s="113"/>
      <c r="J1382" s="113"/>
      <c r="K1382" s="113"/>
      <c r="L1382" s="113"/>
      <c r="M1382" s="113"/>
      <c r="N1382" s="113"/>
    </row>
    <row r="1383" spans="1:14" ht="19">
      <c r="A1383" s="269"/>
      <c r="B1383" s="268"/>
      <c r="C1383" s="119" t="s">
        <v>7623</v>
      </c>
      <c r="D1383" s="113">
        <v>2</v>
      </c>
      <c r="E1383" s="113">
        <v>0</v>
      </c>
      <c r="F1383" s="113">
        <v>0</v>
      </c>
      <c r="G1383" s="113">
        <v>0</v>
      </c>
      <c r="H1383" s="113">
        <v>0</v>
      </c>
      <c r="I1383" s="113">
        <v>0</v>
      </c>
      <c r="J1383" s="113">
        <v>1</v>
      </c>
      <c r="K1383" s="113">
        <v>0</v>
      </c>
      <c r="L1383" s="113">
        <v>0</v>
      </c>
      <c r="M1383" s="113">
        <v>0</v>
      </c>
      <c r="N1383" s="113"/>
    </row>
    <row r="1384" spans="1:14" ht="19">
      <c r="A1384" s="269"/>
      <c r="B1384" s="268"/>
      <c r="C1384" s="119" t="s">
        <v>7624</v>
      </c>
      <c r="D1384" s="113">
        <v>5</v>
      </c>
      <c r="E1384" s="113">
        <v>0</v>
      </c>
      <c r="F1384" s="113">
        <v>0</v>
      </c>
      <c r="G1384" s="113">
        <v>0</v>
      </c>
      <c r="H1384" s="113">
        <v>0</v>
      </c>
      <c r="I1384" s="113">
        <v>0</v>
      </c>
      <c r="J1384" s="113">
        <v>0</v>
      </c>
      <c r="K1384" s="113">
        <v>1</v>
      </c>
      <c r="L1384" s="113">
        <v>2</v>
      </c>
      <c r="M1384" s="113">
        <v>0</v>
      </c>
      <c r="N1384" s="113"/>
    </row>
    <row r="1385" spans="1:14">
      <c r="A1385" s="269"/>
      <c r="B1385" s="269" t="s">
        <v>2259</v>
      </c>
      <c r="C1385" s="111"/>
      <c r="D1385" s="112">
        <v>2</v>
      </c>
      <c r="E1385" s="112">
        <v>0</v>
      </c>
      <c r="F1385" s="112">
        <v>1</v>
      </c>
      <c r="G1385" s="112">
        <v>0</v>
      </c>
      <c r="H1385" s="112">
        <v>0</v>
      </c>
      <c r="I1385" s="112">
        <v>0</v>
      </c>
      <c r="J1385" s="112"/>
      <c r="K1385" s="112"/>
      <c r="L1385" s="112"/>
      <c r="M1385" s="112"/>
      <c r="N1385" s="112"/>
    </row>
    <row r="1386" spans="1:14">
      <c r="A1386" s="269"/>
      <c r="B1386" s="269"/>
      <c r="C1386" s="111" t="s">
        <v>5830</v>
      </c>
      <c r="D1386" s="113">
        <v>1</v>
      </c>
      <c r="E1386" s="113">
        <v>0</v>
      </c>
      <c r="F1386" s="113">
        <v>1</v>
      </c>
      <c r="G1386" s="113">
        <v>0</v>
      </c>
      <c r="H1386" s="113">
        <v>0</v>
      </c>
      <c r="I1386" s="113">
        <v>0</v>
      </c>
      <c r="J1386" s="113">
        <v>0</v>
      </c>
      <c r="K1386" s="113">
        <v>0</v>
      </c>
      <c r="L1386" s="113">
        <v>0</v>
      </c>
      <c r="M1386" s="113">
        <v>2</v>
      </c>
      <c r="N1386" s="113"/>
    </row>
    <row r="1387" spans="1:14">
      <c r="A1387" s="269"/>
      <c r="B1387" s="269"/>
      <c r="C1387" s="111" t="s">
        <v>5831</v>
      </c>
      <c r="D1387" s="113">
        <v>1</v>
      </c>
      <c r="E1387" s="113">
        <v>0</v>
      </c>
      <c r="F1387" s="113">
        <v>0</v>
      </c>
      <c r="G1387" s="113">
        <v>0</v>
      </c>
      <c r="H1387" s="113">
        <v>0</v>
      </c>
      <c r="I1387" s="113">
        <v>0</v>
      </c>
      <c r="J1387" s="113">
        <v>0</v>
      </c>
      <c r="K1387" s="113">
        <v>1</v>
      </c>
      <c r="L1387" s="113">
        <v>0</v>
      </c>
      <c r="M1387" s="113">
        <v>0</v>
      </c>
      <c r="N1387" s="113"/>
    </row>
    <row r="1388" spans="1:14">
      <c r="A1388" s="269" t="s">
        <v>100</v>
      </c>
      <c r="B1388" s="114" t="s">
        <v>1904</v>
      </c>
      <c r="C1388" s="111"/>
      <c r="D1388" s="112">
        <v>16</v>
      </c>
      <c r="E1388" s="112">
        <v>8</v>
      </c>
      <c r="F1388" s="112">
        <v>7</v>
      </c>
      <c r="G1388" s="112">
        <v>1</v>
      </c>
      <c r="H1388" s="112">
        <v>1</v>
      </c>
      <c r="I1388" s="112">
        <v>1</v>
      </c>
      <c r="J1388" s="112"/>
      <c r="K1388" s="112"/>
      <c r="L1388" s="112"/>
      <c r="M1388" s="112"/>
      <c r="N1388" s="112"/>
    </row>
    <row r="1389" spans="1:14">
      <c r="A1389" s="269"/>
      <c r="B1389" s="269" t="s">
        <v>1905</v>
      </c>
      <c r="C1389" s="111"/>
      <c r="D1389" s="112">
        <v>15</v>
      </c>
      <c r="E1389" s="112">
        <v>7</v>
      </c>
      <c r="F1389" s="112">
        <v>7</v>
      </c>
      <c r="G1389" s="112">
        <v>1</v>
      </c>
      <c r="H1389" s="112">
        <v>1</v>
      </c>
      <c r="I1389" s="112">
        <v>1</v>
      </c>
      <c r="J1389" s="112"/>
      <c r="K1389" s="112"/>
      <c r="L1389" s="112"/>
      <c r="M1389" s="112"/>
      <c r="N1389" s="112"/>
    </row>
    <row r="1390" spans="1:14">
      <c r="A1390" s="269"/>
      <c r="B1390" s="269"/>
      <c r="C1390" s="111" t="s">
        <v>2804</v>
      </c>
      <c r="D1390" s="113">
        <v>0</v>
      </c>
      <c r="E1390" s="113">
        <v>0</v>
      </c>
      <c r="F1390" s="113">
        <v>1</v>
      </c>
      <c r="G1390" s="113">
        <v>0</v>
      </c>
      <c r="H1390" s="113">
        <v>0</v>
      </c>
      <c r="I1390" s="113">
        <v>0</v>
      </c>
      <c r="J1390" s="113">
        <v>0</v>
      </c>
      <c r="K1390" s="113">
        <v>0</v>
      </c>
      <c r="L1390" s="113">
        <v>0</v>
      </c>
      <c r="M1390" s="113">
        <v>1</v>
      </c>
      <c r="N1390" s="113">
        <v>23137</v>
      </c>
    </row>
    <row r="1391" spans="1:14">
      <c r="A1391" s="269"/>
      <c r="B1391" s="269"/>
      <c r="C1391" s="111" t="s">
        <v>5832</v>
      </c>
      <c r="D1391" s="113">
        <v>1</v>
      </c>
      <c r="E1391" s="113">
        <v>0</v>
      </c>
      <c r="F1391" s="113">
        <v>0</v>
      </c>
      <c r="G1391" s="113">
        <v>0</v>
      </c>
      <c r="H1391" s="113">
        <v>0</v>
      </c>
      <c r="I1391" s="113">
        <v>0</v>
      </c>
      <c r="J1391" s="113">
        <v>1</v>
      </c>
      <c r="K1391" s="113">
        <v>0</v>
      </c>
      <c r="L1391" s="113">
        <v>0</v>
      </c>
      <c r="M1391" s="113">
        <v>0</v>
      </c>
      <c r="N1391" s="113">
        <v>8119</v>
      </c>
    </row>
    <row r="1392" spans="1:14">
      <c r="A1392" s="269"/>
      <c r="B1392" s="269"/>
      <c r="C1392" s="111" t="s">
        <v>2811</v>
      </c>
      <c r="D1392" s="113">
        <v>1</v>
      </c>
      <c r="E1392" s="113">
        <v>0</v>
      </c>
      <c r="F1392" s="113">
        <v>0</v>
      </c>
      <c r="G1392" s="113">
        <v>0</v>
      </c>
      <c r="H1392" s="113">
        <v>0</v>
      </c>
      <c r="I1392" s="113">
        <v>0</v>
      </c>
      <c r="J1392" s="113">
        <v>0</v>
      </c>
      <c r="K1392" s="113">
        <v>1</v>
      </c>
      <c r="L1392" s="113">
        <v>0</v>
      </c>
      <c r="M1392" s="113">
        <v>0</v>
      </c>
      <c r="N1392" s="113">
        <v>44053</v>
      </c>
    </row>
    <row r="1393" spans="1:14">
      <c r="A1393" s="269"/>
      <c r="B1393" s="269"/>
      <c r="C1393" s="111" t="s">
        <v>5470</v>
      </c>
      <c r="D1393" s="113">
        <v>1</v>
      </c>
      <c r="E1393" s="113">
        <v>1</v>
      </c>
      <c r="F1393" s="113">
        <v>1</v>
      </c>
      <c r="G1393" s="113">
        <v>1</v>
      </c>
      <c r="H1393" s="113">
        <v>0</v>
      </c>
      <c r="I1393" s="113">
        <v>0</v>
      </c>
      <c r="J1393" s="113">
        <v>0</v>
      </c>
      <c r="K1393" s="113">
        <v>2</v>
      </c>
      <c r="L1393" s="113">
        <v>2</v>
      </c>
      <c r="M1393" s="113"/>
      <c r="N1393" s="113">
        <v>33112</v>
      </c>
    </row>
    <row r="1394" spans="1:14">
      <c r="A1394" s="269"/>
      <c r="B1394" s="269"/>
      <c r="C1394" s="111" t="s">
        <v>3173</v>
      </c>
      <c r="D1394" s="113">
        <v>3</v>
      </c>
      <c r="E1394" s="113">
        <v>0</v>
      </c>
      <c r="F1394" s="113">
        <v>1</v>
      </c>
      <c r="G1394" s="113">
        <v>0</v>
      </c>
      <c r="H1394" s="113">
        <v>0</v>
      </c>
      <c r="I1394" s="113">
        <v>0</v>
      </c>
      <c r="J1394" s="113">
        <v>0</v>
      </c>
      <c r="K1394" s="113">
        <v>4</v>
      </c>
      <c r="L1394" s="113">
        <v>0</v>
      </c>
      <c r="M1394" s="113">
        <v>0</v>
      </c>
      <c r="N1394" s="113">
        <v>15596</v>
      </c>
    </row>
    <row r="1395" spans="1:14">
      <c r="A1395" s="269"/>
      <c r="B1395" s="269"/>
      <c r="C1395" s="111" t="s">
        <v>3175</v>
      </c>
      <c r="D1395" s="113">
        <v>1</v>
      </c>
      <c r="E1395" s="113">
        <v>0</v>
      </c>
      <c r="F1395" s="113">
        <v>0</v>
      </c>
      <c r="G1395" s="113">
        <v>0</v>
      </c>
      <c r="H1395" s="113">
        <v>0</v>
      </c>
      <c r="I1395" s="113">
        <v>0</v>
      </c>
      <c r="J1395" s="113">
        <v>0</v>
      </c>
      <c r="K1395" s="113">
        <v>1</v>
      </c>
      <c r="L1395" s="113">
        <v>0</v>
      </c>
      <c r="M1395" s="113">
        <v>0</v>
      </c>
      <c r="N1395" s="113">
        <v>16206</v>
      </c>
    </row>
    <row r="1396" spans="1:14">
      <c r="A1396" s="269"/>
      <c r="B1396" s="269"/>
      <c r="C1396" s="111" t="s">
        <v>5833</v>
      </c>
      <c r="D1396" s="113">
        <v>0</v>
      </c>
      <c r="E1396" s="113">
        <v>1</v>
      </c>
      <c r="F1396" s="113">
        <v>0</v>
      </c>
      <c r="G1396" s="113">
        <v>0</v>
      </c>
      <c r="H1396" s="113">
        <v>0</v>
      </c>
      <c r="I1396" s="113">
        <v>0</v>
      </c>
      <c r="J1396" s="113">
        <v>1</v>
      </c>
      <c r="K1396" s="113">
        <v>0</v>
      </c>
      <c r="L1396" s="113">
        <v>0</v>
      </c>
      <c r="M1396" s="113">
        <v>0</v>
      </c>
      <c r="N1396" s="113">
        <v>8166</v>
      </c>
    </row>
    <row r="1397" spans="1:14">
      <c r="A1397" s="269"/>
      <c r="B1397" s="269"/>
      <c r="C1397" s="111" t="s">
        <v>3357</v>
      </c>
      <c r="D1397" s="113">
        <v>0</v>
      </c>
      <c r="E1397" s="113">
        <v>0</v>
      </c>
      <c r="F1397" s="113">
        <v>0</v>
      </c>
      <c r="G1397" s="113">
        <v>0</v>
      </c>
      <c r="H1397" s="113">
        <v>0</v>
      </c>
      <c r="I1397" s="113">
        <v>1</v>
      </c>
      <c r="J1397" s="113">
        <v>0</v>
      </c>
      <c r="K1397" s="113">
        <v>0</v>
      </c>
      <c r="L1397" s="113">
        <v>1</v>
      </c>
      <c r="M1397" s="113">
        <v>0</v>
      </c>
      <c r="N1397" s="113">
        <v>6549</v>
      </c>
    </row>
    <row r="1398" spans="1:14">
      <c r="A1398" s="269"/>
      <c r="B1398" s="269"/>
      <c r="C1398" s="111" t="s">
        <v>3178</v>
      </c>
      <c r="D1398" s="113">
        <v>2</v>
      </c>
      <c r="E1398" s="113">
        <v>0</v>
      </c>
      <c r="F1398" s="113">
        <v>0</v>
      </c>
      <c r="G1398" s="113">
        <v>0</v>
      </c>
      <c r="H1398" s="113">
        <v>0</v>
      </c>
      <c r="I1398" s="113">
        <v>0</v>
      </c>
      <c r="J1398" s="113">
        <v>0</v>
      </c>
      <c r="K1398" s="113">
        <v>0</v>
      </c>
      <c r="L1398" s="113">
        <v>1</v>
      </c>
      <c r="M1398" s="113">
        <v>1</v>
      </c>
      <c r="N1398" s="113">
        <v>16929</v>
      </c>
    </row>
    <row r="1399" spans="1:14">
      <c r="A1399" s="269"/>
      <c r="B1399" s="269"/>
      <c r="C1399" s="111" t="s">
        <v>2341</v>
      </c>
      <c r="D1399" s="113">
        <v>1</v>
      </c>
      <c r="E1399" s="113">
        <v>0</v>
      </c>
      <c r="F1399" s="113">
        <v>0</v>
      </c>
      <c r="G1399" s="113">
        <v>0</v>
      </c>
      <c r="H1399" s="113">
        <v>0</v>
      </c>
      <c r="I1399" s="113">
        <v>0</v>
      </c>
      <c r="J1399" s="113">
        <v>0</v>
      </c>
      <c r="K1399" s="113">
        <v>1</v>
      </c>
      <c r="L1399" s="113">
        <v>0</v>
      </c>
      <c r="M1399" s="113">
        <v>0</v>
      </c>
      <c r="N1399" s="113">
        <v>112844</v>
      </c>
    </row>
    <row r="1400" spans="1:14">
      <c r="A1400" s="269"/>
      <c r="B1400" s="269"/>
      <c r="C1400" s="111" t="s">
        <v>5834</v>
      </c>
      <c r="D1400" s="113">
        <v>0</v>
      </c>
      <c r="E1400" s="113">
        <v>0</v>
      </c>
      <c r="F1400" s="113">
        <v>1</v>
      </c>
      <c r="G1400" s="113">
        <v>0</v>
      </c>
      <c r="H1400" s="113">
        <v>0</v>
      </c>
      <c r="I1400" s="113">
        <v>0</v>
      </c>
      <c r="J1400" s="113">
        <v>0</v>
      </c>
      <c r="K1400" s="113">
        <v>0</v>
      </c>
      <c r="L1400" s="113">
        <v>0</v>
      </c>
      <c r="M1400" s="113">
        <v>1</v>
      </c>
      <c r="N1400" s="113">
        <v>27656</v>
      </c>
    </row>
    <row r="1401" spans="1:14">
      <c r="A1401" s="269"/>
      <c r="B1401" s="269"/>
      <c r="C1401" s="111" t="s">
        <v>5835</v>
      </c>
      <c r="D1401" s="113">
        <v>0</v>
      </c>
      <c r="E1401" s="113">
        <v>1</v>
      </c>
      <c r="F1401" s="113">
        <v>0</v>
      </c>
      <c r="G1401" s="113">
        <v>0</v>
      </c>
      <c r="H1401" s="113">
        <v>0</v>
      </c>
      <c r="I1401" s="113">
        <v>0</v>
      </c>
      <c r="J1401" s="113">
        <v>0</v>
      </c>
      <c r="K1401" s="113">
        <v>1</v>
      </c>
      <c r="L1401" s="113">
        <v>0</v>
      </c>
      <c r="M1401" s="113">
        <v>0</v>
      </c>
      <c r="N1401" s="113">
        <v>89431</v>
      </c>
    </row>
    <row r="1402" spans="1:14">
      <c r="A1402" s="269"/>
      <c r="B1402" s="269"/>
      <c r="C1402" s="111" t="s">
        <v>3180</v>
      </c>
      <c r="D1402" s="113">
        <v>2</v>
      </c>
      <c r="E1402" s="113">
        <v>1</v>
      </c>
      <c r="F1402" s="113">
        <v>0</v>
      </c>
      <c r="G1402" s="113">
        <v>0</v>
      </c>
      <c r="H1402" s="113">
        <v>0</v>
      </c>
      <c r="I1402" s="113">
        <v>0</v>
      </c>
      <c r="J1402" s="113">
        <v>0</v>
      </c>
      <c r="K1402" s="113">
        <v>0</v>
      </c>
      <c r="L1402" s="113">
        <v>1</v>
      </c>
      <c r="M1402" s="113">
        <v>2</v>
      </c>
      <c r="N1402" s="113">
        <v>9349</v>
      </c>
    </row>
    <row r="1403" spans="1:14">
      <c r="A1403" s="269"/>
      <c r="B1403" s="269"/>
      <c r="C1403" s="111" t="s">
        <v>5394</v>
      </c>
      <c r="D1403" s="113">
        <v>1</v>
      </c>
      <c r="E1403" s="113">
        <v>1</v>
      </c>
      <c r="F1403" s="113">
        <v>0</v>
      </c>
      <c r="G1403" s="113">
        <v>0</v>
      </c>
      <c r="H1403" s="113">
        <v>0</v>
      </c>
      <c r="I1403" s="113">
        <v>0</v>
      </c>
      <c r="J1403" s="113">
        <v>1</v>
      </c>
      <c r="K1403" s="113">
        <v>0</v>
      </c>
      <c r="L1403" s="113">
        <v>0</v>
      </c>
      <c r="M1403" s="113">
        <v>1</v>
      </c>
      <c r="N1403" s="113">
        <v>14453</v>
      </c>
    </row>
    <row r="1404" spans="1:14">
      <c r="A1404" s="269"/>
      <c r="B1404" s="269"/>
      <c r="C1404" s="111" t="s">
        <v>2840</v>
      </c>
      <c r="D1404" s="113">
        <v>0</v>
      </c>
      <c r="E1404" s="113">
        <v>0</v>
      </c>
      <c r="F1404" s="113">
        <v>0</v>
      </c>
      <c r="G1404" s="113">
        <v>0</v>
      </c>
      <c r="H1404" s="113">
        <v>1</v>
      </c>
      <c r="I1404" s="113">
        <v>0</v>
      </c>
      <c r="J1404" s="113">
        <v>0</v>
      </c>
      <c r="K1404" s="113">
        <v>1</v>
      </c>
      <c r="L1404" s="113">
        <v>0</v>
      </c>
      <c r="M1404" s="113">
        <v>0</v>
      </c>
      <c r="N1404" s="113">
        <v>4146</v>
      </c>
    </row>
    <row r="1405" spans="1:14">
      <c r="A1405" s="269"/>
      <c r="B1405" s="269"/>
      <c r="C1405" s="111" t="s">
        <v>3181</v>
      </c>
      <c r="D1405" s="113">
        <v>0</v>
      </c>
      <c r="E1405" s="113">
        <v>0</v>
      </c>
      <c r="F1405" s="113">
        <v>2</v>
      </c>
      <c r="G1405" s="113">
        <v>0</v>
      </c>
      <c r="H1405" s="113">
        <v>0</v>
      </c>
      <c r="I1405" s="113">
        <v>0</v>
      </c>
      <c r="J1405" s="113">
        <v>1</v>
      </c>
      <c r="K1405" s="113">
        <v>0</v>
      </c>
      <c r="L1405" s="113">
        <v>0</v>
      </c>
      <c r="M1405" s="113">
        <v>1</v>
      </c>
      <c r="N1405" s="113">
        <v>21913</v>
      </c>
    </row>
    <row r="1406" spans="1:14">
      <c r="A1406" s="269"/>
      <c r="B1406" s="269"/>
      <c r="C1406" s="111" t="s">
        <v>2942</v>
      </c>
      <c r="D1406" s="113">
        <v>1</v>
      </c>
      <c r="E1406" s="113">
        <v>1</v>
      </c>
      <c r="F1406" s="113">
        <v>0</v>
      </c>
      <c r="G1406" s="113">
        <v>0</v>
      </c>
      <c r="H1406" s="113">
        <v>0</v>
      </c>
      <c r="I1406" s="113">
        <v>0</v>
      </c>
      <c r="J1406" s="113">
        <v>0</v>
      </c>
      <c r="K1406" s="113">
        <v>2</v>
      </c>
      <c r="L1406" s="113">
        <v>0</v>
      </c>
      <c r="M1406" s="113"/>
      <c r="N1406" s="113">
        <v>32327</v>
      </c>
    </row>
    <row r="1407" spans="1:14">
      <c r="A1407" s="269"/>
      <c r="B1407" s="269"/>
      <c r="C1407" s="111" t="s">
        <v>5836</v>
      </c>
      <c r="D1407" s="113">
        <v>0</v>
      </c>
      <c r="E1407" s="113">
        <v>1</v>
      </c>
      <c r="F1407" s="113">
        <v>0</v>
      </c>
      <c r="G1407" s="113">
        <v>0</v>
      </c>
      <c r="H1407" s="113">
        <v>0</v>
      </c>
      <c r="I1407" s="113">
        <v>0</v>
      </c>
      <c r="J1407" s="113">
        <v>1</v>
      </c>
      <c r="K1407" s="113">
        <v>0</v>
      </c>
      <c r="L1407" s="113">
        <v>0</v>
      </c>
      <c r="M1407" s="113">
        <v>0</v>
      </c>
      <c r="N1407" s="113">
        <v>5566</v>
      </c>
    </row>
    <row r="1408" spans="1:14">
      <c r="A1408" s="269"/>
      <c r="B1408" s="269"/>
      <c r="C1408" s="111" t="s">
        <v>5837</v>
      </c>
      <c r="D1408" s="113">
        <v>1</v>
      </c>
      <c r="E1408" s="113">
        <v>0</v>
      </c>
      <c r="F1408" s="113">
        <v>1</v>
      </c>
      <c r="G1408" s="113">
        <v>0</v>
      </c>
      <c r="H1408" s="113">
        <v>0</v>
      </c>
      <c r="I1408" s="113">
        <v>0</v>
      </c>
      <c r="J1408" s="113">
        <v>0</v>
      </c>
      <c r="K1408" s="113">
        <v>1</v>
      </c>
      <c r="L1408" s="113">
        <v>1</v>
      </c>
      <c r="M1408" s="113">
        <v>0</v>
      </c>
      <c r="N1408" s="113">
        <v>8974</v>
      </c>
    </row>
    <row r="1409" spans="1:14">
      <c r="A1409" s="269"/>
      <c r="B1409" s="269" t="s">
        <v>1951</v>
      </c>
      <c r="C1409" s="111"/>
      <c r="D1409" s="112">
        <v>1</v>
      </c>
      <c r="E1409" s="112">
        <v>1</v>
      </c>
      <c r="F1409" s="112">
        <v>0</v>
      </c>
      <c r="G1409" s="112">
        <v>0</v>
      </c>
      <c r="H1409" s="112">
        <v>0</v>
      </c>
      <c r="I1409" s="112">
        <v>0</v>
      </c>
      <c r="J1409" s="112"/>
      <c r="K1409" s="112"/>
      <c r="L1409" s="112"/>
      <c r="M1409" s="112"/>
      <c r="N1409" s="112"/>
    </row>
    <row r="1410" spans="1:14">
      <c r="A1410" s="269"/>
      <c r="B1410" s="269"/>
      <c r="C1410" s="111" t="s">
        <v>3185</v>
      </c>
      <c r="D1410" s="113">
        <v>1</v>
      </c>
      <c r="E1410" s="113">
        <v>0</v>
      </c>
      <c r="F1410" s="113">
        <v>0</v>
      </c>
      <c r="G1410" s="113">
        <v>0</v>
      </c>
      <c r="H1410" s="113">
        <v>0</v>
      </c>
      <c r="I1410" s="113">
        <v>0</v>
      </c>
      <c r="J1410" s="113">
        <v>1</v>
      </c>
      <c r="K1410" s="113">
        <v>0</v>
      </c>
      <c r="L1410" s="113">
        <v>0</v>
      </c>
      <c r="M1410" s="113">
        <v>0</v>
      </c>
      <c r="N1410" s="113">
        <v>5475</v>
      </c>
    </row>
    <row r="1411" spans="1:14">
      <c r="A1411" s="269"/>
      <c r="B1411" s="269"/>
      <c r="C1411" s="111" t="s">
        <v>3186</v>
      </c>
      <c r="D1411" s="113">
        <v>0</v>
      </c>
      <c r="E1411" s="113">
        <v>1</v>
      </c>
      <c r="F1411" s="113">
        <v>0</v>
      </c>
      <c r="G1411" s="113">
        <v>0</v>
      </c>
      <c r="H1411" s="113">
        <v>0</v>
      </c>
      <c r="I1411" s="113">
        <v>0</v>
      </c>
      <c r="J1411" s="113">
        <v>0</v>
      </c>
      <c r="K1411" s="113">
        <v>1</v>
      </c>
      <c r="L1411" s="113">
        <v>0</v>
      </c>
      <c r="M1411" s="113">
        <v>0</v>
      </c>
      <c r="N1411" s="113">
        <v>16001</v>
      </c>
    </row>
    <row r="1412" spans="1:14">
      <c r="A1412" s="269" t="s">
        <v>102</v>
      </c>
      <c r="B1412" s="114" t="s">
        <v>1904</v>
      </c>
      <c r="C1412" s="111"/>
      <c r="D1412" s="112">
        <v>148</v>
      </c>
      <c r="E1412" s="112">
        <v>40</v>
      </c>
      <c r="F1412" s="112">
        <v>23</v>
      </c>
      <c r="G1412" s="112">
        <v>0</v>
      </c>
      <c r="H1412" s="112">
        <v>0</v>
      </c>
      <c r="I1412" s="112">
        <v>15</v>
      </c>
      <c r="J1412" s="112"/>
      <c r="K1412" s="112"/>
      <c r="L1412" s="112"/>
      <c r="M1412" s="112"/>
      <c r="N1412" s="112"/>
    </row>
    <row r="1413" spans="1:14">
      <c r="A1413" s="269"/>
      <c r="B1413" s="269" t="s">
        <v>1905</v>
      </c>
      <c r="C1413" s="111"/>
      <c r="D1413" s="112">
        <v>140</v>
      </c>
      <c r="E1413" s="112">
        <v>35</v>
      </c>
      <c r="F1413" s="112">
        <v>20</v>
      </c>
      <c r="G1413" s="112">
        <v>0</v>
      </c>
      <c r="H1413" s="112">
        <v>0</v>
      </c>
      <c r="I1413" s="112">
        <v>15</v>
      </c>
      <c r="J1413" s="112"/>
      <c r="K1413" s="112"/>
      <c r="L1413" s="112"/>
      <c r="M1413" s="112"/>
      <c r="N1413" s="112"/>
    </row>
    <row r="1414" spans="1:14">
      <c r="A1414" s="269"/>
      <c r="B1414" s="269"/>
      <c r="C1414" s="111" t="s">
        <v>2612</v>
      </c>
      <c r="D1414" s="113">
        <v>1</v>
      </c>
      <c r="E1414" s="113">
        <v>0</v>
      </c>
      <c r="F1414" s="113">
        <v>0</v>
      </c>
      <c r="G1414" s="113">
        <v>0</v>
      </c>
      <c r="H1414" s="113">
        <v>0</v>
      </c>
      <c r="I1414" s="113">
        <v>0</v>
      </c>
      <c r="J1414" s="113">
        <v>1</v>
      </c>
      <c r="K1414" s="113"/>
      <c r="L1414" s="113"/>
      <c r="M1414" s="113">
        <v>0</v>
      </c>
      <c r="N1414" s="113">
        <v>38053</v>
      </c>
    </row>
    <row r="1415" spans="1:14">
      <c r="A1415" s="269"/>
      <c r="B1415" s="269"/>
      <c r="C1415" s="111" t="s">
        <v>2534</v>
      </c>
      <c r="D1415" s="113">
        <v>1</v>
      </c>
      <c r="E1415" s="113">
        <v>0</v>
      </c>
      <c r="F1415" s="113">
        <v>0</v>
      </c>
      <c r="G1415" s="113">
        <v>0</v>
      </c>
      <c r="H1415" s="113">
        <v>0</v>
      </c>
      <c r="I1415" s="113">
        <v>0</v>
      </c>
      <c r="J1415" s="113">
        <v>0</v>
      </c>
      <c r="K1415" s="113">
        <v>0</v>
      </c>
      <c r="L1415" s="113">
        <v>0</v>
      </c>
      <c r="M1415" s="113">
        <v>1</v>
      </c>
      <c r="N1415" s="113">
        <v>52181</v>
      </c>
    </row>
    <row r="1416" spans="1:14">
      <c r="A1416" s="269"/>
      <c r="B1416" s="269"/>
      <c r="C1416" s="111" t="s">
        <v>2404</v>
      </c>
      <c r="D1416" s="113">
        <v>2</v>
      </c>
      <c r="E1416" s="113">
        <v>1</v>
      </c>
      <c r="F1416" s="113">
        <v>0</v>
      </c>
      <c r="G1416" s="113">
        <v>0</v>
      </c>
      <c r="H1416" s="113">
        <v>0</v>
      </c>
      <c r="I1416" s="113">
        <v>2</v>
      </c>
      <c r="J1416" s="113">
        <v>0</v>
      </c>
      <c r="K1416" s="113">
        <v>0</v>
      </c>
      <c r="L1416" s="113">
        <v>4</v>
      </c>
      <c r="M1416" s="113">
        <v>1</v>
      </c>
      <c r="N1416" s="113">
        <v>8415</v>
      </c>
    </row>
    <row r="1417" spans="1:14">
      <c r="A1417" s="269"/>
      <c r="B1417" s="269"/>
      <c r="C1417" s="111" t="s">
        <v>3199</v>
      </c>
      <c r="D1417" s="113">
        <v>2</v>
      </c>
      <c r="E1417" s="113">
        <v>0</v>
      </c>
      <c r="F1417" s="113">
        <v>0</v>
      </c>
      <c r="G1417" s="113">
        <v>0</v>
      </c>
      <c r="H1417" s="113">
        <v>0</v>
      </c>
      <c r="I1417" s="113">
        <v>0</v>
      </c>
      <c r="J1417" s="113">
        <v>0</v>
      </c>
      <c r="K1417" s="113">
        <v>0</v>
      </c>
      <c r="L1417" s="113">
        <v>0</v>
      </c>
      <c r="M1417" s="113">
        <v>2</v>
      </c>
      <c r="N1417" s="113">
        <v>8804</v>
      </c>
    </row>
    <row r="1418" spans="1:14">
      <c r="A1418" s="269"/>
      <c r="B1418" s="269"/>
      <c r="C1418" s="111" t="s">
        <v>3201</v>
      </c>
      <c r="D1418" s="113">
        <v>3</v>
      </c>
      <c r="E1418" s="113">
        <v>1</v>
      </c>
      <c r="F1418" s="113">
        <v>1</v>
      </c>
      <c r="G1418" s="113">
        <v>0</v>
      </c>
      <c r="H1418" s="113">
        <v>0</v>
      </c>
      <c r="I1418" s="113">
        <v>0</v>
      </c>
      <c r="J1418" s="113">
        <v>1</v>
      </c>
      <c r="K1418" s="113">
        <v>0</v>
      </c>
      <c r="L1418" s="113">
        <v>2</v>
      </c>
      <c r="M1418" s="113">
        <v>2</v>
      </c>
      <c r="N1418" s="113">
        <v>25189</v>
      </c>
    </row>
    <row r="1419" spans="1:14" ht="19">
      <c r="A1419" s="269"/>
      <c r="B1419" s="269"/>
      <c r="C1419" s="111" t="s">
        <v>7625</v>
      </c>
      <c r="D1419" s="113">
        <v>5</v>
      </c>
      <c r="E1419" s="113">
        <v>1</v>
      </c>
      <c r="F1419" s="113">
        <v>0</v>
      </c>
      <c r="G1419" s="113">
        <v>0</v>
      </c>
      <c r="H1419" s="113">
        <v>0</v>
      </c>
      <c r="I1419" s="113">
        <v>0</v>
      </c>
      <c r="J1419" s="113"/>
      <c r="K1419" s="113"/>
      <c r="L1419" s="113"/>
      <c r="M1419" s="113">
        <v>4</v>
      </c>
      <c r="N1419" s="113">
        <v>17019</v>
      </c>
    </row>
    <row r="1420" spans="1:14">
      <c r="A1420" s="269"/>
      <c r="B1420" s="269"/>
      <c r="C1420" s="111" t="s">
        <v>3208</v>
      </c>
      <c r="D1420" s="113">
        <v>1</v>
      </c>
      <c r="E1420" s="113">
        <v>0</v>
      </c>
      <c r="F1420" s="113">
        <v>0</v>
      </c>
      <c r="G1420" s="113">
        <v>0</v>
      </c>
      <c r="H1420" s="113">
        <v>0</v>
      </c>
      <c r="I1420" s="113">
        <v>0</v>
      </c>
      <c r="J1420" s="113">
        <v>0</v>
      </c>
      <c r="K1420" s="113">
        <v>1</v>
      </c>
      <c r="L1420" s="113">
        <v>0</v>
      </c>
      <c r="M1420" s="113">
        <v>0</v>
      </c>
      <c r="N1420" s="113">
        <v>18340</v>
      </c>
    </row>
    <row r="1421" spans="1:14">
      <c r="A1421" s="269"/>
      <c r="B1421" s="269"/>
      <c r="C1421" s="111" t="s">
        <v>3209</v>
      </c>
      <c r="D1421" s="113">
        <v>4</v>
      </c>
      <c r="E1421" s="113">
        <v>2</v>
      </c>
      <c r="F1421" s="113">
        <v>2</v>
      </c>
      <c r="G1421" s="113">
        <v>0</v>
      </c>
      <c r="H1421" s="113">
        <v>0</v>
      </c>
      <c r="I1421" s="113">
        <v>1</v>
      </c>
      <c r="J1421" s="113">
        <v>1</v>
      </c>
      <c r="K1421" s="113">
        <v>2</v>
      </c>
      <c r="L1421" s="113">
        <v>3</v>
      </c>
      <c r="M1421" s="113">
        <v>3</v>
      </c>
      <c r="N1421" s="113">
        <v>50438</v>
      </c>
    </row>
    <row r="1422" spans="1:14" ht="19">
      <c r="A1422" s="269"/>
      <c r="B1422" s="269"/>
      <c r="C1422" s="111" t="s">
        <v>7626</v>
      </c>
      <c r="D1422" s="113">
        <v>1</v>
      </c>
      <c r="E1422" s="113">
        <v>4</v>
      </c>
      <c r="F1422" s="113">
        <v>0</v>
      </c>
      <c r="G1422" s="113">
        <v>0</v>
      </c>
      <c r="H1422" s="113">
        <v>0</v>
      </c>
      <c r="I1422" s="113">
        <v>0</v>
      </c>
      <c r="J1422" s="113">
        <v>1</v>
      </c>
      <c r="K1422" s="113">
        <v>0</v>
      </c>
      <c r="L1422" s="113">
        <v>2</v>
      </c>
      <c r="M1422" s="113">
        <v>1</v>
      </c>
      <c r="N1422" s="113">
        <v>12100</v>
      </c>
    </row>
    <row r="1423" spans="1:14">
      <c r="A1423" s="269"/>
      <c r="B1423" s="269"/>
      <c r="C1423" s="111" t="s">
        <v>3213</v>
      </c>
      <c r="D1423" s="113">
        <v>7</v>
      </c>
      <c r="E1423" s="113">
        <v>2</v>
      </c>
      <c r="F1423" s="113">
        <v>0</v>
      </c>
      <c r="G1423" s="113">
        <v>0</v>
      </c>
      <c r="H1423" s="113">
        <v>0</v>
      </c>
      <c r="I1423" s="113">
        <v>1</v>
      </c>
      <c r="J1423" s="113">
        <v>2</v>
      </c>
      <c r="K1423" s="113">
        <v>1</v>
      </c>
      <c r="L1423" s="113">
        <v>3</v>
      </c>
      <c r="M1423" s="113">
        <v>4</v>
      </c>
      <c r="N1423" s="113">
        <v>134131</v>
      </c>
    </row>
    <row r="1424" spans="1:14">
      <c r="A1424" s="269"/>
      <c r="B1424" s="269"/>
      <c r="C1424" s="111" t="s">
        <v>2287</v>
      </c>
      <c r="D1424" s="113">
        <v>0</v>
      </c>
      <c r="E1424" s="113">
        <v>0</v>
      </c>
      <c r="F1424" s="113">
        <v>0</v>
      </c>
      <c r="G1424" s="113">
        <v>0</v>
      </c>
      <c r="H1424" s="113">
        <v>0</v>
      </c>
      <c r="I1424" s="113">
        <v>1</v>
      </c>
      <c r="J1424" s="113">
        <v>1</v>
      </c>
      <c r="K1424" s="113">
        <v>0</v>
      </c>
      <c r="L1424" s="113">
        <v>0</v>
      </c>
      <c r="M1424" s="113">
        <v>0</v>
      </c>
      <c r="N1424" s="113">
        <v>29592</v>
      </c>
    </row>
    <row r="1425" spans="1:14" ht="19">
      <c r="A1425" s="269"/>
      <c r="B1425" s="269"/>
      <c r="C1425" s="111" t="s">
        <v>7627</v>
      </c>
      <c r="D1425" s="113">
        <v>3</v>
      </c>
      <c r="E1425" s="113">
        <v>1</v>
      </c>
      <c r="F1425" s="113">
        <v>0</v>
      </c>
      <c r="G1425" s="113">
        <v>0</v>
      </c>
      <c r="H1425" s="113">
        <v>0</v>
      </c>
      <c r="I1425" s="113">
        <v>0</v>
      </c>
      <c r="J1425" s="113">
        <v>0</v>
      </c>
      <c r="K1425" s="113">
        <v>1</v>
      </c>
      <c r="L1425" s="113">
        <v>2</v>
      </c>
      <c r="M1425" s="113">
        <v>0</v>
      </c>
      <c r="N1425" s="113">
        <v>38055</v>
      </c>
    </row>
    <row r="1426" spans="1:14">
      <c r="A1426" s="269"/>
      <c r="B1426" s="269"/>
      <c r="C1426" s="111" t="s">
        <v>5838</v>
      </c>
      <c r="D1426" s="113">
        <v>9</v>
      </c>
      <c r="E1426" s="113">
        <v>0</v>
      </c>
      <c r="F1426" s="113">
        <v>1</v>
      </c>
      <c r="G1426" s="113">
        <v>0</v>
      </c>
      <c r="H1426" s="113">
        <v>0</v>
      </c>
      <c r="I1426" s="113">
        <v>1</v>
      </c>
      <c r="J1426" s="113">
        <v>0</v>
      </c>
      <c r="K1426" s="113">
        <v>0</v>
      </c>
      <c r="L1426" s="113">
        <v>7</v>
      </c>
      <c r="M1426" s="113">
        <v>4</v>
      </c>
      <c r="N1426" s="113">
        <v>40285</v>
      </c>
    </row>
    <row r="1427" spans="1:14">
      <c r="A1427" s="269"/>
      <c r="B1427" s="269"/>
      <c r="C1427" s="111" t="s">
        <v>2546</v>
      </c>
      <c r="D1427" s="113">
        <v>1</v>
      </c>
      <c r="E1427" s="113">
        <v>0</v>
      </c>
      <c r="F1427" s="113">
        <v>0</v>
      </c>
      <c r="G1427" s="113">
        <v>0</v>
      </c>
      <c r="H1427" s="113">
        <v>0</v>
      </c>
      <c r="I1427" s="113">
        <v>0</v>
      </c>
      <c r="J1427" s="113">
        <v>0</v>
      </c>
      <c r="K1427" s="113">
        <v>1</v>
      </c>
      <c r="L1427" s="113">
        <v>0</v>
      </c>
      <c r="M1427" s="113">
        <v>0</v>
      </c>
      <c r="N1427" s="113">
        <v>4662</v>
      </c>
    </row>
    <row r="1428" spans="1:14">
      <c r="A1428" s="269"/>
      <c r="B1428" s="269"/>
      <c r="C1428" s="111" t="s">
        <v>3220</v>
      </c>
      <c r="D1428" s="113">
        <v>0</v>
      </c>
      <c r="E1428" s="113">
        <v>1</v>
      </c>
      <c r="F1428" s="113">
        <v>0</v>
      </c>
      <c r="G1428" s="113">
        <v>0</v>
      </c>
      <c r="H1428" s="113">
        <v>0</v>
      </c>
      <c r="I1428" s="113">
        <v>0</v>
      </c>
      <c r="J1428" s="113">
        <v>0</v>
      </c>
      <c r="K1428" s="113">
        <v>0</v>
      </c>
      <c r="L1428" s="113">
        <v>1</v>
      </c>
      <c r="M1428" s="113">
        <v>0</v>
      </c>
      <c r="N1428" s="113">
        <v>11744</v>
      </c>
    </row>
    <row r="1429" spans="1:14">
      <c r="A1429" s="269"/>
      <c r="B1429" s="269"/>
      <c r="C1429" s="111" t="s">
        <v>5839</v>
      </c>
      <c r="D1429" s="113">
        <v>4</v>
      </c>
      <c r="E1429" s="113">
        <v>0</v>
      </c>
      <c r="F1429" s="113">
        <v>0</v>
      </c>
      <c r="G1429" s="113">
        <v>0</v>
      </c>
      <c r="H1429" s="113">
        <v>0</v>
      </c>
      <c r="I1429" s="113">
        <v>1</v>
      </c>
      <c r="J1429" s="113">
        <v>0</v>
      </c>
      <c r="K1429" s="113">
        <v>1</v>
      </c>
      <c r="L1429" s="113">
        <v>3</v>
      </c>
      <c r="M1429" s="113">
        <v>1</v>
      </c>
      <c r="N1429" s="113">
        <v>66365</v>
      </c>
    </row>
    <row r="1430" spans="1:14">
      <c r="A1430" s="269"/>
      <c r="B1430" s="269"/>
      <c r="C1430" s="111" t="s">
        <v>3227</v>
      </c>
      <c r="D1430" s="113">
        <v>2</v>
      </c>
      <c r="E1430" s="113">
        <v>2</v>
      </c>
      <c r="F1430" s="113">
        <v>0</v>
      </c>
      <c r="G1430" s="113">
        <v>0</v>
      </c>
      <c r="H1430" s="113">
        <v>0</v>
      </c>
      <c r="I1430" s="113">
        <v>0</v>
      </c>
      <c r="J1430" s="113">
        <v>1</v>
      </c>
      <c r="K1430" s="113">
        <v>2</v>
      </c>
      <c r="L1430" s="113">
        <v>0</v>
      </c>
      <c r="M1430" s="113">
        <v>1</v>
      </c>
      <c r="N1430" s="113">
        <v>45932</v>
      </c>
    </row>
    <row r="1431" spans="1:14">
      <c r="A1431" s="269"/>
      <c r="B1431" s="269"/>
      <c r="C1431" s="111" t="s">
        <v>3231</v>
      </c>
      <c r="D1431" s="113">
        <v>11</v>
      </c>
      <c r="E1431" s="113">
        <v>0</v>
      </c>
      <c r="F1431" s="113">
        <v>0</v>
      </c>
      <c r="G1431" s="113">
        <v>0</v>
      </c>
      <c r="H1431" s="113">
        <v>0</v>
      </c>
      <c r="I1431" s="113">
        <v>0</v>
      </c>
      <c r="J1431" s="113">
        <v>1</v>
      </c>
      <c r="K1431" s="113">
        <v>1</v>
      </c>
      <c r="L1431" s="113">
        <v>8</v>
      </c>
      <c r="M1431" s="113">
        <v>1</v>
      </c>
      <c r="N1431" s="113">
        <v>90195</v>
      </c>
    </row>
    <row r="1432" spans="1:14">
      <c r="A1432" s="269"/>
      <c r="B1432" s="269"/>
      <c r="C1432" s="111" t="s">
        <v>3232</v>
      </c>
      <c r="D1432" s="113">
        <v>1</v>
      </c>
      <c r="E1432" s="113">
        <v>0</v>
      </c>
      <c r="F1432" s="113">
        <v>0</v>
      </c>
      <c r="G1432" s="113">
        <v>0</v>
      </c>
      <c r="H1432" s="113">
        <v>0</v>
      </c>
      <c r="I1432" s="113">
        <v>0</v>
      </c>
      <c r="J1432" s="113">
        <v>0</v>
      </c>
      <c r="K1432" s="113">
        <v>0</v>
      </c>
      <c r="L1432" s="113">
        <v>1</v>
      </c>
      <c r="M1432" s="113">
        <v>0</v>
      </c>
      <c r="N1432" s="113">
        <v>14814</v>
      </c>
    </row>
    <row r="1433" spans="1:14">
      <c r="A1433" s="269"/>
      <c r="B1433" s="269"/>
      <c r="C1433" s="116" t="s">
        <v>5840</v>
      </c>
      <c r="D1433" s="113">
        <v>0</v>
      </c>
      <c r="E1433" s="113">
        <v>0</v>
      </c>
      <c r="F1433" s="113">
        <v>1</v>
      </c>
      <c r="G1433" s="113">
        <v>0</v>
      </c>
      <c r="H1433" s="113">
        <v>0</v>
      </c>
      <c r="I1433" s="113">
        <v>0</v>
      </c>
      <c r="J1433" s="113"/>
      <c r="K1433" s="113"/>
      <c r="L1433" s="113">
        <v>0</v>
      </c>
      <c r="M1433" s="113">
        <v>1</v>
      </c>
      <c r="N1433" s="113">
        <v>19575</v>
      </c>
    </row>
    <row r="1434" spans="1:14">
      <c r="A1434" s="269"/>
      <c r="B1434" s="269"/>
      <c r="C1434" s="116" t="s">
        <v>3238</v>
      </c>
      <c r="D1434" s="113">
        <v>4</v>
      </c>
      <c r="E1434" s="113">
        <v>0</v>
      </c>
      <c r="F1434" s="113">
        <v>0</v>
      </c>
      <c r="G1434" s="113">
        <v>0</v>
      </c>
      <c r="H1434" s="113">
        <v>0</v>
      </c>
      <c r="I1434" s="113">
        <v>3</v>
      </c>
      <c r="J1434" s="113">
        <v>4</v>
      </c>
      <c r="K1434" s="113">
        <v>2</v>
      </c>
      <c r="L1434" s="113">
        <v>0</v>
      </c>
      <c r="M1434" s="113">
        <v>1</v>
      </c>
      <c r="N1434" s="113">
        <v>5473</v>
      </c>
    </row>
    <row r="1435" spans="1:14">
      <c r="A1435" s="269"/>
      <c r="B1435" s="269"/>
      <c r="C1435" s="116" t="s">
        <v>3239</v>
      </c>
      <c r="D1435" s="113">
        <v>3</v>
      </c>
      <c r="E1435" s="113">
        <v>2</v>
      </c>
      <c r="F1435" s="113">
        <v>4</v>
      </c>
      <c r="G1435" s="113">
        <v>0</v>
      </c>
      <c r="H1435" s="113">
        <v>0</v>
      </c>
      <c r="I1435" s="113">
        <v>1</v>
      </c>
      <c r="J1435" s="113">
        <v>3</v>
      </c>
      <c r="K1435" s="113">
        <v>2</v>
      </c>
      <c r="L1435" s="113">
        <v>2</v>
      </c>
      <c r="M1435" s="113">
        <v>3</v>
      </c>
      <c r="N1435" s="113">
        <v>42116</v>
      </c>
    </row>
    <row r="1436" spans="1:14">
      <c r="A1436" s="269"/>
      <c r="B1436" s="269"/>
      <c r="C1436" s="116" t="s">
        <v>3240</v>
      </c>
      <c r="D1436" s="113">
        <v>0</v>
      </c>
      <c r="E1436" s="113">
        <v>2</v>
      </c>
      <c r="F1436" s="113">
        <v>0</v>
      </c>
      <c r="G1436" s="113">
        <v>0</v>
      </c>
      <c r="H1436" s="113">
        <v>0</v>
      </c>
      <c r="I1436" s="113">
        <v>0</v>
      </c>
      <c r="J1436" s="113">
        <v>1</v>
      </c>
      <c r="K1436" s="113">
        <v>0</v>
      </c>
      <c r="L1436" s="113">
        <v>0</v>
      </c>
      <c r="M1436" s="113">
        <v>1</v>
      </c>
      <c r="N1436" s="113">
        <v>22799</v>
      </c>
    </row>
    <row r="1437" spans="1:14">
      <c r="A1437" s="269"/>
      <c r="B1437" s="269"/>
      <c r="C1437" s="111" t="s">
        <v>3245</v>
      </c>
      <c r="D1437" s="113">
        <v>0</v>
      </c>
      <c r="E1437" s="113">
        <v>1</v>
      </c>
      <c r="F1437" s="113">
        <v>0</v>
      </c>
      <c r="G1437" s="113">
        <v>0</v>
      </c>
      <c r="H1437" s="113">
        <v>0</v>
      </c>
      <c r="I1437" s="113">
        <v>0</v>
      </c>
      <c r="J1437" s="113">
        <v>0</v>
      </c>
      <c r="K1437" s="113">
        <v>1</v>
      </c>
      <c r="L1437" s="113">
        <v>0</v>
      </c>
      <c r="M1437" s="113">
        <v>0</v>
      </c>
      <c r="N1437" s="113">
        <v>275213</v>
      </c>
    </row>
    <row r="1438" spans="1:14">
      <c r="A1438" s="269"/>
      <c r="B1438" s="269"/>
      <c r="C1438" s="111" t="s">
        <v>5841</v>
      </c>
      <c r="D1438" s="113">
        <v>1</v>
      </c>
      <c r="E1438" s="113">
        <v>2</v>
      </c>
      <c r="F1438" s="113">
        <v>0</v>
      </c>
      <c r="G1438" s="113">
        <v>0</v>
      </c>
      <c r="H1438" s="113">
        <v>0</v>
      </c>
      <c r="I1438" s="113">
        <v>0</v>
      </c>
      <c r="J1438" s="113">
        <v>0</v>
      </c>
      <c r="K1438" s="113">
        <v>0</v>
      </c>
      <c r="L1438" s="113">
        <v>0</v>
      </c>
      <c r="M1438" s="113">
        <v>3</v>
      </c>
      <c r="N1438" s="113">
        <v>31324</v>
      </c>
    </row>
    <row r="1439" spans="1:14">
      <c r="A1439" s="269"/>
      <c r="B1439" s="269"/>
      <c r="C1439" s="111" t="s">
        <v>3261</v>
      </c>
      <c r="D1439" s="113">
        <v>8</v>
      </c>
      <c r="E1439" s="113">
        <v>0</v>
      </c>
      <c r="F1439" s="113">
        <v>0</v>
      </c>
      <c r="G1439" s="113">
        <v>0</v>
      </c>
      <c r="H1439" s="113">
        <v>0</v>
      </c>
      <c r="I1439" s="113">
        <v>0</v>
      </c>
      <c r="J1439" s="113"/>
      <c r="K1439" s="113"/>
      <c r="L1439" s="113"/>
      <c r="M1439" s="113">
        <v>8</v>
      </c>
      <c r="N1439" s="113">
        <v>23417</v>
      </c>
    </row>
    <row r="1440" spans="1:14">
      <c r="A1440" s="269"/>
      <c r="B1440" s="269"/>
      <c r="C1440" s="111" t="s">
        <v>3263</v>
      </c>
      <c r="D1440" s="113">
        <v>6</v>
      </c>
      <c r="E1440" s="113">
        <v>0</v>
      </c>
      <c r="F1440" s="113">
        <v>1</v>
      </c>
      <c r="G1440" s="113">
        <v>0</v>
      </c>
      <c r="H1440" s="113">
        <v>0</v>
      </c>
      <c r="I1440" s="113">
        <v>0</v>
      </c>
      <c r="J1440" s="113">
        <v>2</v>
      </c>
      <c r="K1440" s="113">
        <v>1</v>
      </c>
      <c r="L1440" s="113">
        <v>2</v>
      </c>
      <c r="M1440" s="113">
        <v>2</v>
      </c>
      <c r="N1440" s="113">
        <v>18041</v>
      </c>
    </row>
    <row r="1441" spans="1:14">
      <c r="A1441" s="269"/>
      <c r="B1441" s="269"/>
      <c r="C1441" s="111" t="s">
        <v>3266</v>
      </c>
      <c r="D1441" s="113">
        <v>9</v>
      </c>
      <c r="E1441" s="113">
        <v>0</v>
      </c>
      <c r="F1441" s="113">
        <v>4</v>
      </c>
      <c r="G1441" s="113">
        <v>0</v>
      </c>
      <c r="H1441" s="113">
        <v>0</v>
      </c>
      <c r="I1441" s="113">
        <v>3</v>
      </c>
      <c r="J1441" s="113">
        <v>3</v>
      </c>
      <c r="K1441" s="113">
        <v>7</v>
      </c>
      <c r="L1441" s="113">
        <v>4</v>
      </c>
      <c r="M1441" s="113">
        <v>2</v>
      </c>
      <c r="N1441" s="113">
        <v>40224</v>
      </c>
    </row>
    <row r="1442" spans="1:14" ht="19">
      <c r="A1442" s="269"/>
      <c r="B1442" s="269"/>
      <c r="C1442" s="111" t="s">
        <v>7628</v>
      </c>
      <c r="D1442" s="113">
        <v>0</v>
      </c>
      <c r="E1442" s="113">
        <v>2</v>
      </c>
      <c r="F1442" s="113">
        <v>1</v>
      </c>
      <c r="G1442" s="113">
        <v>0</v>
      </c>
      <c r="H1442" s="113">
        <v>0</v>
      </c>
      <c r="I1442" s="113">
        <v>0</v>
      </c>
      <c r="J1442" s="113">
        <v>0</v>
      </c>
      <c r="K1442" s="113">
        <v>0</v>
      </c>
      <c r="L1442" s="113">
        <v>0</v>
      </c>
      <c r="M1442" s="113">
        <v>2</v>
      </c>
      <c r="N1442" s="113">
        <v>20130</v>
      </c>
    </row>
    <row r="1443" spans="1:14">
      <c r="A1443" s="269"/>
      <c r="B1443" s="269"/>
      <c r="C1443" s="111" t="s">
        <v>2137</v>
      </c>
      <c r="D1443" s="113">
        <v>0</v>
      </c>
      <c r="E1443" s="113">
        <v>1</v>
      </c>
      <c r="F1443" s="113">
        <v>0</v>
      </c>
      <c r="G1443" s="113">
        <v>0</v>
      </c>
      <c r="H1443" s="113">
        <v>0</v>
      </c>
      <c r="I1443" s="113">
        <v>1</v>
      </c>
      <c r="J1443" s="113">
        <v>0</v>
      </c>
      <c r="K1443" s="113">
        <v>0</v>
      </c>
      <c r="L1443" s="113">
        <v>2</v>
      </c>
      <c r="M1443" s="113">
        <v>0</v>
      </c>
      <c r="N1443" s="113">
        <v>295039</v>
      </c>
    </row>
    <row r="1444" spans="1:14">
      <c r="A1444" s="269"/>
      <c r="B1444" s="269"/>
      <c r="C1444" s="111" t="s">
        <v>5842</v>
      </c>
      <c r="D1444" s="113">
        <v>6</v>
      </c>
      <c r="E1444" s="113">
        <v>1</v>
      </c>
      <c r="F1444" s="113">
        <v>1</v>
      </c>
      <c r="G1444" s="113">
        <v>0</v>
      </c>
      <c r="H1444" s="113">
        <v>0</v>
      </c>
      <c r="I1444" s="113">
        <v>0</v>
      </c>
      <c r="J1444" s="113"/>
      <c r="K1444" s="113"/>
      <c r="L1444" s="113">
        <v>3</v>
      </c>
      <c r="M1444" s="113">
        <v>5</v>
      </c>
      <c r="N1444" s="113">
        <v>58691</v>
      </c>
    </row>
    <row r="1445" spans="1:14">
      <c r="A1445" s="269"/>
      <c r="B1445" s="269"/>
      <c r="C1445" s="116" t="s">
        <v>2630</v>
      </c>
      <c r="D1445" s="113">
        <v>2</v>
      </c>
      <c r="E1445" s="113">
        <v>0</v>
      </c>
      <c r="F1445" s="113">
        <v>0</v>
      </c>
      <c r="G1445" s="113">
        <v>0</v>
      </c>
      <c r="H1445" s="113">
        <v>0</v>
      </c>
      <c r="I1445" s="113">
        <v>0</v>
      </c>
      <c r="J1445" s="113">
        <v>0</v>
      </c>
      <c r="K1445" s="113">
        <v>0</v>
      </c>
      <c r="L1445" s="113">
        <v>2</v>
      </c>
      <c r="M1445" s="113">
        <v>0</v>
      </c>
      <c r="N1445" s="113">
        <v>7963</v>
      </c>
    </row>
    <row r="1446" spans="1:14">
      <c r="A1446" s="269"/>
      <c r="B1446" s="269"/>
      <c r="C1446" s="116" t="s">
        <v>5843</v>
      </c>
      <c r="D1446" s="113">
        <v>1</v>
      </c>
      <c r="E1446" s="113">
        <v>0</v>
      </c>
      <c r="F1446" s="113">
        <v>0</v>
      </c>
      <c r="G1446" s="113">
        <v>0</v>
      </c>
      <c r="H1446" s="113">
        <v>0</v>
      </c>
      <c r="I1446" s="113">
        <v>0</v>
      </c>
      <c r="J1446" s="113">
        <v>1</v>
      </c>
      <c r="K1446" s="113">
        <v>0</v>
      </c>
      <c r="L1446" s="113">
        <v>0</v>
      </c>
      <c r="M1446" s="113">
        <v>0</v>
      </c>
      <c r="N1446" s="113">
        <v>22160</v>
      </c>
    </row>
    <row r="1447" spans="1:14">
      <c r="A1447" s="269"/>
      <c r="B1447" s="269"/>
      <c r="C1447" s="116" t="s">
        <v>3280</v>
      </c>
      <c r="D1447" s="113">
        <v>3</v>
      </c>
      <c r="E1447" s="113">
        <v>1</v>
      </c>
      <c r="F1447" s="113">
        <v>0</v>
      </c>
      <c r="G1447" s="113">
        <v>0</v>
      </c>
      <c r="H1447" s="113">
        <v>0</v>
      </c>
      <c r="I1447" s="113">
        <v>0</v>
      </c>
      <c r="J1447" s="113">
        <v>1</v>
      </c>
      <c r="K1447" s="113">
        <v>0</v>
      </c>
      <c r="L1447" s="113">
        <v>0</v>
      </c>
      <c r="M1447" s="113">
        <v>3</v>
      </c>
      <c r="N1447" s="113">
        <v>27132</v>
      </c>
    </row>
    <row r="1448" spans="1:14">
      <c r="A1448" s="269"/>
      <c r="B1448" s="269"/>
      <c r="C1448" s="116" t="s">
        <v>3282</v>
      </c>
      <c r="D1448" s="113">
        <v>0</v>
      </c>
      <c r="E1448" s="113">
        <v>1</v>
      </c>
      <c r="F1448" s="113">
        <v>0</v>
      </c>
      <c r="G1448" s="113">
        <v>0</v>
      </c>
      <c r="H1448" s="113">
        <v>0</v>
      </c>
      <c r="I1448" s="113">
        <v>0</v>
      </c>
      <c r="J1448" s="113">
        <v>0</v>
      </c>
      <c r="K1448" s="113"/>
      <c r="L1448" s="113">
        <v>0</v>
      </c>
      <c r="M1448" s="113">
        <v>1</v>
      </c>
      <c r="N1448" s="113">
        <v>72223</v>
      </c>
    </row>
    <row r="1449" spans="1:14">
      <c r="A1449" s="269"/>
      <c r="B1449" s="269"/>
      <c r="C1449" s="116" t="s">
        <v>5844</v>
      </c>
      <c r="D1449" s="113">
        <v>2</v>
      </c>
      <c r="E1449" s="113">
        <v>0</v>
      </c>
      <c r="F1449" s="113">
        <v>0</v>
      </c>
      <c r="G1449" s="113">
        <v>0</v>
      </c>
      <c r="H1449" s="113">
        <v>0</v>
      </c>
      <c r="I1449" s="113">
        <v>0</v>
      </c>
      <c r="J1449" s="113"/>
      <c r="K1449" s="113">
        <v>0</v>
      </c>
      <c r="L1449" s="113">
        <v>2</v>
      </c>
      <c r="M1449" s="113">
        <v>0</v>
      </c>
      <c r="N1449" s="113">
        <v>4794</v>
      </c>
    </row>
    <row r="1450" spans="1:14" ht="19">
      <c r="A1450" s="269"/>
      <c r="B1450" s="269"/>
      <c r="C1450" s="116" t="s">
        <v>7629</v>
      </c>
      <c r="D1450" s="113">
        <v>14</v>
      </c>
      <c r="E1450" s="113">
        <v>1</v>
      </c>
      <c r="F1450" s="113">
        <v>1</v>
      </c>
      <c r="G1450" s="113">
        <v>0</v>
      </c>
      <c r="H1450" s="113">
        <v>0</v>
      </c>
      <c r="I1450" s="113">
        <v>0</v>
      </c>
      <c r="J1450" s="113">
        <v>7</v>
      </c>
      <c r="K1450" s="113">
        <v>2</v>
      </c>
      <c r="L1450" s="113">
        <v>3</v>
      </c>
      <c r="M1450" s="113">
        <v>2</v>
      </c>
      <c r="N1450" s="113">
        <v>32436</v>
      </c>
    </row>
    <row r="1451" spans="1:14" ht="19">
      <c r="A1451" s="269"/>
      <c r="B1451" s="269"/>
      <c r="C1451" s="116" t="s">
        <v>7630</v>
      </c>
      <c r="D1451" s="113">
        <v>2</v>
      </c>
      <c r="E1451" s="113">
        <v>0</v>
      </c>
      <c r="F1451" s="113">
        <v>1</v>
      </c>
      <c r="G1451" s="113">
        <v>0</v>
      </c>
      <c r="H1451" s="113">
        <v>0</v>
      </c>
      <c r="I1451" s="113">
        <v>0</v>
      </c>
      <c r="J1451" s="113">
        <v>0</v>
      </c>
      <c r="K1451" s="113">
        <v>0</v>
      </c>
      <c r="L1451" s="113">
        <v>0</v>
      </c>
      <c r="M1451" s="113">
        <v>2</v>
      </c>
      <c r="N1451" s="113">
        <v>12659</v>
      </c>
    </row>
    <row r="1452" spans="1:14" ht="19">
      <c r="A1452" s="269"/>
      <c r="B1452" s="269"/>
      <c r="C1452" s="116" t="s">
        <v>7631</v>
      </c>
      <c r="D1452" s="113">
        <v>1</v>
      </c>
      <c r="E1452" s="113">
        <v>1</v>
      </c>
      <c r="F1452" s="113">
        <v>0</v>
      </c>
      <c r="G1452" s="113">
        <v>0</v>
      </c>
      <c r="H1452" s="113">
        <v>0</v>
      </c>
      <c r="I1452" s="113">
        <v>0</v>
      </c>
      <c r="J1452" s="113"/>
      <c r="K1452" s="113">
        <v>0</v>
      </c>
      <c r="L1452" s="113">
        <v>0</v>
      </c>
      <c r="M1452" s="113">
        <v>1</v>
      </c>
      <c r="N1452" s="113">
        <v>6066</v>
      </c>
    </row>
    <row r="1453" spans="1:14">
      <c r="A1453" s="269"/>
      <c r="B1453" s="269"/>
      <c r="C1453" s="116" t="s">
        <v>5845</v>
      </c>
      <c r="D1453" s="113">
        <v>1</v>
      </c>
      <c r="E1453" s="113">
        <v>0</v>
      </c>
      <c r="F1453" s="113">
        <v>0</v>
      </c>
      <c r="G1453" s="113">
        <v>0</v>
      </c>
      <c r="H1453" s="113">
        <v>0</v>
      </c>
      <c r="I1453" s="113">
        <v>0</v>
      </c>
      <c r="J1453" s="113">
        <v>0</v>
      </c>
      <c r="K1453" s="113">
        <v>0</v>
      </c>
      <c r="L1453" s="113">
        <v>0</v>
      </c>
      <c r="M1453" s="113">
        <v>1</v>
      </c>
      <c r="N1453" s="113">
        <v>23676</v>
      </c>
    </row>
    <row r="1454" spans="1:14">
      <c r="A1454" s="269"/>
      <c r="B1454" s="269"/>
      <c r="C1454" s="116" t="s">
        <v>3303</v>
      </c>
      <c r="D1454" s="113">
        <v>4</v>
      </c>
      <c r="E1454" s="113">
        <v>3</v>
      </c>
      <c r="F1454" s="113">
        <v>0</v>
      </c>
      <c r="G1454" s="113">
        <v>0</v>
      </c>
      <c r="H1454" s="113">
        <v>0</v>
      </c>
      <c r="I1454" s="113">
        <v>0</v>
      </c>
      <c r="J1454" s="113">
        <v>2</v>
      </c>
      <c r="K1454" s="113">
        <v>1</v>
      </c>
      <c r="L1454" s="113">
        <v>4</v>
      </c>
      <c r="M1454" s="113">
        <v>0</v>
      </c>
      <c r="N1454" s="113">
        <v>23102</v>
      </c>
    </row>
    <row r="1455" spans="1:14" ht="19">
      <c r="A1455" s="269"/>
      <c r="B1455" s="269"/>
      <c r="C1455" s="116" t="s">
        <v>7632</v>
      </c>
      <c r="D1455" s="113">
        <v>2</v>
      </c>
      <c r="E1455" s="113">
        <v>1</v>
      </c>
      <c r="F1455" s="113">
        <v>0</v>
      </c>
      <c r="G1455" s="113">
        <v>0</v>
      </c>
      <c r="H1455" s="113">
        <v>0</v>
      </c>
      <c r="I1455" s="113">
        <v>0</v>
      </c>
      <c r="J1455" s="113">
        <v>0</v>
      </c>
      <c r="K1455" s="113">
        <v>0</v>
      </c>
      <c r="L1455" s="113">
        <v>1</v>
      </c>
      <c r="M1455" s="113">
        <v>1</v>
      </c>
      <c r="N1455" s="113">
        <v>9536</v>
      </c>
    </row>
    <row r="1456" spans="1:14">
      <c r="A1456" s="269"/>
      <c r="B1456" s="269"/>
      <c r="C1456" s="116" t="s">
        <v>3306</v>
      </c>
      <c r="D1456" s="113">
        <v>4</v>
      </c>
      <c r="E1456" s="113">
        <v>0</v>
      </c>
      <c r="F1456" s="113">
        <v>0</v>
      </c>
      <c r="G1456" s="113">
        <v>0</v>
      </c>
      <c r="H1456" s="113">
        <v>0</v>
      </c>
      <c r="I1456" s="113">
        <v>0</v>
      </c>
      <c r="J1456" s="113">
        <v>2</v>
      </c>
      <c r="K1456" s="113">
        <v>1</v>
      </c>
      <c r="L1456" s="113">
        <v>1</v>
      </c>
      <c r="M1456" s="113">
        <v>0</v>
      </c>
      <c r="N1456" s="113">
        <v>47479</v>
      </c>
    </row>
    <row r="1457" spans="1:14">
      <c r="A1457" s="269"/>
      <c r="B1457" s="269"/>
      <c r="C1457" s="116" t="s">
        <v>5846</v>
      </c>
      <c r="D1457" s="113">
        <v>1</v>
      </c>
      <c r="E1457" s="113">
        <v>0</v>
      </c>
      <c r="F1457" s="113">
        <v>0</v>
      </c>
      <c r="G1457" s="113">
        <v>0</v>
      </c>
      <c r="H1457" s="113">
        <v>0</v>
      </c>
      <c r="I1457" s="113">
        <v>0</v>
      </c>
      <c r="J1457" s="113"/>
      <c r="K1457" s="113"/>
      <c r="L1457" s="113"/>
      <c r="M1457" s="113">
        <v>1</v>
      </c>
      <c r="N1457" s="113">
        <v>17420</v>
      </c>
    </row>
    <row r="1458" spans="1:14">
      <c r="A1458" s="269"/>
      <c r="B1458" s="269"/>
      <c r="C1458" s="116" t="s">
        <v>3308</v>
      </c>
      <c r="D1458" s="113">
        <v>3</v>
      </c>
      <c r="E1458" s="113">
        <v>1</v>
      </c>
      <c r="F1458" s="113">
        <v>2</v>
      </c>
      <c r="G1458" s="113">
        <v>0</v>
      </c>
      <c r="H1458" s="113">
        <v>0</v>
      </c>
      <c r="I1458" s="113">
        <v>0</v>
      </c>
      <c r="J1458" s="113">
        <v>0</v>
      </c>
      <c r="K1458" s="113">
        <v>3</v>
      </c>
      <c r="L1458" s="113">
        <v>2</v>
      </c>
      <c r="M1458" s="113">
        <v>1</v>
      </c>
      <c r="N1458" s="113">
        <v>18503</v>
      </c>
    </row>
    <row r="1459" spans="1:14">
      <c r="A1459" s="269"/>
      <c r="B1459" s="269"/>
      <c r="C1459" s="116" t="s">
        <v>5847</v>
      </c>
      <c r="D1459" s="113">
        <v>1</v>
      </c>
      <c r="E1459" s="113">
        <v>0</v>
      </c>
      <c r="F1459" s="113">
        <v>0</v>
      </c>
      <c r="G1459" s="113">
        <v>0</v>
      </c>
      <c r="H1459" s="113">
        <v>0</v>
      </c>
      <c r="I1459" s="113">
        <v>0</v>
      </c>
      <c r="J1459" s="113">
        <v>1</v>
      </c>
      <c r="K1459" s="113">
        <v>0</v>
      </c>
      <c r="L1459" s="113">
        <v>0</v>
      </c>
      <c r="M1459" s="113">
        <v>0</v>
      </c>
      <c r="N1459" s="113">
        <v>18285</v>
      </c>
    </row>
    <row r="1460" spans="1:14">
      <c r="A1460" s="269"/>
      <c r="B1460" s="269"/>
      <c r="C1460" s="116" t="s">
        <v>5848</v>
      </c>
      <c r="D1460" s="113">
        <v>1</v>
      </c>
      <c r="E1460" s="113">
        <v>0</v>
      </c>
      <c r="F1460" s="113">
        <v>0</v>
      </c>
      <c r="G1460" s="113">
        <v>0</v>
      </c>
      <c r="H1460" s="113">
        <v>0</v>
      </c>
      <c r="I1460" s="113">
        <v>0</v>
      </c>
      <c r="J1460" s="113">
        <v>0</v>
      </c>
      <c r="K1460" s="113">
        <v>1</v>
      </c>
      <c r="L1460" s="113">
        <v>0</v>
      </c>
      <c r="M1460" s="113">
        <v>0</v>
      </c>
      <c r="N1460" s="113">
        <v>21715</v>
      </c>
    </row>
    <row r="1461" spans="1:14">
      <c r="A1461" s="269"/>
      <c r="B1461" s="269"/>
      <c r="C1461" s="116" t="s">
        <v>5658</v>
      </c>
      <c r="D1461" s="113">
        <v>1</v>
      </c>
      <c r="E1461" s="113">
        <v>0</v>
      </c>
      <c r="F1461" s="113">
        <v>0</v>
      </c>
      <c r="G1461" s="113">
        <v>0</v>
      </c>
      <c r="H1461" s="113">
        <v>0</v>
      </c>
      <c r="I1461" s="113">
        <v>0</v>
      </c>
      <c r="J1461" s="113">
        <v>1</v>
      </c>
      <c r="K1461" s="113">
        <v>0</v>
      </c>
      <c r="L1461" s="113">
        <v>0</v>
      </c>
      <c r="M1461" s="113">
        <v>0</v>
      </c>
      <c r="N1461" s="113">
        <v>11495</v>
      </c>
    </row>
    <row r="1462" spans="1:14">
      <c r="A1462" s="269"/>
      <c r="B1462" s="269"/>
      <c r="C1462" s="116" t="s">
        <v>3322</v>
      </c>
      <c r="D1462" s="113">
        <v>1</v>
      </c>
      <c r="E1462" s="113">
        <v>0</v>
      </c>
      <c r="F1462" s="113">
        <v>0</v>
      </c>
      <c r="G1462" s="113">
        <v>0</v>
      </c>
      <c r="H1462" s="113">
        <v>0</v>
      </c>
      <c r="I1462" s="113">
        <v>0</v>
      </c>
      <c r="J1462" s="113">
        <v>0</v>
      </c>
      <c r="K1462" s="113">
        <v>0</v>
      </c>
      <c r="L1462" s="113">
        <v>1</v>
      </c>
      <c r="M1462" s="113">
        <v>0</v>
      </c>
      <c r="N1462" s="113">
        <v>13278</v>
      </c>
    </row>
    <row r="1463" spans="1:14">
      <c r="A1463" s="269"/>
      <c r="B1463" s="269"/>
      <c r="C1463" s="111" t="s">
        <v>3323</v>
      </c>
      <c r="D1463" s="113">
        <v>1</v>
      </c>
      <c r="E1463" s="113">
        <v>0</v>
      </c>
      <c r="F1463" s="113">
        <v>0</v>
      </c>
      <c r="G1463" s="113">
        <v>0</v>
      </c>
      <c r="H1463" s="113">
        <v>0</v>
      </c>
      <c r="I1463" s="113">
        <v>0</v>
      </c>
      <c r="J1463" s="113">
        <v>1</v>
      </c>
      <c r="K1463" s="113">
        <v>0</v>
      </c>
      <c r="L1463" s="113">
        <v>0</v>
      </c>
      <c r="M1463" s="113">
        <v>0</v>
      </c>
      <c r="N1463" s="113">
        <v>17589</v>
      </c>
    </row>
    <row r="1464" spans="1:14">
      <c r="A1464" s="269"/>
      <c r="B1464" s="268" t="s">
        <v>1951</v>
      </c>
      <c r="C1464" s="121"/>
      <c r="D1464" s="112">
        <v>3</v>
      </c>
      <c r="E1464" s="112">
        <v>0</v>
      </c>
      <c r="F1464" s="112">
        <v>1</v>
      </c>
      <c r="G1464" s="112">
        <v>0</v>
      </c>
      <c r="H1464" s="112">
        <v>0</v>
      </c>
      <c r="I1464" s="112">
        <v>0</v>
      </c>
      <c r="J1464" s="112"/>
      <c r="K1464" s="112"/>
      <c r="L1464" s="112"/>
      <c r="M1464" s="112"/>
      <c r="N1464" s="112"/>
    </row>
    <row r="1465" spans="1:14">
      <c r="A1465" s="269"/>
      <c r="B1465" s="268"/>
      <c r="C1465" s="116" t="s">
        <v>5849</v>
      </c>
      <c r="D1465" s="113">
        <v>3</v>
      </c>
      <c r="E1465" s="113">
        <v>0</v>
      </c>
      <c r="F1465" s="113">
        <v>0</v>
      </c>
      <c r="G1465" s="113">
        <v>0</v>
      </c>
      <c r="H1465" s="113">
        <v>0</v>
      </c>
      <c r="I1465" s="113">
        <v>0</v>
      </c>
      <c r="J1465" s="113">
        <v>1</v>
      </c>
      <c r="K1465" s="113">
        <v>0</v>
      </c>
      <c r="L1465" s="113">
        <v>0</v>
      </c>
      <c r="M1465" s="113">
        <v>2</v>
      </c>
      <c r="N1465" s="113">
        <v>56178</v>
      </c>
    </row>
    <row r="1466" spans="1:14">
      <c r="A1466" s="269"/>
      <c r="B1466" s="268"/>
      <c r="C1466" s="111" t="s">
        <v>3331</v>
      </c>
      <c r="D1466" s="113">
        <v>0</v>
      </c>
      <c r="E1466" s="113">
        <v>0</v>
      </c>
      <c r="F1466" s="113">
        <v>1</v>
      </c>
      <c r="G1466" s="113">
        <v>0</v>
      </c>
      <c r="H1466" s="113">
        <v>0</v>
      </c>
      <c r="I1466" s="113">
        <v>0</v>
      </c>
      <c r="J1466" s="113">
        <v>0</v>
      </c>
      <c r="K1466" s="113">
        <v>0</v>
      </c>
      <c r="L1466" s="113">
        <v>0</v>
      </c>
      <c r="M1466" s="113">
        <v>1</v>
      </c>
      <c r="N1466" s="113">
        <v>11925</v>
      </c>
    </row>
    <row r="1467" spans="1:14">
      <c r="A1467" s="269"/>
      <c r="B1467" s="269" t="s">
        <v>2259</v>
      </c>
      <c r="C1467" s="111"/>
      <c r="D1467" s="112">
        <v>5</v>
      </c>
      <c r="E1467" s="112">
        <v>5</v>
      </c>
      <c r="F1467" s="112">
        <v>2</v>
      </c>
      <c r="G1467" s="112">
        <v>0</v>
      </c>
      <c r="H1467" s="112">
        <v>0</v>
      </c>
      <c r="I1467" s="112">
        <v>0</v>
      </c>
      <c r="J1467" s="112"/>
      <c r="K1467" s="112"/>
      <c r="L1467" s="112"/>
      <c r="M1467" s="112"/>
      <c r="N1467" s="112"/>
    </row>
    <row r="1468" spans="1:14" ht="19">
      <c r="A1468" s="269"/>
      <c r="B1468" s="269"/>
      <c r="C1468" s="111" t="s">
        <v>7633</v>
      </c>
      <c r="D1468" s="113">
        <v>3</v>
      </c>
      <c r="E1468" s="113">
        <v>3</v>
      </c>
      <c r="F1468" s="113">
        <v>2</v>
      </c>
      <c r="G1468" s="113">
        <v>0</v>
      </c>
      <c r="H1468" s="113">
        <v>0</v>
      </c>
      <c r="I1468" s="113">
        <v>0</v>
      </c>
      <c r="J1468" s="113"/>
      <c r="K1468" s="113"/>
      <c r="L1468" s="113">
        <v>5</v>
      </c>
      <c r="M1468" s="113">
        <v>2</v>
      </c>
      <c r="N1468" s="113"/>
    </row>
    <row r="1469" spans="1:14" ht="19">
      <c r="A1469" s="269"/>
      <c r="B1469" s="269"/>
      <c r="C1469" s="111" t="s">
        <v>7634</v>
      </c>
      <c r="D1469" s="113">
        <v>2</v>
      </c>
      <c r="E1469" s="113">
        <v>2</v>
      </c>
      <c r="F1469" s="113">
        <v>0</v>
      </c>
      <c r="G1469" s="113">
        <v>0</v>
      </c>
      <c r="H1469" s="113">
        <v>0</v>
      </c>
      <c r="I1469" s="113">
        <v>0</v>
      </c>
      <c r="J1469" s="113">
        <v>0</v>
      </c>
      <c r="K1469" s="113">
        <v>2</v>
      </c>
      <c r="L1469" s="113">
        <v>1</v>
      </c>
      <c r="M1469" s="113">
        <v>0</v>
      </c>
      <c r="N1469" s="113"/>
    </row>
    <row r="1470" spans="1:14">
      <c r="A1470" s="269" t="s">
        <v>104</v>
      </c>
      <c r="B1470" s="114" t="s">
        <v>1904</v>
      </c>
      <c r="C1470" s="111"/>
      <c r="D1470" s="112">
        <v>33</v>
      </c>
      <c r="E1470" s="112">
        <v>11</v>
      </c>
      <c r="F1470" s="112">
        <v>7</v>
      </c>
      <c r="G1470" s="112">
        <v>2</v>
      </c>
      <c r="H1470" s="112">
        <v>0</v>
      </c>
      <c r="I1470" s="112">
        <v>1</v>
      </c>
      <c r="J1470" s="112"/>
      <c r="K1470" s="112"/>
      <c r="L1470" s="112"/>
      <c r="M1470" s="112"/>
      <c r="N1470" s="112"/>
    </row>
    <row r="1471" spans="1:14">
      <c r="A1471" s="269"/>
      <c r="B1471" s="269" t="s">
        <v>1905</v>
      </c>
      <c r="C1471" s="111"/>
      <c r="D1471" s="112">
        <v>28</v>
      </c>
      <c r="E1471" s="112">
        <v>10</v>
      </c>
      <c r="F1471" s="112">
        <v>5</v>
      </c>
      <c r="G1471" s="112">
        <v>2</v>
      </c>
      <c r="H1471" s="112">
        <v>0</v>
      </c>
      <c r="I1471" s="112">
        <v>1</v>
      </c>
      <c r="J1471" s="112"/>
      <c r="K1471" s="112"/>
      <c r="L1471" s="112"/>
      <c r="M1471" s="112"/>
      <c r="N1471" s="112"/>
    </row>
    <row r="1472" spans="1:14" ht="19">
      <c r="A1472" s="269"/>
      <c r="B1472" s="269"/>
      <c r="C1472" s="111" t="s">
        <v>7635</v>
      </c>
      <c r="D1472" s="113">
        <v>23</v>
      </c>
      <c r="E1472" s="113">
        <v>6</v>
      </c>
      <c r="F1472" s="113">
        <v>4</v>
      </c>
      <c r="G1472" s="113">
        <v>2</v>
      </c>
      <c r="H1472" s="113">
        <v>0</v>
      </c>
      <c r="I1472" s="113">
        <v>1</v>
      </c>
      <c r="J1472" s="113">
        <v>4</v>
      </c>
      <c r="K1472" s="113">
        <v>11</v>
      </c>
      <c r="L1472" s="113">
        <v>8</v>
      </c>
      <c r="M1472" s="113">
        <v>8</v>
      </c>
      <c r="N1472" s="113">
        <v>564147</v>
      </c>
    </row>
    <row r="1473" spans="1:14">
      <c r="A1473" s="269"/>
      <c r="B1473" s="269"/>
      <c r="C1473" s="111" t="s">
        <v>2044</v>
      </c>
      <c r="D1473" s="113">
        <v>1</v>
      </c>
      <c r="E1473" s="113">
        <v>0</v>
      </c>
      <c r="F1473" s="113">
        <v>0</v>
      </c>
      <c r="G1473" s="113">
        <v>0</v>
      </c>
      <c r="H1473" s="113">
        <v>0</v>
      </c>
      <c r="I1473" s="113">
        <v>0</v>
      </c>
      <c r="J1473" s="113">
        <v>0</v>
      </c>
      <c r="K1473" s="113">
        <v>0</v>
      </c>
      <c r="L1473" s="113">
        <v>1</v>
      </c>
      <c r="M1473" s="113">
        <v>0</v>
      </c>
      <c r="N1473" s="113">
        <v>30029</v>
      </c>
    </row>
    <row r="1474" spans="1:14">
      <c r="A1474" s="269"/>
      <c r="B1474" s="269"/>
      <c r="C1474" s="111" t="s">
        <v>5850</v>
      </c>
      <c r="D1474" s="113">
        <v>0</v>
      </c>
      <c r="E1474" s="113">
        <v>1</v>
      </c>
      <c r="F1474" s="113">
        <v>0</v>
      </c>
      <c r="G1474" s="113">
        <v>0</v>
      </c>
      <c r="H1474" s="113">
        <v>0</v>
      </c>
      <c r="I1474" s="113">
        <v>0</v>
      </c>
      <c r="J1474" s="113">
        <v>1</v>
      </c>
      <c r="K1474" s="113">
        <v>0</v>
      </c>
      <c r="L1474" s="113">
        <v>0</v>
      </c>
      <c r="M1474" s="113">
        <v>0</v>
      </c>
      <c r="N1474" s="113">
        <v>21200</v>
      </c>
    </row>
    <row r="1475" spans="1:14">
      <c r="A1475" s="269"/>
      <c r="B1475" s="269"/>
      <c r="C1475" s="111" t="s">
        <v>3336</v>
      </c>
      <c r="D1475" s="113">
        <v>4</v>
      </c>
      <c r="E1475" s="113">
        <v>3</v>
      </c>
      <c r="F1475" s="113">
        <v>1</v>
      </c>
      <c r="G1475" s="113">
        <v>0</v>
      </c>
      <c r="H1475" s="113">
        <v>0</v>
      </c>
      <c r="I1475" s="113">
        <v>0</v>
      </c>
      <c r="J1475" s="113">
        <v>1</v>
      </c>
      <c r="K1475" s="113">
        <v>0</v>
      </c>
      <c r="L1475" s="113">
        <v>6</v>
      </c>
      <c r="M1475" s="113">
        <v>1</v>
      </c>
      <c r="N1475" s="113">
        <v>105805</v>
      </c>
    </row>
    <row r="1476" spans="1:14">
      <c r="A1476" s="269"/>
      <c r="B1476" s="269" t="s">
        <v>1951</v>
      </c>
      <c r="C1476" s="111"/>
      <c r="D1476" s="112">
        <v>1</v>
      </c>
      <c r="E1476" s="112">
        <v>0</v>
      </c>
      <c r="F1476" s="112">
        <v>0</v>
      </c>
      <c r="G1476" s="112">
        <v>0</v>
      </c>
      <c r="H1476" s="112">
        <v>0</v>
      </c>
      <c r="I1476" s="112">
        <v>0</v>
      </c>
      <c r="J1476" s="112"/>
      <c r="K1476" s="112"/>
      <c r="L1476" s="112"/>
      <c r="M1476" s="112"/>
      <c r="N1476" s="112"/>
    </row>
    <row r="1477" spans="1:14">
      <c r="A1477" s="269"/>
      <c r="B1477" s="269"/>
      <c r="C1477" s="111" t="s">
        <v>3340</v>
      </c>
      <c r="D1477" s="113">
        <v>1</v>
      </c>
      <c r="E1477" s="113">
        <v>0</v>
      </c>
      <c r="F1477" s="113">
        <v>0</v>
      </c>
      <c r="G1477" s="113">
        <v>0</v>
      </c>
      <c r="H1477" s="113">
        <v>0</v>
      </c>
      <c r="I1477" s="113">
        <v>0</v>
      </c>
      <c r="J1477" s="113">
        <v>0</v>
      </c>
      <c r="K1477" s="113">
        <v>0</v>
      </c>
      <c r="L1477" s="113">
        <v>0</v>
      </c>
      <c r="M1477" s="113">
        <v>1</v>
      </c>
      <c r="N1477" s="113">
        <v>16064</v>
      </c>
    </row>
    <row r="1478" spans="1:14">
      <c r="A1478" s="269"/>
      <c r="B1478" s="269" t="s">
        <v>1955</v>
      </c>
      <c r="C1478" s="111"/>
      <c r="D1478" s="112">
        <v>4</v>
      </c>
      <c r="E1478" s="112">
        <v>0</v>
      </c>
      <c r="F1478" s="112">
        <v>2</v>
      </c>
      <c r="G1478" s="112">
        <v>0</v>
      </c>
      <c r="H1478" s="112">
        <v>0</v>
      </c>
      <c r="I1478" s="112">
        <v>0</v>
      </c>
      <c r="J1478" s="112"/>
      <c r="K1478" s="112"/>
      <c r="L1478" s="112"/>
      <c r="M1478" s="112"/>
      <c r="N1478" s="112"/>
    </row>
    <row r="1479" spans="1:14" ht="19">
      <c r="A1479" s="269"/>
      <c r="B1479" s="269"/>
      <c r="C1479" s="111" t="s">
        <v>7636</v>
      </c>
      <c r="D1479" s="113">
        <v>4</v>
      </c>
      <c r="E1479" s="113">
        <v>0</v>
      </c>
      <c r="F1479" s="113">
        <v>2</v>
      </c>
      <c r="G1479" s="113">
        <v>0</v>
      </c>
      <c r="H1479" s="113">
        <v>0</v>
      </c>
      <c r="I1479" s="113">
        <v>0</v>
      </c>
      <c r="J1479" s="113">
        <v>0</v>
      </c>
      <c r="K1479" s="113">
        <v>3</v>
      </c>
      <c r="L1479" s="113">
        <v>1</v>
      </c>
      <c r="M1479" s="113">
        <v>1</v>
      </c>
      <c r="N1479" s="113"/>
    </row>
    <row r="1480" spans="1:14">
      <c r="A1480" s="269"/>
      <c r="B1480" s="269" t="s">
        <v>1963</v>
      </c>
      <c r="C1480" s="111"/>
      <c r="D1480" s="112">
        <v>0</v>
      </c>
      <c r="E1480" s="112">
        <v>1</v>
      </c>
      <c r="F1480" s="112">
        <v>0</v>
      </c>
      <c r="G1480" s="112">
        <v>0</v>
      </c>
      <c r="H1480" s="112">
        <v>0</v>
      </c>
      <c r="I1480" s="112">
        <v>0</v>
      </c>
      <c r="J1480" s="112"/>
      <c r="K1480" s="112"/>
      <c r="L1480" s="112"/>
      <c r="M1480" s="112"/>
      <c r="N1480" s="112"/>
    </row>
    <row r="1481" spans="1:14">
      <c r="A1481" s="269"/>
      <c r="B1481" s="269"/>
      <c r="C1481" s="111" t="s">
        <v>3343</v>
      </c>
      <c r="D1481" s="113">
        <v>0</v>
      </c>
      <c r="E1481" s="113">
        <v>1</v>
      </c>
      <c r="F1481" s="113">
        <v>0</v>
      </c>
      <c r="G1481" s="113">
        <v>0</v>
      </c>
      <c r="H1481" s="113">
        <v>0</v>
      </c>
      <c r="I1481" s="113">
        <v>0</v>
      </c>
      <c r="J1481" s="113">
        <v>1</v>
      </c>
      <c r="K1481" s="113"/>
      <c r="L1481" s="113"/>
      <c r="M1481" s="113"/>
      <c r="N1481" s="113"/>
    </row>
    <row r="1482" spans="1:14">
      <c r="A1482" s="269" t="s">
        <v>105</v>
      </c>
      <c r="B1482" s="114" t="s">
        <v>1904</v>
      </c>
      <c r="C1482" s="111"/>
      <c r="D1482" s="112">
        <v>32</v>
      </c>
      <c r="E1482" s="112">
        <v>21</v>
      </c>
      <c r="F1482" s="112">
        <v>15</v>
      </c>
      <c r="G1482" s="112">
        <v>0</v>
      </c>
      <c r="H1482" s="112">
        <v>2</v>
      </c>
      <c r="I1482" s="112">
        <v>1</v>
      </c>
      <c r="J1482" s="112"/>
      <c r="K1482" s="112"/>
      <c r="L1482" s="112"/>
      <c r="M1482" s="112"/>
      <c r="N1482" s="112"/>
    </row>
    <row r="1483" spans="1:14">
      <c r="A1483" s="269"/>
      <c r="B1483" s="269" t="s">
        <v>1905</v>
      </c>
      <c r="C1483" s="111"/>
      <c r="D1483" s="112">
        <v>27</v>
      </c>
      <c r="E1483" s="112">
        <v>20</v>
      </c>
      <c r="F1483" s="112">
        <v>10</v>
      </c>
      <c r="G1483" s="112">
        <v>0</v>
      </c>
      <c r="H1483" s="112">
        <v>2</v>
      </c>
      <c r="I1483" s="112">
        <v>1</v>
      </c>
      <c r="J1483" s="112"/>
      <c r="K1483" s="112"/>
      <c r="L1483" s="112"/>
      <c r="M1483" s="112"/>
      <c r="N1483" s="112"/>
    </row>
    <row r="1484" spans="1:14" ht="19">
      <c r="A1484" s="269"/>
      <c r="B1484" s="269"/>
      <c r="C1484" s="111" t="s">
        <v>7637</v>
      </c>
      <c r="D1484" s="113">
        <v>2</v>
      </c>
      <c r="E1484" s="113">
        <v>0</v>
      </c>
      <c r="F1484" s="113">
        <v>0</v>
      </c>
      <c r="G1484" s="113">
        <v>0</v>
      </c>
      <c r="H1484" s="113">
        <v>0</v>
      </c>
      <c r="I1484" s="113">
        <v>0</v>
      </c>
      <c r="J1484" s="113"/>
      <c r="K1484" s="113">
        <v>0</v>
      </c>
      <c r="L1484" s="113">
        <v>0</v>
      </c>
      <c r="M1484" s="113">
        <v>1</v>
      </c>
      <c r="N1484" s="113">
        <v>34928</v>
      </c>
    </row>
    <row r="1485" spans="1:14">
      <c r="A1485" s="269"/>
      <c r="B1485" s="269"/>
      <c r="C1485" s="111" t="s">
        <v>5851</v>
      </c>
      <c r="D1485" s="113">
        <v>1</v>
      </c>
      <c r="E1485" s="113">
        <v>2</v>
      </c>
      <c r="F1485" s="113">
        <v>0</v>
      </c>
      <c r="G1485" s="113">
        <v>0</v>
      </c>
      <c r="H1485" s="113">
        <v>0</v>
      </c>
      <c r="I1485" s="113">
        <v>0</v>
      </c>
      <c r="J1485" s="113">
        <v>0</v>
      </c>
      <c r="K1485" s="113">
        <v>2</v>
      </c>
      <c r="L1485" s="113">
        <v>1</v>
      </c>
      <c r="M1485" s="113">
        <v>0</v>
      </c>
      <c r="N1485" s="113">
        <v>35689</v>
      </c>
    </row>
    <row r="1486" spans="1:14" ht="19">
      <c r="A1486" s="269"/>
      <c r="B1486" s="269"/>
      <c r="C1486" s="111" t="s">
        <v>7638</v>
      </c>
      <c r="D1486" s="113">
        <v>4</v>
      </c>
      <c r="E1486" s="113">
        <v>2</v>
      </c>
      <c r="F1486" s="113">
        <v>5</v>
      </c>
      <c r="G1486" s="113">
        <v>0</v>
      </c>
      <c r="H1486" s="113">
        <v>2</v>
      </c>
      <c r="I1486" s="113">
        <v>0</v>
      </c>
      <c r="J1486" s="113">
        <v>3</v>
      </c>
      <c r="K1486" s="113">
        <v>3</v>
      </c>
      <c r="L1486" s="113">
        <v>2</v>
      </c>
      <c r="M1486" s="113">
        <v>3</v>
      </c>
      <c r="N1486" s="113">
        <v>253809</v>
      </c>
    </row>
    <row r="1487" spans="1:14" ht="19">
      <c r="A1487" s="269"/>
      <c r="B1487" s="269"/>
      <c r="C1487" s="111" t="s">
        <v>7639</v>
      </c>
      <c r="D1487" s="113">
        <v>0</v>
      </c>
      <c r="E1487" s="113">
        <v>5</v>
      </c>
      <c r="F1487" s="113">
        <v>0</v>
      </c>
      <c r="G1487" s="113">
        <v>0</v>
      </c>
      <c r="H1487" s="113">
        <v>0</v>
      </c>
      <c r="I1487" s="113">
        <v>0</v>
      </c>
      <c r="J1487" s="113">
        <v>0</v>
      </c>
      <c r="K1487" s="113">
        <v>1</v>
      </c>
      <c r="L1487" s="113">
        <v>1</v>
      </c>
      <c r="M1487" s="113">
        <v>1</v>
      </c>
      <c r="N1487" s="113">
        <v>80188</v>
      </c>
    </row>
    <row r="1488" spans="1:14">
      <c r="A1488" s="269"/>
      <c r="B1488" s="269"/>
      <c r="C1488" s="111" t="s">
        <v>3350</v>
      </c>
      <c r="D1488" s="113">
        <v>2</v>
      </c>
      <c r="E1488" s="113">
        <v>1</v>
      </c>
      <c r="F1488" s="113">
        <v>0</v>
      </c>
      <c r="G1488" s="113">
        <v>0</v>
      </c>
      <c r="H1488" s="113">
        <v>0</v>
      </c>
      <c r="I1488" s="113">
        <v>0</v>
      </c>
      <c r="J1488" s="113">
        <v>1</v>
      </c>
      <c r="K1488" s="113">
        <v>2</v>
      </c>
      <c r="L1488" s="113">
        <v>0</v>
      </c>
      <c r="M1488" s="113">
        <v>0</v>
      </c>
      <c r="N1488" s="113">
        <v>78364</v>
      </c>
    </row>
    <row r="1489" spans="1:14">
      <c r="A1489" s="269"/>
      <c r="B1489" s="269"/>
      <c r="C1489" s="111" t="s">
        <v>5852</v>
      </c>
      <c r="D1489" s="113">
        <v>0</v>
      </c>
      <c r="E1489" s="113">
        <v>1</v>
      </c>
      <c r="F1489" s="113">
        <v>0</v>
      </c>
      <c r="G1489" s="113">
        <v>0</v>
      </c>
      <c r="H1489" s="113">
        <v>0</v>
      </c>
      <c r="I1489" s="113">
        <v>0</v>
      </c>
      <c r="J1489" s="113">
        <v>1</v>
      </c>
      <c r="K1489" s="113">
        <v>0</v>
      </c>
      <c r="L1489" s="113">
        <v>0</v>
      </c>
      <c r="M1489" s="113">
        <v>0</v>
      </c>
      <c r="N1489" s="113">
        <v>12335</v>
      </c>
    </row>
    <row r="1490" spans="1:14">
      <c r="A1490" s="269"/>
      <c r="B1490" s="269"/>
      <c r="C1490" s="111" t="s">
        <v>5853</v>
      </c>
      <c r="D1490" s="113">
        <v>1</v>
      </c>
      <c r="E1490" s="113">
        <v>0</v>
      </c>
      <c r="F1490" s="113">
        <v>0</v>
      </c>
      <c r="G1490" s="113">
        <v>0</v>
      </c>
      <c r="H1490" s="113">
        <v>0</v>
      </c>
      <c r="I1490" s="113">
        <v>0</v>
      </c>
      <c r="J1490" s="113"/>
      <c r="K1490" s="113">
        <v>1</v>
      </c>
      <c r="L1490" s="113">
        <v>0</v>
      </c>
      <c r="M1490" s="113">
        <v>0</v>
      </c>
      <c r="N1490" s="113">
        <v>3223</v>
      </c>
    </row>
    <row r="1491" spans="1:14">
      <c r="A1491" s="269"/>
      <c r="B1491" s="269"/>
      <c r="C1491" s="111" t="s">
        <v>5854</v>
      </c>
      <c r="D1491" s="113">
        <v>0</v>
      </c>
      <c r="E1491" s="113">
        <v>0</v>
      </c>
      <c r="F1491" s="113">
        <v>2</v>
      </c>
      <c r="G1491" s="113">
        <v>0</v>
      </c>
      <c r="H1491" s="113">
        <v>0</v>
      </c>
      <c r="I1491" s="113">
        <v>0</v>
      </c>
      <c r="J1491" s="113">
        <v>0</v>
      </c>
      <c r="K1491" s="113">
        <v>0</v>
      </c>
      <c r="L1491" s="113">
        <v>2</v>
      </c>
      <c r="M1491" s="113">
        <v>0</v>
      </c>
      <c r="N1491" s="113">
        <v>95202</v>
      </c>
    </row>
    <row r="1492" spans="1:14" ht="19">
      <c r="A1492" s="269"/>
      <c r="B1492" s="269"/>
      <c r="C1492" s="111" t="s">
        <v>7640</v>
      </c>
      <c r="D1492" s="113">
        <v>3</v>
      </c>
      <c r="E1492" s="113">
        <v>1</v>
      </c>
      <c r="F1492" s="113">
        <v>0</v>
      </c>
      <c r="G1492" s="113">
        <v>0</v>
      </c>
      <c r="H1492" s="113">
        <v>0</v>
      </c>
      <c r="I1492" s="113">
        <v>0</v>
      </c>
      <c r="J1492" s="113">
        <v>0</v>
      </c>
      <c r="K1492" s="113">
        <v>0</v>
      </c>
      <c r="L1492" s="113">
        <v>2</v>
      </c>
      <c r="M1492" s="113">
        <v>1</v>
      </c>
      <c r="N1492" s="113">
        <v>44483</v>
      </c>
    </row>
    <row r="1493" spans="1:14" ht="19">
      <c r="A1493" s="269"/>
      <c r="B1493" s="269"/>
      <c r="C1493" s="111" t="s">
        <v>7641</v>
      </c>
      <c r="D1493" s="113">
        <v>2</v>
      </c>
      <c r="E1493" s="113">
        <v>0</v>
      </c>
      <c r="F1493" s="113">
        <v>0</v>
      </c>
      <c r="G1493" s="113">
        <v>0</v>
      </c>
      <c r="H1493" s="113">
        <v>0</v>
      </c>
      <c r="I1493" s="113">
        <v>0</v>
      </c>
      <c r="J1493" s="113">
        <v>1</v>
      </c>
      <c r="K1493" s="113">
        <v>0</v>
      </c>
      <c r="L1493" s="113">
        <v>0</v>
      </c>
      <c r="M1493" s="113">
        <v>0</v>
      </c>
      <c r="N1493" s="113">
        <v>5952</v>
      </c>
    </row>
    <row r="1494" spans="1:14">
      <c r="A1494" s="269"/>
      <c r="B1494" s="269"/>
      <c r="C1494" s="111" t="s">
        <v>5855</v>
      </c>
      <c r="D1494" s="113">
        <v>2</v>
      </c>
      <c r="E1494" s="113">
        <v>0</v>
      </c>
      <c r="F1494" s="113">
        <v>0</v>
      </c>
      <c r="G1494" s="113">
        <v>0</v>
      </c>
      <c r="H1494" s="113">
        <v>0</v>
      </c>
      <c r="I1494" s="113">
        <v>0</v>
      </c>
      <c r="J1494" s="113">
        <v>0</v>
      </c>
      <c r="K1494" s="113">
        <v>0</v>
      </c>
      <c r="L1494" s="113">
        <v>2</v>
      </c>
      <c r="M1494" s="113">
        <v>0</v>
      </c>
      <c r="N1494" s="113">
        <v>28649</v>
      </c>
    </row>
    <row r="1495" spans="1:14">
      <c r="A1495" s="269"/>
      <c r="B1495" s="269"/>
      <c r="C1495" s="111" t="s">
        <v>5856</v>
      </c>
      <c r="D1495" s="113">
        <v>1</v>
      </c>
      <c r="E1495" s="113">
        <v>0</v>
      </c>
      <c r="F1495" s="113">
        <v>0</v>
      </c>
      <c r="G1495" s="113">
        <v>0</v>
      </c>
      <c r="H1495" s="113">
        <v>0</v>
      </c>
      <c r="I1495" s="113">
        <v>0</v>
      </c>
      <c r="J1495" s="113">
        <v>0</v>
      </c>
      <c r="K1495" s="113">
        <v>0</v>
      </c>
      <c r="L1495" s="113">
        <v>0</v>
      </c>
      <c r="M1495" s="113">
        <v>1</v>
      </c>
      <c r="N1495" s="113">
        <v>10665</v>
      </c>
    </row>
    <row r="1496" spans="1:14">
      <c r="A1496" s="269"/>
      <c r="B1496" s="269"/>
      <c r="C1496" s="111" t="s">
        <v>3362</v>
      </c>
      <c r="D1496" s="113">
        <v>3</v>
      </c>
      <c r="E1496" s="113">
        <v>1</v>
      </c>
      <c r="F1496" s="113">
        <v>0</v>
      </c>
      <c r="G1496" s="113">
        <v>0</v>
      </c>
      <c r="H1496" s="113">
        <v>0</v>
      </c>
      <c r="I1496" s="113">
        <v>0</v>
      </c>
      <c r="J1496" s="113">
        <v>1</v>
      </c>
      <c r="K1496" s="113">
        <v>0</v>
      </c>
      <c r="L1496" s="113">
        <v>2</v>
      </c>
      <c r="M1496" s="113">
        <v>1</v>
      </c>
      <c r="N1496" s="113">
        <v>81367</v>
      </c>
    </row>
    <row r="1497" spans="1:14">
      <c r="A1497" s="269"/>
      <c r="B1497" s="269"/>
      <c r="C1497" s="111" t="s">
        <v>3363</v>
      </c>
      <c r="D1497" s="113">
        <v>0</v>
      </c>
      <c r="E1497" s="113">
        <v>1</v>
      </c>
      <c r="F1497" s="113">
        <v>0</v>
      </c>
      <c r="G1497" s="113">
        <v>0</v>
      </c>
      <c r="H1497" s="113">
        <v>0</v>
      </c>
      <c r="I1497" s="113">
        <v>0</v>
      </c>
      <c r="J1497" s="113">
        <v>0</v>
      </c>
      <c r="K1497" s="113">
        <v>0</v>
      </c>
      <c r="L1497" s="113">
        <v>1</v>
      </c>
      <c r="M1497" s="113">
        <v>0</v>
      </c>
      <c r="N1497" s="113">
        <v>47139</v>
      </c>
    </row>
    <row r="1498" spans="1:14">
      <c r="A1498" s="269"/>
      <c r="B1498" s="269"/>
      <c r="C1498" s="111" t="s">
        <v>5857</v>
      </c>
      <c r="D1498" s="113">
        <v>0</v>
      </c>
      <c r="E1498" s="113">
        <v>1</v>
      </c>
      <c r="F1498" s="113">
        <v>0</v>
      </c>
      <c r="G1498" s="113">
        <v>0</v>
      </c>
      <c r="H1498" s="113">
        <v>0</v>
      </c>
      <c r="I1498" s="113">
        <v>0</v>
      </c>
      <c r="J1498" s="113">
        <v>0</v>
      </c>
      <c r="K1498" s="113">
        <v>0</v>
      </c>
      <c r="L1498" s="113">
        <v>0</v>
      </c>
      <c r="M1498" s="113">
        <v>1</v>
      </c>
      <c r="N1498" s="113">
        <v>37135</v>
      </c>
    </row>
    <row r="1499" spans="1:14" ht="19">
      <c r="A1499" s="269"/>
      <c r="B1499" s="269"/>
      <c r="C1499" s="111" t="s">
        <v>7642</v>
      </c>
      <c r="D1499" s="113">
        <v>2</v>
      </c>
      <c r="E1499" s="113">
        <v>0</v>
      </c>
      <c r="F1499" s="113">
        <v>0</v>
      </c>
      <c r="G1499" s="113">
        <v>0</v>
      </c>
      <c r="H1499" s="113">
        <v>0</v>
      </c>
      <c r="I1499" s="113">
        <v>0</v>
      </c>
      <c r="J1499" s="113">
        <v>0</v>
      </c>
      <c r="K1499" s="113">
        <v>1</v>
      </c>
      <c r="L1499" s="113">
        <v>0</v>
      </c>
      <c r="M1499" s="113">
        <v>0</v>
      </c>
      <c r="N1499" s="113">
        <v>17132</v>
      </c>
    </row>
    <row r="1500" spans="1:14">
      <c r="A1500" s="269"/>
      <c r="B1500" s="269"/>
      <c r="C1500" s="111" t="s">
        <v>3370</v>
      </c>
      <c r="D1500" s="113">
        <v>1</v>
      </c>
      <c r="E1500" s="113">
        <v>1</v>
      </c>
      <c r="F1500" s="113">
        <v>0</v>
      </c>
      <c r="G1500" s="113">
        <v>0</v>
      </c>
      <c r="H1500" s="113">
        <v>0</v>
      </c>
      <c r="I1500" s="113">
        <v>0</v>
      </c>
      <c r="J1500" s="113">
        <v>0</v>
      </c>
      <c r="K1500" s="113">
        <v>1</v>
      </c>
      <c r="L1500" s="113">
        <v>1</v>
      </c>
      <c r="M1500" s="113">
        <v>0</v>
      </c>
      <c r="N1500" s="113">
        <v>38808</v>
      </c>
    </row>
    <row r="1501" spans="1:14">
      <c r="A1501" s="269"/>
      <c r="B1501" s="269"/>
      <c r="C1501" s="111" t="s">
        <v>5858</v>
      </c>
      <c r="D1501" s="113">
        <v>0</v>
      </c>
      <c r="E1501" s="113">
        <v>0</v>
      </c>
      <c r="F1501" s="113">
        <v>1</v>
      </c>
      <c r="G1501" s="113">
        <v>0</v>
      </c>
      <c r="H1501" s="113">
        <v>0</v>
      </c>
      <c r="I1501" s="113">
        <v>0</v>
      </c>
      <c r="J1501" s="113">
        <v>0</v>
      </c>
      <c r="K1501" s="113">
        <v>0</v>
      </c>
      <c r="L1501" s="113">
        <v>0</v>
      </c>
      <c r="M1501" s="113">
        <v>1</v>
      </c>
      <c r="N1501" s="113">
        <v>18954</v>
      </c>
    </row>
    <row r="1502" spans="1:14">
      <c r="A1502" s="269"/>
      <c r="B1502" s="269"/>
      <c r="C1502" s="111" t="s">
        <v>5859</v>
      </c>
      <c r="D1502" s="113">
        <v>0</v>
      </c>
      <c r="E1502" s="113">
        <v>0</v>
      </c>
      <c r="F1502" s="113">
        <v>1</v>
      </c>
      <c r="G1502" s="113">
        <v>0</v>
      </c>
      <c r="H1502" s="113">
        <v>0</v>
      </c>
      <c r="I1502" s="113">
        <v>0</v>
      </c>
      <c r="J1502" s="113">
        <v>0</v>
      </c>
      <c r="K1502" s="113">
        <v>0</v>
      </c>
      <c r="L1502" s="113">
        <v>0</v>
      </c>
      <c r="M1502" s="113">
        <v>1</v>
      </c>
      <c r="N1502" s="113">
        <v>65140</v>
      </c>
    </row>
    <row r="1503" spans="1:14">
      <c r="A1503" s="269"/>
      <c r="B1503" s="269"/>
      <c r="C1503" s="111" t="s">
        <v>5860</v>
      </c>
      <c r="D1503" s="113">
        <v>0</v>
      </c>
      <c r="E1503" s="113">
        <v>1</v>
      </c>
      <c r="F1503" s="113">
        <v>0</v>
      </c>
      <c r="G1503" s="113">
        <v>0</v>
      </c>
      <c r="H1503" s="113">
        <v>0</v>
      </c>
      <c r="I1503" s="113">
        <v>1</v>
      </c>
      <c r="J1503" s="113">
        <v>0</v>
      </c>
      <c r="K1503" s="113">
        <v>1</v>
      </c>
      <c r="L1503" s="113">
        <v>1</v>
      </c>
      <c r="M1503" s="113">
        <v>0</v>
      </c>
      <c r="N1503" s="113">
        <v>32340</v>
      </c>
    </row>
    <row r="1504" spans="1:14">
      <c r="A1504" s="269"/>
      <c r="B1504" s="269"/>
      <c r="C1504" s="111" t="s">
        <v>3377</v>
      </c>
      <c r="D1504" s="113">
        <v>0</v>
      </c>
      <c r="E1504" s="113">
        <v>0</v>
      </c>
      <c r="F1504" s="113">
        <v>1</v>
      </c>
      <c r="G1504" s="113">
        <v>0</v>
      </c>
      <c r="H1504" s="113">
        <v>0</v>
      </c>
      <c r="I1504" s="113">
        <v>0</v>
      </c>
      <c r="J1504" s="113">
        <v>0</v>
      </c>
      <c r="K1504" s="113">
        <v>1</v>
      </c>
      <c r="L1504" s="113">
        <v>0</v>
      </c>
      <c r="M1504" s="113">
        <v>0</v>
      </c>
      <c r="N1504" s="113">
        <v>58965</v>
      </c>
    </row>
    <row r="1505" spans="1:14">
      <c r="A1505" s="269"/>
      <c r="B1505" s="269"/>
      <c r="C1505" s="111" t="s">
        <v>3378</v>
      </c>
      <c r="D1505" s="113">
        <v>1</v>
      </c>
      <c r="E1505" s="113">
        <v>0</v>
      </c>
      <c r="F1505" s="113">
        <v>0</v>
      </c>
      <c r="G1505" s="113">
        <v>0</v>
      </c>
      <c r="H1505" s="113">
        <v>0</v>
      </c>
      <c r="I1505" s="113">
        <v>0</v>
      </c>
      <c r="J1505" s="113">
        <v>0</v>
      </c>
      <c r="K1505" s="113">
        <v>0</v>
      </c>
      <c r="L1505" s="113">
        <v>1</v>
      </c>
      <c r="M1505" s="113">
        <v>0</v>
      </c>
      <c r="N1505" s="113">
        <v>28843</v>
      </c>
    </row>
    <row r="1506" spans="1:14">
      <c r="A1506" s="269"/>
      <c r="B1506" s="269"/>
      <c r="C1506" s="111" t="s">
        <v>2354</v>
      </c>
      <c r="D1506" s="113">
        <v>1</v>
      </c>
      <c r="E1506" s="113">
        <v>0</v>
      </c>
      <c r="F1506" s="113">
        <v>0</v>
      </c>
      <c r="G1506" s="113">
        <v>0</v>
      </c>
      <c r="H1506" s="113">
        <v>0</v>
      </c>
      <c r="I1506" s="113">
        <v>0</v>
      </c>
      <c r="J1506" s="113">
        <v>1</v>
      </c>
      <c r="K1506" s="113">
        <v>0</v>
      </c>
      <c r="L1506" s="113">
        <v>0</v>
      </c>
      <c r="M1506" s="113">
        <v>0</v>
      </c>
      <c r="N1506" s="113">
        <v>24091</v>
      </c>
    </row>
    <row r="1507" spans="1:14" ht="19">
      <c r="A1507" s="269"/>
      <c r="B1507" s="269"/>
      <c r="C1507" s="111" t="s">
        <v>7643</v>
      </c>
      <c r="D1507" s="113">
        <v>1</v>
      </c>
      <c r="E1507" s="113">
        <v>2</v>
      </c>
      <c r="F1507" s="113">
        <v>0</v>
      </c>
      <c r="G1507" s="113">
        <v>0</v>
      </c>
      <c r="H1507" s="113">
        <v>0</v>
      </c>
      <c r="I1507" s="113">
        <v>0</v>
      </c>
      <c r="J1507" s="113">
        <v>1</v>
      </c>
      <c r="K1507" s="113">
        <v>1</v>
      </c>
      <c r="L1507" s="113">
        <v>0</v>
      </c>
      <c r="M1507" s="113">
        <v>0</v>
      </c>
      <c r="N1507" s="113">
        <v>200397</v>
      </c>
    </row>
    <row r="1508" spans="1:14">
      <c r="A1508" s="269"/>
      <c r="B1508" s="269"/>
      <c r="C1508" s="111" t="s">
        <v>3383</v>
      </c>
      <c r="D1508" s="113">
        <v>0</v>
      </c>
      <c r="E1508" s="113">
        <v>1</v>
      </c>
      <c r="F1508" s="113">
        <v>0</v>
      </c>
      <c r="G1508" s="113">
        <v>0</v>
      </c>
      <c r="H1508" s="113">
        <v>0</v>
      </c>
      <c r="I1508" s="113">
        <v>0</v>
      </c>
      <c r="J1508" s="113">
        <v>1</v>
      </c>
      <c r="K1508" s="113">
        <v>0</v>
      </c>
      <c r="L1508" s="113">
        <v>0</v>
      </c>
      <c r="M1508" s="113">
        <v>0</v>
      </c>
      <c r="N1508" s="113">
        <v>35970</v>
      </c>
    </row>
    <row r="1509" spans="1:14">
      <c r="A1509" s="269"/>
      <c r="B1509" s="269" t="s">
        <v>1951</v>
      </c>
      <c r="C1509" s="111"/>
      <c r="D1509" s="112">
        <v>1</v>
      </c>
      <c r="E1509" s="112">
        <v>0</v>
      </c>
      <c r="F1509" s="112">
        <v>1</v>
      </c>
      <c r="G1509" s="112">
        <v>0</v>
      </c>
      <c r="H1509" s="112">
        <v>0</v>
      </c>
      <c r="I1509" s="112">
        <v>0</v>
      </c>
      <c r="J1509" s="112"/>
      <c r="K1509" s="112"/>
      <c r="L1509" s="112"/>
      <c r="M1509" s="112"/>
      <c r="N1509" s="112"/>
    </row>
    <row r="1510" spans="1:14">
      <c r="A1510" s="269"/>
      <c r="B1510" s="269"/>
      <c r="C1510" s="111" t="s">
        <v>3384</v>
      </c>
      <c r="D1510" s="113">
        <v>0</v>
      </c>
      <c r="E1510" s="113">
        <v>0</v>
      </c>
      <c r="F1510" s="113">
        <v>1</v>
      </c>
      <c r="G1510" s="113">
        <v>0</v>
      </c>
      <c r="H1510" s="113">
        <v>0</v>
      </c>
      <c r="I1510" s="113">
        <v>0</v>
      </c>
      <c r="J1510" s="113">
        <v>0</v>
      </c>
      <c r="K1510" s="113">
        <v>0</v>
      </c>
      <c r="L1510" s="113">
        <v>0</v>
      </c>
      <c r="M1510" s="113">
        <v>1</v>
      </c>
      <c r="N1510" s="113">
        <v>24594</v>
      </c>
    </row>
    <row r="1511" spans="1:14">
      <c r="A1511" s="269"/>
      <c r="B1511" s="269"/>
      <c r="C1511" s="116" t="s">
        <v>5861</v>
      </c>
      <c r="D1511" s="113">
        <v>1</v>
      </c>
      <c r="E1511" s="113">
        <v>0</v>
      </c>
      <c r="F1511" s="113">
        <v>0</v>
      </c>
      <c r="G1511" s="113">
        <v>0</v>
      </c>
      <c r="H1511" s="113">
        <v>0</v>
      </c>
      <c r="I1511" s="113">
        <v>0</v>
      </c>
      <c r="J1511" s="113"/>
      <c r="K1511" s="113"/>
      <c r="L1511" s="113"/>
      <c r="M1511" s="113">
        <v>1</v>
      </c>
      <c r="N1511" s="113">
        <v>35509</v>
      </c>
    </row>
    <row r="1512" spans="1:14">
      <c r="A1512" s="269"/>
      <c r="B1512" s="268" t="s">
        <v>1955</v>
      </c>
      <c r="C1512" s="119"/>
      <c r="D1512" s="112">
        <v>4</v>
      </c>
      <c r="E1512" s="112">
        <v>0</v>
      </c>
      <c r="F1512" s="112">
        <v>3</v>
      </c>
      <c r="G1512" s="112">
        <v>0</v>
      </c>
      <c r="H1512" s="112">
        <v>0</v>
      </c>
      <c r="I1512" s="112">
        <v>0</v>
      </c>
      <c r="J1512" s="112"/>
      <c r="K1512" s="112"/>
      <c r="L1512" s="112"/>
      <c r="M1512" s="112"/>
      <c r="N1512" s="112"/>
    </row>
    <row r="1513" spans="1:14">
      <c r="A1513" s="269"/>
      <c r="B1513" s="268"/>
      <c r="C1513" s="116" t="s">
        <v>3391</v>
      </c>
      <c r="D1513" s="113">
        <v>0</v>
      </c>
      <c r="E1513" s="113">
        <v>0</v>
      </c>
      <c r="F1513" s="113">
        <v>1</v>
      </c>
      <c r="G1513" s="113">
        <v>0</v>
      </c>
      <c r="H1513" s="113">
        <v>0</v>
      </c>
      <c r="I1513" s="113">
        <v>0</v>
      </c>
      <c r="J1513" s="113">
        <v>0</v>
      </c>
      <c r="K1513" s="113">
        <v>1</v>
      </c>
      <c r="L1513" s="113">
        <v>0</v>
      </c>
      <c r="M1513" s="113">
        <v>0</v>
      </c>
      <c r="N1513" s="113"/>
    </row>
    <row r="1514" spans="1:14" ht="19">
      <c r="A1514" s="269"/>
      <c r="B1514" s="268"/>
      <c r="C1514" s="111" t="s">
        <v>7454</v>
      </c>
      <c r="D1514" s="113">
        <v>2</v>
      </c>
      <c r="E1514" s="113">
        <v>0</v>
      </c>
      <c r="F1514" s="113">
        <v>0</v>
      </c>
      <c r="G1514" s="113">
        <v>0</v>
      </c>
      <c r="H1514" s="113">
        <v>0</v>
      </c>
      <c r="I1514" s="113">
        <v>0</v>
      </c>
      <c r="J1514" s="113">
        <v>1</v>
      </c>
      <c r="K1514" s="113">
        <v>0</v>
      </c>
      <c r="L1514" s="113">
        <v>0</v>
      </c>
      <c r="M1514" s="113">
        <v>0</v>
      </c>
      <c r="N1514" s="113"/>
    </row>
    <row r="1515" spans="1:14">
      <c r="A1515" s="269"/>
      <c r="B1515" s="268"/>
      <c r="C1515" s="111" t="s">
        <v>2709</v>
      </c>
      <c r="D1515" s="113">
        <v>2</v>
      </c>
      <c r="E1515" s="113">
        <v>0</v>
      </c>
      <c r="F1515" s="113">
        <v>1</v>
      </c>
      <c r="G1515" s="113">
        <v>0</v>
      </c>
      <c r="H1515" s="113">
        <v>0</v>
      </c>
      <c r="I1515" s="113">
        <v>0</v>
      </c>
      <c r="J1515" s="113">
        <v>1</v>
      </c>
      <c r="K1515" s="113">
        <v>1</v>
      </c>
      <c r="L1515" s="113">
        <v>0</v>
      </c>
      <c r="M1515" s="113">
        <v>1</v>
      </c>
      <c r="N1515" s="113"/>
    </row>
    <row r="1516" spans="1:14">
      <c r="A1516" s="269"/>
      <c r="B1516" s="268"/>
      <c r="C1516" s="111" t="s">
        <v>2751</v>
      </c>
      <c r="D1516" s="113">
        <v>0</v>
      </c>
      <c r="E1516" s="113">
        <v>0</v>
      </c>
      <c r="F1516" s="113">
        <v>1</v>
      </c>
      <c r="G1516" s="113">
        <v>0</v>
      </c>
      <c r="H1516" s="113">
        <v>0</v>
      </c>
      <c r="I1516" s="113">
        <v>0</v>
      </c>
      <c r="J1516" s="113">
        <v>0</v>
      </c>
      <c r="K1516" s="113">
        <v>0</v>
      </c>
      <c r="L1516" s="113">
        <v>1</v>
      </c>
      <c r="M1516" s="113">
        <v>0</v>
      </c>
      <c r="N1516" s="113"/>
    </row>
    <row r="1517" spans="1:14">
      <c r="A1517" s="269"/>
      <c r="B1517" s="268" t="s">
        <v>1963</v>
      </c>
      <c r="C1517" s="111"/>
      <c r="D1517" s="112">
        <v>0</v>
      </c>
      <c r="E1517" s="112">
        <v>1</v>
      </c>
      <c r="F1517" s="112">
        <v>1</v>
      </c>
      <c r="G1517" s="112">
        <v>0</v>
      </c>
      <c r="H1517" s="112">
        <v>0</v>
      </c>
      <c r="I1517" s="112">
        <v>0</v>
      </c>
      <c r="J1517" s="112"/>
      <c r="K1517" s="112"/>
      <c r="L1517" s="112"/>
      <c r="M1517" s="112"/>
      <c r="N1517" s="112"/>
    </row>
    <row r="1518" spans="1:14">
      <c r="A1518" s="269"/>
      <c r="B1518" s="268"/>
      <c r="C1518" s="111" t="s">
        <v>5862</v>
      </c>
      <c r="D1518" s="113">
        <v>0</v>
      </c>
      <c r="E1518" s="113">
        <v>0</v>
      </c>
      <c r="F1518" s="113">
        <v>1</v>
      </c>
      <c r="G1518" s="113">
        <v>0</v>
      </c>
      <c r="H1518" s="113">
        <v>0</v>
      </c>
      <c r="I1518" s="113">
        <v>0</v>
      </c>
      <c r="J1518" s="113">
        <v>1</v>
      </c>
      <c r="K1518" s="113">
        <v>0</v>
      </c>
      <c r="L1518" s="113">
        <v>0</v>
      </c>
      <c r="M1518" s="113">
        <v>0</v>
      </c>
      <c r="N1518" s="113"/>
    </row>
    <row r="1519" spans="1:14">
      <c r="A1519" s="269"/>
      <c r="B1519" s="268"/>
      <c r="C1519" s="111" t="s">
        <v>2976</v>
      </c>
      <c r="D1519" s="113">
        <v>0</v>
      </c>
      <c r="E1519" s="113">
        <v>1</v>
      </c>
      <c r="F1519" s="113">
        <v>0</v>
      </c>
      <c r="G1519" s="113">
        <v>0</v>
      </c>
      <c r="H1519" s="113">
        <v>0</v>
      </c>
      <c r="I1519" s="113">
        <v>0</v>
      </c>
      <c r="J1519" s="113">
        <v>0</v>
      </c>
      <c r="K1519" s="113">
        <v>1</v>
      </c>
      <c r="L1519" s="113">
        <v>0</v>
      </c>
      <c r="M1519" s="113">
        <v>0</v>
      </c>
      <c r="N1519" s="113"/>
    </row>
    <row r="1520" spans="1:14">
      <c r="A1520" s="269" t="s">
        <v>106</v>
      </c>
      <c r="B1520" s="117" t="s">
        <v>1904</v>
      </c>
      <c r="C1520" s="111"/>
      <c r="D1520" s="112">
        <v>180</v>
      </c>
      <c r="E1520" s="112">
        <v>62</v>
      </c>
      <c r="F1520" s="112">
        <v>36</v>
      </c>
      <c r="G1520" s="112">
        <v>7</v>
      </c>
      <c r="H1520" s="112">
        <v>2</v>
      </c>
      <c r="I1520" s="112">
        <v>3</v>
      </c>
      <c r="J1520" s="112"/>
      <c r="K1520" s="112"/>
      <c r="L1520" s="112"/>
      <c r="M1520" s="112"/>
      <c r="N1520" s="112"/>
    </row>
    <row r="1521" spans="1:14">
      <c r="A1521" s="269"/>
      <c r="B1521" s="268" t="s">
        <v>1905</v>
      </c>
      <c r="C1521" s="111"/>
      <c r="D1521" s="112">
        <v>130</v>
      </c>
      <c r="E1521" s="112">
        <v>29</v>
      </c>
      <c r="F1521" s="112">
        <v>24</v>
      </c>
      <c r="G1521" s="112">
        <v>3</v>
      </c>
      <c r="H1521" s="112">
        <v>1</v>
      </c>
      <c r="I1521" s="112">
        <v>2</v>
      </c>
      <c r="J1521" s="112"/>
      <c r="K1521" s="112"/>
      <c r="L1521" s="112"/>
      <c r="M1521" s="112"/>
      <c r="N1521" s="112"/>
    </row>
    <row r="1522" spans="1:14">
      <c r="A1522" s="269"/>
      <c r="B1522" s="268"/>
      <c r="C1522" s="111" t="s">
        <v>3436</v>
      </c>
      <c r="D1522" s="113">
        <v>0</v>
      </c>
      <c r="E1522" s="113">
        <v>1</v>
      </c>
      <c r="F1522" s="113">
        <v>0</v>
      </c>
      <c r="G1522" s="113">
        <v>0</v>
      </c>
      <c r="H1522" s="113">
        <v>0</v>
      </c>
      <c r="I1522" s="113">
        <v>0</v>
      </c>
      <c r="J1522" s="113">
        <v>1</v>
      </c>
      <c r="K1522" s="113">
        <v>0</v>
      </c>
      <c r="L1522" s="113">
        <v>0</v>
      </c>
      <c r="M1522" s="113">
        <v>0</v>
      </c>
      <c r="N1522" s="113">
        <v>26082</v>
      </c>
    </row>
    <row r="1523" spans="1:14">
      <c r="A1523" s="269"/>
      <c r="B1523" s="268"/>
      <c r="C1523" s="111" t="s">
        <v>3437</v>
      </c>
      <c r="D1523" s="113">
        <v>5</v>
      </c>
      <c r="E1523" s="113">
        <v>0</v>
      </c>
      <c r="F1523" s="113">
        <v>3</v>
      </c>
      <c r="G1523" s="113">
        <v>0</v>
      </c>
      <c r="H1523" s="113">
        <v>0</v>
      </c>
      <c r="I1523" s="113">
        <v>0</v>
      </c>
      <c r="J1523" s="113">
        <v>0</v>
      </c>
      <c r="K1523" s="113">
        <v>3</v>
      </c>
      <c r="L1523" s="113">
        <v>2</v>
      </c>
      <c r="M1523" s="113">
        <v>3</v>
      </c>
      <c r="N1523" s="113">
        <v>93855</v>
      </c>
    </row>
    <row r="1524" spans="1:14" ht="19">
      <c r="A1524" s="269"/>
      <c r="B1524" s="268"/>
      <c r="C1524" s="111" t="s">
        <v>7644</v>
      </c>
      <c r="D1524" s="113">
        <v>2</v>
      </c>
      <c r="E1524" s="113">
        <v>0</v>
      </c>
      <c r="F1524" s="113">
        <v>1</v>
      </c>
      <c r="G1524" s="113">
        <v>0</v>
      </c>
      <c r="H1524" s="113">
        <v>0</v>
      </c>
      <c r="I1524" s="113">
        <v>0</v>
      </c>
      <c r="J1524" s="113">
        <v>0</v>
      </c>
      <c r="K1524" s="113">
        <v>1</v>
      </c>
      <c r="L1524" s="113">
        <v>0</v>
      </c>
      <c r="M1524" s="113">
        <v>1</v>
      </c>
      <c r="N1524" s="113">
        <v>20321</v>
      </c>
    </row>
    <row r="1525" spans="1:14">
      <c r="A1525" s="269"/>
      <c r="B1525" s="268"/>
      <c r="C1525" s="111" t="s">
        <v>5863</v>
      </c>
      <c r="D1525" s="113">
        <v>1</v>
      </c>
      <c r="E1525" s="113">
        <v>0</v>
      </c>
      <c r="F1525" s="113">
        <v>0</v>
      </c>
      <c r="G1525" s="113">
        <v>0</v>
      </c>
      <c r="H1525" s="113">
        <v>0</v>
      </c>
      <c r="I1525" s="113">
        <v>0</v>
      </c>
      <c r="J1525" s="113">
        <v>1</v>
      </c>
      <c r="K1525" s="113">
        <v>0</v>
      </c>
      <c r="L1525" s="113">
        <v>0</v>
      </c>
      <c r="M1525" s="113">
        <v>0</v>
      </c>
      <c r="N1525" s="113">
        <v>7922</v>
      </c>
    </row>
    <row r="1526" spans="1:14">
      <c r="A1526" s="269"/>
      <c r="B1526" s="268"/>
      <c r="C1526" s="111" t="s">
        <v>5864</v>
      </c>
      <c r="D1526" s="113">
        <v>1</v>
      </c>
      <c r="E1526" s="113">
        <v>0</v>
      </c>
      <c r="F1526" s="113">
        <v>0</v>
      </c>
      <c r="G1526" s="113">
        <v>0</v>
      </c>
      <c r="H1526" s="113">
        <v>0</v>
      </c>
      <c r="I1526" s="113">
        <v>0</v>
      </c>
      <c r="J1526" s="113">
        <v>0</v>
      </c>
      <c r="K1526" s="113">
        <v>0</v>
      </c>
      <c r="L1526" s="113">
        <v>1</v>
      </c>
      <c r="M1526" s="113">
        <v>0</v>
      </c>
      <c r="N1526" s="113">
        <v>1445</v>
      </c>
    </row>
    <row r="1527" spans="1:14">
      <c r="A1527" s="269"/>
      <c r="B1527" s="268"/>
      <c r="C1527" s="111" t="s">
        <v>5755</v>
      </c>
      <c r="D1527" s="113">
        <v>0</v>
      </c>
      <c r="E1527" s="113">
        <v>1</v>
      </c>
      <c r="F1527" s="113">
        <v>0</v>
      </c>
      <c r="G1527" s="113">
        <v>0</v>
      </c>
      <c r="H1527" s="113">
        <v>0</v>
      </c>
      <c r="I1527" s="113">
        <v>0</v>
      </c>
      <c r="J1527" s="113">
        <v>1</v>
      </c>
      <c r="K1527" s="113">
        <v>0</v>
      </c>
      <c r="L1527" s="113">
        <v>0</v>
      </c>
      <c r="M1527" s="113"/>
      <c r="N1527" s="113">
        <v>1638</v>
      </c>
    </row>
    <row r="1528" spans="1:14">
      <c r="A1528" s="269"/>
      <c r="B1528" s="268"/>
      <c r="C1528" s="111" t="s">
        <v>5865</v>
      </c>
      <c r="D1528" s="113">
        <v>2</v>
      </c>
      <c r="E1528" s="113">
        <v>0</v>
      </c>
      <c r="F1528" s="113">
        <v>0</v>
      </c>
      <c r="G1528" s="113">
        <v>0</v>
      </c>
      <c r="H1528" s="113">
        <v>0</v>
      </c>
      <c r="I1528" s="113">
        <v>0</v>
      </c>
      <c r="J1528" s="113">
        <v>0</v>
      </c>
      <c r="K1528" s="113">
        <v>0</v>
      </c>
      <c r="L1528" s="113">
        <v>2</v>
      </c>
      <c r="M1528" s="113">
        <v>0</v>
      </c>
      <c r="N1528" s="113">
        <v>177735</v>
      </c>
    </row>
    <row r="1529" spans="1:14">
      <c r="A1529" s="269"/>
      <c r="B1529" s="268"/>
      <c r="C1529" s="111" t="s">
        <v>5866</v>
      </c>
      <c r="D1529" s="113">
        <v>1</v>
      </c>
      <c r="E1529" s="113">
        <v>0</v>
      </c>
      <c r="F1529" s="113">
        <v>0</v>
      </c>
      <c r="G1529" s="113">
        <v>0</v>
      </c>
      <c r="H1529" s="113">
        <v>0</v>
      </c>
      <c r="I1529" s="113">
        <v>0</v>
      </c>
      <c r="J1529" s="113">
        <v>0</v>
      </c>
      <c r="K1529" s="113">
        <v>1</v>
      </c>
      <c r="L1529" s="113">
        <v>0</v>
      </c>
      <c r="M1529" s="113">
        <v>0</v>
      </c>
      <c r="N1529" s="113">
        <v>64388</v>
      </c>
    </row>
    <row r="1530" spans="1:14" ht="19">
      <c r="A1530" s="269"/>
      <c r="B1530" s="268"/>
      <c r="C1530" s="111" t="s">
        <v>7645</v>
      </c>
      <c r="D1530" s="113">
        <v>12</v>
      </c>
      <c r="E1530" s="113">
        <v>1</v>
      </c>
      <c r="F1530" s="113">
        <v>5</v>
      </c>
      <c r="G1530" s="113">
        <v>0</v>
      </c>
      <c r="H1530" s="113">
        <v>0</v>
      </c>
      <c r="I1530" s="113">
        <v>0</v>
      </c>
      <c r="J1530" s="113">
        <v>4</v>
      </c>
      <c r="K1530" s="113">
        <v>4</v>
      </c>
      <c r="L1530" s="113">
        <v>3</v>
      </c>
      <c r="M1530" s="113">
        <v>5</v>
      </c>
      <c r="N1530" s="113">
        <v>956282</v>
      </c>
    </row>
    <row r="1531" spans="1:14">
      <c r="A1531" s="269"/>
      <c r="B1531" s="268"/>
      <c r="C1531" s="111" t="s">
        <v>2811</v>
      </c>
      <c r="D1531" s="113">
        <v>2</v>
      </c>
      <c r="E1531" s="113">
        <v>0</v>
      </c>
      <c r="F1531" s="113">
        <v>0</v>
      </c>
      <c r="G1531" s="113">
        <v>1</v>
      </c>
      <c r="H1531" s="113">
        <v>0</v>
      </c>
      <c r="I1531" s="113">
        <v>0</v>
      </c>
      <c r="J1531" s="113">
        <v>1</v>
      </c>
      <c r="K1531" s="113">
        <v>0</v>
      </c>
      <c r="L1531" s="113">
        <v>2</v>
      </c>
      <c r="M1531" s="113">
        <v>0</v>
      </c>
      <c r="N1531" s="113">
        <v>100631</v>
      </c>
    </row>
    <row r="1532" spans="1:14">
      <c r="A1532" s="269"/>
      <c r="B1532" s="268"/>
      <c r="C1532" s="111" t="s">
        <v>3443</v>
      </c>
      <c r="D1532" s="113">
        <v>1</v>
      </c>
      <c r="E1532" s="113">
        <v>0</v>
      </c>
      <c r="F1532" s="113">
        <v>0</v>
      </c>
      <c r="G1532" s="113">
        <v>0</v>
      </c>
      <c r="H1532" s="113">
        <v>0</v>
      </c>
      <c r="I1532" s="113">
        <v>0</v>
      </c>
      <c r="J1532" s="113">
        <v>0</v>
      </c>
      <c r="K1532" s="113">
        <v>0</v>
      </c>
      <c r="L1532" s="113">
        <v>0</v>
      </c>
      <c r="M1532" s="113">
        <v>1</v>
      </c>
      <c r="N1532" s="113">
        <v>31453</v>
      </c>
    </row>
    <row r="1533" spans="1:14">
      <c r="A1533" s="269"/>
      <c r="B1533" s="268"/>
      <c r="C1533" s="111" t="s">
        <v>3681</v>
      </c>
      <c r="D1533" s="113">
        <v>0</v>
      </c>
      <c r="E1533" s="113">
        <v>2</v>
      </c>
      <c r="F1533" s="113">
        <v>0</v>
      </c>
      <c r="G1533" s="113">
        <v>0</v>
      </c>
      <c r="H1533" s="113">
        <v>0</v>
      </c>
      <c r="I1533" s="113">
        <v>1</v>
      </c>
      <c r="J1533" s="113">
        <v>1</v>
      </c>
      <c r="K1533" s="113">
        <v>2</v>
      </c>
      <c r="L1533" s="113">
        <v>0</v>
      </c>
      <c r="M1533" s="113">
        <v>0</v>
      </c>
      <c r="N1533" s="113">
        <v>4891</v>
      </c>
    </row>
    <row r="1534" spans="1:14" ht="19">
      <c r="A1534" s="269"/>
      <c r="B1534" s="268"/>
      <c r="C1534" s="111" t="s">
        <v>7646</v>
      </c>
      <c r="D1534" s="113">
        <v>8</v>
      </c>
      <c r="E1534" s="113">
        <v>0</v>
      </c>
      <c r="F1534" s="113">
        <v>0</v>
      </c>
      <c r="G1534" s="113">
        <v>0</v>
      </c>
      <c r="H1534" s="113">
        <v>0</v>
      </c>
      <c r="I1534" s="113">
        <v>1</v>
      </c>
      <c r="J1534" s="113">
        <v>3</v>
      </c>
      <c r="K1534" s="113">
        <v>2</v>
      </c>
      <c r="L1534" s="113">
        <v>3</v>
      </c>
      <c r="M1534" s="113">
        <v>0</v>
      </c>
      <c r="N1534" s="113">
        <v>291962</v>
      </c>
    </row>
    <row r="1535" spans="1:14">
      <c r="A1535" s="269"/>
      <c r="B1535" s="268"/>
      <c r="C1535" s="111" t="s">
        <v>5867</v>
      </c>
      <c r="D1535" s="113">
        <v>1</v>
      </c>
      <c r="E1535" s="113">
        <v>0</v>
      </c>
      <c r="F1535" s="113">
        <v>0</v>
      </c>
      <c r="G1535" s="113">
        <v>0</v>
      </c>
      <c r="H1535" s="113">
        <v>0</v>
      </c>
      <c r="I1535" s="113">
        <v>0</v>
      </c>
      <c r="J1535" s="113">
        <v>0</v>
      </c>
      <c r="K1535" s="113">
        <v>1</v>
      </c>
      <c r="L1535" s="113">
        <v>0</v>
      </c>
      <c r="M1535" s="113">
        <v>0</v>
      </c>
      <c r="N1535" s="113">
        <v>17948</v>
      </c>
    </row>
    <row r="1536" spans="1:14">
      <c r="A1536" s="269"/>
      <c r="B1536" s="268"/>
      <c r="C1536" s="111" t="s">
        <v>5868</v>
      </c>
      <c r="D1536" s="113">
        <v>0</v>
      </c>
      <c r="E1536" s="113">
        <v>1</v>
      </c>
      <c r="F1536" s="113">
        <v>0</v>
      </c>
      <c r="G1536" s="113">
        <v>0</v>
      </c>
      <c r="H1536" s="113">
        <v>0</v>
      </c>
      <c r="I1536" s="113">
        <v>0</v>
      </c>
      <c r="J1536" s="113">
        <v>0</v>
      </c>
      <c r="K1536" s="113">
        <v>1</v>
      </c>
      <c r="L1536" s="113">
        <v>0</v>
      </c>
      <c r="M1536" s="113">
        <v>0</v>
      </c>
      <c r="N1536" s="113">
        <v>5270</v>
      </c>
    </row>
    <row r="1537" spans="1:14" ht="19">
      <c r="A1537" s="269"/>
      <c r="B1537" s="268"/>
      <c r="C1537" s="111" t="s">
        <v>7647</v>
      </c>
      <c r="D1537" s="113">
        <v>4</v>
      </c>
      <c r="E1537" s="113">
        <v>3</v>
      </c>
      <c r="F1537" s="113">
        <v>1</v>
      </c>
      <c r="G1537" s="113">
        <v>0</v>
      </c>
      <c r="H1537" s="113">
        <v>0</v>
      </c>
      <c r="I1537" s="113">
        <v>0</v>
      </c>
      <c r="J1537" s="113">
        <v>2</v>
      </c>
      <c r="K1537" s="113">
        <v>3</v>
      </c>
      <c r="L1537" s="113">
        <v>0</v>
      </c>
      <c r="M1537" s="113">
        <v>2</v>
      </c>
      <c r="N1537" s="113">
        <v>212047</v>
      </c>
    </row>
    <row r="1538" spans="1:14">
      <c r="A1538" s="269"/>
      <c r="B1538" s="268"/>
      <c r="C1538" s="111" t="s">
        <v>3445</v>
      </c>
      <c r="D1538" s="113">
        <v>1</v>
      </c>
      <c r="E1538" s="113">
        <v>1</v>
      </c>
      <c r="F1538" s="113">
        <v>0</v>
      </c>
      <c r="G1538" s="113">
        <v>0</v>
      </c>
      <c r="H1538" s="113">
        <v>0</v>
      </c>
      <c r="I1538" s="113">
        <v>0</v>
      </c>
      <c r="J1538" s="113">
        <v>1</v>
      </c>
      <c r="K1538" s="113">
        <v>0</v>
      </c>
      <c r="L1538" s="113">
        <v>0</v>
      </c>
      <c r="M1538" s="113">
        <v>1</v>
      </c>
      <c r="N1538" s="113">
        <v>8573</v>
      </c>
    </row>
    <row r="1539" spans="1:14">
      <c r="A1539" s="269"/>
      <c r="B1539" s="268"/>
      <c r="C1539" s="111" t="s">
        <v>2546</v>
      </c>
      <c r="D1539" s="113">
        <v>0</v>
      </c>
      <c r="E1539" s="113">
        <v>1</v>
      </c>
      <c r="F1539" s="113">
        <v>0</v>
      </c>
      <c r="G1539" s="113">
        <v>0</v>
      </c>
      <c r="H1539" s="113">
        <v>0</v>
      </c>
      <c r="I1539" s="113">
        <v>0</v>
      </c>
      <c r="J1539" s="113">
        <v>0</v>
      </c>
      <c r="K1539" s="113">
        <v>0</v>
      </c>
      <c r="L1539" s="113">
        <v>0</v>
      </c>
      <c r="M1539" s="113">
        <v>1</v>
      </c>
      <c r="N1539" s="113">
        <v>4145</v>
      </c>
    </row>
    <row r="1540" spans="1:14">
      <c r="A1540" s="269"/>
      <c r="B1540" s="268"/>
      <c r="C1540" s="111" t="s">
        <v>3446</v>
      </c>
      <c r="D1540" s="113">
        <v>4</v>
      </c>
      <c r="E1540" s="113">
        <v>1</v>
      </c>
      <c r="F1540" s="113">
        <v>0</v>
      </c>
      <c r="G1540" s="113">
        <v>0</v>
      </c>
      <c r="H1540" s="113">
        <v>0</v>
      </c>
      <c r="I1540" s="113">
        <v>0</v>
      </c>
      <c r="J1540" s="113">
        <v>1</v>
      </c>
      <c r="K1540" s="113">
        <v>2</v>
      </c>
      <c r="L1540" s="113">
        <v>2</v>
      </c>
      <c r="M1540" s="113">
        <v>0</v>
      </c>
      <c r="N1540" s="113">
        <v>78260</v>
      </c>
    </row>
    <row r="1541" spans="1:14">
      <c r="A1541" s="269"/>
      <c r="B1541" s="268"/>
      <c r="C1541" s="111" t="s">
        <v>5869</v>
      </c>
      <c r="D1541" s="113">
        <v>9</v>
      </c>
      <c r="E1541" s="113">
        <v>2</v>
      </c>
      <c r="F1541" s="113">
        <v>2</v>
      </c>
      <c r="G1541" s="113">
        <v>1</v>
      </c>
      <c r="H1541" s="113">
        <v>0</v>
      </c>
      <c r="I1541" s="113">
        <v>0</v>
      </c>
      <c r="J1541" s="113">
        <v>0</v>
      </c>
      <c r="K1541" s="113">
        <v>9</v>
      </c>
      <c r="L1541" s="113">
        <v>3</v>
      </c>
      <c r="M1541" s="113">
        <v>2</v>
      </c>
      <c r="N1541" s="113">
        <v>300865</v>
      </c>
    </row>
    <row r="1542" spans="1:14">
      <c r="A1542" s="269"/>
      <c r="B1542" s="268"/>
      <c r="C1542" s="111" t="s">
        <v>3869</v>
      </c>
      <c r="D1542" s="113">
        <v>1</v>
      </c>
      <c r="E1542" s="113">
        <v>0</v>
      </c>
      <c r="F1542" s="113">
        <v>0</v>
      </c>
      <c r="G1542" s="113">
        <v>0</v>
      </c>
      <c r="H1542" s="113">
        <v>0</v>
      </c>
      <c r="I1542" s="113">
        <v>0</v>
      </c>
      <c r="J1542" s="113">
        <v>1</v>
      </c>
      <c r="K1542" s="113">
        <v>0</v>
      </c>
      <c r="L1542" s="113">
        <v>0</v>
      </c>
      <c r="M1542" s="113">
        <v>0</v>
      </c>
      <c r="N1542" s="113">
        <v>95815</v>
      </c>
    </row>
    <row r="1543" spans="1:14">
      <c r="A1543" s="269"/>
      <c r="B1543" s="268"/>
      <c r="C1543" s="111" t="s">
        <v>3449</v>
      </c>
      <c r="D1543" s="113">
        <v>2</v>
      </c>
      <c r="E1543" s="113">
        <v>0</v>
      </c>
      <c r="F1543" s="113">
        <v>0</v>
      </c>
      <c r="G1543" s="113">
        <v>0</v>
      </c>
      <c r="H1543" s="113">
        <v>0</v>
      </c>
      <c r="I1543" s="113">
        <v>0</v>
      </c>
      <c r="J1543" s="113">
        <v>0</v>
      </c>
      <c r="K1543" s="113">
        <v>1</v>
      </c>
      <c r="L1543" s="113">
        <v>1</v>
      </c>
      <c r="M1543" s="113">
        <v>0</v>
      </c>
      <c r="N1543" s="113">
        <v>14351</v>
      </c>
    </row>
    <row r="1544" spans="1:14">
      <c r="A1544" s="269"/>
      <c r="B1544" s="268"/>
      <c r="C1544" s="111" t="s">
        <v>5813</v>
      </c>
      <c r="D1544" s="113">
        <v>4</v>
      </c>
      <c r="E1544" s="113">
        <v>0</v>
      </c>
      <c r="F1544" s="113">
        <v>0</v>
      </c>
      <c r="G1544" s="113">
        <v>0</v>
      </c>
      <c r="H1544" s="113">
        <v>0</v>
      </c>
      <c r="I1544" s="113">
        <v>0</v>
      </c>
      <c r="J1544" s="113">
        <v>2</v>
      </c>
      <c r="K1544" s="113">
        <v>0</v>
      </c>
      <c r="L1544" s="113">
        <v>1</v>
      </c>
      <c r="M1544" s="113">
        <v>1</v>
      </c>
      <c r="N1544" s="113">
        <v>41604</v>
      </c>
    </row>
    <row r="1545" spans="1:14">
      <c r="A1545" s="269"/>
      <c r="B1545" s="268"/>
      <c r="C1545" s="111" t="s">
        <v>3450</v>
      </c>
      <c r="D1545" s="113">
        <v>1</v>
      </c>
      <c r="E1545" s="113">
        <v>0</v>
      </c>
      <c r="F1545" s="113">
        <v>0</v>
      </c>
      <c r="G1545" s="113">
        <v>0</v>
      </c>
      <c r="H1545" s="113">
        <v>0</v>
      </c>
      <c r="I1545" s="113">
        <v>0</v>
      </c>
      <c r="J1545" s="113">
        <v>0</v>
      </c>
      <c r="K1545" s="113">
        <v>1</v>
      </c>
      <c r="L1545" s="113">
        <v>0</v>
      </c>
      <c r="M1545" s="113">
        <v>0</v>
      </c>
      <c r="N1545" s="113">
        <v>114492</v>
      </c>
    </row>
    <row r="1546" spans="1:14">
      <c r="A1546" s="269"/>
      <c r="B1546" s="268"/>
      <c r="C1546" s="111" t="s">
        <v>3452</v>
      </c>
      <c r="D1546" s="113">
        <v>0</v>
      </c>
      <c r="E1546" s="113">
        <v>0</v>
      </c>
      <c r="F1546" s="113">
        <v>2</v>
      </c>
      <c r="G1546" s="113">
        <v>0</v>
      </c>
      <c r="H1546" s="113">
        <v>0</v>
      </c>
      <c r="I1546" s="113">
        <v>0</v>
      </c>
      <c r="J1546" s="113">
        <v>0</v>
      </c>
      <c r="K1546" s="113">
        <v>0</v>
      </c>
      <c r="L1546" s="113">
        <v>2</v>
      </c>
      <c r="M1546" s="113">
        <v>0</v>
      </c>
      <c r="N1546" s="113">
        <v>76130</v>
      </c>
    </row>
    <row r="1547" spans="1:14">
      <c r="A1547" s="269"/>
      <c r="B1547" s="268"/>
      <c r="C1547" s="111" t="s">
        <v>3455</v>
      </c>
      <c r="D1547" s="113">
        <v>2</v>
      </c>
      <c r="E1547" s="113">
        <v>0</v>
      </c>
      <c r="F1547" s="113">
        <v>0</v>
      </c>
      <c r="G1547" s="113">
        <v>0</v>
      </c>
      <c r="H1547" s="113">
        <v>0</v>
      </c>
      <c r="I1547" s="113">
        <v>0</v>
      </c>
      <c r="J1547" s="113">
        <v>0</v>
      </c>
      <c r="K1547" s="113">
        <v>0</v>
      </c>
      <c r="L1547" s="113">
        <v>1</v>
      </c>
      <c r="M1547" s="113">
        <v>1</v>
      </c>
      <c r="N1547" s="113">
        <v>25074</v>
      </c>
    </row>
    <row r="1548" spans="1:14">
      <c r="A1548" s="269"/>
      <c r="B1548" s="268"/>
      <c r="C1548" s="111" t="s">
        <v>3460</v>
      </c>
      <c r="D1548" s="113">
        <v>0</v>
      </c>
      <c r="E1548" s="113">
        <v>0</v>
      </c>
      <c r="F1548" s="113">
        <v>1</v>
      </c>
      <c r="G1548" s="113">
        <v>0</v>
      </c>
      <c r="H1548" s="113">
        <v>0</v>
      </c>
      <c r="I1548" s="113">
        <v>0</v>
      </c>
      <c r="J1548" s="113">
        <v>1</v>
      </c>
      <c r="K1548" s="113">
        <v>0</v>
      </c>
      <c r="L1548" s="113">
        <v>0</v>
      </c>
      <c r="M1548" s="113">
        <v>0</v>
      </c>
      <c r="N1548" s="113">
        <v>4959</v>
      </c>
    </row>
    <row r="1549" spans="1:14">
      <c r="A1549" s="269"/>
      <c r="B1549" s="268"/>
      <c r="C1549" s="111" t="s">
        <v>3461</v>
      </c>
      <c r="D1549" s="113">
        <v>0</v>
      </c>
      <c r="E1549" s="113">
        <v>7</v>
      </c>
      <c r="F1549" s="113">
        <v>0</v>
      </c>
      <c r="G1549" s="113">
        <v>0</v>
      </c>
      <c r="H1549" s="113">
        <v>0</v>
      </c>
      <c r="I1549" s="113">
        <v>0</v>
      </c>
      <c r="J1549" s="113">
        <v>1</v>
      </c>
      <c r="K1549" s="113">
        <v>0</v>
      </c>
      <c r="L1549" s="113">
        <v>3</v>
      </c>
      <c r="M1549" s="113">
        <v>3</v>
      </c>
      <c r="N1549" s="113">
        <v>20109</v>
      </c>
    </row>
    <row r="1550" spans="1:14" ht="19">
      <c r="A1550" s="269"/>
      <c r="B1550" s="268"/>
      <c r="C1550" s="111" t="s">
        <v>7648</v>
      </c>
      <c r="D1550" s="113">
        <v>2</v>
      </c>
      <c r="E1550" s="113">
        <v>0</v>
      </c>
      <c r="F1550" s="113">
        <v>1</v>
      </c>
      <c r="G1550" s="113">
        <v>0</v>
      </c>
      <c r="H1550" s="113">
        <v>0</v>
      </c>
      <c r="I1550" s="113">
        <v>0</v>
      </c>
      <c r="J1550" s="113">
        <v>1</v>
      </c>
      <c r="K1550" s="113">
        <v>0</v>
      </c>
      <c r="L1550" s="113">
        <v>1</v>
      </c>
      <c r="M1550" s="113">
        <v>0</v>
      </c>
      <c r="N1550" s="113">
        <v>34438</v>
      </c>
    </row>
    <row r="1551" spans="1:14">
      <c r="A1551" s="269"/>
      <c r="B1551" s="268"/>
      <c r="C1551" s="111" t="s">
        <v>3462</v>
      </c>
      <c r="D1551" s="113">
        <v>1</v>
      </c>
      <c r="E1551" s="113">
        <v>0</v>
      </c>
      <c r="F1551" s="113">
        <v>1</v>
      </c>
      <c r="G1551" s="113">
        <v>0</v>
      </c>
      <c r="H1551" s="113">
        <v>0</v>
      </c>
      <c r="I1551" s="113">
        <v>0</v>
      </c>
      <c r="J1551" s="113">
        <v>0</v>
      </c>
      <c r="K1551" s="113">
        <v>2</v>
      </c>
      <c r="L1551" s="113">
        <v>0</v>
      </c>
      <c r="M1551" s="113">
        <v>0</v>
      </c>
      <c r="N1551" s="113">
        <v>28701</v>
      </c>
    </row>
    <row r="1552" spans="1:14">
      <c r="A1552" s="269"/>
      <c r="B1552" s="268"/>
      <c r="C1552" s="111" t="s">
        <v>2709</v>
      </c>
      <c r="D1552" s="113">
        <v>1</v>
      </c>
      <c r="E1552" s="113">
        <v>0</v>
      </c>
      <c r="F1552" s="113">
        <v>0</v>
      </c>
      <c r="G1552" s="113">
        <v>0</v>
      </c>
      <c r="H1552" s="113">
        <v>0</v>
      </c>
      <c r="I1552" s="113">
        <v>0</v>
      </c>
      <c r="J1552" s="113">
        <v>1</v>
      </c>
      <c r="K1552" s="113">
        <v>0</v>
      </c>
      <c r="L1552" s="113">
        <v>0</v>
      </c>
      <c r="M1552" s="113">
        <v>0</v>
      </c>
      <c r="N1552" s="113">
        <v>35948</v>
      </c>
    </row>
    <row r="1553" spans="1:14">
      <c r="A1553" s="269"/>
      <c r="B1553" s="268"/>
      <c r="C1553" s="111" t="s">
        <v>3463</v>
      </c>
      <c r="D1553" s="113">
        <v>2</v>
      </c>
      <c r="E1553" s="113">
        <v>0</v>
      </c>
      <c r="F1553" s="113">
        <v>1</v>
      </c>
      <c r="G1553" s="113">
        <v>0</v>
      </c>
      <c r="H1553" s="113">
        <v>0</v>
      </c>
      <c r="I1553" s="113">
        <v>0</v>
      </c>
      <c r="J1553" s="113">
        <v>0</v>
      </c>
      <c r="K1553" s="113">
        <v>0</v>
      </c>
      <c r="L1553" s="113">
        <v>2</v>
      </c>
      <c r="M1553" s="113">
        <v>1</v>
      </c>
      <c r="N1553" s="113">
        <v>40560</v>
      </c>
    </row>
    <row r="1554" spans="1:14">
      <c r="A1554" s="269"/>
      <c r="B1554" s="268"/>
      <c r="C1554" s="111" t="s">
        <v>3464</v>
      </c>
      <c r="D1554" s="113">
        <v>1</v>
      </c>
      <c r="E1554" s="113">
        <v>0</v>
      </c>
      <c r="F1554" s="113">
        <v>0</v>
      </c>
      <c r="G1554" s="113">
        <v>0</v>
      </c>
      <c r="H1554" s="113">
        <v>0</v>
      </c>
      <c r="I1554" s="113">
        <v>0</v>
      </c>
      <c r="J1554" s="113">
        <v>0</v>
      </c>
      <c r="K1554" s="113">
        <v>1</v>
      </c>
      <c r="L1554" s="113">
        <v>0</v>
      </c>
      <c r="M1554" s="113">
        <v>0</v>
      </c>
      <c r="N1554" s="113">
        <v>9774</v>
      </c>
    </row>
    <row r="1555" spans="1:14">
      <c r="A1555" s="269"/>
      <c r="B1555" s="268"/>
      <c r="C1555" s="111" t="s">
        <v>3467</v>
      </c>
      <c r="D1555" s="113">
        <v>1</v>
      </c>
      <c r="E1555" s="113">
        <v>0</v>
      </c>
      <c r="F1555" s="113">
        <v>0</v>
      </c>
      <c r="G1555" s="113">
        <v>0</v>
      </c>
      <c r="H1555" s="113">
        <v>0</v>
      </c>
      <c r="I1555" s="113">
        <v>0</v>
      </c>
      <c r="J1555" s="113">
        <v>0</v>
      </c>
      <c r="K1555" s="113">
        <v>0</v>
      </c>
      <c r="L1555" s="113">
        <v>0</v>
      </c>
      <c r="M1555" s="113">
        <v>1</v>
      </c>
      <c r="N1555" s="113">
        <v>1672</v>
      </c>
    </row>
    <row r="1556" spans="1:14" ht="19">
      <c r="A1556" s="269"/>
      <c r="B1556" s="268"/>
      <c r="C1556" s="111" t="s">
        <v>7649</v>
      </c>
      <c r="D1556" s="113">
        <v>3</v>
      </c>
      <c r="E1556" s="113">
        <v>0</v>
      </c>
      <c r="F1556" s="113">
        <v>0</v>
      </c>
      <c r="G1556" s="113">
        <v>0</v>
      </c>
      <c r="H1556" s="113">
        <v>0</v>
      </c>
      <c r="I1556" s="113">
        <v>0</v>
      </c>
      <c r="J1556" s="113">
        <v>0</v>
      </c>
      <c r="K1556" s="113">
        <v>2</v>
      </c>
      <c r="L1556" s="113">
        <v>0</v>
      </c>
      <c r="M1556" s="113">
        <v>0</v>
      </c>
      <c r="N1556" s="113">
        <v>4691</v>
      </c>
    </row>
    <row r="1557" spans="1:14">
      <c r="A1557" s="269"/>
      <c r="B1557" s="268"/>
      <c r="C1557" s="111" t="s">
        <v>5870</v>
      </c>
      <c r="D1557" s="113">
        <v>1</v>
      </c>
      <c r="E1557" s="113">
        <v>0</v>
      </c>
      <c r="F1557" s="113">
        <v>0</v>
      </c>
      <c r="G1557" s="113">
        <v>0</v>
      </c>
      <c r="H1557" s="113">
        <v>0</v>
      </c>
      <c r="I1557" s="113">
        <v>0</v>
      </c>
      <c r="J1557" s="113">
        <v>0</v>
      </c>
      <c r="K1557" s="113">
        <v>1</v>
      </c>
      <c r="L1557" s="113">
        <v>0</v>
      </c>
      <c r="M1557" s="113">
        <v>0</v>
      </c>
      <c r="N1557" s="113">
        <v>8955</v>
      </c>
    </row>
    <row r="1558" spans="1:14">
      <c r="A1558" s="269"/>
      <c r="B1558" s="268"/>
      <c r="C1558" s="111" t="s">
        <v>5871</v>
      </c>
      <c r="D1558" s="113">
        <v>0</v>
      </c>
      <c r="E1558" s="113">
        <v>1</v>
      </c>
      <c r="F1558" s="113">
        <v>0</v>
      </c>
      <c r="G1558" s="113">
        <v>0</v>
      </c>
      <c r="H1558" s="113">
        <v>0</v>
      </c>
      <c r="I1558" s="113">
        <v>0</v>
      </c>
      <c r="J1558" s="113">
        <v>0</v>
      </c>
      <c r="K1558" s="113">
        <v>0</v>
      </c>
      <c r="L1558" s="113">
        <v>1</v>
      </c>
      <c r="M1558" s="113">
        <v>0</v>
      </c>
      <c r="N1558" s="113">
        <v>1686</v>
      </c>
    </row>
    <row r="1559" spans="1:14" ht="19">
      <c r="A1559" s="269"/>
      <c r="B1559" s="268"/>
      <c r="C1559" s="111" t="s">
        <v>7650</v>
      </c>
      <c r="D1559" s="113">
        <v>1</v>
      </c>
      <c r="E1559" s="113">
        <v>1</v>
      </c>
      <c r="F1559" s="113">
        <v>1</v>
      </c>
      <c r="G1559" s="113">
        <v>0</v>
      </c>
      <c r="H1559" s="113">
        <v>0</v>
      </c>
      <c r="I1559" s="113">
        <v>0</v>
      </c>
      <c r="J1559" s="113">
        <v>1</v>
      </c>
      <c r="K1559" s="113">
        <v>1</v>
      </c>
      <c r="L1559" s="113">
        <v>0</v>
      </c>
      <c r="M1559" s="113">
        <v>0</v>
      </c>
      <c r="N1559" s="113">
        <v>17253</v>
      </c>
    </row>
    <row r="1560" spans="1:14">
      <c r="A1560" s="269"/>
      <c r="B1560" s="268"/>
      <c r="C1560" s="111" t="s">
        <v>3468</v>
      </c>
      <c r="D1560" s="113">
        <v>0</v>
      </c>
      <c r="E1560" s="113">
        <v>1</v>
      </c>
      <c r="F1560" s="113">
        <v>0</v>
      </c>
      <c r="G1560" s="113">
        <v>0</v>
      </c>
      <c r="H1560" s="113">
        <v>0</v>
      </c>
      <c r="I1560" s="113">
        <v>0</v>
      </c>
      <c r="J1560" s="113">
        <v>0</v>
      </c>
      <c r="K1560" s="113">
        <v>0</v>
      </c>
      <c r="L1560" s="113">
        <v>0</v>
      </c>
      <c r="M1560" s="113">
        <v>1</v>
      </c>
      <c r="N1560" s="113">
        <v>9371</v>
      </c>
    </row>
    <row r="1561" spans="1:14" ht="19">
      <c r="A1561" s="269"/>
      <c r="B1561" s="268"/>
      <c r="C1561" s="111" t="s">
        <v>7651</v>
      </c>
      <c r="D1561" s="113">
        <v>2</v>
      </c>
      <c r="E1561" s="113">
        <v>0</v>
      </c>
      <c r="F1561" s="113">
        <v>0</v>
      </c>
      <c r="G1561" s="113">
        <v>0</v>
      </c>
      <c r="H1561" s="113">
        <v>0</v>
      </c>
      <c r="I1561" s="113">
        <v>0</v>
      </c>
      <c r="J1561" s="113">
        <v>1</v>
      </c>
      <c r="K1561" s="113">
        <v>0</v>
      </c>
      <c r="L1561" s="113">
        <v>0</v>
      </c>
      <c r="M1561" s="113">
        <v>0</v>
      </c>
      <c r="N1561" s="113">
        <v>4491</v>
      </c>
    </row>
    <row r="1562" spans="1:14">
      <c r="A1562" s="269"/>
      <c r="B1562" s="268"/>
      <c r="C1562" s="111" t="s">
        <v>5872</v>
      </c>
      <c r="D1562" s="113">
        <v>1</v>
      </c>
      <c r="E1562" s="113">
        <v>0</v>
      </c>
      <c r="F1562" s="113">
        <v>0</v>
      </c>
      <c r="G1562" s="113">
        <v>0</v>
      </c>
      <c r="H1562" s="113">
        <v>0</v>
      </c>
      <c r="I1562" s="113">
        <v>0</v>
      </c>
      <c r="J1562" s="113">
        <v>0</v>
      </c>
      <c r="K1562" s="113">
        <v>0</v>
      </c>
      <c r="L1562" s="113">
        <v>0</v>
      </c>
      <c r="M1562" s="113">
        <v>1</v>
      </c>
      <c r="N1562" s="113">
        <v>4987</v>
      </c>
    </row>
    <row r="1563" spans="1:14" ht="19">
      <c r="A1563" s="269"/>
      <c r="B1563" s="268"/>
      <c r="C1563" s="111" t="s">
        <v>7652</v>
      </c>
      <c r="D1563" s="113">
        <v>30</v>
      </c>
      <c r="E1563" s="113">
        <v>0</v>
      </c>
      <c r="F1563" s="113">
        <v>3</v>
      </c>
      <c r="G1563" s="113">
        <v>0</v>
      </c>
      <c r="H1563" s="113">
        <v>1</v>
      </c>
      <c r="I1563" s="113">
        <v>0</v>
      </c>
      <c r="J1563" s="113">
        <v>6</v>
      </c>
      <c r="K1563" s="113">
        <v>9</v>
      </c>
      <c r="L1563" s="113">
        <v>5</v>
      </c>
      <c r="M1563" s="113">
        <v>12</v>
      </c>
      <c r="N1563" s="113">
        <v>481823</v>
      </c>
    </row>
    <row r="1564" spans="1:14">
      <c r="A1564" s="269"/>
      <c r="B1564" s="268"/>
      <c r="C1564" s="111" t="s">
        <v>3470</v>
      </c>
      <c r="D1564" s="113">
        <v>4</v>
      </c>
      <c r="E1564" s="113">
        <v>0</v>
      </c>
      <c r="F1564" s="113">
        <v>0</v>
      </c>
      <c r="G1564" s="113">
        <v>0</v>
      </c>
      <c r="H1564" s="113">
        <v>0</v>
      </c>
      <c r="I1564" s="113">
        <v>0</v>
      </c>
      <c r="J1564" s="113">
        <v>3</v>
      </c>
      <c r="K1564" s="113">
        <v>0</v>
      </c>
      <c r="L1564" s="113">
        <v>1</v>
      </c>
      <c r="M1564" s="113">
        <v>0</v>
      </c>
      <c r="N1564" s="113">
        <v>13948</v>
      </c>
    </row>
    <row r="1565" spans="1:14">
      <c r="A1565" s="269"/>
      <c r="B1565" s="268"/>
      <c r="C1565" s="111" t="s">
        <v>5873</v>
      </c>
      <c r="D1565" s="113">
        <v>0</v>
      </c>
      <c r="E1565" s="113">
        <v>1</v>
      </c>
      <c r="F1565" s="113">
        <v>0</v>
      </c>
      <c r="G1565" s="113">
        <v>0</v>
      </c>
      <c r="H1565" s="113">
        <v>0</v>
      </c>
      <c r="I1565" s="113">
        <v>0</v>
      </c>
      <c r="J1565" s="113">
        <v>0</v>
      </c>
      <c r="K1565" s="113">
        <v>1</v>
      </c>
      <c r="L1565" s="113">
        <v>0</v>
      </c>
      <c r="M1565" s="113">
        <v>0</v>
      </c>
      <c r="N1565" s="113">
        <v>2017</v>
      </c>
    </row>
    <row r="1566" spans="1:14">
      <c r="A1566" s="269"/>
      <c r="B1566" s="268"/>
      <c r="C1566" s="111" t="s">
        <v>3824</v>
      </c>
      <c r="D1566" s="113">
        <v>1</v>
      </c>
      <c r="E1566" s="113">
        <v>0</v>
      </c>
      <c r="F1566" s="113">
        <v>0</v>
      </c>
      <c r="G1566" s="113">
        <v>0</v>
      </c>
      <c r="H1566" s="113">
        <v>0</v>
      </c>
      <c r="I1566" s="113">
        <v>0</v>
      </c>
      <c r="J1566" s="113">
        <v>0</v>
      </c>
      <c r="K1566" s="113">
        <v>1</v>
      </c>
      <c r="L1566" s="113">
        <v>0</v>
      </c>
      <c r="M1566" s="113">
        <v>0</v>
      </c>
      <c r="N1566" s="113">
        <v>20128</v>
      </c>
    </row>
    <row r="1567" spans="1:14">
      <c r="A1567" s="269"/>
      <c r="B1567" s="268"/>
      <c r="C1567" s="111" t="s">
        <v>3766</v>
      </c>
      <c r="D1567" s="113">
        <v>1</v>
      </c>
      <c r="E1567" s="113">
        <v>0</v>
      </c>
      <c r="F1567" s="113">
        <v>0</v>
      </c>
      <c r="G1567" s="113">
        <v>0</v>
      </c>
      <c r="H1567" s="113">
        <v>0</v>
      </c>
      <c r="I1567" s="113">
        <v>0</v>
      </c>
      <c r="J1567" s="113">
        <v>0</v>
      </c>
      <c r="K1567" s="113">
        <v>0</v>
      </c>
      <c r="L1567" s="113">
        <v>0</v>
      </c>
      <c r="M1567" s="113">
        <v>1</v>
      </c>
      <c r="N1567" s="113">
        <v>13581</v>
      </c>
    </row>
    <row r="1568" spans="1:14">
      <c r="A1568" s="269"/>
      <c r="B1568" s="268"/>
      <c r="C1568" s="111" t="s">
        <v>3474</v>
      </c>
      <c r="D1568" s="113">
        <v>2</v>
      </c>
      <c r="E1568" s="113">
        <v>0</v>
      </c>
      <c r="F1568" s="113">
        <v>0</v>
      </c>
      <c r="G1568" s="113">
        <v>0</v>
      </c>
      <c r="H1568" s="113">
        <v>0</v>
      </c>
      <c r="I1568" s="113">
        <v>0</v>
      </c>
      <c r="J1568" s="113">
        <v>0</v>
      </c>
      <c r="K1568" s="113">
        <v>1</v>
      </c>
      <c r="L1568" s="113">
        <v>1</v>
      </c>
      <c r="M1568" s="113">
        <v>0</v>
      </c>
      <c r="N1568" s="113">
        <v>16746</v>
      </c>
    </row>
    <row r="1569" spans="1:14">
      <c r="A1569" s="269"/>
      <c r="B1569" s="268"/>
      <c r="C1569" s="111" t="s">
        <v>3475</v>
      </c>
      <c r="D1569" s="113">
        <v>1</v>
      </c>
      <c r="E1569" s="113">
        <v>0</v>
      </c>
      <c r="F1569" s="113">
        <v>1</v>
      </c>
      <c r="G1569" s="113">
        <v>0</v>
      </c>
      <c r="H1569" s="113">
        <v>0</v>
      </c>
      <c r="I1569" s="113">
        <v>0</v>
      </c>
      <c r="J1569" s="113">
        <v>0</v>
      </c>
      <c r="K1569" s="113">
        <v>2</v>
      </c>
      <c r="L1569" s="113">
        <v>0</v>
      </c>
      <c r="M1569" s="113">
        <v>0</v>
      </c>
      <c r="N1569" s="113">
        <v>28420</v>
      </c>
    </row>
    <row r="1570" spans="1:14">
      <c r="A1570" s="269"/>
      <c r="B1570" s="268"/>
      <c r="C1570" s="111" t="s">
        <v>5874</v>
      </c>
      <c r="D1570" s="113">
        <v>0</v>
      </c>
      <c r="E1570" s="113">
        <v>2</v>
      </c>
      <c r="F1570" s="113">
        <v>0</v>
      </c>
      <c r="G1570" s="113">
        <v>0</v>
      </c>
      <c r="H1570" s="113">
        <v>0</v>
      </c>
      <c r="I1570" s="113">
        <v>0</v>
      </c>
      <c r="J1570" s="113">
        <v>0</v>
      </c>
      <c r="K1570" s="113">
        <v>0</v>
      </c>
      <c r="L1570" s="113">
        <v>0</v>
      </c>
      <c r="M1570" s="113">
        <v>2</v>
      </c>
      <c r="N1570" s="113">
        <v>2757</v>
      </c>
    </row>
    <row r="1571" spans="1:14">
      <c r="A1571" s="269"/>
      <c r="B1571" s="268"/>
      <c r="C1571" s="111" t="s">
        <v>2424</v>
      </c>
      <c r="D1571" s="113">
        <v>1</v>
      </c>
      <c r="E1571" s="113">
        <v>0</v>
      </c>
      <c r="F1571" s="113">
        <v>0</v>
      </c>
      <c r="G1571" s="113">
        <v>0</v>
      </c>
      <c r="H1571" s="113">
        <v>0</v>
      </c>
      <c r="I1571" s="113">
        <v>0</v>
      </c>
      <c r="J1571" s="113">
        <v>0</v>
      </c>
      <c r="K1571" s="113">
        <v>0</v>
      </c>
      <c r="L1571" s="113">
        <v>0</v>
      </c>
      <c r="M1571" s="113">
        <v>1</v>
      </c>
      <c r="N1571" s="113">
        <v>26704</v>
      </c>
    </row>
    <row r="1572" spans="1:14">
      <c r="A1572" s="269"/>
      <c r="B1572" s="268"/>
      <c r="C1572" s="111" t="s">
        <v>5875</v>
      </c>
      <c r="D1572" s="113">
        <v>0</v>
      </c>
      <c r="E1572" s="113">
        <v>0</v>
      </c>
      <c r="F1572" s="113">
        <v>0</v>
      </c>
      <c r="G1572" s="113">
        <v>1</v>
      </c>
      <c r="H1572" s="113">
        <v>0</v>
      </c>
      <c r="I1572" s="113">
        <v>0</v>
      </c>
      <c r="J1572" s="113">
        <v>0</v>
      </c>
      <c r="K1572" s="113">
        <v>0</v>
      </c>
      <c r="L1572" s="113">
        <v>0</v>
      </c>
      <c r="M1572" s="113">
        <v>1</v>
      </c>
      <c r="N1572" s="113">
        <v>4402</v>
      </c>
    </row>
    <row r="1573" spans="1:14">
      <c r="A1573" s="269"/>
      <c r="B1573" s="268"/>
      <c r="C1573" s="111" t="s">
        <v>5876</v>
      </c>
      <c r="D1573" s="113">
        <v>1</v>
      </c>
      <c r="E1573" s="113">
        <v>0</v>
      </c>
      <c r="F1573" s="113">
        <v>0</v>
      </c>
      <c r="G1573" s="113">
        <v>0</v>
      </c>
      <c r="H1573" s="113">
        <v>0</v>
      </c>
      <c r="I1573" s="113">
        <v>0</v>
      </c>
      <c r="J1573" s="113">
        <v>0</v>
      </c>
      <c r="K1573" s="113">
        <v>0</v>
      </c>
      <c r="L1573" s="113">
        <v>0</v>
      </c>
      <c r="M1573" s="113">
        <v>1</v>
      </c>
      <c r="N1573" s="113">
        <v>49457</v>
      </c>
    </row>
    <row r="1574" spans="1:14">
      <c r="A1574" s="269"/>
      <c r="B1574" s="268"/>
      <c r="C1574" s="111" t="s">
        <v>3614</v>
      </c>
      <c r="D1574" s="113">
        <v>0</v>
      </c>
      <c r="E1574" s="113">
        <v>1</v>
      </c>
      <c r="F1574" s="113">
        <v>0</v>
      </c>
      <c r="G1574" s="113">
        <v>0</v>
      </c>
      <c r="H1574" s="113">
        <v>0</v>
      </c>
      <c r="I1574" s="113">
        <v>0</v>
      </c>
      <c r="J1574" s="113">
        <v>0</v>
      </c>
      <c r="K1574" s="113">
        <v>1</v>
      </c>
      <c r="L1574" s="113">
        <v>0</v>
      </c>
      <c r="M1574" s="113">
        <v>0</v>
      </c>
      <c r="N1574" s="113">
        <v>1311</v>
      </c>
    </row>
    <row r="1575" spans="1:14">
      <c r="A1575" s="269"/>
      <c r="B1575" s="268"/>
      <c r="C1575" s="111" t="s">
        <v>5877</v>
      </c>
      <c r="D1575" s="113">
        <v>0</v>
      </c>
      <c r="E1575" s="113">
        <v>1</v>
      </c>
      <c r="F1575" s="113">
        <v>0</v>
      </c>
      <c r="G1575" s="113">
        <v>0</v>
      </c>
      <c r="H1575" s="113">
        <v>0</v>
      </c>
      <c r="I1575" s="113">
        <v>0</v>
      </c>
      <c r="J1575" s="113">
        <v>0</v>
      </c>
      <c r="K1575" s="113">
        <v>0</v>
      </c>
      <c r="L1575" s="113">
        <v>0</v>
      </c>
      <c r="M1575" s="113">
        <v>1</v>
      </c>
      <c r="N1575" s="113">
        <v>5072</v>
      </c>
    </row>
    <row r="1576" spans="1:14" ht="19">
      <c r="A1576" s="269"/>
      <c r="B1576" s="268"/>
      <c r="C1576" s="111" t="s">
        <v>7653</v>
      </c>
      <c r="D1576" s="113">
        <v>4</v>
      </c>
      <c r="E1576" s="113">
        <v>0</v>
      </c>
      <c r="F1576" s="113">
        <v>0</v>
      </c>
      <c r="G1576" s="113">
        <v>0</v>
      </c>
      <c r="H1576" s="113">
        <v>0</v>
      </c>
      <c r="I1576" s="113">
        <v>0</v>
      </c>
      <c r="J1576" s="113">
        <v>0</v>
      </c>
      <c r="K1576" s="113">
        <v>1</v>
      </c>
      <c r="L1576" s="113">
        <v>1</v>
      </c>
      <c r="M1576" s="113">
        <v>1</v>
      </c>
      <c r="N1576" s="113">
        <v>126759</v>
      </c>
    </row>
    <row r="1577" spans="1:14">
      <c r="A1577" s="269"/>
      <c r="B1577" s="268"/>
      <c r="C1577" s="111" t="s">
        <v>3481</v>
      </c>
      <c r="D1577" s="113">
        <v>1</v>
      </c>
      <c r="E1577" s="113">
        <v>0</v>
      </c>
      <c r="F1577" s="113">
        <v>0</v>
      </c>
      <c r="G1577" s="113">
        <v>0</v>
      </c>
      <c r="H1577" s="113">
        <v>0</v>
      </c>
      <c r="I1577" s="113">
        <v>0</v>
      </c>
      <c r="J1577" s="113">
        <v>0</v>
      </c>
      <c r="K1577" s="113">
        <v>1</v>
      </c>
      <c r="L1577" s="113">
        <v>0</v>
      </c>
      <c r="M1577" s="113">
        <v>0</v>
      </c>
      <c r="N1577" s="113">
        <v>49507</v>
      </c>
    </row>
    <row r="1578" spans="1:14">
      <c r="A1578" s="269"/>
      <c r="B1578" s="268"/>
      <c r="C1578" s="111" t="s">
        <v>5878</v>
      </c>
      <c r="D1578" s="113">
        <v>4</v>
      </c>
      <c r="E1578" s="113">
        <v>0</v>
      </c>
      <c r="F1578" s="113">
        <v>1</v>
      </c>
      <c r="G1578" s="113">
        <v>0</v>
      </c>
      <c r="H1578" s="113">
        <v>0</v>
      </c>
      <c r="I1578" s="113">
        <v>0</v>
      </c>
      <c r="J1578" s="113">
        <v>2</v>
      </c>
      <c r="K1578" s="113">
        <v>2</v>
      </c>
      <c r="L1578" s="113">
        <v>1</v>
      </c>
      <c r="M1578" s="113">
        <v>0</v>
      </c>
      <c r="N1578" s="113">
        <v>249998</v>
      </c>
    </row>
    <row r="1579" spans="1:14">
      <c r="A1579" s="269"/>
      <c r="B1579" s="269" t="s">
        <v>1951</v>
      </c>
      <c r="C1579" s="111"/>
      <c r="D1579" s="112">
        <v>5</v>
      </c>
      <c r="E1579" s="112">
        <v>0</v>
      </c>
      <c r="F1579" s="112">
        <v>2</v>
      </c>
      <c r="G1579" s="112">
        <v>0</v>
      </c>
      <c r="H1579" s="112">
        <v>0</v>
      </c>
      <c r="I1579" s="112">
        <v>0</v>
      </c>
      <c r="J1579" s="112"/>
      <c r="K1579" s="112"/>
      <c r="L1579" s="112"/>
      <c r="M1579" s="112"/>
      <c r="N1579" s="112"/>
    </row>
    <row r="1580" spans="1:14">
      <c r="A1580" s="269"/>
      <c r="B1580" s="269"/>
      <c r="C1580" s="111" t="s">
        <v>5879</v>
      </c>
      <c r="D1580" s="113">
        <v>1</v>
      </c>
      <c r="E1580" s="113">
        <v>0</v>
      </c>
      <c r="F1580" s="113">
        <v>0</v>
      </c>
      <c r="G1580" s="113">
        <v>0</v>
      </c>
      <c r="H1580" s="113">
        <v>0</v>
      </c>
      <c r="I1580" s="113">
        <v>0</v>
      </c>
      <c r="J1580" s="113">
        <v>0</v>
      </c>
      <c r="K1580" s="113">
        <v>0</v>
      </c>
      <c r="L1580" s="113">
        <v>0</v>
      </c>
      <c r="M1580" s="113">
        <v>1</v>
      </c>
      <c r="N1580" s="113">
        <v>31962</v>
      </c>
    </row>
    <row r="1581" spans="1:14">
      <c r="A1581" s="269"/>
      <c r="B1581" s="269"/>
      <c r="C1581" s="111" t="s">
        <v>5880</v>
      </c>
      <c r="D1581" s="113">
        <v>0</v>
      </c>
      <c r="E1581" s="113">
        <v>0</v>
      </c>
      <c r="F1581" s="113">
        <v>2</v>
      </c>
      <c r="G1581" s="113">
        <v>0</v>
      </c>
      <c r="H1581" s="113">
        <v>0</v>
      </c>
      <c r="I1581" s="113">
        <v>0</v>
      </c>
      <c r="J1581" s="113">
        <v>0</v>
      </c>
      <c r="K1581" s="113">
        <v>0</v>
      </c>
      <c r="L1581" s="113">
        <v>1</v>
      </c>
      <c r="M1581" s="113">
        <v>1</v>
      </c>
      <c r="N1581" s="113">
        <v>8376</v>
      </c>
    </row>
    <row r="1582" spans="1:14">
      <c r="A1582" s="269"/>
      <c r="B1582" s="269"/>
      <c r="C1582" s="111" t="s">
        <v>5881</v>
      </c>
      <c r="D1582" s="113"/>
      <c r="E1582" s="113"/>
      <c r="F1582" s="113"/>
      <c r="G1582" s="113"/>
      <c r="H1582" s="113"/>
      <c r="I1582" s="113"/>
      <c r="J1582" s="113"/>
      <c r="K1582" s="113"/>
      <c r="L1582" s="113"/>
      <c r="M1582" s="113"/>
      <c r="N1582" s="113"/>
    </row>
    <row r="1583" spans="1:14">
      <c r="A1583" s="269"/>
      <c r="B1583" s="269"/>
      <c r="C1583" s="119" t="s">
        <v>5866</v>
      </c>
      <c r="D1583" s="113">
        <v>2</v>
      </c>
      <c r="E1583" s="113">
        <v>0</v>
      </c>
      <c r="F1583" s="113">
        <v>0</v>
      </c>
      <c r="G1583" s="113">
        <v>0</v>
      </c>
      <c r="H1583" s="113">
        <v>0</v>
      </c>
      <c r="I1583" s="113">
        <v>0</v>
      </c>
      <c r="J1583" s="113">
        <v>0</v>
      </c>
      <c r="K1583" s="113">
        <v>0</v>
      </c>
      <c r="L1583" s="113">
        <v>1</v>
      </c>
      <c r="M1583" s="113">
        <v>1</v>
      </c>
      <c r="N1583" s="113">
        <v>32160</v>
      </c>
    </row>
    <row r="1584" spans="1:14">
      <c r="A1584" s="269"/>
      <c r="B1584" s="269"/>
      <c r="C1584" s="119" t="s">
        <v>2861</v>
      </c>
      <c r="D1584" s="113">
        <v>1</v>
      </c>
      <c r="E1584" s="113">
        <v>0</v>
      </c>
      <c r="F1584" s="113">
        <v>0</v>
      </c>
      <c r="G1584" s="113">
        <v>0</v>
      </c>
      <c r="H1584" s="113">
        <v>0</v>
      </c>
      <c r="I1584" s="113">
        <v>0</v>
      </c>
      <c r="J1584" s="113">
        <v>0</v>
      </c>
      <c r="K1584" s="113">
        <v>0</v>
      </c>
      <c r="L1584" s="113">
        <v>1</v>
      </c>
      <c r="M1584" s="113">
        <v>0</v>
      </c>
      <c r="N1584" s="113">
        <v>20367</v>
      </c>
    </row>
    <row r="1585" spans="1:14">
      <c r="A1585" s="269"/>
      <c r="B1585" s="269"/>
      <c r="C1585" s="111" t="s">
        <v>3488</v>
      </c>
      <c r="D1585" s="113">
        <v>1</v>
      </c>
      <c r="E1585" s="113">
        <v>0</v>
      </c>
      <c r="F1585" s="113">
        <v>0</v>
      </c>
      <c r="G1585" s="113">
        <v>0</v>
      </c>
      <c r="H1585" s="113">
        <v>0</v>
      </c>
      <c r="I1585" s="113">
        <v>0</v>
      </c>
      <c r="J1585" s="113">
        <v>0</v>
      </c>
      <c r="K1585" s="113">
        <v>0</v>
      </c>
      <c r="L1585" s="113">
        <v>1</v>
      </c>
      <c r="M1585" s="113">
        <v>0</v>
      </c>
      <c r="N1585" s="113">
        <v>13783</v>
      </c>
    </row>
    <row r="1586" spans="1:14">
      <c r="A1586" s="269"/>
      <c r="B1586" s="269" t="s">
        <v>1955</v>
      </c>
      <c r="C1586" s="111"/>
      <c r="D1586" s="112">
        <v>33</v>
      </c>
      <c r="E1586" s="112">
        <v>15</v>
      </c>
      <c r="F1586" s="112">
        <v>8</v>
      </c>
      <c r="G1586" s="112">
        <v>4</v>
      </c>
      <c r="H1586" s="112">
        <v>0</v>
      </c>
      <c r="I1586" s="112">
        <v>0</v>
      </c>
      <c r="J1586" s="112"/>
      <c r="K1586" s="112"/>
      <c r="L1586" s="112"/>
      <c r="M1586" s="112"/>
      <c r="N1586" s="112"/>
    </row>
    <row r="1587" spans="1:14">
      <c r="A1587" s="269"/>
      <c r="B1587" s="269"/>
      <c r="C1587" s="111" t="s">
        <v>3491</v>
      </c>
      <c r="D1587" s="113">
        <v>3</v>
      </c>
      <c r="E1587" s="113">
        <v>1</v>
      </c>
      <c r="F1587" s="113">
        <v>1</v>
      </c>
      <c r="G1587" s="113">
        <v>0</v>
      </c>
      <c r="H1587" s="113">
        <v>0</v>
      </c>
      <c r="I1587" s="113">
        <v>0</v>
      </c>
      <c r="J1587" s="113">
        <v>0</v>
      </c>
      <c r="K1587" s="113">
        <v>1</v>
      </c>
      <c r="L1587" s="113">
        <v>1</v>
      </c>
      <c r="M1587" s="113">
        <v>3</v>
      </c>
      <c r="N1587" s="113"/>
    </row>
    <row r="1588" spans="1:14">
      <c r="A1588" s="269"/>
      <c r="B1588" s="269"/>
      <c r="C1588" s="111" t="s">
        <v>3492</v>
      </c>
      <c r="D1588" s="113">
        <v>1</v>
      </c>
      <c r="E1588" s="113">
        <v>0</v>
      </c>
      <c r="F1588" s="113">
        <v>0</v>
      </c>
      <c r="G1588" s="113">
        <v>0</v>
      </c>
      <c r="H1588" s="113">
        <v>0</v>
      </c>
      <c r="I1588" s="113">
        <v>0</v>
      </c>
      <c r="J1588" s="113">
        <v>1</v>
      </c>
      <c r="K1588" s="113">
        <v>0</v>
      </c>
      <c r="L1588" s="113">
        <v>0</v>
      </c>
      <c r="M1588" s="113">
        <v>0</v>
      </c>
      <c r="N1588" s="113"/>
    </row>
    <row r="1589" spans="1:14">
      <c r="A1589" s="269"/>
      <c r="B1589" s="269"/>
      <c r="C1589" s="111" t="s">
        <v>5882</v>
      </c>
      <c r="D1589" s="113">
        <v>1</v>
      </c>
      <c r="E1589" s="113">
        <v>0</v>
      </c>
      <c r="F1589" s="113">
        <v>0</v>
      </c>
      <c r="G1589" s="113">
        <v>0</v>
      </c>
      <c r="H1589" s="113">
        <v>0</v>
      </c>
      <c r="I1589" s="113">
        <v>0</v>
      </c>
      <c r="J1589" s="113">
        <v>0</v>
      </c>
      <c r="K1589" s="113">
        <v>1</v>
      </c>
      <c r="L1589" s="113">
        <v>0</v>
      </c>
      <c r="M1589" s="113">
        <v>0</v>
      </c>
      <c r="N1589" s="113"/>
    </row>
    <row r="1590" spans="1:14">
      <c r="A1590" s="269"/>
      <c r="B1590" s="269"/>
      <c r="C1590" s="111" t="s">
        <v>2447</v>
      </c>
      <c r="D1590" s="113">
        <v>1</v>
      </c>
      <c r="E1590" s="113">
        <v>0</v>
      </c>
      <c r="F1590" s="113">
        <v>0</v>
      </c>
      <c r="G1590" s="113">
        <v>0</v>
      </c>
      <c r="H1590" s="113">
        <v>0</v>
      </c>
      <c r="I1590" s="113">
        <v>0</v>
      </c>
      <c r="J1590" s="113">
        <v>1</v>
      </c>
      <c r="K1590" s="113">
        <v>0</v>
      </c>
      <c r="L1590" s="113">
        <v>0</v>
      </c>
      <c r="M1590" s="113">
        <v>0</v>
      </c>
      <c r="N1590" s="113"/>
    </row>
    <row r="1591" spans="1:14" ht="19">
      <c r="A1591" s="269"/>
      <c r="B1591" s="269"/>
      <c r="C1591" s="111" t="s">
        <v>7654</v>
      </c>
      <c r="D1591" s="113">
        <v>2</v>
      </c>
      <c r="E1591" s="113">
        <v>0</v>
      </c>
      <c r="F1591" s="113">
        <v>0</v>
      </c>
      <c r="G1591" s="113">
        <v>3</v>
      </c>
      <c r="H1591" s="113">
        <v>0</v>
      </c>
      <c r="I1591" s="113">
        <v>0</v>
      </c>
      <c r="J1591" s="113">
        <v>1</v>
      </c>
      <c r="K1591" s="113">
        <v>0</v>
      </c>
      <c r="L1591" s="113">
        <v>0</v>
      </c>
      <c r="M1591" s="113">
        <v>2</v>
      </c>
      <c r="N1591" s="113"/>
    </row>
    <row r="1592" spans="1:14">
      <c r="A1592" s="269"/>
      <c r="B1592" s="269"/>
      <c r="C1592" s="111" t="s">
        <v>3498</v>
      </c>
      <c r="D1592" s="113">
        <v>1</v>
      </c>
      <c r="E1592" s="113">
        <v>0</v>
      </c>
      <c r="F1592" s="113">
        <v>0</v>
      </c>
      <c r="G1592" s="113">
        <v>0</v>
      </c>
      <c r="H1592" s="113">
        <v>0</v>
      </c>
      <c r="I1592" s="113">
        <v>0</v>
      </c>
      <c r="J1592" s="113">
        <v>0</v>
      </c>
      <c r="K1592" s="113">
        <v>0</v>
      </c>
      <c r="L1592" s="113">
        <v>1</v>
      </c>
      <c r="M1592" s="113">
        <v>0</v>
      </c>
      <c r="N1592" s="113"/>
    </row>
    <row r="1593" spans="1:14">
      <c r="A1593" s="269"/>
      <c r="B1593" s="269"/>
      <c r="C1593" s="111" t="s">
        <v>2438</v>
      </c>
      <c r="D1593" s="113">
        <v>3</v>
      </c>
      <c r="E1593" s="113">
        <v>0</v>
      </c>
      <c r="F1593" s="113">
        <v>0</v>
      </c>
      <c r="G1593" s="113">
        <v>0</v>
      </c>
      <c r="H1593" s="113">
        <v>0</v>
      </c>
      <c r="I1593" s="113">
        <v>0</v>
      </c>
      <c r="J1593" s="113">
        <v>0</v>
      </c>
      <c r="K1593" s="113">
        <v>0</v>
      </c>
      <c r="L1593" s="113">
        <v>2</v>
      </c>
      <c r="M1593" s="113">
        <v>1</v>
      </c>
      <c r="N1593" s="113"/>
    </row>
    <row r="1594" spans="1:14">
      <c r="A1594" s="269"/>
      <c r="B1594" s="269"/>
      <c r="C1594" s="111" t="s">
        <v>5883</v>
      </c>
      <c r="D1594" s="113">
        <v>2</v>
      </c>
      <c r="E1594" s="113">
        <v>0</v>
      </c>
      <c r="F1594" s="113">
        <v>0</v>
      </c>
      <c r="G1594" s="113">
        <v>0</v>
      </c>
      <c r="H1594" s="113">
        <v>0</v>
      </c>
      <c r="I1594" s="113">
        <v>0</v>
      </c>
      <c r="J1594" s="113">
        <v>0</v>
      </c>
      <c r="K1594" s="113">
        <v>1</v>
      </c>
      <c r="L1594" s="113">
        <v>0</v>
      </c>
      <c r="M1594" s="113">
        <v>1</v>
      </c>
      <c r="N1594" s="113"/>
    </row>
    <row r="1595" spans="1:14">
      <c r="A1595" s="269"/>
      <c r="B1595" s="269"/>
      <c r="C1595" s="111" t="s">
        <v>3500</v>
      </c>
      <c r="D1595" s="113">
        <v>2</v>
      </c>
      <c r="E1595" s="113">
        <v>0</v>
      </c>
      <c r="F1595" s="113">
        <v>2</v>
      </c>
      <c r="G1595" s="113">
        <v>0</v>
      </c>
      <c r="H1595" s="113">
        <v>0</v>
      </c>
      <c r="I1595" s="113">
        <v>0</v>
      </c>
      <c r="J1595" s="113">
        <v>0</v>
      </c>
      <c r="K1595" s="113">
        <v>2</v>
      </c>
      <c r="L1595" s="113">
        <v>1</v>
      </c>
      <c r="M1595" s="113">
        <v>1</v>
      </c>
      <c r="N1595" s="113"/>
    </row>
    <row r="1596" spans="1:14" ht="19">
      <c r="A1596" s="269"/>
      <c r="B1596" s="269"/>
      <c r="C1596" s="111" t="s">
        <v>7655</v>
      </c>
      <c r="D1596" s="113">
        <v>5</v>
      </c>
      <c r="E1596" s="113">
        <v>0</v>
      </c>
      <c r="F1596" s="113">
        <v>0</v>
      </c>
      <c r="G1596" s="113">
        <v>0</v>
      </c>
      <c r="H1596" s="113">
        <v>0</v>
      </c>
      <c r="I1596" s="113">
        <v>0</v>
      </c>
      <c r="J1596" s="113">
        <v>1</v>
      </c>
      <c r="K1596" s="113">
        <v>2</v>
      </c>
      <c r="L1596" s="113">
        <v>0</v>
      </c>
      <c r="M1596" s="113">
        <v>1</v>
      </c>
      <c r="N1596" s="113"/>
    </row>
    <row r="1597" spans="1:14">
      <c r="A1597" s="269"/>
      <c r="B1597" s="269"/>
      <c r="C1597" s="111" t="s">
        <v>3502</v>
      </c>
      <c r="D1597" s="113">
        <v>2</v>
      </c>
      <c r="E1597" s="113">
        <v>1</v>
      </c>
      <c r="F1597" s="113">
        <v>0</v>
      </c>
      <c r="G1597" s="113">
        <v>0</v>
      </c>
      <c r="H1597" s="113">
        <v>0</v>
      </c>
      <c r="I1597" s="113">
        <v>0</v>
      </c>
      <c r="J1597" s="113">
        <v>0</v>
      </c>
      <c r="K1597" s="113">
        <v>2</v>
      </c>
      <c r="L1597" s="113">
        <v>1</v>
      </c>
      <c r="M1597" s="113">
        <v>0</v>
      </c>
      <c r="N1597" s="113"/>
    </row>
    <row r="1598" spans="1:14">
      <c r="A1598" s="269"/>
      <c r="B1598" s="269"/>
      <c r="C1598" s="111" t="s">
        <v>3503</v>
      </c>
      <c r="D1598" s="113">
        <v>1</v>
      </c>
      <c r="E1598" s="113">
        <v>8</v>
      </c>
      <c r="F1598" s="113">
        <v>0</v>
      </c>
      <c r="G1598" s="113">
        <v>0</v>
      </c>
      <c r="H1598" s="113">
        <v>0</v>
      </c>
      <c r="I1598" s="113">
        <v>0</v>
      </c>
      <c r="J1598" s="113">
        <v>2</v>
      </c>
      <c r="K1598" s="113">
        <v>0</v>
      </c>
      <c r="L1598" s="113">
        <v>3</v>
      </c>
      <c r="M1598" s="113">
        <v>4</v>
      </c>
      <c r="N1598" s="113"/>
    </row>
    <row r="1599" spans="1:14">
      <c r="A1599" s="269"/>
      <c r="B1599" s="269"/>
      <c r="C1599" s="111" t="s">
        <v>3761</v>
      </c>
      <c r="D1599" s="113">
        <v>0</v>
      </c>
      <c r="E1599" s="113">
        <v>0</v>
      </c>
      <c r="F1599" s="113">
        <v>1</v>
      </c>
      <c r="G1599" s="113">
        <v>0</v>
      </c>
      <c r="H1599" s="113">
        <v>0</v>
      </c>
      <c r="I1599" s="113">
        <v>0</v>
      </c>
      <c r="J1599" s="113">
        <v>0</v>
      </c>
      <c r="K1599" s="113">
        <v>0</v>
      </c>
      <c r="L1599" s="113">
        <v>1</v>
      </c>
      <c r="M1599" s="113">
        <v>0</v>
      </c>
      <c r="N1599" s="113"/>
    </row>
    <row r="1600" spans="1:14">
      <c r="A1600" s="269"/>
      <c r="B1600" s="269"/>
      <c r="C1600" s="111" t="s">
        <v>1961</v>
      </c>
      <c r="D1600" s="113">
        <v>0</v>
      </c>
      <c r="E1600" s="113">
        <v>1</v>
      </c>
      <c r="F1600" s="113">
        <v>0</v>
      </c>
      <c r="G1600" s="113">
        <v>0</v>
      </c>
      <c r="H1600" s="113">
        <v>0</v>
      </c>
      <c r="I1600" s="113">
        <v>0</v>
      </c>
      <c r="J1600" s="113">
        <v>0</v>
      </c>
      <c r="K1600" s="113">
        <v>1</v>
      </c>
      <c r="L1600" s="113">
        <v>0</v>
      </c>
      <c r="M1600" s="113">
        <v>0</v>
      </c>
      <c r="N1600" s="113"/>
    </row>
    <row r="1601" spans="1:14">
      <c r="A1601" s="269"/>
      <c r="B1601" s="269"/>
      <c r="C1601" s="111" t="s">
        <v>3506</v>
      </c>
      <c r="D1601" s="113">
        <v>1</v>
      </c>
      <c r="E1601" s="113">
        <v>0</v>
      </c>
      <c r="F1601" s="113">
        <v>0</v>
      </c>
      <c r="G1601" s="113">
        <v>0</v>
      </c>
      <c r="H1601" s="113">
        <v>0</v>
      </c>
      <c r="I1601" s="113">
        <v>0</v>
      </c>
      <c r="J1601" s="113">
        <v>0</v>
      </c>
      <c r="K1601" s="113">
        <v>0</v>
      </c>
      <c r="L1601" s="113">
        <v>0</v>
      </c>
      <c r="M1601" s="113">
        <v>1</v>
      </c>
      <c r="N1601" s="113"/>
    </row>
    <row r="1602" spans="1:14">
      <c r="A1602" s="269"/>
      <c r="B1602" s="269"/>
      <c r="C1602" s="111" t="s">
        <v>5884</v>
      </c>
      <c r="D1602" s="113">
        <v>0</v>
      </c>
      <c r="E1602" s="113">
        <v>0</v>
      </c>
      <c r="F1602" s="113">
        <v>1</v>
      </c>
      <c r="G1602" s="113">
        <v>0</v>
      </c>
      <c r="H1602" s="113">
        <v>0</v>
      </c>
      <c r="I1602" s="113">
        <v>0</v>
      </c>
      <c r="J1602" s="113">
        <v>1</v>
      </c>
      <c r="K1602" s="113">
        <v>0</v>
      </c>
      <c r="L1602" s="113"/>
      <c r="M1602" s="113"/>
      <c r="N1602" s="113"/>
    </row>
    <row r="1603" spans="1:14">
      <c r="A1603" s="269"/>
      <c r="B1603" s="269"/>
      <c r="C1603" s="111" t="s">
        <v>2142</v>
      </c>
      <c r="D1603" s="113">
        <v>1</v>
      </c>
      <c r="E1603" s="113">
        <v>0</v>
      </c>
      <c r="F1603" s="113">
        <v>0</v>
      </c>
      <c r="G1603" s="113">
        <v>0</v>
      </c>
      <c r="H1603" s="113">
        <v>0</v>
      </c>
      <c r="I1603" s="113">
        <v>0</v>
      </c>
      <c r="J1603" s="113">
        <v>1</v>
      </c>
      <c r="K1603" s="113">
        <v>0</v>
      </c>
      <c r="L1603" s="113">
        <v>0</v>
      </c>
      <c r="M1603" s="113">
        <v>0</v>
      </c>
      <c r="N1603" s="113"/>
    </row>
    <row r="1604" spans="1:14">
      <c r="A1604" s="269"/>
      <c r="B1604" s="269"/>
      <c r="C1604" s="111" t="s">
        <v>3507</v>
      </c>
      <c r="D1604" s="113">
        <v>0</v>
      </c>
      <c r="E1604" s="113">
        <v>0</v>
      </c>
      <c r="F1604" s="113">
        <v>0</v>
      </c>
      <c r="G1604" s="113">
        <v>1</v>
      </c>
      <c r="H1604" s="113">
        <v>0</v>
      </c>
      <c r="I1604" s="113">
        <v>0</v>
      </c>
      <c r="J1604" s="113">
        <v>0</v>
      </c>
      <c r="K1604" s="113">
        <v>1</v>
      </c>
      <c r="L1604" s="113">
        <v>0</v>
      </c>
      <c r="M1604" s="113">
        <v>0</v>
      </c>
      <c r="N1604" s="113"/>
    </row>
    <row r="1605" spans="1:14">
      <c r="A1605" s="269"/>
      <c r="B1605" s="269"/>
      <c r="C1605" s="111" t="s">
        <v>3508</v>
      </c>
      <c r="D1605" s="113">
        <v>1</v>
      </c>
      <c r="E1605" s="113">
        <v>1</v>
      </c>
      <c r="F1605" s="113">
        <v>0</v>
      </c>
      <c r="G1605" s="113">
        <v>0</v>
      </c>
      <c r="H1605" s="113">
        <v>0</v>
      </c>
      <c r="I1605" s="113">
        <v>0</v>
      </c>
      <c r="J1605" s="113">
        <v>1</v>
      </c>
      <c r="K1605" s="113">
        <v>0</v>
      </c>
      <c r="L1605" s="113">
        <v>1</v>
      </c>
      <c r="M1605" s="113">
        <v>0</v>
      </c>
      <c r="N1605" s="113"/>
    </row>
    <row r="1606" spans="1:14">
      <c r="A1606" s="269"/>
      <c r="B1606" s="269"/>
      <c r="C1606" s="111" t="s">
        <v>3509</v>
      </c>
      <c r="D1606" s="113">
        <v>1</v>
      </c>
      <c r="E1606" s="113">
        <v>0</v>
      </c>
      <c r="F1606" s="113">
        <v>0</v>
      </c>
      <c r="G1606" s="113">
        <v>0</v>
      </c>
      <c r="H1606" s="113">
        <v>0</v>
      </c>
      <c r="I1606" s="113">
        <v>0</v>
      </c>
      <c r="J1606" s="113">
        <v>0</v>
      </c>
      <c r="K1606" s="113">
        <v>0</v>
      </c>
      <c r="L1606" s="113">
        <v>1</v>
      </c>
      <c r="M1606" s="113">
        <v>0</v>
      </c>
      <c r="N1606" s="113"/>
    </row>
    <row r="1607" spans="1:14">
      <c r="A1607" s="269"/>
      <c r="B1607" s="269"/>
      <c r="C1607" s="111" t="s">
        <v>3510</v>
      </c>
      <c r="D1607" s="113">
        <v>0</v>
      </c>
      <c r="E1607" s="113">
        <v>3</v>
      </c>
      <c r="F1607" s="113">
        <v>0</v>
      </c>
      <c r="G1607" s="113">
        <v>0</v>
      </c>
      <c r="H1607" s="113">
        <v>0</v>
      </c>
      <c r="I1607" s="113">
        <v>0</v>
      </c>
      <c r="J1607" s="113">
        <v>2</v>
      </c>
      <c r="K1607" s="113">
        <v>1</v>
      </c>
      <c r="L1607" s="113">
        <v>0</v>
      </c>
      <c r="M1607" s="113">
        <v>0</v>
      </c>
      <c r="N1607" s="113"/>
    </row>
    <row r="1608" spans="1:14">
      <c r="A1608" s="269"/>
      <c r="B1608" s="269"/>
      <c r="C1608" s="111" t="s">
        <v>3111</v>
      </c>
      <c r="D1608" s="113">
        <v>5</v>
      </c>
      <c r="E1608" s="113">
        <v>0</v>
      </c>
      <c r="F1608" s="113">
        <v>3</v>
      </c>
      <c r="G1608" s="113">
        <v>0</v>
      </c>
      <c r="H1608" s="113">
        <v>0</v>
      </c>
      <c r="I1608" s="113">
        <v>0</v>
      </c>
      <c r="J1608" s="113">
        <v>0</v>
      </c>
      <c r="K1608" s="113">
        <v>1</v>
      </c>
      <c r="L1608" s="113">
        <v>2</v>
      </c>
      <c r="M1608" s="113">
        <v>5</v>
      </c>
      <c r="N1608" s="113"/>
    </row>
    <row r="1609" spans="1:14">
      <c r="A1609" s="269"/>
      <c r="B1609" s="269" t="s">
        <v>1963</v>
      </c>
      <c r="C1609" s="111"/>
      <c r="D1609" s="112">
        <v>10</v>
      </c>
      <c r="E1609" s="112">
        <v>17</v>
      </c>
      <c r="F1609" s="112">
        <v>2</v>
      </c>
      <c r="G1609" s="112">
        <v>0</v>
      </c>
      <c r="H1609" s="112">
        <v>0</v>
      </c>
      <c r="I1609" s="112">
        <v>1</v>
      </c>
      <c r="J1609" s="112"/>
      <c r="K1609" s="112"/>
      <c r="L1609" s="112"/>
      <c r="M1609" s="112"/>
      <c r="N1609" s="112"/>
    </row>
    <row r="1610" spans="1:14">
      <c r="A1610" s="269"/>
      <c r="B1610" s="269"/>
      <c r="C1610" s="111" t="s">
        <v>3514</v>
      </c>
      <c r="D1610" s="113">
        <v>0</v>
      </c>
      <c r="E1610" s="113">
        <v>0</v>
      </c>
      <c r="F1610" s="113">
        <v>1</v>
      </c>
      <c r="G1610" s="113">
        <v>0</v>
      </c>
      <c r="H1610" s="113">
        <v>0</v>
      </c>
      <c r="I1610" s="113">
        <v>0</v>
      </c>
      <c r="J1610" s="113">
        <v>0</v>
      </c>
      <c r="K1610" s="113">
        <v>0</v>
      </c>
      <c r="L1610" s="113">
        <v>1</v>
      </c>
      <c r="M1610" s="113">
        <v>0</v>
      </c>
      <c r="N1610" s="113"/>
    </row>
    <row r="1611" spans="1:14">
      <c r="A1611" s="269"/>
      <c r="B1611" s="269"/>
      <c r="C1611" s="111" t="s">
        <v>5885</v>
      </c>
      <c r="D1611" s="113">
        <v>0</v>
      </c>
      <c r="E1611" s="113">
        <v>1</v>
      </c>
      <c r="F1611" s="113">
        <v>0</v>
      </c>
      <c r="G1611" s="113">
        <v>0</v>
      </c>
      <c r="H1611" s="113">
        <v>0</v>
      </c>
      <c r="I1611" s="113">
        <v>0</v>
      </c>
      <c r="J1611" s="113">
        <v>0</v>
      </c>
      <c r="K1611" s="113">
        <v>0</v>
      </c>
      <c r="L1611" s="113">
        <v>0</v>
      </c>
      <c r="M1611" s="113">
        <v>1</v>
      </c>
      <c r="N1611" s="113"/>
    </row>
    <row r="1612" spans="1:14">
      <c r="A1612" s="269"/>
      <c r="B1612" s="269"/>
      <c r="C1612" s="111" t="s">
        <v>3052</v>
      </c>
      <c r="D1612" s="113">
        <v>1</v>
      </c>
      <c r="E1612" s="113">
        <v>0</v>
      </c>
      <c r="F1612" s="113">
        <v>0</v>
      </c>
      <c r="G1612" s="113">
        <v>0</v>
      </c>
      <c r="H1612" s="113">
        <v>0</v>
      </c>
      <c r="I1612" s="113">
        <v>0</v>
      </c>
      <c r="J1612" s="113">
        <v>0</v>
      </c>
      <c r="K1612" s="113">
        <v>0</v>
      </c>
      <c r="L1612" s="113">
        <v>0</v>
      </c>
      <c r="M1612" s="113">
        <v>1</v>
      </c>
      <c r="N1612" s="113"/>
    </row>
    <row r="1613" spans="1:14">
      <c r="A1613" s="269"/>
      <c r="B1613" s="269"/>
      <c r="C1613" s="111" t="s">
        <v>5886</v>
      </c>
      <c r="D1613" s="113">
        <v>0</v>
      </c>
      <c r="E1613" s="113">
        <v>2</v>
      </c>
      <c r="F1613" s="113">
        <v>0</v>
      </c>
      <c r="G1613" s="113">
        <v>0</v>
      </c>
      <c r="H1613" s="113">
        <v>0</v>
      </c>
      <c r="I1613" s="113">
        <v>0</v>
      </c>
      <c r="J1613" s="113">
        <v>0</v>
      </c>
      <c r="K1613" s="113">
        <v>0</v>
      </c>
      <c r="L1613" s="113">
        <v>0</v>
      </c>
      <c r="M1613" s="113">
        <v>2</v>
      </c>
      <c r="N1613" s="113"/>
    </row>
    <row r="1614" spans="1:14">
      <c r="A1614" s="269"/>
      <c r="B1614" s="269"/>
      <c r="C1614" s="111" t="s">
        <v>3517</v>
      </c>
      <c r="D1614" s="113">
        <v>0</v>
      </c>
      <c r="E1614" s="113">
        <v>2</v>
      </c>
      <c r="F1614" s="113">
        <v>0</v>
      </c>
      <c r="G1614" s="113">
        <v>0</v>
      </c>
      <c r="H1614" s="113">
        <v>0</v>
      </c>
      <c r="I1614" s="113">
        <v>0</v>
      </c>
      <c r="J1614" s="113">
        <v>0</v>
      </c>
      <c r="K1614" s="113">
        <v>0</v>
      </c>
      <c r="L1614" s="113">
        <v>1</v>
      </c>
      <c r="M1614" s="113">
        <v>1</v>
      </c>
      <c r="N1614" s="113"/>
    </row>
    <row r="1615" spans="1:14">
      <c r="A1615" s="269"/>
      <c r="B1615" s="269"/>
      <c r="C1615" s="111" t="s">
        <v>2657</v>
      </c>
      <c r="D1615" s="113">
        <v>0</v>
      </c>
      <c r="E1615" s="113">
        <v>1</v>
      </c>
      <c r="F1615" s="113">
        <v>0</v>
      </c>
      <c r="G1615" s="113">
        <v>0</v>
      </c>
      <c r="H1615" s="113">
        <v>0</v>
      </c>
      <c r="I1615" s="113">
        <v>0</v>
      </c>
      <c r="J1615" s="113">
        <v>0</v>
      </c>
      <c r="K1615" s="113">
        <v>0</v>
      </c>
      <c r="L1615" s="113">
        <v>1</v>
      </c>
      <c r="M1615" s="113">
        <v>0</v>
      </c>
      <c r="N1615" s="113"/>
    </row>
    <row r="1616" spans="1:14">
      <c r="A1616" s="269"/>
      <c r="B1616" s="269"/>
      <c r="C1616" s="111" t="s">
        <v>3656</v>
      </c>
      <c r="D1616" s="113">
        <v>0</v>
      </c>
      <c r="E1616" s="113">
        <v>1</v>
      </c>
      <c r="F1616" s="113">
        <v>1</v>
      </c>
      <c r="G1616" s="113">
        <v>0</v>
      </c>
      <c r="H1616" s="113">
        <v>0</v>
      </c>
      <c r="I1616" s="113">
        <v>0</v>
      </c>
      <c r="J1616" s="113">
        <v>1</v>
      </c>
      <c r="K1616" s="113">
        <v>0</v>
      </c>
      <c r="L1616" s="113">
        <v>0</v>
      </c>
      <c r="M1616" s="113">
        <v>1</v>
      </c>
      <c r="N1616" s="113"/>
    </row>
    <row r="1617" spans="1:14" ht="19">
      <c r="A1617" s="269"/>
      <c r="B1617" s="269"/>
      <c r="C1617" s="111" t="s">
        <v>7613</v>
      </c>
      <c r="D1617" s="113">
        <v>6</v>
      </c>
      <c r="E1617" s="113">
        <v>6</v>
      </c>
      <c r="F1617" s="113">
        <v>0</v>
      </c>
      <c r="G1617" s="113">
        <v>0</v>
      </c>
      <c r="H1617" s="113">
        <v>0</v>
      </c>
      <c r="I1617" s="113">
        <v>0</v>
      </c>
      <c r="J1617" s="113">
        <v>5</v>
      </c>
      <c r="K1617" s="113">
        <v>5</v>
      </c>
      <c r="L1617" s="113">
        <v>0</v>
      </c>
      <c r="M1617" s="113">
        <v>1</v>
      </c>
      <c r="N1617" s="113"/>
    </row>
    <row r="1618" spans="1:14">
      <c r="A1618" s="269"/>
      <c r="B1618" s="269"/>
      <c r="C1618" s="111" t="s">
        <v>3523</v>
      </c>
      <c r="D1618" s="113">
        <v>0</v>
      </c>
      <c r="E1618" s="113">
        <v>1</v>
      </c>
      <c r="F1618" s="113">
        <v>0</v>
      </c>
      <c r="G1618" s="113">
        <v>0</v>
      </c>
      <c r="H1618" s="113">
        <v>0</v>
      </c>
      <c r="I1618" s="113">
        <v>0</v>
      </c>
      <c r="J1618" s="113">
        <v>0</v>
      </c>
      <c r="K1618" s="113">
        <v>0</v>
      </c>
      <c r="L1618" s="113">
        <v>1</v>
      </c>
      <c r="M1618" s="113">
        <v>0</v>
      </c>
      <c r="N1618" s="113"/>
    </row>
    <row r="1619" spans="1:14">
      <c r="A1619" s="269"/>
      <c r="B1619" s="269"/>
      <c r="C1619" s="111" t="s">
        <v>3524</v>
      </c>
      <c r="D1619" s="113">
        <v>1</v>
      </c>
      <c r="E1619" s="113">
        <v>1</v>
      </c>
      <c r="F1619" s="113">
        <v>0</v>
      </c>
      <c r="G1619" s="113">
        <v>0</v>
      </c>
      <c r="H1619" s="113">
        <v>0</v>
      </c>
      <c r="I1619" s="113">
        <v>1</v>
      </c>
      <c r="J1619" s="113">
        <v>0</v>
      </c>
      <c r="K1619" s="113">
        <v>2</v>
      </c>
      <c r="L1619" s="113">
        <v>0</v>
      </c>
      <c r="M1619" s="113">
        <v>1</v>
      </c>
      <c r="N1619" s="113"/>
    </row>
    <row r="1620" spans="1:14">
      <c r="A1620" s="269"/>
      <c r="B1620" s="269"/>
      <c r="C1620" s="111" t="s">
        <v>5887</v>
      </c>
      <c r="D1620" s="113">
        <v>1</v>
      </c>
      <c r="E1620" s="113">
        <v>0</v>
      </c>
      <c r="F1620" s="113">
        <v>0</v>
      </c>
      <c r="G1620" s="113">
        <v>0</v>
      </c>
      <c r="H1620" s="113">
        <v>0</v>
      </c>
      <c r="I1620" s="113">
        <v>0</v>
      </c>
      <c r="J1620" s="113">
        <v>1</v>
      </c>
      <c r="K1620" s="113">
        <v>0</v>
      </c>
      <c r="L1620" s="113">
        <v>0</v>
      </c>
      <c r="M1620" s="113">
        <v>0</v>
      </c>
      <c r="N1620" s="113"/>
    </row>
    <row r="1621" spans="1:14">
      <c r="A1621" s="269"/>
      <c r="B1621" s="269"/>
      <c r="C1621" s="111" t="s">
        <v>2696</v>
      </c>
      <c r="D1621" s="113">
        <v>0</v>
      </c>
      <c r="E1621" s="113">
        <v>1</v>
      </c>
      <c r="F1621" s="113">
        <v>0</v>
      </c>
      <c r="G1621" s="113">
        <v>0</v>
      </c>
      <c r="H1621" s="113">
        <v>0</v>
      </c>
      <c r="I1621" s="113">
        <v>0</v>
      </c>
      <c r="J1621" s="113">
        <v>1</v>
      </c>
      <c r="K1621" s="113">
        <v>0</v>
      </c>
      <c r="L1621" s="113">
        <v>0</v>
      </c>
      <c r="M1621" s="113">
        <v>0</v>
      </c>
      <c r="N1621" s="113"/>
    </row>
    <row r="1622" spans="1:14" ht="19">
      <c r="A1622" s="269"/>
      <c r="B1622" s="269"/>
      <c r="C1622" s="111" t="s">
        <v>7656</v>
      </c>
      <c r="D1622" s="113">
        <v>1</v>
      </c>
      <c r="E1622" s="113">
        <v>1</v>
      </c>
      <c r="F1622" s="113">
        <v>0</v>
      </c>
      <c r="G1622" s="113">
        <v>0</v>
      </c>
      <c r="H1622" s="113">
        <v>0</v>
      </c>
      <c r="I1622" s="113">
        <v>0</v>
      </c>
      <c r="J1622" s="113">
        <v>0</v>
      </c>
      <c r="K1622" s="113">
        <v>0</v>
      </c>
      <c r="L1622" s="113">
        <v>1</v>
      </c>
      <c r="M1622" s="113">
        <v>0</v>
      </c>
      <c r="N1622" s="113"/>
    </row>
    <row r="1623" spans="1:14">
      <c r="A1623" s="269"/>
      <c r="B1623" s="269" t="s">
        <v>2259</v>
      </c>
      <c r="C1623" s="111"/>
      <c r="D1623" s="112">
        <v>2</v>
      </c>
      <c r="E1623" s="112">
        <v>1</v>
      </c>
      <c r="F1623" s="112">
        <v>0</v>
      </c>
      <c r="G1623" s="112">
        <v>0</v>
      </c>
      <c r="H1623" s="112">
        <v>1</v>
      </c>
      <c r="I1623" s="112">
        <v>0</v>
      </c>
      <c r="J1623" s="112"/>
      <c r="K1623" s="112"/>
      <c r="L1623" s="112"/>
      <c r="M1623" s="112"/>
      <c r="N1623" s="112"/>
    </row>
    <row r="1624" spans="1:14">
      <c r="A1624" s="269"/>
      <c r="B1624" s="269"/>
      <c r="C1624" s="111" t="s">
        <v>5888</v>
      </c>
      <c r="D1624" s="113">
        <v>1</v>
      </c>
      <c r="E1624" s="113">
        <v>0</v>
      </c>
      <c r="F1624" s="113">
        <v>0</v>
      </c>
      <c r="G1624" s="113">
        <v>0</v>
      </c>
      <c r="H1624" s="113">
        <v>0</v>
      </c>
      <c r="I1624" s="113">
        <v>0</v>
      </c>
      <c r="J1624" s="113">
        <v>0</v>
      </c>
      <c r="K1624" s="113">
        <v>0</v>
      </c>
      <c r="L1624" s="113">
        <v>0</v>
      </c>
      <c r="M1624" s="113">
        <v>1</v>
      </c>
      <c r="N1624" s="113"/>
    </row>
    <row r="1625" spans="1:14">
      <c r="A1625" s="269"/>
      <c r="B1625" s="269"/>
      <c r="C1625" s="111" t="s">
        <v>5889</v>
      </c>
      <c r="D1625" s="113">
        <v>1</v>
      </c>
      <c r="E1625" s="113">
        <v>0</v>
      </c>
      <c r="F1625" s="113">
        <v>0</v>
      </c>
      <c r="G1625" s="113">
        <v>0</v>
      </c>
      <c r="H1625" s="113">
        <v>0</v>
      </c>
      <c r="I1625" s="113">
        <v>0</v>
      </c>
      <c r="J1625" s="113">
        <v>0</v>
      </c>
      <c r="K1625" s="113">
        <v>1</v>
      </c>
      <c r="L1625" s="113">
        <v>0</v>
      </c>
      <c r="M1625" s="113">
        <v>0</v>
      </c>
      <c r="N1625" s="113"/>
    </row>
    <row r="1626" spans="1:14">
      <c r="A1626" s="269"/>
      <c r="B1626" s="269"/>
      <c r="C1626" s="111" t="s">
        <v>3528</v>
      </c>
      <c r="D1626" s="113">
        <v>0</v>
      </c>
      <c r="E1626" s="113">
        <v>1</v>
      </c>
      <c r="F1626" s="113">
        <v>0</v>
      </c>
      <c r="G1626" s="113">
        <v>0</v>
      </c>
      <c r="H1626" s="113">
        <v>1</v>
      </c>
      <c r="I1626" s="113">
        <v>0</v>
      </c>
      <c r="J1626" s="113">
        <v>1</v>
      </c>
      <c r="K1626" s="113">
        <v>0</v>
      </c>
      <c r="L1626" s="113">
        <v>1</v>
      </c>
      <c r="M1626" s="113">
        <v>0</v>
      </c>
      <c r="N1626" s="113"/>
    </row>
    <row r="1627" spans="1:14">
      <c r="A1627" s="269" t="s">
        <v>109</v>
      </c>
      <c r="B1627" s="114" t="s">
        <v>1904</v>
      </c>
      <c r="C1627" s="111"/>
      <c r="D1627" s="112">
        <v>29</v>
      </c>
      <c r="E1627" s="112">
        <v>2</v>
      </c>
      <c r="F1627" s="112">
        <v>8</v>
      </c>
      <c r="G1627" s="112">
        <v>0</v>
      </c>
      <c r="H1627" s="112">
        <v>0</v>
      </c>
      <c r="I1627" s="112">
        <v>0</v>
      </c>
      <c r="J1627" s="112"/>
      <c r="K1627" s="112"/>
      <c r="L1627" s="112"/>
      <c r="M1627" s="112"/>
      <c r="N1627" s="112"/>
    </row>
    <row r="1628" spans="1:14">
      <c r="A1628" s="269"/>
      <c r="B1628" s="269" t="s">
        <v>1905</v>
      </c>
      <c r="C1628" s="111"/>
      <c r="D1628" s="112">
        <v>15</v>
      </c>
      <c r="E1628" s="112">
        <v>1</v>
      </c>
      <c r="F1628" s="112">
        <v>8</v>
      </c>
      <c r="G1628" s="112">
        <v>0</v>
      </c>
      <c r="H1628" s="112">
        <v>0</v>
      </c>
      <c r="I1628" s="112">
        <v>0</v>
      </c>
      <c r="J1628" s="112"/>
      <c r="K1628" s="112"/>
      <c r="L1628" s="112"/>
      <c r="M1628" s="112"/>
      <c r="N1628" s="112"/>
    </row>
    <row r="1629" spans="1:14">
      <c r="A1629" s="269"/>
      <c r="B1629" s="269"/>
      <c r="C1629" s="111" t="s">
        <v>3530</v>
      </c>
      <c r="D1629" s="113">
        <v>2</v>
      </c>
      <c r="E1629" s="113">
        <v>0</v>
      </c>
      <c r="F1629" s="113">
        <v>5</v>
      </c>
      <c r="G1629" s="113">
        <v>0</v>
      </c>
      <c r="H1629" s="113">
        <v>0</v>
      </c>
      <c r="I1629" s="113">
        <v>0</v>
      </c>
      <c r="J1629" s="113">
        <v>4</v>
      </c>
      <c r="K1629" s="113">
        <v>1</v>
      </c>
      <c r="L1629" s="113">
        <v>2</v>
      </c>
      <c r="M1629" s="113">
        <v>0</v>
      </c>
      <c r="N1629" s="113">
        <v>75396</v>
      </c>
    </row>
    <row r="1630" spans="1:14">
      <c r="A1630" s="269"/>
      <c r="B1630" s="269"/>
      <c r="C1630" s="111" t="s">
        <v>2648</v>
      </c>
      <c r="D1630" s="113">
        <v>1</v>
      </c>
      <c r="E1630" s="113">
        <v>0</v>
      </c>
      <c r="F1630" s="113">
        <v>0</v>
      </c>
      <c r="G1630" s="113">
        <v>0</v>
      </c>
      <c r="H1630" s="113">
        <v>0</v>
      </c>
      <c r="I1630" s="113">
        <v>0</v>
      </c>
      <c r="J1630" s="113">
        <v>0</v>
      </c>
      <c r="K1630" s="113">
        <v>0</v>
      </c>
      <c r="L1630" s="113">
        <v>0</v>
      </c>
      <c r="M1630" s="113">
        <v>1</v>
      </c>
      <c r="N1630" s="113">
        <v>24179</v>
      </c>
    </row>
    <row r="1631" spans="1:14" ht="19">
      <c r="A1631" s="269"/>
      <c r="B1631" s="269"/>
      <c r="C1631" s="111" t="s">
        <v>7657</v>
      </c>
      <c r="D1631" s="113">
        <v>5</v>
      </c>
      <c r="E1631" s="113">
        <v>0</v>
      </c>
      <c r="F1631" s="113">
        <v>1</v>
      </c>
      <c r="G1631" s="113">
        <v>0</v>
      </c>
      <c r="H1631" s="113">
        <v>0</v>
      </c>
      <c r="I1631" s="113">
        <v>0</v>
      </c>
      <c r="J1631" s="113">
        <v>0</v>
      </c>
      <c r="K1631" s="113">
        <v>0</v>
      </c>
      <c r="L1631" s="113">
        <v>2</v>
      </c>
      <c r="M1631" s="113">
        <v>3</v>
      </c>
      <c r="N1631" s="113">
        <v>127313</v>
      </c>
    </row>
    <row r="1632" spans="1:14">
      <c r="A1632" s="269"/>
      <c r="B1632" s="269"/>
      <c r="C1632" s="111" t="s">
        <v>2824</v>
      </c>
      <c r="D1632" s="113">
        <v>0</v>
      </c>
      <c r="E1632" s="113">
        <v>0</v>
      </c>
      <c r="F1632" s="113">
        <v>1</v>
      </c>
      <c r="G1632" s="113">
        <v>0</v>
      </c>
      <c r="H1632" s="113">
        <v>0</v>
      </c>
      <c r="I1632" s="113">
        <v>0</v>
      </c>
      <c r="J1632" s="113">
        <v>0</v>
      </c>
      <c r="K1632" s="113">
        <v>0</v>
      </c>
      <c r="L1632" s="113">
        <v>0</v>
      </c>
      <c r="M1632" s="113">
        <v>1</v>
      </c>
      <c r="N1632" s="113">
        <v>4052</v>
      </c>
    </row>
    <row r="1633" spans="1:14">
      <c r="A1633" s="269"/>
      <c r="B1633" s="269"/>
      <c r="C1633" s="111" t="s">
        <v>5890</v>
      </c>
      <c r="D1633" s="113">
        <v>4</v>
      </c>
      <c r="E1633" s="113">
        <v>0</v>
      </c>
      <c r="F1633" s="113">
        <v>1</v>
      </c>
      <c r="G1633" s="113">
        <v>0</v>
      </c>
      <c r="H1633" s="113">
        <v>0</v>
      </c>
      <c r="I1633" s="113">
        <v>0</v>
      </c>
      <c r="J1633" s="113">
        <v>2</v>
      </c>
      <c r="K1633" s="113">
        <v>1</v>
      </c>
      <c r="L1633" s="113">
        <v>0</v>
      </c>
      <c r="M1633" s="113">
        <v>2</v>
      </c>
      <c r="N1633" s="113">
        <v>23292</v>
      </c>
    </row>
    <row r="1634" spans="1:14" ht="19">
      <c r="A1634" s="269"/>
      <c r="B1634" s="269"/>
      <c r="C1634" s="111" t="s">
        <v>7658</v>
      </c>
      <c r="D1634" s="113">
        <v>3</v>
      </c>
      <c r="E1634" s="113">
        <v>0</v>
      </c>
      <c r="F1634" s="113">
        <v>0</v>
      </c>
      <c r="G1634" s="113">
        <v>0</v>
      </c>
      <c r="H1634" s="113">
        <v>0</v>
      </c>
      <c r="I1634" s="113">
        <v>0</v>
      </c>
      <c r="J1634" s="113">
        <v>1</v>
      </c>
      <c r="K1634" s="113">
        <v>1</v>
      </c>
      <c r="L1634" s="113">
        <v>0</v>
      </c>
      <c r="M1634" s="113">
        <v>0</v>
      </c>
      <c r="N1634" s="113">
        <v>6268</v>
      </c>
    </row>
    <row r="1635" spans="1:14">
      <c r="A1635" s="269"/>
      <c r="B1635" s="269"/>
      <c r="C1635" s="111" t="s">
        <v>5891</v>
      </c>
      <c r="D1635" s="113">
        <v>0</v>
      </c>
      <c r="E1635" s="113">
        <v>1</v>
      </c>
      <c r="F1635" s="113">
        <v>0</v>
      </c>
      <c r="G1635" s="113">
        <v>0</v>
      </c>
      <c r="H1635" s="113">
        <v>0</v>
      </c>
      <c r="I1635" s="113">
        <v>0</v>
      </c>
      <c r="J1635" s="113">
        <v>0</v>
      </c>
      <c r="K1635" s="113">
        <v>1</v>
      </c>
      <c r="L1635" s="113">
        <v>0</v>
      </c>
      <c r="M1635" s="113">
        <v>0</v>
      </c>
      <c r="N1635" s="113">
        <v>31680</v>
      </c>
    </row>
    <row r="1636" spans="1:14">
      <c r="A1636" s="269"/>
      <c r="B1636" s="269" t="s">
        <v>1955</v>
      </c>
      <c r="C1636" s="111"/>
      <c r="D1636" s="112">
        <v>1</v>
      </c>
      <c r="E1636" s="112">
        <v>0</v>
      </c>
      <c r="F1636" s="112">
        <v>0</v>
      </c>
      <c r="G1636" s="112">
        <v>0</v>
      </c>
      <c r="H1636" s="112">
        <v>0</v>
      </c>
      <c r="I1636" s="112">
        <v>0</v>
      </c>
      <c r="J1636" s="112"/>
      <c r="K1636" s="112"/>
      <c r="L1636" s="112"/>
      <c r="M1636" s="112"/>
      <c r="N1636" s="112"/>
    </row>
    <row r="1637" spans="1:14">
      <c r="A1637" s="269"/>
      <c r="B1637" s="269"/>
      <c r="C1637" s="111" t="s">
        <v>3532</v>
      </c>
      <c r="D1637" s="113">
        <v>1</v>
      </c>
      <c r="E1637" s="113">
        <v>0</v>
      </c>
      <c r="F1637" s="113">
        <v>0</v>
      </c>
      <c r="G1637" s="113">
        <v>0</v>
      </c>
      <c r="H1637" s="113">
        <v>0</v>
      </c>
      <c r="I1637" s="113">
        <v>0</v>
      </c>
      <c r="J1637" s="113">
        <v>0</v>
      </c>
      <c r="K1637" s="113">
        <v>0</v>
      </c>
      <c r="L1637" s="113">
        <v>0</v>
      </c>
      <c r="M1637" s="113">
        <v>1</v>
      </c>
      <c r="N1637" s="113"/>
    </row>
    <row r="1638" spans="1:14">
      <c r="A1638" s="269"/>
      <c r="B1638" s="269" t="s">
        <v>1963</v>
      </c>
      <c r="C1638" s="111"/>
      <c r="D1638" s="112">
        <v>2</v>
      </c>
      <c r="E1638" s="112">
        <v>1</v>
      </c>
      <c r="F1638" s="112">
        <v>0</v>
      </c>
      <c r="G1638" s="112">
        <v>0</v>
      </c>
      <c r="H1638" s="112">
        <v>0</v>
      </c>
      <c r="I1638" s="112">
        <v>0</v>
      </c>
      <c r="J1638" s="112"/>
      <c r="K1638" s="112"/>
      <c r="L1638" s="112"/>
      <c r="M1638" s="112"/>
      <c r="N1638" s="112"/>
    </row>
    <row r="1639" spans="1:14">
      <c r="A1639" s="269"/>
      <c r="B1639" s="269"/>
      <c r="C1639" s="111" t="s">
        <v>5892</v>
      </c>
      <c r="D1639" s="113">
        <v>0</v>
      </c>
      <c r="E1639" s="113">
        <v>1</v>
      </c>
      <c r="F1639" s="113">
        <v>0</v>
      </c>
      <c r="G1639" s="113">
        <v>0</v>
      </c>
      <c r="H1639" s="113">
        <v>0</v>
      </c>
      <c r="I1639" s="113">
        <v>0</v>
      </c>
      <c r="J1639" s="113">
        <v>0</v>
      </c>
      <c r="K1639" s="113">
        <v>0</v>
      </c>
      <c r="L1639" s="113">
        <v>1</v>
      </c>
      <c r="M1639" s="113">
        <v>0</v>
      </c>
      <c r="N1639" s="113"/>
    </row>
    <row r="1640" spans="1:14">
      <c r="A1640" s="269"/>
      <c r="B1640" s="269"/>
      <c r="C1640" s="111" t="s">
        <v>5893</v>
      </c>
      <c r="D1640" s="113">
        <v>2</v>
      </c>
      <c r="E1640" s="113">
        <v>0</v>
      </c>
      <c r="F1640" s="113">
        <v>0</v>
      </c>
      <c r="G1640" s="113">
        <v>0</v>
      </c>
      <c r="H1640" s="113">
        <v>0</v>
      </c>
      <c r="I1640" s="113">
        <v>0</v>
      </c>
      <c r="J1640" s="113">
        <v>1</v>
      </c>
      <c r="K1640" s="113">
        <v>1</v>
      </c>
      <c r="L1640" s="113">
        <v>0</v>
      </c>
      <c r="M1640" s="113">
        <v>0</v>
      </c>
      <c r="N1640" s="113"/>
    </row>
    <row r="1641" spans="1:14">
      <c r="A1641" s="269"/>
      <c r="B1641" s="269" t="s">
        <v>1996</v>
      </c>
      <c r="C1641" s="111"/>
      <c r="D1641" s="112">
        <v>11</v>
      </c>
      <c r="E1641" s="112">
        <v>0</v>
      </c>
      <c r="F1641" s="112">
        <v>0</v>
      </c>
      <c r="G1641" s="112">
        <v>0</v>
      </c>
      <c r="H1641" s="112">
        <v>0</v>
      </c>
      <c r="I1641" s="112">
        <v>0</v>
      </c>
      <c r="J1641" s="112"/>
      <c r="K1641" s="112"/>
      <c r="L1641" s="112"/>
      <c r="M1641" s="112"/>
      <c r="N1641" s="112"/>
    </row>
    <row r="1642" spans="1:14">
      <c r="A1642" s="269"/>
      <c r="B1642" s="269"/>
      <c r="C1642" s="111" t="s">
        <v>5894</v>
      </c>
      <c r="D1642" s="113">
        <v>11</v>
      </c>
      <c r="E1642" s="113">
        <v>0</v>
      </c>
      <c r="F1642" s="113">
        <v>0</v>
      </c>
      <c r="G1642" s="113">
        <v>0</v>
      </c>
      <c r="H1642" s="113">
        <v>0</v>
      </c>
      <c r="I1642" s="113">
        <v>0</v>
      </c>
      <c r="J1642" s="113">
        <v>4</v>
      </c>
      <c r="K1642" s="113">
        <v>6</v>
      </c>
      <c r="L1642" s="113">
        <v>1</v>
      </c>
      <c r="M1642" s="113">
        <v>0</v>
      </c>
      <c r="N1642" s="113"/>
    </row>
    <row r="1643" spans="1:14">
      <c r="A1643" s="269" t="s">
        <v>112</v>
      </c>
      <c r="B1643" s="114" t="s">
        <v>1904</v>
      </c>
      <c r="C1643" s="111"/>
      <c r="D1643" s="112">
        <v>299</v>
      </c>
      <c r="E1643" s="112">
        <v>71</v>
      </c>
      <c r="F1643" s="112">
        <v>68</v>
      </c>
      <c r="G1643" s="112">
        <v>44</v>
      </c>
      <c r="H1643" s="112">
        <v>4</v>
      </c>
      <c r="I1643" s="112">
        <v>41</v>
      </c>
      <c r="J1643" s="112"/>
      <c r="K1643" s="112"/>
      <c r="L1643" s="112"/>
      <c r="M1643" s="112"/>
      <c r="N1643" s="112"/>
    </row>
    <row r="1644" spans="1:14">
      <c r="A1644" s="269"/>
      <c r="B1644" s="269" t="s">
        <v>1905</v>
      </c>
      <c r="C1644" s="111"/>
      <c r="D1644" s="112">
        <v>245</v>
      </c>
      <c r="E1644" s="112">
        <v>54</v>
      </c>
      <c r="F1644" s="112">
        <v>55</v>
      </c>
      <c r="G1644" s="112">
        <v>40</v>
      </c>
      <c r="H1644" s="112">
        <v>1</v>
      </c>
      <c r="I1644" s="112">
        <v>37</v>
      </c>
      <c r="J1644" s="112"/>
      <c r="K1644" s="112"/>
      <c r="L1644" s="112"/>
      <c r="M1644" s="112"/>
      <c r="N1644" s="112"/>
    </row>
    <row r="1645" spans="1:14" ht="19">
      <c r="A1645" s="269"/>
      <c r="B1645" s="269"/>
      <c r="C1645" s="111" t="s">
        <v>7659</v>
      </c>
      <c r="D1645" s="113">
        <v>8</v>
      </c>
      <c r="E1645" s="113">
        <v>5</v>
      </c>
      <c r="F1645" s="113">
        <v>1</v>
      </c>
      <c r="G1645" s="113">
        <v>2</v>
      </c>
      <c r="H1645" s="113">
        <v>0</v>
      </c>
      <c r="I1645" s="113">
        <v>7</v>
      </c>
      <c r="J1645" s="113">
        <v>0</v>
      </c>
      <c r="K1645" s="113">
        <v>7</v>
      </c>
      <c r="L1645" s="113">
        <v>9</v>
      </c>
      <c r="M1645" s="113">
        <v>6</v>
      </c>
      <c r="N1645" s="113">
        <v>195701</v>
      </c>
    </row>
    <row r="1646" spans="1:14">
      <c r="A1646" s="269"/>
      <c r="B1646" s="269"/>
      <c r="C1646" s="111" t="s">
        <v>5895</v>
      </c>
      <c r="D1646" s="113">
        <v>1</v>
      </c>
      <c r="E1646" s="113">
        <v>0</v>
      </c>
      <c r="F1646" s="113">
        <v>0</v>
      </c>
      <c r="G1646" s="113">
        <v>0</v>
      </c>
      <c r="H1646" s="113">
        <v>0</v>
      </c>
      <c r="I1646" s="113">
        <v>0</v>
      </c>
      <c r="J1646" s="113">
        <v>0</v>
      </c>
      <c r="K1646" s="113">
        <v>0</v>
      </c>
      <c r="L1646" s="113">
        <v>1</v>
      </c>
      <c r="M1646" s="113">
        <v>0</v>
      </c>
      <c r="N1646" s="113">
        <v>3538</v>
      </c>
    </row>
    <row r="1647" spans="1:14">
      <c r="A1647" s="269"/>
      <c r="B1647" s="269"/>
      <c r="C1647" s="111" t="s">
        <v>5896</v>
      </c>
      <c r="D1647" s="113">
        <v>0</v>
      </c>
      <c r="E1647" s="113">
        <v>0</v>
      </c>
      <c r="F1647" s="113">
        <v>0</v>
      </c>
      <c r="G1647" s="113">
        <v>0</v>
      </c>
      <c r="H1647" s="113">
        <v>0</v>
      </c>
      <c r="I1647" s="113">
        <v>1</v>
      </c>
      <c r="J1647" s="113">
        <v>1</v>
      </c>
      <c r="K1647" s="113">
        <v>0</v>
      </c>
      <c r="L1647" s="113">
        <v>0</v>
      </c>
      <c r="M1647" s="113">
        <v>0</v>
      </c>
      <c r="N1647" s="113">
        <v>1993</v>
      </c>
    </row>
    <row r="1648" spans="1:14">
      <c r="A1648" s="269"/>
      <c r="B1648" s="269"/>
      <c r="C1648" s="111" t="s">
        <v>3537</v>
      </c>
      <c r="D1648" s="113">
        <v>0</v>
      </c>
      <c r="E1648" s="113">
        <v>0</v>
      </c>
      <c r="F1648" s="113">
        <v>0</v>
      </c>
      <c r="G1648" s="113">
        <v>1</v>
      </c>
      <c r="H1648" s="113">
        <v>0</v>
      </c>
      <c r="I1648" s="113">
        <v>0</v>
      </c>
      <c r="J1648" s="113">
        <v>1</v>
      </c>
      <c r="K1648" s="113">
        <v>0</v>
      </c>
      <c r="L1648" s="113">
        <v>0</v>
      </c>
      <c r="M1648" s="113">
        <v>0</v>
      </c>
      <c r="N1648" s="113">
        <v>4286</v>
      </c>
    </row>
    <row r="1649" spans="1:14">
      <c r="A1649" s="269"/>
      <c r="B1649" s="269"/>
      <c r="C1649" s="111" t="s">
        <v>3538</v>
      </c>
      <c r="D1649" s="113">
        <v>0</v>
      </c>
      <c r="E1649" s="113">
        <v>1</v>
      </c>
      <c r="F1649" s="113">
        <v>0</v>
      </c>
      <c r="G1649" s="113">
        <v>1</v>
      </c>
      <c r="H1649" s="113">
        <v>0</v>
      </c>
      <c r="I1649" s="113">
        <v>0</v>
      </c>
      <c r="J1649" s="113">
        <v>0</v>
      </c>
      <c r="K1649" s="113">
        <v>0</v>
      </c>
      <c r="L1649" s="113">
        <v>0</v>
      </c>
      <c r="M1649" s="113">
        <v>2</v>
      </c>
      <c r="N1649" s="113">
        <v>19919</v>
      </c>
    </row>
    <row r="1650" spans="1:14">
      <c r="A1650" s="269"/>
      <c r="B1650" s="269"/>
      <c r="C1650" s="111" t="s">
        <v>5897</v>
      </c>
      <c r="D1650" s="113">
        <v>2</v>
      </c>
      <c r="E1650" s="113">
        <v>0</v>
      </c>
      <c r="F1650" s="113">
        <v>0</v>
      </c>
      <c r="G1650" s="113">
        <v>0</v>
      </c>
      <c r="H1650" s="113">
        <v>0</v>
      </c>
      <c r="I1650" s="113">
        <v>0</v>
      </c>
      <c r="J1650" s="113">
        <v>1</v>
      </c>
      <c r="K1650" s="113">
        <v>1</v>
      </c>
      <c r="L1650" s="113">
        <v>0</v>
      </c>
      <c r="M1650" s="113">
        <v>0</v>
      </c>
      <c r="N1650" s="113">
        <v>34472</v>
      </c>
    </row>
    <row r="1651" spans="1:14" ht="19">
      <c r="A1651" s="269"/>
      <c r="B1651" s="269"/>
      <c r="C1651" s="111" t="s">
        <v>7660</v>
      </c>
      <c r="D1651" s="113">
        <v>4</v>
      </c>
      <c r="E1651" s="113">
        <v>0</v>
      </c>
      <c r="F1651" s="113">
        <v>0</v>
      </c>
      <c r="G1651" s="113">
        <v>0</v>
      </c>
      <c r="H1651" s="113">
        <v>0</v>
      </c>
      <c r="I1651" s="113">
        <v>0</v>
      </c>
      <c r="J1651" s="113">
        <v>0</v>
      </c>
      <c r="K1651" s="113">
        <v>1</v>
      </c>
      <c r="L1651" s="113">
        <v>1</v>
      </c>
      <c r="M1651" s="113">
        <v>0</v>
      </c>
      <c r="N1651" s="113">
        <v>25746</v>
      </c>
    </row>
    <row r="1652" spans="1:14">
      <c r="A1652" s="269"/>
      <c r="B1652" s="269"/>
      <c r="C1652" s="111" t="s">
        <v>3541</v>
      </c>
      <c r="D1652" s="113">
        <v>1</v>
      </c>
      <c r="E1652" s="113">
        <v>0</v>
      </c>
      <c r="F1652" s="113">
        <v>0</v>
      </c>
      <c r="G1652" s="113">
        <v>0</v>
      </c>
      <c r="H1652" s="113">
        <v>0</v>
      </c>
      <c r="I1652" s="113">
        <v>0</v>
      </c>
      <c r="J1652" s="113">
        <v>0</v>
      </c>
      <c r="K1652" s="113">
        <v>0</v>
      </c>
      <c r="L1652" s="113">
        <v>0</v>
      </c>
      <c r="M1652" s="113">
        <v>1</v>
      </c>
      <c r="N1652" s="113">
        <v>15154</v>
      </c>
    </row>
    <row r="1653" spans="1:14">
      <c r="A1653" s="269"/>
      <c r="B1653" s="269"/>
      <c r="C1653" s="111" t="s">
        <v>5898</v>
      </c>
      <c r="D1653" s="113">
        <v>1</v>
      </c>
      <c r="E1653" s="113">
        <v>0</v>
      </c>
      <c r="F1653" s="113">
        <v>0</v>
      </c>
      <c r="G1653" s="113">
        <v>0</v>
      </c>
      <c r="H1653" s="113">
        <v>0</v>
      </c>
      <c r="I1653" s="113">
        <v>0</v>
      </c>
      <c r="J1653" s="113">
        <v>1</v>
      </c>
      <c r="K1653" s="113">
        <v>0</v>
      </c>
      <c r="L1653" s="113">
        <v>0</v>
      </c>
      <c r="M1653" s="113">
        <v>0</v>
      </c>
      <c r="N1653" s="113">
        <v>6321</v>
      </c>
    </row>
    <row r="1654" spans="1:14">
      <c r="A1654" s="269"/>
      <c r="B1654" s="269"/>
      <c r="C1654" s="111" t="s">
        <v>3544</v>
      </c>
      <c r="D1654" s="113">
        <v>2</v>
      </c>
      <c r="E1654" s="113">
        <v>0</v>
      </c>
      <c r="F1654" s="113">
        <v>0</v>
      </c>
      <c r="G1654" s="113">
        <v>0</v>
      </c>
      <c r="H1654" s="113">
        <v>0</v>
      </c>
      <c r="I1654" s="113">
        <v>0</v>
      </c>
      <c r="J1654" s="113">
        <v>0</v>
      </c>
      <c r="K1654" s="113">
        <v>1</v>
      </c>
      <c r="L1654" s="113">
        <v>1</v>
      </c>
      <c r="M1654" s="113">
        <v>0</v>
      </c>
      <c r="N1654" s="113">
        <v>12525</v>
      </c>
    </row>
    <row r="1655" spans="1:14">
      <c r="A1655" s="269"/>
      <c r="B1655" s="269"/>
      <c r="C1655" s="111" t="s">
        <v>3545</v>
      </c>
      <c r="D1655" s="113">
        <v>4</v>
      </c>
      <c r="E1655" s="113">
        <v>0</v>
      </c>
      <c r="F1655" s="113">
        <v>0</v>
      </c>
      <c r="G1655" s="113">
        <v>0</v>
      </c>
      <c r="H1655" s="113">
        <v>0</v>
      </c>
      <c r="I1655" s="113">
        <v>0</v>
      </c>
      <c r="J1655" s="113">
        <v>0</v>
      </c>
      <c r="K1655" s="113">
        <v>1</v>
      </c>
      <c r="L1655" s="113">
        <v>2</v>
      </c>
      <c r="M1655" s="113">
        <v>1</v>
      </c>
      <c r="N1655" s="113">
        <v>38377</v>
      </c>
    </row>
    <row r="1656" spans="1:14">
      <c r="A1656" s="269"/>
      <c r="B1656" s="269"/>
      <c r="C1656" s="111" t="s">
        <v>3441</v>
      </c>
      <c r="D1656" s="113">
        <v>3</v>
      </c>
      <c r="E1656" s="113">
        <v>0</v>
      </c>
      <c r="F1656" s="113">
        <v>0</v>
      </c>
      <c r="G1656" s="113">
        <v>0</v>
      </c>
      <c r="H1656" s="113">
        <v>0</v>
      </c>
      <c r="I1656" s="113">
        <v>0</v>
      </c>
      <c r="J1656" s="113">
        <v>2</v>
      </c>
      <c r="K1656" s="113">
        <v>1</v>
      </c>
      <c r="L1656" s="113">
        <v>0</v>
      </c>
      <c r="M1656" s="113">
        <v>0</v>
      </c>
      <c r="N1656" s="113">
        <v>69623</v>
      </c>
    </row>
    <row r="1657" spans="1:14">
      <c r="A1657" s="269"/>
      <c r="B1657" s="269"/>
      <c r="C1657" s="111" t="s">
        <v>2406</v>
      </c>
      <c r="D1657" s="113">
        <v>1</v>
      </c>
      <c r="E1657" s="113">
        <v>0</v>
      </c>
      <c r="F1657" s="113">
        <v>0</v>
      </c>
      <c r="G1657" s="113">
        <v>0</v>
      </c>
      <c r="H1657" s="113">
        <v>0</v>
      </c>
      <c r="I1657" s="113">
        <v>0</v>
      </c>
      <c r="J1657" s="113"/>
      <c r="K1657" s="113"/>
      <c r="L1657" s="113">
        <v>0</v>
      </c>
      <c r="M1657" s="113">
        <v>1</v>
      </c>
      <c r="N1657" s="113">
        <v>2995</v>
      </c>
    </row>
    <row r="1658" spans="1:14" ht="19">
      <c r="A1658" s="269"/>
      <c r="B1658" s="269"/>
      <c r="C1658" s="111" t="s">
        <v>7661</v>
      </c>
      <c r="D1658" s="113">
        <v>1</v>
      </c>
      <c r="E1658" s="113">
        <v>3</v>
      </c>
      <c r="F1658" s="113">
        <v>2</v>
      </c>
      <c r="G1658" s="113">
        <v>0</v>
      </c>
      <c r="H1658" s="113">
        <v>0</v>
      </c>
      <c r="I1658" s="113">
        <v>1</v>
      </c>
      <c r="J1658" s="113">
        <v>2</v>
      </c>
      <c r="K1658" s="113">
        <v>0</v>
      </c>
      <c r="L1658" s="113">
        <v>4</v>
      </c>
      <c r="M1658" s="113">
        <v>0</v>
      </c>
      <c r="N1658" s="113">
        <v>21622</v>
      </c>
    </row>
    <row r="1659" spans="1:14" ht="19">
      <c r="A1659" s="269"/>
      <c r="B1659" s="269"/>
      <c r="C1659" s="111" t="s">
        <v>7662</v>
      </c>
      <c r="D1659" s="113">
        <v>10</v>
      </c>
      <c r="E1659" s="113">
        <v>0</v>
      </c>
      <c r="F1659" s="113">
        <v>0</v>
      </c>
      <c r="G1659" s="113">
        <v>0</v>
      </c>
      <c r="H1659" s="113">
        <v>0</v>
      </c>
      <c r="I1659" s="113">
        <v>0</v>
      </c>
      <c r="J1659" s="113">
        <v>0</v>
      </c>
      <c r="K1659" s="113">
        <v>3</v>
      </c>
      <c r="L1659" s="113">
        <v>4</v>
      </c>
      <c r="M1659" s="113">
        <v>2</v>
      </c>
      <c r="N1659" s="113">
        <v>305308</v>
      </c>
    </row>
    <row r="1660" spans="1:14">
      <c r="A1660" s="269"/>
      <c r="B1660" s="269"/>
      <c r="C1660" s="111" t="s">
        <v>5899</v>
      </c>
      <c r="D1660" s="113">
        <v>2</v>
      </c>
      <c r="E1660" s="113">
        <v>0</v>
      </c>
      <c r="F1660" s="113">
        <v>0</v>
      </c>
      <c r="G1660" s="113">
        <v>0</v>
      </c>
      <c r="H1660" s="113">
        <v>0</v>
      </c>
      <c r="I1660" s="113">
        <v>0</v>
      </c>
      <c r="J1660" s="113">
        <v>0</v>
      </c>
      <c r="K1660" s="113">
        <v>1</v>
      </c>
      <c r="L1660" s="113">
        <v>1</v>
      </c>
      <c r="M1660" s="113">
        <v>0</v>
      </c>
      <c r="N1660" s="113">
        <v>14226</v>
      </c>
    </row>
    <row r="1661" spans="1:14">
      <c r="A1661" s="269"/>
      <c r="B1661" s="269"/>
      <c r="C1661" s="111" t="s">
        <v>3442</v>
      </c>
      <c r="D1661" s="113">
        <v>1</v>
      </c>
      <c r="E1661" s="113">
        <v>0</v>
      </c>
      <c r="F1661" s="113">
        <v>0</v>
      </c>
      <c r="G1661" s="113">
        <v>0</v>
      </c>
      <c r="H1661" s="113">
        <v>0</v>
      </c>
      <c r="I1661" s="113">
        <v>0</v>
      </c>
      <c r="J1661" s="113">
        <v>0</v>
      </c>
      <c r="K1661" s="113">
        <v>1</v>
      </c>
      <c r="L1661" s="113">
        <v>0</v>
      </c>
      <c r="M1661" s="113">
        <v>0</v>
      </c>
      <c r="N1661" s="113">
        <v>13232</v>
      </c>
    </row>
    <row r="1662" spans="1:14" ht="19">
      <c r="A1662" s="269"/>
      <c r="B1662" s="269"/>
      <c r="C1662" s="111" t="s">
        <v>7663</v>
      </c>
      <c r="D1662" s="113">
        <v>40</v>
      </c>
      <c r="E1662" s="113">
        <v>11</v>
      </c>
      <c r="F1662" s="113">
        <v>6</v>
      </c>
      <c r="G1662" s="113">
        <v>5</v>
      </c>
      <c r="H1662" s="113">
        <v>0</v>
      </c>
      <c r="I1662" s="113">
        <v>18</v>
      </c>
      <c r="J1662" s="113">
        <v>25</v>
      </c>
      <c r="K1662" s="113">
        <v>22</v>
      </c>
      <c r="L1662" s="113">
        <v>21</v>
      </c>
      <c r="M1662" s="113">
        <v>6</v>
      </c>
      <c r="N1662" s="113">
        <v>379313</v>
      </c>
    </row>
    <row r="1663" spans="1:14">
      <c r="A1663" s="269"/>
      <c r="B1663" s="269"/>
      <c r="C1663" s="111" t="s">
        <v>5900</v>
      </c>
      <c r="D1663" s="113">
        <v>0</v>
      </c>
      <c r="E1663" s="113">
        <v>0</v>
      </c>
      <c r="F1663" s="113">
        <v>0</v>
      </c>
      <c r="G1663" s="113">
        <v>2</v>
      </c>
      <c r="H1663" s="113">
        <v>0</v>
      </c>
      <c r="I1663" s="113">
        <v>0</v>
      </c>
      <c r="J1663" s="113">
        <v>1</v>
      </c>
      <c r="K1663" s="113">
        <v>0</v>
      </c>
      <c r="L1663" s="113">
        <v>1</v>
      </c>
      <c r="M1663" s="113">
        <v>0</v>
      </c>
      <c r="N1663" s="113">
        <v>59223</v>
      </c>
    </row>
    <row r="1664" spans="1:14" ht="19">
      <c r="A1664" s="269"/>
      <c r="B1664" s="269"/>
      <c r="C1664" s="111" t="s">
        <v>7664</v>
      </c>
      <c r="D1664" s="113">
        <v>38</v>
      </c>
      <c r="E1664" s="113">
        <v>11</v>
      </c>
      <c r="F1664" s="113">
        <v>15</v>
      </c>
      <c r="G1664" s="113">
        <v>2</v>
      </c>
      <c r="H1664" s="113">
        <v>0</v>
      </c>
      <c r="I1664" s="113">
        <v>4</v>
      </c>
      <c r="J1664" s="113">
        <v>23</v>
      </c>
      <c r="K1664" s="113">
        <v>16</v>
      </c>
      <c r="L1664" s="113">
        <v>17</v>
      </c>
      <c r="M1664" s="113">
        <v>11</v>
      </c>
      <c r="N1664" s="113">
        <v>916001</v>
      </c>
    </row>
    <row r="1665" spans="1:14">
      <c r="A1665" s="269"/>
      <c r="B1665" s="269"/>
      <c r="C1665" s="111" t="s">
        <v>3556</v>
      </c>
      <c r="D1665" s="113">
        <v>1</v>
      </c>
      <c r="E1665" s="113">
        <v>0</v>
      </c>
      <c r="F1665" s="113">
        <v>0</v>
      </c>
      <c r="G1665" s="113">
        <v>0</v>
      </c>
      <c r="H1665" s="113">
        <v>0</v>
      </c>
      <c r="I1665" s="113">
        <v>0</v>
      </c>
      <c r="J1665" s="113">
        <v>0</v>
      </c>
      <c r="K1665" s="113">
        <v>1</v>
      </c>
      <c r="L1665" s="113">
        <v>0</v>
      </c>
      <c r="M1665" s="113">
        <v>0</v>
      </c>
      <c r="N1665" s="113">
        <v>139671</v>
      </c>
    </row>
    <row r="1666" spans="1:14">
      <c r="A1666" s="269"/>
      <c r="B1666" s="269"/>
      <c r="C1666" s="111" t="s">
        <v>3628</v>
      </c>
      <c r="D1666" s="113">
        <v>1</v>
      </c>
      <c r="E1666" s="113">
        <v>0</v>
      </c>
      <c r="F1666" s="113">
        <v>1</v>
      </c>
      <c r="G1666" s="113">
        <v>0</v>
      </c>
      <c r="H1666" s="113">
        <v>0</v>
      </c>
      <c r="I1666" s="113">
        <v>0</v>
      </c>
      <c r="J1666" s="113">
        <v>1</v>
      </c>
      <c r="K1666" s="113">
        <v>1</v>
      </c>
      <c r="L1666" s="113">
        <v>0</v>
      </c>
      <c r="M1666" s="113">
        <v>0</v>
      </c>
      <c r="N1666" s="113">
        <v>16415</v>
      </c>
    </row>
    <row r="1667" spans="1:14">
      <c r="A1667" s="269"/>
      <c r="B1667" s="269"/>
      <c r="C1667" s="111" t="s">
        <v>49</v>
      </c>
      <c r="D1667" s="113">
        <v>0</v>
      </c>
      <c r="E1667" s="113">
        <v>0</v>
      </c>
      <c r="F1667" s="113">
        <v>0</v>
      </c>
      <c r="G1667" s="113">
        <v>0</v>
      </c>
      <c r="H1667" s="113">
        <v>0</v>
      </c>
      <c r="I1667" s="113">
        <v>1</v>
      </c>
      <c r="J1667" s="113"/>
      <c r="K1667" s="113"/>
      <c r="L1667" s="113">
        <v>1</v>
      </c>
      <c r="M1667" s="113">
        <v>0</v>
      </c>
      <c r="N1667" s="113">
        <v>43469</v>
      </c>
    </row>
    <row r="1668" spans="1:14">
      <c r="A1668" s="269"/>
      <c r="B1668" s="269"/>
      <c r="C1668" s="111" t="s">
        <v>3557</v>
      </c>
      <c r="D1668" s="113">
        <v>1</v>
      </c>
      <c r="E1668" s="113">
        <v>0</v>
      </c>
      <c r="F1668" s="113">
        <v>1</v>
      </c>
      <c r="G1668" s="113">
        <v>0</v>
      </c>
      <c r="H1668" s="113">
        <v>0</v>
      </c>
      <c r="I1668" s="113">
        <v>0</v>
      </c>
      <c r="J1668" s="113">
        <v>0</v>
      </c>
      <c r="K1668" s="113">
        <v>2</v>
      </c>
      <c r="L1668" s="113">
        <v>0</v>
      </c>
      <c r="M1668" s="113">
        <v>0</v>
      </c>
      <c r="N1668" s="113">
        <v>29785</v>
      </c>
    </row>
    <row r="1669" spans="1:14">
      <c r="A1669" s="269"/>
      <c r="B1669" s="269"/>
      <c r="C1669" s="111" t="s">
        <v>5470</v>
      </c>
      <c r="D1669" s="113">
        <v>1</v>
      </c>
      <c r="E1669" s="113">
        <v>0</v>
      </c>
      <c r="F1669" s="113">
        <v>0</v>
      </c>
      <c r="G1669" s="113">
        <v>0</v>
      </c>
      <c r="H1669" s="113">
        <v>0</v>
      </c>
      <c r="I1669" s="113">
        <v>0</v>
      </c>
      <c r="J1669" s="113">
        <v>0</v>
      </c>
      <c r="K1669" s="113">
        <v>0</v>
      </c>
      <c r="L1669" s="113">
        <v>0</v>
      </c>
      <c r="M1669" s="113">
        <v>1</v>
      </c>
      <c r="N1669" s="113">
        <v>12676</v>
      </c>
    </row>
    <row r="1670" spans="1:14">
      <c r="A1670" s="269"/>
      <c r="B1670" s="269"/>
      <c r="C1670" s="111" t="s">
        <v>3559</v>
      </c>
      <c r="D1670" s="113">
        <v>15</v>
      </c>
      <c r="E1670" s="113">
        <v>1</v>
      </c>
      <c r="F1670" s="113">
        <v>0</v>
      </c>
      <c r="G1670" s="113">
        <v>0</v>
      </c>
      <c r="H1670" s="113">
        <v>0</v>
      </c>
      <c r="I1670" s="113">
        <v>0</v>
      </c>
      <c r="J1670" s="113"/>
      <c r="K1670" s="113">
        <v>3</v>
      </c>
      <c r="L1670" s="113">
        <v>1</v>
      </c>
      <c r="M1670" s="113">
        <v>12</v>
      </c>
      <c r="N1670" s="113">
        <v>16810</v>
      </c>
    </row>
    <row r="1671" spans="1:14">
      <c r="A1671" s="269"/>
      <c r="B1671" s="269"/>
      <c r="C1671" s="111" t="s">
        <v>5901</v>
      </c>
      <c r="D1671" s="113">
        <v>1</v>
      </c>
      <c r="E1671" s="113">
        <v>0</v>
      </c>
      <c r="F1671" s="113">
        <v>1</v>
      </c>
      <c r="G1671" s="113">
        <v>0</v>
      </c>
      <c r="H1671" s="113">
        <v>0</v>
      </c>
      <c r="I1671" s="113">
        <v>0</v>
      </c>
      <c r="J1671" s="113">
        <v>1</v>
      </c>
      <c r="K1671" s="113">
        <v>1</v>
      </c>
      <c r="L1671" s="113">
        <v>0</v>
      </c>
      <c r="M1671" s="113">
        <v>0</v>
      </c>
      <c r="N1671" s="113">
        <v>4350</v>
      </c>
    </row>
    <row r="1672" spans="1:14">
      <c r="A1672" s="269"/>
      <c r="B1672" s="269"/>
      <c r="C1672" s="111" t="s">
        <v>3561</v>
      </c>
      <c r="D1672" s="113">
        <v>4</v>
      </c>
      <c r="E1672" s="113">
        <v>0</v>
      </c>
      <c r="F1672" s="113">
        <v>0</v>
      </c>
      <c r="G1672" s="113">
        <v>0</v>
      </c>
      <c r="H1672" s="113">
        <v>0</v>
      </c>
      <c r="I1672" s="113">
        <v>0</v>
      </c>
      <c r="J1672" s="113">
        <v>2</v>
      </c>
      <c r="K1672" s="113">
        <v>1</v>
      </c>
      <c r="L1672" s="113">
        <v>1</v>
      </c>
      <c r="M1672" s="113">
        <v>0</v>
      </c>
      <c r="N1672" s="113">
        <v>53809</v>
      </c>
    </row>
    <row r="1673" spans="1:14">
      <c r="A1673" s="269"/>
      <c r="B1673" s="269"/>
      <c r="C1673" s="111" t="s">
        <v>5902</v>
      </c>
      <c r="D1673" s="113">
        <v>1</v>
      </c>
      <c r="E1673" s="113">
        <v>0</v>
      </c>
      <c r="F1673" s="113">
        <v>0</v>
      </c>
      <c r="G1673" s="113">
        <v>0</v>
      </c>
      <c r="H1673" s="113">
        <v>0</v>
      </c>
      <c r="I1673" s="113">
        <v>0</v>
      </c>
      <c r="J1673" s="113">
        <v>0</v>
      </c>
      <c r="K1673" s="113">
        <v>1</v>
      </c>
      <c r="L1673" s="113">
        <v>0</v>
      </c>
      <c r="M1673" s="113">
        <v>0</v>
      </c>
      <c r="N1673" s="113">
        <v>34076</v>
      </c>
    </row>
    <row r="1674" spans="1:14">
      <c r="A1674" s="269"/>
      <c r="B1674" s="269"/>
      <c r="C1674" s="111" t="s">
        <v>5903</v>
      </c>
      <c r="D1674" s="113">
        <v>0</v>
      </c>
      <c r="E1674" s="113">
        <v>0</v>
      </c>
      <c r="F1674" s="113">
        <v>0</v>
      </c>
      <c r="G1674" s="113">
        <v>1</v>
      </c>
      <c r="H1674" s="113">
        <v>0</v>
      </c>
      <c r="I1674" s="113">
        <v>0</v>
      </c>
      <c r="J1674" s="113">
        <v>1</v>
      </c>
      <c r="K1674" s="113">
        <v>0</v>
      </c>
      <c r="L1674" s="113">
        <v>0</v>
      </c>
      <c r="M1674" s="113">
        <v>0</v>
      </c>
      <c r="N1674" s="113">
        <v>40803</v>
      </c>
    </row>
    <row r="1675" spans="1:14">
      <c r="A1675" s="269"/>
      <c r="B1675" s="269"/>
      <c r="C1675" s="111" t="s">
        <v>3563</v>
      </c>
      <c r="D1675" s="113">
        <v>4</v>
      </c>
      <c r="E1675" s="113">
        <v>0</v>
      </c>
      <c r="F1675" s="113">
        <v>0</v>
      </c>
      <c r="G1675" s="113">
        <v>0</v>
      </c>
      <c r="H1675" s="113">
        <v>0</v>
      </c>
      <c r="I1675" s="113">
        <v>0</v>
      </c>
      <c r="J1675" s="113">
        <v>2</v>
      </c>
      <c r="K1675" s="113">
        <v>0</v>
      </c>
      <c r="L1675" s="113">
        <v>2</v>
      </c>
      <c r="M1675" s="113">
        <v>0</v>
      </c>
      <c r="N1675" s="113">
        <v>35765</v>
      </c>
    </row>
    <row r="1676" spans="1:14" ht="19">
      <c r="A1676" s="269"/>
      <c r="B1676" s="269"/>
      <c r="C1676" s="111" t="s">
        <v>7665</v>
      </c>
      <c r="D1676" s="113">
        <v>5</v>
      </c>
      <c r="E1676" s="113">
        <v>1</v>
      </c>
      <c r="F1676" s="113">
        <v>2</v>
      </c>
      <c r="G1676" s="113">
        <v>1</v>
      </c>
      <c r="H1676" s="113">
        <v>0</v>
      </c>
      <c r="I1676" s="113">
        <v>0</v>
      </c>
      <c r="J1676" s="113">
        <v>0</v>
      </c>
      <c r="K1676" s="113">
        <v>4</v>
      </c>
      <c r="L1676" s="113">
        <v>3</v>
      </c>
      <c r="M1676" s="113">
        <v>1</v>
      </c>
      <c r="N1676" s="113">
        <v>27296</v>
      </c>
    </row>
    <row r="1677" spans="1:14">
      <c r="A1677" s="269"/>
      <c r="B1677" s="269"/>
      <c r="C1677" s="111" t="s">
        <v>5904</v>
      </c>
      <c r="D1677" s="113">
        <v>1</v>
      </c>
      <c r="E1677" s="113">
        <v>0</v>
      </c>
      <c r="F1677" s="113">
        <v>0</v>
      </c>
      <c r="G1677" s="113">
        <v>0</v>
      </c>
      <c r="H1677" s="113">
        <v>0</v>
      </c>
      <c r="I1677" s="113">
        <v>0</v>
      </c>
      <c r="J1677" s="113">
        <v>0</v>
      </c>
      <c r="K1677" s="113">
        <v>0</v>
      </c>
      <c r="L1677" s="113">
        <v>0</v>
      </c>
      <c r="M1677" s="113">
        <v>1</v>
      </c>
      <c r="N1677" s="113">
        <v>16498</v>
      </c>
    </row>
    <row r="1678" spans="1:14">
      <c r="A1678" s="269"/>
      <c r="B1678" s="269"/>
      <c r="C1678" s="111" t="s">
        <v>3568</v>
      </c>
      <c r="D1678" s="113">
        <v>1</v>
      </c>
      <c r="E1678" s="113">
        <v>1</v>
      </c>
      <c r="F1678" s="113">
        <v>2</v>
      </c>
      <c r="G1678" s="113">
        <v>0</v>
      </c>
      <c r="H1678" s="113">
        <v>0</v>
      </c>
      <c r="I1678" s="113">
        <v>1</v>
      </c>
      <c r="J1678" s="113">
        <v>0</v>
      </c>
      <c r="K1678" s="113">
        <v>2</v>
      </c>
      <c r="L1678" s="113">
        <v>2</v>
      </c>
      <c r="M1678" s="113">
        <v>1</v>
      </c>
      <c r="N1678" s="113">
        <v>42992</v>
      </c>
    </row>
    <row r="1679" spans="1:14">
      <c r="A1679" s="269"/>
      <c r="B1679" s="269"/>
      <c r="C1679" s="111" t="s">
        <v>5905</v>
      </c>
      <c r="D1679" s="113">
        <v>0</v>
      </c>
      <c r="E1679" s="113">
        <v>0</v>
      </c>
      <c r="F1679" s="113">
        <v>1</v>
      </c>
      <c r="G1679" s="113">
        <v>0</v>
      </c>
      <c r="H1679" s="113">
        <v>0</v>
      </c>
      <c r="I1679" s="113">
        <v>0</v>
      </c>
      <c r="J1679" s="113">
        <v>0</v>
      </c>
      <c r="K1679" s="113">
        <v>1</v>
      </c>
      <c r="L1679" s="113">
        <v>0</v>
      </c>
      <c r="M1679" s="113">
        <v>0</v>
      </c>
      <c r="N1679" s="113">
        <v>11111</v>
      </c>
    </row>
    <row r="1680" spans="1:14">
      <c r="A1680" s="269"/>
      <c r="B1680" s="269"/>
      <c r="C1680" s="111" t="s">
        <v>5906</v>
      </c>
      <c r="D1680" s="113">
        <v>1</v>
      </c>
      <c r="E1680" s="113">
        <v>0</v>
      </c>
      <c r="F1680" s="113">
        <v>0</v>
      </c>
      <c r="G1680" s="113">
        <v>0</v>
      </c>
      <c r="H1680" s="113">
        <v>0</v>
      </c>
      <c r="I1680" s="113">
        <v>0</v>
      </c>
      <c r="J1680" s="113">
        <v>0</v>
      </c>
      <c r="K1680" s="113">
        <v>1</v>
      </c>
      <c r="L1680" s="113">
        <v>0</v>
      </c>
      <c r="M1680" s="113">
        <v>0</v>
      </c>
      <c r="N1680" s="113">
        <v>37776</v>
      </c>
    </row>
    <row r="1681" spans="1:14">
      <c r="A1681" s="269"/>
      <c r="B1681" s="269"/>
      <c r="C1681" s="111" t="s">
        <v>2488</v>
      </c>
      <c r="D1681" s="113">
        <v>0</v>
      </c>
      <c r="E1681" s="113">
        <v>0</v>
      </c>
      <c r="F1681" s="113">
        <v>1</v>
      </c>
      <c r="G1681" s="113">
        <v>0</v>
      </c>
      <c r="H1681" s="113">
        <v>1</v>
      </c>
      <c r="I1681" s="113">
        <v>0</v>
      </c>
      <c r="J1681" s="113">
        <v>0</v>
      </c>
      <c r="K1681" s="113">
        <v>1</v>
      </c>
      <c r="L1681" s="113">
        <v>1</v>
      </c>
      <c r="M1681" s="113">
        <v>0</v>
      </c>
      <c r="N1681" s="113">
        <v>6576</v>
      </c>
    </row>
    <row r="1682" spans="1:14">
      <c r="A1682" s="269"/>
      <c r="B1682" s="269"/>
      <c r="C1682" s="111" t="s">
        <v>5907</v>
      </c>
      <c r="D1682" s="113">
        <v>0</v>
      </c>
      <c r="E1682" s="113">
        <v>1</v>
      </c>
      <c r="F1682" s="113">
        <v>1</v>
      </c>
      <c r="G1682" s="113">
        <v>0</v>
      </c>
      <c r="H1682" s="113">
        <v>0</v>
      </c>
      <c r="I1682" s="113">
        <v>0</v>
      </c>
      <c r="J1682" s="113">
        <v>1</v>
      </c>
      <c r="K1682" s="113">
        <v>1</v>
      </c>
      <c r="L1682" s="113">
        <v>0</v>
      </c>
      <c r="M1682" s="113">
        <v>0</v>
      </c>
      <c r="N1682" s="113">
        <v>1682</v>
      </c>
    </row>
    <row r="1683" spans="1:14">
      <c r="A1683" s="269"/>
      <c r="B1683" s="269"/>
      <c r="C1683" s="111" t="s">
        <v>2911</v>
      </c>
      <c r="D1683" s="113">
        <v>0</v>
      </c>
      <c r="E1683" s="113">
        <v>0</v>
      </c>
      <c r="F1683" s="113">
        <v>1</v>
      </c>
      <c r="G1683" s="113">
        <v>1</v>
      </c>
      <c r="H1683" s="113">
        <v>0</v>
      </c>
      <c r="I1683" s="113">
        <v>0</v>
      </c>
      <c r="J1683" s="113">
        <v>0</v>
      </c>
      <c r="K1683" s="113">
        <v>0</v>
      </c>
      <c r="L1683" s="113">
        <v>1</v>
      </c>
      <c r="M1683" s="113">
        <v>1</v>
      </c>
      <c r="N1683" s="113">
        <v>22170</v>
      </c>
    </row>
    <row r="1684" spans="1:14">
      <c r="A1684" s="269"/>
      <c r="B1684" s="269"/>
      <c r="C1684" s="111" t="s">
        <v>5908</v>
      </c>
      <c r="D1684" s="113">
        <v>3</v>
      </c>
      <c r="E1684" s="113">
        <v>0</v>
      </c>
      <c r="F1684" s="113">
        <v>1</v>
      </c>
      <c r="G1684" s="113">
        <v>0</v>
      </c>
      <c r="H1684" s="113">
        <v>0</v>
      </c>
      <c r="I1684" s="113">
        <v>0</v>
      </c>
      <c r="J1684" s="113">
        <v>3</v>
      </c>
      <c r="K1684" s="113">
        <v>0</v>
      </c>
      <c r="L1684" s="113">
        <v>1</v>
      </c>
      <c r="M1684" s="113">
        <v>0</v>
      </c>
      <c r="N1684" s="113">
        <v>40215</v>
      </c>
    </row>
    <row r="1685" spans="1:14">
      <c r="A1685" s="269"/>
      <c r="B1685" s="269"/>
      <c r="C1685" s="111" t="s">
        <v>5855</v>
      </c>
      <c r="D1685" s="113">
        <v>1</v>
      </c>
      <c r="E1685" s="113">
        <v>0</v>
      </c>
      <c r="F1685" s="113">
        <v>0</v>
      </c>
      <c r="G1685" s="113">
        <v>0</v>
      </c>
      <c r="H1685" s="113">
        <v>0</v>
      </c>
      <c r="I1685" s="113">
        <v>0</v>
      </c>
      <c r="J1685" s="113">
        <v>0</v>
      </c>
      <c r="K1685" s="113">
        <v>0</v>
      </c>
      <c r="L1685" s="113">
        <v>0</v>
      </c>
      <c r="M1685" s="113">
        <v>1</v>
      </c>
      <c r="N1685" s="113">
        <v>2157</v>
      </c>
    </row>
    <row r="1686" spans="1:14">
      <c r="A1686" s="269"/>
      <c r="B1686" s="269"/>
      <c r="C1686" s="111" t="s">
        <v>2106</v>
      </c>
      <c r="D1686" s="113">
        <v>1</v>
      </c>
      <c r="E1686" s="113">
        <v>0</v>
      </c>
      <c r="F1686" s="113">
        <v>0</v>
      </c>
      <c r="G1686" s="113">
        <v>0</v>
      </c>
      <c r="H1686" s="113">
        <v>0</v>
      </c>
      <c r="I1686" s="113">
        <v>0</v>
      </c>
      <c r="J1686" s="113">
        <v>1</v>
      </c>
      <c r="K1686" s="113">
        <v>0</v>
      </c>
      <c r="L1686" s="113">
        <v>0</v>
      </c>
      <c r="M1686" s="113">
        <v>0</v>
      </c>
      <c r="N1686" s="113">
        <v>49404</v>
      </c>
    </row>
    <row r="1687" spans="1:14">
      <c r="A1687" s="269"/>
      <c r="B1687" s="269"/>
      <c r="C1687" s="111" t="s">
        <v>2107</v>
      </c>
      <c r="D1687" s="113">
        <v>2</v>
      </c>
      <c r="E1687" s="113">
        <v>0</v>
      </c>
      <c r="F1687" s="113">
        <v>0</v>
      </c>
      <c r="G1687" s="113">
        <v>0</v>
      </c>
      <c r="H1687" s="113">
        <v>0</v>
      </c>
      <c r="I1687" s="113">
        <v>0</v>
      </c>
      <c r="J1687" s="113">
        <v>0</v>
      </c>
      <c r="K1687" s="113">
        <v>1</v>
      </c>
      <c r="L1687" s="113">
        <v>0</v>
      </c>
      <c r="M1687" s="113">
        <v>1</v>
      </c>
      <c r="N1687" s="113">
        <v>41152</v>
      </c>
    </row>
    <row r="1688" spans="1:14" ht="19">
      <c r="A1688" s="269"/>
      <c r="B1688" s="269"/>
      <c r="C1688" s="111" t="s">
        <v>7666</v>
      </c>
      <c r="D1688" s="113">
        <v>0</v>
      </c>
      <c r="E1688" s="113">
        <v>2</v>
      </c>
      <c r="F1688" s="113">
        <v>0</v>
      </c>
      <c r="G1688" s="113">
        <v>0</v>
      </c>
      <c r="H1688" s="113">
        <v>0</v>
      </c>
      <c r="I1688" s="113">
        <v>0</v>
      </c>
      <c r="J1688" s="113">
        <v>0</v>
      </c>
      <c r="K1688" s="113">
        <v>1</v>
      </c>
      <c r="L1688" s="113">
        <v>0</v>
      </c>
      <c r="M1688" s="113">
        <v>0</v>
      </c>
      <c r="N1688" s="113">
        <v>8275</v>
      </c>
    </row>
    <row r="1689" spans="1:14">
      <c r="A1689" s="269"/>
      <c r="B1689" s="269"/>
      <c r="C1689" s="111" t="s">
        <v>3573</v>
      </c>
      <c r="D1689" s="113">
        <v>3</v>
      </c>
      <c r="E1689" s="113">
        <v>1</v>
      </c>
      <c r="F1689" s="113">
        <v>1</v>
      </c>
      <c r="G1689" s="113">
        <v>7</v>
      </c>
      <c r="H1689" s="113">
        <v>0</v>
      </c>
      <c r="I1689" s="113">
        <v>0</v>
      </c>
      <c r="J1689" s="113">
        <v>4</v>
      </c>
      <c r="K1689" s="113">
        <v>3</v>
      </c>
      <c r="L1689" s="113">
        <v>3</v>
      </c>
      <c r="M1689" s="113">
        <v>2</v>
      </c>
      <c r="N1689" s="113">
        <v>36233</v>
      </c>
    </row>
    <row r="1690" spans="1:14">
      <c r="A1690" s="269"/>
      <c r="B1690" s="269"/>
      <c r="C1690" s="111" t="s">
        <v>3574</v>
      </c>
      <c r="D1690" s="113">
        <v>0</v>
      </c>
      <c r="E1690" s="113">
        <v>1</v>
      </c>
      <c r="F1690" s="113">
        <v>1</v>
      </c>
      <c r="G1690" s="113">
        <v>0</v>
      </c>
      <c r="H1690" s="113">
        <v>0</v>
      </c>
      <c r="I1690" s="113">
        <v>0</v>
      </c>
      <c r="J1690" s="113">
        <v>0</v>
      </c>
      <c r="K1690" s="113">
        <v>1</v>
      </c>
      <c r="L1690" s="113">
        <v>0</v>
      </c>
      <c r="M1690" s="113">
        <v>1</v>
      </c>
      <c r="N1690" s="113">
        <v>6918</v>
      </c>
    </row>
    <row r="1691" spans="1:14">
      <c r="A1691" s="269"/>
      <c r="B1691" s="269"/>
      <c r="C1691" s="111" t="s">
        <v>3621</v>
      </c>
      <c r="D1691" s="113">
        <v>1</v>
      </c>
      <c r="E1691" s="113">
        <v>0</v>
      </c>
      <c r="F1691" s="113">
        <v>0</v>
      </c>
      <c r="G1691" s="113">
        <v>0</v>
      </c>
      <c r="H1691" s="113">
        <v>0</v>
      </c>
      <c r="I1691" s="113">
        <v>0</v>
      </c>
      <c r="J1691" s="113">
        <v>0</v>
      </c>
      <c r="K1691" s="113">
        <v>0</v>
      </c>
      <c r="L1691" s="113">
        <v>0</v>
      </c>
      <c r="M1691" s="113">
        <v>1</v>
      </c>
      <c r="N1691" s="113">
        <v>63859</v>
      </c>
    </row>
    <row r="1692" spans="1:14">
      <c r="A1692" s="269"/>
      <c r="B1692" s="269"/>
      <c r="C1692" s="111" t="s">
        <v>3575</v>
      </c>
      <c r="D1692" s="113">
        <v>1</v>
      </c>
      <c r="E1692" s="113">
        <v>0</v>
      </c>
      <c r="F1692" s="113">
        <v>0</v>
      </c>
      <c r="G1692" s="113">
        <v>0</v>
      </c>
      <c r="H1692" s="113">
        <v>0</v>
      </c>
      <c r="I1692" s="113">
        <v>0</v>
      </c>
      <c r="J1692" s="113">
        <v>0</v>
      </c>
      <c r="K1692" s="113">
        <v>1</v>
      </c>
      <c r="L1692" s="113">
        <v>0</v>
      </c>
      <c r="M1692" s="113">
        <v>0</v>
      </c>
      <c r="N1692" s="113">
        <v>13258</v>
      </c>
    </row>
    <row r="1693" spans="1:14" ht="19">
      <c r="A1693" s="269"/>
      <c r="B1693" s="269"/>
      <c r="C1693" s="111" t="s">
        <v>7533</v>
      </c>
      <c r="D1693" s="113">
        <v>0</v>
      </c>
      <c r="E1693" s="113">
        <v>0</v>
      </c>
      <c r="F1693" s="113">
        <v>3</v>
      </c>
      <c r="G1693" s="113">
        <v>0</v>
      </c>
      <c r="H1693" s="113">
        <v>0</v>
      </c>
      <c r="I1693" s="113">
        <v>0</v>
      </c>
      <c r="J1693" s="113">
        <v>0</v>
      </c>
      <c r="K1693" s="113">
        <v>2</v>
      </c>
      <c r="L1693" s="113">
        <v>0</v>
      </c>
      <c r="M1693" s="113">
        <v>0</v>
      </c>
      <c r="N1693" s="113">
        <v>45971</v>
      </c>
    </row>
    <row r="1694" spans="1:14">
      <c r="A1694" s="269"/>
      <c r="B1694" s="269"/>
      <c r="C1694" s="111" t="s">
        <v>5483</v>
      </c>
      <c r="D1694" s="113">
        <v>2</v>
      </c>
      <c r="E1694" s="113">
        <v>0</v>
      </c>
      <c r="F1694" s="113">
        <v>0</v>
      </c>
      <c r="G1694" s="113">
        <v>0</v>
      </c>
      <c r="H1694" s="113">
        <v>0</v>
      </c>
      <c r="I1694" s="113">
        <v>0</v>
      </c>
      <c r="J1694" s="113">
        <v>0</v>
      </c>
      <c r="K1694" s="113">
        <v>0</v>
      </c>
      <c r="L1694" s="113">
        <v>2</v>
      </c>
      <c r="M1694" s="113">
        <v>0</v>
      </c>
      <c r="N1694" s="113">
        <v>13295</v>
      </c>
    </row>
    <row r="1695" spans="1:14">
      <c r="A1695" s="269"/>
      <c r="B1695" s="269"/>
      <c r="C1695" s="111" t="s">
        <v>2924</v>
      </c>
      <c r="D1695" s="113">
        <v>0</v>
      </c>
      <c r="E1695" s="113">
        <v>1</v>
      </c>
      <c r="F1695" s="113">
        <v>0</v>
      </c>
      <c r="G1695" s="113">
        <v>0</v>
      </c>
      <c r="H1695" s="113">
        <v>0</v>
      </c>
      <c r="I1695" s="113">
        <v>2</v>
      </c>
      <c r="J1695" s="113">
        <v>1</v>
      </c>
      <c r="K1695" s="113">
        <v>1</v>
      </c>
      <c r="L1695" s="113">
        <v>0</v>
      </c>
      <c r="M1695" s="113">
        <v>1</v>
      </c>
      <c r="N1695" s="113">
        <v>34660</v>
      </c>
    </row>
    <row r="1696" spans="1:14" ht="19">
      <c r="A1696" s="269"/>
      <c r="B1696" s="269"/>
      <c r="C1696" s="111" t="s">
        <v>7667</v>
      </c>
      <c r="D1696" s="113">
        <v>1</v>
      </c>
      <c r="E1696" s="113">
        <v>0</v>
      </c>
      <c r="F1696" s="113">
        <v>1</v>
      </c>
      <c r="G1696" s="113">
        <v>0</v>
      </c>
      <c r="H1696" s="113">
        <v>0</v>
      </c>
      <c r="I1696" s="113">
        <v>0</v>
      </c>
      <c r="J1696" s="113">
        <v>0</v>
      </c>
      <c r="K1696" s="113">
        <v>0</v>
      </c>
      <c r="L1696" s="113">
        <v>0</v>
      </c>
      <c r="M1696" s="113">
        <v>1</v>
      </c>
      <c r="N1696" s="113">
        <v>32679</v>
      </c>
    </row>
    <row r="1697" spans="1:14">
      <c r="A1697" s="269"/>
      <c r="B1697" s="269"/>
      <c r="C1697" s="111" t="s">
        <v>3576</v>
      </c>
      <c r="D1697" s="113">
        <v>1</v>
      </c>
      <c r="E1697" s="113">
        <v>0</v>
      </c>
      <c r="F1697" s="113">
        <v>0</v>
      </c>
      <c r="G1697" s="113">
        <v>0</v>
      </c>
      <c r="H1697" s="113">
        <v>0</v>
      </c>
      <c r="I1697" s="113">
        <v>0</v>
      </c>
      <c r="J1697" s="113">
        <v>1</v>
      </c>
      <c r="K1697" s="113">
        <v>0</v>
      </c>
      <c r="L1697" s="113">
        <v>0</v>
      </c>
      <c r="M1697" s="113">
        <v>0</v>
      </c>
      <c r="N1697" s="113">
        <v>13541</v>
      </c>
    </row>
    <row r="1698" spans="1:14">
      <c r="A1698" s="269"/>
      <c r="B1698" s="269"/>
      <c r="C1698" s="111" t="s">
        <v>3577</v>
      </c>
      <c r="D1698" s="113">
        <v>2</v>
      </c>
      <c r="E1698" s="113">
        <v>0</v>
      </c>
      <c r="F1698" s="113">
        <v>0</v>
      </c>
      <c r="G1698" s="113">
        <v>0</v>
      </c>
      <c r="H1698" s="113">
        <v>0</v>
      </c>
      <c r="I1698" s="113">
        <v>0</v>
      </c>
      <c r="J1698" s="113">
        <v>0</v>
      </c>
      <c r="K1698" s="113">
        <v>1</v>
      </c>
      <c r="L1698" s="113">
        <v>1</v>
      </c>
      <c r="M1698" s="113">
        <v>0</v>
      </c>
      <c r="N1698" s="113">
        <v>18421</v>
      </c>
    </row>
    <row r="1699" spans="1:14">
      <c r="A1699" s="269"/>
      <c r="B1699" s="269"/>
      <c r="C1699" s="111" t="s">
        <v>5909</v>
      </c>
      <c r="D1699" s="113">
        <v>1</v>
      </c>
      <c r="E1699" s="113">
        <v>0</v>
      </c>
      <c r="F1699" s="113">
        <v>0</v>
      </c>
      <c r="G1699" s="113">
        <v>0</v>
      </c>
      <c r="H1699" s="113">
        <v>0</v>
      </c>
      <c r="I1699" s="113">
        <v>0</v>
      </c>
      <c r="J1699" s="113">
        <v>0</v>
      </c>
      <c r="K1699" s="113">
        <v>0</v>
      </c>
      <c r="L1699" s="113">
        <v>0</v>
      </c>
      <c r="M1699" s="113">
        <v>1</v>
      </c>
      <c r="N1699" s="113">
        <v>1610</v>
      </c>
    </row>
    <row r="1700" spans="1:14">
      <c r="A1700" s="269"/>
      <c r="B1700" s="269"/>
      <c r="C1700" s="111" t="s">
        <v>5910</v>
      </c>
      <c r="D1700" s="113">
        <v>0</v>
      </c>
      <c r="E1700" s="113">
        <v>0</v>
      </c>
      <c r="F1700" s="113">
        <v>0</v>
      </c>
      <c r="G1700" s="113">
        <v>1</v>
      </c>
      <c r="H1700" s="113">
        <v>0</v>
      </c>
      <c r="I1700" s="113">
        <v>0</v>
      </c>
      <c r="J1700" s="113">
        <v>0</v>
      </c>
      <c r="K1700" s="113">
        <v>0</v>
      </c>
      <c r="L1700" s="113">
        <v>0</v>
      </c>
      <c r="M1700" s="113">
        <v>1</v>
      </c>
      <c r="N1700" s="113">
        <v>47084</v>
      </c>
    </row>
    <row r="1701" spans="1:14">
      <c r="A1701" s="269"/>
      <c r="B1701" s="269"/>
      <c r="C1701" s="111" t="s">
        <v>3579</v>
      </c>
      <c r="D1701" s="113">
        <v>2</v>
      </c>
      <c r="E1701" s="113">
        <v>0</v>
      </c>
      <c r="F1701" s="113">
        <v>0</v>
      </c>
      <c r="G1701" s="113">
        <v>0</v>
      </c>
      <c r="H1701" s="113">
        <v>0</v>
      </c>
      <c r="I1701" s="113">
        <v>0</v>
      </c>
      <c r="J1701" s="113">
        <v>0</v>
      </c>
      <c r="K1701" s="113">
        <v>1</v>
      </c>
      <c r="L1701" s="113">
        <v>1</v>
      </c>
      <c r="M1701" s="113">
        <v>0</v>
      </c>
      <c r="N1701" s="113">
        <v>20112</v>
      </c>
    </row>
    <row r="1702" spans="1:14">
      <c r="A1702" s="269"/>
      <c r="B1702" s="269"/>
      <c r="C1702" s="111" t="s">
        <v>5911</v>
      </c>
      <c r="D1702" s="113">
        <v>1</v>
      </c>
      <c r="E1702" s="113">
        <v>1</v>
      </c>
      <c r="F1702" s="113">
        <v>1</v>
      </c>
      <c r="G1702" s="113">
        <v>0</v>
      </c>
      <c r="H1702" s="113">
        <v>0</v>
      </c>
      <c r="I1702" s="113">
        <v>0</v>
      </c>
      <c r="J1702" s="113">
        <v>0</v>
      </c>
      <c r="K1702" s="113">
        <v>1</v>
      </c>
      <c r="L1702" s="113">
        <v>0</v>
      </c>
      <c r="M1702" s="113">
        <v>2</v>
      </c>
      <c r="N1702" s="113">
        <v>29213</v>
      </c>
    </row>
    <row r="1703" spans="1:14" ht="19">
      <c r="A1703" s="269"/>
      <c r="B1703" s="269"/>
      <c r="C1703" s="111" t="s">
        <v>7668</v>
      </c>
      <c r="D1703" s="113">
        <v>9</v>
      </c>
      <c r="E1703" s="113">
        <v>1</v>
      </c>
      <c r="F1703" s="113">
        <v>2</v>
      </c>
      <c r="G1703" s="113">
        <v>0</v>
      </c>
      <c r="H1703" s="113">
        <v>0</v>
      </c>
      <c r="I1703" s="113">
        <v>0</v>
      </c>
      <c r="J1703" s="113">
        <v>0</v>
      </c>
      <c r="K1703" s="113">
        <v>6</v>
      </c>
      <c r="L1703" s="113">
        <v>3</v>
      </c>
      <c r="M1703" s="113">
        <v>1</v>
      </c>
      <c r="N1703" s="113">
        <v>48944</v>
      </c>
    </row>
    <row r="1704" spans="1:14">
      <c r="A1704" s="269"/>
      <c r="B1704" s="269"/>
      <c r="C1704" s="111" t="s">
        <v>2709</v>
      </c>
      <c r="D1704" s="113">
        <v>1</v>
      </c>
      <c r="E1704" s="113">
        <v>0</v>
      </c>
      <c r="F1704" s="113">
        <v>0</v>
      </c>
      <c r="G1704" s="113">
        <v>0</v>
      </c>
      <c r="H1704" s="113">
        <v>0</v>
      </c>
      <c r="I1704" s="113">
        <v>0</v>
      </c>
      <c r="J1704" s="113">
        <v>0</v>
      </c>
      <c r="K1704" s="113">
        <v>0</v>
      </c>
      <c r="L1704" s="113">
        <v>1</v>
      </c>
      <c r="M1704" s="113">
        <v>0</v>
      </c>
      <c r="N1704" s="113">
        <v>16858</v>
      </c>
    </row>
    <row r="1705" spans="1:14">
      <c r="A1705" s="269"/>
      <c r="B1705" s="269"/>
      <c r="C1705" s="111" t="s">
        <v>5912</v>
      </c>
      <c r="D1705" s="113">
        <v>2</v>
      </c>
      <c r="E1705" s="113">
        <v>3</v>
      </c>
      <c r="F1705" s="113">
        <v>0</v>
      </c>
      <c r="G1705" s="113">
        <v>0</v>
      </c>
      <c r="H1705" s="113">
        <v>0</v>
      </c>
      <c r="I1705" s="113">
        <v>0</v>
      </c>
      <c r="J1705" s="113">
        <v>1</v>
      </c>
      <c r="K1705" s="113">
        <v>0</v>
      </c>
      <c r="L1705" s="113">
        <v>3</v>
      </c>
      <c r="M1705" s="113">
        <v>1</v>
      </c>
      <c r="N1705" s="113">
        <v>6518</v>
      </c>
    </row>
    <row r="1706" spans="1:14">
      <c r="A1706" s="269"/>
      <c r="B1706" s="269"/>
      <c r="C1706" s="111" t="s">
        <v>5913</v>
      </c>
      <c r="D1706" s="113">
        <v>0</v>
      </c>
      <c r="E1706" s="113">
        <v>0</v>
      </c>
      <c r="F1706" s="113">
        <v>0</v>
      </c>
      <c r="G1706" s="113">
        <v>1</v>
      </c>
      <c r="H1706" s="113">
        <v>0</v>
      </c>
      <c r="I1706" s="113">
        <v>0</v>
      </c>
      <c r="J1706" s="113">
        <v>1</v>
      </c>
      <c r="K1706" s="113"/>
      <c r="L1706" s="113"/>
      <c r="M1706" s="113"/>
      <c r="N1706" s="113">
        <v>6790</v>
      </c>
    </row>
    <row r="1707" spans="1:14">
      <c r="A1707" s="269"/>
      <c r="B1707" s="269"/>
      <c r="C1707" s="111" t="s">
        <v>3583</v>
      </c>
      <c r="D1707" s="113">
        <v>0</v>
      </c>
      <c r="E1707" s="113">
        <v>1</v>
      </c>
      <c r="F1707" s="113">
        <v>0</v>
      </c>
      <c r="G1707" s="113">
        <v>0</v>
      </c>
      <c r="H1707" s="113">
        <v>0</v>
      </c>
      <c r="I1707" s="113">
        <v>0</v>
      </c>
      <c r="J1707" s="113">
        <v>0</v>
      </c>
      <c r="K1707" s="113">
        <v>0</v>
      </c>
      <c r="L1707" s="113">
        <v>0</v>
      </c>
      <c r="M1707" s="113">
        <v>1</v>
      </c>
      <c r="N1707" s="113">
        <v>16625</v>
      </c>
    </row>
    <row r="1708" spans="1:14">
      <c r="A1708" s="269"/>
      <c r="B1708" s="269"/>
      <c r="C1708" s="111" t="s">
        <v>3584</v>
      </c>
      <c r="D1708" s="113">
        <v>1</v>
      </c>
      <c r="E1708" s="113">
        <v>0</v>
      </c>
      <c r="F1708" s="113">
        <v>0</v>
      </c>
      <c r="G1708" s="113">
        <v>1</v>
      </c>
      <c r="H1708" s="113">
        <v>0</v>
      </c>
      <c r="I1708" s="113">
        <v>0</v>
      </c>
      <c r="J1708" s="113">
        <v>1</v>
      </c>
      <c r="K1708" s="113">
        <v>0</v>
      </c>
      <c r="L1708" s="113">
        <v>1</v>
      </c>
      <c r="M1708" s="113">
        <v>0</v>
      </c>
      <c r="N1708" s="113">
        <v>8088</v>
      </c>
    </row>
    <row r="1709" spans="1:14">
      <c r="A1709" s="269"/>
      <c r="B1709" s="269"/>
      <c r="C1709" s="111" t="s">
        <v>5914</v>
      </c>
      <c r="D1709" s="113">
        <v>1</v>
      </c>
      <c r="E1709" s="113">
        <v>0</v>
      </c>
      <c r="F1709" s="113">
        <v>0</v>
      </c>
      <c r="G1709" s="113">
        <v>0</v>
      </c>
      <c r="H1709" s="113">
        <v>0</v>
      </c>
      <c r="I1709" s="113">
        <v>0</v>
      </c>
      <c r="J1709" s="113">
        <v>0</v>
      </c>
      <c r="K1709" s="113">
        <v>1</v>
      </c>
      <c r="L1709" s="113">
        <v>0</v>
      </c>
      <c r="M1709" s="113">
        <v>0</v>
      </c>
      <c r="N1709" s="113">
        <v>5094</v>
      </c>
    </row>
    <row r="1710" spans="1:14" ht="19">
      <c r="A1710" s="269"/>
      <c r="B1710" s="269"/>
      <c r="C1710" s="111" t="s">
        <v>7669</v>
      </c>
      <c r="D1710" s="113">
        <v>3</v>
      </c>
      <c r="E1710" s="113">
        <v>0</v>
      </c>
      <c r="F1710" s="113">
        <v>0</v>
      </c>
      <c r="G1710" s="113">
        <v>0</v>
      </c>
      <c r="H1710" s="113">
        <v>0</v>
      </c>
      <c r="I1710" s="113">
        <v>0</v>
      </c>
      <c r="J1710" s="113">
        <v>0</v>
      </c>
      <c r="K1710" s="113">
        <v>2</v>
      </c>
      <c r="L1710" s="113">
        <v>0</v>
      </c>
      <c r="M1710" s="113">
        <v>0</v>
      </c>
      <c r="N1710" s="113">
        <v>11449</v>
      </c>
    </row>
    <row r="1711" spans="1:14">
      <c r="A1711" s="269"/>
      <c r="B1711" s="269"/>
      <c r="C1711" s="111" t="s">
        <v>5915</v>
      </c>
      <c r="D1711" s="113">
        <v>0</v>
      </c>
      <c r="E1711" s="113">
        <v>1</v>
      </c>
      <c r="F1711" s="113">
        <v>0</v>
      </c>
      <c r="G1711" s="113">
        <v>0</v>
      </c>
      <c r="H1711" s="113">
        <v>0</v>
      </c>
      <c r="I1711" s="113">
        <v>0</v>
      </c>
      <c r="J1711" s="113">
        <v>0</v>
      </c>
      <c r="K1711" s="113">
        <v>0</v>
      </c>
      <c r="L1711" s="113">
        <v>1</v>
      </c>
      <c r="M1711" s="113">
        <v>0</v>
      </c>
      <c r="N1711" s="113">
        <v>14090</v>
      </c>
    </row>
    <row r="1712" spans="1:14">
      <c r="A1712" s="269"/>
      <c r="B1712" s="269"/>
      <c r="C1712" s="111" t="s">
        <v>5916</v>
      </c>
      <c r="D1712" s="113">
        <v>1</v>
      </c>
      <c r="E1712" s="113">
        <v>0</v>
      </c>
      <c r="F1712" s="113">
        <v>0</v>
      </c>
      <c r="G1712" s="113">
        <v>0</v>
      </c>
      <c r="H1712" s="113">
        <v>0</v>
      </c>
      <c r="I1712" s="113">
        <v>0</v>
      </c>
      <c r="J1712" s="113">
        <v>1</v>
      </c>
      <c r="K1712" s="113">
        <v>0</v>
      </c>
      <c r="L1712" s="113">
        <v>0</v>
      </c>
      <c r="M1712" s="113">
        <v>0</v>
      </c>
      <c r="N1712" s="113">
        <v>860</v>
      </c>
    </row>
    <row r="1713" spans="1:14">
      <c r="A1713" s="269"/>
      <c r="B1713" s="269"/>
      <c r="C1713" s="111" t="s">
        <v>5917</v>
      </c>
      <c r="D1713" s="113">
        <v>1</v>
      </c>
      <c r="E1713" s="113">
        <v>0</v>
      </c>
      <c r="F1713" s="113">
        <v>0</v>
      </c>
      <c r="G1713" s="113">
        <v>0</v>
      </c>
      <c r="H1713" s="113">
        <v>0</v>
      </c>
      <c r="I1713" s="113">
        <v>0</v>
      </c>
      <c r="J1713" s="113">
        <v>0</v>
      </c>
      <c r="K1713" s="113">
        <v>0</v>
      </c>
      <c r="L1713" s="113">
        <v>0</v>
      </c>
      <c r="M1713" s="113">
        <v>1</v>
      </c>
      <c r="N1713" s="113">
        <v>17084</v>
      </c>
    </row>
    <row r="1714" spans="1:14">
      <c r="A1714" s="269"/>
      <c r="B1714" s="269"/>
      <c r="C1714" s="111" t="s">
        <v>2659</v>
      </c>
      <c r="D1714" s="113">
        <v>0</v>
      </c>
      <c r="E1714" s="113">
        <v>0</v>
      </c>
      <c r="F1714" s="113">
        <v>0</v>
      </c>
      <c r="G1714" s="113">
        <v>1</v>
      </c>
      <c r="H1714" s="113">
        <v>0</v>
      </c>
      <c r="I1714" s="113">
        <v>0</v>
      </c>
      <c r="J1714" s="113">
        <v>0</v>
      </c>
      <c r="K1714" s="113">
        <v>0</v>
      </c>
      <c r="L1714" s="113">
        <v>0</v>
      </c>
      <c r="M1714" s="113">
        <v>1</v>
      </c>
      <c r="N1714" s="113">
        <v>11894</v>
      </c>
    </row>
    <row r="1715" spans="1:14">
      <c r="A1715" s="269"/>
      <c r="B1715" s="269"/>
      <c r="C1715" s="111" t="s">
        <v>2838</v>
      </c>
      <c r="D1715" s="113">
        <v>1</v>
      </c>
      <c r="E1715" s="113">
        <v>0</v>
      </c>
      <c r="F1715" s="113">
        <v>0</v>
      </c>
      <c r="G1715" s="113">
        <v>0</v>
      </c>
      <c r="H1715" s="113">
        <v>0</v>
      </c>
      <c r="I1715" s="113">
        <v>0</v>
      </c>
      <c r="J1715" s="113">
        <v>1</v>
      </c>
      <c r="K1715" s="113">
        <v>0</v>
      </c>
      <c r="L1715" s="113">
        <v>0</v>
      </c>
      <c r="M1715" s="113"/>
      <c r="N1715" s="113">
        <v>19749</v>
      </c>
    </row>
    <row r="1716" spans="1:14">
      <c r="A1716" s="269"/>
      <c r="B1716" s="269"/>
      <c r="C1716" s="111" t="s">
        <v>4087</v>
      </c>
      <c r="D1716" s="113">
        <v>2</v>
      </c>
      <c r="E1716" s="113">
        <v>0</v>
      </c>
      <c r="F1716" s="113">
        <v>0</v>
      </c>
      <c r="G1716" s="113">
        <v>0</v>
      </c>
      <c r="H1716" s="113">
        <v>0</v>
      </c>
      <c r="I1716" s="113">
        <v>0</v>
      </c>
      <c r="J1716" s="113">
        <v>0</v>
      </c>
      <c r="K1716" s="113">
        <v>2</v>
      </c>
      <c r="L1716" s="113">
        <v>0</v>
      </c>
      <c r="M1716" s="113">
        <v>0</v>
      </c>
      <c r="N1716" s="113">
        <v>2685</v>
      </c>
    </row>
    <row r="1717" spans="1:14">
      <c r="A1717" s="269"/>
      <c r="B1717" s="269"/>
      <c r="C1717" s="111" t="s">
        <v>5918</v>
      </c>
      <c r="D1717" s="113">
        <v>1</v>
      </c>
      <c r="E1717" s="113">
        <v>0</v>
      </c>
      <c r="F1717" s="113">
        <v>0</v>
      </c>
      <c r="G1717" s="113">
        <v>1</v>
      </c>
      <c r="H1717" s="113">
        <v>0</v>
      </c>
      <c r="I1717" s="113">
        <v>0</v>
      </c>
      <c r="J1717" s="113">
        <v>0</v>
      </c>
      <c r="K1717" s="113">
        <v>1</v>
      </c>
      <c r="L1717" s="113">
        <v>1</v>
      </c>
      <c r="M1717" s="113">
        <v>0</v>
      </c>
      <c r="N1717" s="113">
        <v>5479</v>
      </c>
    </row>
    <row r="1718" spans="1:14">
      <c r="A1718" s="269"/>
      <c r="B1718" s="269"/>
      <c r="C1718" s="111" t="s">
        <v>3181</v>
      </c>
      <c r="D1718" s="113">
        <v>0</v>
      </c>
      <c r="E1718" s="113">
        <v>0</v>
      </c>
      <c r="F1718" s="113">
        <v>2</v>
      </c>
      <c r="G1718" s="113">
        <v>2</v>
      </c>
      <c r="H1718" s="113">
        <v>0</v>
      </c>
      <c r="I1718" s="113">
        <v>0</v>
      </c>
      <c r="J1718" s="113">
        <v>1</v>
      </c>
      <c r="K1718" s="113">
        <v>0</v>
      </c>
      <c r="L1718" s="113">
        <v>0</v>
      </c>
      <c r="M1718" s="113">
        <v>3</v>
      </c>
      <c r="N1718" s="113">
        <v>19702</v>
      </c>
    </row>
    <row r="1719" spans="1:14">
      <c r="A1719" s="269"/>
      <c r="B1719" s="269"/>
      <c r="C1719" s="111" t="s">
        <v>5919</v>
      </c>
      <c r="D1719" s="113">
        <v>1</v>
      </c>
      <c r="E1719" s="113">
        <v>0</v>
      </c>
      <c r="F1719" s="113">
        <v>0</v>
      </c>
      <c r="G1719" s="113">
        <v>0</v>
      </c>
      <c r="H1719" s="113">
        <v>0</v>
      </c>
      <c r="I1719" s="113">
        <v>0</v>
      </c>
      <c r="J1719" s="113">
        <v>1</v>
      </c>
      <c r="K1719" s="113">
        <v>0</v>
      </c>
      <c r="L1719" s="113">
        <v>0</v>
      </c>
      <c r="M1719" s="113">
        <v>0</v>
      </c>
      <c r="N1719" s="113">
        <v>13591</v>
      </c>
    </row>
    <row r="1720" spans="1:14">
      <c r="A1720" s="269"/>
      <c r="B1720" s="269"/>
      <c r="C1720" s="111" t="s">
        <v>2161</v>
      </c>
      <c r="D1720" s="113">
        <v>3</v>
      </c>
      <c r="E1720" s="113">
        <v>0</v>
      </c>
      <c r="F1720" s="113">
        <v>0</v>
      </c>
      <c r="G1720" s="113">
        <v>0</v>
      </c>
      <c r="H1720" s="113">
        <v>0</v>
      </c>
      <c r="I1720" s="113">
        <v>0</v>
      </c>
      <c r="J1720" s="113">
        <v>1</v>
      </c>
      <c r="K1720" s="113">
        <v>2</v>
      </c>
      <c r="L1720" s="113">
        <v>0</v>
      </c>
      <c r="M1720" s="113">
        <v>0</v>
      </c>
      <c r="N1720" s="113">
        <v>25168</v>
      </c>
    </row>
    <row r="1721" spans="1:14">
      <c r="A1721" s="269"/>
      <c r="B1721" s="269"/>
      <c r="C1721" s="111" t="s">
        <v>3594</v>
      </c>
      <c r="D1721" s="113">
        <v>1</v>
      </c>
      <c r="E1721" s="113">
        <v>0</v>
      </c>
      <c r="F1721" s="113">
        <v>0</v>
      </c>
      <c r="G1721" s="113">
        <v>3</v>
      </c>
      <c r="H1721" s="113">
        <v>0</v>
      </c>
      <c r="I1721" s="113">
        <v>0</v>
      </c>
      <c r="J1721" s="113">
        <v>0</v>
      </c>
      <c r="K1721" s="113">
        <v>1</v>
      </c>
      <c r="L1721" s="113">
        <v>3</v>
      </c>
      <c r="M1721" s="113">
        <v>0</v>
      </c>
      <c r="N1721" s="113">
        <v>20007</v>
      </c>
    </row>
    <row r="1722" spans="1:14">
      <c r="A1722" s="269"/>
      <c r="B1722" s="269"/>
      <c r="C1722" s="111" t="s">
        <v>5920</v>
      </c>
      <c r="D1722" s="113">
        <v>0</v>
      </c>
      <c r="E1722" s="113">
        <v>0</v>
      </c>
      <c r="F1722" s="113">
        <v>0</v>
      </c>
      <c r="G1722" s="113">
        <v>0</v>
      </c>
      <c r="H1722" s="113">
        <v>0</v>
      </c>
      <c r="I1722" s="113">
        <v>1</v>
      </c>
      <c r="J1722" s="113">
        <v>0</v>
      </c>
      <c r="K1722" s="113">
        <v>0</v>
      </c>
      <c r="L1722" s="113">
        <v>1</v>
      </c>
      <c r="M1722" s="113">
        <v>0</v>
      </c>
      <c r="N1722" s="113">
        <v>1203</v>
      </c>
    </row>
    <row r="1723" spans="1:14">
      <c r="A1723" s="269"/>
      <c r="B1723" s="269"/>
      <c r="C1723" s="111" t="s">
        <v>5921</v>
      </c>
      <c r="D1723" s="113">
        <v>0</v>
      </c>
      <c r="E1723" s="113">
        <v>0</v>
      </c>
      <c r="F1723" s="113">
        <v>1</v>
      </c>
      <c r="G1723" s="113">
        <v>0</v>
      </c>
      <c r="H1723" s="113">
        <v>0</v>
      </c>
      <c r="I1723" s="113">
        <v>0</v>
      </c>
      <c r="J1723" s="113">
        <v>0</v>
      </c>
      <c r="K1723" s="113">
        <v>1</v>
      </c>
      <c r="L1723" s="113">
        <v>0</v>
      </c>
      <c r="M1723" s="113"/>
      <c r="N1723" s="113">
        <v>852</v>
      </c>
    </row>
    <row r="1724" spans="1:14" ht="19">
      <c r="A1724" s="269"/>
      <c r="B1724" s="269"/>
      <c r="C1724" s="111" t="s">
        <v>7670</v>
      </c>
      <c r="D1724" s="113">
        <v>3</v>
      </c>
      <c r="E1724" s="113">
        <v>0</v>
      </c>
      <c r="F1724" s="113">
        <v>0</v>
      </c>
      <c r="G1724" s="113">
        <v>0</v>
      </c>
      <c r="H1724" s="113">
        <v>0</v>
      </c>
      <c r="I1724" s="113">
        <v>0</v>
      </c>
      <c r="J1724" s="113">
        <v>0</v>
      </c>
      <c r="K1724" s="113">
        <v>2</v>
      </c>
      <c r="L1724" s="113">
        <v>0</v>
      </c>
      <c r="M1724" s="113">
        <v>0</v>
      </c>
      <c r="N1724" s="113">
        <v>20217</v>
      </c>
    </row>
    <row r="1725" spans="1:14">
      <c r="A1725" s="269"/>
      <c r="B1725" s="269"/>
      <c r="C1725" s="111" t="s">
        <v>2849</v>
      </c>
      <c r="D1725" s="113">
        <v>5</v>
      </c>
      <c r="E1725" s="113">
        <v>0</v>
      </c>
      <c r="F1725" s="113">
        <v>2</v>
      </c>
      <c r="G1725" s="113">
        <v>0</v>
      </c>
      <c r="H1725" s="113">
        <v>0</v>
      </c>
      <c r="I1725" s="113">
        <v>0</v>
      </c>
      <c r="J1725" s="113">
        <v>0</v>
      </c>
      <c r="K1725" s="113">
        <v>3</v>
      </c>
      <c r="L1725" s="113">
        <v>1</v>
      </c>
      <c r="M1725" s="113">
        <v>3</v>
      </c>
      <c r="N1725" s="113">
        <v>58253</v>
      </c>
    </row>
    <row r="1726" spans="1:14">
      <c r="A1726" s="269"/>
      <c r="B1726" s="269"/>
      <c r="C1726" s="111" t="s">
        <v>5922</v>
      </c>
      <c r="D1726" s="113">
        <v>0</v>
      </c>
      <c r="E1726" s="113">
        <v>0</v>
      </c>
      <c r="F1726" s="113">
        <v>1</v>
      </c>
      <c r="G1726" s="113">
        <v>0</v>
      </c>
      <c r="H1726" s="113">
        <v>0</v>
      </c>
      <c r="I1726" s="113">
        <v>0</v>
      </c>
      <c r="J1726" s="113">
        <v>0</v>
      </c>
      <c r="K1726" s="113">
        <v>0</v>
      </c>
      <c r="L1726" s="113">
        <v>1</v>
      </c>
      <c r="M1726" s="113">
        <v>0</v>
      </c>
      <c r="N1726" s="113">
        <v>14459</v>
      </c>
    </row>
    <row r="1727" spans="1:14">
      <c r="A1727" s="269"/>
      <c r="B1727" s="269"/>
      <c r="C1727" s="111" t="s">
        <v>2720</v>
      </c>
      <c r="D1727" s="113">
        <v>0</v>
      </c>
      <c r="E1727" s="113">
        <v>1</v>
      </c>
      <c r="F1727" s="113">
        <v>0</v>
      </c>
      <c r="G1727" s="113">
        <v>0</v>
      </c>
      <c r="H1727" s="113">
        <v>0</v>
      </c>
      <c r="I1727" s="113">
        <v>0</v>
      </c>
      <c r="J1727" s="113">
        <v>0</v>
      </c>
      <c r="K1727" s="113">
        <v>1</v>
      </c>
      <c r="L1727" s="113">
        <v>0</v>
      </c>
      <c r="M1727" s="113"/>
      <c r="N1727" s="113">
        <v>4315</v>
      </c>
    </row>
    <row r="1728" spans="1:14">
      <c r="A1728" s="269"/>
      <c r="B1728" s="269"/>
      <c r="C1728" s="111" t="s">
        <v>3599</v>
      </c>
      <c r="D1728" s="113">
        <v>2</v>
      </c>
      <c r="E1728" s="113">
        <v>0</v>
      </c>
      <c r="F1728" s="113">
        <v>0</v>
      </c>
      <c r="G1728" s="113">
        <v>0</v>
      </c>
      <c r="H1728" s="113">
        <v>0</v>
      </c>
      <c r="I1728" s="113">
        <v>0</v>
      </c>
      <c r="J1728" s="113">
        <v>0</v>
      </c>
      <c r="K1728" s="113">
        <v>1</v>
      </c>
      <c r="L1728" s="113">
        <v>0</v>
      </c>
      <c r="M1728" s="113">
        <v>1</v>
      </c>
      <c r="N1728" s="113">
        <v>17482</v>
      </c>
    </row>
    <row r="1729" spans="1:14">
      <c r="A1729" s="269"/>
      <c r="B1729" s="269"/>
      <c r="C1729" s="111" t="s">
        <v>2851</v>
      </c>
      <c r="D1729" s="113">
        <v>1</v>
      </c>
      <c r="E1729" s="113">
        <v>2</v>
      </c>
      <c r="F1729" s="113">
        <v>0</v>
      </c>
      <c r="G1729" s="113">
        <v>0</v>
      </c>
      <c r="H1729" s="113">
        <v>0</v>
      </c>
      <c r="I1729" s="113">
        <v>0</v>
      </c>
      <c r="J1729" s="113"/>
      <c r="K1729" s="113">
        <v>1</v>
      </c>
      <c r="L1729" s="113">
        <v>2</v>
      </c>
      <c r="M1729" s="113">
        <v>0</v>
      </c>
      <c r="N1729" s="113">
        <v>34704</v>
      </c>
    </row>
    <row r="1730" spans="1:14">
      <c r="A1730" s="269"/>
      <c r="B1730" s="269"/>
      <c r="C1730" s="111" t="s">
        <v>3600</v>
      </c>
      <c r="D1730" s="113">
        <v>0</v>
      </c>
      <c r="E1730" s="113">
        <v>0</v>
      </c>
      <c r="F1730" s="113">
        <v>0</v>
      </c>
      <c r="G1730" s="113">
        <v>1</v>
      </c>
      <c r="H1730" s="113">
        <v>0</v>
      </c>
      <c r="I1730" s="113">
        <v>0</v>
      </c>
      <c r="J1730" s="113">
        <v>1</v>
      </c>
      <c r="K1730" s="113">
        <v>0</v>
      </c>
      <c r="L1730" s="113">
        <v>0</v>
      </c>
      <c r="M1730" s="113">
        <v>0</v>
      </c>
      <c r="N1730" s="113">
        <v>16769</v>
      </c>
    </row>
    <row r="1731" spans="1:14">
      <c r="A1731" s="269"/>
      <c r="B1731" s="269"/>
      <c r="C1731" s="111" t="s">
        <v>5923</v>
      </c>
      <c r="D1731" s="113">
        <v>1</v>
      </c>
      <c r="E1731" s="113">
        <v>0</v>
      </c>
      <c r="F1731" s="113">
        <v>0</v>
      </c>
      <c r="G1731" s="113">
        <v>0</v>
      </c>
      <c r="H1731" s="113">
        <v>0</v>
      </c>
      <c r="I1731" s="113">
        <v>0</v>
      </c>
      <c r="J1731" s="113">
        <v>0</v>
      </c>
      <c r="K1731" s="113">
        <v>0</v>
      </c>
      <c r="L1731" s="113">
        <v>1</v>
      </c>
      <c r="M1731" s="113">
        <v>0</v>
      </c>
      <c r="N1731" s="113">
        <v>9976</v>
      </c>
    </row>
    <row r="1732" spans="1:14">
      <c r="A1732" s="269"/>
      <c r="B1732" s="269"/>
      <c r="C1732" s="111" t="s">
        <v>3601</v>
      </c>
      <c r="D1732" s="113">
        <v>1</v>
      </c>
      <c r="E1732" s="113">
        <v>0</v>
      </c>
      <c r="F1732" s="113">
        <v>0</v>
      </c>
      <c r="G1732" s="113">
        <v>0</v>
      </c>
      <c r="H1732" s="113">
        <v>0</v>
      </c>
      <c r="I1732" s="113">
        <v>0</v>
      </c>
      <c r="J1732" s="113">
        <v>0</v>
      </c>
      <c r="K1732" s="113">
        <v>1</v>
      </c>
      <c r="L1732" s="113">
        <v>0</v>
      </c>
      <c r="M1732" s="113">
        <v>0</v>
      </c>
      <c r="N1732" s="113">
        <v>30078</v>
      </c>
    </row>
    <row r="1733" spans="1:14">
      <c r="A1733" s="269"/>
      <c r="B1733" s="269"/>
      <c r="C1733" s="111" t="s">
        <v>5924</v>
      </c>
      <c r="D1733" s="113">
        <v>0</v>
      </c>
      <c r="E1733" s="113">
        <v>0</v>
      </c>
      <c r="F1733" s="113">
        <v>0</v>
      </c>
      <c r="G1733" s="113">
        <v>0</v>
      </c>
      <c r="H1733" s="113">
        <v>0</v>
      </c>
      <c r="I1733" s="113">
        <v>1</v>
      </c>
      <c r="J1733" s="113"/>
      <c r="K1733" s="113">
        <v>0</v>
      </c>
      <c r="L1733" s="113">
        <v>0</v>
      </c>
      <c r="M1733" s="113">
        <v>1</v>
      </c>
      <c r="N1733" s="113">
        <v>17532</v>
      </c>
    </row>
    <row r="1734" spans="1:14">
      <c r="A1734" s="269"/>
      <c r="B1734" s="269"/>
      <c r="C1734" s="111" t="s">
        <v>3603</v>
      </c>
      <c r="D1734" s="113">
        <v>8</v>
      </c>
      <c r="E1734" s="113">
        <v>0</v>
      </c>
      <c r="F1734" s="113">
        <v>0</v>
      </c>
      <c r="G1734" s="113">
        <v>0</v>
      </c>
      <c r="H1734" s="113">
        <v>0</v>
      </c>
      <c r="I1734" s="113">
        <v>0</v>
      </c>
      <c r="J1734" s="113">
        <v>1</v>
      </c>
      <c r="K1734" s="113">
        <v>4</v>
      </c>
      <c r="L1734" s="113">
        <v>2</v>
      </c>
      <c r="M1734" s="113">
        <v>1</v>
      </c>
      <c r="N1734" s="113">
        <v>269941</v>
      </c>
    </row>
    <row r="1735" spans="1:14">
      <c r="A1735" s="269"/>
      <c r="B1735" s="269"/>
      <c r="C1735" s="111" t="s">
        <v>3604</v>
      </c>
      <c r="D1735" s="113">
        <v>1</v>
      </c>
      <c r="E1735" s="113">
        <v>0</v>
      </c>
      <c r="F1735" s="113">
        <v>0</v>
      </c>
      <c r="G1735" s="113">
        <v>0</v>
      </c>
      <c r="H1735" s="113">
        <v>0</v>
      </c>
      <c r="I1735" s="113">
        <v>0</v>
      </c>
      <c r="J1735" s="113">
        <v>0</v>
      </c>
      <c r="K1735" s="113">
        <v>0</v>
      </c>
      <c r="L1735" s="113">
        <v>0</v>
      </c>
      <c r="M1735" s="113">
        <v>1</v>
      </c>
      <c r="N1735" s="113">
        <v>24433</v>
      </c>
    </row>
    <row r="1736" spans="1:14">
      <c r="A1736" s="269"/>
      <c r="B1736" s="269"/>
      <c r="C1736" s="111" t="s">
        <v>3111</v>
      </c>
      <c r="D1736" s="113">
        <v>1</v>
      </c>
      <c r="E1736" s="113">
        <v>0</v>
      </c>
      <c r="F1736" s="113">
        <v>0</v>
      </c>
      <c r="G1736" s="113">
        <v>0</v>
      </c>
      <c r="H1736" s="113">
        <v>0</v>
      </c>
      <c r="I1736" s="113">
        <v>0</v>
      </c>
      <c r="J1736" s="113"/>
      <c r="K1736" s="113"/>
      <c r="L1736" s="113"/>
      <c r="M1736" s="113">
        <v>1</v>
      </c>
      <c r="N1736" s="113">
        <v>6958</v>
      </c>
    </row>
    <row r="1737" spans="1:14" ht="19">
      <c r="A1737" s="269"/>
      <c r="B1737" s="269"/>
      <c r="C1737" s="111" t="s">
        <v>7671</v>
      </c>
      <c r="D1737" s="113">
        <v>2</v>
      </c>
      <c r="E1737" s="113">
        <v>0</v>
      </c>
      <c r="F1737" s="113">
        <v>0</v>
      </c>
      <c r="G1737" s="113">
        <v>0</v>
      </c>
      <c r="H1737" s="113">
        <v>0</v>
      </c>
      <c r="I1737" s="113">
        <v>0</v>
      </c>
      <c r="J1737" s="113">
        <v>0</v>
      </c>
      <c r="K1737" s="113">
        <v>0</v>
      </c>
      <c r="L1737" s="113">
        <v>1</v>
      </c>
      <c r="M1737" s="113">
        <v>0</v>
      </c>
      <c r="N1737" s="113">
        <v>48994</v>
      </c>
    </row>
    <row r="1738" spans="1:14">
      <c r="A1738" s="269"/>
      <c r="B1738" s="269"/>
      <c r="C1738" s="111" t="s">
        <v>5925</v>
      </c>
      <c r="D1738" s="113">
        <v>1</v>
      </c>
      <c r="E1738" s="113">
        <v>0</v>
      </c>
      <c r="F1738" s="113">
        <v>0</v>
      </c>
      <c r="G1738" s="113">
        <v>0</v>
      </c>
      <c r="H1738" s="113">
        <v>0</v>
      </c>
      <c r="I1738" s="113">
        <v>0</v>
      </c>
      <c r="J1738" s="113">
        <v>0</v>
      </c>
      <c r="K1738" s="113">
        <v>0</v>
      </c>
      <c r="L1738" s="113">
        <v>1</v>
      </c>
      <c r="M1738" s="113">
        <v>0</v>
      </c>
      <c r="N1738" s="113">
        <v>35540</v>
      </c>
    </row>
    <row r="1739" spans="1:14">
      <c r="A1739" s="269"/>
      <c r="B1739" s="269"/>
      <c r="C1739" s="111" t="s">
        <v>5926</v>
      </c>
      <c r="D1739" s="113">
        <v>1</v>
      </c>
      <c r="E1739" s="113">
        <v>0</v>
      </c>
      <c r="F1739" s="113">
        <v>0</v>
      </c>
      <c r="G1739" s="113">
        <v>0</v>
      </c>
      <c r="H1739" s="113">
        <v>0</v>
      </c>
      <c r="I1739" s="113">
        <v>0</v>
      </c>
      <c r="J1739" s="113">
        <v>0</v>
      </c>
      <c r="K1739" s="113">
        <v>1</v>
      </c>
      <c r="L1739" s="113">
        <v>0</v>
      </c>
      <c r="M1739" s="113">
        <v>0</v>
      </c>
      <c r="N1739" s="113">
        <v>10594</v>
      </c>
    </row>
    <row r="1740" spans="1:14">
      <c r="A1740" s="269"/>
      <c r="B1740" s="269"/>
      <c r="C1740" s="111" t="s">
        <v>3609</v>
      </c>
      <c r="D1740" s="113">
        <v>0</v>
      </c>
      <c r="E1740" s="113">
        <v>2</v>
      </c>
      <c r="F1740" s="113">
        <v>0</v>
      </c>
      <c r="G1740" s="113">
        <v>0</v>
      </c>
      <c r="H1740" s="113">
        <v>0</v>
      </c>
      <c r="I1740" s="113">
        <v>0</v>
      </c>
      <c r="J1740" s="113">
        <v>0</v>
      </c>
      <c r="K1740" s="113">
        <v>0</v>
      </c>
      <c r="L1740" s="113">
        <v>1</v>
      </c>
      <c r="M1740" s="113">
        <v>1</v>
      </c>
      <c r="N1740" s="113">
        <v>9664</v>
      </c>
    </row>
    <row r="1741" spans="1:14">
      <c r="A1741" s="269"/>
      <c r="B1741" s="269"/>
      <c r="C1741" s="111" t="s">
        <v>5927</v>
      </c>
      <c r="D1741" s="113">
        <v>1</v>
      </c>
      <c r="E1741" s="113">
        <v>1</v>
      </c>
      <c r="F1741" s="113">
        <v>0</v>
      </c>
      <c r="G1741" s="113">
        <v>0</v>
      </c>
      <c r="H1741" s="113">
        <v>0</v>
      </c>
      <c r="I1741" s="113">
        <v>0</v>
      </c>
      <c r="J1741" s="113">
        <v>0</v>
      </c>
      <c r="K1741" s="113">
        <v>1</v>
      </c>
      <c r="L1741" s="113">
        <v>0</v>
      </c>
      <c r="M1741" s="113">
        <v>1</v>
      </c>
      <c r="N1741" s="113">
        <v>14189</v>
      </c>
    </row>
    <row r="1742" spans="1:14">
      <c r="A1742" s="269"/>
      <c r="B1742" s="269"/>
      <c r="C1742" s="111" t="s">
        <v>5928</v>
      </c>
      <c r="D1742" s="113">
        <v>1</v>
      </c>
      <c r="E1742" s="113">
        <v>0</v>
      </c>
      <c r="F1742" s="113">
        <v>0</v>
      </c>
      <c r="G1742" s="113">
        <v>0</v>
      </c>
      <c r="H1742" s="113">
        <v>0</v>
      </c>
      <c r="I1742" s="113">
        <v>0</v>
      </c>
      <c r="J1742" s="113">
        <v>0</v>
      </c>
      <c r="K1742" s="113">
        <v>0</v>
      </c>
      <c r="L1742" s="113">
        <v>1</v>
      </c>
      <c r="M1742" s="113">
        <v>0</v>
      </c>
      <c r="N1742" s="113">
        <v>7941</v>
      </c>
    </row>
    <row r="1743" spans="1:14" ht="19">
      <c r="A1743" s="269"/>
      <c r="B1743" s="269"/>
      <c r="C1743" s="111" t="s">
        <v>7672</v>
      </c>
      <c r="D1743" s="113">
        <v>1</v>
      </c>
      <c r="E1743" s="113">
        <v>0</v>
      </c>
      <c r="F1743" s="113">
        <v>2</v>
      </c>
      <c r="G1743" s="113">
        <v>0</v>
      </c>
      <c r="H1743" s="113">
        <v>0</v>
      </c>
      <c r="I1743" s="113">
        <v>0</v>
      </c>
      <c r="J1743" s="113">
        <v>1</v>
      </c>
      <c r="K1743" s="113">
        <v>1</v>
      </c>
      <c r="L1743" s="113">
        <v>0</v>
      </c>
      <c r="M1743" s="113">
        <v>0</v>
      </c>
      <c r="N1743" s="113">
        <v>5519</v>
      </c>
    </row>
    <row r="1744" spans="1:14">
      <c r="A1744" s="269"/>
      <c r="B1744" s="269"/>
      <c r="C1744" s="111" t="s">
        <v>3613</v>
      </c>
      <c r="D1744" s="113">
        <v>0</v>
      </c>
      <c r="E1744" s="113">
        <v>1</v>
      </c>
      <c r="F1744" s="113">
        <v>0</v>
      </c>
      <c r="G1744" s="113">
        <v>0</v>
      </c>
      <c r="H1744" s="113">
        <v>0</v>
      </c>
      <c r="I1744" s="113">
        <v>0</v>
      </c>
      <c r="J1744" s="113">
        <v>0</v>
      </c>
      <c r="K1744" s="113">
        <v>0</v>
      </c>
      <c r="L1744" s="113">
        <v>0</v>
      </c>
      <c r="M1744" s="113">
        <v>1</v>
      </c>
      <c r="N1744" s="113">
        <v>63211</v>
      </c>
    </row>
    <row r="1745" spans="1:14">
      <c r="A1745" s="269"/>
      <c r="B1745" s="269"/>
      <c r="C1745" s="111" t="s">
        <v>5929</v>
      </c>
      <c r="D1745" s="113">
        <v>1</v>
      </c>
      <c r="E1745" s="113">
        <v>0</v>
      </c>
      <c r="F1745" s="113">
        <v>0</v>
      </c>
      <c r="G1745" s="113">
        <v>5</v>
      </c>
      <c r="H1745" s="113">
        <v>0</v>
      </c>
      <c r="I1745" s="113">
        <v>0</v>
      </c>
      <c r="J1745" s="113">
        <v>0</v>
      </c>
      <c r="K1745" s="113">
        <v>3</v>
      </c>
      <c r="L1745" s="113">
        <v>2</v>
      </c>
      <c r="M1745" s="113">
        <v>1</v>
      </c>
      <c r="N1745" s="113">
        <v>26160</v>
      </c>
    </row>
    <row r="1746" spans="1:14">
      <c r="A1746" s="269"/>
      <c r="B1746" s="269"/>
      <c r="C1746" s="111" t="s">
        <v>3615</v>
      </c>
      <c r="D1746" s="113">
        <v>0</v>
      </c>
      <c r="E1746" s="113">
        <v>0</v>
      </c>
      <c r="F1746" s="113">
        <v>1</v>
      </c>
      <c r="G1746" s="113">
        <v>0</v>
      </c>
      <c r="H1746" s="113">
        <v>0</v>
      </c>
      <c r="I1746" s="113">
        <v>0</v>
      </c>
      <c r="J1746" s="113">
        <v>0</v>
      </c>
      <c r="K1746" s="113">
        <v>0</v>
      </c>
      <c r="L1746" s="113">
        <v>1</v>
      </c>
      <c r="M1746" s="113">
        <v>0</v>
      </c>
      <c r="N1746" s="113">
        <v>14884</v>
      </c>
    </row>
    <row r="1747" spans="1:14">
      <c r="A1747" s="269"/>
      <c r="B1747" s="269"/>
      <c r="C1747" s="111" t="s">
        <v>5930</v>
      </c>
      <c r="D1747" s="113">
        <v>1</v>
      </c>
      <c r="E1747" s="113">
        <v>0</v>
      </c>
      <c r="F1747" s="113">
        <v>0</v>
      </c>
      <c r="G1747" s="113">
        <v>0</v>
      </c>
      <c r="H1747" s="113">
        <v>0</v>
      </c>
      <c r="I1747" s="113">
        <v>0</v>
      </c>
      <c r="J1747" s="113">
        <v>0</v>
      </c>
      <c r="K1747" s="113">
        <v>0</v>
      </c>
      <c r="L1747" s="113">
        <v>1</v>
      </c>
      <c r="M1747" s="113">
        <v>0</v>
      </c>
      <c r="N1747" s="113">
        <v>3787</v>
      </c>
    </row>
    <row r="1748" spans="1:14">
      <c r="A1748" s="269"/>
      <c r="B1748" s="269"/>
      <c r="C1748" s="111" t="s">
        <v>3616</v>
      </c>
      <c r="D1748" s="113">
        <v>7</v>
      </c>
      <c r="E1748" s="113">
        <v>0</v>
      </c>
      <c r="F1748" s="113">
        <v>1</v>
      </c>
      <c r="G1748" s="113">
        <v>1</v>
      </c>
      <c r="H1748" s="113">
        <v>0</v>
      </c>
      <c r="I1748" s="113">
        <v>0</v>
      </c>
      <c r="J1748" s="113">
        <v>3</v>
      </c>
      <c r="K1748" s="113">
        <v>3</v>
      </c>
      <c r="L1748" s="113">
        <v>1</v>
      </c>
      <c r="M1748" s="113">
        <v>2</v>
      </c>
      <c r="N1748" s="113">
        <v>63538</v>
      </c>
    </row>
    <row r="1749" spans="1:14">
      <c r="A1749" s="269"/>
      <c r="B1749" s="269" t="s">
        <v>1951</v>
      </c>
      <c r="C1749" s="111"/>
      <c r="D1749" s="112">
        <v>11</v>
      </c>
      <c r="E1749" s="112">
        <v>3</v>
      </c>
      <c r="F1749" s="112">
        <v>2</v>
      </c>
      <c r="G1749" s="112">
        <v>1</v>
      </c>
      <c r="H1749" s="112">
        <v>0</v>
      </c>
      <c r="I1749" s="112">
        <v>1</v>
      </c>
      <c r="J1749" s="112"/>
      <c r="K1749" s="112"/>
      <c r="L1749" s="112"/>
      <c r="M1749" s="112"/>
      <c r="N1749" s="112"/>
    </row>
    <row r="1750" spans="1:14">
      <c r="A1750" s="269"/>
      <c r="B1750" s="269"/>
      <c r="C1750" s="111" t="s">
        <v>3618</v>
      </c>
      <c r="D1750" s="113">
        <v>3</v>
      </c>
      <c r="E1750" s="113">
        <v>0</v>
      </c>
      <c r="F1750" s="113">
        <v>0</v>
      </c>
      <c r="G1750" s="113">
        <v>0</v>
      </c>
      <c r="H1750" s="113">
        <v>0</v>
      </c>
      <c r="I1750" s="113">
        <v>0</v>
      </c>
      <c r="J1750" s="113">
        <v>1</v>
      </c>
      <c r="K1750" s="113">
        <v>0</v>
      </c>
      <c r="L1750" s="113">
        <v>0</v>
      </c>
      <c r="M1750" s="113">
        <v>2</v>
      </c>
      <c r="N1750" s="113">
        <v>32341</v>
      </c>
    </row>
    <row r="1751" spans="1:14" ht="19">
      <c r="A1751" s="269"/>
      <c r="B1751" s="269"/>
      <c r="C1751" s="116" t="s">
        <v>7673</v>
      </c>
      <c r="D1751" s="113">
        <v>8</v>
      </c>
      <c r="E1751" s="113">
        <v>1</v>
      </c>
      <c r="F1751" s="113">
        <v>2</v>
      </c>
      <c r="G1751" s="113">
        <v>1</v>
      </c>
      <c r="H1751" s="113">
        <v>0</v>
      </c>
      <c r="I1751" s="113">
        <v>1</v>
      </c>
      <c r="J1751" s="113">
        <v>4</v>
      </c>
      <c r="K1751" s="113">
        <v>2</v>
      </c>
      <c r="L1751" s="113">
        <v>2</v>
      </c>
      <c r="M1751" s="113">
        <v>4</v>
      </c>
      <c r="N1751" s="113">
        <v>66017</v>
      </c>
    </row>
    <row r="1752" spans="1:14">
      <c r="A1752" s="269"/>
      <c r="B1752" s="269"/>
      <c r="C1752" s="111" t="s">
        <v>3619</v>
      </c>
      <c r="D1752" s="113">
        <v>0</v>
      </c>
      <c r="E1752" s="113">
        <v>2</v>
      </c>
      <c r="F1752" s="113">
        <v>0</v>
      </c>
      <c r="G1752" s="113">
        <v>0</v>
      </c>
      <c r="H1752" s="113">
        <v>0</v>
      </c>
      <c r="I1752" s="113">
        <v>0</v>
      </c>
      <c r="J1752" s="113">
        <v>0</v>
      </c>
      <c r="K1752" s="113">
        <v>0</v>
      </c>
      <c r="L1752" s="113">
        <v>1</v>
      </c>
      <c r="M1752" s="113">
        <v>1</v>
      </c>
      <c r="N1752" s="113">
        <v>31679</v>
      </c>
    </row>
    <row r="1753" spans="1:14">
      <c r="A1753" s="269"/>
      <c r="B1753" s="269" t="s">
        <v>1955</v>
      </c>
      <c r="C1753" s="111"/>
      <c r="D1753" s="112">
        <v>27</v>
      </c>
      <c r="E1753" s="112">
        <v>5</v>
      </c>
      <c r="F1753" s="112">
        <v>5</v>
      </c>
      <c r="G1753" s="112">
        <v>0</v>
      </c>
      <c r="H1753" s="112">
        <v>2</v>
      </c>
      <c r="I1753" s="112">
        <v>1</v>
      </c>
      <c r="J1753" s="112"/>
      <c r="K1753" s="112"/>
      <c r="L1753" s="112"/>
      <c r="M1753" s="112"/>
      <c r="N1753" s="112"/>
    </row>
    <row r="1754" spans="1:14">
      <c r="A1754" s="269"/>
      <c r="B1754" s="269"/>
      <c r="C1754" s="111" t="s">
        <v>5931</v>
      </c>
      <c r="D1754" s="113">
        <v>0</v>
      </c>
      <c r="E1754" s="113">
        <v>0</v>
      </c>
      <c r="F1754" s="113">
        <v>1</v>
      </c>
      <c r="G1754" s="113">
        <v>0</v>
      </c>
      <c r="H1754" s="113">
        <v>0</v>
      </c>
      <c r="I1754" s="113">
        <v>0</v>
      </c>
      <c r="J1754" s="113">
        <v>1</v>
      </c>
      <c r="K1754" s="113">
        <v>0</v>
      </c>
      <c r="L1754" s="113">
        <v>0</v>
      </c>
      <c r="M1754" s="113"/>
      <c r="N1754" s="113"/>
    </row>
    <row r="1755" spans="1:14">
      <c r="A1755" s="269"/>
      <c r="B1755" s="269"/>
      <c r="C1755" s="111" t="s">
        <v>49</v>
      </c>
      <c r="D1755" s="113">
        <v>1</v>
      </c>
      <c r="E1755" s="113">
        <v>0</v>
      </c>
      <c r="F1755" s="113">
        <v>0</v>
      </c>
      <c r="G1755" s="113">
        <v>0</v>
      </c>
      <c r="H1755" s="113">
        <v>0</v>
      </c>
      <c r="I1755" s="113">
        <v>0</v>
      </c>
      <c r="J1755" s="113">
        <v>0</v>
      </c>
      <c r="K1755" s="113">
        <v>1</v>
      </c>
      <c r="L1755" s="113">
        <v>0</v>
      </c>
      <c r="M1755" s="113"/>
      <c r="N1755" s="113"/>
    </row>
    <row r="1756" spans="1:14">
      <c r="A1756" s="269"/>
      <c r="B1756" s="269"/>
      <c r="C1756" s="111" t="s">
        <v>2336</v>
      </c>
      <c r="D1756" s="113">
        <v>0</v>
      </c>
      <c r="E1756" s="113">
        <v>0</v>
      </c>
      <c r="F1756" s="113">
        <v>1</v>
      </c>
      <c r="G1756" s="113">
        <v>0</v>
      </c>
      <c r="H1756" s="113">
        <v>0</v>
      </c>
      <c r="I1756" s="113">
        <v>0</v>
      </c>
      <c r="J1756" s="113">
        <v>0</v>
      </c>
      <c r="K1756" s="113">
        <v>0</v>
      </c>
      <c r="L1756" s="113">
        <v>1</v>
      </c>
      <c r="M1756" s="113">
        <v>0</v>
      </c>
      <c r="N1756" s="113"/>
    </row>
    <row r="1757" spans="1:14">
      <c r="A1757" s="269"/>
      <c r="B1757" s="269"/>
      <c r="C1757" s="111" t="s">
        <v>2546</v>
      </c>
      <c r="D1757" s="113">
        <v>1</v>
      </c>
      <c r="E1757" s="113">
        <v>0</v>
      </c>
      <c r="F1757" s="113">
        <v>0</v>
      </c>
      <c r="G1757" s="113">
        <v>0</v>
      </c>
      <c r="H1757" s="113">
        <v>0</v>
      </c>
      <c r="I1757" s="113">
        <v>0</v>
      </c>
      <c r="J1757" s="113">
        <v>0</v>
      </c>
      <c r="K1757" s="113">
        <v>0</v>
      </c>
      <c r="L1757" s="113">
        <v>0</v>
      </c>
      <c r="M1757" s="113">
        <v>1</v>
      </c>
      <c r="N1757" s="113"/>
    </row>
    <row r="1758" spans="1:14" ht="19">
      <c r="A1758" s="269"/>
      <c r="B1758" s="269"/>
      <c r="C1758" s="111" t="s">
        <v>7674</v>
      </c>
      <c r="D1758" s="113">
        <v>6</v>
      </c>
      <c r="E1758" s="113">
        <v>0</v>
      </c>
      <c r="F1758" s="113">
        <v>0</v>
      </c>
      <c r="G1758" s="113">
        <v>0</v>
      </c>
      <c r="H1758" s="113">
        <v>1</v>
      </c>
      <c r="I1758" s="113">
        <v>0</v>
      </c>
      <c r="J1758" s="113">
        <v>2</v>
      </c>
      <c r="K1758" s="113">
        <v>0</v>
      </c>
      <c r="L1758" s="113">
        <v>2</v>
      </c>
      <c r="M1758" s="113">
        <v>2</v>
      </c>
      <c r="N1758" s="113"/>
    </row>
    <row r="1759" spans="1:14">
      <c r="A1759" s="269"/>
      <c r="B1759" s="269"/>
      <c r="C1759" s="111" t="s">
        <v>5932</v>
      </c>
      <c r="D1759" s="113">
        <v>0</v>
      </c>
      <c r="E1759" s="113">
        <v>0</v>
      </c>
      <c r="F1759" s="113">
        <v>1</v>
      </c>
      <c r="G1759" s="113">
        <v>0</v>
      </c>
      <c r="H1759" s="113">
        <v>0</v>
      </c>
      <c r="I1759" s="113">
        <v>0</v>
      </c>
      <c r="J1759" s="113">
        <v>1</v>
      </c>
      <c r="K1759" s="113">
        <v>0</v>
      </c>
      <c r="L1759" s="113">
        <v>0</v>
      </c>
      <c r="M1759" s="113">
        <v>0</v>
      </c>
      <c r="N1759" s="113"/>
    </row>
    <row r="1760" spans="1:14">
      <c r="A1760" s="269"/>
      <c r="B1760" s="269"/>
      <c r="C1760" s="111" t="s">
        <v>3621</v>
      </c>
      <c r="D1760" s="113">
        <v>1</v>
      </c>
      <c r="E1760" s="113">
        <v>0</v>
      </c>
      <c r="F1760" s="113">
        <v>0</v>
      </c>
      <c r="G1760" s="113">
        <v>0</v>
      </c>
      <c r="H1760" s="113">
        <v>0</v>
      </c>
      <c r="I1760" s="113">
        <v>0</v>
      </c>
      <c r="J1760" s="113">
        <v>0</v>
      </c>
      <c r="K1760" s="113">
        <v>1</v>
      </c>
      <c r="L1760" s="113">
        <v>0</v>
      </c>
      <c r="M1760" s="113">
        <v>0</v>
      </c>
      <c r="N1760" s="113"/>
    </row>
    <row r="1761" spans="1:14">
      <c r="A1761" s="269"/>
      <c r="B1761" s="269"/>
      <c r="C1761" s="111" t="s">
        <v>2607</v>
      </c>
      <c r="D1761" s="113">
        <v>1</v>
      </c>
      <c r="E1761" s="113">
        <v>1</v>
      </c>
      <c r="F1761" s="113">
        <v>0</v>
      </c>
      <c r="G1761" s="113">
        <v>0</v>
      </c>
      <c r="H1761" s="113">
        <v>0</v>
      </c>
      <c r="I1761" s="113">
        <v>0</v>
      </c>
      <c r="J1761" s="113">
        <v>0</v>
      </c>
      <c r="K1761" s="113">
        <v>0</v>
      </c>
      <c r="L1761" s="113">
        <v>1</v>
      </c>
      <c r="M1761" s="113">
        <v>1</v>
      </c>
      <c r="N1761" s="113"/>
    </row>
    <row r="1762" spans="1:14" ht="19">
      <c r="A1762" s="269"/>
      <c r="B1762" s="269"/>
      <c r="C1762" s="111" t="s">
        <v>7675</v>
      </c>
      <c r="D1762" s="113">
        <v>3</v>
      </c>
      <c r="E1762" s="113">
        <v>0</v>
      </c>
      <c r="F1762" s="113">
        <v>0</v>
      </c>
      <c r="G1762" s="113">
        <v>0</v>
      </c>
      <c r="H1762" s="113">
        <v>0</v>
      </c>
      <c r="I1762" s="113">
        <v>0</v>
      </c>
      <c r="J1762" s="113">
        <v>0</v>
      </c>
      <c r="K1762" s="113">
        <v>1</v>
      </c>
      <c r="L1762" s="113">
        <v>1</v>
      </c>
      <c r="M1762" s="113">
        <v>0</v>
      </c>
      <c r="N1762" s="113"/>
    </row>
    <row r="1763" spans="1:14">
      <c r="A1763" s="269"/>
      <c r="B1763" s="269"/>
      <c r="C1763" s="111" t="s">
        <v>3622</v>
      </c>
      <c r="D1763" s="113">
        <v>1</v>
      </c>
      <c r="E1763" s="113">
        <v>0</v>
      </c>
      <c r="F1763" s="113">
        <v>1</v>
      </c>
      <c r="G1763" s="113">
        <v>0</v>
      </c>
      <c r="H1763" s="113">
        <v>0</v>
      </c>
      <c r="I1763" s="113">
        <v>0</v>
      </c>
      <c r="J1763" s="113">
        <v>0</v>
      </c>
      <c r="K1763" s="113">
        <v>1</v>
      </c>
      <c r="L1763" s="113">
        <v>1</v>
      </c>
      <c r="M1763" s="113"/>
      <c r="N1763" s="113"/>
    </row>
    <row r="1764" spans="1:14">
      <c r="A1764" s="269"/>
      <c r="B1764" s="269"/>
      <c r="C1764" s="111" t="s">
        <v>3578</v>
      </c>
      <c r="D1764" s="113">
        <v>1</v>
      </c>
      <c r="E1764" s="113">
        <v>1</v>
      </c>
      <c r="F1764" s="113">
        <v>0</v>
      </c>
      <c r="G1764" s="113">
        <v>0</v>
      </c>
      <c r="H1764" s="113">
        <v>0</v>
      </c>
      <c r="I1764" s="113">
        <v>0</v>
      </c>
      <c r="J1764" s="113">
        <v>1</v>
      </c>
      <c r="K1764" s="113">
        <v>0</v>
      </c>
      <c r="L1764" s="113">
        <v>1</v>
      </c>
      <c r="M1764" s="113">
        <v>0</v>
      </c>
      <c r="N1764" s="113"/>
    </row>
    <row r="1765" spans="1:14">
      <c r="A1765" s="269"/>
      <c r="B1765" s="269"/>
      <c r="C1765" s="111" t="s">
        <v>2657</v>
      </c>
      <c r="D1765" s="113">
        <v>2</v>
      </c>
      <c r="E1765" s="113">
        <v>1</v>
      </c>
      <c r="F1765" s="113">
        <v>0</v>
      </c>
      <c r="G1765" s="113">
        <v>0</v>
      </c>
      <c r="H1765" s="113">
        <v>0</v>
      </c>
      <c r="I1765" s="113">
        <v>0</v>
      </c>
      <c r="J1765" s="113">
        <v>1</v>
      </c>
      <c r="K1765" s="113">
        <v>1</v>
      </c>
      <c r="L1765" s="113">
        <v>0</v>
      </c>
      <c r="M1765" s="113">
        <v>1</v>
      </c>
      <c r="N1765" s="113"/>
    </row>
    <row r="1766" spans="1:14">
      <c r="A1766" s="269"/>
      <c r="B1766" s="269"/>
      <c r="C1766" s="111" t="s">
        <v>3623</v>
      </c>
      <c r="D1766" s="113">
        <v>1</v>
      </c>
      <c r="E1766" s="113">
        <v>0</v>
      </c>
      <c r="F1766" s="113">
        <v>0</v>
      </c>
      <c r="G1766" s="113">
        <v>0</v>
      </c>
      <c r="H1766" s="113">
        <v>0</v>
      </c>
      <c r="I1766" s="113">
        <v>0</v>
      </c>
      <c r="J1766" s="113">
        <v>1</v>
      </c>
      <c r="K1766" s="113">
        <v>0</v>
      </c>
      <c r="L1766" s="113">
        <v>0</v>
      </c>
      <c r="M1766" s="113">
        <v>0</v>
      </c>
      <c r="N1766" s="113"/>
    </row>
    <row r="1767" spans="1:14">
      <c r="A1767" s="269"/>
      <c r="B1767" s="269"/>
      <c r="C1767" s="111" t="s">
        <v>2562</v>
      </c>
      <c r="D1767" s="113">
        <v>0</v>
      </c>
      <c r="E1767" s="113">
        <v>0</v>
      </c>
      <c r="F1767" s="113">
        <v>1</v>
      </c>
      <c r="G1767" s="113">
        <v>0</v>
      </c>
      <c r="H1767" s="113">
        <v>0</v>
      </c>
      <c r="I1767" s="113">
        <v>0</v>
      </c>
      <c r="J1767" s="113">
        <v>0</v>
      </c>
      <c r="K1767" s="113">
        <v>1</v>
      </c>
      <c r="L1767" s="113">
        <v>0</v>
      </c>
      <c r="M1767" s="113">
        <v>0</v>
      </c>
      <c r="N1767" s="113"/>
    </row>
    <row r="1768" spans="1:14">
      <c r="A1768" s="269"/>
      <c r="B1768" s="269"/>
      <c r="C1768" s="111" t="s">
        <v>3790</v>
      </c>
      <c r="D1768" s="113">
        <v>2</v>
      </c>
      <c r="E1768" s="113">
        <v>0</v>
      </c>
      <c r="F1768" s="113">
        <v>0</v>
      </c>
      <c r="G1768" s="113">
        <v>0</v>
      </c>
      <c r="H1768" s="113">
        <v>0</v>
      </c>
      <c r="I1768" s="113">
        <v>0</v>
      </c>
      <c r="J1768" s="113">
        <v>0</v>
      </c>
      <c r="K1768" s="113">
        <v>1</v>
      </c>
      <c r="L1768" s="113">
        <v>0</v>
      </c>
      <c r="M1768" s="113">
        <v>1</v>
      </c>
      <c r="N1768" s="113"/>
    </row>
    <row r="1769" spans="1:14">
      <c r="A1769" s="269"/>
      <c r="B1769" s="269"/>
      <c r="C1769" s="111" t="s">
        <v>2328</v>
      </c>
      <c r="D1769" s="113">
        <v>2</v>
      </c>
      <c r="E1769" s="113">
        <v>2</v>
      </c>
      <c r="F1769" s="113">
        <v>0</v>
      </c>
      <c r="G1769" s="113">
        <v>0</v>
      </c>
      <c r="H1769" s="113">
        <v>0</v>
      </c>
      <c r="I1769" s="113">
        <v>1</v>
      </c>
      <c r="J1769" s="113">
        <v>0</v>
      </c>
      <c r="K1769" s="113">
        <v>1</v>
      </c>
      <c r="L1769" s="113">
        <v>3</v>
      </c>
      <c r="M1769" s="113">
        <v>1</v>
      </c>
      <c r="N1769" s="113"/>
    </row>
    <row r="1770" spans="1:14">
      <c r="A1770" s="269"/>
      <c r="B1770" s="269"/>
      <c r="C1770" s="111" t="s">
        <v>3111</v>
      </c>
      <c r="D1770" s="113">
        <v>0</v>
      </c>
      <c r="E1770" s="113">
        <v>0</v>
      </c>
      <c r="F1770" s="113">
        <v>0</v>
      </c>
      <c r="G1770" s="113">
        <v>0</v>
      </c>
      <c r="H1770" s="113">
        <v>1</v>
      </c>
      <c r="I1770" s="113">
        <v>0</v>
      </c>
      <c r="J1770" s="113">
        <v>0</v>
      </c>
      <c r="K1770" s="113">
        <v>1</v>
      </c>
      <c r="L1770" s="113">
        <v>0</v>
      </c>
      <c r="M1770" s="113">
        <v>0</v>
      </c>
      <c r="N1770" s="113"/>
    </row>
    <row r="1771" spans="1:14" ht="19">
      <c r="A1771" s="269"/>
      <c r="B1771" s="269"/>
      <c r="C1771" s="111" t="s">
        <v>7676</v>
      </c>
      <c r="D1771" s="113">
        <v>5</v>
      </c>
      <c r="E1771" s="113">
        <v>0</v>
      </c>
      <c r="F1771" s="113">
        <v>0</v>
      </c>
      <c r="G1771" s="113">
        <v>0</v>
      </c>
      <c r="H1771" s="113">
        <v>0</v>
      </c>
      <c r="I1771" s="113">
        <v>0</v>
      </c>
      <c r="J1771" s="113">
        <v>2</v>
      </c>
      <c r="K1771" s="113">
        <v>0</v>
      </c>
      <c r="L1771" s="113">
        <v>1</v>
      </c>
      <c r="M1771" s="113">
        <v>1</v>
      </c>
      <c r="N1771" s="113"/>
    </row>
    <row r="1772" spans="1:14">
      <c r="A1772" s="269"/>
      <c r="B1772" s="269" t="s">
        <v>1963</v>
      </c>
      <c r="C1772" s="111"/>
      <c r="D1772" s="112">
        <v>14</v>
      </c>
      <c r="E1772" s="112">
        <v>9</v>
      </c>
      <c r="F1772" s="112">
        <v>6</v>
      </c>
      <c r="G1772" s="112">
        <v>3</v>
      </c>
      <c r="H1772" s="112">
        <v>1</v>
      </c>
      <c r="I1772" s="112">
        <v>1</v>
      </c>
      <c r="J1772" s="112"/>
      <c r="K1772" s="112"/>
      <c r="L1772" s="112"/>
      <c r="M1772" s="112"/>
      <c r="N1772" s="112"/>
    </row>
    <row r="1773" spans="1:14">
      <c r="A1773" s="269"/>
      <c r="B1773" s="269"/>
      <c r="C1773" s="111" t="s">
        <v>5933</v>
      </c>
      <c r="D1773" s="113">
        <v>2</v>
      </c>
      <c r="E1773" s="113">
        <v>0</v>
      </c>
      <c r="F1773" s="113">
        <v>0</v>
      </c>
      <c r="G1773" s="113">
        <v>0</v>
      </c>
      <c r="H1773" s="113">
        <v>0</v>
      </c>
      <c r="I1773" s="113">
        <v>0</v>
      </c>
      <c r="J1773" s="113">
        <v>1</v>
      </c>
      <c r="K1773" s="113">
        <v>1</v>
      </c>
      <c r="L1773" s="113">
        <v>0</v>
      </c>
      <c r="M1773" s="113">
        <v>0</v>
      </c>
      <c r="N1773" s="113"/>
    </row>
    <row r="1774" spans="1:14">
      <c r="A1774" s="269"/>
      <c r="B1774" s="269"/>
      <c r="C1774" s="111" t="s">
        <v>3624</v>
      </c>
      <c r="D1774" s="113">
        <v>0</v>
      </c>
      <c r="E1774" s="113">
        <v>0</v>
      </c>
      <c r="F1774" s="113">
        <v>0</v>
      </c>
      <c r="G1774" s="113">
        <v>1</v>
      </c>
      <c r="H1774" s="113">
        <v>0</v>
      </c>
      <c r="I1774" s="113">
        <v>0</v>
      </c>
      <c r="J1774" s="113">
        <v>0</v>
      </c>
      <c r="K1774" s="113">
        <v>0</v>
      </c>
      <c r="L1774" s="113">
        <v>1</v>
      </c>
      <c r="M1774" s="113">
        <v>0</v>
      </c>
      <c r="N1774" s="113"/>
    </row>
    <row r="1775" spans="1:14">
      <c r="A1775" s="269"/>
      <c r="B1775" s="269"/>
      <c r="C1775" s="111" t="s">
        <v>3625</v>
      </c>
      <c r="D1775" s="113">
        <v>1</v>
      </c>
      <c r="E1775" s="113">
        <v>0</v>
      </c>
      <c r="F1775" s="113">
        <v>0</v>
      </c>
      <c r="G1775" s="113">
        <v>2</v>
      </c>
      <c r="H1775" s="113">
        <v>0</v>
      </c>
      <c r="I1775" s="113">
        <v>0</v>
      </c>
      <c r="J1775" s="113">
        <v>1</v>
      </c>
      <c r="K1775" s="113">
        <v>2</v>
      </c>
      <c r="L1775" s="113">
        <v>0</v>
      </c>
      <c r="M1775" s="113">
        <v>0</v>
      </c>
      <c r="N1775" s="113"/>
    </row>
    <row r="1776" spans="1:14">
      <c r="A1776" s="269"/>
      <c r="B1776" s="269"/>
      <c r="C1776" s="111" t="s">
        <v>3626</v>
      </c>
      <c r="D1776" s="113">
        <v>1</v>
      </c>
      <c r="E1776" s="113">
        <v>0</v>
      </c>
      <c r="F1776" s="113">
        <v>1</v>
      </c>
      <c r="G1776" s="113">
        <v>0</v>
      </c>
      <c r="H1776" s="113">
        <v>0</v>
      </c>
      <c r="I1776" s="113">
        <v>0</v>
      </c>
      <c r="J1776" s="113">
        <v>1</v>
      </c>
      <c r="K1776" s="113">
        <v>0</v>
      </c>
      <c r="L1776" s="113">
        <v>1</v>
      </c>
      <c r="M1776" s="113">
        <v>0</v>
      </c>
      <c r="N1776" s="113"/>
    </row>
    <row r="1777" spans="1:14">
      <c r="A1777" s="269"/>
      <c r="B1777" s="269"/>
      <c r="C1777" s="111" t="s">
        <v>4198</v>
      </c>
      <c r="D1777" s="113">
        <v>1</v>
      </c>
      <c r="E1777" s="113">
        <v>0</v>
      </c>
      <c r="F1777" s="113">
        <v>0</v>
      </c>
      <c r="G1777" s="113">
        <v>0</v>
      </c>
      <c r="H1777" s="113">
        <v>0</v>
      </c>
      <c r="I1777" s="113">
        <v>0</v>
      </c>
      <c r="J1777" s="113">
        <v>0</v>
      </c>
      <c r="K1777" s="113">
        <v>0</v>
      </c>
      <c r="L1777" s="113">
        <v>0</v>
      </c>
      <c r="M1777" s="113">
        <v>1</v>
      </c>
      <c r="N1777" s="113"/>
    </row>
    <row r="1778" spans="1:14">
      <c r="A1778" s="269"/>
      <c r="B1778" s="269"/>
      <c r="C1778" s="111" t="s">
        <v>3628</v>
      </c>
      <c r="D1778" s="113">
        <v>0</v>
      </c>
      <c r="E1778" s="113">
        <v>1</v>
      </c>
      <c r="F1778" s="113">
        <v>0</v>
      </c>
      <c r="G1778" s="113">
        <v>0</v>
      </c>
      <c r="H1778" s="113">
        <v>0</v>
      </c>
      <c r="I1778" s="113">
        <v>0</v>
      </c>
      <c r="J1778" s="113">
        <v>1</v>
      </c>
      <c r="K1778" s="113">
        <v>0</v>
      </c>
      <c r="L1778" s="113">
        <v>0</v>
      </c>
      <c r="M1778" s="113">
        <v>0</v>
      </c>
      <c r="N1778" s="113"/>
    </row>
    <row r="1779" spans="1:14">
      <c r="A1779" s="269"/>
      <c r="B1779" s="269"/>
      <c r="C1779" s="111" t="s">
        <v>2766</v>
      </c>
      <c r="D1779" s="113">
        <v>2</v>
      </c>
      <c r="E1779" s="113">
        <v>2</v>
      </c>
      <c r="F1779" s="113">
        <v>0</v>
      </c>
      <c r="G1779" s="113">
        <v>0</v>
      </c>
      <c r="H1779" s="113">
        <v>0</v>
      </c>
      <c r="I1779" s="113">
        <v>0</v>
      </c>
      <c r="J1779" s="113">
        <v>2</v>
      </c>
      <c r="K1779" s="113">
        <v>1</v>
      </c>
      <c r="L1779" s="113">
        <v>0</v>
      </c>
      <c r="M1779" s="113">
        <v>1</v>
      </c>
      <c r="N1779" s="113"/>
    </row>
    <row r="1780" spans="1:14">
      <c r="A1780" s="269"/>
      <c r="B1780" s="269"/>
      <c r="C1780" s="111" t="s">
        <v>3574</v>
      </c>
      <c r="D1780" s="113">
        <v>2</v>
      </c>
      <c r="E1780" s="113">
        <v>1</v>
      </c>
      <c r="F1780" s="113">
        <v>0</v>
      </c>
      <c r="G1780" s="113">
        <v>0</v>
      </c>
      <c r="H1780" s="113">
        <v>0</v>
      </c>
      <c r="I1780" s="113">
        <v>0</v>
      </c>
      <c r="J1780" s="113">
        <v>2</v>
      </c>
      <c r="K1780" s="113">
        <v>0</v>
      </c>
      <c r="L1780" s="113">
        <v>1</v>
      </c>
      <c r="M1780" s="113">
        <v>0</v>
      </c>
      <c r="N1780" s="113"/>
    </row>
    <row r="1781" spans="1:14">
      <c r="A1781" s="269"/>
      <c r="B1781" s="269"/>
      <c r="C1781" s="111" t="s">
        <v>5934</v>
      </c>
      <c r="D1781" s="113">
        <v>1</v>
      </c>
      <c r="E1781" s="113">
        <v>0</v>
      </c>
      <c r="F1781" s="113">
        <v>0</v>
      </c>
      <c r="G1781" s="113">
        <v>0</v>
      </c>
      <c r="H1781" s="113">
        <v>0</v>
      </c>
      <c r="I1781" s="113">
        <v>0</v>
      </c>
      <c r="J1781" s="113">
        <v>0</v>
      </c>
      <c r="K1781" s="113">
        <v>0</v>
      </c>
      <c r="L1781" s="113">
        <v>0</v>
      </c>
      <c r="M1781" s="113">
        <v>1</v>
      </c>
      <c r="N1781" s="113"/>
    </row>
    <row r="1782" spans="1:14">
      <c r="A1782" s="269"/>
      <c r="B1782" s="269"/>
      <c r="C1782" s="111" t="s">
        <v>3629</v>
      </c>
      <c r="D1782" s="113">
        <v>0</v>
      </c>
      <c r="E1782" s="113">
        <v>0</v>
      </c>
      <c r="F1782" s="113">
        <v>1</v>
      </c>
      <c r="G1782" s="113">
        <v>0</v>
      </c>
      <c r="H1782" s="113">
        <v>0</v>
      </c>
      <c r="I1782" s="113">
        <v>0</v>
      </c>
      <c r="J1782" s="113">
        <v>1</v>
      </c>
      <c r="K1782" s="113">
        <v>0</v>
      </c>
      <c r="L1782" s="113"/>
      <c r="M1782" s="113"/>
      <c r="N1782" s="113"/>
    </row>
    <row r="1783" spans="1:14">
      <c r="A1783" s="269"/>
      <c r="B1783" s="269"/>
      <c r="C1783" s="111" t="s">
        <v>2709</v>
      </c>
      <c r="D1783" s="113">
        <v>0</v>
      </c>
      <c r="E1783" s="113">
        <v>0</v>
      </c>
      <c r="F1783" s="113">
        <v>0</v>
      </c>
      <c r="G1783" s="113">
        <v>0</v>
      </c>
      <c r="H1783" s="113">
        <v>1</v>
      </c>
      <c r="I1783" s="113">
        <v>0</v>
      </c>
      <c r="J1783" s="113">
        <v>0</v>
      </c>
      <c r="K1783" s="113">
        <v>1</v>
      </c>
      <c r="L1783" s="113">
        <v>0</v>
      </c>
      <c r="M1783" s="113">
        <v>0</v>
      </c>
      <c r="N1783" s="113"/>
    </row>
    <row r="1784" spans="1:14">
      <c r="A1784" s="269"/>
      <c r="B1784" s="269"/>
      <c r="C1784" s="111" t="s">
        <v>3126</v>
      </c>
      <c r="D1784" s="113">
        <v>0</v>
      </c>
      <c r="E1784" s="113">
        <v>0</v>
      </c>
      <c r="F1784" s="113">
        <v>1</v>
      </c>
      <c r="G1784" s="113">
        <v>0</v>
      </c>
      <c r="H1784" s="113">
        <v>0</v>
      </c>
      <c r="I1784" s="113">
        <v>0</v>
      </c>
      <c r="J1784" s="113">
        <v>0</v>
      </c>
      <c r="K1784" s="113">
        <v>0</v>
      </c>
      <c r="L1784" s="113">
        <v>0</v>
      </c>
      <c r="M1784" s="113">
        <v>1</v>
      </c>
      <c r="N1784" s="113"/>
    </row>
    <row r="1785" spans="1:14">
      <c r="A1785" s="269"/>
      <c r="B1785" s="269"/>
      <c r="C1785" s="111" t="s">
        <v>3630</v>
      </c>
      <c r="D1785" s="113">
        <v>1</v>
      </c>
      <c r="E1785" s="113">
        <v>0</v>
      </c>
      <c r="F1785" s="113">
        <v>0</v>
      </c>
      <c r="G1785" s="113">
        <v>0</v>
      </c>
      <c r="H1785" s="113">
        <v>0</v>
      </c>
      <c r="I1785" s="113">
        <v>0</v>
      </c>
      <c r="J1785" s="113">
        <v>0</v>
      </c>
      <c r="K1785" s="113">
        <v>1</v>
      </c>
      <c r="L1785" s="113">
        <v>0</v>
      </c>
      <c r="M1785" s="113"/>
      <c r="N1785" s="113"/>
    </row>
    <row r="1786" spans="1:14" ht="19">
      <c r="A1786" s="269"/>
      <c r="B1786" s="269"/>
      <c r="C1786" s="111" t="s">
        <v>7677</v>
      </c>
      <c r="D1786" s="113">
        <v>0</v>
      </c>
      <c r="E1786" s="113">
        <v>0</v>
      </c>
      <c r="F1786" s="113">
        <v>2</v>
      </c>
      <c r="G1786" s="113">
        <v>0</v>
      </c>
      <c r="H1786" s="113">
        <v>0</v>
      </c>
      <c r="I1786" s="113">
        <v>0</v>
      </c>
      <c r="J1786" s="113">
        <v>1</v>
      </c>
      <c r="K1786" s="113">
        <v>0</v>
      </c>
      <c r="L1786" s="113">
        <v>0</v>
      </c>
      <c r="M1786" s="113">
        <v>0</v>
      </c>
      <c r="N1786" s="113"/>
    </row>
    <row r="1787" spans="1:14">
      <c r="A1787" s="269"/>
      <c r="B1787" s="269"/>
      <c r="C1787" s="111" t="s">
        <v>5935</v>
      </c>
      <c r="D1787" s="113">
        <v>0</v>
      </c>
      <c r="E1787" s="113">
        <v>5</v>
      </c>
      <c r="F1787" s="113">
        <v>0</v>
      </c>
      <c r="G1787" s="113">
        <v>0</v>
      </c>
      <c r="H1787" s="113">
        <v>0</v>
      </c>
      <c r="I1787" s="113">
        <v>0</v>
      </c>
      <c r="J1787" s="113">
        <v>0</v>
      </c>
      <c r="K1787" s="113">
        <v>2</v>
      </c>
      <c r="L1787" s="113">
        <v>1</v>
      </c>
      <c r="M1787" s="113">
        <v>2</v>
      </c>
      <c r="N1787" s="113"/>
    </row>
    <row r="1788" spans="1:14">
      <c r="A1788" s="269"/>
      <c r="B1788" s="269"/>
      <c r="C1788" s="111" t="s">
        <v>3631</v>
      </c>
      <c r="D1788" s="113">
        <v>1</v>
      </c>
      <c r="E1788" s="113">
        <v>0</v>
      </c>
      <c r="F1788" s="113">
        <v>0</v>
      </c>
      <c r="G1788" s="113">
        <v>0</v>
      </c>
      <c r="H1788" s="113">
        <v>0</v>
      </c>
      <c r="I1788" s="113">
        <v>0</v>
      </c>
      <c r="J1788" s="113">
        <v>1</v>
      </c>
      <c r="K1788" s="113">
        <v>0</v>
      </c>
      <c r="L1788" s="113">
        <v>0</v>
      </c>
      <c r="M1788" s="113">
        <v>0</v>
      </c>
      <c r="N1788" s="113"/>
    </row>
    <row r="1789" spans="1:14">
      <c r="A1789" s="269"/>
      <c r="B1789" s="269"/>
      <c r="C1789" s="111" t="s">
        <v>3633</v>
      </c>
      <c r="D1789" s="113">
        <v>0</v>
      </c>
      <c r="E1789" s="113">
        <v>0</v>
      </c>
      <c r="F1789" s="113">
        <v>0</v>
      </c>
      <c r="G1789" s="113">
        <v>0</v>
      </c>
      <c r="H1789" s="113">
        <v>0</v>
      </c>
      <c r="I1789" s="113">
        <v>1</v>
      </c>
      <c r="J1789" s="113">
        <v>0</v>
      </c>
      <c r="K1789" s="113">
        <v>1</v>
      </c>
      <c r="L1789" s="113">
        <v>0</v>
      </c>
      <c r="M1789" s="113">
        <v>0</v>
      </c>
      <c r="N1789" s="113"/>
    </row>
    <row r="1790" spans="1:14">
      <c r="A1790" s="269"/>
      <c r="B1790" s="269"/>
      <c r="C1790" s="111" t="s">
        <v>3634</v>
      </c>
      <c r="D1790" s="113">
        <v>2</v>
      </c>
      <c r="E1790" s="113">
        <v>0</v>
      </c>
      <c r="F1790" s="113">
        <v>1</v>
      </c>
      <c r="G1790" s="113">
        <v>0</v>
      </c>
      <c r="H1790" s="113">
        <v>0</v>
      </c>
      <c r="I1790" s="113">
        <v>0</v>
      </c>
      <c r="J1790" s="113">
        <v>1</v>
      </c>
      <c r="K1790" s="113">
        <v>1</v>
      </c>
      <c r="L1790" s="113">
        <v>0</v>
      </c>
      <c r="M1790" s="113">
        <v>1</v>
      </c>
      <c r="N1790" s="113"/>
    </row>
    <row r="1791" spans="1:14">
      <c r="A1791" s="269"/>
      <c r="B1791" s="269" t="s">
        <v>2259</v>
      </c>
      <c r="C1791" s="111"/>
      <c r="D1791" s="112">
        <v>2</v>
      </c>
      <c r="E1791" s="112">
        <v>0</v>
      </c>
      <c r="F1791" s="112">
        <v>0</v>
      </c>
      <c r="G1791" s="112">
        <v>0</v>
      </c>
      <c r="H1791" s="112">
        <v>0</v>
      </c>
      <c r="I1791" s="112">
        <v>1</v>
      </c>
      <c r="J1791" s="112"/>
      <c r="K1791" s="112"/>
      <c r="L1791" s="112"/>
      <c r="M1791" s="112"/>
      <c r="N1791" s="112"/>
    </row>
    <row r="1792" spans="1:14">
      <c r="A1792" s="269"/>
      <c r="B1792" s="269"/>
      <c r="C1792" s="111" t="s">
        <v>3635</v>
      </c>
      <c r="D1792" s="113">
        <v>2</v>
      </c>
      <c r="E1792" s="113">
        <v>0</v>
      </c>
      <c r="F1792" s="113">
        <v>0</v>
      </c>
      <c r="G1792" s="113">
        <v>0</v>
      </c>
      <c r="H1792" s="113">
        <v>0</v>
      </c>
      <c r="I1792" s="113">
        <v>1</v>
      </c>
      <c r="J1792" s="113">
        <v>0</v>
      </c>
      <c r="K1792" s="113">
        <v>1</v>
      </c>
      <c r="L1792" s="113">
        <v>2</v>
      </c>
      <c r="M1792" s="113">
        <v>0</v>
      </c>
      <c r="N1792" s="113"/>
    </row>
    <row r="1793" spans="1:14">
      <c r="A1793" s="269" t="s">
        <v>113</v>
      </c>
      <c r="B1793" s="114" t="s">
        <v>1904</v>
      </c>
      <c r="C1793" s="111"/>
      <c r="D1793" s="112">
        <v>49</v>
      </c>
      <c r="E1793" s="112">
        <v>4</v>
      </c>
      <c r="F1793" s="112">
        <v>15</v>
      </c>
      <c r="G1793" s="112">
        <v>2</v>
      </c>
      <c r="H1793" s="112">
        <v>6</v>
      </c>
      <c r="I1793" s="112">
        <v>0</v>
      </c>
      <c r="J1793" s="112"/>
      <c r="K1793" s="112"/>
      <c r="L1793" s="112"/>
      <c r="M1793" s="112"/>
      <c r="N1793" s="112"/>
    </row>
    <row r="1794" spans="1:14">
      <c r="A1794" s="269"/>
      <c r="B1794" s="269" t="s">
        <v>1905</v>
      </c>
      <c r="C1794" s="111"/>
      <c r="D1794" s="112">
        <v>35</v>
      </c>
      <c r="E1794" s="112">
        <v>3</v>
      </c>
      <c r="F1794" s="112">
        <v>11</v>
      </c>
      <c r="G1794" s="112">
        <v>2</v>
      </c>
      <c r="H1794" s="112">
        <v>6</v>
      </c>
      <c r="I1794" s="112">
        <v>0</v>
      </c>
      <c r="J1794" s="112"/>
      <c r="K1794" s="112"/>
      <c r="L1794" s="112"/>
      <c r="M1794" s="112"/>
      <c r="N1794" s="112"/>
    </row>
    <row r="1795" spans="1:14">
      <c r="A1795" s="269"/>
      <c r="B1795" s="269"/>
      <c r="C1795" s="111" t="s">
        <v>3636</v>
      </c>
      <c r="D1795" s="113">
        <v>2</v>
      </c>
      <c r="E1795" s="113">
        <v>0</v>
      </c>
      <c r="F1795" s="113">
        <v>1</v>
      </c>
      <c r="G1795" s="113">
        <v>0</v>
      </c>
      <c r="H1795" s="113">
        <v>0</v>
      </c>
      <c r="I1795" s="113">
        <v>0</v>
      </c>
      <c r="J1795" s="113">
        <v>0</v>
      </c>
      <c r="K1795" s="113">
        <v>1</v>
      </c>
      <c r="L1795" s="113">
        <v>1</v>
      </c>
      <c r="M1795" s="113">
        <v>1</v>
      </c>
      <c r="N1795" s="113">
        <v>18007</v>
      </c>
    </row>
    <row r="1796" spans="1:14" ht="19">
      <c r="A1796" s="269"/>
      <c r="B1796" s="269"/>
      <c r="C1796" s="111" t="s">
        <v>7678</v>
      </c>
      <c r="D1796" s="113">
        <v>0</v>
      </c>
      <c r="E1796" s="113">
        <v>0</v>
      </c>
      <c r="F1796" s="113">
        <v>0</v>
      </c>
      <c r="G1796" s="113">
        <v>0</v>
      </c>
      <c r="H1796" s="113">
        <v>5</v>
      </c>
      <c r="I1796" s="113">
        <v>0</v>
      </c>
      <c r="J1796" s="113">
        <v>0</v>
      </c>
      <c r="K1796" s="113">
        <v>1</v>
      </c>
      <c r="L1796" s="113">
        <v>1</v>
      </c>
      <c r="M1796" s="113">
        <v>0</v>
      </c>
      <c r="N1796" s="113">
        <v>112990</v>
      </c>
    </row>
    <row r="1797" spans="1:14">
      <c r="A1797" s="269"/>
      <c r="B1797" s="269"/>
      <c r="C1797" s="111" t="s">
        <v>5936</v>
      </c>
      <c r="D1797" s="113">
        <v>1</v>
      </c>
      <c r="E1797" s="113">
        <v>0</v>
      </c>
      <c r="F1797" s="113">
        <v>0</v>
      </c>
      <c r="G1797" s="113">
        <v>0</v>
      </c>
      <c r="H1797" s="113">
        <v>0</v>
      </c>
      <c r="I1797" s="113">
        <v>0</v>
      </c>
      <c r="J1797" s="113">
        <v>0</v>
      </c>
      <c r="K1797" s="113">
        <v>1</v>
      </c>
      <c r="L1797" s="113">
        <v>0</v>
      </c>
      <c r="M1797" s="113">
        <v>0</v>
      </c>
      <c r="N1797" s="113">
        <v>6876</v>
      </c>
    </row>
    <row r="1798" spans="1:14">
      <c r="A1798" s="269"/>
      <c r="B1798" s="269"/>
      <c r="C1798" s="111" t="s">
        <v>5937</v>
      </c>
      <c r="D1798" s="113">
        <v>1</v>
      </c>
      <c r="E1798" s="113">
        <v>0</v>
      </c>
      <c r="F1798" s="113">
        <v>0</v>
      </c>
      <c r="G1798" s="113">
        <v>0</v>
      </c>
      <c r="H1798" s="113">
        <v>0</v>
      </c>
      <c r="I1798" s="113">
        <v>0</v>
      </c>
      <c r="J1798" s="113"/>
      <c r="K1798" s="113"/>
      <c r="L1798" s="113">
        <v>0</v>
      </c>
      <c r="M1798" s="113">
        <v>1</v>
      </c>
      <c r="N1798" s="113">
        <v>16410</v>
      </c>
    </row>
    <row r="1799" spans="1:14">
      <c r="A1799" s="269"/>
      <c r="B1799" s="269"/>
      <c r="C1799" s="111" t="s">
        <v>5938</v>
      </c>
      <c r="D1799" s="113">
        <v>0</v>
      </c>
      <c r="E1799" s="113">
        <v>0</v>
      </c>
      <c r="F1799" s="113">
        <v>0</v>
      </c>
      <c r="G1799" s="113">
        <v>1</v>
      </c>
      <c r="H1799" s="113">
        <v>0</v>
      </c>
      <c r="I1799" s="113">
        <v>0</v>
      </c>
      <c r="J1799" s="113">
        <v>0</v>
      </c>
      <c r="K1799" s="113">
        <v>0</v>
      </c>
      <c r="L1799" s="113">
        <v>1</v>
      </c>
      <c r="M1799" s="113">
        <v>0</v>
      </c>
      <c r="N1799" s="113">
        <v>12938</v>
      </c>
    </row>
    <row r="1800" spans="1:14">
      <c r="A1800" s="269"/>
      <c r="B1800" s="269"/>
      <c r="C1800" s="111" t="s">
        <v>5939</v>
      </c>
      <c r="D1800" s="113">
        <v>1</v>
      </c>
      <c r="E1800" s="113">
        <v>0</v>
      </c>
      <c r="F1800" s="113">
        <v>0</v>
      </c>
      <c r="G1800" s="113">
        <v>0</v>
      </c>
      <c r="H1800" s="113">
        <v>0</v>
      </c>
      <c r="I1800" s="113">
        <v>0</v>
      </c>
      <c r="J1800" s="113">
        <v>0</v>
      </c>
      <c r="K1800" s="113">
        <v>0</v>
      </c>
      <c r="L1800" s="113">
        <v>0</v>
      </c>
      <c r="M1800" s="113">
        <v>1</v>
      </c>
      <c r="N1800" s="113">
        <v>2111</v>
      </c>
    </row>
    <row r="1801" spans="1:14">
      <c r="A1801" s="269"/>
      <c r="B1801" s="269"/>
      <c r="C1801" s="111" t="s">
        <v>3643</v>
      </c>
      <c r="D1801" s="113">
        <v>0</v>
      </c>
      <c r="E1801" s="113">
        <v>0</v>
      </c>
      <c r="F1801" s="113">
        <v>2</v>
      </c>
      <c r="G1801" s="113">
        <v>0</v>
      </c>
      <c r="H1801" s="113">
        <v>0</v>
      </c>
      <c r="I1801" s="113">
        <v>0</v>
      </c>
      <c r="J1801" s="113">
        <v>1</v>
      </c>
      <c r="K1801" s="113">
        <v>0</v>
      </c>
      <c r="L1801" s="113">
        <v>0</v>
      </c>
      <c r="M1801" s="113">
        <v>1</v>
      </c>
      <c r="N1801" s="113">
        <v>10297</v>
      </c>
    </row>
    <row r="1802" spans="1:14">
      <c r="A1802" s="269"/>
      <c r="B1802" s="269"/>
      <c r="C1802" s="111" t="s">
        <v>5940</v>
      </c>
      <c r="D1802" s="113">
        <v>4</v>
      </c>
      <c r="E1802" s="113">
        <v>0</v>
      </c>
      <c r="F1802" s="113">
        <v>0</v>
      </c>
      <c r="G1802" s="113">
        <v>0</v>
      </c>
      <c r="H1802" s="113">
        <v>0</v>
      </c>
      <c r="I1802" s="113">
        <v>0</v>
      </c>
      <c r="J1802" s="113">
        <v>2</v>
      </c>
      <c r="K1802" s="113">
        <v>1</v>
      </c>
      <c r="L1802" s="113">
        <v>0</v>
      </c>
      <c r="M1802" s="113">
        <v>1</v>
      </c>
      <c r="N1802" s="113">
        <v>21665</v>
      </c>
    </row>
    <row r="1803" spans="1:14">
      <c r="A1803" s="269"/>
      <c r="B1803" s="269"/>
      <c r="C1803" s="111" t="s">
        <v>5941</v>
      </c>
      <c r="D1803" s="113">
        <v>3</v>
      </c>
      <c r="E1803" s="113">
        <v>0</v>
      </c>
      <c r="F1803" s="113">
        <v>0</v>
      </c>
      <c r="G1803" s="113">
        <v>0</v>
      </c>
      <c r="H1803" s="113">
        <v>0</v>
      </c>
      <c r="I1803" s="113">
        <v>0</v>
      </c>
      <c r="J1803" s="113">
        <v>0</v>
      </c>
      <c r="K1803" s="113">
        <v>2</v>
      </c>
      <c r="L1803" s="113">
        <v>0</v>
      </c>
      <c r="M1803" s="113">
        <v>1</v>
      </c>
      <c r="N1803" s="113">
        <v>19518</v>
      </c>
    </row>
    <row r="1804" spans="1:14">
      <c r="A1804" s="269"/>
      <c r="B1804" s="269"/>
      <c r="C1804" s="111" t="s">
        <v>3645</v>
      </c>
      <c r="D1804" s="113">
        <v>1</v>
      </c>
      <c r="E1804" s="113">
        <v>0</v>
      </c>
      <c r="F1804" s="113">
        <v>0</v>
      </c>
      <c r="G1804" s="113">
        <v>0</v>
      </c>
      <c r="H1804" s="113">
        <v>0</v>
      </c>
      <c r="I1804" s="113">
        <v>0</v>
      </c>
      <c r="J1804" s="113">
        <v>0</v>
      </c>
      <c r="K1804" s="113">
        <v>0</v>
      </c>
      <c r="L1804" s="113">
        <v>1</v>
      </c>
      <c r="M1804" s="113">
        <v>0</v>
      </c>
      <c r="N1804" s="113">
        <v>96861</v>
      </c>
    </row>
    <row r="1805" spans="1:14">
      <c r="A1805" s="269"/>
      <c r="B1805" s="269"/>
      <c r="C1805" s="111" t="s">
        <v>5942</v>
      </c>
      <c r="D1805" s="113">
        <v>0</v>
      </c>
      <c r="E1805" s="113">
        <v>0</v>
      </c>
      <c r="F1805" s="113">
        <v>1</v>
      </c>
      <c r="G1805" s="113">
        <v>0</v>
      </c>
      <c r="H1805" s="113">
        <v>0</v>
      </c>
      <c r="I1805" s="113">
        <v>0</v>
      </c>
      <c r="J1805" s="113">
        <v>1</v>
      </c>
      <c r="K1805" s="113">
        <v>0</v>
      </c>
      <c r="L1805" s="113">
        <v>0</v>
      </c>
      <c r="M1805" s="113">
        <v>0</v>
      </c>
      <c r="N1805" s="113">
        <v>21018</v>
      </c>
    </row>
    <row r="1806" spans="1:14">
      <c r="A1806" s="269"/>
      <c r="B1806" s="269"/>
      <c r="C1806" s="111" t="s">
        <v>5943</v>
      </c>
      <c r="D1806" s="113">
        <v>1</v>
      </c>
      <c r="E1806" s="113">
        <v>1</v>
      </c>
      <c r="F1806" s="113">
        <v>0</v>
      </c>
      <c r="G1806" s="113">
        <v>0</v>
      </c>
      <c r="H1806" s="113">
        <v>0</v>
      </c>
      <c r="I1806" s="113">
        <v>0</v>
      </c>
      <c r="J1806" s="113">
        <v>1</v>
      </c>
      <c r="K1806" s="113">
        <v>0</v>
      </c>
      <c r="L1806" s="113">
        <v>1</v>
      </c>
      <c r="M1806" s="113">
        <v>0</v>
      </c>
      <c r="N1806" s="113">
        <v>14385</v>
      </c>
    </row>
    <row r="1807" spans="1:14">
      <c r="A1807" s="269"/>
      <c r="B1807" s="269"/>
      <c r="C1807" s="111" t="s">
        <v>5944</v>
      </c>
      <c r="D1807" s="113">
        <v>1</v>
      </c>
      <c r="E1807" s="113">
        <v>0</v>
      </c>
      <c r="F1807" s="113">
        <v>0</v>
      </c>
      <c r="G1807" s="113">
        <v>0</v>
      </c>
      <c r="H1807" s="113">
        <v>0</v>
      </c>
      <c r="I1807" s="113">
        <v>0</v>
      </c>
      <c r="J1807" s="113">
        <v>0</v>
      </c>
      <c r="K1807" s="113">
        <v>1</v>
      </c>
      <c r="L1807" s="113">
        <v>0</v>
      </c>
      <c r="M1807" s="113">
        <v>0</v>
      </c>
      <c r="N1807" s="113">
        <v>11968</v>
      </c>
    </row>
    <row r="1808" spans="1:14">
      <c r="A1808" s="269"/>
      <c r="B1808" s="269"/>
      <c r="C1808" s="111" t="s">
        <v>2653</v>
      </c>
      <c r="D1808" s="113">
        <v>1</v>
      </c>
      <c r="E1808" s="113">
        <v>0</v>
      </c>
      <c r="F1808" s="113">
        <v>0</v>
      </c>
      <c r="G1808" s="113">
        <v>0</v>
      </c>
      <c r="H1808" s="113">
        <v>0</v>
      </c>
      <c r="I1808" s="113">
        <v>0</v>
      </c>
      <c r="J1808" s="113">
        <v>0</v>
      </c>
      <c r="K1808" s="113">
        <v>1</v>
      </c>
      <c r="L1808" s="113">
        <v>0</v>
      </c>
      <c r="M1808" s="113">
        <v>0</v>
      </c>
      <c r="N1808" s="113">
        <v>1949</v>
      </c>
    </row>
    <row r="1809" spans="1:14">
      <c r="A1809" s="269"/>
      <c r="B1809" s="269"/>
      <c r="C1809" s="111" t="s">
        <v>5945</v>
      </c>
      <c r="D1809" s="113">
        <v>0</v>
      </c>
      <c r="E1809" s="113">
        <v>0</v>
      </c>
      <c r="F1809" s="113">
        <v>1</v>
      </c>
      <c r="G1809" s="113">
        <v>0</v>
      </c>
      <c r="H1809" s="113">
        <v>0</v>
      </c>
      <c r="I1809" s="113">
        <v>0</v>
      </c>
      <c r="J1809" s="113">
        <v>0</v>
      </c>
      <c r="K1809" s="113">
        <v>0</v>
      </c>
      <c r="L1809" s="113">
        <v>1</v>
      </c>
      <c r="M1809" s="113">
        <v>0</v>
      </c>
      <c r="N1809" s="113">
        <v>2684</v>
      </c>
    </row>
    <row r="1810" spans="1:14">
      <c r="A1810" s="269"/>
      <c r="B1810" s="269"/>
      <c r="C1810" s="111" t="s">
        <v>3955</v>
      </c>
      <c r="D1810" s="113">
        <v>1</v>
      </c>
      <c r="E1810" s="113">
        <v>0</v>
      </c>
      <c r="F1810" s="113">
        <v>0</v>
      </c>
      <c r="G1810" s="113">
        <v>0</v>
      </c>
      <c r="H1810" s="113">
        <v>0</v>
      </c>
      <c r="I1810" s="113">
        <v>0</v>
      </c>
      <c r="J1810" s="113">
        <v>0</v>
      </c>
      <c r="K1810" s="113">
        <v>0</v>
      </c>
      <c r="L1810" s="113">
        <v>0</v>
      </c>
      <c r="M1810" s="113">
        <v>1</v>
      </c>
      <c r="N1810" s="113">
        <v>3280</v>
      </c>
    </row>
    <row r="1811" spans="1:14">
      <c r="A1811" s="269"/>
      <c r="B1811" s="269"/>
      <c r="C1811" s="111" t="s">
        <v>3653</v>
      </c>
      <c r="D1811" s="113">
        <v>1</v>
      </c>
      <c r="E1811" s="113">
        <v>0</v>
      </c>
      <c r="F1811" s="113">
        <v>0</v>
      </c>
      <c r="G1811" s="113">
        <v>0</v>
      </c>
      <c r="H1811" s="113">
        <v>0</v>
      </c>
      <c r="I1811" s="113">
        <v>0</v>
      </c>
      <c r="J1811" s="113">
        <v>0</v>
      </c>
      <c r="K1811" s="113">
        <v>0</v>
      </c>
      <c r="L1811" s="113">
        <v>1</v>
      </c>
      <c r="M1811" s="113">
        <v>0</v>
      </c>
      <c r="N1811" s="113">
        <v>92711</v>
      </c>
    </row>
    <row r="1812" spans="1:14">
      <c r="A1812" s="269"/>
      <c r="B1812" s="269"/>
      <c r="C1812" s="111" t="s">
        <v>2377</v>
      </c>
      <c r="D1812" s="113">
        <v>0</v>
      </c>
      <c r="E1812" s="113">
        <v>0</v>
      </c>
      <c r="F1812" s="113">
        <v>1</v>
      </c>
      <c r="G1812" s="113">
        <v>1</v>
      </c>
      <c r="H1812" s="113">
        <v>0</v>
      </c>
      <c r="I1812" s="113">
        <v>0</v>
      </c>
      <c r="J1812" s="113">
        <v>0</v>
      </c>
      <c r="K1812" s="113">
        <v>1</v>
      </c>
      <c r="L1812" s="113">
        <v>0</v>
      </c>
      <c r="M1812" s="113">
        <v>1</v>
      </c>
      <c r="N1812" s="113">
        <v>12885</v>
      </c>
    </row>
    <row r="1813" spans="1:14">
      <c r="A1813" s="269"/>
      <c r="B1813" s="269"/>
      <c r="C1813" s="111" t="s">
        <v>3657</v>
      </c>
      <c r="D1813" s="113">
        <v>1</v>
      </c>
      <c r="E1813" s="113">
        <v>0</v>
      </c>
      <c r="F1813" s="113">
        <v>1</v>
      </c>
      <c r="G1813" s="113">
        <v>0</v>
      </c>
      <c r="H1813" s="113">
        <v>0</v>
      </c>
      <c r="I1813" s="113">
        <v>0</v>
      </c>
      <c r="J1813" s="113">
        <v>0</v>
      </c>
      <c r="K1813" s="113">
        <v>1</v>
      </c>
      <c r="L1813" s="113">
        <v>1</v>
      </c>
      <c r="M1813" s="113">
        <v>0</v>
      </c>
      <c r="N1813" s="113">
        <v>36598</v>
      </c>
    </row>
    <row r="1814" spans="1:14">
      <c r="A1814" s="269"/>
      <c r="B1814" s="269"/>
      <c r="C1814" s="111" t="s">
        <v>3658</v>
      </c>
      <c r="D1814" s="113">
        <v>1</v>
      </c>
      <c r="E1814" s="113">
        <v>0</v>
      </c>
      <c r="F1814" s="113">
        <v>0</v>
      </c>
      <c r="G1814" s="113">
        <v>0</v>
      </c>
      <c r="H1814" s="113">
        <v>0</v>
      </c>
      <c r="I1814" s="113">
        <v>0</v>
      </c>
      <c r="J1814" s="113">
        <v>0</v>
      </c>
      <c r="K1814" s="113">
        <v>0</v>
      </c>
      <c r="L1814" s="113">
        <v>0</v>
      </c>
      <c r="M1814" s="113">
        <v>1</v>
      </c>
      <c r="N1814" s="113">
        <v>127304</v>
      </c>
    </row>
    <row r="1815" spans="1:14">
      <c r="A1815" s="269"/>
      <c r="B1815" s="269"/>
      <c r="C1815" s="111" t="s">
        <v>3659</v>
      </c>
      <c r="D1815" s="113">
        <v>1</v>
      </c>
      <c r="E1815" s="113">
        <v>0</v>
      </c>
      <c r="F1815" s="113">
        <v>0</v>
      </c>
      <c r="G1815" s="113">
        <v>0</v>
      </c>
      <c r="H1815" s="113">
        <v>1</v>
      </c>
      <c r="I1815" s="113">
        <v>0</v>
      </c>
      <c r="J1815" s="113">
        <v>1</v>
      </c>
      <c r="K1815" s="113">
        <v>0</v>
      </c>
      <c r="L1815" s="113">
        <v>0</v>
      </c>
      <c r="M1815" s="113">
        <v>1</v>
      </c>
      <c r="N1815" s="113">
        <v>670872</v>
      </c>
    </row>
    <row r="1816" spans="1:14">
      <c r="A1816" s="269"/>
      <c r="B1816" s="269"/>
      <c r="C1816" s="111" t="s">
        <v>5946</v>
      </c>
      <c r="D1816" s="113">
        <v>1</v>
      </c>
      <c r="E1816" s="113">
        <v>0</v>
      </c>
      <c r="F1816" s="113">
        <v>0</v>
      </c>
      <c r="G1816" s="113">
        <v>0</v>
      </c>
      <c r="H1816" s="113">
        <v>0</v>
      </c>
      <c r="I1816" s="113">
        <v>0</v>
      </c>
      <c r="J1816" s="113">
        <v>0</v>
      </c>
      <c r="K1816" s="113">
        <v>0</v>
      </c>
      <c r="L1816" s="113">
        <v>1</v>
      </c>
      <c r="M1816" s="113">
        <v>0</v>
      </c>
      <c r="N1816" s="113">
        <v>11531</v>
      </c>
    </row>
    <row r="1817" spans="1:14">
      <c r="A1817" s="269"/>
      <c r="B1817" s="269"/>
      <c r="C1817" s="111" t="s">
        <v>3660</v>
      </c>
      <c r="D1817" s="113">
        <v>1</v>
      </c>
      <c r="E1817" s="113">
        <v>0</v>
      </c>
      <c r="F1817" s="113">
        <v>0</v>
      </c>
      <c r="G1817" s="113">
        <v>0</v>
      </c>
      <c r="H1817" s="113">
        <v>0</v>
      </c>
      <c r="I1817" s="113">
        <v>0</v>
      </c>
      <c r="J1817" s="113">
        <v>0</v>
      </c>
      <c r="K1817" s="113">
        <v>0</v>
      </c>
      <c r="L1817" s="113">
        <v>1</v>
      </c>
      <c r="M1817" s="113">
        <v>0</v>
      </c>
      <c r="N1817" s="113">
        <v>3341</v>
      </c>
    </row>
    <row r="1818" spans="1:14">
      <c r="A1818" s="269"/>
      <c r="B1818" s="269"/>
      <c r="C1818" s="111" t="s">
        <v>5947</v>
      </c>
      <c r="D1818" s="113">
        <v>1</v>
      </c>
      <c r="E1818" s="113">
        <v>0</v>
      </c>
      <c r="F1818" s="113">
        <v>1</v>
      </c>
      <c r="G1818" s="113">
        <v>0</v>
      </c>
      <c r="H1818" s="113">
        <v>0</v>
      </c>
      <c r="I1818" s="113">
        <v>0</v>
      </c>
      <c r="J1818" s="113">
        <v>0</v>
      </c>
      <c r="K1818" s="113">
        <v>0</v>
      </c>
      <c r="L1818" s="113">
        <v>0</v>
      </c>
      <c r="M1818" s="113">
        <v>2</v>
      </c>
      <c r="N1818" s="113">
        <v>9385</v>
      </c>
    </row>
    <row r="1819" spans="1:14">
      <c r="A1819" s="269"/>
      <c r="B1819" s="269"/>
      <c r="C1819" s="111" t="s">
        <v>3661</v>
      </c>
      <c r="D1819" s="113">
        <v>5</v>
      </c>
      <c r="E1819" s="113">
        <v>0</v>
      </c>
      <c r="F1819" s="113">
        <v>0</v>
      </c>
      <c r="G1819" s="113">
        <v>0</v>
      </c>
      <c r="H1819" s="113">
        <v>0</v>
      </c>
      <c r="I1819" s="113">
        <v>0</v>
      </c>
      <c r="J1819" s="113">
        <v>2</v>
      </c>
      <c r="K1819" s="113">
        <v>1</v>
      </c>
      <c r="L1819" s="113">
        <v>1</v>
      </c>
      <c r="M1819" s="113">
        <v>1</v>
      </c>
      <c r="N1819" s="113">
        <v>9377</v>
      </c>
    </row>
    <row r="1820" spans="1:14">
      <c r="A1820" s="269"/>
      <c r="B1820" s="269"/>
      <c r="C1820" s="111" t="s">
        <v>5948</v>
      </c>
      <c r="D1820" s="113">
        <v>0</v>
      </c>
      <c r="E1820" s="113">
        <v>0</v>
      </c>
      <c r="F1820" s="113">
        <v>1</v>
      </c>
      <c r="G1820" s="113">
        <v>0</v>
      </c>
      <c r="H1820" s="113">
        <v>0</v>
      </c>
      <c r="I1820" s="113">
        <v>0</v>
      </c>
      <c r="J1820" s="113">
        <v>0</v>
      </c>
      <c r="K1820" s="113">
        <v>0</v>
      </c>
      <c r="L1820" s="113">
        <v>1</v>
      </c>
      <c r="M1820" s="113">
        <v>0</v>
      </c>
      <c r="N1820" s="113">
        <v>8405</v>
      </c>
    </row>
    <row r="1821" spans="1:14">
      <c r="A1821" s="269"/>
      <c r="B1821" s="269"/>
      <c r="C1821" s="111" t="s">
        <v>3663</v>
      </c>
      <c r="D1821" s="113">
        <v>1</v>
      </c>
      <c r="E1821" s="113">
        <v>0</v>
      </c>
      <c r="F1821" s="113">
        <v>0</v>
      </c>
      <c r="G1821" s="113">
        <v>0</v>
      </c>
      <c r="H1821" s="113">
        <v>0</v>
      </c>
      <c r="I1821" s="113">
        <v>0</v>
      </c>
      <c r="J1821" s="113">
        <v>0</v>
      </c>
      <c r="K1821" s="113">
        <v>0</v>
      </c>
      <c r="L1821" s="113">
        <v>0</v>
      </c>
      <c r="M1821" s="113">
        <v>1</v>
      </c>
      <c r="N1821" s="113">
        <v>21535</v>
      </c>
    </row>
    <row r="1822" spans="1:14">
      <c r="A1822" s="269"/>
      <c r="B1822" s="269"/>
      <c r="C1822" s="111" t="s">
        <v>2636</v>
      </c>
      <c r="D1822" s="113">
        <v>1</v>
      </c>
      <c r="E1822" s="113">
        <v>0</v>
      </c>
      <c r="F1822" s="113">
        <v>0</v>
      </c>
      <c r="G1822" s="113">
        <v>0</v>
      </c>
      <c r="H1822" s="113">
        <v>0</v>
      </c>
      <c r="I1822" s="113">
        <v>0</v>
      </c>
      <c r="J1822" s="113">
        <v>1</v>
      </c>
      <c r="K1822" s="113">
        <v>0</v>
      </c>
      <c r="L1822" s="113">
        <v>0</v>
      </c>
      <c r="M1822" s="113">
        <v>0</v>
      </c>
      <c r="N1822" s="113">
        <v>31724</v>
      </c>
    </row>
    <row r="1823" spans="1:14">
      <c r="A1823" s="269"/>
      <c r="B1823" s="269"/>
      <c r="C1823" s="111" t="s">
        <v>3667</v>
      </c>
      <c r="D1823" s="113">
        <v>0</v>
      </c>
      <c r="E1823" s="113">
        <v>1</v>
      </c>
      <c r="F1823" s="113">
        <v>0</v>
      </c>
      <c r="G1823" s="113">
        <v>0</v>
      </c>
      <c r="H1823" s="113">
        <v>0</v>
      </c>
      <c r="I1823" s="113">
        <v>0</v>
      </c>
      <c r="J1823" s="113">
        <v>0</v>
      </c>
      <c r="K1823" s="113">
        <v>0</v>
      </c>
      <c r="L1823" s="113">
        <v>1</v>
      </c>
      <c r="M1823" s="113">
        <v>0</v>
      </c>
      <c r="N1823" s="113">
        <v>9709</v>
      </c>
    </row>
    <row r="1824" spans="1:14">
      <c r="A1824" s="269"/>
      <c r="B1824" s="269"/>
      <c r="C1824" s="111" t="s">
        <v>3668</v>
      </c>
      <c r="D1824" s="113">
        <v>2</v>
      </c>
      <c r="E1824" s="113">
        <v>1</v>
      </c>
      <c r="F1824" s="113">
        <v>2</v>
      </c>
      <c r="G1824" s="113">
        <v>0</v>
      </c>
      <c r="H1824" s="113">
        <v>0</v>
      </c>
      <c r="I1824" s="113">
        <v>0</v>
      </c>
      <c r="J1824" s="113">
        <v>1</v>
      </c>
      <c r="K1824" s="113">
        <v>3</v>
      </c>
      <c r="L1824" s="113">
        <v>0</v>
      </c>
      <c r="M1824" s="113">
        <v>1</v>
      </c>
      <c r="N1824" s="113">
        <v>404255</v>
      </c>
    </row>
    <row r="1825" spans="1:14">
      <c r="A1825" s="269"/>
      <c r="B1825" s="269"/>
      <c r="C1825" s="111" t="s">
        <v>3669</v>
      </c>
      <c r="D1825" s="113">
        <v>1</v>
      </c>
      <c r="E1825" s="113">
        <v>0</v>
      </c>
      <c r="F1825" s="113">
        <v>0</v>
      </c>
      <c r="G1825" s="113">
        <v>0</v>
      </c>
      <c r="H1825" s="113">
        <v>0</v>
      </c>
      <c r="I1825" s="113">
        <v>0</v>
      </c>
      <c r="J1825" s="113">
        <v>0</v>
      </c>
      <c r="K1825" s="113">
        <v>0</v>
      </c>
      <c r="L1825" s="113">
        <v>1</v>
      </c>
      <c r="M1825" s="113">
        <v>0</v>
      </c>
      <c r="N1825" s="113">
        <v>5264</v>
      </c>
    </row>
    <row r="1826" spans="1:14">
      <c r="A1826" s="269"/>
      <c r="B1826" s="269"/>
      <c r="C1826" s="111" t="s">
        <v>3481</v>
      </c>
      <c r="D1826" s="113">
        <v>1</v>
      </c>
      <c r="E1826" s="113">
        <v>0</v>
      </c>
      <c r="F1826" s="113">
        <v>0</v>
      </c>
      <c r="G1826" s="113">
        <v>0</v>
      </c>
      <c r="H1826" s="113">
        <v>0</v>
      </c>
      <c r="I1826" s="113">
        <v>0</v>
      </c>
      <c r="J1826" s="113">
        <v>1</v>
      </c>
      <c r="K1826" s="113">
        <v>0</v>
      </c>
      <c r="L1826" s="113">
        <v>0</v>
      </c>
      <c r="M1826" s="113">
        <v>0</v>
      </c>
      <c r="N1826" s="113">
        <v>1705</v>
      </c>
    </row>
    <row r="1827" spans="1:14">
      <c r="A1827" s="269"/>
      <c r="B1827" s="269" t="s">
        <v>1951</v>
      </c>
      <c r="C1827" s="111"/>
      <c r="D1827" s="112">
        <v>5</v>
      </c>
      <c r="E1827" s="112">
        <v>0</v>
      </c>
      <c r="F1827" s="112">
        <v>1</v>
      </c>
      <c r="G1827" s="112">
        <v>0</v>
      </c>
      <c r="H1827" s="112">
        <v>0</v>
      </c>
      <c r="I1827" s="112">
        <v>0</v>
      </c>
      <c r="J1827" s="112"/>
      <c r="K1827" s="112"/>
      <c r="L1827" s="112"/>
      <c r="M1827" s="112"/>
      <c r="N1827" s="112"/>
    </row>
    <row r="1828" spans="1:14">
      <c r="A1828" s="269"/>
      <c r="B1828" s="269"/>
      <c r="C1828" s="111" t="s">
        <v>5949</v>
      </c>
      <c r="D1828" s="113">
        <v>1</v>
      </c>
      <c r="E1828" s="113">
        <v>0</v>
      </c>
      <c r="F1828" s="113">
        <v>0</v>
      </c>
      <c r="G1828" s="113">
        <v>0</v>
      </c>
      <c r="H1828" s="113">
        <v>0</v>
      </c>
      <c r="I1828" s="113">
        <v>0</v>
      </c>
      <c r="J1828" s="113">
        <v>1</v>
      </c>
      <c r="K1828" s="113">
        <v>0</v>
      </c>
      <c r="L1828" s="113">
        <v>0</v>
      </c>
      <c r="M1828" s="113">
        <v>0</v>
      </c>
      <c r="N1828" s="113">
        <v>6534</v>
      </c>
    </row>
    <row r="1829" spans="1:14">
      <c r="A1829" s="269"/>
      <c r="B1829" s="269"/>
      <c r="C1829" s="111" t="s">
        <v>5950</v>
      </c>
      <c r="D1829" s="113">
        <v>4</v>
      </c>
      <c r="E1829" s="113">
        <v>0</v>
      </c>
      <c r="F1829" s="113">
        <v>1</v>
      </c>
      <c r="G1829" s="113">
        <v>0</v>
      </c>
      <c r="H1829" s="113">
        <v>0</v>
      </c>
      <c r="I1829" s="113">
        <v>0</v>
      </c>
      <c r="J1829" s="113">
        <v>0</v>
      </c>
      <c r="K1829" s="113">
        <v>1</v>
      </c>
      <c r="L1829" s="113">
        <v>2</v>
      </c>
      <c r="M1829" s="113">
        <v>2</v>
      </c>
      <c r="N1829" s="113">
        <v>17440</v>
      </c>
    </row>
    <row r="1830" spans="1:14">
      <c r="A1830" s="269"/>
      <c r="B1830" s="269" t="s">
        <v>1955</v>
      </c>
      <c r="C1830" s="111"/>
      <c r="D1830" s="112">
        <v>3</v>
      </c>
      <c r="E1830" s="112">
        <v>1</v>
      </c>
      <c r="F1830" s="112">
        <v>0</v>
      </c>
      <c r="G1830" s="112">
        <v>0</v>
      </c>
      <c r="H1830" s="112">
        <v>0</v>
      </c>
      <c r="I1830" s="112">
        <v>0</v>
      </c>
      <c r="J1830" s="112"/>
      <c r="K1830" s="112"/>
      <c r="L1830" s="112"/>
      <c r="M1830" s="112"/>
      <c r="N1830" s="112"/>
    </row>
    <row r="1831" spans="1:14">
      <c r="A1831" s="269"/>
      <c r="B1831" s="269"/>
      <c r="C1831" s="111" t="s">
        <v>5951</v>
      </c>
      <c r="D1831" s="113">
        <v>2</v>
      </c>
      <c r="E1831" s="113">
        <v>0</v>
      </c>
      <c r="F1831" s="113">
        <v>0</v>
      </c>
      <c r="G1831" s="113">
        <v>0</v>
      </c>
      <c r="H1831" s="113">
        <v>0</v>
      </c>
      <c r="I1831" s="113">
        <v>0</v>
      </c>
      <c r="J1831" s="113">
        <v>1</v>
      </c>
      <c r="K1831" s="113">
        <v>1</v>
      </c>
      <c r="L1831" s="113">
        <v>0</v>
      </c>
      <c r="M1831" s="113">
        <v>0</v>
      </c>
      <c r="N1831" s="113"/>
    </row>
    <row r="1832" spans="1:14">
      <c r="A1832" s="269"/>
      <c r="B1832" s="269"/>
      <c r="C1832" s="111" t="s">
        <v>3574</v>
      </c>
      <c r="D1832" s="113">
        <v>0</v>
      </c>
      <c r="E1832" s="113">
        <v>1</v>
      </c>
      <c r="F1832" s="113">
        <v>0</v>
      </c>
      <c r="G1832" s="113">
        <v>0</v>
      </c>
      <c r="H1832" s="113">
        <v>0</v>
      </c>
      <c r="I1832" s="113">
        <v>0</v>
      </c>
      <c r="J1832" s="113">
        <v>0</v>
      </c>
      <c r="K1832" s="113">
        <v>0</v>
      </c>
      <c r="L1832" s="113">
        <v>1</v>
      </c>
      <c r="M1832" s="113">
        <v>0</v>
      </c>
      <c r="N1832" s="113"/>
    </row>
    <row r="1833" spans="1:14">
      <c r="A1833" s="269"/>
      <c r="B1833" s="269"/>
      <c r="C1833" s="111" t="s">
        <v>5952</v>
      </c>
      <c r="D1833" s="113">
        <v>1</v>
      </c>
      <c r="E1833" s="113">
        <v>0</v>
      </c>
      <c r="F1833" s="113">
        <v>0</v>
      </c>
      <c r="G1833" s="113">
        <v>0</v>
      </c>
      <c r="H1833" s="113">
        <v>0</v>
      </c>
      <c r="I1833" s="113">
        <v>0</v>
      </c>
      <c r="J1833" s="113">
        <v>1</v>
      </c>
      <c r="K1833" s="113">
        <v>0</v>
      </c>
      <c r="L1833" s="113">
        <v>0</v>
      </c>
      <c r="M1833" s="113">
        <v>0</v>
      </c>
      <c r="N1833" s="113"/>
    </row>
    <row r="1834" spans="1:14">
      <c r="A1834" s="269"/>
      <c r="B1834" s="269" t="s">
        <v>1963</v>
      </c>
      <c r="C1834" s="111"/>
      <c r="D1834" s="112">
        <v>6</v>
      </c>
      <c r="E1834" s="112">
        <v>0</v>
      </c>
      <c r="F1834" s="112">
        <v>2</v>
      </c>
      <c r="G1834" s="112">
        <v>0</v>
      </c>
      <c r="H1834" s="112">
        <v>0</v>
      </c>
      <c r="I1834" s="112">
        <v>0</v>
      </c>
      <c r="J1834" s="112"/>
      <c r="K1834" s="112"/>
      <c r="L1834" s="112"/>
      <c r="M1834" s="112"/>
      <c r="N1834" s="112"/>
    </row>
    <row r="1835" spans="1:14">
      <c r="A1835" s="269"/>
      <c r="B1835" s="269"/>
      <c r="C1835" s="111" t="s">
        <v>5953</v>
      </c>
      <c r="D1835" s="113">
        <v>1</v>
      </c>
      <c r="E1835" s="113">
        <v>0</v>
      </c>
      <c r="F1835" s="113">
        <v>0</v>
      </c>
      <c r="G1835" s="113">
        <v>0</v>
      </c>
      <c r="H1835" s="113">
        <v>0</v>
      </c>
      <c r="I1835" s="113">
        <v>0</v>
      </c>
      <c r="J1835" s="113">
        <v>0</v>
      </c>
      <c r="K1835" s="113">
        <v>0</v>
      </c>
      <c r="L1835" s="113">
        <v>0</v>
      </c>
      <c r="M1835" s="113">
        <v>1</v>
      </c>
      <c r="N1835" s="113"/>
    </row>
    <row r="1836" spans="1:14">
      <c r="A1836" s="269"/>
      <c r="B1836" s="269"/>
      <c r="C1836" s="111" t="s">
        <v>3800</v>
      </c>
      <c r="D1836" s="113">
        <v>1</v>
      </c>
      <c r="E1836" s="113">
        <v>0</v>
      </c>
      <c r="F1836" s="113">
        <v>0</v>
      </c>
      <c r="G1836" s="113">
        <v>0</v>
      </c>
      <c r="H1836" s="113">
        <v>0</v>
      </c>
      <c r="I1836" s="113">
        <v>0</v>
      </c>
      <c r="J1836" s="113">
        <v>1</v>
      </c>
      <c r="K1836" s="113">
        <v>0</v>
      </c>
      <c r="L1836" s="113">
        <v>0</v>
      </c>
      <c r="M1836" s="113">
        <v>0</v>
      </c>
      <c r="N1836" s="113"/>
    </row>
    <row r="1837" spans="1:14">
      <c r="A1837" s="269"/>
      <c r="B1837" s="269"/>
      <c r="C1837" s="111" t="s">
        <v>3674</v>
      </c>
      <c r="D1837" s="113">
        <v>1</v>
      </c>
      <c r="E1837" s="113">
        <v>0</v>
      </c>
      <c r="F1837" s="113">
        <v>0</v>
      </c>
      <c r="G1837" s="113">
        <v>0</v>
      </c>
      <c r="H1837" s="113">
        <v>0</v>
      </c>
      <c r="I1837" s="113">
        <v>0</v>
      </c>
      <c r="J1837" s="113">
        <v>0</v>
      </c>
      <c r="K1837" s="113">
        <v>0</v>
      </c>
      <c r="L1837" s="113">
        <v>1</v>
      </c>
      <c r="M1837" s="113">
        <v>0</v>
      </c>
      <c r="N1837" s="113"/>
    </row>
    <row r="1838" spans="1:14">
      <c r="A1838" s="269"/>
      <c r="B1838" s="269"/>
      <c r="C1838" s="111" t="s">
        <v>5954</v>
      </c>
      <c r="D1838" s="113">
        <v>1</v>
      </c>
      <c r="E1838" s="113">
        <v>0</v>
      </c>
      <c r="F1838" s="113">
        <v>0</v>
      </c>
      <c r="G1838" s="113">
        <v>0</v>
      </c>
      <c r="H1838" s="113">
        <v>0</v>
      </c>
      <c r="I1838" s="113">
        <v>0</v>
      </c>
      <c r="J1838" s="113">
        <v>0</v>
      </c>
      <c r="K1838" s="113">
        <v>0</v>
      </c>
      <c r="L1838" s="113">
        <v>0</v>
      </c>
      <c r="M1838" s="113">
        <v>1</v>
      </c>
      <c r="N1838" s="113"/>
    </row>
    <row r="1839" spans="1:14">
      <c r="A1839" s="269"/>
      <c r="B1839" s="269"/>
      <c r="C1839" s="111" t="s">
        <v>5955</v>
      </c>
      <c r="D1839" s="113">
        <v>1</v>
      </c>
      <c r="E1839" s="113">
        <v>0</v>
      </c>
      <c r="F1839" s="113">
        <v>1</v>
      </c>
      <c r="G1839" s="113">
        <v>0</v>
      </c>
      <c r="H1839" s="113">
        <v>0</v>
      </c>
      <c r="I1839" s="113">
        <v>0</v>
      </c>
      <c r="J1839" s="113">
        <v>0</v>
      </c>
      <c r="K1839" s="113">
        <v>1</v>
      </c>
      <c r="L1839" s="113">
        <v>1</v>
      </c>
      <c r="M1839" s="113">
        <v>0</v>
      </c>
      <c r="N1839" s="113"/>
    </row>
    <row r="1840" spans="1:14">
      <c r="A1840" s="269"/>
      <c r="B1840" s="269"/>
      <c r="C1840" s="111" t="s">
        <v>5956</v>
      </c>
      <c r="D1840" s="113">
        <v>1</v>
      </c>
      <c r="E1840" s="113">
        <v>0</v>
      </c>
      <c r="F1840" s="113">
        <v>0</v>
      </c>
      <c r="G1840" s="113">
        <v>0</v>
      </c>
      <c r="H1840" s="113">
        <v>0</v>
      </c>
      <c r="I1840" s="113">
        <v>0</v>
      </c>
      <c r="J1840" s="113">
        <v>0</v>
      </c>
      <c r="K1840" s="113">
        <v>1</v>
      </c>
      <c r="L1840" s="113">
        <v>0</v>
      </c>
      <c r="M1840" s="113">
        <v>0</v>
      </c>
      <c r="N1840" s="113"/>
    </row>
    <row r="1841" spans="1:14">
      <c r="A1841" s="269"/>
      <c r="B1841" s="269"/>
      <c r="C1841" s="111" t="s">
        <v>2443</v>
      </c>
      <c r="D1841" s="113">
        <v>0</v>
      </c>
      <c r="E1841" s="113">
        <v>0</v>
      </c>
      <c r="F1841" s="113">
        <v>1</v>
      </c>
      <c r="G1841" s="113">
        <v>0</v>
      </c>
      <c r="H1841" s="113">
        <v>0</v>
      </c>
      <c r="I1841" s="113">
        <v>0</v>
      </c>
      <c r="J1841" s="113">
        <v>1</v>
      </c>
      <c r="K1841" s="113">
        <v>0</v>
      </c>
      <c r="L1841" s="113">
        <v>0</v>
      </c>
      <c r="M1841" s="113">
        <v>0</v>
      </c>
      <c r="N1841" s="113"/>
    </row>
    <row r="1842" spans="1:14">
      <c r="A1842" s="269"/>
      <c r="B1842" s="268" t="s">
        <v>1996</v>
      </c>
      <c r="C1842" s="111"/>
      <c r="D1842" s="112">
        <v>0</v>
      </c>
      <c r="E1842" s="112">
        <v>0</v>
      </c>
      <c r="F1842" s="112">
        <v>1</v>
      </c>
      <c r="G1842" s="112">
        <v>0</v>
      </c>
      <c r="H1842" s="112">
        <v>0</v>
      </c>
      <c r="I1842" s="112">
        <v>0</v>
      </c>
      <c r="J1842" s="112"/>
      <c r="K1842" s="112"/>
      <c r="L1842" s="112"/>
      <c r="M1842" s="112"/>
      <c r="N1842" s="112"/>
    </row>
    <row r="1843" spans="1:14">
      <c r="A1843" s="269"/>
      <c r="B1843" s="268"/>
      <c r="C1843" s="111" t="s">
        <v>5957</v>
      </c>
      <c r="D1843" s="113">
        <v>0</v>
      </c>
      <c r="E1843" s="113">
        <v>0</v>
      </c>
      <c r="F1843" s="113">
        <v>1</v>
      </c>
      <c r="G1843" s="113">
        <v>0</v>
      </c>
      <c r="H1843" s="113">
        <v>0</v>
      </c>
      <c r="I1843" s="113">
        <v>0</v>
      </c>
      <c r="J1843" s="113">
        <v>0</v>
      </c>
      <c r="K1843" s="113">
        <v>0</v>
      </c>
      <c r="L1843" s="113">
        <v>0</v>
      </c>
      <c r="M1843" s="113">
        <v>1</v>
      </c>
      <c r="N1843" s="113"/>
    </row>
    <row r="1844" spans="1:14">
      <c r="A1844" s="269" t="s">
        <v>114</v>
      </c>
      <c r="B1844" s="117" t="s">
        <v>1904</v>
      </c>
      <c r="C1844" s="111"/>
      <c r="D1844" s="112">
        <v>201</v>
      </c>
      <c r="E1844" s="112">
        <v>27</v>
      </c>
      <c r="F1844" s="112">
        <v>51</v>
      </c>
      <c r="G1844" s="112">
        <v>2</v>
      </c>
      <c r="H1844" s="112">
        <v>1</v>
      </c>
      <c r="I1844" s="112">
        <v>13</v>
      </c>
      <c r="J1844" s="112"/>
      <c r="K1844" s="112"/>
      <c r="L1844" s="112"/>
      <c r="M1844" s="112"/>
      <c r="N1844" s="112"/>
    </row>
    <row r="1845" spans="1:14">
      <c r="A1845" s="269"/>
      <c r="B1845" s="268" t="s">
        <v>1905</v>
      </c>
      <c r="C1845" s="111"/>
      <c r="D1845" s="112">
        <v>148</v>
      </c>
      <c r="E1845" s="112">
        <v>26</v>
      </c>
      <c r="F1845" s="112">
        <v>36</v>
      </c>
      <c r="G1845" s="112">
        <v>2</v>
      </c>
      <c r="H1845" s="112">
        <v>0</v>
      </c>
      <c r="I1845" s="112">
        <v>13</v>
      </c>
      <c r="J1845" s="112"/>
      <c r="K1845" s="112"/>
      <c r="L1845" s="112"/>
      <c r="M1845" s="112"/>
      <c r="N1845" s="112"/>
    </row>
    <row r="1846" spans="1:14" ht="19">
      <c r="A1846" s="269"/>
      <c r="B1846" s="268"/>
      <c r="C1846" s="111" t="s">
        <v>7679</v>
      </c>
      <c r="D1846" s="113">
        <v>13</v>
      </c>
      <c r="E1846" s="113">
        <v>0</v>
      </c>
      <c r="F1846" s="113">
        <v>1</v>
      </c>
      <c r="G1846" s="113">
        <v>0</v>
      </c>
      <c r="H1846" s="113">
        <v>0</v>
      </c>
      <c r="I1846" s="113">
        <v>0</v>
      </c>
      <c r="J1846" s="113">
        <v>0</v>
      </c>
      <c r="K1846" s="113">
        <v>6</v>
      </c>
      <c r="L1846" s="113">
        <v>4</v>
      </c>
      <c r="M1846" s="113">
        <v>2</v>
      </c>
      <c r="N1846" s="113">
        <v>56746</v>
      </c>
    </row>
    <row r="1847" spans="1:14">
      <c r="A1847" s="269"/>
      <c r="B1847" s="268"/>
      <c r="C1847" s="111" t="s">
        <v>3538</v>
      </c>
      <c r="D1847" s="113">
        <v>1</v>
      </c>
      <c r="E1847" s="113">
        <v>0</v>
      </c>
      <c r="F1847" s="113">
        <v>0</v>
      </c>
      <c r="G1847" s="113">
        <v>0</v>
      </c>
      <c r="H1847" s="113">
        <v>0</v>
      </c>
      <c r="I1847" s="113">
        <v>0</v>
      </c>
      <c r="J1847" s="113">
        <v>0</v>
      </c>
      <c r="K1847" s="113">
        <v>1</v>
      </c>
      <c r="L1847" s="113">
        <v>0</v>
      </c>
      <c r="M1847" s="113">
        <v>0</v>
      </c>
      <c r="N1847" s="113">
        <v>21308</v>
      </c>
    </row>
    <row r="1848" spans="1:14">
      <c r="A1848" s="269"/>
      <c r="B1848" s="268"/>
      <c r="C1848" s="111" t="s">
        <v>5958</v>
      </c>
      <c r="D1848" s="113">
        <v>0</v>
      </c>
      <c r="E1848" s="113">
        <v>0</v>
      </c>
      <c r="F1848" s="113">
        <v>1</v>
      </c>
      <c r="G1848" s="113">
        <v>0</v>
      </c>
      <c r="H1848" s="113">
        <v>0</v>
      </c>
      <c r="I1848" s="113">
        <v>0</v>
      </c>
      <c r="J1848" s="113">
        <v>0</v>
      </c>
      <c r="K1848" s="113">
        <v>0</v>
      </c>
      <c r="L1848" s="113">
        <v>1</v>
      </c>
      <c r="M1848" s="113">
        <v>0</v>
      </c>
      <c r="N1848" s="113">
        <v>10086</v>
      </c>
    </row>
    <row r="1849" spans="1:14" ht="19">
      <c r="A1849" s="269"/>
      <c r="B1849" s="268"/>
      <c r="C1849" s="111" t="s">
        <v>7680</v>
      </c>
      <c r="D1849" s="113">
        <v>5</v>
      </c>
      <c r="E1849" s="113">
        <v>0</v>
      </c>
      <c r="F1849" s="113">
        <v>0</v>
      </c>
      <c r="G1849" s="113">
        <v>0</v>
      </c>
      <c r="H1849" s="113">
        <v>0</v>
      </c>
      <c r="I1849" s="113">
        <v>0</v>
      </c>
      <c r="J1849" s="113">
        <v>1</v>
      </c>
      <c r="K1849" s="113">
        <v>1</v>
      </c>
      <c r="L1849" s="113">
        <v>2</v>
      </c>
      <c r="M1849" s="113">
        <v>0</v>
      </c>
      <c r="N1849" s="113">
        <v>99886</v>
      </c>
    </row>
    <row r="1850" spans="1:14">
      <c r="A1850" s="269"/>
      <c r="B1850" s="268"/>
      <c r="C1850" s="111" t="s">
        <v>3677</v>
      </c>
      <c r="D1850" s="113">
        <v>12</v>
      </c>
      <c r="E1850" s="113">
        <v>2</v>
      </c>
      <c r="F1850" s="113">
        <v>1</v>
      </c>
      <c r="G1850" s="113">
        <v>0</v>
      </c>
      <c r="H1850" s="113">
        <v>0</v>
      </c>
      <c r="I1850" s="113">
        <v>0</v>
      </c>
      <c r="J1850" s="113">
        <v>5</v>
      </c>
      <c r="K1850" s="113">
        <v>5</v>
      </c>
      <c r="L1850" s="113">
        <v>2</v>
      </c>
      <c r="M1850" s="113">
        <v>3</v>
      </c>
      <c r="N1850" s="113">
        <v>104833</v>
      </c>
    </row>
    <row r="1851" spans="1:14">
      <c r="A1851" s="269"/>
      <c r="B1851" s="268"/>
      <c r="C1851" s="111" t="s">
        <v>3545</v>
      </c>
      <c r="D1851" s="113">
        <v>0</v>
      </c>
      <c r="E1851" s="113">
        <v>0</v>
      </c>
      <c r="F1851" s="113">
        <v>1</v>
      </c>
      <c r="G1851" s="113">
        <v>0</v>
      </c>
      <c r="H1851" s="113">
        <v>0</v>
      </c>
      <c r="I1851" s="113">
        <v>0</v>
      </c>
      <c r="J1851" s="113">
        <v>0</v>
      </c>
      <c r="K1851" s="113">
        <v>0</v>
      </c>
      <c r="L1851" s="113">
        <v>1</v>
      </c>
      <c r="M1851" s="113">
        <v>0</v>
      </c>
      <c r="N1851" s="113">
        <v>3855</v>
      </c>
    </row>
    <row r="1852" spans="1:14">
      <c r="A1852" s="269"/>
      <c r="B1852" s="268"/>
      <c r="C1852" s="111" t="s">
        <v>3678</v>
      </c>
      <c r="D1852" s="113">
        <v>1</v>
      </c>
      <c r="E1852" s="113">
        <v>0</v>
      </c>
      <c r="F1852" s="113">
        <v>0</v>
      </c>
      <c r="G1852" s="113">
        <v>0</v>
      </c>
      <c r="H1852" s="113">
        <v>0</v>
      </c>
      <c r="I1852" s="113">
        <v>0</v>
      </c>
      <c r="J1852" s="113">
        <v>0</v>
      </c>
      <c r="K1852" s="113">
        <v>1</v>
      </c>
      <c r="L1852" s="113">
        <v>0</v>
      </c>
      <c r="M1852" s="113">
        <v>0</v>
      </c>
      <c r="N1852" s="113">
        <v>18161</v>
      </c>
    </row>
    <row r="1853" spans="1:14" ht="19">
      <c r="A1853" s="269"/>
      <c r="B1853" s="268"/>
      <c r="C1853" s="111" t="s">
        <v>7681</v>
      </c>
      <c r="D1853" s="113">
        <v>0</v>
      </c>
      <c r="E1853" s="113">
        <v>2</v>
      </c>
      <c r="F1853" s="113">
        <v>1</v>
      </c>
      <c r="G1853" s="113">
        <v>0</v>
      </c>
      <c r="H1853" s="113">
        <v>0</v>
      </c>
      <c r="I1853" s="113">
        <v>0</v>
      </c>
      <c r="J1853" s="113">
        <v>0</v>
      </c>
      <c r="K1853" s="113">
        <v>0</v>
      </c>
      <c r="L1853" s="113">
        <v>1</v>
      </c>
      <c r="M1853" s="113">
        <v>1</v>
      </c>
      <c r="N1853" s="113">
        <v>19313</v>
      </c>
    </row>
    <row r="1854" spans="1:14" ht="19">
      <c r="A1854" s="269"/>
      <c r="B1854" s="268"/>
      <c r="C1854" s="111" t="s">
        <v>7682</v>
      </c>
      <c r="D1854" s="113">
        <v>6</v>
      </c>
      <c r="E1854" s="113">
        <v>0</v>
      </c>
      <c r="F1854" s="113">
        <v>1</v>
      </c>
      <c r="G1854" s="113">
        <v>0</v>
      </c>
      <c r="H1854" s="113">
        <v>0</v>
      </c>
      <c r="I1854" s="113">
        <v>1</v>
      </c>
      <c r="J1854" s="113">
        <v>1</v>
      </c>
      <c r="K1854" s="113">
        <v>2</v>
      </c>
      <c r="L1854" s="113">
        <v>2</v>
      </c>
      <c r="M1854" s="113">
        <v>2</v>
      </c>
      <c r="N1854" s="113">
        <v>59585</v>
      </c>
    </row>
    <row r="1855" spans="1:14" ht="19">
      <c r="A1855" s="269"/>
      <c r="B1855" s="268"/>
      <c r="C1855" s="111" t="s">
        <v>7683</v>
      </c>
      <c r="D1855" s="113">
        <v>15</v>
      </c>
      <c r="E1855" s="113">
        <v>5</v>
      </c>
      <c r="F1855" s="113">
        <v>1</v>
      </c>
      <c r="G1855" s="113">
        <v>2</v>
      </c>
      <c r="H1855" s="113">
        <v>0</v>
      </c>
      <c r="I1855" s="113">
        <v>1</v>
      </c>
      <c r="J1855" s="113">
        <v>8</v>
      </c>
      <c r="K1855" s="113">
        <v>10</v>
      </c>
      <c r="L1855" s="113">
        <v>2</v>
      </c>
      <c r="M1855" s="113">
        <v>3</v>
      </c>
      <c r="N1855" s="113">
        <v>175007</v>
      </c>
    </row>
    <row r="1856" spans="1:14" ht="19">
      <c r="A1856" s="269"/>
      <c r="B1856" s="268"/>
      <c r="C1856" s="111" t="s">
        <v>7684</v>
      </c>
      <c r="D1856" s="113">
        <v>1</v>
      </c>
      <c r="E1856" s="113">
        <v>1</v>
      </c>
      <c r="F1856" s="113">
        <v>2</v>
      </c>
      <c r="G1856" s="113">
        <v>0</v>
      </c>
      <c r="H1856" s="113">
        <v>0</v>
      </c>
      <c r="I1856" s="113">
        <v>1</v>
      </c>
      <c r="J1856" s="113">
        <v>1</v>
      </c>
      <c r="K1856" s="113">
        <v>0</v>
      </c>
      <c r="L1856" s="113">
        <v>1</v>
      </c>
      <c r="M1856" s="113">
        <v>2</v>
      </c>
      <c r="N1856" s="113">
        <v>12506</v>
      </c>
    </row>
    <row r="1857" spans="1:14">
      <c r="A1857" s="269"/>
      <c r="B1857" s="268"/>
      <c r="C1857" s="111" t="s">
        <v>3683</v>
      </c>
      <c r="D1857" s="113">
        <v>2</v>
      </c>
      <c r="E1857" s="113">
        <v>1</v>
      </c>
      <c r="F1857" s="113">
        <v>1</v>
      </c>
      <c r="G1857" s="113">
        <v>0</v>
      </c>
      <c r="H1857" s="113">
        <v>0</v>
      </c>
      <c r="I1857" s="113">
        <v>0</v>
      </c>
      <c r="J1857" s="113">
        <v>1</v>
      </c>
      <c r="K1857" s="113">
        <v>2</v>
      </c>
      <c r="L1857" s="113">
        <v>1</v>
      </c>
      <c r="M1857" s="113">
        <v>0</v>
      </c>
      <c r="N1857" s="113">
        <v>38672</v>
      </c>
    </row>
    <row r="1858" spans="1:14">
      <c r="A1858" s="269"/>
      <c r="B1858" s="268"/>
      <c r="C1858" s="111" t="s">
        <v>5959</v>
      </c>
      <c r="D1858" s="113">
        <v>2</v>
      </c>
      <c r="E1858" s="113">
        <v>0</v>
      </c>
      <c r="F1858" s="113">
        <v>0</v>
      </c>
      <c r="G1858" s="113">
        <v>0</v>
      </c>
      <c r="H1858" s="113">
        <v>0</v>
      </c>
      <c r="I1858" s="113">
        <v>0</v>
      </c>
      <c r="J1858" s="113">
        <v>0</v>
      </c>
      <c r="K1858" s="113">
        <v>0</v>
      </c>
      <c r="L1858" s="113">
        <v>1</v>
      </c>
      <c r="M1858" s="113">
        <v>1</v>
      </c>
      <c r="N1858" s="113">
        <v>110448</v>
      </c>
    </row>
    <row r="1859" spans="1:14" ht="19">
      <c r="A1859" s="269"/>
      <c r="B1859" s="268"/>
      <c r="C1859" s="111" t="s">
        <v>7685</v>
      </c>
      <c r="D1859" s="113">
        <v>7</v>
      </c>
      <c r="E1859" s="113">
        <v>3</v>
      </c>
      <c r="F1859" s="113">
        <v>2</v>
      </c>
      <c r="G1859" s="113">
        <v>0</v>
      </c>
      <c r="H1859" s="113">
        <v>0</v>
      </c>
      <c r="I1859" s="113">
        <v>0</v>
      </c>
      <c r="J1859" s="113">
        <v>3</v>
      </c>
      <c r="K1859" s="113">
        <v>2</v>
      </c>
      <c r="L1859" s="113">
        <v>3</v>
      </c>
      <c r="M1859" s="113">
        <v>3</v>
      </c>
      <c r="N1859" s="113">
        <v>113053</v>
      </c>
    </row>
    <row r="1860" spans="1:14">
      <c r="A1860" s="269"/>
      <c r="B1860" s="268"/>
      <c r="C1860" s="111" t="s">
        <v>3685</v>
      </c>
      <c r="D1860" s="113">
        <v>1</v>
      </c>
      <c r="E1860" s="113">
        <v>0</v>
      </c>
      <c r="F1860" s="113">
        <v>0</v>
      </c>
      <c r="G1860" s="113">
        <v>0</v>
      </c>
      <c r="H1860" s="113">
        <v>0</v>
      </c>
      <c r="I1860" s="113">
        <v>0</v>
      </c>
      <c r="J1860" s="113">
        <v>0</v>
      </c>
      <c r="K1860" s="113">
        <v>1</v>
      </c>
      <c r="L1860" s="113">
        <v>0</v>
      </c>
      <c r="M1860" s="113">
        <v>0</v>
      </c>
      <c r="N1860" s="113">
        <v>7848</v>
      </c>
    </row>
    <row r="1861" spans="1:14">
      <c r="A1861" s="269"/>
      <c r="B1861" s="268"/>
      <c r="C1861" s="111" t="s">
        <v>5960</v>
      </c>
      <c r="D1861" s="113">
        <v>1</v>
      </c>
      <c r="E1861" s="113">
        <v>1</v>
      </c>
      <c r="F1861" s="113">
        <v>2</v>
      </c>
      <c r="G1861" s="113">
        <v>0</v>
      </c>
      <c r="H1861" s="113">
        <v>0</v>
      </c>
      <c r="I1861" s="113">
        <v>0</v>
      </c>
      <c r="J1861" s="113">
        <v>0</v>
      </c>
      <c r="K1861" s="113">
        <v>1</v>
      </c>
      <c r="L1861" s="113">
        <v>2</v>
      </c>
      <c r="M1861" s="113">
        <v>1</v>
      </c>
      <c r="N1861" s="113">
        <v>22960</v>
      </c>
    </row>
    <row r="1862" spans="1:14">
      <c r="A1862" s="269"/>
      <c r="B1862" s="268"/>
      <c r="C1862" s="111" t="s">
        <v>5961</v>
      </c>
      <c r="D1862" s="113">
        <v>0</v>
      </c>
      <c r="E1862" s="113">
        <v>0</v>
      </c>
      <c r="F1862" s="113">
        <v>0</v>
      </c>
      <c r="G1862" s="113">
        <v>0</v>
      </c>
      <c r="H1862" s="113">
        <v>0</v>
      </c>
      <c r="I1862" s="113">
        <v>1</v>
      </c>
      <c r="J1862" s="113">
        <v>0</v>
      </c>
      <c r="K1862" s="113">
        <v>1</v>
      </c>
      <c r="L1862" s="113">
        <v>0</v>
      </c>
      <c r="M1862" s="113">
        <v>0</v>
      </c>
      <c r="N1862" s="113">
        <v>40138</v>
      </c>
    </row>
    <row r="1863" spans="1:14">
      <c r="A1863" s="269"/>
      <c r="B1863" s="268"/>
      <c r="C1863" s="111" t="s">
        <v>5962</v>
      </c>
      <c r="D1863" s="113">
        <v>2</v>
      </c>
      <c r="E1863" s="113">
        <v>0</v>
      </c>
      <c r="F1863" s="113">
        <v>0</v>
      </c>
      <c r="G1863" s="113">
        <v>0</v>
      </c>
      <c r="H1863" s="113">
        <v>0</v>
      </c>
      <c r="I1863" s="113">
        <v>0</v>
      </c>
      <c r="J1863" s="113">
        <v>0</v>
      </c>
      <c r="K1863" s="113">
        <v>0</v>
      </c>
      <c r="L1863" s="113">
        <v>1</v>
      </c>
      <c r="M1863" s="113">
        <v>1</v>
      </c>
      <c r="N1863" s="113">
        <v>9391</v>
      </c>
    </row>
    <row r="1864" spans="1:14">
      <c r="A1864" s="269"/>
      <c r="B1864" s="268"/>
      <c r="C1864" s="111" t="s">
        <v>3686</v>
      </c>
      <c r="D1864" s="113">
        <v>2</v>
      </c>
      <c r="E1864" s="113">
        <v>0</v>
      </c>
      <c r="F1864" s="113">
        <v>0</v>
      </c>
      <c r="G1864" s="113">
        <v>0</v>
      </c>
      <c r="H1864" s="113">
        <v>0</v>
      </c>
      <c r="I1864" s="113">
        <v>0</v>
      </c>
      <c r="J1864" s="113">
        <v>0</v>
      </c>
      <c r="K1864" s="113">
        <v>1</v>
      </c>
      <c r="L1864" s="113">
        <v>0</v>
      </c>
      <c r="M1864" s="113">
        <v>1</v>
      </c>
      <c r="N1864" s="113">
        <v>35498</v>
      </c>
    </row>
    <row r="1865" spans="1:14" ht="19">
      <c r="A1865" s="269"/>
      <c r="B1865" s="268"/>
      <c r="C1865" s="111" t="s">
        <v>7686</v>
      </c>
      <c r="D1865" s="113">
        <v>3</v>
      </c>
      <c r="E1865" s="113">
        <v>0</v>
      </c>
      <c r="F1865" s="113">
        <v>0</v>
      </c>
      <c r="G1865" s="113">
        <v>0</v>
      </c>
      <c r="H1865" s="113">
        <v>0</v>
      </c>
      <c r="I1865" s="113">
        <v>0</v>
      </c>
      <c r="J1865" s="113">
        <v>0</v>
      </c>
      <c r="K1865" s="113">
        <v>1</v>
      </c>
      <c r="L1865" s="113">
        <v>1</v>
      </c>
      <c r="M1865" s="113">
        <v>0</v>
      </c>
      <c r="N1865" s="113">
        <v>21094</v>
      </c>
    </row>
    <row r="1866" spans="1:14">
      <c r="A1866" s="269"/>
      <c r="B1866" s="268"/>
      <c r="C1866" s="111" t="s">
        <v>3687</v>
      </c>
      <c r="D1866" s="113">
        <v>1</v>
      </c>
      <c r="E1866" s="113">
        <v>0</v>
      </c>
      <c r="F1866" s="113">
        <v>0</v>
      </c>
      <c r="G1866" s="113">
        <v>0</v>
      </c>
      <c r="H1866" s="113">
        <v>0</v>
      </c>
      <c r="I1866" s="113">
        <v>0</v>
      </c>
      <c r="J1866" s="113">
        <v>0</v>
      </c>
      <c r="K1866" s="113">
        <v>0</v>
      </c>
      <c r="L1866" s="113">
        <v>1</v>
      </c>
      <c r="M1866" s="113">
        <v>0</v>
      </c>
      <c r="N1866" s="113">
        <v>9383</v>
      </c>
    </row>
    <row r="1867" spans="1:14">
      <c r="A1867" s="269"/>
      <c r="B1867" s="268"/>
      <c r="C1867" s="111" t="s">
        <v>3690</v>
      </c>
      <c r="D1867" s="113">
        <v>5</v>
      </c>
      <c r="E1867" s="113">
        <v>0</v>
      </c>
      <c r="F1867" s="113">
        <v>1</v>
      </c>
      <c r="G1867" s="113">
        <v>0</v>
      </c>
      <c r="H1867" s="113">
        <v>0</v>
      </c>
      <c r="I1867" s="113">
        <v>0</v>
      </c>
      <c r="J1867" s="113">
        <v>2</v>
      </c>
      <c r="K1867" s="113">
        <v>1</v>
      </c>
      <c r="L1867" s="113">
        <v>3</v>
      </c>
      <c r="M1867" s="113">
        <v>0</v>
      </c>
      <c r="N1867" s="113">
        <v>38602</v>
      </c>
    </row>
    <row r="1868" spans="1:14">
      <c r="A1868" s="269"/>
      <c r="B1868" s="268"/>
      <c r="C1868" s="111" t="s">
        <v>3691</v>
      </c>
      <c r="D1868" s="113">
        <v>0</v>
      </c>
      <c r="E1868" s="113">
        <v>0</v>
      </c>
      <c r="F1868" s="113">
        <v>0</v>
      </c>
      <c r="G1868" s="113">
        <v>0</v>
      </c>
      <c r="H1868" s="113">
        <v>0</v>
      </c>
      <c r="I1868" s="113">
        <v>1</v>
      </c>
      <c r="J1868" s="113">
        <v>0</v>
      </c>
      <c r="K1868" s="113">
        <v>0</v>
      </c>
      <c r="L1868" s="113">
        <v>0</v>
      </c>
      <c r="M1868" s="113">
        <v>1</v>
      </c>
      <c r="N1868" s="113">
        <v>16587</v>
      </c>
    </row>
    <row r="1869" spans="1:14" ht="19">
      <c r="A1869" s="269"/>
      <c r="B1869" s="268"/>
      <c r="C1869" s="111" t="s">
        <v>7687</v>
      </c>
      <c r="D1869" s="113">
        <v>26</v>
      </c>
      <c r="E1869" s="113">
        <v>6</v>
      </c>
      <c r="F1869" s="113">
        <v>16</v>
      </c>
      <c r="G1869" s="113">
        <v>0</v>
      </c>
      <c r="H1869" s="113">
        <v>0</v>
      </c>
      <c r="I1869" s="113">
        <v>4</v>
      </c>
      <c r="J1869" s="113">
        <v>17</v>
      </c>
      <c r="K1869" s="113">
        <v>13</v>
      </c>
      <c r="L1869" s="113">
        <v>12</v>
      </c>
      <c r="M1869" s="113">
        <v>5</v>
      </c>
      <c r="N1869" s="113">
        <v>664350</v>
      </c>
    </row>
    <row r="1870" spans="1:14">
      <c r="A1870" s="269"/>
      <c r="B1870" s="268"/>
      <c r="C1870" s="111" t="s">
        <v>4093</v>
      </c>
      <c r="D1870" s="113">
        <v>2</v>
      </c>
      <c r="E1870" s="113">
        <v>0</v>
      </c>
      <c r="F1870" s="113">
        <v>0</v>
      </c>
      <c r="G1870" s="113">
        <v>0</v>
      </c>
      <c r="H1870" s="113">
        <v>0</v>
      </c>
      <c r="I1870" s="113">
        <v>0</v>
      </c>
      <c r="J1870" s="113">
        <v>1</v>
      </c>
      <c r="K1870" s="113">
        <v>0</v>
      </c>
      <c r="L1870" s="113">
        <v>0</v>
      </c>
      <c r="M1870" s="113">
        <v>1</v>
      </c>
      <c r="N1870" s="113">
        <v>35230</v>
      </c>
    </row>
    <row r="1871" spans="1:14" ht="19">
      <c r="A1871" s="269"/>
      <c r="B1871" s="268"/>
      <c r="C1871" s="111" t="s">
        <v>7571</v>
      </c>
      <c r="D1871" s="113">
        <v>15</v>
      </c>
      <c r="E1871" s="113">
        <v>2</v>
      </c>
      <c r="F1871" s="113">
        <v>4</v>
      </c>
      <c r="G1871" s="113">
        <v>0</v>
      </c>
      <c r="H1871" s="113">
        <v>0</v>
      </c>
      <c r="I1871" s="113">
        <v>2</v>
      </c>
      <c r="J1871" s="113">
        <v>6</v>
      </c>
      <c r="K1871" s="113">
        <v>7</v>
      </c>
      <c r="L1871" s="113">
        <v>3</v>
      </c>
      <c r="M1871" s="113">
        <v>6</v>
      </c>
      <c r="N1871" s="113">
        <v>178106</v>
      </c>
    </row>
    <row r="1872" spans="1:14">
      <c r="A1872" s="269"/>
      <c r="B1872" s="268"/>
      <c r="C1872" s="111" t="s">
        <v>3694</v>
      </c>
      <c r="D1872" s="113">
        <v>0</v>
      </c>
      <c r="E1872" s="113">
        <v>1</v>
      </c>
      <c r="F1872" s="113">
        <v>0</v>
      </c>
      <c r="G1872" s="113">
        <v>0</v>
      </c>
      <c r="H1872" s="113">
        <v>0</v>
      </c>
      <c r="I1872" s="113">
        <v>0</v>
      </c>
      <c r="J1872" s="113">
        <v>0</v>
      </c>
      <c r="K1872" s="113">
        <v>0</v>
      </c>
      <c r="L1872" s="113">
        <v>0</v>
      </c>
      <c r="M1872" s="113">
        <v>1</v>
      </c>
      <c r="N1872" s="113">
        <v>19882</v>
      </c>
    </row>
    <row r="1873" spans="1:14">
      <c r="A1873" s="269"/>
      <c r="B1873" s="268"/>
      <c r="C1873" s="111" t="s">
        <v>5963</v>
      </c>
      <c r="D1873" s="113">
        <v>1</v>
      </c>
      <c r="E1873" s="113">
        <v>0</v>
      </c>
      <c r="F1873" s="113">
        <v>0</v>
      </c>
      <c r="G1873" s="113">
        <v>0</v>
      </c>
      <c r="H1873" s="113">
        <v>0</v>
      </c>
      <c r="I1873" s="113">
        <v>0</v>
      </c>
      <c r="J1873" s="113">
        <v>0</v>
      </c>
      <c r="K1873" s="113">
        <v>1</v>
      </c>
      <c r="L1873" s="113">
        <v>0</v>
      </c>
      <c r="M1873" s="113">
        <v>0</v>
      </c>
      <c r="N1873" s="113">
        <v>10764</v>
      </c>
    </row>
    <row r="1874" spans="1:14">
      <c r="A1874" s="269"/>
      <c r="B1874" s="268"/>
      <c r="C1874" s="111" t="s">
        <v>2849</v>
      </c>
      <c r="D1874" s="113">
        <v>7</v>
      </c>
      <c r="E1874" s="113">
        <v>0</v>
      </c>
      <c r="F1874" s="113">
        <v>0</v>
      </c>
      <c r="G1874" s="113">
        <v>0</v>
      </c>
      <c r="H1874" s="113">
        <v>0</v>
      </c>
      <c r="I1874" s="113">
        <v>0</v>
      </c>
      <c r="J1874" s="113">
        <v>0</v>
      </c>
      <c r="K1874" s="113">
        <v>0</v>
      </c>
      <c r="L1874" s="113">
        <v>5</v>
      </c>
      <c r="M1874" s="113">
        <v>2</v>
      </c>
      <c r="N1874" s="113">
        <v>63599</v>
      </c>
    </row>
    <row r="1875" spans="1:14">
      <c r="A1875" s="269"/>
      <c r="B1875" s="268"/>
      <c r="C1875" s="111" t="s">
        <v>5964</v>
      </c>
      <c r="D1875" s="113">
        <v>1</v>
      </c>
      <c r="E1875" s="113">
        <v>0</v>
      </c>
      <c r="F1875" s="113">
        <v>0</v>
      </c>
      <c r="G1875" s="113">
        <v>0</v>
      </c>
      <c r="H1875" s="113">
        <v>0</v>
      </c>
      <c r="I1875" s="113">
        <v>0</v>
      </c>
      <c r="J1875" s="113">
        <v>0</v>
      </c>
      <c r="K1875" s="113">
        <v>1</v>
      </c>
      <c r="L1875" s="113">
        <v>0</v>
      </c>
      <c r="M1875" s="113">
        <v>0</v>
      </c>
      <c r="N1875" s="113">
        <v>8267</v>
      </c>
    </row>
    <row r="1876" spans="1:14">
      <c r="A1876" s="269"/>
      <c r="B1876" s="268"/>
      <c r="C1876" s="111" t="s">
        <v>3696</v>
      </c>
      <c r="D1876" s="113">
        <v>1</v>
      </c>
      <c r="E1876" s="113">
        <v>0</v>
      </c>
      <c r="F1876" s="113">
        <v>0</v>
      </c>
      <c r="G1876" s="113">
        <v>0</v>
      </c>
      <c r="H1876" s="113">
        <v>0</v>
      </c>
      <c r="I1876" s="113">
        <v>0</v>
      </c>
      <c r="J1876" s="113">
        <v>1</v>
      </c>
      <c r="K1876" s="113">
        <v>0</v>
      </c>
      <c r="L1876" s="113">
        <v>0</v>
      </c>
      <c r="M1876" s="113">
        <v>0</v>
      </c>
      <c r="N1876" s="113">
        <v>15643</v>
      </c>
    </row>
    <row r="1877" spans="1:14" ht="19">
      <c r="A1877" s="269"/>
      <c r="B1877" s="268"/>
      <c r="C1877" s="111" t="s">
        <v>7688</v>
      </c>
      <c r="D1877" s="113">
        <v>8</v>
      </c>
      <c r="E1877" s="113">
        <v>1</v>
      </c>
      <c r="F1877" s="113">
        <v>1</v>
      </c>
      <c r="G1877" s="113">
        <v>0</v>
      </c>
      <c r="H1877" s="113">
        <v>0</v>
      </c>
      <c r="I1877" s="113">
        <v>2</v>
      </c>
      <c r="J1877" s="113">
        <v>1</v>
      </c>
      <c r="K1877" s="113">
        <v>3</v>
      </c>
      <c r="L1877" s="113">
        <v>5</v>
      </c>
      <c r="M1877" s="113">
        <v>2</v>
      </c>
      <c r="N1877" s="113">
        <v>56914</v>
      </c>
    </row>
    <row r="1878" spans="1:14">
      <c r="A1878" s="269"/>
      <c r="B1878" s="268"/>
      <c r="C1878" s="111" t="s">
        <v>3698</v>
      </c>
      <c r="D1878" s="113">
        <v>4</v>
      </c>
      <c r="E1878" s="113">
        <v>0</v>
      </c>
      <c r="F1878" s="113">
        <v>0</v>
      </c>
      <c r="G1878" s="113">
        <v>0</v>
      </c>
      <c r="H1878" s="113">
        <v>0</v>
      </c>
      <c r="I1878" s="113">
        <v>0</v>
      </c>
      <c r="J1878" s="113">
        <v>2</v>
      </c>
      <c r="K1878" s="113">
        <v>1</v>
      </c>
      <c r="L1878" s="113">
        <v>0</v>
      </c>
      <c r="M1878" s="113">
        <v>1</v>
      </c>
      <c r="N1878" s="113">
        <v>27617</v>
      </c>
    </row>
    <row r="1879" spans="1:14">
      <c r="A1879" s="269"/>
      <c r="B1879" s="268"/>
      <c r="C1879" s="111" t="s">
        <v>5965</v>
      </c>
      <c r="D1879" s="113">
        <v>3</v>
      </c>
      <c r="E1879" s="113">
        <v>1</v>
      </c>
      <c r="F1879" s="113">
        <v>0</v>
      </c>
      <c r="G1879" s="113">
        <v>0</v>
      </c>
      <c r="H1879" s="113">
        <v>0</v>
      </c>
      <c r="I1879" s="113">
        <v>0</v>
      </c>
      <c r="J1879" s="113">
        <v>0</v>
      </c>
      <c r="K1879" s="113">
        <v>3</v>
      </c>
      <c r="L1879" s="113">
        <v>0</v>
      </c>
      <c r="M1879" s="113">
        <v>1</v>
      </c>
      <c r="N1879" s="113">
        <v>26908</v>
      </c>
    </row>
    <row r="1880" spans="1:14">
      <c r="A1880" s="269"/>
      <c r="B1880" s="269" t="s">
        <v>1951</v>
      </c>
      <c r="C1880" s="111"/>
      <c r="D1880" s="112">
        <v>5</v>
      </c>
      <c r="E1880" s="112">
        <v>0</v>
      </c>
      <c r="F1880" s="112">
        <v>2</v>
      </c>
      <c r="G1880" s="112">
        <v>0</v>
      </c>
      <c r="H1880" s="112">
        <v>1</v>
      </c>
      <c r="I1880" s="112">
        <v>0</v>
      </c>
      <c r="J1880" s="112"/>
      <c r="K1880" s="112"/>
      <c r="L1880" s="112"/>
      <c r="M1880" s="112"/>
      <c r="N1880" s="112"/>
    </row>
    <row r="1881" spans="1:14">
      <c r="A1881" s="269"/>
      <c r="B1881" s="269"/>
      <c r="C1881" s="111" t="s">
        <v>3700</v>
      </c>
      <c r="D1881" s="113">
        <v>2</v>
      </c>
      <c r="E1881" s="113">
        <v>0</v>
      </c>
      <c r="F1881" s="113">
        <v>0</v>
      </c>
      <c r="G1881" s="113">
        <v>0</v>
      </c>
      <c r="H1881" s="113">
        <v>1</v>
      </c>
      <c r="I1881" s="113">
        <v>0</v>
      </c>
      <c r="J1881" s="113">
        <v>1</v>
      </c>
      <c r="K1881" s="113">
        <v>0</v>
      </c>
      <c r="L1881" s="113">
        <v>2</v>
      </c>
      <c r="M1881" s="113">
        <v>0</v>
      </c>
      <c r="N1881" s="113">
        <v>37586</v>
      </c>
    </row>
    <row r="1882" spans="1:14" ht="19">
      <c r="A1882" s="269"/>
      <c r="B1882" s="269"/>
      <c r="C1882" s="111" t="s">
        <v>7689</v>
      </c>
      <c r="D1882" s="113">
        <v>3</v>
      </c>
      <c r="E1882" s="113">
        <v>0</v>
      </c>
      <c r="F1882" s="113">
        <v>2</v>
      </c>
      <c r="G1882" s="113">
        <v>0</v>
      </c>
      <c r="H1882" s="113">
        <v>0</v>
      </c>
      <c r="I1882" s="113">
        <v>0</v>
      </c>
      <c r="J1882" s="113">
        <v>2</v>
      </c>
      <c r="K1882" s="113">
        <v>1</v>
      </c>
      <c r="L1882" s="113">
        <v>0</v>
      </c>
      <c r="M1882" s="113">
        <v>1</v>
      </c>
      <c r="N1882" s="113">
        <v>30571</v>
      </c>
    </row>
    <row r="1883" spans="1:14">
      <c r="A1883" s="269"/>
      <c r="B1883" s="269" t="s">
        <v>1955</v>
      </c>
      <c r="C1883" s="111"/>
      <c r="D1883" s="112">
        <v>39</v>
      </c>
      <c r="E1883" s="112">
        <v>1</v>
      </c>
      <c r="F1883" s="112">
        <v>9</v>
      </c>
      <c r="G1883" s="112">
        <v>0</v>
      </c>
      <c r="H1883" s="112">
        <v>0</v>
      </c>
      <c r="I1883" s="112">
        <v>0</v>
      </c>
      <c r="J1883" s="112"/>
      <c r="K1883" s="112"/>
      <c r="L1883" s="112"/>
      <c r="M1883" s="112"/>
      <c r="N1883" s="112"/>
    </row>
    <row r="1884" spans="1:14">
      <c r="A1884" s="269"/>
      <c r="B1884" s="269"/>
      <c r="C1884" s="111" t="s">
        <v>2000</v>
      </c>
      <c r="D1884" s="113">
        <v>1</v>
      </c>
      <c r="E1884" s="113">
        <v>0</v>
      </c>
      <c r="F1884" s="113">
        <v>0</v>
      </c>
      <c r="G1884" s="113">
        <v>0</v>
      </c>
      <c r="H1884" s="113">
        <v>0</v>
      </c>
      <c r="I1884" s="113">
        <v>0</v>
      </c>
      <c r="J1884" s="113">
        <v>0</v>
      </c>
      <c r="K1884" s="113">
        <v>0</v>
      </c>
      <c r="L1884" s="113">
        <v>1</v>
      </c>
      <c r="M1884" s="113">
        <v>0</v>
      </c>
      <c r="N1884" s="113"/>
    </row>
    <row r="1885" spans="1:14" ht="19">
      <c r="A1885" s="269"/>
      <c r="B1885" s="269"/>
      <c r="C1885" s="111" t="s">
        <v>7690</v>
      </c>
      <c r="D1885" s="113">
        <v>21</v>
      </c>
      <c r="E1885" s="113">
        <v>0</v>
      </c>
      <c r="F1885" s="113">
        <v>1</v>
      </c>
      <c r="G1885" s="113">
        <v>0</v>
      </c>
      <c r="H1885" s="113">
        <v>0</v>
      </c>
      <c r="I1885" s="113">
        <v>0</v>
      </c>
      <c r="J1885" s="113">
        <v>3</v>
      </c>
      <c r="K1885" s="113">
        <v>7</v>
      </c>
      <c r="L1885" s="113">
        <v>2</v>
      </c>
      <c r="M1885" s="113">
        <v>2</v>
      </c>
      <c r="N1885" s="113"/>
    </row>
    <row r="1886" spans="1:14">
      <c r="A1886" s="269"/>
      <c r="B1886" s="269"/>
      <c r="C1886" s="111" t="s">
        <v>1934</v>
      </c>
      <c r="D1886" s="113">
        <v>0</v>
      </c>
      <c r="E1886" s="113">
        <v>0</v>
      </c>
      <c r="F1886" s="113">
        <v>1</v>
      </c>
      <c r="G1886" s="113">
        <v>0</v>
      </c>
      <c r="H1886" s="113">
        <v>0</v>
      </c>
      <c r="I1886" s="113">
        <v>0</v>
      </c>
      <c r="J1886" s="113">
        <v>0</v>
      </c>
      <c r="K1886" s="113">
        <v>0</v>
      </c>
      <c r="L1886" s="113">
        <v>0</v>
      </c>
      <c r="M1886" s="113">
        <v>1</v>
      </c>
      <c r="N1886" s="113"/>
    </row>
    <row r="1887" spans="1:14">
      <c r="A1887" s="269"/>
      <c r="B1887" s="269"/>
      <c r="C1887" s="111" t="s">
        <v>3701</v>
      </c>
      <c r="D1887" s="113">
        <v>1</v>
      </c>
      <c r="E1887" s="113">
        <v>0</v>
      </c>
      <c r="F1887" s="113">
        <v>0</v>
      </c>
      <c r="G1887" s="113">
        <v>0</v>
      </c>
      <c r="H1887" s="113">
        <v>0</v>
      </c>
      <c r="I1887" s="113">
        <v>0</v>
      </c>
      <c r="J1887" s="113">
        <v>0</v>
      </c>
      <c r="K1887" s="113">
        <v>0</v>
      </c>
      <c r="L1887" s="113">
        <v>1</v>
      </c>
      <c r="M1887" s="113">
        <v>0</v>
      </c>
      <c r="N1887" s="113"/>
    </row>
    <row r="1888" spans="1:14">
      <c r="A1888" s="269"/>
      <c r="B1888" s="269"/>
      <c r="C1888" s="111" t="s">
        <v>2642</v>
      </c>
      <c r="D1888" s="113">
        <v>1</v>
      </c>
      <c r="E1888" s="113">
        <v>0</v>
      </c>
      <c r="F1888" s="113">
        <v>1</v>
      </c>
      <c r="G1888" s="113">
        <v>0</v>
      </c>
      <c r="H1888" s="113">
        <v>0</v>
      </c>
      <c r="I1888" s="113">
        <v>0</v>
      </c>
      <c r="J1888" s="113">
        <v>0</v>
      </c>
      <c r="K1888" s="113">
        <v>0</v>
      </c>
      <c r="L1888" s="113">
        <v>2</v>
      </c>
      <c r="M1888" s="113">
        <v>0</v>
      </c>
      <c r="N1888" s="113"/>
    </row>
    <row r="1889" spans="1:14">
      <c r="A1889" s="269"/>
      <c r="B1889" s="269"/>
      <c r="C1889" s="111" t="s">
        <v>5966</v>
      </c>
      <c r="D1889" s="113">
        <v>3</v>
      </c>
      <c r="E1889" s="113">
        <v>0</v>
      </c>
      <c r="F1889" s="113">
        <v>2</v>
      </c>
      <c r="G1889" s="113">
        <v>0</v>
      </c>
      <c r="H1889" s="113">
        <v>0</v>
      </c>
      <c r="I1889" s="113">
        <v>0</v>
      </c>
      <c r="J1889" s="113">
        <v>0</v>
      </c>
      <c r="K1889" s="113">
        <v>1</v>
      </c>
      <c r="L1889" s="113">
        <v>1</v>
      </c>
      <c r="M1889" s="113">
        <v>3</v>
      </c>
      <c r="N1889" s="113"/>
    </row>
    <row r="1890" spans="1:14">
      <c r="A1890" s="269"/>
      <c r="B1890" s="269"/>
      <c r="C1890" s="111" t="s">
        <v>2398</v>
      </c>
      <c r="D1890" s="113">
        <v>1</v>
      </c>
      <c r="E1890" s="113">
        <v>0</v>
      </c>
      <c r="F1890" s="113">
        <v>0</v>
      </c>
      <c r="G1890" s="113">
        <v>0</v>
      </c>
      <c r="H1890" s="113">
        <v>0</v>
      </c>
      <c r="I1890" s="113">
        <v>0</v>
      </c>
      <c r="J1890" s="113">
        <v>0</v>
      </c>
      <c r="K1890" s="113">
        <v>1</v>
      </c>
      <c r="L1890" s="113">
        <v>0</v>
      </c>
      <c r="M1890" s="113">
        <v>0</v>
      </c>
      <c r="N1890" s="113"/>
    </row>
    <row r="1891" spans="1:14" ht="19">
      <c r="A1891" s="269"/>
      <c r="B1891" s="269"/>
      <c r="C1891" s="111" t="s">
        <v>7486</v>
      </c>
      <c r="D1891" s="113">
        <v>10</v>
      </c>
      <c r="E1891" s="113">
        <v>1</v>
      </c>
      <c r="F1891" s="113">
        <v>4</v>
      </c>
      <c r="G1891" s="113">
        <v>0</v>
      </c>
      <c r="H1891" s="113">
        <v>0</v>
      </c>
      <c r="I1891" s="113">
        <v>0</v>
      </c>
      <c r="J1891" s="113">
        <v>1</v>
      </c>
      <c r="K1891" s="113">
        <v>6</v>
      </c>
      <c r="L1891" s="113">
        <v>4</v>
      </c>
      <c r="M1891" s="113">
        <v>2</v>
      </c>
      <c r="N1891" s="113"/>
    </row>
    <row r="1892" spans="1:14">
      <c r="A1892" s="269"/>
      <c r="B1892" s="269"/>
      <c r="C1892" s="111" t="s">
        <v>5967</v>
      </c>
      <c r="D1892" s="113">
        <v>1</v>
      </c>
      <c r="E1892" s="113">
        <v>0</v>
      </c>
      <c r="F1892" s="113">
        <v>0</v>
      </c>
      <c r="G1892" s="113">
        <v>0</v>
      </c>
      <c r="H1892" s="113">
        <v>0</v>
      </c>
      <c r="I1892" s="113">
        <v>0</v>
      </c>
      <c r="J1892" s="113">
        <v>0</v>
      </c>
      <c r="K1892" s="113">
        <v>1</v>
      </c>
      <c r="L1892" s="113">
        <v>0</v>
      </c>
      <c r="M1892" s="113">
        <v>0</v>
      </c>
      <c r="N1892" s="113"/>
    </row>
    <row r="1893" spans="1:14">
      <c r="A1893" s="269"/>
      <c r="B1893" s="269" t="s">
        <v>1963</v>
      </c>
      <c r="C1893" s="111"/>
      <c r="D1893" s="112">
        <v>7</v>
      </c>
      <c r="E1893" s="112">
        <v>0</v>
      </c>
      <c r="F1893" s="112">
        <v>1</v>
      </c>
      <c r="G1893" s="112">
        <v>0</v>
      </c>
      <c r="H1893" s="112">
        <v>0</v>
      </c>
      <c r="I1893" s="112">
        <v>0</v>
      </c>
      <c r="J1893" s="112"/>
      <c r="K1893" s="112"/>
      <c r="L1893" s="112"/>
      <c r="M1893" s="112"/>
      <c r="N1893" s="112"/>
    </row>
    <row r="1894" spans="1:14">
      <c r="A1894" s="269"/>
      <c r="B1894" s="269"/>
      <c r="C1894" s="111" t="s">
        <v>3702</v>
      </c>
      <c r="D1894" s="113">
        <v>1</v>
      </c>
      <c r="E1894" s="113">
        <v>0</v>
      </c>
      <c r="F1894" s="113">
        <v>0</v>
      </c>
      <c r="G1894" s="113">
        <v>0</v>
      </c>
      <c r="H1894" s="113">
        <v>0</v>
      </c>
      <c r="I1894" s="113">
        <v>0</v>
      </c>
      <c r="J1894" s="113">
        <v>0</v>
      </c>
      <c r="K1894" s="113">
        <v>0</v>
      </c>
      <c r="L1894" s="113">
        <v>0</v>
      </c>
      <c r="M1894" s="113">
        <v>1</v>
      </c>
      <c r="N1894" s="113"/>
    </row>
    <row r="1895" spans="1:14">
      <c r="A1895" s="269"/>
      <c r="B1895" s="269"/>
      <c r="C1895" s="111" t="s">
        <v>2250</v>
      </c>
      <c r="D1895" s="113">
        <v>1</v>
      </c>
      <c r="E1895" s="113">
        <v>0</v>
      </c>
      <c r="F1895" s="113">
        <v>0</v>
      </c>
      <c r="G1895" s="113">
        <v>0</v>
      </c>
      <c r="H1895" s="113">
        <v>0</v>
      </c>
      <c r="I1895" s="113">
        <v>0</v>
      </c>
      <c r="J1895" s="113">
        <v>0</v>
      </c>
      <c r="K1895" s="113">
        <v>0</v>
      </c>
      <c r="L1895" s="113">
        <v>1</v>
      </c>
      <c r="M1895" s="113">
        <v>0</v>
      </c>
      <c r="N1895" s="113"/>
    </row>
    <row r="1896" spans="1:14" ht="19">
      <c r="A1896" s="269"/>
      <c r="B1896" s="269"/>
      <c r="C1896" s="111" t="s">
        <v>7616</v>
      </c>
      <c r="D1896" s="113">
        <v>2</v>
      </c>
      <c r="E1896" s="113">
        <v>0</v>
      </c>
      <c r="F1896" s="113">
        <v>0</v>
      </c>
      <c r="G1896" s="113">
        <v>0</v>
      </c>
      <c r="H1896" s="113">
        <v>0</v>
      </c>
      <c r="I1896" s="113">
        <v>0</v>
      </c>
      <c r="J1896" s="113">
        <v>0</v>
      </c>
      <c r="K1896" s="113">
        <v>0</v>
      </c>
      <c r="L1896" s="113">
        <v>0</v>
      </c>
      <c r="M1896" s="113">
        <v>1</v>
      </c>
      <c r="N1896" s="113"/>
    </row>
    <row r="1897" spans="1:14">
      <c r="A1897" s="269"/>
      <c r="B1897" s="269"/>
      <c r="C1897" s="111" t="s">
        <v>5968</v>
      </c>
      <c r="D1897" s="113">
        <v>1</v>
      </c>
      <c r="E1897" s="113">
        <v>0</v>
      </c>
      <c r="F1897" s="113">
        <v>0</v>
      </c>
      <c r="G1897" s="113">
        <v>0</v>
      </c>
      <c r="H1897" s="113">
        <v>0</v>
      </c>
      <c r="I1897" s="113">
        <v>0</v>
      </c>
      <c r="J1897" s="113">
        <v>1</v>
      </c>
      <c r="K1897" s="113">
        <v>0</v>
      </c>
      <c r="L1897" s="113">
        <v>0</v>
      </c>
      <c r="M1897" s="113">
        <v>0</v>
      </c>
      <c r="N1897" s="113"/>
    </row>
    <row r="1898" spans="1:14">
      <c r="A1898" s="269"/>
      <c r="B1898" s="269"/>
      <c r="C1898" s="111" t="s">
        <v>5969</v>
      </c>
      <c r="D1898" s="113">
        <v>1</v>
      </c>
      <c r="E1898" s="113">
        <v>0</v>
      </c>
      <c r="F1898" s="113">
        <v>0</v>
      </c>
      <c r="G1898" s="113">
        <v>0</v>
      </c>
      <c r="H1898" s="113">
        <v>0</v>
      </c>
      <c r="I1898" s="113">
        <v>0</v>
      </c>
      <c r="J1898" s="113">
        <v>0</v>
      </c>
      <c r="K1898" s="113">
        <v>0</v>
      </c>
      <c r="L1898" s="113">
        <v>1</v>
      </c>
      <c r="M1898" s="113">
        <v>0</v>
      </c>
      <c r="N1898" s="113"/>
    </row>
    <row r="1899" spans="1:14">
      <c r="A1899" s="269"/>
      <c r="B1899" s="269"/>
      <c r="C1899" s="111" t="s">
        <v>3704</v>
      </c>
      <c r="D1899" s="113">
        <v>1</v>
      </c>
      <c r="E1899" s="113">
        <v>0</v>
      </c>
      <c r="F1899" s="113">
        <v>0</v>
      </c>
      <c r="G1899" s="113">
        <v>0</v>
      </c>
      <c r="H1899" s="113">
        <v>0</v>
      </c>
      <c r="I1899" s="113">
        <v>0</v>
      </c>
      <c r="J1899" s="113">
        <v>0</v>
      </c>
      <c r="K1899" s="113">
        <v>0</v>
      </c>
      <c r="L1899" s="113">
        <v>1</v>
      </c>
      <c r="M1899" s="113">
        <v>0</v>
      </c>
      <c r="N1899" s="113"/>
    </row>
    <row r="1900" spans="1:14">
      <c r="A1900" s="269"/>
      <c r="B1900" s="269"/>
      <c r="C1900" s="111" t="s">
        <v>3111</v>
      </c>
      <c r="D1900" s="113">
        <v>0</v>
      </c>
      <c r="E1900" s="113">
        <v>0</v>
      </c>
      <c r="F1900" s="113">
        <v>1</v>
      </c>
      <c r="G1900" s="113">
        <v>0</v>
      </c>
      <c r="H1900" s="113">
        <v>0</v>
      </c>
      <c r="I1900" s="113">
        <v>0</v>
      </c>
      <c r="J1900" s="113">
        <v>0</v>
      </c>
      <c r="K1900" s="113">
        <v>1</v>
      </c>
      <c r="L1900" s="113">
        <v>0</v>
      </c>
      <c r="M1900" s="113">
        <v>0</v>
      </c>
      <c r="N1900" s="113"/>
    </row>
    <row r="1901" spans="1:14">
      <c r="A1901" s="269"/>
      <c r="B1901" s="269" t="s">
        <v>2255</v>
      </c>
      <c r="C1901" s="111"/>
      <c r="D1901" s="112">
        <v>2</v>
      </c>
      <c r="E1901" s="112">
        <v>0</v>
      </c>
      <c r="F1901" s="112">
        <v>2</v>
      </c>
      <c r="G1901" s="112">
        <v>0</v>
      </c>
      <c r="H1901" s="112">
        <v>0</v>
      </c>
      <c r="I1901" s="112">
        <v>0</v>
      </c>
      <c r="J1901" s="112"/>
      <c r="K1901" s="112"/>
      <c r="L1901" s="112"/>
      <c r="M1901" s="112"/>
      <c r="N1901" s="112"/>
    </row>
    <row r="1902" spans="1:14">
      <c r="A1902" s="269"/>
      <c r="B1902" s="269"/>
      <c r="C1902" s="111" t="s">
        <v>2366</v>
      </c>
      <c r="D1902" s="113"/>
      <c r="E1902" s="113"/>
      <c r="F1902" s="113"/>
      <c r="G1902" s="113"/>
      <c r="H1902" s="113"/>
      <c r="I1902" s="113"/>
      <c r="J1902" s="113"/>
      <c r="K1902" s="113"/>
      <c r="L1902" s="113"/>
      <c r="M1902" s="113"/>
      <c r="N1902" s="113"/>
    </row>
    <row r="1903" spans="1:14">
      <c r="A1903" s="269"/>
      <c r="B1903" s="269"/>
      <c r="C1903" s="119" t="s">
        <v>5970</v>
      </c>
      <c r="D1903" s="113">
        <v>1</v>
      </c>
      <c r="E1903" s="113">
        <v>0</v>
      </c>
      <c r="F1903" s="113">
        <v>0</v>
      </c>
      <c r="G1903" s="113">
        <v>0</v>
      </c>
      <c r="H1903" s="113">
        <v>0</v>
      </c>
      <c r="I1903" s="113">
        <v>0</v>
      </c>
      <c r="J1903" s="113">
        <v>1</v>
      </c>
      <c r="K1903" s="113">
        <v>0</v>
      </c>
      <c r="L1903" s="113">
        <v>0</v>
      </c>
      <c r="M1903" s="113">
        <v>0</v>
      </c>
      <c r="N1903" s="113"/>
    </row>
    <row r="1904" spans="1:14">
      <c r="A1904" s="269"/>
      <c r="B1904" s="269"/>
      <c r="C1904" s="119" t="s">
        <v>5971</v>
      </c>
      <c r="D1904" s="113">
        <v>1</v>
      </c>
      <c r="E1904" s="113">
        <v>0</v>
      </c>
      <c r="F1904" s="113">
        <v>0</v>
      </c>
      <c r="G1904" s="113">
        <v>0</v>
      </c>
      <c r="H1904" s="113">
        <v>0</v>
      </c>
      <c r="I1904" s="113">
        <v>0</v>
      </c>
      <c r="J1904" s="113">
        <v>0</v>
      </c>
      <c r="K1904" s="113">
        <v>0</v>
      </c>
      <c r="L1904" s="113">
        <v>1</v>
      </c>
      <c r="M1904" s="113">
        <v>0</v>
      </c>
      <c r="N1904" s="113"/>
    </row>
    <row r="1905" spans="1:14">
      <c r="A1905" s="269"/>
      <c r="B1905" s="269"/>
      <c r="C1905" s="119" t="s">
        <v>5972</v>
      </c>
      <c r="D1905" s="113">
        <v>0</v>
      </c>
      <c r="E1905" s="113">
        <v>0</v>
      </c>
      <c r="F1905" s="113">
        <v>1</v>
      </c>
      <c r="G1905" s="113">
        <v>0</v>
      </c>
      <c r="H1905" s="113">
        <v>0</v>
      </c>
      <c r="I1905" s="113">
        <v>0</v>
      </c>
      <c r="J1905" s="113">
        <v>1</v>
      </c>
      <c r="K1905" s="113">
        <v>0</v>
      </c>
      <c r="L1905" s="113">
        <v>0</v>
      </c>
      <c r="M1905" s="113">
        <v>0</v>
      </c>
      <c r="N1905" s="113"/>
    </row>
    <row r="1906" spans="1:14">
      <c r="A1906" s="269"/>
      <c r="B1906" s="269"/>
      <c r="C1906" s="119" t="s">
        <v>5973</v>
      </c>
      <c r="D1906" s="113">
        <v>0</v>
      </c>
      <c r="E1906" s="113">
        <v>0</v>
      </c>
      <c r="F1906" s="113">
        <v>1</v>
      </c>
      <c r="G1906" s="113">
        <v>0</v>
      </c>
      <c r="H1906" s="113">
        <v>0</v>
      </c>
      <c r="I1906" s="113">
        <v>0</v>
      </c>
      <c r="J1906" s="113">
        <v>0</v>
      </c>
      <c r="K1906" s="113">
        <v>1</v>
      </c>
      <c r="L1906" s="113">
        <v>0</v>
      </c>
      <c r="M1906" s="113">
        <v>0</v>
      </c>
      <c r="N1906" s="113"/>
    </row>
    <row r="1907" spans="1:14">
      <c r="A1907" s="269"/>
      <c r="B1907" s="268" t="s">
        <v>2259</v>
      </c>
      <c r="C1907" s="111"/>
      <c r="D1907" s="112">
        <v>0</v>
      </c>
      <c r="E1907" s="112">
        <v>0</v>
      </c>
      <c r="F1907" s="112">
        <v>1</v>
      </c>
      <c r="G1907" s="112">
        <v>0</v>
      </c>
      <c r="H1907" s="112">
        <v>0</v>
      </c>
      <c r="I1907" s="112">
        <v>0</v>
      </c>
      <c r="J1907" s="112"/>
      <c r="K1907" s="112"/>
      <c r="L1907" s="112"/>
      <c r="M1907" s="112"/>
      <c r="N1907" s="112"/>
    </row>
    <row r="1908" spans="1:14">
      <c r="A1908" s="269"/>
      <c r="B1908" s="268"/>
      <c r="C1908" s="111" t="s">
        <v>3711</v>
      </c>
      <c r="D1908" s="113">
        <v>0</v>
      </c>
      <c r="E1908" s="113">
        <v>0</v>
      </c>
      <c r="F1908" s="113">
        <v>1</v>
      </c>
      <c r="G1908" s="113">
        <v>0</v>
      </c>
      <c r="H1908" s="113">
        <v>0</v>
      </c>
      <c r="I1908" s="113">
        <v>0</v>
      </c>
      <c r="J1908" s="113">
        <v>0</v>
      </c>
      <c r="K1908" s="113">
        <v>1</v>
      </c>
      <c r="L1908" s="113">
        <v>0</v>
      </c>
      <c r="M1908" s="113">
        <v>0</v>
      </c>
      <c r="N1908" s="113"/>
    </row>
    <row r="1909" spans="1:14">
      <c r="A1909" s="269" t="s">
        <v>115</v>
      </c>
      <c r="B1909" s="117" t="s">
        <v>1904</v>
      </c>
      <c r="C1909" s="111"/>
      <c r="D1909" s="112">
        <v>117</v>
      </c>
      <c r="E1909" s="112">
        <v>19</v>
      </c>
      <c r="F1909" s="112">
        <v>25</v>
      </c>
      <c r="G1909" s="112">
        <v>1</v>
      </c>
      <c r="H1909" s="112">
        <v>1</v>
      </c>
      <c r="I1909" s="112">
        <v>0</v>
      </c>
      <c r="J1909" s="112"/>
      <c r="K1909" s="112"/>
      <c r="L1909" s="112"/>
      <c r="M1909" s="112"/>
      <c r="N1909" s="112"/>
    </row>
    <row r="1910" spans="1:14">
      <c r="A1910" s="269"/>
      <c r="B1910" s="268" t="s">
        <v>1905</v>
      </c>
      <c r="C1910" s="111"/>
      <c r="D1910" s="112">
        <v>116</v>
      </c>
      <c r="E1910" s="112">
        <v>19</v>
      </c>
      <c r="F1910" s="112">
        <v>25</v>
      </c>
      <c r="G1910" s="112">
        <v>1</v>
      </c>
      <c r="H1910" s="112">
        <v>1</v>
      </c>
      <c r="I1910" s="112">
        <v>0</v>
      </c>
      <c r="J1910" s="112"/>
      <c r="K1910" s="112"/>
      <c r="L1910" s="112"/>
      <c r="M1910" s="112"/>
      <c r="N1910" s="112"/>
    </row>
    <row r="1911" spans="1:14">
      <c r="A1911" s="269"/>
      <c r="B1911" s="268"/>
      <c r="C1911" s="111" t="s">
        <v>3715</v>
      </c>
      <c r="D1911" s="113">
        <v>1</v>
      </c>
      <c r="E1911" s="113">
        <v>0</v>
      </c>
      <c r="F1911" s="113">
        <v>0</v>
      </c>
      <c r="G1911" s="113">
        <v>0</v>
      </c>
      <c r="H1911" s="113">
        <v>0</v>
      </c>
      <c r="I1911" s="113">
        <v>0</v>
      </c>
      <c r="J1911" s="113">
        <v>1</v>
      </c>
      <c r="K1911" s="113">
        <v>0</v>
      </c>
      <c r="L1911" s="113">
        <v>0</v>
      </c>
      <c r="M1911" s="113">
        <v>0</v>
      </c>
      <c r="N1911" s="113">
        <v>6938</v>
      </c>
    </row>
    <row r="1912" spans="1:14">
      <c r="A1912" s="269"/>
      <c r="B1912" s="268"/>
      <c r="C1912" s="111" t="s">
        <v>5974</v>
      </c>
      <c r="D1912" s="113">
        <v>0</v>
      </c>
      <c r="E1912" s="113">
        <v>1</v>
      </c>
      <c r="F1912" s="113">
        <v>0</v>
      </c>
      <c r="G1912" s="113">
        <v>0</v>
      </c>
      <c r="H1912" s="113">
        <v>0</v>
      </c>
      <c r="I1912" s="113">
        <v>0</v>
      </c>
      <c r="J1912" s="113">
        <v>0</v>
      </c>
      <c r="K1912" s="113">
        <v>0</v>
      </c>
      <c r="L1912" s="113">
        <v>1</v>
      </c>
      <c r="M1912" s="113">
        <v>0</v>
      </c>
      <c r="N1912" s="113">
        <v>21595</v>
      </c>
    </row>
    <row r="1913" spans="1:14" ht="19">
      <c r="A1913" s="269"/>
      <c r="B1913" s="268"/>
      <c r="C1913" s="111" t="s">
        <v>7691</v>
      </c>
      <c r="D1913" s="113">
        <v>111</v>
      </c>
      <c r="E1913" s="113">
        <v>14</v>
      </c>
      <c r="F1913" s="113">
        <v>25</v>
      </c>
      <c r="G1913" s="113">
        <v>0</v>
      </c>
      <c r="H1913" s="113">
        <v>1</v>
      </c>
      <c r="I1913" s="113">
        <v>0</v>
      </c>
      <c r="J1913" s="113"/>
      <c r="K1913" s="113">
        <v>57</v>
      </c>
      <c r="L1913" s="113">
        <v>30</v>
      </c>
      <c r="M1913" s="113">
        <v>52</v>
      </c>
      <c r="N1913" s="113">
        <v>1604950</v>
      </c>
    </row>
    <row r="1914" spans="1:14">
      <c r="A1914" s="269"/>
      <c r="B1914" s="268"/>
      <c r="C1914" s="111" t="s">
        <v>5975</v>
      </c>
      <c r="D1914" s="113">
        <v>1</v>
      </c>
      <c r="E1914" s="113">
        <v>0</v>
      </c>
      <c r="F1914" s="113">
        <v>0</v>
      </c>
      <c r="G1914" s="113">
        <v>0</v>
      </c>
      <c r="H1914" s="113">
        <v>0</v>
      </c>
      <c r="I1914" s="113">
        <v>0</v>
      </c>
      <c r="J1914" s="113">
        <v>1</v>
      </c>
      <c r="K1914" s="113">
        <v>0</v>
      </c>
      <c r="L1914" s="113">
        <v>0</v>
      </c>
      <c r="M1914" s="113">
        <v>0</v>
      </c>
      <c r="N1914" s="113">
        <v>30289</v>
      </c>
    </row>
    <row r="1915" spans="1:14">
      <c r="A1915" s="269"/>
      <c r="B1915" s="268"/>
      <c r="C1915" s="111" t="s">
        <v>3722</v>
      </c>
      <c r="D1915" s="113">
        <v>2</v>
      </c>
      <c r="E1915" s="113">
        <v>1</v>
      </c>
      <c r="F1915" s="113">
        <v>0</v>
      </c>
      <c r="G1915" s="113">
        <v>1</v>
      </c>
      <c r="H1915" s="113">
        <v>0</v>
      </c>
      <c r="I1915" s="113">
        <v>0</v>
      </c>
      <c r="J1915" s="113">
        <v>0</v>
      </c>
      <c r="K1915" s="113">
        <v>1</v>
      </c>
      <c r="L1915" s="113">
        <v>3</v>
      </c>
      <c r="M1915" s="113">
        <v>0</v>
      </c>
      <c r="N1915" s="113">
        <v>76580</v>
      </c>
    </row>
    <row r="1916" spans="1:14">
      <c r="A1916" s="269"/>
      <c r="B1916" s="268"/>
      <c r="C1916" s="111" t="s">
        <v>5976</v>
      </c>
      <c r="D1916" s="113">
        <v>0</v>
      </c>
      <c r="E1916" s="113">
        <v>1</v>
      </c>
      <c r="F1916" s="113">
        <v>0</v>
      </c>
      <c r="G1916" s="113">
        <v>0</v>
      </c>
      <c r="H1916" s="113">
        <v>0</v>
      </c>
      <c r="I1916" s="113">
        <v>0</v>
      </c>
      <c r="J1916" s="113">
        <v>0</v>
      </c>
      <c r="K1916" s="113">
        <v>0</v>
      </c>
      <c r="L1916" s="113">
        <v>1</v>
      </c>
      <c r="M1916" s="113">
        <v>0</v>
      </c>
      <c r="N1916" s="113">
        <v>2597</v>
      </c>
    </row>
    <row r="1917" spans="1:14">
      <c r="A1917" s="269"/>
      <c r="B1917" s="268"/>
      <c r="C1917" s="111" t="s">
        <v>3726</v>
      </c>
      <c r="D1917" s="113">
        <v>1</v>
      </c>
      <c r="E1917" s="113">
        <v>2</v>
      </c>
      <c r="F1917" s="113">
        <v>0</v>
      </c>
      <c r="G1917" s="113">
        <v>0</v>
      </c>
      <c r="H1917" s="113">
        <v>0</v>
      </c>
      <c r="I1917" s="113">
        <v>0</v>
      </c>
      <c r="J1917" s="113">
        <v>1</v>
      </c>
      <c r="K1917" s="113">
        <v>0</v>
      </c>
      <c r="L1917" s="113">
        <v>2</v>
      </c>
      <c r="M1917" s="113">
        <v>0</v>
      </c>
      <c r="N1917" s="113">
        <v>15037</v>
      </c>
    </row>
    <row r="1918" spans="1:14">
      <c r="A1918" s="269"/>
      <c r="B1918" s="268" t="s">
        <v>2255</v>
      </c>
      <c r="C1918" s="111"/>
      <c r="D1918" s="112">
        <v>1</v>
      </c>
      <c r="E1918" s="112">
        <v>0</v>
      </c>
      <c r="F1918" s="112">
        <v>0</v>
      </c>
      <c r="G1918" s="112">
        <v>0</v>
      </c>
      <c r="H1918" s="112">
        <v>0</v>
      </c>
      <c r="I1918" s="112">
        <v>0</v>
      </c>
      <c r="J1918" s="112"/>
      <c r="K1918" s="112"/>
      <c r="L1918" s="112"/>
      <c r="M1918" s="112"/>
      <c r="N1918" s="112"/>
    </row>
    <row r="1919" spans="1:14">
      <c r="A1919" s="269"/>
      <c r="B1919" s="268"/>
      <c r="C1919" s="116" t="s">
        <v>5977</v>
      </c>
      <c r="D1919" s="113">
        <v>1</v>
      </c>
      <c r="E1919" s="113">
        <v>0</v>
      </c>
      <c r="F1919" s="113">
        <v>0</v>
      </c>
      <c r="G1919" s="113">
        <v>0</v>
      </c>
      <c r="H1919" s="113">
        <v>0</v>
      </c>
      <c r="I1919" s="113">
        <v>0</v>
      </c>
      <c r="J1919" s="113">
        <v>0</v>
      </c>
      <c r="K1919" s="113">
        <v>1</v>
      </c>
      <c r="L1919" s="113">
        <v>0</v>
      </c>
      <c r="M1919" s="113">
        <v>0</v>
      </c>
      <c r="N1919" s="113"/>
    </row>
    <row r="1920" spans="1:14">
      <c r="A1920" s="269" t="s">
        <v>118</v>
      </c>
      <c r="B1920" s="117" t="s">
        <v>1904</v>
      </c>
      <c r="C1920" s="111"/>
      <c r="D1920" s="112">
        <v>10</v>
      </c>
      <c r="E1920" s="112">
        <v>6</v>
      </c>
      <c r="F1920" s="112">
        <v>3</v>
      </c>
      <c r="G1920" s="112">
        <v>0</v>
      </c>
      <c r="H1920" s="112">
        <v>0</v>
      </c>
      <c r="I1920" s="112">
        <v>0</v>
      </c>
      <c r="J1920" s="112"/>
      <c r="K1920" s="112"/>
      <c r="L1920" s="112"/>
      <c r="M1920" s="112"/>
      <c r="N1920" s="112"/>
    </row>
    <row r="1921" spans="1:14">
      <c r="A1921" s="269"/>
      <c r="B1921" s="268" t="s">
        <v>1905</v>
      </c>
      <c r="C1921" s="111"/>
      <c r="D1921" s="112">
        <v>8</v>
      </c>
      <c r="E1921" s="112">
        <v>3</v>
      </c>
      <c r="F1921" s="112">
        <v>2</v>
      </c>
      <c r="G1921" s="112">
        <v>0</v>
      </c>
      <c r="H1921" s="112">
        <v>0</v>
      </c>
      <c r="I1921" s="112">
        <v>0</v>
      </c>
      <c r="J1921" s="112"/>
      <c r="K1921" s="112"/>
      <c r="L1921" s="112"/>
      <c r="M1921" s="112"/>
      <c r="N1921" s="112"/>
    </row>
    <row r="1922" spans="1:14">
      <c r="A1922" s="269"/>
      <c r="B1922" s="268"/>
      <c r="C1922" s="111" t="s">
        <v>3189</v>
      </c>
      <c r="D1922" s="113">
        <v>1</v>
      </c>
      <c r="E1922" s="113">
        <v>0</v>
      </c>
      <c r="F1922" s="113">
        <v>0</v>
      </c>
      <c r="G1922" s="113">
        <v>0</v>
      </c>
      <c r="H1922" s="113">
        <v>0</v>
      </c>
      <c r="I1922" s="113">
        <v>0</v>
      </c>
      <c r="J1922" s="113">
        <v>1</v>
      </c>
      <c r="K1922" s="113">
        <v>0</v>
      </c>
      <c r="L1922" s="113">
        <v>0</v>
      </c>
      <c r="M1922" s="113">
        <v>0</v>
      </c>
      <c r="N1922" s="113">
        <v>16566</v>
      </c>
    </row>
    <row r="1923" spans="1:14">
      <c r="A1923" s="269"/>
      <c r="B1923" s="268"/>
      <c r="C1923" s="111" t="s">
        <v>2536</v>
      </c>
      <c r="D1923" s="113">
        <v>1</v>
      </c>
      <c r="E1923" s="113">
        <v>1</v>
      </c>
      <c r="F1923" s="113">
        <v>0</v>
      </c>
      <c r="G1923" s="113">
        <v>0</v>
      </c>
      <c r="H1923" s="113">
        <v>0</v>
      </c>
      <c r="I1923" s="113">
        <v>0</v>
      </c>
      <c r="J1923" s="113">
        <v>1</v>
      </c>
      <c r="K1923" s="113">
        <v>1</v>
      </c>
      <c r="L1923" s="113">
        <v>0</v>
      </c>
      <c r="M1923" s="113">
        <v>0</v>
      </c>
      <c r="N1923" s="113">
        <v>22550</v>
      </c>
    </row>
    <row r="1924" spans="1:14">
      <c r="A1924" s="269"/>
      <c r="B1924" s="268"/>
      <c r="C1924" s="111" t="s">
        <v>3759</v>
      </c>
      <c r="D1924" s="113">
        <v>1</v>
      </c>
      <c r="E1924" s="113">
        <v>0</v>
      </c>
      <c r="F1924" s="113">
        <v>0</v>
      </c>
      <c r="G1924" s="113">
        <v>0</v>
      </c>
      <c r="H1924" s="113">
        <v>0</v>
      </c>
      <c r="I1924" s="113">
        <v>0</v>
      </c>
      <c r="J1924" s="113">
        <v>0</v>
      </c>
      <c r="K1924" s="113">
        <v>0</v>
      </c>
      <c r="L1924" s="113">
        <v>1</v>
      </c>
      <c r="M1924" s="113">
        <v>0</v>
      </c>
      <c r="N1924" s="113">
        <v>36216</v>
      </c>
    </row>
    <row r="1925" spans="1:14">
      <c r="A1925" s="269"/>
      <c r="B1925" s="268"/>
      <c r="C1925" s="111" t="s">
        <v>5978</v>
      </c>
      <c r="D1925" s="113">
        <v>1</v>
      </c>
      <c r="E1925" s="113">
        <v>0</v>
      </c>
      <c r="F1925" s="113">
        <v>0</v>
      </c>
      <c r="G1925" s="113">
        <v>0</v>
      </c>
      <c r="H1925" s="113">
        <v>0</v>
      </c>
      <c r="I1925" s="113">
        <v>0</v>
      </c>
      <c r="J1925" s="113">
        <v>0</v>
      </c>
      <c r="K1925" s="113">
        <v>0</v>
      </c>
      <c r="L1925" s="113">
        <v>0</v>
      </c>
      <c r="M1925" s="113">
        <v>1</v>
      </c>
      <c r="N1925" s="113">
        <v>84105</v>
      </c>
    </row>
    <row r="1926" spans="1:14">
      <c r="A1926" s="269"/>
      <c r="B1926" s="268"/>
      <c r="C1926" s="111" t="s">
        <v>2824</v>
      </c>
      <c r="D1926" s="113">
        <v>0</v>
      </c>
      <c r="E1926" s="113">
        <v>1</v>
      </c>
      <c r="F1926" s="113">
        <v>0</v>
      </c>
      <c r="G1926" s="113">
        <v>0</v>
      </c>
      <c r="H1926" s="113">
        <v>0</v>
      </c>
      <c r="I1926" s="113">
        <v>0</v>
      </c>
      <c r="J1926" s="113">
        <v>0</v>
      </c>
      <c r="K1926" s="113">
        <v>0</v>
      </c>
      <c r="L1926" s="113">
        <v>0</v>
      </c>
      <c r="M1926" s="113">
        <v>1</v>
      </c>
      <c r="N1926" s="113">
        <v>22823</v>
      </c>
    </row>
    <row r="1927" spans="1:14">
      <c r="A1927" s="269"/>
      <c r="B1927" s="268"/>
      <c r="C1927" s="111" t="s">
        <v>5979</v>
      </c>
      <c r="D1927" s="113">
        <v>1</v>
      </c>
      <c r="E1927" s="113">
        <v>0</v>
      </c>
      <c r="F1927" s="113">
        <v>0</v>
      </c>
      <c r="G1927" s="113">
        <v>0</v>
      </c>
      <c r="H1927" s="113">
        <v>0</v>
      </c>
      <c r="I1927" s="113">
        <v>0</v>
      </c>
      <c r="J1927" s="113">
        <v>1</v>
      </c>
      <c r="K1927" s="113">
        <v>0</v>
      </c>
      <c r="L1927" s="113">
        <v>0</v>
      </c>
      <c r="M1927" s="113">
        <v>0</v>
      </c>
      <c r="N1927" s="113">
        <v>3584</v>
      </c>
    </row>
    <row r="1928" spans="1:14">
      <c r="A1928" s="269"/>
      <c r="B1928" s="268"/>
      <c r="C1928" s="111" t="s">
        <v>3688</v>
      </c>
      <c r="D1928" s="113">
        <v>1</v>
      </c>
      <c r="E1928" s="113">
        <v>0</v>
      </c>
      <c r="F1928" s="113">
        <v>1</v>
      </c>
      <c r="G1928" s="113">
        <v>0</v>
      </c>
      <c r="H1928" s="113">
        <v>0</v>
      </c>
      <c r="I1928" s="113">
        <v>0</v>
      </c>
      <c r="J1928" s="113">
        <v>0</v>
      </c>
      <c r="K1928" s="113">
        <v>0</v>
      </c>
      <c r="L1928" s="113">
        <v>2</v>
      </c>
      <c r="M1928" s="113">
        <v>0</v>
      </c>
      <c r="N1928" s="113">
        <v>25240</v>
      </c>
    </row>
    <row r="1929" spans="1:14">
      <c r="A1929" s="269"/>
      <c r="B1929" s="268"/>
      <c r="C1929" s="111" t="s">
        <v>3763</v>
      </c>
      <c r="D1929" s="113">
        <v>0</v>
      </c>
      <c r="E1929" s="113">
        <v>1</v>
      </c>
      <c r="F1929" s="113">
        <v>0</v>
      </c>
      <c r="G1929" s="113">
        <v>0</v>
      </c>
      <c r="H1929" s="113">
        <v>0</v>
      </c>
      <c r="I1929" s="113">
        <v>0</v>
      </c>
      <c r="J1929" s="113">
        <v>0</v>
      </c>
      <c r="K1929" s="113">
        <v>0</v>
      </c>
      <c r="L1929" s="113">
        <v>0</v>
      </c>
      <c r="M1929" s="113">
        <v>1</v>
      </c>
      <c r="N1929" s="113">
        <v>33712</v>
      </c>
    </row>
    <row r="1930" spans="1:14">
      <c r="A1930" s="269"/>
      <c r="B1930" s="268"/>
      <c r="C1930" s="111" t="s">
        <v>3766</v>
      </c>
      <c r="D1930" s="113">
        <v>1</v>
      </c>
      <c r="E1930" s="113">
        <v>0</v>
      </c>
      <c r="F1930" s="113">
        <v>0</v>
      </c>
      <c r="G1930" s="113">
        <v>0</v>
      </c>
      <c r="H1930" s="113">
        <v>0</v>
      </c>
      <c r="I1930" s="113">
        <v>0</v>
      </c>
      <c r="J1930" s="113">
        <v>1</v>
      </c>
      <c r="K1930" s="113">
        <v>0</v>
      </c>
      <c r="L1930" s="113">
        <v>0</v>
      </c>
      <c r="M1930" s="113">
        <v>0</v>
      </c>
      <c r="N1930" s="113">
        <v>22676</v>
      </c>
    </row>
    <row r="1931" spans="1:14">
      <c r="A1931" s="269"/>
      <c r="B1931" s="268"/>
      <c r="C1931" s="111" t="s">
        <v>5980</v>
      </c>
      <c r="D1931" s="113">
        <v>0</v>
      </c>
      <c r="E1931" s="113">
        <v>0</v>
      </c>
      <c r="F1931" s="113">
        <v>1</v>
      </c>
      <c r="G1931" s="113">
        <v>0</v>
      </c>
      <c r="H1931" s="113">
        <v>0</v>
      </c>
      <c r="I1931" s="113">
        <v>0</v>
      </c>
      <c r="J1931" s="113">
        <v>0</v>
      </c>
      <c r="K1931" s="113">
        <v>1</v>
      </c>
      <c r="L1931" s="113">
        <v>0</v>
      </c>
      <c r="M1931" s="113">
        <v>0</v>
      </c>
      <c r="N1931" s="113">
        <v>16106</v>
      </c>
    </row>
    <row r="1932" spans="1:14">
      <c r="A1932" s="269"/>
      <c r="B1932" s="268"/>
      <c r="C1932" s="111" t="s">
        <v>5981</v>
      </c>
      <c r="D1932" s="113">
        <v>1</v>
      </c>
      <c r="E1932" s="113">
        <v>0</v>
      </c>
      <c r="F1932" s="113">
        <v>0</v>
      </c>
      <c r="G1932" s="113">
        <v>0</v>
      </c>
      <c r="H1932" s="113">
        <v>0</v>
      </c>
      <c r="I1932" s="113">
        <v>0</v>
      </c>
      <c r="J1932" s="113">
        <v>0</v>
      </c>
      <c r="K1932" s="113">
        <v>0</v>
      </c>
      <c r="L1932" s="113">
        <v>0</v>
      </c>
      <c r="M1932" s="113">
        <v>1</v>
      </c>
      <c r="N1932" s="113">
        <v>83968</v>
      </c>
    </row>
    <row r="1933" spans="1:14">
      <c r="A1933" s="269"/>
      <c r="B1933" s="269" t="s">
        <v>1951</v>
      </c>
      <c r="C1933" s="111"/>
      <c r="D1933" s="112">
        <v>1</v>
      </c>
      <c r="E1933" s="112">
        <v>3</v>
      </c>
      <c r="F1933" s="112">
        <v>1</v>
      </c>
      <c r="G1933" s="112">
        <v>0</v>
      </c>
      <c r="H1933" s="112">
        <v>0</v>
      </c>
      <c r="I1933" s="112">
        <v>0</v>
      </c>
      <c r="J1933" s="112"/>
      <c r="K1933" s="112"/>
      <c r="L1933" s="112"/>
      <c r="M1933" s="112"/>
      <c r="N1933" s="112"/>
    </row>
    <row r="1934" spans="1:14">
      <c r="A1934" s="269"/>
      <c r="B1934" s="269"/>
      <c r="C1934" s="111" t="s">
        <v>5982</v>
      </c>
      <c r="D1934" s="113">
        <v>1</v>
      </c>
      <c r="E1934" s="113">
        <v>1</v>
      </c>
      <c r="F1934" s="113">
        <v>0</v>
      </c>
      <c r="G1934" s="113">
        <v>0</v>
      </c>
      <c r="H1934" s="113">
        <v>0</v>
      </c>
      <c r="I1934" s="113">
        <v>0</v>
      </c>
      <c r="J1934" s="113">
        <v>1</v>
      </c>
      <c r="K1934" s="113">
        <v>0</v>
      </c>
      <c r="L1934" s="113">
        <v>0</v>
      </c>
      <c r="M1934" s="113">
        <v>1</v>
      </c>
      <c r="N1934" s="113">
        <v>10807</v>
      </c>
    </row>
    <row r="1935" spans="1:14">
      <c r="A1935" s="269"/>
      <c r="B1935" s="269"/>
      <c r="C1935" s="111" t="s">
        <v>5983</v>
      </c>
      <c r="D1935" s="113">
        <v>0</v>
      </c>
      <c r="E1935" s="113">
        <v>2</v>
      </c>
      <c r="F1935" s="113">
        <v>1</v>
      </c>
      <c r="G1935" s="113">
        <v>0</v>
      </c>
      <c r="H1935" s="113">
        <v>0</v>
      </c>
      <c r="I1935" s="113">
        <v>0</v>
      </c>
      <c r="J1935" s="113">
        <v>1</v>
      </c>
      <c r="K1935" s="113">
        <v>0</v>
      </c>
      <c r="L1935" s="113">
        <v>1</v>
      </c>
      <c r="M1935" s="113">
        <v>1</v>
      </c>
      <c r="N1935" s="113">
        <v>21108</v>
      </c>
    </row>
    <row r="1936" spans="1:14">
      <c r="A1936" s="269"/>
      <c r="B1936" s="269" t="s">
        <v>2259</v>
      </c>
      <c r="C1936" s="111"/>
      <c r="D1936" s="112">
        <v>1</v>
      </c>
      <c r="E1936" s="112">
        <v>0</v>
      </c>
      <c r="F1936" s="112">
        <v>0</v>
      </c>
      <c r="G1936" s="112">
        <v>0</v>
      </c>
      <c r="H1936" s="112">
        <v>0</v>
      </c>
      <c r="I1936" s="112">
        <v>0</v>
      </c>
      <c r="J1936" s="112"/>
      <c r="K1936" s="112"/>
      <c r="L1936" s="112"/>
      <c r="M1936" s="112"/>
      <c r="N1936" s="112"/>
    </row>
    <row r="1937" spans="1:14">
      <c r="A1937" s="269"/>
      <c r="B1937" s="269"/>
      <c r="C1937" s="111" t="s">
        <v>5984</v>
      </c>
      <c r="D1937" s="113">
        <v>1</v>
      </c>
      <c r="E1937" s="113">
        <v>0</v>
      </c>
      <c r="F1937" s="113">
        <v>0</v>
      </c>
      <c r="G1937" s="113">
        <v>0</v>
      </c>
      <c r="H1937" s="113">
        <v>0</v>
      </c>
      <c r="I1937" s="113">
        <v>0</v>
      </c>
      <c r="J1937" s="113">
        <v>0</v>
      </c>
      <c r="K1937" s="113">
        <v>1</v>
      </c>
      <c r="L1937" s="113">
        <v>0</v>
      </c>
      <c r="M1937" s="113">
        <v>0</v>
      </c>
      <c r="N1937" s="113"/>
    </row>
    <row r="1938" spans="1:14">
      <c r="A1938" s="269" t="s">
        <v>121</v>
      </c>
      <c r="B1938" s="114" t="s">
        <v>1904</v>
      </c>
      <c r="C1938" s="111"/>
      <c r="D1938" s="112">
        <v>49</v>
      </c>
      <c r="E1938" s="112">
        <v>32</v>
      </c>
      <c r="F1938" s="112">
        <v>21</v>
      </c>
      <c r="G1938" s="112">
        <v>2</v>
      </c>
      <c r="H1938" s="112">
        <v>0</v>
      </c>
      <c r="I1938" s="112">
        <v>3</v>
      </c>
      <c r="J1938" s="112"/>
      <c r="K1938" s="112"/>
      <c r="L1938" s="112"/>
      <c r="M1938" s="112"/>
      <c r="N1938" s="112"/>
    </row>
    <row r="1939" spans="1:14">
      <c r="A1939" s="269"/>
      <c r="B1939" s="269" t="s">
        <v>1905</v>
      </c>
      <c r="C1939" s="111"/>
      <c r="D1939" s="112">
        <v>27</v>
      </c>
      <c r="E1939" s="112">
        <v>11</v>
      </c>
      <c r="F1939" s="112">
        <v>16</v>
      </c>
      <c r="G1939" s="112">
        <v>1</v>
      </c>
      <c r="H1939" s="112">
        <v>0</v>
      </c>
      <c r="I1939" s="112">
        <v>2</v>
      </c>
      <c r="J1939" s="112"/>
      <c r="K1939" s="112"/>
      <c r="L1939" s="112"/>
      <c r="M1939" s="112"/>
      <c r="N1939" s="112"/>
    </row>
    <row r="1940" spans="1:14">
      <c r="A1940" s="269"/>
      <c r="B1940" s="269"/>
      <c r="C1940" s="111" t="s">
        <v>3767</v>
      </c>
      <c r="D1940" s="113">
        <v>0</v>
      </c>
      <c r="E1940" s="113">
        <v>0</v>
      </c>
      <c r="F1940" s="113">
        <v>1</v>
      </c>
      <c r="G1940" s="113">
        <v>0</v>
      </c>
      <c r="H1940" s="113">
        <v>0</v>
      </c>
      <c r="I1940" s="113">
        <v>0</v>
      </c>
      <c r="J1940" s="113">
        <v>0</v>
      </c>
      <c r="K1940" s="113"/>
      <c r="L1940" s="113">
        <v>1</v>
      </c>
      <c r="M1940" s="113">
        <v>0</v>
      </c>
      <c r="N1940" s="113">
        <v>2866</v>
      </c>
    </row>
    <row r="1941" spans="1:14">
      <c r="A1941" s="269"/>
      <c r="B1941" s="269"/>
      <c r="C1941" s="111" t="s">
        <v>5985</v>
      </c>
      <c r="D1941" s="113">
        <v>1</v>
      </c>
      <c r="E1941" s="113">
        <v>0</v>
      </c>
      <c r="F1941" s="113">
        <v>0</v>
      </c>
      <c r="G1941" s="113">
        <v>0</v>
      </c>
      <c r="H1941" s="113">
        <v>0</v>
      </c>
      <c r="I1941" s="113">
        <v>0</v>
      </c>
      <c r="J1941" s="113">
        <v>0</v>
      </c>
      <c r="K1941" s="113">
        <v>0</v>
      </c>
      <c r="L1941" s="113">
        <v>1</v>
      </c>
      <c r="M1941" s="113">
        <v>0</v>
      </c>
      <c r="N1941" s="113">
        <v>13293</v>
      </c>
    </row>
    <row r="1942" spans="1:14">
      <c r="A1942" s="269"/>
      <c r="B1942" s="269"/>
      <c r="C1942" s="111" t="s">
        <v>5986</v>
      </c>
      <c r="D1942" s="113">
        <v>3</v>
      </c>
      <c r="E1942" s="113">
        <v>0</v>
      </c>
      <c r="F1942" s="113">
        <v>0</v>
      </c>
      <c r="G1942" s="113">
        <v>0</v>
      </c>
      <c r="H1942" s="113">
        <v>0</v>
      </c>
      <c r="I1942" s="113">
        <v>0</v>
      </c>
      <c r="J1942" s="113">
        <v>0</v>
      </c>
      <c r="K1942" s="113">
        <v>1</v>
      </c>
      <c r="L1942" s="113">
        <v>2</v>
      </c>
      <c r="M1942" s="113"/>
      <c r="N1942" s="113">
        <v>1873</v>
      </c>
    </row>
    <row r="1943" spans="1:14" ht="19">
      <c r="A1943" s="269"/>
      <c r="B1943" s="269"/>
      <c r="C1943" s="111" t="s">
        <v>7692</v>
      </c>
      <c r="D1943" s="113">
        <v>0</v>
      </c>
      <c r="E1943" s="113">
        <v>0</v>
      </c>
      <c r="F1943" s="113">
        <v>2</v>
      </c>
      <c r="G1943" s="113">
        <v>0</v>
      </c>
      <c r="H1943" s="113">
        <v>0</v>
      </c>
      <c r="I1943" s="113">
        <v>0</v>
      </c>
      <c r="J1943" s="113">
        <v>0</v>
      </c>
      <c r="K1943" s="113">
        <v>1</v>
      </c>
      <c r="L1943" s="113">
        <v>0</v>
      </c>
      <c r="M1943" s="113">
        <v>0</v>
      </c>
      <c r="N1943" s="113">
        <v>14088</v>
      </c>
    </row>
    <row r="1944" spans="1:14">
      <c r="A1944" s="269"/>
      <c r="B1944" s="269"/>
      <c r="C1944" s="111" t="s">
        <v>3075</v>
      </c>
      <c r="D1944" s="113">
        <v>1</v>
      </c>
      <c r="E1944" s="113">
        <v>2</v>
      </c>
      <c r="F1944" s="113">
        <v>5</v>
      </c>
      <c r="G1944" s="113">
        <v>0</v>
      </c>
      <c r="H1944" s="113">
        <v>0</v>
      </c>
      <c r="I1944" s="113">
        <v>1</v>
      </c>
      <c r="J1944" s="113">
        <v>1</v>
      </c>
      <c r="K1944" s="113">
        <v>2</v>
      </c>
      <c r="L1944" s="113">
        <v>4</v>
      </c>
      <c r="M1944" s="113">
        <v>2</v>
      </c>
      <c r="N1944" s="113">
        <v>141768</v>
      </c>
    </row>
    <row r="1945" spans="1:14">
      <c r="A1945" s="269"/>
      <c r="B1945" s="269"/>
      <c r="C1945" s="111" t="s">
        <v>2588</v>
      </c>
      <c r="D1945" s="113">
        <v>1</v>
      </c>
      <c r="E1945" s="113">
        <v>0</v>
      </c>
      <c r="F1945" s="113">
        <v>0</v>
      </c>
      <c r="G1945" s="113">
        <v>0</v>
      </c>
      <c r="H1945" s="113">
        <v>0</v>
      </c>
      <c r="I1945" s="113">
        <v>0</v>
      </c>
      <c r="J1945" s="113">
        <v>1</v>
      </c>
      <c r="K1945" s="113">
        <v>0</v>
      </c>
      <c r="L1945" s="113">
        <v>0</v>
      </c>
      <c r="M1945" s="113">
        <v>0</v>
      </c>
      <c r="N1945" s="113">
        <v>8288</v>
      </c>
    </row>
    <row r="1946" spans="1:14">
      <c r="A1946" s="269"/>
      <c r="B1946" s="269"/>
      <c r="C1946" s="111" t="s">
        <v>5987</v>
      </c>
      <c r="D1946" s="113">
        <v>0</v>
      </c>
      <c r="E1946" s="113">
        <v>0</v>
      </c>
      <c r="F1946" s="113">
        <v>1</v>
      </c>
      <c r="G1946" s="113">
        <v>0</v>
      </c>
      <c r="H1946" s="113">
        <v>0</v>
      </c>
      <c r="I1946" s="113">
        <v>0</v>
      </c>
      <c r="J1946" s="113">
        <v>0</v>
      </c>
      <c r="K1946" s="113">
        <v>1</v>
      </c>
      <c r="L1946" s="113">
        <v>0</v>
      </c>
      <c r="M1946" s="113">
        <v>0</v>
      </c>
      <c r="N1946" s="113">
        <v>132255</v>
      </c>
    </row>
    <row r="1947" spans="1:14">
      <c r="A1947" s="269"/>
      <c r="B1947" s="269"/>
      <c r="C1947" s="111" t="s">
        <v>5988</v>
      </c>
      <c r="D1947" s="113">
        <v>1</v>
      </c>
      <c r="E1947" s="113">
        <v>0</v>
      </c>
      <c r="F1947" s="113">
        <v>0</v>
      </c>
      <c r="G1947" s="113">
        <v>0</v>
      </c>
      <c r="H1947" s="113">
        <v>0</v>
      </c>
      <c r="I1947" s="113">
        <v>0</v>
      </c>
      <c r="J1947" s="113">
        <v>1</v>
      </c>
      <c r="K1947" s="113">
        <v>0</v>
      </c>
      <c r="L1947" s="113">
        <v>0</v>
      </c>
      <c r="M1947" s="113">
        <v>0</v>
      </c>
      <c r="N1947" s="113">
        <v>21789</v>
      </c>
    </row>
    <row r="1948" spans="1:14">
      <c r="A1948" s="269"/>
      <c r="B1948" s="269"/>
      <c r="C1948" s="111" t="s">
        <v>5989</v>
      </c>
      <c r="D1948" s="113">
        <v>0</v>
      </c>
      <c r="E1948" s="113">
        <v>0</v>
      </c>
      <c r="F1948" s="113">
        <v>1</v>
      </c>
      <c r="G1948" s="113">
        <v>0</v>
      </c>
      <c r="H1948" s="113">
        <v>0</v>
      </c>
      <c r="I1948" s="113">
        <v>0</v>
      </c>
      <c r="J1948" s="113">
        <v>0</v>
      </c>
      <c r="K1948" s="113">
        <v>0</v>
      </c>
      <c r="L1948" s="113">
        <v>1</v>
      </c>
      <c r="M1948" s="113">
        <v>0</v>
      </c>
      <c r="N1948" s="113">
        <v>401</v>
      </c>
    </row>
    <row r="1949" spans="1:14">
      <c r="A1949" s="269"/>
      <c r="B1949" s="269"/>
      <c r="C1949" s="111" t="s">
        <v>5990</v>
      </c>
      <c r="D1949" s="113">
        <v>1</v>
      </c>
      <c r="E1949" s="113">
        <v>0</v>
      </c>
      <c r="F1949" s="113">
        <v>0</v>
      </c>
      <c r="G1949" s="113">
        <v>0</v>
      </c>
      <c r="H1949" s="113">
        <v>0</v>
      </c>
      <c r="I1949" s="113">
        <v>0</v>
      </c>
      <c r="J1949" s="113">
        <v>0</v>
      </c>
      <c r="K1949" s="113">
        <v>0</v>
      </c>
      <c r="L1949" s="113">
        <v>0</v>
      </c>
      <c r="M1949" s="113">
        <v>1</v>
      </c>
      <c r="N1949" s="113">
        <v>26923</v>
      </c>
    </row>
    <row r="1950" spans="1:14">
      <c r="A1950" s="269"/>
      <c r="B1950" s="269"/>
      <c r="C1950" s="111" t="s">
        <v>3777</v>
      </c>
      <c r="D1950" s="113">
        <v>3</v>
      </c>
      <c r="E1950" s="113">
        <v>2</v>
      </c>
      <c r="F1950" s="113">
        <v>0</v>
      </c>
      <c r="G1950" s="113">
        <v>0</v>
      </c>
      <c r="H1950" s="113">
        <v>0</v>
      </c>
      <c r="I1950" s="113">
        <v>0</v>
      </c>
      <c r="J1950" s="113">
        <v>1</v>
      </c>
      <c r="K1950" s="113">
        <v>0</v>
      </c>
      <c r="L1950" s="113">
        <v>0</v>
      </c>
      <c r="M1950" s="113">
        <v>4</v>
      </c>
      <c r="N1950" s="113">
        <v>45901</v>
      </c>
    </row>
    <row r="1951" spans="1:14">
      <c r="A1951" s="269"/>
      <c r="B1951" s="269"/>
      <c r="C1951" s="111" t="s">
        <v>3175</v>
      </c>
      <c r="D1951" s="113">
        <v>1</v>
      </c>
      <c r="E1951" s="113">
        <v>0</v>
      </c>
      <c r="F1951" s="113">
        <v>0</v>
      </c>
      <c r="G1951" s="113">
        <v>0</v>
      </c>
      <c r="H1951" s="113">
        <v>0</v>
      </c>
      <c r="I1951" s="113">
        <v>1</v>
      </c>
      <c r="J1951" s="113">
        <v>0</v>
      </c>
      <c r="K1951" s="113">
        <v>2</v>
      </c>
      <c r="L1951" s="113">
        <v>0</v>
      </c>
      <c r="M1951" s="113">
        <v>0</v>
      </c>
      <c r="N1951" s="113">
        <v>2459</v>
      </c>
    </row>
    <row r="1952" spans="1:14">
      <c r="A1952" s="269"/>
      <c r="B1952" s="269"/>
      <c r="C1952" s="111" t="s">
        <v>3778</v>
      </c>
      <c r="D1952" s="113">
        <v>1</v>
      </c>
      <c r="E1952" s="113">
        <v>0</v>
      </c>
      <c r="F1952" s="113">
        <v>0</v>
      </c>
      <c r="G1952" s="113">
        <v>0</v>
      </c>
      <c r="H1952" s="113">
        <v>0</v>
      </c>
      <c r="I1952" s="113">
        <v>0</v>
      </c>
      <c r="J1952" s="113">
        <v>1</v>
      </c>
      <c r="K1952" s="113">
        <v>0</v>
      </c>
      <c r="L1952" s="113">
        <v>0</v>
      </c>
      <c r="M1952" s="113">
        <v>0</v>
      </c>
      <c r="N1952" s="113">
        <v>9332</v>
      </c>
    </row>
    <row r="1953" spans="1:14">
      <c r="A1953" s="269"/>
      <c r="B1953" s="269"/>
      <c r="C1953" s="111" t="s">
        <v>5991</v>
      </c>
      <c r="D1953" s="113">
        <v>0</v>
      </c>
      <c r="E1953" s="113">
        <v>1</v>
      </c>
      <c r="F1953" s="113">
        <v>0</v>
      </c>
      <c r="G1953" s="113">
        <v>0</v>
      </c>
      <c r="H1953" s="113">
        <v>0</v>
      </c>
      <c r="I1953" s="113">
        <v>0</v>
      </c>
      <c r="J1953" s="113">
        <v>1</v>
      </c>
      <c r="K1953" s="113">
        <v>0</v>
      </c>
      <c r="L1953" s="113">
        <v>0</v>
      </c>
      <c r="M1953" s="113">
        <v>0</v>
      </c>
      <c r="N1953" s="113">
        <v>7454</v>
      </c>
    </row>
    <row r="1954" spans="1:14">
      <c r="A1954" s="269"/>
      <c r="B1954" s="269"/>
      <c r="C1954" s="111" t="s">
        <v>5992</v>
      </c>
      <c r="D1954" s="113">
        <v>0</v>
      </c>
      <c r="E1954" s="113">
        <v>1</v>
      </c>
      <c r="F1954" s="113">
        <v>0</v>
      </c>
      <c r="G1954" s="113">
        <v>0</v>
      </c>
      <c r="H1954" s="113">
        <v>0</v>
      </c>
      <c r="I1954" s="113">
        <v>0</v>
      </c>
      <c r="J1954" s="113">
        <v>1</v>
      </c>
      <c r="K1954" s="113">
        <v>0</v>
      </c>
      <c r="L1954" s="113">
        <v>0</v>
      </c>
      <c r="M1954" s="113">
        <v>0</v>
      </c>
      <c r="N1954" s="113">
        <v>2958</v>
      </c>
    </row>
    <row r="1955" spans="1:14">
      <c r="A1955" s="269"/>
      <c r="B1955" s="269"/>
      <c r="C1955" s="111" t="s">
        <v>5993</v>
      </c>
      <c r="D1955" s="113">
        <v>0</v>
      </c>
      <c r="E1955" s="113">
        <v>0</v>
      </c>
      <c r="F1955" s="113">
        <v>1</v>
      </c>
      <c r="G1955" s="113">
        <v>0</v>
      </c>
      <c r="H1955" s="113">
        <v>0</v>
      </c>
      <c r="I1955" s="113">
        <v>0</v>
      </c>
      <c r="J1955" s="113">
        <v>0</v>
      </c>
      <c r="K1955" s="113">
        <v>0</v>
      </c>
      <c r="L1955" s="113">
        <v>1</v>
      </c>
      <c r="M1955" s="113">
        <v>0</v>
      </c>
      <c r="N1955" s="113">
        <v>8835</v>
      </c>
    </row>
    <row r="1956" spans="1:14">
      <c r="A1956" s="269"/>
      <c r="B1956" s="269"/>
      <c r="C1956" s="111" t="s">
        <v>3458</v>
      </c>
      <c r="D1956" s="113">
        <v>0</v>
      </c>
      <c r="E1956" s="113">
        <v>0</v>
      </c>
      <c r="F1956" s="113">
        <v>1</v>
      </c>
      <c r="G1956" s="113">
        <v>0</v>
      </c>
      <c r="H1956" s="113">
        <v>0</v>
      </c>
      <c r="I1956" s="113">
        <v>0</v>
      </c>
      <c r="J1956" s="113">
        <v>0</v>
      </c>
      <c r="K1956" s="113">
        <v>1</v>
      </c>
      <c r="L1956" s="113">
        <v>0</v>
      </c>
      <c r="M1956" s="113">
        <v>0</v>
      </c>
      <c r="N1956" s="113">
        <v>23161</v>
      </c>
    </row>
    <row r="1957" spans="1:14">
      <c r="A1957" s="269"/>
      <c r="B1957" s="269"/>
      <c r="C1957" s="111" t="s">
        <v>3780</v>
      </c>
      <c r="D1957" s="113">
        <v>2</v>
      </c>
      <c r="E1957" s="113">
        <v>0</v>
      </c>
      <c r="F1957" s="113">
        <v>1</v>
      </c>
      <c r="G1957" s="113">
        <v>0</v>
      </c>
      <c r="H1957" s="113">
        <v>0</v>
      </c>
      <c r="I1957" s="113">
        <v>0</v>
      </c>
      <c r="J1957" s="113">
        <v>0</v>
      </c>
      <c r="K1957" s="113">
        <v>2</v>
      </c>
      <c r="L1957" s="113">
        <v>0</v>
      </c>
      <c r="M1957" s="113">
        <v>1</v>
      </c>
      <c r="N1957" s="113">
        <v>25808</v>
      </c>
    </row>
    <row r="1958" spans="1:14">
      <c r="A1958" s="269"/>
      <c r="B1958" s="269"/>
      <c r="C1958" s="111" t="s">
        <v>5994</v>
      </c>
      <c r="D1958" s="113">
        <v>0</v>
      </c>
      <c r="E1958" s="113">
        <v>0</v>
      </c>
      <c r="F1958" s="113">
        <v>1</v>
      </c>
      <c r="G1958" s="113">
        <v>0</v>
      </c>
      <c r="H1958" s="113">
        <v>0</v>
      </c>
      <c r="I1958" s="113">
        <v>0</v>
      </c>
      <c r="J1958" s="113">
        <v>0</v>
      </c>
      <c r="K1958" s="113">
        <v>1</v>
      </c>
      <c r="L1958" s="113">
        <v>0</v>
      </c>
      <c r="M1958" s="113">
        <v>0</v>
      </c>
      <c r="N1958" s="113">
        <v>1922</v>
      </c>
    </row>
    <row r="1959" spans="1:14">
      <c r="A1959" s="269"/>
      <c r="B1959" s="269"/>
      <c r="C1959" s="111" t="s">
        <v>3781</v>
      </c>
      <c r="D1959" s="113">
        <v>1</v>
      </c>
      <c r="E1959" s="113">
        <v>2</v>
      </c>
      <c r="F1959" s="113">
        <v>0</v>
      </c>
      <c r="G1959" s="113">
        <v>0</v>
      </c>
      <c r="H1959" s="113">
        <v>0</v>
      </c>
      <c r="I1959" s="113">
        <v>0</v>
      </c>
      <c r="J1959" s="113">
        <v>1</v>
      </c>
      <c r="K1959" s="113">
        <v>1</v>
      </c>
      <c r="L1959" s="113">
        <v>0</v>
      </c>
      <c r="M1959" s="113">
        <v>1</v>
      </c>
      <c r="N1959" s="113">
        <v>13108</v>
      </c>
    </row>
    <row r="1960" spans="1:14">
      <c r="A1960" s="269"/>
      <c r="B1960" s="269"/>
      <c r="C1960" s="111" t="s">
        <v>3902</v>
      </c>
      <c r="D1960" s="113">
        <v>2</v>
      </c>
      <c r="E1960" s="113">
        <v>0</v>
      </c>
      <c r="F1960" s="113">
        <v>0</v>
      </c>
      <c r="G1960" s="113">
        <v>1</v>
      </c>
      <c r="H1960" s="113">
        <v>0</v>
      </c>
      <c r="I1960" s="113">
        <v>0</v>
      </c>
      <c r="J1960" s="113">
        <v>0</v>
      </c>
      <c r="K1960" s="113">
        <v>2</v>
      </c>
      <c r="L1960" s="113">
        <v>0</v>
      </c>
      <c r="M1960" s="113">
        <v>1</v>
      </c>
      <c r="N1960" s="113">
        <v>95657</v>
      </c>
    </row>
    <row r="1961" spans="1:14">
      <c r="A1961" s="269"/>
      <c r="B1961" s="269"/>
      <c r="C1961" s="111" t="s">
        <v>5995</v>
      </c>
      <c r="D1961" s="113">
        <v>1</v>
      </c>
      <c r="E1961" s="113">
        <v>0</v>
      </c>
      <c r="F1961" s="113">
        <v>0</v>
      </c>
      <c r="G1961" s="113">
        <v>0</v>
      </c>
      <c r="H1961" s="113">
        <v>0</v>
      </c>
      <c r="I1961" s="113">
        <v>0</v>
      </c>
      <c r="J1961" s="113">
        <v>0</v>
      </c>
      <c r="K1961" s="113">
        <v>0</v>
      </c>
      <c r="L1961" s="113">
        <v>0</v>
      </c>
      <c r="M1961" s="113">
        <v>1</v>
      </c>
      <c r="N1961" s="113">
        <v>24435</v>
      </c>
    </row>
    <row r="1962" spans="1:14">
      <c r="A1962" s="269"/>
      <c r="B1962" s="269"/>
      <c r="C1962" s="111" t="s">
        <v>3782</v>
      </c>
      <c r="D1962" s="113">
        <v>2</v>
      </c>
      <c r="E1962" s="113">
        <v>0</v>
      </c>
      <c r="F1962" s="113">
        <v>1</v>
      </c>
      <c r="G1962" s="113">
        <v>0</v>
      </c>
      <c r="H1962" s="113">
        <v>0</v>
      </c>
      <c r="I1962" s="113">
        <v>0</v>
      </c>
      <c r="J1962" s="113">
        <v>0</v>
      </c>
      <c r="K1962" s="113">
        <v>2</v>
      </c>
      <c r="L1962" s="113">
        <v>1</v>
      </c>
      <c r="M1962" s="113">
        <v>0</v>
      </c>
      <c r="N1962" s="113">
        <v>17648</v>
      </c>
    </row>
    <row r="1963" spans="1:14">
      <c r="A1963" s="269"/>
      <c r="B1963" s="269"/>
      <c r="C1963" s="111" t="s">
        <v>3784</v>
      </c>
      <c r="D1963" s="113">
        <v>1</v>
      </c>
      <c r="E1963" s="113">
        <v>3</v>
      </c>
      <c r="F1963" s="113">
        <v>0</v>
      </c>
      <c r="G1963" s="113">
        <v>0</v>
      </c>
      <c r="H1963" s="113">
        <v>0</v>
      </c>
      <c r="I1963" s="113">
        <v>0</v>
      </c>
      <c r="J1963" s="113">
        <v>1</v>
      </c>
      <c r="K1963" s="113">
        <v>0</v>
      </c>
      <c r="L1963" s="113">
        <v>0</v>
      </c>
      <c r="M1963" s="113">
        <v>3</v>
      </c>
      <c r="N1963" s="113">
        <v>77334</v>
      </c>
    </row>
    <row r="1964" spans="1:14">
      <c r="A1964" s="269"/>
      <c r="B1964" s="269"/>
      <c r="C1964" s="111" t="s">
        <v>5996</v>
      </c>
      <c r="D1964" s="113">
        <v>1</v>
      </c>
      <c r="E1964" s="113">
        <v>0</v>
      </c>
      <c r="F1964" s="113">
        <v>1</v>
      </c>
      <c r="G1964" s="113">
        <v>0</v>
      </c>
      <c r="H1964" s="113">
        <v>0</v>
      </c>
      <c r="I1964" s="113">
        <v>0</v>
      </c>
      <c r="J1964" s="113">
        <v>0</v>
      </c>
      <c r="K1964" s="113">
        <v>1</v>
      </c>
      <c r="L1964" s="113">
        <v>0</v>
      </c>
      <c r="M1964" s="113">
        <v>1</v>
      </c>
      <c r="N1964" s="113">
        <v>12178</v>
      </c>
    </row>
    <row r="1965" spans="1:14">
      <c r="A1965" s="269"/>
      <c r="B1965" s="269"/>
      <c r="C1965" s="111" t="s">
        <v>5997</v>
      </c>
      <c r="D1965" s="113">
        <v>2</v>
      </c>
      <c r="E1965" s="113">
        <v>0</v>
      </c>
      <c r="F1965" s="113">
        <v>0</v>
      </c>
      <c r="G1965" s="113">
        <v>0</v>
      </c>
      <c r="H1965" s="113">
        <v>0</v>
      </c>
      <c r="I1965" s="113">
        <v>0</v>
      </c>
      <c r="J1965" s="113">
        <v>0</v>
      </c>
      <c r="K1965" s="113">
        <v>1</v>
      </c>
      <c r="L1965" s="113">
        <v>1</v>
      </c>
      <c r="M1965" s="113">
        <v>0</v>
      </c>
      <c r="N1965" s="113">
        <v>5303</v>
      </c>
    </row>
    <row r="1966" spans="1:14">
      <c r="A1966" s="269"/>
      <c r="B1966" s="269"/>
      <c r="C1966" s="111" t="s">
        <v>5877</v>
      </c>
      <c r="D1966" s="113">
        <v>2</v>
      </c>
      <c r="E1966" s="113">
        <v>0</v>
      </c>
      <c r="F1966" s="113">
        <v>0</v>
      </c>
      <c r="G1966" s="113">
        <v>0</v>
      </c>
      <c r="H1966" s="113">
        <v>0</v>
      </c>
      <c r="I1966" s="113">
        <v>0</v>
      </c>
      <c r="J1966" s="113">
        <v>0</v>
      </c>
      <c r="K1966" s="113">
        <v>2</v>
      </c>
      <c r="L1966" s="113">
        <v>0</v>
      </c>
      <c r="M1966" s="113">
        <v>0</v>
      </c>
      <c r="N1966" s="113">
        <v>4333</v>
      </c>
    </row>
    <row r="1967" spans="1:14">
      <c r="A1967" s="269"/>
      <c r="B1967" s="269" t="s">
        <v>1951</v>
      </c>
      <c r="C1967" s="111"/>
      <c r="D1967" s="112">
        <v>0</v>
      </c>
      <c r="E1967" s="112">
        <v>1</v>
      </c>
      <c r="F1967" s="112">
        <v>0</v>
      </c>
      <c r="G1967" s="112">
        <v>0</v>
      </c>
      <c r="H1967" s="112">
        <v>0</v>
      </c>
      <c r="I1967" s="112">
        <v>0</v>
      </c>
      <c r="J1967" s="112"/>
      <c r="K1967" s="112"/>
      <c r="L1967" s="112"/>
      <c r="M1967" s="112"/>
      <c r="N1967" s="112"/>
    </row>
    <row r="1968" spans="1:14">
      <c r="A1968" s="269"/>
      <c r="B1968" s="269"/>
      <c r="C1968" s="116" t="s">
        <v>5998</v>
      </c>
      <c r="D1968" s="113">
        <v>0</v>
      </c>
      <c r="E1968" s="113">
        <v>1</v>
      </c>
      <c r="F1968" s="113">
        <v>0</v>
      </c>
      <c r="G1968" s="113">
        <v>0</v>
      </c>
      <c r="H1968" s="113">
        <v>0</v>
      </c>
      <c r="I1968" s="113">
        <v>0</v>
      </c>
      <c r="J1968" s="113">
        <v>1</v>
      </c>
      <c r="K1968" s="113">
        <v>0</v>
      </c>
      <c r="L1968" s="113">
        <v>0</v>
      </c>
      <c r="M1968" s="113">
        <v>0</v>
      </c>
      <c r="N1968" s="113">
        <v>2480</v>
      </c>
    </row>
    <row r="1969" spans="1:14">
      <c r="A1969" s="269"/>
      <c r="B1969" s="269" t="s">
        <v>1955</v>
      </c>
      <c r="C1969" s="111"/>
      <c r="D1969" s="112">
        <v>10</v>
      </c>
      <c r="E1969" s="112">
        <v>11</v>
      </c>
      <c r="F1969" s="112">
        <v>4</v>
      </c>
      <c r="G1969" s="112">
        <v>1</v>
      </c>
      <c r="H1969" s="112">
        <v>0</v>
      </c>
      <c r="I1969" s="112">
        <v>0</v>
      </c>
      <c r="J1969" s="112"/>
      <c r="K1969" s="112"/>
      <c r="L1969" s="112"/>
      <c r="M1969" s="112"/>
      <c r="N1969" s="112"/>
    </row>
    <row r="1970" spans="1:14">
      <c r="A1970" s="269"/>
      <c r="B1970" s="269"/>
      <c r="C1970" s="111" t="s">
        <v>2532</v>
      </c>
      <c r="D1970" s="113">
        <v>0</v>
      </c>
      <c r="E1970" s="113">
        <v>2</v>
      </c>
      <c r="F1970" s="113">
        <v>0</v>
      </c>
      <c r="G1970" s="113">
        <v>0</v>
      </c>
      <c r="H1970" s="113">
        <v>0</v>
      </c>
      <c r="I1970" s="113">
        <v>0</v>
      </c>
      <c r="J1970" s="113">
        <v>0</v>
      </c>
      <c r="K1970" s="113">
        <v>1</v>
      </c>
      <c r="L1970" s="113">
        <v>1</v>
      </c>
      <c r="M1970" s="113">
        <v>0</v>
      </c>
      <c r="N1970" s="113"/>
    </row>
    <row r="1971" spans="1:14">
      <c r="A1971" s="269"/>
      <c r="B1971" s="269"/>
      <c r="C1971" s="111" t="s">
        <v>5999</v>
      </c>
      <c r="D1971" s="113">
        <v>0</v>
      </c>
      <c r="E1971" s="113">
        <v>7</v>
      </c>
      <c r="F1971" s="113">
        <v>0</v>
      </c>
      <c r="G1971" s="113">
        <v>0</v>
      </c>
      <c r="H1971" s="113">
        <v>0</v>
      </c>
      <c r="I1971" s="113">
        <v>0</v>
      </c>
      <c r="J1971" s="113">
        <v>6</v>
      </c>
      <c r="K1971" s="113">
        <v>0</v>
      </c>
      <c r="L1971" s="113">
        <v>1</v>
      </c>
      <c r="M1971" s="113">
        <v>0</v>
      </c>
      <c r="N1971" s="113"/>
    </row>
    <row r="1972" spans="1:14">
      <c r="A1972" s="269"/>
      <c r="B1972" s="269"/>
      <c r="C1972" s="111" t="s">
        <v>3075</v>
      </c>
      <c r="D1972" s="113">
        <v>4</v>
      </c>
      <c r="E1972" s="113">
        <v>0</v>
      </c>
      <c r="F1972" s="113">
        <v>1</v>
      </c>
      <c r="G1972" s="113">
        <v>0</v>
      </c>
      <c r="H1972" s="113">
        <v>0</v>
      </c>
      <c r="I1972" s="113">
        <v>0</v>
      </c>
      <c r="J1972" s="113">
        <v>2</v>
      </c>
      <c r="K1972" s="113">
        <v>1</v>
      </c>
      <c r="L1972" s="113">
        <v>1</v>
      </c>
      <c r="M1972" s="113">
        <v>1</v>
      </c>
      <c r="N1972" s="113"/>
    </row>
    <row r="1973" spans="1:14">
      <c r="A1973" s="269"/>
      <c r="B1973" s="269"/>
      <c r="C1973" s="111" t="s">
        <v>3787</v>
      </c>
      <c r="D1973" s="113">
        <v>1</v>
      </c>
      <c r="E1973" s="113">
        <v>0</v>
      </c>
      <c r="F1973" s="113">
        <v>0</v>
      </c>
      <c r="G1973" s="113">
        <v>0</v>
      </c>
      <c r="H1973" s="113">
        <v>0</v>
      </c>
      <c r="I1973" s="113">
        <v>0</v>
      </c>
      <c r="J1973" s="113">
        <v>0</v>
      </c>
      <c r="K1973" s="113">
        <v>1</v>
      </c>
      <c r="L1973" s="113">
        <v>0</v>
      </c>
      <c r="M1973" s="113">
        <v>0</v>
      </c>
      <c r="N1973" s="113"/>
    </row>
    <row r="1974" spans="1:14">
      <c r="A1974" s="269"/>
      <c r="B1974" s="269"/>
      <c r="C1974" s="111" t="s">
        <v>2336</v>
      </c>
      <c r="D1974" s="113">
        <v>3</v>
      </c>
      <c r="E1974" s="113">
        <v>0</v>
      </c>
      <c r="F1974" s="113">
        <v>0</v>
      </c>
      <c r="G1974" s="113">
        <v>0</v>
      </c>
      <c r="H1974" s="113">
        <v>0</v>
      </c>
      <c r="I1974" s="113">
        <v>0</v>
      </c>
      <c r="J1974" s="113">
        <v>3</v>
      </c>
      <c r="K1974" s="113">
        <v>0</v>
      </c>
      <c r="L1974" s="113">
        <v>0</v>
      </c>
      <c r="M1974" s="113">
        <v>0</v>
      </c>
      <c r="N1974" s="113"/>
    </row>
    <row r="1975" spans="1:14">
      <c r="A1975" s="269"/>
      <c r="B1975" s="269"/>
      <c r="C1975" s="111" t="s">
        <v>3788</v>
      </c>
      <c r="D1975" s="113">
        <v>0</v>
      </c>
      <c r="E1975" s="113">
        <v>0</v>
      </c>
      <c r="F1975" s="113">
        <v>1</v>
      </c>
      <c r="G1975" s="113">
        <v>0</v>
      </c>
      <c r="H1975" s="113">
        <v>0</v>
      </c>
      <c r="I1975" s="113">
        <v>0</v>
      </c>
      <c r="J1975" s="113">
        <v>0</v>
      </c>
      <c r="K1975" s="113">
        <v>1</v>
      </c>
      <c r="L1975" s="113">
        <v>0</v>
      </c>
      <c r="M1975" s="113">
        <v>0</v>
      </c>
      <c r="N1975" s="113"/>
    </row>
    <row r="1976" spans="1:14">
      <c r="A1976" s="269"/>
      <c r="B1976" s="269"/>
      <c r="C1976" s="111" t="s">
        <v>6000</v>
      </c>
      <c r="D1976" s="113">
        <v>0</v>
      </c>
      <c r="E1976" s="113">
        <v>1</v>
      </c>
      <c r="F1976" s="113">
        <v>0</v>
      </c>
      <c r="G1976" s="113">
        <v>0</v>
      </c>
      <c r="H1976" s="113">
        <v>0</v>
      </c>
      <c r="I1976" s="113">
        <v>0</v>
      </c>
      <c r="J1976" s="113">
        <v>1</v>
      </c>
      <c r="K1976" s="113">
        <v>0</v>
      </c>
      <c r="L1976" s="113">
        <v>0</v>
      </c>
      <c r="M1976" s="113">
        <v>0</v>
      </c>
      <c r="N1976" s="113"/>
    </row>
    <row r="1977" spans="1:14">
      <c r="A1977" s="269"/>
      <c r="B1977" s="269"/>
      <c r="C1977" s="111" t="s">
        <v>3458</v>
      </c>
      <c r="D1977" s="113">
        <v>1</v>
      </c>
      <c r="E1977" s="113">
        <v>0</v>
      </c>
      <c r="F1977" s="113">
        <v>1</v>
      </c>
      <c r="G1977" s="113">
        <v>0</v>
      </c>
      <c r="H1977" s="113">
        <v>0</v>
      </c>
      <c r="I1977" s="113">
        <v>0</v>
      </c>
      <c r="J1977" s="113">
        <v>0</v>
      </c>
      <c r="K1977" s="113">
        <v>0</v>
      </c>
      <c r="L1977" s="113">
        <v>1</v>
      </c>
      <c r="M1977" s="113">
        <v>1</v>
      </c>
      <c r="N1977" s="113"/>
    </row>
    <row r="1978" spans="1:14">
      <c r="A1978" s="269"/>
      <c r="B1978" s="269"/>
      <c r="C1978" s="111" t="s">
        <v>3789</v>
      </c>
      <c r="D1978" s="113">
        <v>0</v>
      </c>
      <c r="E1978" s="113">
        <v>0</v>
      </c>
      <c r="F1978" s="113">
        <v>1</v>
      </c>
      <c r="G1978" s="113">
        <v>0</v>
      </c>
      <c r="H1978" s="113">
        <v>0</v>
      </c>
      <c r="I1978" s="113">
        <v>0</v>
      </c>
      <c r="J1978" s="113">
        <v>1</v>
      </c>
      <c r="K1978" s="113">
        <v>0</v>
      </c>
      <c r="L1978" s="113">
        <v>0</v>
      </c>
      <c r="M1978" s="113">
        <v>0</v>
      </c>
      <c r="N1978" s="113"/>
    </row>
    <row r="1979" spans="1:14">
      <c r="A1979" s="269"/>
      <c r="B1979" s="269"/>
      <c r="C1979" s="111" t="s">
        <v>3790</v>
      </c>
      <c r="D1979" s="113">
        <v>1</v>
      </c>
      <c r="E1979" s="113">
        <v>0</v>
      </c>
      <c r="F1979" s="113">
        <v>0</v>
      </c>
      <c r="G1979" s="113">
        <v>0</v>
      </c>
      <c r="H1979" s="113">
        <v>0</v>
      </c>
      <c r="I1979" s="113">
        <v>0</v>
      </c>
      <c r="J1979" s="113">
        <v>1</v>
      </c>
      <c r="K1979" s="113">
        <v>0</v>
      </c>
      <c r="L1979" s="113">
        <v>0</v>
      </c>
      <c r="M1979" s="113">
        <v>0</v>
      </c>
      <c r="N1979" s="113"/>
    </row>
    <row r="1980" spans="1:14">
      <c r="A1980" s="269"/>
      <c r="B1980" s="269"/>
      <c r="C1980" s="111" t="s">
        <v>6001</v>
      </c>
      <c r="D1980" s="113">
        <v>0</v>
      </c>
      <c r="E1980" s="113">
        <v>1</v>
      </c>
      <c r="F1980" s="113">
        <v>0</v>
      </c>
      <c r="G1980" s="113">
        <v>0</v>
      </c>
      <c r="H1980" s="113">
        <v>0</v>
      </c>
      <c r="I1980" s="113">
        <v>0</v>
      </c>
      <c r="J1980" s="113">
        <v>0</v>
      </c>
      <c r="K1980" s="113">
        <v>1</v>
      </c>
      <c r="L1980" s="113">
        <v>0</v>
      </c>
      <c r="M1980" s="113">
        <v>0</v>
      </c>
      <c r="N1980" s="113"/>
    </row>
    <row r="1981" spans="1:14">
      <c r="A1981" s="269"/>
      <c r="B1981" s="269"/>
      <c r="C1981" s="111" t="s">
        <v>6002</v>
      </c>
      <c r="D1981" s="113">
        <v>0</v>
      </c>
      <c r="E1981" s="113">
        <v>0</v>
      </c>
      <c r="F1981" s="113">
        <v>0</v>
      </c>
      <c r="G1981" s="113">
        <v>1</v>
      </c>
      <c r="H1981" s="113">
        <v>0</v>
      </c>
      <c r="I1981" s="113">
        <v>0</v>
      </c>
      <c r="J1981" s="113">
        <v>0</v>
      </c>
      <c r="K1981" s="113">
        <v>0</v>
      </c>
      <c r="L1981" s="113">
        <v>1</v>
      </c>
      <c r="M1981" s="113">
        <v>0</v>
      </c>
      <c r="N1981" s="113"/>
    </row>
    <row r="1982" spans="1:14">
      <c r="A1982" s="269"/>
      <c r="B1982" s="269" t="s">
        <v>1963</v>
      </c>
      <c r="C1982" s="111"/>
      <c r="D1982" s="112">
        <v>11</v>
      </c>
      <c r="E1982" s="112">
        <v>8</v>
      </c>
      <c r="F1982" s="112">
        <v>0</v>
      </c>
      <c r="G1982" s="112">
        <v>0</v>
      </c>
      <c r="H1982" s="112">
        <v>0</v>
      </c>
      <c r="I1982" s="112">
        <v>1</v>
      </c>
      <c r="J1982" s="112"/>
      <c r="K1982" s="112"/>
      <c r="L1982" s="112"/>
      <c r="M1982" s="112"/>
      <c r="N1982" s="112"/>
    </row>
    <row r="1983" spans="1:14">
      <c r="A1983" s="269"/>
      <c r="B1983" s="269"/>
      <c r="C1983" s="111" t="s">
        <v>6003</v>
      </c>
      <c r="D1983" s="113">
        <v>0</v>
      </c>
      <c r="E1983" s="113">
        <v>1</v>
      </c>
      <c r="F1983" s="113">
        <v>0</v>
      </c>
      <c r="G1983" s="113">
        <v>0</v>
      </c>
      <c r="H1983" s="113">
        <v>0</v>
      </c>
      <c r="I1983" s="113">
        <v>0</v>
      </c>
      <c r="J1983" s="113">
        <v>0</v>
      </c>
      <c r="K1983" s="113">
        <v>0</v>
      </c>
      <c r="L1983" s="113">
        <v>1</v>
      </c>
      <c r="M1983" s="113">
        <v>0</v>
      </c>
      <c r="N1983" s="113"/>
    </row>
    <row r="1984" spans="1:14">
      <c r="A1984" s="269"/>
      <c r="B1984" s="269"/>
      <c r="C1984" s="111" t="s">
        <v>6004</v>
      </c>
      <c r="D1984" s="113">
        <v>1</v>
      </c>
      <c r="E1984" s="113">
        <v>0</v>
      </c>
      <c r="F1984" s="113">
        <v>0</v>
      </c>
      <c r="G1984" s="113">
        <v>0</v>
      </c>
      <c r="H1984" s="113">
        <v>0</v>
      </c>
      <c r="I1984" s="113">
        <v>0</v>
      </c>
      <c r="J1984" s="113">
        <v>0</v>
      </c>
      <c r="K1984" s="113">
        <v>0</v>
      </c>
      <c r="L1984" s="113">
        <v>1</v>
      </c>
      <c r="M1984" s="113">
        <v>0</v>
      </c>
      <c r="N1984" s="113"/>
    </row>
    <row r="1985" spans="1:14">
      <c r="A1985" s="269"/>
      <c r="B1985" s="269"/>
      <c r="C1985" s="111" t="s">
        <v>3515</v>
      </c>
      <c r="D1985" s="113">
        <v>1</v>
      </c>
      <c r="E1985" s="113">
        <v>2</v>
      </c>
      <c r="F1985" s="113">
        <v>0</v>
      </c>
      <c r="G1985" s="113">
        <v>0</v>
      </c>
      <c r="H1985" s="113">
        <v>0</v>
      </c>
      <c r="I1985" s="113">
        <v>0</v>
      </c>
      <c r="J1985" s="113">
        <v>0</v>
      </c>
      <c r="K1985" s="113">
        <v>1</v>
      </c>
      <c r="L1985" s="113">
        <v>2</v>
      </c>
      <c r="M1985" s="113">
        <v>0</v>
      </c>
      <c r="N1985" s="113"/>
    </row>
    <row r="1986" spans="1:14">
      <c r="A1986" s="269"/>
      <c r="B1986" s="269"/>
      <c r="C1986" s="111" t="s">
        <v>3076</v>
      </c>
      <c r="D1986" s="113">
        <v>1</v>
      </c>
      <c r="E1986" s="113">
        <v>0</v>
      </c>
      <c r="F1986" s="113">
        <v>0</v>
      </c>
      <c r="G1986" s="113">
        <v>0</v>
      </c>
      <c r="H1986" s="113">
        <v>0</v>
      </c>
      <c r="I1986" s="113">
        <v>0</v>
      </c>
      <c r="J1986" s="113">
        <v>1</v>
      </c>
      <c r="K1986" s="113">
        <v>0</v>
      </c>
      <c r="L1986" s="113">
        <v>0</v>
      </c>
      <c r="M1986" s="113">
        <v>0</v>
      </c>
      <c r="N1986" s="113"/>
    </row>
    <row r="1987" spans="1:14">
      <c r="A1987" s="269"/>
      <c r="B1987" s="269"/>
      <c r="C1987" s="111" t="s">
        <v>6005</v>
      </c>
      <c r="D1987" s="113">
        <v>2</v>
      </c>
      <c r="E1987" s="113">
        <v>2</v>
      </c>
      <c r="F1987" s="113">
        <v>0</v>
      </c>
      <c r="G1987" s="113">
        <v>0</v>
      </c>
      <c r="H1987" s="113">
        <v>0</v>
      </c>
      <c r="I1987" s="113">
        <v>1</v>
      </c>
      <c r="J1987" s="113">
        <v>2</v>
      </c>
      <c r="K1987" s="113">
        <v>1</v>
      </c>
      <c r="L1987" s="113">
        <v>0</v>
      </c>
      <c r="M1987" s="113">
        <v>2</v>
      </c>
      <c r="N1987" s="113"/>
    </row>
    <row r="1988" spans="1:14">
      <c r="A1988" s="269"/>
      <c r="B1988" s="269"/>
      <c r="C1988" s="111" t="s">
        <v>3865</v>
      </c>
      <c r="D1988" s="113">
        <v>1</v>
      </c>
      <c r="E1988" s="113">
        <v>1</v>
      </c>
      <c r="F1988" s="113">
        <v>0</v>
      </c>
      <c r="G1988" s="113">
        <v>0</v>
      </c>
      <c r="H1988" s="113">
        <v>0</v>
      </c>
      <c r="I1988" s="113">
        <v>0</v>
      </c>
      <c r="J1988" s="113">
        <v>0</v>
      </c>
      <c r="K1988" s="113">
        <v>0</v>
      </c>
      <c r="L1988" s="113">
        <v>1</v>
      </c>
      <c r="M1988" s="113">
        <v>1</v>
      </c>
      <c r="N1988" s="113"/>
    </row>
    <row r="1989" spans="1:14">
      <c r="A1989" s="269"/>
      <c r="B1989" s="269"/>
      <c r="C1989" s="111" t="s">
        <v>2652</v>
      </c>
      <c r="D1989" s="113">
        <v>1</v>
      </c>
      <c r="E1989" s="113">
        <v>0</v>
      </c>
      <c r="F1989" s="113">
        <v>0</v>
      </c>
      <c r="G1989" s="113">
        <v>0</v>
      </c>
      <c r="H1989" s="113">
        <v>0</v>
      </c>
      <c r="I1989" s="113">
        <v>0</v>
      </c>
      <c r="J1989" s="113">
        <v>1</v>
      </c>
      <c r="K1989" s="113">
        <v>0</v>
      </c>
      <c r="L1989" s="113">
        <v>0</v>
      </c>
      <c r="M1989" s="113">
        <v>0</v>
      </c>
      <c r="N1989" s="113"/>
    </row>
    <row r="1990" spans="1:14">
      <c r="A1990" s="269"/>
      <c r="B1990" s="269"/>
      <c r="C1990" s="111" t="s">
        <v>3175</v>
      </c>
      <c r="D1990" s="113">
        <v>1</v>
      </c>
      <c r="E1990" s="113">
        <v>0</v>
      </c>
      <c r="F1990" s="113">
        <v>0</v>
      </c>
      <c r="G1990" s="113">
        <v>0</v>
      </c>
      <c r="H1990" s="113">
        <v>0</v>
      </c>
      <c r="I1990" s="113">
        <v>0</v>
      </c>
      <c r="J1990" s="113">
        <v>1</v>
      </c>
      <c r="K1990" s="113">
        <v>0</v>
      </c>
      <c r="L1990" s="113">
        <v>0</v>
      </c>
      <c r="M1990" s="113"/>
      <c r="N1990" s="113"/>
    </row>
    <row r="1991" spans="1:14">
      <c r="A1991" s="269"/>
      <c r="B1991" s="269"/>
      <c r="C1991" s="111" t="s">
        <v>6006</v>
      </c>
      <c r="D1991" s="113">
        <v>3</v>
      </c>
      <c r="E1991" s="113">
        <v>0</v>
      </c>
      <c r="F1991" s="113">
        <v>0</v>
      </c>
      <c r="G1991" s="113">
        <v>0</v>
      </c>
      <c r="H1991" s="113">
        <v>0</v>
      </c>
      <c r="I1991" s="113">
        <v>0</v>
      </c>
      <c r="J1991" s="113">
        <v>2</v>
      </c>
      <c r="K1991" s="113">
        <v>1</v>
      </c>
      <c r="L1991" s="113">
        <v>0</v>
      </c>
      <c r="M1991" s="113">
        <v>0</v>
      </c>
      <c r="N1991" s="113"/>
    </row>
    <row r="1992" spans="1:14">
      <c r="A1992" s="269"/>
      <c r="B1992" s="269"/>
      <c r="C1992" s="111" t="s">
        <v>2444</v>
      </c>
      <c r="D1992" s="113">
        <v>0</v>
      </c>
      <c r="E1992" s="113">
        <v>2</v>
      </c>
      <c r="F1992" s="113">
        <v>0</v>
      </c>
      <c r="G1992" s="113">
        <v>0</v>
      </c>
      <c r="H1992" s="113">
        <v>0</v>
      </c>
      <c r="I1992" s="113">
        <v>0</v>
      </c>
      <c r="J1992" s="113">
        <v>1</v>
      </c>
      <c r="K1992" s="113">
        <v>1</v>
      </c>
      <c r="L1992" s="113">
        <v>0</v>
      </c>
      <c r="M1992" s="113">
        <v>0</v>
      </c>
      <c r="N1992" s="113"/>
    </row>
    <row r="1993" spans="1:14">
      <c r="A1993" s="269"/>
      <c r="B1993" s="269" t="s">
        <v>2255</v>
      </c>
      <c r="C1993" s="111"/>
      <c r="D1993" s="112">
        <v>1</v>
      </c>
      <c r="E1993" s="112">
        <v>1</v>
      </c>
      <c r="F1993" s="112">
        <v>0</v>
      </c>
      <c r="G1993" s="112">
        <v>0</v>
      </c>
      <c r="H1993" s="112">
        <v>0</v>
      </c>
      <c r="I1993" s="112">
        <v>0</v>
      </c>
      <c r="J1993" s="112"/>
      <c r="K1993" s="112"/>
      <c r="L1993" s="112"/>
      <c r="M1993" s="112"/>
      <c r="N1993" s="112"/>
    </row>
    <row r="1994" spans="1:14">
      <c r="A1994" s="269"/>
      <c r="B1994" s="269"/>
      <c r="C1994" s="111" t="s">
        <v>2256</v>
      </c>
      <c r="D1994" s="113"/>
      <c r="E1994" s="113"/>
      <c r="F1994" s="113"/>
      <c r="G1994" s="113"/>
      <c r="H1994" s="113"/>
      <c r="I1994" s="113"/>
      <c r="J1994" s="113"/>
      <c r="K1994" s="113"/>
      <c r="L1994" s="113"/>
      <c r="M1994" s="113"/>
      <c r="N1994" s="113"/>
    </row>
    <row r="1995" spans="1:14">
      <c r="A1995" s="269"/>
      <c r="B1995" s="269"/>
      <c r="C1995" s="119" t="s">
        <v>6007</v>
      </c>
      <c r="D1995" s="113">
        <v>0</v>
      </c>
      <c r="E1995" s="113">
        <v>1</v>
      </c>
      <c r="F1995" s="113">
        <v>0</v>
      </c>
      <c r="G1995" s="113">
        <v>0</v>
      </c>
      <c r="H1995" s="113">
        <v>0</v>
      </c>
      <c r="I1995" s="113">
        <v>0</v>
      </c>
      <c r="J1995" s="113">
        <v>0</v>
      </c>
      <c r="K1995" s="113">
        <v>0</v>
      </c>
      <c r="L1995" s="113">
        <v>1</v>
      </c>
      <c r="M1995" s="113">
        <v>0</v>
      </c>
      <c r="N1995" s="113"/>
    </row>
    <row r="1996" spans="1:14">
      <c r="A1996" s="269"/>
      <c r="B1996" s="269"/>
      <c r="C1996" s="119" t="s">
        <v>6008</v>
      </c>
      <c r="D1996" s="113">
        <v>1</v>
      </c>
      <c r="E1996" s="113">
        <v>0</v>
      </c>
      <c r="F1996" s="113">
        <v>0</v>
      </c>
      <c r="G1996" s="113">
        <v>0</v>
      </c>
      <c r="H1996" s="113">
        <v>0</v>
      </c>
      <c r="I1996" s="113">
        <v>0</v>
      </c>
      <c r="J1996" s="113">
        <v>1</v>
      </c>
      <c r="K1996" s="113">
        <v>0</v>
      </c>
      <c r="L1996" s="113">
        <v>0</v>
      </c>
      <c r="M1996" s="113">
        <v>0</v>
      </c>
      <c r="N1996" s="113"/>
    </row>
    <row r="1997" spans="1:14">
      <c r="A1997" s="269"/>
      <c r="B1997" s="269" t="s">
        <v>2259</v>
      </c>
      <c r="C1997" s="111"/>
      <c r="D1997" s="112">
        <v>0</v>
      </c>
      <c r="E1997" s="112">
        <v>0</v>
      </c>
      <c r="F1997" s="112">
        <v>1</v>
      </c>
      <c r="G1997" s="112">
        <v>0</v>
      </c>
      <c r="H1997" s="112">
        <v>0</v>
      </c>
      <c r="I1997" s="112">
        <v>0</v>
      </c>
      <c r="J1997" s="112"/>
      <c r="K1997" s="112"/>
      <c r="L1997" s="112"/>
      <c r="M1997" s="112"/>
      <c r="N1997" s="112"/>
    </row>
    <row r="1998" spans="1:14">
      <c r="A1998" s="269"/>
      <c r="B1998" s="269"/>
      <c r="C1998" s="111" t="s">
        <v>6009</v>
      </c>
      <c r="D1998" s="113">
        <v>0</v>
      </c>
      <c r="E1998" s="113">
        <v>0</v>
      </c>
      <c r="F1998" s="113">
        <v>1</v>
      </c>
      <c r="G1998" s="113">
        <v>0</v>
      </c>
      <c r="H1998" s="113">
        <v>0</v>
      </c>
      <c r="I1998" s="113">
        <v>0</v>
      </c>
      <c r="J1998" s="113">
        <v>0</v>
      </c>
      <c r="K1998" s="113">
        <v>0</v>
      </c>
      <c r="L1998" s="113">
        <v>0</v>
      </c>
      <c r="M1998" s="113">
        <v>1</v>
      </c>
      <c r="N1998" s="113"/>
    </row>
    <row r="1999" spans="1:14">
      <c r="A1999" s="269" t="s">
        <v>122</v>
      </c>
      <c r="B1999" s="114" t="s">
        <v>1904</v>
      </c>
      <c r="C1999" s="111"/>
      <c r="D1999" s="112">
        <v>15</v>
      </c>
      <c r="E1999" s="112">
        <v>2</v>
      </c>
      <c r="F1999" s="112">
        <v>9</v>
      </c>
      <c r="G1999" s="112">
        <v>0</v>
      </c>
      <c r="H1999" s="112">
        <v>2</v>
      </c>
      <c r="I1999" s="112">
        <v>0</v>
      </c>
      <c r="J1999" s="112"/>
      <c r="K1999" s="112"/>
      <c r="L1999" s="112"/>
      <c r="M1999" s="112"/>
      <c r="N1999" s="112"/>
    </row>
    <row r="2000" spans="1:14">
      <c r="A2000" s="269"/>
      <c r="B2000" s="269" t="s">
        <v>1905</v>
      </c>
      <c r="C2000" s="111"/>
      <c r="D2000" s="112">
        <v>8</v>
      </c>
      <c r="E2000" s="112">
        <v>2</v>
      </c>
      <c r="F2000" s="112">
        <v>5</v>
      </c>
      <c r="G2000" s="112">
        <v>0</v>
      </c>
      <c r="H2000" s="112">
        <v>1</v>
      </c>
      <c r="I2000" s="112">
        <v>0</v>
      </c>
      <c r="J2000" s="112"/>
      <c r="K2000" s="112"/>
      <c r="L2000" s="112"/>
      <c r="M2000" s="112"/>
      <c r="N2000" s="112"/>
    </row>
    <row r="2001" spans="1:14">
      <c r="A2001" s="269"/>
      <c r="B2001" s="269"/>
      <c r="C2001" s="111" t="s">
        <v>6010</v>
      </c>
      <c r="D2001" s="113">
        <v>1</v>
      </c>
      <c r="E2001" s="113">
        <v>0</v>
      </c>
      <c r="F2001" s="113">
        <v>0</v>
      </c>
      <c r="G2001" s="113">
        <v>0</v>
      </c>
      <c r="H2001" s="113">
        <v>0</v>
      </c>
      <c r="I2001" s="113">
        <v>0</v>
      </c>
      <c r="J2001" s="113">
        <v>0</v>
      </c>
      <c r="K2001" s="113">
        <v>1</v>
      </c>
      <c r="L2001" s="113">
        <v>0</v>
      </c>
      <c r="M2001" s="113">
        <v>0</v>
      </c>
      <c r="N2001" s="113">
        <v>750</v>
      </c>
    </row>
    <row r="2002" spans="1:14">
      <c r="A2002" s="269"/>
      <c r="B2002" s="269"/>
      <c r="C2002" s="111" t="s">
        <v>6011</v>
      </c>
      <c r="D2002" s="113">
        <v>0</v>
      </c>
      <c r="E2002" s="113">
        <v>0</v>
      </c>
      <c r="F2002" s="113">
        <v>1</v>
      </c>
      <c r="G2002" s="113">
        <v>0</v>
      </c>
      <c r="H2002" s="113">
        <v>0</v>
      </c>
      <c r="I2002" s="113">
        <v>0</v>
      </c>
      <c r="J2002" s="113">
        <v>0</v>
      </c>
      <c r="K2002" s="113">
        <v>1</v>
      </c>
      <c r="L2002" s="113"/>
      <c r="M2002" s="113">
        <v>0</v>
      </c>
      <c r="N2002" s="113">
        <v>5755</v>
      </c>
    </row>
    <row r="2003" spans="1:14">
      <c r="A2003" s="269"/>
      <c r="B2003" s="269"/>
      <c r="C2003" s="111" t="s">
        <v>2004</v>
      </c>
      <c r="D2003" s="113">
        <v>1</v>
      </c>
      <c r="E2003" s="113">
        <v>0</v>
      </c>
      <c r="F2003" s="113">
        <v>0</v>
      </c>
      <c r="G2003" s="113">
        <v>0</v>
      </c>
      <c r="H2003" s="113">
        <v>0</v>
      </c>
      <c r="I2003" s="113">
        <v>0</v>
      </c>
      <c r="J2003" s="113">
        <v>1</v>
      </c>
      <c r="K2003" s="113">
        <v>0</v>
      </c>
      <c r="L2003" s="113">
        <v>0</v>
      </c>
      <c r="M2003" s="113">
        <v>0</v>
      </c>
      <c r="N2003" s="113">
        <v>3479</v>
      </c>
    </row>
    <row r="2004" spans="1:14">
      <c r="A2004" s="269"/>
      <c r="B2004" s="269"/>
      <c r="C2004" s="111" t="s">
        <v>2985</v>
      </c>
      <c r="D2004" s="113">
        <v>0</v>
      </c>
      <c r="E2004" s="113">
        <v>0</v>
      </c>
      <c r="F2004" s="113">
        <v>1</v>
      </c>
      <c r="G2004" s="113">
        <v>0</v>
      </c>
      <c r="H2004" s="113">
        <v>0</v>
      </c>
      <c r="I2004" s="113">
        <v>0</v>
      </c>
      <c r="J2004" s="113">
        <v>0</v>
      </c>
      <c r="K2004" s="113">
        <v>0</v>
      </c>
      <c r="L2004" s="113">
        <v>1</v>
      </c>
      <c r="M2004" s="113">
        <v>0</v>
      </c>
      <c r="N2004" s="113">
        <v>13504</v>
      </c>
    </row>
    <row r="2005" spans="1:14">
      <c r="A2005" s="269"/>
      <c r="B2005" s="269"/>
      <c r="C2005" s="111" t="s">
        <v>6012</v>
      </c>
      <c r="D2005" s="113">
        <v>0</v>
      </c>
      <c r="E2005" s="113">
        <v>1</v>
      </c>
      <c r="F2005" s="113">
        <v>0</v>
      </c>
      <c r="G2005" s="113">
        <v>0</v>
      </c>
      <c r="H2005" s="113">
        <v>0</v>
      </c>
      <c r="I2005" s="113">
        <v>0</v>
      </c>
      <c r="J2005" s="113">
        <v>1</v>
      </c>
      <c r="K2005" s="113">
        <v>0</v>
      </c>
      <c r="L2005" s="113">
        <v>0</v>
      </c>
      <c r="M2005" s="113">
        <v>0</v>
      </c>
      <c r="N2005" s="113">
        <v>2929</v>
      </c>
    </row>
    <row r="2006" spans="1:14">
      <c r="A2006" s="269"/>
      <c r="B2006" s="269"/>
      <c r="C2006" s="111" t="s">
        <v>6013</v>
      </c>
      <c r="D2006" s="113">
        <v>0</v>
      </c>
      <c r="E2006" s="113">
        <v>0</v>
      </c>
      <c r="F2006" s="113">
        <v>1</v>
      </c>
      <c r="G2006" s="113">
        <v>0</v>
      </c>
      <c r="H2006" s="113">
        <v>0</v>
      </c>
      <c r="I2006" s="113">
        <v>0</v>
      </c>
      <c r="J2006" s="113">
        <v>0</v>
      </c>
      <c r="K2006" s="113">
        <v>0</v>
      </c>
      <c r="L2006" s="113">
        <v>0</v>
      </c>
      <c r="M2006" s="113">
        <v>1</v>
      </c>
      <c r="N2006" s="113">
        <v>1057</v>
      </c>
    </row>
    <row r="2007" spans="1:14">
      <c r="A2007" s="269"/>
      <c r="B2007" s="269"/>
      <c r="C2007" s="111" t="s">
        <v>6014</v>
      </c>
      <c r="D2007" s="113">
        <v>1</v>
      </c>
      <c r="E2007" s="113">
        <v>0</v>
      </c>
      <c r="F2007" s="113">
        <v>0</v>
      </c>
      <c r="G2007" s="113">
        <v>0</v>
      </c>
      <c r="H2007" s="113">
        <v>0</v>
      </c>
      <c r="I2007" s="113">
        <v>0</v>
      </c>
      <c r="J2007" s="113">
        <v>0</v>
      </c>
      <c r="K2007" s="113">
        <v>0</v>
      </c>
      <c r="L2007" s="113">
        <v>1</v>
      </c>
      <c r="M2007" s="113">
        <v>0</v>
      </c>
      <c r="N2007" s="113">
        <v>3364</v>
      </c>
    </row>
    <row r="2008" spans="1:14">
      <c r="A2008" s="269"/>
      <c r="B2008" s="269"/>
      <c r="C2008" s="111" t="s">
        <v>3793</v>
      </c>
      <c r="D2008" s="113">
        <v>4</v>
      </c>
      <c r="E2008" s="113">
        <v>0</v>
      </c>
      <c r="F2008" s="113">
        <v>0</v>
      </c>
      <c r="G2008" s="113">
        <v>0</v>
      </c>
      <c r="H2008" s="113">
        <v>0</v>
      </c>
      <c r="I2008" s="113">
        <v>0</v>
      </c>
      <c r="J2008" s="113">
        <v>0</v>
      </c>
      <c r="K2008" s="113">
        <v>1</v>
      </c>
      <c r="L2008" s="113">
        <v>2</v>
      </c>
      <c r="M2008" s="113">
        <v>1</v>
      </c>
      <c r="N2008" s="113">
        <v>79910</v>
      </c>
    </row>
    <row r="2009" spans="1:14">
      <c r="A2009" s="269"/>
      <c r="B2009" s="269"/>
      <c r="C2009" s="111" t="s">
        <v>3794</v>
      </c>
      <c r="D2009" s="113">
        <v>1</v>
      </c>
      <c r="E2009" s="113">
        <v>1</v>
      </c>
      <c r="F2009" s="113">
        <v>1</v>
      </c>
      <c r="G2009" s="113">
        <v>0</v>
      </c>
      <c r="H2009" s="113">
        <v>0</v>
      </c>
      <c r="I2009" s="113">
        <v>0</v>
      </c>
      <c r="J2009" s="113">
        <v>0</v>
      </c>
      <c r="K2009" s="113">
        <v>0</v>
      </c>
      <c r="L2009" s="113">
        <v>2</v>
      </c>
      <c r="M2009" s="113">
        <v>1</v>
      </c>
      <c r="N2009" s="113">
        <v>191508</v>
      </c>
    </row>
    <row r="2010" spans="1:14">
      <c r="A2010" s="269"/>
      <c r="B2010" s="269"/>
      <c r="C2010" s="111" t="s">
        <v>6015</v>
      </c>
      <c r="D2010" s="113">
        <v>0</v>
      </c>
      <c r="E2010" s="113">
        <v>0</v>
      </c>
      <c r="F2010" s="113">
        <v>1</v>
      </c>
      <c r="G2010" s="113">
        <v>0</v>
      </c>
      <c r="H2010" s="113">
        <v>0</v>
      </c>
      <c r="I2010" s="113">
        <v>0</v>
      </c>
      <c r="J2010" s="113">
        <v>0</v>
      </c>
      <c r="K2010" s="113">
        <v>1</v>
      </c>
      <c r="L2010" s="113">
        <v>0</v>
      </c>
      <c r="M2010" s="113">
        <v>0</v>
      </c>
      <c r="N2010" s="113">
        <v>2360</v>
      </c>
    </row>
    <row r="2011" spans="1:14">
      <c r="A2011" s="269"/>
      <c r="B2011" s="269"/>
      <c r="C2011" s="111" t="s">
        <v>3795</v>
      </c>
      <c r="D2011" s="113">
        <v>0</v>
      </c>
      <c r="E2011" s="113">
        <v>0</v>
      </c>
      <c r="F2011" s="113">
        <v>0</v>
      </c>
      <c r="G2011" s="113">
        <v>0</v>
      </c>
      <c r="H2011" s="113">
        <v>1</v>
      </c>
      <c r="I2011" s="113">
        <v>0</v>
      </c>
      <c r="J2011" s="113">
        <v>0</v>
      </c>
      <c r="K2011" s="113">
        <v>1</v>
      </c>
      <c r="L2011" s="113">
        <v>0</v>
      </c>
      <c r="M2011" s="113">
        <v>0</v>
      </c>
      <c r="N2011" s="113">
        <v>7013</v>
      </c>
    </row>
    <row r="2012" spans="1:14">
      <c r="A2012" s="269"/>
      <c r="B2012" s="269" t="s">
        <v>1955</v>
      </c>
      <c r="C2012" s="111"/>
      <c r="D2012" s="112">
        <v>0</v>
      </c>
      <c r="E2012" s="112">
        <v>0</v>
      </c>
      <c r="F2012" s="112">
        <v>2</v>
      </c>
      <c r="G2012" s="112">
        <v>0</v>
      </c>
      <c r="H2012" s="112">
        <v>0</v>
      </c>
      <c r="I2012" s="112">
        <v>0</v>
      </c>
      <c r="J2012" s="112"/>
      <c r="K2012" s="112"/>
      <c r="L2012" s="112"/>
      <c r="M2012" s="112"/>
      <c r="N2012" s="112"/>
    </row>
    <row r="2013" spans="1:14">
      <c r="A2013" s="269"/>
      <c r="B2013" s="269"/>
      <c r="C2013" s="111" t="s">
        <v>5611</v>
      </c>
      <c r="D2013" s="113">
        <v>0</v>
      </c>
      <c r="E2013" s="113">
        <v>0</v>
      </c>
      <c r="F2013" s="113">
        <v>1</v>
      </c>
      <c r="G2013" s="113">
        <v>0</v>
      </c>
      <c r="H2013" s="113">
        <v>0</v>
      </c>
      <c r="I2013" s="113">
        <v>0</v>
      </c>
      <c r="J2013" s="113">
        <v>1</v>
      </c>
      <c r="K2013" s="113">
        <v>0</v>
      </c>
      <c r="L2013" s="113">
        <v>0</v>
      </c>
      <c r="M2013" s="113">
        <v>0</v>
      </c>
      <c r="N2013" s="113"/>
    </row>
    <row r="2014" spans="1:14">
      <c r="A2014" s="269"/>
      <c r="B2014" s="269"/>
      <c r="C2014" s="111" t="s">
        <v>6016</v>
      </c>
      <c r="D2014" s="113">
        <v>0</v>
      </c>
      <c r="E2014" s="113">
        <v>0</v>
      </c>
      <c r="F2014" s="113">
        <v>1</v>
      </c>
      <c r="G2014" s="113">
        <v>0</v>
      </c>
      <c r="H2014" s="113">
        <v>0</v>
      </c>
      <c r="I2014" s="113">
        <v>0</v>
      </c>
      <c r="J2014" s="113">
        <v>0</v>
      </c>
      <c r="K2014" s="113">
        <v>1</v>
      </c>
      <c r="L2014" s="113">
        <v>0</v>
      </c>
      <c r="M2014" s="113">
        <v>0</v>
      </c>
      <c r="N2014" s="113"/>
    </row>
    <row r="2015" spans="1:14">
      <c r="A2015" s="269"/>
      <c r="B2015" s="269" t="s">
        <v>1963</v>
      </c>
      <c r="C2015" s="111"/>
      <c r="D2015" s="112">
        <v>3</v>
      </c>
      <c r="E2015" s="112">
        <v>0</v>
      </c>
      <c r="F2015" s="112">
        <v>2</v>
      </c>
      <c r="G2015" s="112">
        <v>0</v>
      </c>
      <c r="H2015" s="112">
        <v>1</v>
      </c>
      <c r="I2015" s="112">
        <v>0</v>
      </c>
      <c r="J2015" s="112"/>
      <c r="K2015" s="112"/>
      <c r="L2015" s="112"/>
      <c r="M2015" s="112"/>
      <c r="N2015" s="112"/>
    </row>
    <row r="2016" spans="1:14">
      <c r="A2016" s="269"/>
      <c r="B2016" s="269"/>
      <c r="C2016" s="111" t="s">
        <v>6017</v>
      </c>
      <c r="D2016" s="113">
        <v>1</v>
      </c>
      <c r="E2016" s="113">
        <v>0</v>
      </c>
      <c r="F2016" s="113">
        <v>0</v>
      </c>
      <c r="G2016" s="113">
        <v>0</v>
      </c>
      <c r="H2016" s="113">
        <v>0</v>
      </c>
      <c r="I2016" s="113">
        <v>0</v>
      </c>
      <c r="J2016" s="113">
        <v>1</v>
      </c>
      <c r="K2016" s="113">
        <v>0</v>
      </c>
      <c r="L2016" s="113">
        <v>0</v>
      </c>
      <c r="M2016" s="113">
        <v>0</v>
      </c>
      <c r="N2016" s="113"/>
    </row>
    <row r="2017" spans="1:14">
      <c r="A2017" s="269"/>
      <c r="B2017" s="269"/>
      <c r="C2017" s="111" t="s">
        <v>5824</v>
      </c>
      <c r="D2017" s="113">
        <v>2</v>
      </c>
      <c r="E2017" s="113">
        <v>0</v>
      </c>
      <c r="F2017" s="113">
        <v>0</v>
      </c>
      <c r="G2017" s="113">
        <v>0</v>
      </c>
      <c r="H2017" s="113">
        <v>0</v>
      </c>
      <c r="I2017" s="113">
        <v>0</v>
      </c>
      <c r="J2017" s="113">
        <v>0</v>
      </c>
      <c r="K2017" s="113">
        <v>0</v>
      </c>
      <c r="L2017" s="113">
        <v>1</v>
      </c>
      <c r="M2017" s="113">
        <v>1</v>
      </c>
      <c r="N2017" s="113"/>
    </row>
    <row r="2018" spans="1:14" ht="19">
      <c r="A2018" s="269"/>
      <c r="B2018" s="269"/>
      <c r="C2018" s="111" t="s">
        <v>7693</v>
      </c>
      <c r="D2018" s="113">
        <v>0</v>
      </c>
      <c r="E2018" s="113">
        <v>0</v>
      </c>
      <c r="F2018" s="113">
        <v>2</v>
      </c>
      <c r="G2018" s="113">
        <v>0</v>
      </c>
      <c r="H2018" s="113">
        <v>1</v>
      </c>
      <c r="I2018" s="113">
        <v>0</v>
      </c>
      <c r="J2018" s="113">
        <v>0</v>
      </c>
      <c r="K2018" s="113">
        <v>1</v>
      </c>
      <c r="L2018" s="113">
        <v>1</v>
      </c>
      <c r="M2018" s="113">
        <v>0</v>
      </c>
      <c r="N2018" s="113"/>
    </row>
    <row r="2019" spans="1:14">
      <c r="A2019" s="269"/>
      <c r="B2019" s="269" t="s">
        <v>1996</v>
      </c>
      <c r="C2019" s="111"/>
      <c r="D2019" s="112">
        <v>4</v>
      </c>
      <c r="E2019" s="112">
        <v>0</v>
      </c>
      <c r="F2019" s="112">
        <v>0</v>
      </c>
      <c r="G2019" s="112">
        <v>0</v>
      </c>
      <c r="H2019" s="112">
        <v>0</v>
      </c>
      <c r="I2019" s="112">
        <v>0</v>
      </c>
      <c r="J2019" s="112"/>
      <c r="K2019" s="112"/>
      <c r="L2019" s="112"/>
      <c r="M2019" s="112"/>
      <c r="N2019" s="112"/>
    </row>
    <row r="2020" spans="1:14" ht="19">
      <c r="A2020" s="269"/>
      <c r="B2020" s="269"/>
      <c r="C2020" s="111" t="s">
        <v>7694</v>
      </c>
      <c r="D2020" s="113">
        <v>3</v>
      </c>
      <c r="E2020" s="113">
        <v>0</v>
      </c>
      <c r="F2020" s="113">
        <v>0</v>
      </c>
      <c r="G2020" s="113">
        <v>0</v>
      </c>
      <c r="H2020" s="113">
        <v>0</v>
      </c>
      <c r="I2020" s="113">
        <v>0</v>
      </c>
      <c r="J2020" s="113">
        <v>2</v>
      </c>
      <c r="K2020" s="113">
        <v>0</v>
      </c>
      <c r="L2020" s="113">
        <v>0</v>
      </c>
      <c r="M2020" s="113">
        <v>0</v>
      </c>
      <c r="N2020" s="113"/>
    </row>
    <row r="2021" spans="1:14">
      <c r="A2021" s="269"/>
      <c r="B2021" s="269"/>
      <c r="C2021" s="111" t="s">
        <v>6018</v>
      </c>
      <c r="D2021" s="113">
        <v>1</v>
      </c>
      <c r="E2021" s="113">
        <v>0</v>
      </c>
      <c r="F2021" s="113">
        <v>0</v>
      </c>
      <c r="G2021" s="113">
        <v>0</v>
      </c>
      <c r="H2021" s="113">
        <v>0</v>
      </c>
      <c r="I2021" s="113">
        <v>0</v>
      </c>
      <c r="J2021" s="113">
        <v>0</v>
      </c>
      <c r="K2021" s="113">
        <v>1</v>
      </c>
      <c r="L2021" s="113">
        <v>0</v>
      </c>
      <c r="M2021" s="113">
        <v>0</v>
      </c>
      <c r="N2021" s="113"/>
    </row>
    <row r="2022" spans="1:14">
      <c r="A2022" s="269" t="s">
        <v>123</v>
      </c>
      <c r="B2022" s="114" t="s">
        <v>1904</v>
      </c>
      <c r="C2022" s="111"/>
      <c r="D2022" s="112">
        <v>91</v>
      </c>
      <c r="E2022" s="112">
        <v>19</v>
      </c>
      <c r="F2022" s="112">
        <v>20</v>
      </c>
      <c r="G2022" s="112">
        <v>11</v>
      </c>
      <c r="H2022" s="112">
        <v>2</v>
      </c>
      <c r="I2022" s="112">
        <v>4</v>
      </c>
      <c r="J2022" s="112"/>
      <c r="K2022" s="112"/>
      <c r="L2022" s="112"/>
      <c r="M2022" s="112"/>
      <c r="N2022" s="112"/>
    </row>
    <row r="2023" spans="1:14">
      <c r="A2023" s="269"/>
      <c r="B2023" s="269" t="s">
        <v>1905</v>
      </c>
      <c r="C2023" s="111"/>
      <c r="D2023" s="112">
        <v>55</v>
      </c>
      <c r="E2023" s="112">
        <v>8</v>
      </c>
      <c r="F2023" s="112">
        <v>15</v>
      </c>
      <c r="G2023" s="112">
        <v>9</v>
      </c>
      <c r="H2023" s="112">
        <v>2</v>
      </c>
      <c r="I2023" s="112">
        <v>2</v>
      </c>
      <c r="J2023" s="112"/>
      <c r="K2023" s="112"/>
      <c r="L2023" s="112"/>
      <c r="M2023" s="112"/>
      <c r="N2023" s="112"/>
    </row>
    <row r="2024" spans="1:14">
      <c r="A2024" s="269"/>
      <c r="B2024" s="269"/>
      <c r="C2024" s="111" t="s">
        <v>6019</v>
      </c>
      <c r="D2024" s="113">
        <v>2</v>
      </c>
      <c r="E2024" s="113">
        <v>0</v>
      </c>
      <c r="F2024" s="113">
        <v>0</v>
      </c>
      <c r="G2024" s="113">
        <v>0</v>
      </c>
      <c r="H2024" s="113">
        <v>0</v>
      </c>
      <c r="I2024" s="113">
        <v>0</v>
      </c>
      <c r="J2024" s="113">
        <v>0</v>
      </c>
      <c r="K2024" s="113">
        <v>1</v>
      </c>
      <c r="L2024" s="113">
        <v>0</v>
      </c>
      <c r="M2024" s="113">
        <v>1</v>
      </c>
      <c r="N2024" s="113">
        <v>59562</v>
      </c>
    </row>
    <row r="2025" spans="1:14">
      <c r="A2025" s="269"/>
      <c r="B2025" s="269"/>
      <c r="C2025" s="111" t="s">
        <v>3801</v>
      </c>
      <c r="D2025" s="113">
        <v>0</v>
      </c>
      <c r="E2025" s="113">
        <v>1</v>
      </c>
      <c r="F2025" s="113">
        <v>0</v>
      </c>
      <c r="G2025" s="113">
        <v>0</v>
      </c>
      <c r="H2025" s="113">
        <v>0</v>
      </c>
      <c r="I2025" s="113">
        <v>0</v>
      </c>
      <c r="J2025" s="113">
        <v>1</v>
      </c>
      <c r="K2025" s="113">
        <v>0</v>
      </c>
      <c r="L2025" s="113">
        <v>0</v>
      </c>
      <c r="M2025" s="113">
        <v>0</v>
      </c>
      <c r="N2025" s="113">
        <v>186222</v>
      </c>
    </row>
    <row r="2026" spans="1:14">
      <c r="A2026" s="269"/>
      <c r="B2026" s="269"/>
      <c r="C2026" s="111" t="s">
        <v>5540</v>
      </c>
      <c r="D2026" s="113">
        <v>1</v>
      </c>
      <c r="E2026" s="113">
        <v>0</v>
      </c>
      <c r="F2026" s="113">
        <v>1</v>
      </c>
      <c r="G2026" s="113">
        <v>0</v>
      </c>
      <c r="H2026" s="113">
        <v>0</v>
      </c>
      <c r="I2026" s="113">
        <v>0</v>
      </c>
      <c r="J2026" s="113">
        <v>0</v>
      </c>
      <c r="K2026" s="113">
        <v>0</v>
      </c>
      <c r="L2026" s="113">
        <v>1</v>
      </c>
      <c r="M2026" s="113">
        <v>1</v>
      </c>
      <c r="N2026" s="113">
        <v>164336</v>
      </c>
    </row>
    <row r="2027" spans="1:14" ht="19">
      <c r="A2027" s="269"/>
      <c r="B2027" s="269"/>
      <c r="C2027" s="111" t="s">
        <v>7663</v>
      </c>
      <c r="D2027" s="113">
        <v>7</v>
      </c>
      <c r="E2027" s="113">
        <v>0</v>
      </c>
      <c r="F2027" s="113">
        <v>4</v>
      </c>
      <c r="G2027" s="113">
        <v>1</v>
      </c>
      <c r="H2027" s="113">
        <v>0</v>
      </c>
      <c r="I2027" s="113">
        <v>0</v>
      </c>
      <c r="J2027" s="113">
        <v>4</v>
      </c>
      <c r="K2027" s="113">
        <v>3</v>
      </c>
      <c r="L2027" s="113">
        <v>3</v>
      </c>
      <c r="M2027" s="113">
        <v>1</v>
      </c>
      <c r="N2027" s="113">
        <v>46440</v>
      </c>
    </row>
    <row r="2028" spans="1:14">
      <c r="A2028" s="269"/>
      <c r="B2028" s="269"/>
      <c r="C2028" s="111" t="s">
        <v>2588</v>
      </c>
      <c r="D2028" s="113">
        <v>1</v>
      </c>
      <c r="E2028" s="113">
        <v>0</v>
      </c>
      <c r="F2028" s="113">
        <v>0</v>
      </c>
      <c r="G2028" s="113">
        <v>0</v>
      </c>
      <c r="H2028" s="113">
        <v>0</v>
      </c>
      <c r="I2028" s="113">
        <v>0</v>
      </c>
      <c r="J2028" s="113">
        <v>0</v>
      </c>
      <c r="K2028" s="113">
        <v>0</v>
      </c>
      <c r="L2028" s="113">
        <v>1</v>
      </c>
      <c r="M2028" s="113">
        <v>0</v>
      </c>
      <c r="N2028" s="113">
        <v>10157</v>
      </c>
    </row>
    <row r="2029" spans="1:14">
      <c r="A2029" s="269"/>
      <c r="B2029" s="269"/>
      <c r="C2029" s="111" t="s">
        <v>3803</v>
      </c>
      <c r="D2029" s="113">
        <v>2</v>
      </c>
      <c r="E2029" s="113">
        <v>1</v>
      </c>
      <c r="F2029" s="113">
        <v>1</v>
      </c>
      <c r="G2029" s="113">
        <v>0</v>
      </c>
      <c r="H2029" s="113">
        <v>0</v>
      </c>
      <c r="I2029" s="113">
        <v>0</v>
      </c>
      <c r="J2029" s="113">
        <v>2</v>
      </c>
      <c r="K2029" s="113">
        <v>1</v>
      </c>
      <c r="L2029" s="113">
        <v>0</v>
      </c>
      <c r="M2029" s="113">
        <v>1</v>
      </c>
      <c r="N2029" s="113">
        <v>52059</v>
      </c>
    </row>
    <row r="2030" spans="1:14">
      <c r="A2030" s="269"/>
      <c r="B2030" s="269"/>
      <c r="C2030" s="111" t="s">
        <v>5987</v>
      </c>
      <c r="D2030" s="113">
        <v>0</v>
      </c>
      <c r="E2030" s="113">
        <v>0</v>
      </c>
      <c r="F2030" s="113">
        <v>1</v>
      </c>
      <c r="G2030" s="113">
        <v>0</v>
      </c>
      <c r="H2030" s="113">
        <v>0</v>
      </c>
      <c r="I2030" s="113">
        <v>0</v>
      </c>
      <c r="J2030" s="113">
        <v>0</v>
      </c>
      <c r="K2030" s="113">
        <v>1</v>
      </c>
      <c r="L2030" s="113">
        <v>0</v>
      </c>
      <c r="M2030" s="113">
        <v>0</v>
      </c>
      <c r="N2030" s="113">
        <v>42613</v>
      </c>
    </row>
    <row r="2031" spans="1:14">
      <c r="A2031" s="269"/>
      <c r="B2031" s="269"/>
      <c r="C2031" s="111" t="s">
        <v>2668</v>
      </c>
      <c r="D2031" s="113">
        <v>0</v>
      </c>
      <c r="E2031" s="113">
        <v>0</v>
      </c>
      <c r="F2031" s="113">
        <v>1</v>
      </c>
      <c r="G2031" s="113">
        <v>1</v>
      </c>
      <c r="H2031" s="113">
        <v>0</v>
      </c>
      <c r="I2031" s="113">
        <v>0</v>
      </c>
      <c r="J2031" s="113">
        <v>0</v>
      </c>
      <c r="K2031" s="113">
        <v>1</v>
      </c>
      <c r="L2031" s="113">
        <v>1</v>
      </c>
      <c r="M2031" s="113">
        <v>0</v>
      </c>
      <c r="N2031" s="113">
        <v>8791</v>
      </c>
    </row>
    <row r="2032" spans="1:14">
      <c r="A2032" s="269"/>
      <c r="B2032" s="269"/>
      <c r="C2032" s="111" t="s">
        <v>6020</v>
      </c>
      <c r="D2032" s="113">
        <v>0</v>
      </c>
      <c r="E2032" s="113">
        <v>0</v>
      </c>
      <c r="F2032" s="113">
        <v>0</v>
      </c>
      <c r="G2032" s="113">
        <v>0</v>
      </c>
      <c r="H2032" s="113">
        <v>2</v>
      </c>
      <c r="I2032" s="113">
        <v>0</v>
      </c>
      <c r="J2032" s="113">
        <v>0</v>
      </c>
      <c r="K2032" s="113">
        <v>0</v>
      </c>
      <c r="L2032" s="113">
        <v>0</v>
      </c>
      <c r="M2032" s="113">
        <v>2</v>
      </c>
      <c r="N2032" s="113">
        <v>1662</v>
      </c>
    </row>
    <row r="2033" spans="1:14">
      <c r="A2033" s="269"/>
      <c r="B2033" s="269"/>
      <c r="C2033" s="111" t="s">
        <v>3804</v>
      </c>
      <c r="D2033" s="113">
        <v>1</v>
      </c>
      <c r="E2033" s="113">
        <v>0</v>
      </c>
      <c r="F2033" s="113">
        <v>0</v>
      </c>
      <c r="G2033" s="113">
        <v>0</v>
      </c>
      <c r="H2033" s="113">
        <v>0</v>
      </c>
      <c r="I2033" s="113">
        <v>0</v>
      </c>
      <c r="J2033" s="113">
        <v>0</v>
      </c>
      <c r="K2033" s="113">
        <v>0</v>
      </c>
      <c r="L2033" s="113">
        <v>0</v>
      </c>
      <c r="M2033" s="113">
        <v>1</v>
      </c>
      <c r="N2033" s="113">
        <v>12007</v>
      </c>
    </row>
    <row r="2034" spans="1:14">
      <c r="A2034" s="269"/>
      <c r="B2034" s="269"/>
      <c r="C2034" s="111" t="s">
        <v>6021</v>
      </c>
      <c r="D2034" s="113">
        <v>1</v>
      </c>
      <c r="E2034" s="113">
        <v>0</v>
      </c>
      <c r="F2034" s="113">
        <v>0</v>
      </c>
      <c r="G2034" s="113">
        <v>0</v>
      </c>
      <c r="H2034" s="113">
        <v>0</v>
      </c>
      <c r="I2034" s="113">
        <v>0</v>
      </c>
      <c r="J2034" s="113">
        <v>0</v>
      </c>
      <c r="K2034" s="113">
        <v>1</v>
      </c>
      <c r="L2034" s="113">
        <v>0</v>
      </c>
      <c r="M2034" s="113">
        <v>0</v>
      </c>
      <c r="N2034" s="113">
        <v>15981</v>
      </c>
    </row>
    <row r="2035" spans="1:14">
      <c r="A2035" s="269"/>
      <c r="B2035" s="269"/>
      <c r="C2035" s="111" t="s">
        <v>6022</v>
      </c>
      <c r="D2035" s="113">
        <v>1</v>
      </c>
      <c r="E2035" s="113">
        <v>0</v>
      </c>
      <c r="F2035" s="113">
        <v>0</v>
      </c>
      <c r="G2035" s="113">
        <v>0</v>
      </c>
      <c r="H2035" s="113">
        <v>0</v>
      </c>
      <c r="I2035" s="113">
        <v>0</v>
      </c>
      <c r="J2035" s="113">
        <v>0</v>
      </c>
      <c r="K2035" s="113">
        <v>0</v>
      </c>
      <c r="L2035" s="113">
        <v>1</v>
      </c>
      <c r="M2035" s="113">
        <v>0</v>
      </c>
      <c r="N2035" s="113">
        <v>13406</v>
      </c>
    </row>
    <row r="2036" spans="1:14">
      <c r="A2036" s="269"/>
      <c r="B2036" s="269"/>
      <c r="C2036" s="111" t="s">
        <v>6023</v>
      </c>
      <c r="D2036" s="113">
        <v>0</v>
      </c>
      <c r="E2036" s="113">
        <v>0</v>
      </c>
      <c r="F2036" s="113">
        <v>1</v>
      </c>
      <c r="G2036" s="113">
        <v>0</v>
      </c>
      <c r="H2036" s="113">
        <v>0</v>
      </c>
      <c r="I2036" s="113">
        <v>0</v>
      </c>
      <c r="J2036" s="113">
        <v>1</v>
      </c>
      <c r="K2036" s="113">
        <v>0</v>
      </c>
      <c r="L2036" s="113">
        <v>0</v>
      </c>
      <c r="M2036" s="113">
        <v>0</v>
      </c>
      <c r="N2036" s="113">
        <v>520</v>
      </c>
    </row>
    <row r="2037" spans="1:14">
      <c r="A2037" s="269"/>
      <c r="B2037" s="269"/>
      <c r="C2037" s="111" t="s">
        <v>2546</v>
      </c>
      <c r="D2037" s="113">
        <v>3</v>
      </c>
      <c r="E2037" s="113">
        <v>1</v>
      </c>
      <c r="F2037" s="113">
        <v>0</v>
      </c>
      <c r="G2037" s="113">
        <v>0</v>
      </c>
      <c r="H2037" s="113">
        <v>0</v>
      </c>
      <c r="I2037" s="113">
        <v>2</v>
      </c>
      <c r="J2037" s="113">
        <v>0</v>
      </c>
      <c r="K2037" s="113">
        <v>0</v>
      </c>
      <c r="L2037" s="113">
        <v>2</v>
      </c>
      <c r="M2037" s="113">
        <v>4</v>
      </c>
      <c r="N2037" s="113">
        <v>87969</v>
      </c>
    </row>
    <row r="2038" spans="1:14">
      <c r="A2038" s="269"/>
      <c r="B2038" s="269"/>
      <c r="C2038" s="111" t="s">
        <v>3565</v>
      </c>
      <c r="D2038" s="113">
        <v>1</v>
      </c>
      <c r="E2038" s="113">
        <v>0</v>
      </c>
      <c r="F2038" s="113">
        <v>0</v>
      </c>
      <c r="G2038" s="113">
        <v>0</v>
      </c>
      <c r="H2038" s="113">
        <v>0</v>
      </c>
      <c r="I2038" s="113">
        <v>0</v>
      </c>
      <c r="J2038" s="113">
        <v>0</v>
      </c>
      <c r="K2038" s="113">
        <v>1</v>
      </c>
      <c r="L2038" s="113">
        <v>0</v>
      </c>
      <c r="M2038" s="113">
        <v>0</v>
      </c>
      <c r="N2038" s="113">
        <v>39217</v>
      </c>
    </row>
    <row r="2039" spans="1:14">
      <c r="A2039" s="269"/>
      <c r="B2039" s="269"/>
      <c r="C2039" s="111" t="s">
        <v>1934</v>
      </c>
      <c r="D2039" s="113">
        <v>2</v>
      </c>
      <c r="E2039" s="113">
        <v>0</v>
      </c>
      <c r="F2039" s="113">
        <v>0</v>
      </c>
      <c r="G2039" s="113">
        <v>0</v>
      </c>
      <c r="H2039" s="113">
        <v>0</v>
      </c>
      <c r="I2039" s="113">
        <v>0</v>
      </c>
      <c r="J2039" s="113">
        <v>0</v>
      </c>
      <c r="K2039" s="113">
        <v>0</v>
      </c>
      <c r="L2039" s="113">
        <v>1</v>
      </c>
      <c r="M2039" s="113">
        <v>1</v>
      </c>
      <c r="N2039" s="113">
        <v>67462</v>
      </c>
    </row>
    <row r="2040" spans="1:14">
      <c r="A2040" s="269"/>
      <c r="B2040" s="269"/>
      <c r="C2040" s="111" t="s">
        <v>3806</v>
      </c>
      <c r="D2040" s="113">
        <v>1</v>
      </c>
      <c r="E2040" s="113">
        <v>0</v>
      </c>
      <c r="F2040" s="113">
        <v>0</v>
      </c>
      <c r="G2040" s="113">
        <v>1</v>
      </c>
      <c r="H2040" s="113">
        <v>0</v>
      </c>
      <c r="I2040" s="113">
        <v>0</v>
      </c>
      <c r="J2040" s="113">
        <v>0</v>
      </c>
      <c r="K2040" s="113">
        <v>1</v>
      </c>
      <c r="L2040" s="113">
        <v>1</v>
      </c>
      <c r="M2040" s="113">
        <v>0</v>
      </c>
      <c r="N2040" s="113">
        <v>5840</v>
      </c>
    </row>
    <row r="2041" spans="1:14">
      <c r="A2041" s="269"/>
      <c r="B2041" s="269"/>
      <c r="C2041" s="111" t="s">
        <v>6024</v>
      </c>
      <c r="D2041" s="113">
        <v>0</v>
      </c>
      <c r="E2041" s="113">
        <v>1</v>
      </c>
      <c r="F2041" s="113">
        <v>0</v>
      </c>
      <c r="G2041" s="113">
        <v>2</v>
      </c>
      <c r="H2041" s="113">
        <v>0</v>
      </c>
      <c r="I2041" s="113">
        <v>0</v>
      </c>
      <c r="J2041" s="113">
        <v>0</v>
      </c>
      <c r="K2041" s="113">
        <v>0</v>
      </c>
      <c r="L2041" s="113">
        <v>1</v>
      </c>
      <c r="M2041" s="113">
        <v>2</v>
      </c>
      <c r="N2041" s="113">
        <v>54229</v>
      </c>
    </row>
    <row r="2042" spans="1:14">
      <c r="A2042" s="269"/>
      <c r="B2042" s="269"/>
      <c r="C2042" s="111" t="s">
        <v>2599</v>
      </c>
      <c r="D2042" s="113">
        <v>4</v>
      </c>
      <c r="E2042" s="113">
        <v>0</v>
      </c>
      <c r="F2042" s="113">
        <v>0</v>
      </c>
      <c r="G2042" s="113">
        <v>1</v>
      </c>
      <c r="H2042" s="113">
        <v>0</v>
      </c>
      <c r="I2042" s="113">
        <v>0</v>
      </c>
      <c r="J2042" s="113">
        <v>1</v>
      </c>
      <c r="K2042" s="113">
        <v>1</v>
      </c>
      <c r="L2042" s="113">
        <v>3</v>
      </c>
      <c r="M2042" s="113">
        <v>0</v>
      </c>
      <c r="N2042" s="113">
        <v>191463</v>
      </c>
    </row>
    <row r="2043" spans="1:14">
      <c r="A2043" s="269"/>
      <c r="B2043" s="269"/>
      <c r="C2043" s="111" t="s">
        <v>3807</v>
      </c>
      <c r="D2043" s="113">
        <v>0</v>
      </c>
      <c r="E2043" s="113">
        <v>0</v>
      </c>
      <c r="F2043" s="113">
        <v>1</v>
      </c>
      <c r="G2043" s="113">
        <v>0</v>
      </c>
      <c r="H2043" s="113">
        <v>0</v>
      </c>
      <c r="I2043" s="113">
        <v>0</v>
      </c>
      <c r="J2043" s="113">
        <v>0</v>
      </c>
      <c r="K2043" s="113">
        <v>0</v>
      </c>
      <c r="L2043" s="113">
        <v>1</v>
      </c>
      <c r="M2043" s="113">
        <v>0</v>
      </c>
      <c r="N2043" s="113">
        <v>35954</v>
      </c>
    </row>
    <row r="2044" spans="1:14">
      <c r="A2044" s="269"/>
      <c r="B2044" s="269"/>
      <c r="C2044" s="111" t="s">
        <v>2673</v>
      </c>
      <c r="D2044" s="113">
        <v>6</v>
      </c>
      <c r="E2044" s="113">
        <v>0</v>
      </c>
      <c r="F2044" s="113">
        <v>1</v>
      </c>
      <c r="G2044" s="113">
        <v>1</v>
      </c>
      <c r="H2044" s="113">
        <v>0</v>
      </c>
      <c r="I2044" s="113">
        <v>0</v>
      </c>
      <c r="J2044" s="113">
        <v>4</v>
      </c>
      <c r="K2044" s="113">
        <v>3</v>
      </c>
      <c r="L2044" s="113">
        <v>1</v>
      </c>
      <c r="M2044" s="113">
        <v>0</v>
      </c>
      <c r="N2044" s="113">
        <v>39524</v>
      </c>
    </row>
    <row r="2045" spans="1:14">
      <c r="A2045" s="269"/>
      <c r="B2045" s="269"/>
      <c r="C2045" s="111" t="s">
        <v>6025</v>
      </c>
      <c r="D2045" s="113">
        <v>1</v>
      </c>
      <c r="E2045" s="113">
        <v>1</v>
      </c>
      <c r="F2045" s="113">
        <v>0</v>
      </c>
      <c r="G2045" s="113">
        <v>0</v>
      </c>
      <c r="H2045" s="113">
        <v>0</v>
      </c>
      <c r="I2045" s="113">
        <v>0</v>
      </c>
      <c r="J2045" s="113">
        <v>0</v>
      </c>
      <c r="K2045" s="113">
        <v>1</v>
      </c>
      <c r="L2045" s="113">
        <v>0</v>
      </c>
      <c r="M2045" s="113">
        <v>1</v>
      </c>
      <c r="N2045" s="113">
        <v>9401</v>
      </c>
    </row>
    <row r="2046" spans="1:14">
      <c r="A2046" s="269"/>
      <c r="B2046" s="269"/>
      <c r="C2046" s="111" t="s">
        <v>6026</v>
      </c>
      <c r="D2046" s="113">
        <v>2</v>
      </c>
      <c r="E2046" s="113">
        <v>0</v>
      </c>
      <c r="F2046" s="113">
        <v>0</v>
      </c>
      <c r="G2046" s="113">
        <v>0</v>
      </c>
      <c r="H2046" s="113">
        <v>0</v>
      </c>
      <c r="I2046" s="113">
        <v>0</v>
      </c>
      <c r="J2046" s="113">
        <v>0</v>
      </c>
      <c r="K2046" s="113">
        <v>1</v>
      </c>
      <c r="L2046" s="113">
        <v>1</v>
      </c>
      <c r="M2046" s="113">
        <v>0</v>
      </c>
      <c r="N2046" s="113">
        <v>12712</v>
      </c>
    </row>
    <row r="2047" spans="1:14">
      <c r="A2047" s="269"/>
      <c r="B2047" s="269"/>
      <c r="C2047" s="111" t="s">
        <v>2341</v>
      </c>
      <c r="D2047" s="113">
        <v>1</v>
      </c>
      <c r="E2047" s="113">
        <v>0</v>
      </c>
      <c r="F2047" s="113">
        <v>0</v>
      </c>
      <c r="G2047" s="113">
        <v>0</v>
      </c>
      <c r="H2047" s="113">
        <v>0</v>
      </c>
      <c r="I2047" s="113">
        <v>0</v>
      </c>
      <c r="J2047" s="113">
        <v>0</v>
      </c>
      <c r="K2047" s="113">
        <v>1</v>
      </c>
      <c r="L2047" s="113">
        <v>0</v>
      </c>
      <c r="M2047" s="113">
        <v>0</v>
      </c>
      <c r="N2047" s="113">
        <v>11383</v>
      </c>
    </row>
    <row r="2048" spans="1:14">
      <c r="A2048" s="269"/>
      <c r="B2048" s="269"/>
      <c r="C2048" s="111" t="s">
        <v>6013</v>
      </c>
      <c r="D2048" s="113">
        <v>1</v>
      </c>
      <c r="E2048" s="113">
        <v>0</v>
      </c>
      <c r="F2048" s="113">
        <v>0</v>
      </c>
      <c r="G2048" s="113">
        <v>0</v>
      </c>
      <c r="H2048" s="113">
        <v>0</v>
      </c>
      <c r="I2048" s="113">
        <v>0</v>
      </c>
      <c r="J2048" s="113">
        <v>0</v>
      </c>
      <c r="K2048" s="113">
        <v>0</v>
      </c>
      <c r="L2048" s="113">
        <v>0</v>
      </c>
      <c r="M2048" s="113">
        <v>1</v>
      </c>
      <c r="N2048" s="113">
        <v>10480</v>
      </c>
    </row>
    <row r="2049" spans="1:14">
      <c r="A2049" s="269"/>
      <c r="B2049" s="269"/>
      <c r="C2049" s="111" t="s">
        <v>6027</v>
      </c>
      <c r="D2049" s="113">
        <v>5</v>
      </c>
      <c r="E2049" s="113">
        <v>0</v>
      </c>
      <c r="F2049" s="113">
        <v>1</v>
      </c>
      <c r="G2049" s="113">
        <v>0</v>
      </c>
      <c r="H2049" s="113">
        <v>0</v>
      </c>
      <c r="I2049" s="113">
        <v>0</v>
      </c>
      <c r="J2049" s="113">
        <v>0</v>
      </c>
      <c r="K2049" s="113">
        <v>2</v>
      </c>
      <c r="L2049" s="113">
        <v>2</v>
      </c>
      <c r="M2049" s="113">
        <v>2</v>
      </c>
      <c r="N2049" s="113">
        <v>649444</v>
      </c>
    </row>
    <row r="2050" spans="1:14">
      <c r="A2050" s="269"/>
      <c r="B2050" s="269"/>
      <c r="C2050" s="111" t="s">
        <v>3809</v>
      </c>
      <c r="D2050" s="113">
        <v>2</v>
      </c>
      <c r="E2050" s="113">
        <v>0</v>
      </c>
      <c r="F2050" s="113">
        <v>0</v>
      </c>
      <c r="G2050" s="113">
        <v>0</v>
      </c>
      <c r="H2050" s="113">
        <v>0</v>
      </c>
      <c r="I2050" s="113">
        <v>0</v>
      </c>
      <c r="J2050" s="113">
        <v>0</v>
      </c>
      <c r="K2050" s="113">
        <v>0</v>
      </c>
      <c r="L2050" s="113">
        <v>1</v>
      </c>
      <c r="M2050" s="113">
        <v>1</v>
      </c>
      <c r="N2050" s="113">
        <v>690553</v>
      </c>
    </row>
    <row r="2051" spans="1:14">
      <c r="A2051" s="269"/>
      <c r="B2051" s="269"/>
      <c r="C2051" s="111" t="s">
        <v>3810</v>
      </c>
      <c r="D2051" s="113">
        <v>0</v>
      </c>
      <c r="E2051" s="113">
        <v>0</v>
      </c>
      <c r="F2051" s="113">
        <v>1</v>
      </c>
      <c r="G2051" s="113">
        <v>0</v>
      </c>
      <c r="H2051" s="113">
        <v>0</v>
      </c>
      <c r="I2051" s="113">
        <v>0</v>
      </c>
      <c r="J2051" s="113">
        <v>0</v>
      </c>
      <c r="K2051" s="113">
        <v>1</v>
      </c>
      <c r="L2051" s="113">
        <v>0</v>
      </c>
      <c r="M2051" s="113">
        <v>0</v>
      </c>
      <c r="N2051" s="113">
        <v>10621</v>
      </c>
    </row>
    <row r="2052" spans="1:14">
      <c r="A2052" s="269"/>
      <c r="B2052" s="269"/>
      <c r="C2052" s="111" t="s">
        <v>3814</v>
      </c>
      <c r="D2052" s="113">
        <v>0</v>
      </c>
      <c r="E2052" s="113">
        <v>0</v>
      </c>
      <c r="F2052" s="113">
        <v>1</v>
      </c>
      <c r="G2052" s="113">
        <v>0</v>
      </c>
      <c r="H2052" s="113">
        <v>0</v>
      </c>
      <c r="I2052" s="113">
        <v>0</v>
      </c>
      <c r="J2052" s="113">
        <v>0</v>
      </c>
      <c r="K2052" s="113">
        <v>1</v>
      </c>
      <c r="L2052" s="113">
        <v>0</v>
      </c>
      <c r="M2052" s="113">
        <v>0</v>
      </c>
      <c r="N2052" s="113">
        <v>155652</v>
      </c>
    </row>
    <row r="2053" spans="1:14" ht="19">
      <c r="A2053" s="269"/>
      <c r="B2053" s="269"/>
      <c r="C2053" s="111" t="s">
        <v>7695</v>
      </c>
      <c r="D2053" s="113">
        <v>3</v>
      </c>
      <c r="E2053" s="113">
        <v>2</v>
      </c>
      <c r="F2053" s="113">
        <v>1</v>
      </c>
      <c r="G2053" s="113">
        <v>2</v>
      </c>
      <c r="H2053" s="113">
        <v>0</v>
      </c>
      <c r="I2053" s="113">
        <v>0</v>
      </c>
      <c r="J2053" s="113">
        <v>0</v>
      </c>
      <c r="K2053" s="113">
        <v>0</v>
      </c>
      <c r="L2053" s="113">
        <v>1</v>
      </c>
      <c r="M2053" s="113">
        <v>2</v>
      </c>
      <c r="N2053" s="113">
        <v>8903</v>
      </c>
    </row>
    <row r="2054" spans="1:14">
      <c r="A2054" s="269"/>
      <c r="B2054" s="269"/>
      <c r="C2054" s="111" t="s">
        <v>6028</v>
      </c>
      <c r="D2054" s="113">
        <v>2</v>
      </c>
      <c r="E2054" s="113">
        <v>0</v>
      </c>
      <c r="F2054" s="113">
        <v>0</v>
      </c>
      <c r="G2054" s="113">
        <v>0</v>
      </c>
      <c r="H2054" s="113">
        <v>0</v>
      </c>
      <c r="I2054" s="113">
        <v>0</v>
      </c>
      <c r="J2054" s="113">
        <v>1</v>
      </c>
      <c r="K2054" s="113">
        <v>0</v>
      </c>
      <c r="L2054" s="113">
        <v>0</v>
      </c>
      <c r="M2054" s="113">
        <v>1</v>
      </c>
      <c r="N2054" s="113">
        <v>6276</v>
      </c>
    </row>
    <row r="2055" spans="1:14">
      <c r="A2055" s="269"/>
      <c r="B2055" s="269"/>
      <c r="C2055" s="111" t="s">
        <v>6029</v>
      </c>
      <c r="D2055" s="113">
        <v>0</v>
      </c>
      <c r="E2055" s="113">
        <v>1</v>
      </c>
      <c r="F2055" s="113">
        <v>0</v>
      </c>
      <c r="G2055" s="113">
        <v>0</v>
      </c>
      <c r="H2055" s="113">
        <v>0</v>
      </c>
      <c r="I2055" s="113">
        <v>0</v>
      </c>
      <c r="J2055" s="113">
        <v>0</v>
      </c>
      <c r="K2055" s="113">
        <v>0</v>
      </c>
      <c r="L2055" s="113">
        <v>0</v>
      </c>
      <c r="M2055" s="113">
        <v>1</v>
      </c>
      <c r="N2055" s="113">
        <v>5449</v>
      </c>
    </row>
    <row r="2056" spans="1:14">
      <c r="A2056" s="269"/>
      <c r="B2056" s="269"/>
      <c r="C2056" s="111" t="s">
        <v>3815</v>
      </c>
      <c r="D2056" s="113">
        <v>1</v>
      </c>
      <c r="E2056" s="113">
        <v>0</v>
      </c>
      <c r="F2056" s="113">
        <v>0</v>
      </c>
      <c r="G2056" s="113">
        <v>0</v>
      </c>
      <c r="H2056" s="113">
        <v>0</v>
      </c>
      <c r="I2056" s="113">
        <v>0</v>
      </c>
      <c r="J2056" s="113">
        <v>0</v>
      </c>
      <c r="K2056" s="113">
        <v>0</v>
      </c>
      <c r="L2056" s="113">
        <v>1</v>
      </c>
      <c r="M2056" s="113">
        <v>0</v>
      </c>
      <c r="N2056" s="113">
        <v>4356</v>
      </c>
    </row>
    <row r="2057" spans="1:14">
      <c r="A2057" s="269"/>
      <c r="B2057" s="269"/>
      <c r="C2057" s="111" t="s">
        <v>3818</v>
      </c>
      <c r="D2057" s="113">
        <v>1</v>
      </c>
      <c r="E2057" s="113">
        <v>0</v>
      </c>
      <c r="F2057" s="113">
        <v>0</v>
      </c>
      <c r="G2057" s="113">
        <v>0</v>
      </c>
      <c r="H2057" s="113">
        <v>0</v>
      </c>
      <c r="I2057" s="113">
        <v>0</v>
      </c>
      <c r="J2057" s="113">
        <v>1</v>
      </c>
      <c r="K2057" s="113">
        <v>0</v>
      </c>
      <c r="L2057" s="113">
        <v>0</v>
      </c>
      <c r="M2057" s="113">
        <v>0</v>
      </c>
      <c r="N2057" s="113">
        <v>18836</v>
      </c>
    </row>
    <row r="2058" spans="1:14">
      <c r="A2058" s="269"/>
      <c r="B2058" s="269"/>
      <c r="C2058" s="116" t="s">
        <v>2637</v>
      </c>
      <c r="D2058" s="113">
        <v>1</v>
      </c>
      <c r="E2058" s="113">
        <v>0</v>
      </c>
      <c r="F2058" s="113">
        <v>0</v>
      </c>
      <c r="G2058" s="113">
        <v>0</v>
      </c>
      <c r="H2058" s="113">
        <v>0</v>
      </c>
      <c r="I2058" s="113">
        <v>0</v>
      </c>
      <c r="J2058" s="113">
        <v>0</v>
      </c>
      <c r="K2058" s="113">
        <v>0</v>
      </c>
      <c r="L2058" s="113">
        <v>1</v>
      </c>
      <c r="M2058" s="113">
        <v>0</v>
      </c>
      <c r="N2058" s="113">
        <v>48297</v>
      </c>
    </row>
    <row r="2059" spans="1:14" ht="19">
      <c r="A2059" s="269"/>
      <c r="B2059" s="269"/>
      <c r="C2059" s="116" t="s">
        <v>7696</v>
      </c>
      <c r="D2059" s="113">
        <v>2</v>
      </c>
      <c r="E2059" s="113">
        <v>0</v>
      </c>
      <c r="F2059" s="113">
        <v>0</v>
      </c>
      <c r="G2059" s="113">
        <v>0</v>
      </c>
      <c r="H2059" s="113">
        <v>0</v>
      </c>
      <c r="I2059" s="113">
        <v>0</v>
      </c>
      <c r="J2059" s="113">
        <v>0</v>
      </c>
      <c r="K2059" s="113">
        <v>1</v>
      </c>
      <c r="L2059" s="113">
        <v>0</v>
      </c>
      <c r="M2059" s="113">
        <v>0</v>
      </c>
      <c r="N2059" s="113">
        <v>9151</v>
      </c>
    </row>
    <row r="2060" spans="1:14">
      <c r="A2060" s="269"/>
      <c r="B2060" s="268" t="s">
        <v>1951</v>
      </c>
      <c r="C2060" s="111"/>
      <c r="D2060" s="112">
        <v>3</v>
      </c>
      <c r="E2060" s="112">
        <v>1</v>
      </c>
      <c r="F2060" s="112">
        <v>1</v>
      </c>
      <c r="G2060" s="112">
        <v>0</v>
      </c>
      <c r="H2060" s="112">
        <v>0</v>
      </c>
      <c r="I2060" s="112">
        <v>0</v>
      </c>
      <c r="J2060" s="112"/>
      <c r="K2060" s="112"/>
      <c r="L2060" s="112"/>
      <c r="M2060" s="112"/>
      <c r="N2060" s="112"/>
    </row>
    <row r="2061" spans="1:14">
      <c r="A2061" s="269"/>
      <c r="B2061" s="268"/>
      <c r="C2061" s="111" t="s">
        <v>6030</v>
      </c>
      <c r="D2061" s="113">
        <v>1</v>
      </c>
      <c r="E2061" s="113">
        <v>0</v>
      </c>
      <c r="F2061" s="113">
        <v>0</v>
      </c>
      <c r="G2061" s="113">
        <v>0</v>
      </c>
      <c r="H2061" s="113">
        <v>0</v>
      </c>
      <c r="I2061" s="113">
        <v>0</v>
      </c>
      <c r="J2061" s="113">
        <v>1</v>
      </c>
      <c r="K2061" s="113">
        <v>0</v>
      </c>
      <c r="L2061" s="113">
        <v>0</v>
      </c>
      <c r="M2061" s="113">
        <v>0</v>
      </c>
      <c r="N2061" s="113">
        <v>12796</v>
      </c>
    </row>
    <row r="2062" spans="1:14">
      <c r="A2062" s="269"/>
      <c r="B2062" s="268"/>
      <c r="C2062" s="111" t="s">
        <v>6031</v>
      </c>
      <c r="D2062" s="113">
        <v>0</v>
      </c>
      <c r="E2062" s="113">
        <v>1</v>
      </c>
      <c r="F2062" s="113">
        <v>1</v>
      </c>
      <c r="G2062" s="113">
        <v>0</v>
      </c>
      <c r="H2062" s="113">
        <v>0</v>
      </c>
      <c r="I2062" s="113">
        <v>0</v>
      </c>
      <c r="J2062" s="113">
        <v>0</v>
      </c>
      <c r="K2062" s="113">
        <v>0</v>
      </c>
      <c r="L2062" s="113">
        <v>1</v>
      </c>
      <c r="M2062" s="113">
        <v>1</v>
      </c>
      <c r="N2062" s="113">
        <v>15939</v>
      </c>
    </row>
    <row r="2063" spans="1:14">
      <c r="A2063" s="269"/>
      <c r="B2063" s="268"/>
      <c r="C2063" s="111" t="s">
        <v>6032</v>
      </c>
      <c r="D2063" s="113">
        <v>2</v>
      </c>
      <c r="E2063" s="113">
        <v>0</v>
      </c>
      <c r="F2063" s="113">
        <v>0</v>
      </c>
      <c r="G2063" s="113">
        <v>0</v>
      </c>
      <c r="H2063" s="113">
        <v>0</v>
      </c>
      <c r="I2063" s="113">
        <v>0</v>
      </c>
      <c r="J2063" s="113">
        <v>0</v>
      </c>
      <c r="K2063" s="113">
        <v>2</v>
      </c>
      <c r="L2063" s="113">
        <v>0</v>
      </c>
      <c r="M2063" s="113">
        <v>0</v>
      </c>
      <c r="N2063" s="113">
        <v>25346</v>
      </c>
    </row>
    <row r="2064" spans="1:14">
      <c r="A2064" s="269"/>
      <c r="B2064" s="268" t="s">
        <v>1955</v>
      </c>
      <c r="C2064" s="111"/>
      <c r="D2064" s="112">
        <v>13</v>
      </c>
      <c r="E2064" s="112">
        <v>5</v>
      </c>
      <c r="F2064" s="112">
        <v>1</v>
      </c>
      <c r="G2064" s="112">
        <v>0</v>
      </c>
      <c r="H2064" s="112">
        <v>0</v>
      </c>
      <c r="I2064" s="112">
        <v>2</v>
      </c>
      <c r="J2064" s="112"/>
      <c r="K2064" s="112"/>
      <c r="L2064" s="112"/>
      <c r="M2064" s="112"/>
      <c r="N2064" s="112"/>
    </row>
    <row r="2065" spans="1:14">
      <c r="A2065" s="269"/>
      <c r="B2065" s="268"/>
      <c r="C2065" s="111" t="s">
        <v>5409</v>
      </c>
      <c r="D2065" s="113">
        <v>1</v>
      </c>
      <c r="E2065" s="113">
        <v>0</v>
      </c>
      <c r="F2065" s="113">
        <v>1</v>
      </c>
      <c r="G2065" s="113">
        <v>0</v>
      </c>
      <c r="H2065" s="113">
        <v>0</v>
      </c>
      <c r="I2065" s="113">
        <v>1</v>
      </c>
      <c r="J2065" s="113">
        <v>0</v>
      </c>
      <c r="K2065" s="113">
        <v>1</v>
      </c>
      <c r="L2065" s="113">
        <v>1</v>
      </c>
      <c r="M2065" s="113">
        <v>1</v>
      </c>
      <c r="N2065" s="113"/>
    </row>
    <row r="2066" spans="1:14">
      <c r="A2066" s="269"/>
      <c r="B2066" s="268"/>
      <c r="C2066" s="111" t="s">
        <v>6033</v>
      </c>
      <c r="D2066" s="113">
        <v>2</v>
      </c>
      <c r="E2066" s="113">
        <v>0</v>
      </c>
      <c r="F2066" s="113">
        <v>0</v>
      </c>
      <c r="G2066" s="113">
        <v>0</v>
      </c>
      <c r="H2066" s="113">
        <v>0</v>
      </c>
      <c r="I2066" s="113">
        <v>0</v>
      </c>
      <c r="J2066" s="113">
        <v>0</v>
      </c>
      <c r="K2066" s="113">
        <v>0</v>
      </c>
      <c r="L2066" s="113">
        <v>0</v>
      </c>
      <c r="M2066" s="113">
        <v>2</v>
      </c>
      <c r="N2066" s="113"/>
    </row>
    <row r="2067" spans="1:14">
      <c r="A2067" s="269"/>
      <c r="B2067" s="268"/>
      <c r="C2067" s="111" t="s">
        <v>6034</v>
      </c>
      <c r="D2067" s="113">
        <v>0</v>
      </c>
      <c r="E2067" s="113">
        <v>2</v>
      </c>
      <c r="F2067" s="113">
        <v>0</v>
      </c>
      <c r="G2067" s="113">
        <v>0</v>
      </c>
      <c r="H2067" s="113">
        <v>0</v>
      </c>
      <c r="I2067" s="113">
        <v>0</v>
      </c>
      <c r="J2067" s="113">
        <v>0</v>
      </c>
      <c r="K2067" s="113">
        <v>0</v>
      </c>
      <c r="L2067" s="113">
        <v>0</v>
      </c>
      <c r="M2067" s="113">
        <v>2</v>
      </c>
      <c r="N2067" s="113"/>
    </row>
    <row r="2068" spans="1:14">
      <c r="A2068" s="269"/>
      <c r="B2068" s="268"/>
      <c r="C2068" s="111" t="s">
        <v>6035</v>
      </c>
      <c r="D2068" s="113">
        <v>1</v>
      </c>
      <c r="E2068" s="113">
        <v>0</v>
      </c>
      <c r="F2068" s="113">
        <v>0</v>
      </c>
      <c r="G2068" s="113">
        <v>0</v>
      </c>
      <c r="H2068" s="113">
        <v>0</v>
      </c>
      <c r="I2068" s="113">
        <v>0</v>
      </c>
      <c r="J2068" s="113">
        <v>1</v>
      </c>
      <c r="K2068" s="113">
        <v>0</v>
      </c>
      <c r="L2068" s="113">
        <v>0</v>
      </c>
      <c r="M2068" s="113">
        <v>0</v>
      </c>
      <c r="N2068" s="113"/>
    </row>
    <row r="2069" spans="1:14">
      <c r="A2069" s="269"/>
      <c r="B2069" s="268"/>
      <c r="C2069" s="111" t="s">
        <v>2322</v>
      </c>
      <c r="D2069" s="113">
        <v>0</v>
      </c>
      <c r="E2069" s="113">
        <v>1</v>
      </c>
      <c r="F2069" s="113">
        <v>0</v>
      </c>
      <c r="G2069" s="113">
        <v>0</v>
      </c>
      <c r="H2069" s="113">
        <v>0</v>
      </c>
      <c r="I2069" s="113">
        <v>0</v>
      </c>
      <c r="J2069" s="113">
        <v>0</v>
      </c>
      <c r="K2069" s="113">
        <v>1</v>
      </c>
      <c r="L2069" s="113">
        <v>0</v>
      </c>
      <c r="M2069" s="113">
        <v>0</v>
      </c>
      <c r="N2069" s="113"/>
    </row>
    <row r="2070" spans="1:14">
      <c r="A2070" s="269"/>
      <c r="B2070" s="268"/>
      <c r="C2070" s="111" t="s">
        <v>2766</v>
      </c>
      <c r="D2070" s="113">
        <v>1</v>
      </c>
      <c r="E2070" s="113">
        <v>0</v>
      </c>
      <c r="F2070" s="113">
        <v>0</v>
      </c>
      <c r="G2070" s="113">
        <v>0</v>
      </c>
      <c r="H2070" s="113">
        <v>0</v>
      </c>
      <c r="I2070" s="113">
        <v>0</v>
      </c>
      <c r="J2070" s="113">
        <v>0</v>
      </c>
      <c r="K2070" s="113">
        <v>0</v>
      </c>
      <c r="L2070" s="113">
        <v>0</v>
      </c>
      <c r="M2070" s="113">
        <v>1</v>
      </c>
      <c r="N2070" s="113"/>
    </row>
    <row r="2071" spans="1:14">
      <c r="A2071" s="269"/>
      <c r="B2071" s="268"/>
      <c r="C2071" s="111" t="s">
        <v>6036</v>
      </c>
      <c r="D2071" s="113">
        <v>0</v>
      </c>
      <c r="E2071" s="113">
        <v>2</v>
      </c>
      <c r="F2071" s="113">
        <v>0</v>
      </c>
      <c r="G2071" s="113">
        <v>0</v>
      </c>
      <c r="H2071" s="113">
        <v>0</v>
      </c>
      <c r="I2071" s="113">
        <v>0</v>
      </c>
      <c r="J2071" s="113">
        <v>0</v>
      </c>
      <c r="K2071" s="113">
        <v>0</v>
      </c>
      <c r="L2071" s="113">
        <v>1</v>
      </c>
      <c r="M2071" s="113">
        <v>1</v>
      </c>
      <c r="N2071" s="113"/>
    </row>
    <row r="2072" spans="1:14">
      <c r="A2072" s="269"/>
      <c r="B2072" s="268"/>
      <c r="C2072" s="111" t="s">
        <v>3300</v>
      </c>
      <c r="D2072" s="113">
        <v>3</v>
      </c>
      <c r="E2072" s="113">
        <v>0</v>
      </c>
      <c r="F2072" s="113">
        <v>0</v>
      </c>
      <c r="G2072" s="113">
        <v>0</v>
      </c>
      <c r="H2072" s="113">
        <v>0</v>
      </c>
      <c r="I2072" s="113">
        <v>1</v>
      </c>
      <c r="J2072" s="113">
        <v>0</v>
      </c>
      <c r="K2072" s="113">
        <v>1</v>
      </c>
      <c r="L2072" s="113">
        <v>3</v>
      </c>
      <c r="M2072" s="113">
        <v>0</v>
      </c>
      <c r="N2072" s="113"/>
    </row>
    <row r="2073" spans="1:14">
      <c r="A2073" s="269"/>
      <c r="B2073" s="268"/>
      <c r="C2073" s="111" t="s">
        <v>3824</v>
      </c>
      <c r="D2073" s="113">
        <v>4</v>
      </c>
      <c r="E2073" s="113">
        <v>0</v>
      </c>
      <c r="F2073" s="113">
        <v>0</v>
      </c>
      <c r="G2073" s="113">
        <v>0</v>
      </c>
      <c r="H2073" s="113">
        <v>0</v>
      </c>
      <c r="I2073" s="113">
        <v>0</v>
      </c>
      <c r="J2073" s="113">
        <v>0</v>
      </c>
      <c r="K2073" s="113">
        <v>1</v>
      </c>
      <c r="L2073" s="113">
        <v>1</v>
      </c>
      <c r="M2073" s="113">
        <v>2</v>
      </c>
      <c r="N2073" s="113"/>
    </row>
    <row r="2074" spans="1:14">
      <c r="A2074" s="269"/>
      <c r="B2074" s="268"/>
      <c r="C2074" s="111" t="s">
        <v>131</v>
      </c>
      <c r="D2074" s="113">
        <v>1</v>
      </c>
      <c r="E2074" s="113">
        <v>0</v>
      </c>
      <c r="F2074" s="113">
        <v>0</v>
      </c>
      <c r="G2074" s="113">
        <v>0</v>
      </c>
      <c r="H2074" s="113">
        <v>0</v>
      </c>
      <c r="I2074" s="113">
        <v>0</v>
      </c>
      <c r="J2074" s="113">
        <v>1</v>
      </c>
      <c r="K2074" s="113">
        <v>0</v>
      </c>
      <c r="L2074" s="113">
        <v>0</v>
      </c>
      <c r="M2074" s="113">
        <v>0</v>
      </c>
      <c r="N2074" s="113"/>
    </row>
    <row r="2075" spans="1:14">
      <c r="A2075" s="269"/>
      <c r="B2075" s="268" t="s">
        <v>1963</v>
      </c>
      <c r="C2075" s="111"/>
      <c r="D2075" s="112">
        <v>6</v>
      </c>
      <c r="E2075" s="112">
        <v>5</v>
      </c>
      <c r="F2075" s="112">
        <v>3</v>
      </c>
      <c r="G2075" s="112">
        <v>1</v>
      </c>
      <c r="H2075" s="112">
        <v>0</v>
      </c>
      <c r="I2075" s="112">
        <v>0</v>
      </c>
      <c r="J2075" s="112"/>
      <c r="K2075" s="112"/>
      <c r="L2075" s="112"/>
      <c r="M2075" s="112"/>
      <c r="N2075" s="112"/>
    </row>
    <row r="2076" spans="1:14">
      <c r="A2076" s="269"/>
      <c r="B2076" s="268"/>
      <c r="C2076" s="111" t="s">
        <v>2577</v>
      </c>
      <c r="D2076" s="113">
        <v>0</v>
      </c>
      <c r="E2076" s="113">
        <v>0</v>
      </c>
      <c r="F2076" s="113">
        <v>0</v>
      </c>
      <c r="G2076" s="113">
        <v>1</v>
      </c>
      <c r="H2076" s="113">
        <v>0</v>
      </c>
      <c r="I2076" s="113">
        <v>0</v>
      </c>
      <c r="J2076" s="113">
        <v>0</v>
      </c>
      <c r="K2076" s="113">
        <v>0</v>
      </c>
      <c r="L2076" s="113">
        <v>0</v>
      </c>
      <c r="M2076" s="113">
        <v>1</v>
      </c>
      <c r="N2076" s="113"/>
    </row>
    <row r="2077" spans="1:14">
      <c r="A2077" s="269"/>
      <c r="B2077" s="268"/>
      <c r="C2077" s="111" t="s">
        <v>2693</v>
      </c>
      <c r="D2077" s="113">
        <v>0</v>
      </c>
      <c r="E2077" s="113">
        <v>1</v>
      </c>
      <c r="F2077" s="113">
        <v>0</v>
      </c>
      <c r="G2077" s="113">
        <v>0</v>
      </c>
      <c r="H2077" s="113">
        <v>0</v>
      </c>
      <c r="I2077" s="113">
        <v>0</v>
      </c>
      <c r="J2077" s="113">
        <v>0</v>
      </c>
      <c r="K2077" s="113">
        <v>1</v>
      </c>
      <c r="L2077" s="113">
        <v>0</v>
      </c>
      <c r="M2077" s="113">
        <v>0</v>
      </c>
      <c r="N2077" s="113"/>
    </row>
    <row r="2078" spans="1:14" ht="19">
      <c r="A2078" s="269"/>
      <c r="B2078" s="268"/>
      <c r="C2078" s="111" t="s">
        <v>7697</v>
      </c>
      <c r="D2078" s="113">
        <v>2</v>
      </c>
      <c r="E2078" s="113">
        <v>2</v>
      </c>
      <c r="F2078" s="113">
        <v>2</v>
      </c>
      <c r="G2078" s="113">
        <v>0</v>
      </c>
      <c r="H2078" s="113">
        <v>0</v>
      </c>
      <c r="I2078" s="113">
        <v>0</v>
      </c>
      <c r="J2078" s="113">
        <v>2</v>
      </c>
      <c r="K2078" s="113">
        <v>2</v>
      </c>
      <c r="L2078" s="113">
        <v>0</v>
      </c>
      <c r="M2078" s="113">
        <v>1</v>
      </c>
      <c r="N2078" s="113"/>
    </row>
    <row r="2079" spans="1:14">
      <c r="A2079" s="269"/>
      <c r="B2079" s="268"/>
      <c r="C2079" s="111" t="s">
        <v>5934</v>
      </c>
      <c r="D2079" s="113">
        <v>1</v>
      </c>
      <c r="E2079" s="113">
        <v>0</v>
      </c>
      <c r="F2079" s="113">
        <v>0</v>
      </c>
      <c r="G2079" s="113">
        <v>0</v>
      </c>
      <c r="H2079" s="113">
        <v>0</v>
      </c>
      <c r="I2079" s="113">
        <v>0</v>
      </c>
      <c r="J2079" s="113">
        <v>1</v>
      </c>
      <c r="K2079" s="113">
        <v>0</v>
      </c>
      <c r="L2079" s="113">
        <v>0</v>
      </c>
      <c r="M2079" s="113">
        <v>0</v>
      </c>
      <c r="N2079" s="113"/>
    </row>
    <row r="2080" spans="1:14">
      <c r="A2080" s="269"/>
      <c r="B2080" s="268"/>
      <c r="C2080" s="111" t="s">
        <v>2709</v>
      </c>
      <c r="D2080" s="113">
        <v>2</v>
      </c>
      <c r="E2080" s="113">
        <v>2</v>
      </c>
      <c r="F2080" s="113">
        <v>1</v>
      </c>
      <c r="G2080" s="113">
        <v>0</v>
      </c>
      <c r="H2080" s="113">
        <v>0</v>
      </c>
      <c r="I2080" s="113">
        <v>0</v>
      </c>
      <c r="J2080" s="113">
        <v>0</v>
      </c>
      <c r="K2080" s="113">
        <v>1</v>
      </c>
      <c r="L2080" s="113">
        <v>3</v>
      </c>
      <c r="M2080" s="113">
        <v>1</v>
      </c>
      <c r="N2080" s="113"/>
    </row>
    <row r="2081" spans="1:14">
      <c r="A2081" s="269"/>
      <c r="B2081" s="268"/>
      <c r="C2081" s="111" t="s">
        <v>2696</v>
      </c>
      <c r="D2081" s="113">
        <v>1</v>
      </c>
      <c r="E2081" s="113">
        <v>0</v>
      </c>
      <c r="F2081" s="113">
        <v>0</v>
      </c>
      <c r="G2081" s="113">
        <v>0</v>
      </c>
      <c r="H2081" s="113">
        <v>0</v>
      </c>
      <c r="I2081" s="113">
        <v>0</v>
      </c>
      <c r="J2081" s="113">
        <v>0</v>
      </c>
      <c r="K2081" s="113">
        <v>0</v>
      </c>
      <c r="L2081" s="113">
        <v>1</v>
      </c>
      <c r="M2081" s="113">
        <v>0</v>
      </c>
      <c r="N2081" s="113"/>
    </row>
    <row r="2082" spans="1:14">
      <c r="A2082" s="269"/>
      <c r="B2082" s="268" t="s">
        <v>2255</v>
      </c>
      <c r="C2082" s="111"/>
      <c r="D2082" s="112">
        <v>14</v>
      </c>
      <c r="E2082" s="112">
        <v>0</v>
      </c>
      <c r="F2082" s="112">
        <v>0</v>
      </c>
      <c r="G2082" s="112">
        <v>0</v>
      </c>
      <c r="H2082" s="112">
        <v>0</v>
      </c>
      <c r="I2082" s="112">
        <v>0</v>
      </c>
      <c r="J2082" s="112"/>
      <c r="K2082" s="112"/>
      <c r="L2082" s="112"/>
      <c r="M2082" s="112"/>
      <c r="N2082" s="112"/>
    </row>
    <row r="2083" spans="1:14" ht="19">
      <c r="A2083" s="269"/>
      <c r="B2083" s="268"/>
      <c r="C2083" s="111" t="s">
        <v>7698</v>
      </c>
      <c r="D2083" s="113">
        <v>14</v>
      </c>
      <c r="E2083" s="113">
        <v>0</v>
      </c>
      <c r="F2083" s="113">
        <v>0</v>
      </c>
      <c r="G2083" s="113">
        <v>0</v>
      </c>
      <c r="H2083" s="113">
        <v>0</v>
      </c>
      <c r="I2083" s="113">
        <v>0</v>
      </c>
      <c r="J2083" s="113">
        <v>6</v>
      </c>
      <c r="K2083" s="113">
        <v>1</v>
      </c>
      <c r="L2083" s="113">
        <v>4</v>
      </c>
      <c r="M2083" s="113">
        <v>2</v>
      </c>
      <c r="N2083" s="113"/>
    </row>
    <row r="2084" spans="1:14">
      <c r="A2084" s="269"/>
      <c r="B2084" s="268" t="s">
        <v>2259</v>
      </c>
      <c r="C2084" s="111"/>
      <c r="D2084" s="112">
        <v>0</v>
      </c>
      <c r="E2084" s="112">
        <v>0</v>
      </c>
      <c r="F2084" s="112">
        <v>0</v>
      </c>
      <c r="G2084" s="112">
        <v>1</v>
      </c>
      <c r="H2084" s="112">
        <v>0</v>
      </c>
      <c r="I2084" s="112">
        <v>0</v>
      </c>
      <c r="J2084" s="112"/>
      <c r="K2084" s="112"/>
      <c r="L2084" s="112"/>
      <c r="M2084" s="112"/>
      <c r="N2084" s="112"/>
    </row>
    <row r="2085" spans="1:14">
      <c r="A2085" s="269"/>
      <c r="B2085" s="268"/>
      <c r="C2085" s="111" t="s">
        <v>6037</v>
      </c>
      <c r="D2085" s="113">
        <v>0</v>
      </c>
      <c r="E2085" s="113">
        <v>0</v>
      </c>
      <c r="F2085" s="113">
        <v>0</v>
      </c>
      <c r="G2085" s="113">
        <v>1</v>
      </c>
      <c r="H2085" s="113">
        <v>0</v>
      </c>
      <c r="I2085" s="113">
        <v>0</v>
      </c>
      <c r="J2085" s="113">
        <v>1</v>
      </c>
      <c r="K2085" s="113">
        <v>0</v>
      </c>
      <c r="L2085" s="113">
        <v>0</v>
      </c>
      <c r="M2085" s="113">
        <v>0</v>
      </c>
      <c r="N2085" s="113"/>
    </row>
    <row r="2086" spans="1:14">
      <c r="A2086" s="269" t="s">
        <v>124</v>
      </c>
      <c r="B2086" s="117" t="s">
        <v>1904</v>
      </c>
      <c r="C2086" s="111"/>
      <c r="D2086" s="112">
        <v>347</v>
      </c>
      <c r="E2086" s="112">
        <v>53</v>
      </c>
      <c r="F2086" s="112">
        <v>111</v>
      </c>
      <c r="G2086" s="112">
        <v>17</v>
      </c>
      <c r="H2086" s="112">
        <v>10</v>
      </c>
      <c r="I2086" s="112">
        <v>28</v>
      </c>
      <c r="J2086" s="112"/>
      <c r="K2086" s="112"/>
      <c r="L2086" s="112"/>
      <c r="M2086" s="112"/>
      <c r="N2086" s="112"/>
    </row>
    <row r="2087" spans="1:14">
      <c r="A2087" s="269"/>
      <c r="B2087" s="268" t="s">
        <v>1905</v>
      </c>
      <c r="C2087" s="111"/>
      <c r="D2087" s="112">
        <v>281</v>
      </c>
      <c r="E2087" s="112">
        <v>38</v>
      </c>
      <c r="F2087" s="112">
        <v>88</v>
      </c>
      <c r="G2087" s="112">
        <v>9</v>
      </c>
      <c r="H2087" s="112">
        <v>5</v>
      </c>
      <c r="I2087" s="112">
        <v>23</v>
      </c>
      <c r="J2087" s="112"/>
      <c r="K2087" s="112"/>
      <c r="L2087" s="112"/>
      <c r="M2087" s="112"/>
      <c r="N2087" s="112"/>
    </row>
    <row r="2088" spans="1:14">
      <c r="A2088" s="269"/>
      <c r="B2088" s="268"/>
      <c r="C2088" s="111" t="s">
        <v>6038</v>
      </c>
      <c r="D2088" s="113">
        <v>5</v>
      </c>
      <c r="E2088" s="113">
        <v>0</v>
      </c>
      <c r="F2088" s="113">
        <v>1</v>
      </c>
      <c r="G2088" s="113">
        <v>0</v>
      </c>
      <c r="H2088" s="113">
        <v>0</v>
      </c>
      <c r="I2088" s="113">
        <v>0</v>
      </c>
      <c r="J2088" s="113">
        <v>0</v>
      </c>
      <c r="K2088" s="113">
        <v>1</v>
      </c>
      <c r="L2088" s="113">
        <v>2</v>
      </c>
      <c r="M2088" s="113">
        <v>3</v>
      </c>
      <c r="N2088" s="113">
        <v>125088</v>
      </c>
    </row>
    <row r="2089" spans="1:14">
      <c r="A2089" s="269"/>
      <c r="B2089" s="268"/>
      <c r="C2089" s="111" t="s">
        <v>6039</v>
      </c>
      <c r="D2089" s="113">
        <v>1</v>
      </c>
      <c r="E2089" s="113">
        <v>0</v>
      </c>
      <c r="F2089" s="113">
        <v>0</v>
      </c>
      <c r="G2089" s="113">
        <v>0</v>
      </c>
      <c r="H2089" s="113">
        <v>0</v>
      </c>
      <c r="I2089" s="113">
        <v>0</v>
      </c>
      <c r="J2089" s="113">
        <v>1</v>
      </c>
      <c r="K2089" s="113">
        <v>0</v>
      </c>
      <c r="L2089" s="113">
        <v>0</v>
      </c>
      <c r="M2089" s="113">
        <v>0</v>
      </c>
      <c r="N2089" s="113">
        <v>20779</v>
      </c>
    </row>
    <row r="2090" spans="1:14">
      <c r="A2090" s="269"/>
      <c r="B2090" s="268"/>
      <c r="C2090" s="111" t="s">
        <v>3834</v>
      </c>
      <c r="D2090" s="113">
        <v>1</v>
      </c>
      <c r="E2090" s="113">
        <v>0</v>
      </c>
      <c r="F2090" s="113">
        <v>0</v>
      </c>
      <c r="G2090" s="113">
        <v>0</v>
      </c>
      <c r="H2090" s="113">
        <v>0</v>
      </c>
      <c r="I2090" s="113">
        <v>0</v>
      </c>
      <c r="J2090" s="113">
        <v>0</v>
      </c>
      <c r="K2090" s="113">
        <v>0</v>
      </c>
      <c r="L2090" s="113">
        <v>1</v>
      </c>
      <c r="M2090" s="113">
        <v>0</v>
      </c>
      <c r="N2090" s="113">
        <v>18215</v>
      </c>
    </row>
    <row r="2091" spans="1:14">
      <c r="A2091" s="269"/>
      <c r="B2091" s="268"/>
      <c r="C2091" s="111" t="s">
        <v>2799</v>
      </c>
      <c r="D2091" s="113">
        <v>6</v>
      </c>
      <c r="E2091" s="113">
        <v>0</v>
      </c>
      <c r="F2091" s="113">
        <v>1</v>
      </c>
      <c r="G2091" s="113">
        <v>0</v>
      </c>
      <c r="H2091" s="113">
        <v>0</v>
      </c>
      <c r="I2091" s="113">
        <v>0</v>
      </c>
      <c r="J2091" s="113">
        <v>2</v>
      </c>
      <c r="K2091" s="113">
        <v>1</v>
      </c>
      <c r="L2091" s="113">
        <v>1</v>
      </c>
      <c r="M2091" s="113">
        <v>3</v>
      </c>
      <c r="N2091" s="113">
        <v>402323</v>
      </c>
    </row>
    <row r="2092" spans="1:14">
      <c r="A2092" s="269"/>
      <c r="B2092" s="268"/>
      <c r="C2092" s="116" t="s">
        <v>3008</v>
      </c>
      <c r="D2092" s="113">
        <v>13</v>
      </c>
      <c r="E2092" s="113">
        <v>6</v>
      </c>
      <c r="F2092" s="113">
        <v>7</v>
      </c>
      <c r="G2092" s="113">
        <v>0</v>
      </c>
      <c r="H2092" s="113">
        <v>0</v>
      </c>
      <c r="I2092" s="113">
        <v>2</v>
      </c>
      <c r="J2092" s="113">
        <v>2</v>
      </c>
      <c r="K2092" s="113">
        <v>6</v>
      </c>
      <c r="L2092" s="113">
        <v>8</v>
      </c>
      <c r="M2092" s="113">
        <v>12</v>
      </c>
      <c r="N2092" s="113">
        <v>1016721</v>
      </c>
    </row>
    <row r="2093" spans="1:14">
      <c r="A2093" s="269"/>
      <c r="B2093" s="268"/>
      <c r="C2093" s="116" t="s">
        <v>6040</v>
      </c>
      <c r="D2093" s="113">
        <v>0</v>
      </c>
      <c r="E2093" s="113">
        <v>0</v>
      </c>
      <c r="F2093" s="113">
        <v>1</v>
      </c>
      <c r="G2093" s="113">
        <v>0</v>
      </c>
      <c r="H2093" s="113">
        <v>0</v>
      </c>
      <c r="I2093" s="113">
        <v>0</v>
      </c>
      <c r="J2093" s="113">
        <v>1</v>
      </c>
      <c r="K2093" s="113">
        <v>0</v>
      </c>
      <c r="L2093" s="113">
        <v>0</v>
      </c>
      <c r="M2093" s="113">
        <v>0</v>
      </c>
      <c r="N2093" s="113">
        <v>24746</v>
      </c>
    </row>
    <row r="2094" spans="1:14">
      <c r="A2094" s="269"/>
      <c r="B2094" s="268"/>
      <c r="C2094" s="116" t="s">
        <v>2033</v>
      </c>
      <c r="D2094" s="113">
        <v>1</v>
      </c>
      <c r="E2094" s="113">
        <v>0</v>
      </c>
      <c r="F2094" s="113">
        <v>0</v>
      </c>
      <c r="G2094" s="113">
        <v>0</v>
      </c>
      <c r="H2094" s="113">
        <v>0</v>
      </c>
      <c r="I2094" s="113">
        <v>1</v>
      </c>
      <c r="J2094" s="113">
        <v>0</v>
      </c>
      <c r="K2094" s="113">
        <v>0</v>
      </c>
      <c r="L2094" s="113">
        <v>1</v>
      </c>
      <c r="M2094" s="113">
        <v>1</v>
      </c>
      <c r="N2094" s="113">
        <v>115290</v>
      </c>
    </row>
    <row r="2095" spans="1:14">
      <c r="A2095" s="269"/>
      <c r="B2095" s="268"/>
      <c r="C2095" s="116" t="s">
        <v>2804</v>
      </c>
      <c r="D2095" s="113">
        <v>2</v>
      </c>
      <c r="E2095" s="113">
        <v>0</v>
      </c>
      <c r="F2095" s="113">
        <v>0</v>
      </c>
      <c r="G2095" s="113">
        <v>0</v>
      </c>
      <c r="H2095" s="113">
        <v>0</v>
      </c>
      <c r="I2095" s="113">
        <v>0</v>
      </c>
      <c r="J2095" s="113">
        <v>0</v>
      </c>
      <c r="K2095" s="113">
        <v>1</v>
      </c>
      <c r="L2095" s="113">
        <v>1</v>
      </c>
      <c r="M2095" s="113">
        <v>0</v>
      </c>
      <c r="N2095" s="113">
        <v>48483</v>
      </c>
    </row>
    <row r="2096" spans="1:14">
      <c r="A2096" s="269"/>
      <c r="B2096" s="268"/>
      <c r="C2096" s="116" t="s">
        <v>6041</v>
      </c>
      <c r="D2096" s="113">
        <v>1</v>
      </c>
      <c r="E2096" s="113">
        <v>0</v>
      </c>
      <c r="F2096" s="113">
        <v>0</v>
      </c>
      <c r="G2096" s="113">
        <v>0</v>
      </c>
      <c r="H2096" s="113">
        <v>0</v>
      </c>
      <c r="I2096" s="113">
        <v>0</v>
      </c>
      <c r="J2096" s="113">
        <v>0</v>
      </c>
      <c r="K2096" s="113">
        <v>0</v>
      </c>
      <c r="L2096" s="113">
        <v>1</v>
      </c>
      <c r="M2096" s="113">
        <v>0</v>
      </c>
      <c r="N2096" s="113">
        <v>14160</v>
      </c>
    </row>
    <row r="2097" spans="1:14">
      <c r="A2097" s="269"/>
      <c r="B2097" s="268"/>
      <c r="C2097" s="116" t="s">
        <v>6042</v>
      </c>
      <c r="D2097" s="113">
        <v>0</v>
      </c>
      <c r="E2097" s="113">
        <v>1</v>
      </c>
      <c r="F2097" s="113">
        <v>0</v>
      </c>
      <c r="G2097" s="113">
        <v>0</v>
      </c>
      <c r="H2097" s="113">
        <v>0</v>
      </c>
      <c r="I2097" s="113">
        <v>0</v>
      </c>
      <c r="J2097" s="113">
        <v>1</v>
      </c>
      <c r="K2097" s="113">
        <v>0</v>
      </c>
      <c r="L2097" s="113">
        <v>0</v>
      </c>
      <c r="M2097" s="113">
        <v>0</v>
      </c>
      <c r="N2097" s="113">
        <v>4214</v>
      </c>
    </row>
    <row r="2098" spans="1:14">
      <c r="A2098" s="269"/>
      <c r="B2098" s="268"/>
      <c r="C2098" s="116" t="s">
        <v>6043</v>
      </c>
      <c r="D2098" s="113">
        <v>1</v>
      </c>
      <c r="E2098" s="113">
        <v>0</v>
      </c>
      <c r="F2098" s="113">
        <v>0</v>
      </c>
      <c r="G2098" s="113">
        <v>0</v>
      </c>
      <c r="H2098" s="113">
        <v>0</v>
      </c>
      <c r="I2098" s="113">
        <v>0</v>
      </c>
      <c r="J2098" s="113">
        <v>0</v>
      </c>
      <c r="K2098" s="113">
        <v>1</v>
      </c>
      <c r="L2098" s="113">
        <v>0</v>
      </c>
      <c r="M2098" s="113">
        <v>0</v>
      </c>
      <c r="N2098" s="113">
        <v>20209</v>
      </c>
    </row>
    <row r="2099" spans="1:14">
      <c r="A2099" s="269"/>
      <c r="B2099" s="268"/>
      <c r="C2099" s="111" t="s">
        <v>6044</v>
      </c>
      <c r="D2099" s="113">
        <v>4</v>
      </c>
      <c r="E2099" s="113">
        <v>0</v>
      </c>
      <c r="F2099" s="113">
        <v>1</v>
      </c>
      <c r="G2099" s="113">
        <v>0</v>
      </c>
      <c r="H2099" s="113">
        <v>0</v>
      </c>
      <c r="I2099" s="113">
        <v>0</v>
      </c>
      <c r="J2099" s="113">
        <v>4</v>
      </c>
      <c r="K2099" s="113">
        <v>0</v>
      </c>
      <c r="L2099" s="113">
        <v>1</v>
      </c>
      <c r="M2099" s="113"/>
      <c r="N2099" s="113">
        <v>10506</v>
      </c>
    </row>
    <row r="2100" spans="1:14">
      <c r="A2100" s="269"/>
      <c r="B2100" s="268"/>
      <c r="C2100" s="111" t="s">
        <v>3839</v>
      </c>
      <c r="D2100" s="113">
        <v>0</v>
      </c>
      <c r="E2100" s="113">
        <v>1</v>
      </c>
      <c r="F2100" s="113">
        <v>0</v>
      </c>
      <c r="G2100" s="113">
        <v>0</v>
      </c>
      <c r="H2100" s="113">
        <v>0</v>
      </c>
      <c r="I2100" s="113">
        <v>0</v>
      </c>
      <c r="J2100" s="113">
        <v>0</v>
      </c>
      <c r="K2100" s="113">
        <v>0</v>
      </c>
      <c r="L2100" s="113">
        <v>0</v>
      </c>
      <c r="M2100" s="113">
        <v>1</v>
      </c>
      <c r="N2100" s="113">
        <v>17940</v>
      </c>
    </row>
    <row r="2101" spans="1:14">
      <c r="A2101" s="269"/>
      <c r="B2101" s="268"/>
      <c r="C2101" s="111" t="s">
        <v>3841</v>
      </c>
      <c r="D2101" s="113">
        <v>1</v>
      </c>
      <c r="E2101" s="113">
        <v>0</v>
      </c>
      <c r="F2101" s="113">
        <v>0</v>
      </c>
      <c r="G2101" s="113">
        <v>0</v>
      </c>
      <c r="H2101" s="113">
        <v>0</v>
      </c>
      <c r="I2101" s="113">
        <v>0</v>
      </c>
      <c r="J2101" s="113">
        <v>1</v>
      </c>
      <c r="K2101" s="113">
        <v>0</v>
      </c>
      <c r="L2101" s="113">
        <v>0</v>
      </c>
      <c r="M2101" s="113">
        <v>0</v>
      </c>
      <c r="N2101" s="113">
        <v>18105</v>
      </c>
    </row>
    <row r="2102" spans="1:14">
      <c r="A2102" s="269"/>
      <c r="B2102" s="268"/>
      <c r="C2102" s="111" t="s">
        <v>3843</v>
      </c>
      <c r="D2102" s="113">
        <v>1</v>
      </c>
      <c r="E2102" s="113">
        <v>0</v>
      </c>
      <c r="F2102" s="113">
        <v>1</v>
      </c>
      <c r="G2102" s="113">
        <v>0</v>
      </c>
      <c r="H2102" s="113">
        <v>0</v>
      </c>
      <c r="I2102" s="113">
        <v>0</v>
      </c>
      <c r="J2102" s="113">
        <v>0</v>
      </c>
      <c r="K2102" s="113">
        <v>0</v>
      </c>
      <c r="L2102" s="113">
        <v>1</v>
      </c>
      <c r="M2102" s="113">
        <v>1</v>
      </c>
      <c r="N2102" s="113">
        <v>51167</v>
      </c>
    </row>
    <row r="2103" spans="1:14">
      <c r="A2103" s="269"/>
      <c r="B2103" s="268"/>
      <c r="C2103" s="111" t="s">
        <v>3962</v>
      </c>
      <c r="D2103" s="113">
        <v>0</v>
      </c>
      <c r="E2103" s="113">
        <v>0</v>
      </c>
      <c r="F2103" s="113">
        <v>1</v>
      </c>
      <c r="G2103" s="113">
        <v>0</v>
      </c>
      <c r="H2103" s="113">
        <v>0</v>
      </c>
      <c r="I2103" s="113">
        <v>0</v>
      </c>
      <c r="J2103" s="113">
        <v>0</v>
      </c>
      <c r="K2103" s="113">
        <v>0</v>
      </c>
      <c r="L2103" s="113">
        <v>0</v>
      </c>
      <c r="M2103" s="113">
        <v>1</v>
      </c>
      <c r="N2103" s="113">
        <v>6598</v>
      </c>
    </row>
    <row r="2104" spans="1:14">
      <c r="A2104" s="269"/>
      <c r="B2104" s="268"/>
      <c r="C2104" s="111" t="s">
        <v>5882</v>
      </c>
      <c r="D2104" s="113">
        <v>1</v>
      </c>
      <c r="E2104" s="113">
        <v>0</v>
      </c>
      <c r="F2104" s="113">
        <v>0</v>
      </c>
      <c r="G2104" s="113">
        <v>0</v>
      </c>
      <c r="H2104" s="113">
        <v>0</v>
      </c>
      <c r="I2104" s="113">
        <v>0</v>
      </c>
      <c r="J2104" s="113">
        <v>0</v>
      </c>
      <c r="K2104" s="113">
        <v>1</v>
      </c>
      <c r="L2104" s="113">
        <v>0</v>
      </c>
      <c r="M2104" s="113">
        <v>0</v>
      </c>
      <c r="N2104" s="113">
        <v>4535</v>
      </c>
    </row>
    <row r="2105" spans="1:14">
      <c r="A2105" s="269"/>
      <c r="B2105" s="268"/>
      <c r="C2105" s="111" t="s">
        <v>2406</v>
      </c>
      <c r="D2105" s="113">
        <v>4</v>
      </c>
      <c r="E2105" s="113">
        <v>1</v>
      </c>
      <c r="F2105" s="113">
        <v>0</v>
      </c>
      <c r="G2105" s="113">
        <v>0</v>
      </c>
      <c r="H2105" s="113">
        <v>0</v>
      </c>
      <c r="I2105" s="113">
        <v>0</v>
      </c>
      <c r="J2105" s="113">
        <v>0</v>
      </c>
      <c r="K2105" s="113">
        <v>1</v>
      </c>
      <c r="L2105" s="113">
        <v>0</v>
      </c>
      <c r="M2105" s="113">
        <v>4</v>
      </c>
      <c r="N2105" s="113">
        <v>141694</v>
      </c>
    </row>
    <row r="2106" spans="1:14">
      <c r="A2106" s="269"/>
      <c r="B2106" s="268"/>
      <c r="C2106" s="111" t="s">
        <v>3074</v>
      </c>
      <c r="D2106" s="113">
        <v>1</v>
      </c>
      <c r="E2106" s="113">
        <v>0</v>
      </c>
      <c r="F2106" s="113">
        <v>0</v>
      </c>
      <c r="G2106" s="113">
        <v>0</v>
      </c>
      <c r="H2106" s="113">
        <v>0</v>
      </c>
      <c r="I2106" s="113">
        <v>0</v>
      </c>
      <c r="J2106" s="113">
        <v>1</v>
      </c>
      <c r="K2106" s="113">
        <v>0</v>
      </c>
      <c r="L2106" s="113">
        <v>0</v>
      </c>
      <c r="M2106" s="113">
        <v>0</v>
      </c>
      <c r="N2106" s="113">
        <v>6314</v>
      </c>
    </row>
    <row r="2107" spans="1:14">
      <c r="A2107" s="269"/>
      <c r="B2107" s="268"/>
      <c r="C2107" s="111" t="s">
        <v>3845</v>
      </c>
      <c r="D2107" s="113">
        <v>0</v>
      </c>
      <c r="E2107" s="113">
        <v>0</v>
      </c>
      <c r="F2107" s="113">
        <v>1</v>
      </c>
      <c r="G2107" s="113">
        <v>0</v>
      </c>
      <c r="H2107" s="113">
        <v>1</v>
      </c>
      <c r="I2107" s="113">
        <v>0</v>
      </c>
      <c r="J2107" s="113">
        <v>1</v>
      </c>
      <c r="K2107" s="113">
        <v>0</v>
      </c>
      <c r="L2107" s="113">
        <v>1</v>
      </c>
      <c r="M2107" s="113">
        <v>0</v>
      </c>
      <c r="N2107" s="113">
        <v>84131</v>
      </c>
    </row>
    <row r="2108" spans="1:14">
      <c r="A2108" s="269"/>
      <c r="B2108" s="268"/>
      <c r="C2108" s="111" t="s">
        <v>6045</v>
      </c>
      <c r="D2108" s="113">
        <v>1</v>
      </c>
      <c r="E2108" s="113">
        <v>0</v>
      </c>
      <c r="F2108" s="113">
        <v>0</v>
      </c>
      <c r="G2108" s="113">
        <v>0</v>
      </c>
      <c r="H2108" s="113">
        <v>0</v>
      </c>
      <c r="I2108" s="113">
        <v>0</v>
      </c>
      <c r="J2108" s="113">
        <v>0</v>
      </c>
      <c r="K2108" s="113">
        <v>1</v>
      </c>
      <c r="L2108" s="113">
        <v>0</v>
      </c>
      <c r="M2108" s="113">
        <v>0</v>
      </c>
      <c r="N2108" s="113">
        <v>5014</v>
      </c>
    </row>
    <row r="2109" spans="1:14">
      <c r="A2109" s="269"/>
      <c r="B2109" s="268"/>
      <c r="C2109" s="111" t="s">
        <v>6046</v>
      </c>
      <c r="D2109" s="113">
        <v>2</v>
      </c>
      <c r="E2109" s="113">
        <v>0</v>
      </c>
      <c r="F2109" s="113">
        <v>0</v>
      </c>
      <c r="G2109" s="113">
        <v>0</v>
      </c>
      <c r="H2109" s="113">
        <v>0</v>
      </c>
      <c r="I2109" s="113">
        <v>0</v>
      </c>
      <c r="J2109" s="113">
        <v>1</v>
      </c>
      <c r="K2109" s="113">
        <v>1</v>
      </c>
      <c r="L2109" s="113">
        <v>0</v>
      </c>
      <c r="M2109" s="113">
        <v>0</v>
      </c>
      <c r="N2109" s="113">
        <v>5880</v>
      </c>
    </row>
    <row r="2110" spans="1:14">
      <c r="A2110" s="269"/>
      <c r="B2110" s="268"/>
      <c r="C2110" s="111" t="s">
        <v>6047</v>
      </c>
      <c r="D2110" s="113">
        <v>0</v>
      </c>
      <c r="E2110" s="113">
        <v>1</v>
      </c>
      <c r="F2110" s="113">
        <v>0</v>
      </c>
      <c r="G2110" s="113">
        <v>0</v>
      </c>
      <c r="H2110" s="113">
        <v>0</v>
      </c>
      <c r="I2110" s="113">
        <v>0</v>
      </c>
      <c r="J2110" s="113">
        <v>1</v>
      </c>
      <c r="K2110" s="113">
        <v>0</v>
      </c>
      <c r="L2110" s="113">
        <v>0</v>
      </c>
      <c r="M2110" s="113">
        <v>0</v>
      </c>
      <c r="N2110" s="113">
        <v>35139</v>
      </c>
    </row>
    <row r="2111" spans="1:14">
      <c r="A2111" s="269"/>
      <c r="B2111" s="268"/>
      <c r="C2111" s="111" t="s">
        <v>6048</v>
      </c>
      <c r="D2111" s="113">
        <v>0</v>
      </c>
      <c r="E2111" s="113">
        <v>0</v>
      </c>
      <c r="F2111" s="113">
        <v>0</v>
      </c>
      <c r="G2111" s="113">
        <v>1</v>
      </c>
      <c r="H2111" s="113">
        <v>0</v>
      </c>
      <c r="I2111" s="113">
        <v>0</v>
      </c>
      <c r="J2111" s="113">
        <v>0</v>
      </c>
      <c r="K2111" s="113">
        <v>0</v>
      </c>
      <c r="L2111" s="113">
        <v>0</v>
      </c>
      <c r="M2111" s="113">
        <v>1</v>
      </c>
      <c r="N2111" s="113">
        <v>3406</v>
      </c>
    </row>
    <row r="2112" spans="1:14">
      <c r="A2112" s="269"/>
      <c r="B2112" s="268"/>
      <c r="C2112" s="111" t="s">
        <v>3847</v>
      </c>
      <c r="D2112" s="113">
        <v>3</v>
      </c>
      <c r="E2112" s="113">
        <v>0</v>
      </c>
      <c r="F2112" s="113">
        <v>0</v>
      </c>
      <c r="G2112" s="113">
        <v>0</v>
      </c>
      <c r="H2112" s="113">
        <v>0</v>
      </c>
      <c r="I2112" s="113">
        <v>0</v>
      </c>
      <c r="J2112" s="113">
        <v>1</v>
      </c>
      <c r="K2112" s="113">
        <v>1</v>
      </c>
      <c r="L2112" s="113">
        <v>0</v>
      </c>
      <c r="M2112" s="113">
        <v>1</v>
      </c>
      <c r="N2112" s="113">
        <v>122051</v>
      </c>
    </row>
    <row r="2113" spans="1:14">
      <c r="A2113" s="269"/>
      <c r="B2113" s="268"/>
      <c r="C2113" s="111" t="s">
        <v>6049</v>
      </c>
      <c r="D2113" s="113">
        <v>2</v>
      </c>
      <c r="E2113" s="113">
        <v>0</v>
      </c>
      <c r="F2113" s="113">
        <v>1</v>
      </c>
      <c r="G2113" s="113">
        <v>0</v>
      </c>
      <c r="H2113" s="113">
        <v>0</v>
      </c>
      <c r="I2113" s="113">
        <v>0</v>
      </c>
      <c r="J2113" s="113">
        <v>0</v>
      </c>
      <c r="K2113" s="113">
        <v>2</v>
      </c>
      <c r="L2113" s="113">
        <v>1</v>
      </c>
      <c r="M2113" s="113">
        <v>0</v>
      </c>
      <c r="N2113" s="113">
        <v>99965</v>
      </c>
    </row>
    <row r="2114" spans="1:14">
      <c r="A2114" s="269"/>
      <c r="B2114" s="268"/>
      <c r="C2114" s="111" t="s">
        <v>6050</v>
      </c>
      <c r="D2114" s="113">
        <v>1</v>
      </c>
      <c r="E2114" s="113">
        <v>1</v>
      </c>
      <c r="F2114" s="113">
        <v>0</v>
      </c>
      <c r="G2114" s="113">
        <v>0</v>
      </c>
      <c r="H2114" s="113">
        <v>0</v>
      </c>
      <c r="I2114" s="113">
        <v>0</v>
      </c>
      <c r="J2114" s="113">
        <v>1</v>
      </c>
      <c r="K2114" s="113">
        <v>1</v>
      </c>
      <c r="L2114" s="113">
        <v>0</v>
      </c>
      <c r="M2114" s="113">
        <v>0</v>
      </c>
      <c r="N2114" s="113">
        <v>40889</v>
      </c>
    </row>
    <row r="2115" spans="1:14">
      <c r="A2115" s="269"/>
      <c r="B2115" s="268"/>
      <c r="C2115" s="111" t="s">
        <v>3850</v>
      </c>
      <c r="D2115" s="113">
        <v>2</v>
      </c>
      <c r="E2115" s="113">
        <v>0</v>
      </c>
      <c r="F2115" s="113">
        <v>1</v>
      </c>
      <c r="G2115" s="113">
        <v>0</v>
      </c>
      <c r="H2115" s="113">
        <v>0</v>
      </c>
      <c r="I2115" s="113">
        <v>0</v>
      </c>
      <c r="J2115" s="113">
        <v>2</v>
      </c>
      <c r="K2115" s="113">
        <v>0</v>
      </c>
      <c r="L2115" s="113">
        <v>0</v>
      </c>
      <c r="M2115" s="113">
        <v>1</v>
      </c>
      <c r="N2115" s="113">
        <v>329538</v>
      </c>
    </row>
    <row r="2116" spans="1:14">
      <c r="A2116" s="269"/>
      <c r="B2116" s="268"/>
      <c r="C2116" s="111" t="s">
        <v>3851</v>
      </c>
      <c r="D2116" s="113">
        <v>0</v>
      </c>
      <c r="E2116" s="113">
        <v>0</v>
      </c>
      <c r="F2116" s="113">
        <v>1</v>
      </c>
      <c r="G2116" s="113">
        <v>0</v>
      </c>
      <c r="H2116" s="113">
        <v>0</v>
      </c>
      <c r="I2116" s="113">
        <v>0</v>
      </c>
      <c r="J2116" s="113">
        <v>0</v>
      </c>
      <c r="K2116" s="113">
        <v>0</v>
      </c>
      <c r="L2116" s="113">
        <v>1</v>
      </c>
      <c r="M2116" s="113">
        <v>0</v>
      </c>
      <c r="N2116" s="113">
        <v>23808</v>
      </c>
    </row>
    <row r="2117" spans="1:14">
      <c r="A2117" s="269"/>
      <c r="B2117" s="268"/>
      <c r="C2117" s="111" t="s">
        <v>3852</v>
      </c>
      <c r="D2117" s="113">
        <v>1</v>
      </c>
      <c r="E2117" s="113">
        <v>0</v>
      </c>
      <c r="F2117" s="113">
        <v>0</v>
      </c>
      <c r="G2117" s="113">
        <v>0</v>
      </c>
      <c r="H2117" s="113">
        <v>0</v>
      </c>
      <c r="I2117" s="113">
        <v>0</v>
      </c>
      <c r="J2117" s="113">
        <v>1</v>
      </c>
      <c r="K2117" s="113">
        <v>0</v>
      </c>
      <c r="L2117" s="113">
        <v>0</v>
      </c>
      <c r="M2117" s="113">
        <v>0</v>
      </c>
      <c r="N2117" s="113">
        <v>18146</v>
      </c>
    </row>
    <row r="2118" spans="1:14">
      <c r="A2118" s="269"/>
      <c r="B2118" s="268"/>
      <c r="C2118" s="111" t="s">
        <v>3681</v>
      </c>
      <c r="D2118" s="113">
        <v>13</v>
      </c>
      <c r="E2118" s="113">
        <v>4</v>
      </c>
      <c r="F2118" s="113">
        <v>9</v>
      </c>
      <c r="G2118" s="113">
        <v>0</v>
      </c>
      <c r="H2118" s="113">
        <v>0</v>
      </c>
      <c r="I2118" s="113">
        <v>2</v>
      </c>
      <c r="J2118" s="113">
        <v>7</v>
      </c>
      <c r="K2118" s="113">
        <v>9</v>
      </c>
      <c r="L2118" s="113">
        <v>5</v>
      </c>
      <c r="M2118" s="113">
        <v>7</v>
      </c>
      <c r="N2118" s="113">
        <v>1349185</v>
      </c>
    </row>
    <row r="2119" spans="1:14">
      <c r="A2119" s="269"/>
      <c r="B2119" s="268"/>
      <c r="C2119" s="111" t="s">
        <v>6051</v>
      </c>
      <c r="D2119" s="113">
        <v>1</v>
      </c>
      <c r="E2119" s="113">
        <v>1</v>
      </c>
      <c r="F2119" s="113">
        <v>2</v>
      </c>
      <c r="G2119" s="113">
        <v>0</v>
      </c>
      <c r="H2119" s="113">
        <v>0</v>
      </c>
      <c r="I2119" s="113">
        <v>0</v>
      </c>
      <c r="J2119" s="113">
        <v>1</v>
      </c>
      <c r="K2119" s="113">
        <v>0</v>
      </c>
      <c r="L2119" s="113">
        <v>2</v>
      </c>
      <c r="M2119" s="113">
        <v>1</v>
      </c>
      <c r="N2119" s="113">
        <v>150975</v>
      </c>
    </row>
    <row r="2120" spans="1:14">
      <c r="A2120" s="269"/>
      <c r="B2120" s="268"/>
      <c r="C2120" s="111" t="s">
        <v>6052</v>
      </c>
      <c r="D2120" s="113">
        <v>0</v>
      </c>
      <c r="E2120" s="113">
        <v>2</v>
      </c>
      <c r="F2120" s="113">
        <v>0</v>
      </c>
      <c r="G2120" s="113">
        <v>0</v>
      </c>
      <c r="H2120" s="113">
        <v>0</v>
      </c>
      <c r="I2120" s="113">
        <v>0</v>
      </c>
      <c r="J2120" s="113">
        <v>1</v>
      </c>
      <c r="K2120" s="113">
        <v>0</v>
      </c>
      <c r="L2120" s="113">
        <v>0</v>
      </c>
      <c r="M2120" s="113">
        <v>1</v>
      </c>
      <c r="N2120" s="113">
        <v>3546</v>
      </c>
    </row>
    <row r="2121" spans="1:14">
      <c r="A2121" s="269"/>
      <c r="B2121" s="268"/>
      <c r="C2121" s="111" t="s">
        <v>6053</v>
      </c>
      <c r="D2121" s="113">
        <v>0</v>
      </c>
      <c r="E2121" s="113">
        <v>0</v>
      </c>
      <c r="F2121" s="113">
        <v>1</v>
      </c>
      <c r="G2121" s="113">
        <v>0</v>
      </c>
      <c r="H2121" s="113">
        <v>0</v>
      </c>
      <c r="I2121" s="113">
        <v>0</v>
      </c>
      <c r="J2121" s="113">
        <v>0</v>
      </c>
      <c r="K2121" s="113">
        <v>1</v>
      </c>
      <c r="L2121" s="113">
        <v>0</v>
      </c>
      <c r="M2121" s="113">
        <v>0</v>
      </c>
      <c r="N2121" s="113">
        <v>13503</v>
      </c>
    </row>
    <row r="2122" spans="1:14">
      <c r="A2122" s="269"/>
      <c r="B2122" s="268"/>
      <c r="C2122" s="111" t="s">
        <v>3854</v>
      </c>
      <c r="D2122" s="113">
        <v>3</v>
      </c>
      <c r="E2122" s="113">
        <v>0</v>
      </c>
      <c r="F2122" s="113">
        <v>0</v>
      </c>
      <c r="G2122" s="113">
        <v>0</v>
      </c>
      <c r="H2122" s="113">
        <v>0</v>
      </c>
      <c r="I2122" s="113">
        <v>0</v>
      </c>
      <c r="J2122" s="113">
        <v>1</v>
      </c>
      <c r="K2122" s="113">
        <v>1</v>
      </c>
      <c r="L2122" s="113">
        <v>1</v>
      </c>
      <c r="M2122" s="113">
        <v>0</v>
      </c>
      <c r="N2122" s="113">
        <v>29807</v>
      </c>
    </row>
    <row r="2123" spans="1:14">
      <c r="A2123" s="269"/>
      <c r="B2123" s="268"/>
      <c r="C2123" s="111" t="s">
        <v>6054</v>
      </c>
      <c r="D2123" s="113">
        <v>1</v>
      </c>
      <c r="E2123" s="113">
        <v>2</v>
      </c>
      <c r="F2123" s="113">
        <v>0</v>
      </c>
      <c r="G2123" s="113">
        <v>0</v>
      </c>
      <c r="H2123" s="113">
        <v>0</v>
      </c>
      <c r="I2123" s="113">
        <v>0</v>
      </c>
      <c r="J2123" s="113">
        <v>0</v>
      </c>
      <c r="K2123" s="113">
        <v>2</v>
      </c>
      <c r="L2123" s="113">
        <v>0</v>
      </c>
      <c r="M2123" s="113">
        <v>1</v>
      </c>
      <c r="N2123" s="113">
        <v>11040</v>
      </c>
    </row>
    <row r="2124" spans="1:14" ht="19">
      <c r="A2124" s="269"/>
      <c r="B2124" s="268"/>
      <c r="C2124" s="111" t="s">
        <v>7699</v>
      </c>
      <c r="D2124" s="113">
        <v>1</v>
      </c>
      <c r="E2124" s="113">
        <v>0</v>
      </c>
      <c r="F2124" s="113">
        <v>2</v>
      </c>
      <c r="G2124" s="113">
        <v>0</v>
      </c>
      <c r="H2124" s="113">
        <v>2</v>
      </c>
      <c r="I2124" s="113">
        <v>0</v>
      </c>
      <c r="J2124" s="113">
        <v>1</v>
      </c>
      <c r="K2124" s="113">
        <v>2</v>
      </c>
      <c r="L2124" s="113">
        <v>0</v>
      </c>
      <c r="M2124" s="113">
        <v>1</v>
      </c>
      <c r="N2124" s="113">
        <v>684737</v>
      </c>
    </row>
    <row r="2125" spans="1:14">
      <c r="A2125" s="269"/>
      <c r="B2125" s="268"/>
      <c r="C2125" s="111" t="s">
        <v>6055</v>
      </c>
      <c r="D2125" s="113">
        <v>1</v>
      </c>
      <c r="E2125" s="113">
        <v>0</v>
      </c>
      <c r="F2125" s="113">
        <v>0</v>
      </c>
      <c r="G2125" s="113">
        <v>0</v>
      </c>
      <c r="H2125" s="113">
        <v>0</v>
      </c>
      <c r="I2125" s="113">
        <v>0</v>
      </c>
      <c r="J2125" s="113">
        <v>0</v>
      </c>
      <c r="K2125" s="113">
        <v>0</v>
      </c>
      <c r="L2125" s="113">
        <v>0</v>
      </c>
      <c r="M2125" s="113">
        <v>1</v>
      </c>
      <c r="N2125" s="113">
        <v>7205</v>
      </c>
    </row>
    <row r="2126" spans="1:14">
      <c r="A2126" s="269"/>
      <c r="B2126" s="268"/>
      <c r="C2126" s="111" t="s">
        <v>6056</v>
      </c>
      <c r="D2126" s="113">
        <v>0</v>
      </c>
      <c r="E2126" s="113">
        <v>0</v>
      </c>
      <c r="F2126" s="113">
        <v>1</v>
      </c>
      <c r="G2126" s="113">
        <v>0</v>
      </c>
      <c r="H2126" s="113">
        <v>0</v>
      </c>
      <c r="I2126" s="113">
        <v>0</v>
      </c>
      <c r="J2126" s="113">
        <v>0</v>
      </c>
      <c r="K2126" s="113">
        <v>0</v>
      </c>
      <c r="L2126" s="113">
        <v>1</v>
      </c>
      <c r="M2126" s="113">
        <v>0</v>
      </c>
      <c r="N2126" s="113">
        <v>20893</v>
      </c>
    </row>
    <row r="2127" spans="1:14">
      <c r="A2127" s="269"/>
      <c r="B2127" s="268"/>
      <c r="C2127" s="111" t="s">
        <v>3857</v>
      </c>
      <c r="D2127" s="113">
        <v>2</v>
      </c>
      <c r="E2127" s="113">
        <v>0</v>
      </c>
      <c r="F2127" s="113">
        <v>0</v>
      </c>
      <c r="G2127" s="113">
        <v>0</v>
      </c>
      <c r="H2127" s="113">
        <v>0</v>
      </c>
      <c r="I2127" s="113">
        <v>0</v>
      </c>
      <c r="J2127" s="113">
        <v>1</v>
      </c>
      <c r="K2127" s="113">
        <v>0</v>
      </c>
      <c r="L2127" s="113">
        <v>1</v>
      </c>
      <c r="M2127" s="113">
        <v>0</v>
      </c>
      <c r="N2127" s="113">
        <v>57963</v>
      </c>
    </row>
    <row r="2128" spans="1:14">
      <c r="A2128" s="269"/>
      <c r="B2128" s="268"/>
      <c r="C2128" s="111" t="s">
        <v>6057</v>
      </c>
      <c r="D2128" s="113">
        <v>0</v>
      </c>
      <c r="E2128" s="113">
        <v>0</v>
      </c>
      <c r="F2128" s="113">
        <v>1</v>
      </c>
      <c r="G2128" s="113">
        <v>0</v>
      </c>
      <c r="H2128" s="113">
        <v>0</v>
      </c>
      <c r="I2128" s="113">
        <v>0</v>
      </c>
      <c r="J2128" s="113">
        <v>1</v>
      </c>
      <c r="K2128" s="113">
        <v>0</v>
      </c>
      <c r="L2128" s="113">
        <v>0</v>
      </c>
      <c r="M2128" s="113">
        <v>0</v>
      </c>
      <c r="N2128" s="113">
        <v>13002</v>
      </c>
    </row>
    <row r="2129" spans="1:14" ht="19">
      <c r="A2129" s="269"/>
      <c r="B2129" s="268"/>
      <c r="C2129" s="111" t="s">
        <v>7700</v>
      </c>
      <c r="D2129" s="113">
        <v>6</v>
      </c>
      <c r="E2129" s="113">
        <v>1</v>
      </c>
      <c r="F2129" s="113">
        <v>5</v>
      </c>
      <c r="G2129" s="113">
        <v>0</v>
      </c>
      <c r="H2129" s="113">
        <v>0</v>
      </c>
      <c r="I2129" s="113">
        <v>0</v>
      </c>
      <c r="J2129" s="113">
        <v>1</v>
      </c>
      <c r="K2129" s="113">
        <v>2</v>
      </c>
      <c r="L2129" s="113">
        <v>6</v>
      </c>
      <c r="M2129" s="113">
        <v>2</v>
      </c>
      <c r="N2129" s="113">
        <v>947862</v>
      </c>
    </row>
    <row r="2130" spans="1:14">
      <c r="A2130" s="269"/>
      <c r="B2130" s="268"/>
      <c r="C2130" s="111" t="s">
        <v>2413</v>
      </c>
      <c r="D2130" s="113">
        <v>2</v>
      </c>
      <c r="E2130" s="113">
        <v>0</v>
      </c>
      <c r="F2130" s="113">
        <v>0</v>
      </c>
      <c r="G2130" s="113">
        <v>0</v>
      </c>
      <c r="H2130" s="113">
        <v>0</v>
      </c>
      <c r="I2130" s="113">
        <v>0</v>
      </c>
      <c r="J2130" s="113">
        <v>2</v>
      </c>
      <c r="K2130" s="113">
        <v>0</v>
      </c>
      <c r="L2130" s="113">
        <v>0</v>
      </c>
      <c r="M2130" s="113">
        <v>0</v>
      </c>
      <c r="N2130" s="113">
        <v>16967</v>
      </c>
    </row>
    <row r="2131" spans="1:14">
      <c r="A2131" s="269"/>
      <c r="B2131" s="268"/>
      <c r="C2131" s="111" t="s">
        <v>3863</v>
      </c>
      <c r="D2131" s="113">
        <v>1</v>
      </c>
      <c r="E2131" s="113">
        <v>0</v>
      </c>
      <c r="F2131" s="113">
        <v>0</v>
      </c>
      <c r="G2131" s="113">
        <v>0</v>
      </c>
      <c r="H2131" s="113">
        <v>0</v>
      </c>
      <c r="I2131" s="113">
        <v>0</v>
      </c>
      <c r="J2131" s="113">
        <v>0</v>
      </c>
      <c r="K2131" s="113">
        <v>1</v>
      </c>
      <c r="L2131" s="113">
        <v>0</v>
      </c>
      <c r="M2131" s="113">
        <v>0</v>
      </c>
      <c r="N2131" s="113">
        <v>50321</v>
      </c>
    </row>
    <row r="2132" spans="1:14">
      <c r="A2132" s="269"/>
      <c r="B2132" s="268"/>
      <c r="C2132" s="111" t="s">
        <v>3864</v>
      </c>
      <c r="D2132" s="113">
        <v>5</v>
      </c>
      <c r="E2132" s="113">
        <v>0</v>
      </c>
      <c r="F2132" s="113">
        <v>1</v>
      </c>
      <c r="G2132" s="113">
        <v>0</v>
      </c>
      <c r="H2132" s="113">
        <v>0</v>
      </c>
      <c r="I2132" s="113">
        <v>0</v>
      </c>
      <c r="J2132" s="113">
        <v>4</v>
      </c>
      <c r="K2132" s="113">
        <v>0</v>
      </c>
      <c r="L2132" s="113">
        <v>1</v>
      </c>
      <c r="M2132" s="113">
        <v>1</v>
      </c>
      <c r="N2132" s="113">
        <v>237510</v>
      </c>
    </row>
    <row r="2133" spans="1:14">
      <c r="A2133" s="269"/>
      <c r="B2133" s="268"/>
      <c r="C2133" s="111" t="s">
        <v>3865</v>
      </c>
      <c r="D2133" s="113">
        <v>0</v>
      </c>
      <c r="E2133" s="113">
        <v>0</v>
      </c>
      <c r="F2133" s="113">
        <v>0</v>
      </c>
      <c r="G2133" s="113">
        <v>1</v>
      </c>
      <c r="H2133" s="113">
        <v>0</v>
      </c>
      <c r="I2133" s="113">
        <v>0</v>
      </c>
      <c r="J2133" s="113">
        <v>0</v>
      </c>
      <c r="K2133" s="113">
        <v>0</v>
      </c>
      <c r="L2133" s="113">
        <v>0</v>
      </c>
      <c r="M2133" s="113">
        <v>1</v>
      </c>
      <c r="N2133" s="113">
        <v>90629</v>
      </c>
    </row>
    <row r="2134" spans="1:14">
      <c r="A2134" s="269"/>
      <c r="B2134" s="268"/>
      <c r="C2134" s="111" t="s">
        <v>3869</v>
      </c>
      <c r="D2134" s="113">
        <v>2</v>
      </c>
      <c r="E2134" s="113">
        <v>0</v>
      </c>
      <c r="F2134" s="113">
        <v>0</v>
      </c>
      <c r="G2134" s="113">
        <v>0</v>
      </c>
      <c r="H2134" s="113">
        <v>0</v>
      </c>
      <c r="I2134" s="113">
        <v>0</v>
      </c>
      <c r="J2134" s="113">
        <v>1</v>
      </c>
      <c r="K2134" s="113">
        <v>1</v>
      </c>
      <c r="L2134" s="113">
        <v>0</v>
      </c>
      <c r="M2134" s="113">
        <v>0</v>
      </c>
      <c r="N2134" s="113">
        <v>29780</v>
      </c>
    </row>
    <row r="2135" spans="1:14">
      <c r="A2135" s="269"/>
      <c r="B2135" s="268"/>
      <c r="C2135" s="111" t="s">
        <v>6058</v>
      </c>
      <c r="D2135" s="113">
        <v>1</v>
      </c>
      <c r="E2135" s="113">
        <v>0</v>
      </c>
      <c r="F2135" s="113">
        <v>0</v>
      </c>
      <c r="G2135" s="113">
        <v>0</v>
      </c>
      <c r="H2135" s="113">
        <v>0</v>
      </c>
      <c r="I2135" s="113">
        <v>0</v>
      </c>
      <c r="J2135" s="113">
        <v>0</v>
      </c>
      <c r="K2135" s="113">
        <v>1</v>
      </c>
      <c r="L2135" s="113">
        <v>0</v>
      </c>
      <c r="M2135" s="113">
        <v>0</v>
      </c>
      <c r="N2135" s="113">
        <v>1776</v>
      </c>
    </row>
    <row r="2136" spans="1:14">
      <c r="A2136" s="269"/>
      <c r="B2136" s="268"/>
      <c r="C2136" s="111" t="s">
        <v>2571</v>
      </c>
      <c r="D2136" s="113">
        <v>1</v>
      </c>
      <c r="E2136" s="113">
        <v>0</v>
      </c>
      <c r="F2136" s="113">
        <v>0</v>
      </c>
      <c r="G2136" s="113">
        <v>0</v>
      </c>
      <c r="H2136" s="113">
        <v>0</v>
      </c>
      <c r="I2136" s="113">
        <v>0</v>
      </c>
      <c r="J2136" s="113">
        <v>0</v>
      </c>
      <c r="K2136" s="113">
        <v>1</v>
      </c>
      <c r="L2136" s="113">
        <v>0</v>
      </c>
      <c r="M2136" s="113">
        <v>0</v>
      </c>
      <c r="N2136" s="113">
        <v>3019</v>
      </c>
    </row>
    <row r="2137" spans="1:14">
      <c r="A2137" s="269"/>
      <c r="B2137" s="268"/>
      <c r="C2137" s="116" t="s">
        <v>6059</v>
      </c>
      <c r="D2137" s="113">
        <v>1</v>
      </c>
      <c r="E2137" s="113">
        <v>0</v>
      </c>
      <c r="F2137" s="113">
        <v>0</v>
      </c>
      <c r="G2137" s="113">
        <v>0</v>
      </c>
      <c r="H2137" s="113">
        <v>0</v>
      </c>
      <c r="I2137" s="113">
        <v>0</v>
      </c>
      <c r="J2137" s="113">
        <v>0</v>
      </c>
      <c r="K2137" s="113">
        <v>0</v>
      </c>
      <c r="L2137" s="113">
        <v>1</v>
      </c>
      <c r="M2137" s="113">
        <v>0</v>
      </c>
      <c r="N2137" s="113">
        <v>1984</v>
      </c>
    </row>
    <row r="2138" spans="1:14">
      <c r="A2138" s="269"/>
      <c r="B2138" s="268"/>
      <c r="C2138" s="116" t="s">
        <v>2653</v>
      </c>
      <c r="D2138" s="113">
        <v>0</v>
      </c>
      <c r="E2138" s="113">
        <v>0</v>
      </c>
      <c r="F2138" s="113">
        <v>0</v>
      </c>
      <c r="G2138" s="113">
        <v>1</v>
      </c>
      <c r="H2138" s="113">
        <v>0</v>
      </c>
      <c r="I2138" s="113">
        <v>0</v>
      </c>
      <c r="J2138" s="113">
        <v>0</v>
      </c>
      <c r="K2138" s="113">
        <v>0</v>
      </c>
      <c r="L2138" s="113">
        <v>0</v>
      </c>
      <c r="M2138" s="113">
        <v>1</v>
      </c>
      <c r="N2138" s="113">
        <v>3194</v>
      </c>
    </row>
    <row r="2139" spans="1:14">
      <c r="A2139" s="269"/>
      <c r="B2139" s="268"/>
      <c r="C2139" s="111" t="s">
        <v>3503</v>
      </c>
      <c r="D2139" s="113">
        <v>4</v>
      </c>
      <c r="E2139" s="113">
        <v>0</v>
      </c>
      <c r="F2139" s="113">
        <v>0</v>
      </c>
      <c r="G2139" s="113">
        <v>0</v>
      </c>
      <c r="H2139" s="113">
        <v>0</v>
      </c>
      <c r="I2139" s="113">
        <v>0</v>
      </c>
      <c r="J2139" s="113">
        <v>2</v>
      </c>
      <c r="K2139" s="113">
        <v>1</v>
      </c>
      <c r="L2139" s="113">
        <v>1</v>
      </c>
      <c r="M2139" s="113">
        <v>0</v>
      </c>
      <c r="N2139" s="113">
        <v>12989</v>
      </c>
    </row>
    <row r="2140" spans="1:14">
      <c r="A2140" s="269"/>
      <c r="B2140" s="268"/>
      <c r="C2140" s="111" t="s">
        <v>6060</v>
      </c>
      <c r="D2140" s="113">
        <v>2</v>
      </c>
      <c r="E2140" s="113">
        <v>0</v>
      </c>
      <c r="F2140" s="113">
        <v>0</v>
      </c>
      <c r="G2140" s="113">
        <v>0</v>
      </c>
      <c r="H2140" s="113">
        <v>0</v>
      </c>
      <c r="I2140" s="113">
        <v>0</v>
      </c>
      <c r="J2140" s="113">
        <v>0</v>
      </c>
      <c r="K2140" s="113">
        <v>0</v>
      </c>
      <c r="L2140" s="113">
        <v>0</v>
      </c>
      <c r="M2140" s="113">
        <v>2</v>
      </c>
      <c r="N2140" s="113">
        <v>17071</v>
      </c>
    </row>
    <row r="2141" spans="1:14">
      <c r="A2141" s="269"/>
      <c r="B2141" s="268"/>
      <c r="C2141" s="111" t="s">
        <v>2488</v>
      </c>
      <c r="D2141" s="113">
        <v>1</v>
      </c>
      <c r="E2141" s="113">
        <v>0</v>
      </c>
      <c r="F2141" s="113">
        <v>0</v>
      </c>
      <c r="G2141" s="113">
        <v>0</v>
      </c>
      <c r="H2141" s="113">
        <v>0</v>
      </c>
      <c r="I2141" s="113">
        <v>0</v>
      </c>
      <c r="J2141" s="113">
        <v>0</v>
      </c>
      <c r="K2141" s="113">
        <v>1</v>
      </c>
      <c r="L2141" s="113">
        <v>0</v>
      </c>
      <c r="M2141" s="113">
        <v>0</v>
      </c>
      <c r="N2141" s="113">
        <v>8525</v>
      </c>
    </row>
    <row r="2142" spans="1:14">
      <c r="A2142" s="269"/>
      <c r="B2142" s="268"/>
      <c r="C2142" s="111" t="s">
        <v>6061</v>
      </c>
      <c r="D2142" s="113">
        <v>1</v>
      </c>
      <c r="E2142" s="113">
        <v>0</v>
      </c>
      <c r="F2142" s="113">
        <v>0</v>
      </c>
      <c r="G2142" s="113">
        <v>0</v>
      </c>
      <c r="H2142" s="113">
        <v>0</v>
      </c>
      <c r="I2142" s="113">
        <v>0</v>
      </c>
      <c r="J2142" s="113">
        <v>1</v>
      </c>
      <c r="K2142" s="113">
        <v>0</v>
      </c>
      <c r="L2142" s="113">
        <v>0</v>
      </c>
      <c r="M2142" s="113">
        <v>0</v>
      </c>
      <c r="N2142" s="113">
        <v>20628</v>
      </c>
    </row>
    <row r="2143" spans="1:14" ht="19">
      <c r="A2143" s="269"/>
      <c r="B2143" s="268"/>
      <c r="C2143" s="111" t="s">
        <v>7701</v>
      </c>
      <c r="D2143" s="113">
        <v>33</v>
      </c>
      <c r="E2143" s="113">
        <v>2</v>
      </c>
      <c r="F2143" s="113">
        <v>13</v>
      </c>
      <c r="G2143" s="113">
        <v>1</v>
      </c>
      <c r="H2143" s="113">
        <v>0</v>
      </c>
      <c r="I2143" s="113">
        <v>9</v>
      </c>
      <c r="J2143" s="113">
        <v>13</v>
      </c>
      <c r="K2143" s="113">
        <v>15</v>
      </c>
      <c r="L2143" s="113">
        <v>12</v>
      </c>
      <c r="M2143" s="113">
        <v>8</v>
      </c>
      <c r="N2143" s="113">
        <v>2339252</v>
      </c>
    </row>
    <row r="2144" spans="1:14">
      <c r="A2144" s="269"/>
      <c r="B2144" s="268"/>
      <c r="C2144" s="111" t="s">
        <v>3875</v>
      </c>
      <c r="D2144" s="113">
        <v>2</v>
      </c>
      <c r="E2144" s="113">
        <v>0</v>
      </c>
      <c r="F2144" s="113">
        <v>0</v>
      </c>
      <c r="G2144" s="113">
        <v>0</v>
      </c>
      <c r="H2144" s="113">
        <v>0</v>
      </c>
      <c r="I2144" s="113">
        <v>0</v>
      </c>
      <c r="J2144" s="113">
        <v>2</v>
      </c>
      <c r="K2144" s="113">
        <v>0</v>
      </c>
      <c r="L2144" s="113">
        <v>0</v>
      </c>
      <c r="M2144" s="113">
        <v>0</v>
      </c>
      <c r="N2144" s="113">
        <v>15579</v>
      </c>
    </row>
    <row r="2145" spans="1:14" ht="19">
      <c r="A2145" s="269"/>
      <c r="B2145" s="268"/>
      <c r="C2145" s="111" t="s">
        <v>7702</v>
      </c>
      <c r="D2145" s="113">
        <v>0</v>
      </c>
      <c r="E2145" s="113">
        <v>0</v>
      </c>
      <c r="F2145" s="113">
        <v>2</v>
      </c>
      <c r="G2145" s="113">
        <v>0</v>
      </c>
      <c r="H2145" s="113">
        <v>0</v>
      </c>
      <c r="I2145" s="113">
        <v>0</v>
      </c>
      <c r="J2145" s="113">
        <v>0</v>
      </c>
      <c r="K2145" s="113">
        <v>0</v>
      </c>
      <c r="L2145" s="113">
        <v>0</v>
      </c>
      <c r="M2145" s="113">
        <v>1</v>
      </c>
      <c r="N2145" s="113">
        <v>41671</v>
      </c>
    </row>
    <row r="2146" spans="1:14">
      <c r="A2146" s="269"/>
      <c r="B2146" s="268"/>
      <c r="C2146" s="111" t="s">
        <v>6062</v>
      </c>
      <c r="D2146" s="113">
        <v>2</v>
      </c>
      <c r="E2146" s="113">
        <v>1</v>
      </c>
      <c r="F2146" s="113">
        <v>0</v>
      </c>
      <c r="G2146" s="113">
        <v>0</v>
      </c>
      <c r="H2146" s="113">
        <v>0</v>
      </c>
      <c r="I2146" s="113">
        <v>0</v>
      </c>
      <c r="J2146" s="113">
        <v>0</v>
      </c>
      <c r="K2146" s="113">
        <v>2</v>
      </c>
      <c r="L2146" s="113">
        <v>1</v>
      </c>
      <c r="M2146" s="113">
        <v>0</v>
      </c>
      <c r="N2146" s="113">
        <v>38250</v>
      </c>
    </row>
    <row r="2147" spans="1:14">
      <c r="A2147" s="269"/>
      <c r="B2147" s="268"/>
      <c r="C2147" s="111" t="s">
        <v>6063</v>
      </c>
      <c r="D2147" s="113">
        <v>0</v>
      </c>
      <c r="E2147" s="113">
        <v>0</v>
      </c>
      <c r="F2147" s="113">
        <v>1</v>
      </c>
      <c r="G2147" s="113">
        <v>0</v>
      </c>
      <c r="H2147" s="113">
        <v>0</v>
      </c>
      <c r="I2147" s="113">
        <v>0</v>
      </c>
      <c r="J2147" s="113">
        <v>0</v>
      </c>
      <c r="K2147" s="113">
        <v>0</v>
      </c>
      <c r="L2147" s="113">
        <v>1</v>
      </c>
      <c r="M2147" s="113">
        <v>0</v>
      </c>
      <c r="N2147" s="113">
        <v>10188</v>
      </c>
    </row>
    <row r="2148" spans="1:14" ht="19">
      <c r="A2148" s="269"/>
      <c r="B2148" s="268"/>
      <c r="C2148" s="111" t="s">
        <v>7703</v>
      </c>
      <c r="D2148" s="113">
        <v>2</v>
      </c>
      <c r="E2148" s="113">
        <v>0</v>
      </c>
      <c r="F2148" s="113">
        <v>2</v>
      </c>
      <c r="G2148" s="113">
        <v>0</v>
      </c>
      <c r="H2148" s="113">
        <v>0</v>
      </c>
      <c r="I2148" s="113">
        <v>0</v>
      </c>
      <c r="J2148" s="113">
        <v>0</v>
      </c>
      <c r="K2148" s="113">
        <v>2</v>
      </c>
      <c r="L2148" s="113">
        <v>1</v>
      </c>
      <c r="M2148" s="113">
        <v>0</v>
      </c>
      <c r="N2148" s="113">
        <v>241692</v>
      </c>
    </row>
    <row r="2149" spans="1:14">
      <c r="A2149" s="269"/>
      <c r="B2149" s="268"/>
      <c r="C2149" s="111" t="s">
        <v>3880</v>
      </c>
      <c r="D2149" s="113">
        <v>1</v>
      </c>
      <c r="E2149" s="113">
        <v>0</v>
      </c>
      <c r="F2149" s="113">
        <v>0</v>
      </c>
      <c r="G2149" s="113">
        <v>1</v>
      </c>
      <c r="H2149" s="113">
        <v>0</v>
      </c>
      <c r="I2149" s="113">
        <v>0</v>
      </c>
      <c r="J2149" s="113">
        <v>0</v>
      </c>
      <c r="K2149" s="113">
        <v>1</v>
      </c>
      <c r="L2149" s="113">
        <v>1</v>
      </c>
      <c r="M2149" s="113">
        <v>0</v>
      </c>
      <c r="N2149" s="113">
        <v>24850</v>
      </c>
    </row>
    <row r="2150" spans="1:14" ht="19">
      <c r="A2150" s="269"/>
      <c r="B2150" s="268"/>
      <c r="C2150" s="111" t="s">
        <v>7704</v>
      </c>
      <c r="D2150" s="113">
        <v>3</v>
      </c>
      <c r="E2150" s="113">
        <v>0</v>
      </c>
      <c r="F2150" s="113">
        <v>1</v>
      </c>
      <c r="G2150" s="113">
        <v>0</v>
      </c>
      <c r="H2150" s="113">
        <v>0</v>
      </c>
      <c r="I2150" s="113">
        <v>0</v>
      </c>
      <c r="J2150" s="113">
        <v>0</v>
      </c>
      <c r="K2150" s="113">
        <v>0</v>
      </c>
      <c r="L2150" s="113">
        <v>1</v>
      </c>
      <c r="M2150" s="113">
        <v>2</v>
      </c>
      <c r="N2150" s="113">
        <v>54692</v>
      </c>
    </row>
    <row r="2151" spans="1:14">
      <c r="A2151" s="269"/>
      <c r="B2151" s="268"/>
      <c r="C2151" s="111" t="s">
        <v>2672</v>
      </c>
      <c r="D2151" s="113">
        <v>1</v>
      </c>
      <c r="E2151" s="113">
        <v>0</v>
      </c>
      <c r="F2151" s="113">
        <v>0</v>
      </c>
      <c r="G2151" s="113">
        <v>0</v>
      </c>
      <c r="H2151" s="113">
        <v>0</v>
      </c>
      <c r="I2151" s="113">
        <v>0</v>
      </c>
      <c r="J2151" s="113">
        <v>0</v>
      </c>
      <c r="K2151" s="113">
        <v>0</v>
      </c>
      <c r="L2151" s="113">
        <v>1</v>
      </c>
      <c r="M2151" s="113">
        <v>0</v>
      </c>
      <c r="N2151" s="113">
        <v>4684</v>
      </c>
    </row>
    <row r="2152" spans="1:14">
      <c r="A2152" s="269"/>
      <c r="B2152" s="268"/>
      <c r="C2152" s="111" t="s">
        <v>3882</v>
      </c>
      <c r="D2152" s="113">
        <v>2</v>
      </c>
      <c r="E2152" s="113">
        <v>0</v>
      </c>
      <c r="F2152" s="113">
        <v>1</v>
      </c>
      <c r="G2152" s="113">
        <v>0</v>
      </c>
      <c r="H2152" s="113">
        <v>0</v>
      </c>
      <c r="I2152" s="113">
        <v>0</v>
      </c>
      <c r="J2152" s="113">
        <v>2</v>
      </c>
      <c r="K2152" s="113">
        <v>0</v>
      </c>
      <c r="L2152" s="113">
        <v>1</v>
      </c>
      <c r="M2152" s="113">
        <v>0</v>
      </c>
      <c r="N2152" s="113">
        <v>27088</v>
      </c>
    </row>
    <row r="2153" spans="1:14">
      <c r="A2153" s="269"/>
      <c r="B2153" s="268"/>
      <c r="C2153" s="111" t="s">
        <v>3884</v>
      </c>
      <c r="D2153" s="113">
        <v>1</v>
      </c>
      <c r="E2153" s="113">
        <v>0</v>
      </c>
      <c r="F2153" s="113">
        <v>0</v>
      </c>
      <c r="G2153" s="113">
        <v>0</v>
      </c>
      <c r="H2153" s="113">
        <v>0</v>
      </c>
      <c r="I2153" s="113">
        <v>0</v>
      </c>
      <c r="J2153" s="113">
        <v>0</v>
      </c>
      <c r="K2153" s="113">
        <v>0</v>
      </c>
      <c r="L2153" s="113">
        <v>1</v>
      </c>
      <c r="M2153" s="113">
        <v>0</v>
      </c>
      <c r="N2153" s="113">
        <v>8269</v>
      </c>
    </row>
    <row r="2154" spans="1:14">
      <c r="A2154" s="269"/>
      <c r="B2154" s="268"/>
      <c r="C2154" s="111" t="s">
        <v>6064</v>
      </c>
      <c r="D2154" s="113">
        <v>0</v>
      </c>
      <c r="E2154" s="113">
        <v>0</v>
      </c>
      <c r="F2154" s="113">
        <v>0</v>
      </c>
      <c r="G2154" s="113">
        <v>0</v>
      </c>
      <c r="H2154" s="113">
        <v>0</v>
      </c>
      <c r="I2154" s="113">
        <v>1</v>
      </c>
      <c r="J2154" s="113">
        <v>0</v>
      </c>
      <c r="K2154" s="113">
        <v>0</v>
      </c>
      <c r="L2154" s="113">
        <v>0</v>
      </c>
      <c r="M2154" s="113">
        <v>1</v>
      </c>
      <c r="N2154" s="113">
        <v>35972</v>
      </c>
    </row>
    <row r="2155" spans="1:14">
      <c r="A2155" s="269"/>
      <c r="B2155" s="268"/>
      <c r="C2155" s="111" t="s">
        <v>6065</v>
      </c>
      <c r="D2155" s="113">
        <v>2</v>
      </c>
      <c r="E2155" s="113">
        <v>0</v>
      </c>
      <c r="F2155" s="113">
        <v>0</v>
      </c>
      <c r="G2155" s="113">
        <v>2</v>
      </c>
      <c r="H2155" s="113">
        <v>0</v>
      </c>
      <c r="I2155" s="113">
        <v>0</v>
      </c>
      <c r="J2155" s="113">
        <v>1</v>
      </c>
      <c r="K2155" s="113">
        <v>1</v>
      </c>
      <c r="L2155" s="113">
        <v>1</v>
      </c>
      <c r="M2155" s="113">
        <v>1</v>
      </c>
      <c r="N2155" s="113">
        <v>266489</v>
      </c>
    </row>
    <row r="2156" spans="1:14">
      <c r="A2156" s="269"/>
      <c r="B2156" s="268"/>
      <c r="C2156" s="111" t="s">
        <v>3886</v>
      </c>
      <c r="D2156" s="113">
        <v>2</v>
      </c>
      <c r="E2156" s="113">
        <v>0</v>
      </c>
      <c r="F2156" s="113">
        <v>1</v>
      </c>
      <c r="G2156" s="113">
        <v>0</v>
      </c>
      <c r="H2156" s="113">
        <v>0</v>
      </c>
      <c r="I2156" s="113">
        <v>0</v>
      </c>
      <c r="J2156" s="113">
        <v>0</v>
      </c>
      <c r="K2156" s="113">
        <v>2</v>
      </c>
      <c r="L2156" s="113">
        <v>0</v>
      </c>
      <c r="M2156" s="113">
        <v>1</v>
      </c>
      <c r="N2156" s="113">
        <v>111279</v>
      </c>
    </row>
    <row r="2157" spans="1:14">
      <c r="A2157" s="269"/>
      <c r="B2157" s="268"/>
      <c r="C2157" s="111" t="s">
        <v>3888</v>
      </c>
      <c r="D2157" s="113">
        <v>4</v>
      </c>
      <c r="E2157" s="113">
        <v>0</v>
      </c>
      <c r="F2157" s="113">
        <v>1</v>
      </c>
      <c r="G2157" s="113">
        <v>0</v>
      </c>
      <c r="H2157" s="113">
        <v>0</v>
      </c>
      <c r="I2157" s="113">
        <v>0</v>
      </c>
      <c r="J2157" s="113">
        <v>1</v>
      </c>
      <c r="K2157" s="113">
        <v>1</v>
      </c>
      <c r="L2157" s="113">
        <v>2</v>
      </c>
      <c r="M2157" s="113">
        <v>1</v>
      </c>
      <c r="N2157" s="113">
        <v>12431</v>
      </c>
    </row>
    <row r="2158" spans="1:14">
      <c r="A2158" s="269"/>
      <c r="B2158" s="268"/>
      <c r="C2158" s="111" t="s">
        <v>3890</v>
      </c>
      <c r="D2158" s="113">
        <v>1</v>
      </c>
      <c r="E2158" s="113">
        <v>0</v>
      </c>
      <c r="F2158" s="113">
        <v>0</v>
      </c>
      <c r="G2158" s="113">
        <v>0</v>
      </c>
      <c r="H2158" s="113">
        <v>0</v>
      </c>
      <c r="I2158" s="113">
        <v>0</v>
      </c>
      <c r="J2158" s="113">
        <v>0</v>
      </c>
      <c r="K2158" s="113">
        <v>1</v>
      </c>
      <c r="L2158" s="113">
        <v>0</v>
      </c>
      <c r="M2158" s="113">
        <v>0</v>
      </c>
      <c r="N2158" s="113">
        <v>113998</v>
      </c>
    </row>
    <row r="2159" spans="1:14">
      <c r="A2159" s="269"/>
      <c r="B2159" s="268"/>
      <c r="C2159" s="111" t="s">
        <v>3891</v>
      </c>
      <c r="D2159" s="113">
        <v>1</v>
      </c>
      <c r="E2159" s="113">
        <v>0</v>
      </c>
      <c r="F2159" s="113">
        <v>0</v>
      </c>
      <c r="G2159" s="113">
        <v>0</v>
      </c>
      <c r="H2159" s="113">
        <v>0</v>
      </c>
      <c r="I2159" s="113">
        <v>0</v>
      </c>
      <c r="J2159" s="113">
        <v>0</v>
      </c>
      <c r="K2159" s="113">
        <v>0</v>
      </c>
      <c r="L2159" s="113">
        <v>0</v>
      </c>
      <c r="M2159" s="113">
        <v>1</v>
      </c>
      <c r="N2159" s="113">
        <v>17051</v>
      </c>
    </row>
    <row r="2160" spans="1:14">
      <c r="A2160" s="269"/>
      <c r="B2160" s="268"/>
      <c r="C2160" s="111" t="s">
        <v>2113</v>
      </c>
      <c r="D2160" s="113">
        <v>1</v>
      </c>
      <c r="E2160" s="113">
        <v>0</v>
      </c>
      <c r="F2160" s="113">
        <v>0</v>
      </c>
      <c r="G2160" s="113">
        <v>0</v>
      </c>
      <c r="H2160" s="113">
        <v>0</v>
      </c>
      <c r="I2160" s="113">
        <v>0</v>
      </c>
      <c r="J2160" s="113">
        <v>0</v>
      </c>
      <c r="K2160" s="113">
        <v>1</v>
      </c>
      <c r="L2160" s="113">
        <v>0</v>
      </c>
      <c r="M2160" s="113">
        <v>0</v>
      </c>
      <c r="N2160" s="113">
        <v>5533</v>
      </c>
    </row>
    <row r="2161" spans="1:14">
      <c r="A2161" s="269"/>
      <c r="B2161" s="268"/>
      <c r="C2161" s="111" t="s">
        <v>3893</v>
      </c>
      <c r="D2161" s="113">
        <v>1</v>
      </c>
      <c r="E2161" s="113">
        <v>0</v>
      </c>
      <c r="F2161" s="113">
        <v>0</v>
      </c>
      <c r="G2161" s="113">
        <v>0</v>
      </c>
      <c r="H2161" s="113">
        <v>0</v>
      </c>
      <c r="I2161" s="113">
        <v>0</v>
      </c>
      <c r="J2161" s="113">
        <v>0</v>
      </c>
      <c r="K2161" s="113">
        <v>1</v>
      </c>
      <c r="L2161" s="113">
        <v>0</v>
      </c>
      <c r="M2161" s="113">
        <v>0</v>
      </c>
      <c r="N2161" s="113">
        <v>81846</v>
      </c>
    </row>
    <row r="2162" spans="1:14">
      <c r="A2162" s="269"/>
      <c r="B2162" s="268"/>
      <c r="C2162" s="111" t="s">
        <v>3894</v>
      </c>
      <c r="D2162" s="113">
        <v>4</v>
      </c>
      <c r="E2162" s="113">
        <v>0</v>
      </c>
      <c r="F2162" s="113">
        <v>3</v>
      </c>
      <c r="G2162" s="113">
        <v>0</v>
      </c>
      <c r="H2162" s="113">
        <v>0</v>
      </c>
      <c r="I2162" s="113">
        <v>0</v>
      </c>
      <c r="J2162" s="113">
        <v>3</v>
      </c>
      <c r="K2162" s="113">
        <v>1</v>
      </c>
      <c r="L2162" s="113">
        <v>3</v>
      </c>
      <c r="M2162" s="113">
        <v>0</v>
      </c>
      <c r="N2162" s="113">
        <v>265990</v>
      </c>
    </row>
    <row r="2163" spans="1:14">
      <c r="A2163" s="269"/>
      <c r="B2163" s="268"/>
      <c r="C2163" s="111" t="s">
        <v>3895</v>
      </c>
      <c r="D2163" s="113">
        <v>1</v>
      </c>
      <c r="E2163" s="113">
        <v>0</v>
      </c>
      <c r="F2163" s="113">
        <v>1</v>
      </c>
      <c r="G2163" s="113">
        <v>0</v>
      </c>
      <c r="H2163" s="113">
        <v>0</v>
      </c>
      <c r="I2163" s="113">
        <v>0</v>
      </c>
      <c r="J2163" s="113">
        <v>1</v>
      </c>
      <c r="K2163" s="113">
        <v>0</v>
      </c>
      <c r="L2163" s="113">
        <v>0</v>
      </c>
      <c r="M2163" s="113">
        <v>1</v>
      </c>
      <c r="N2163" s="113">
        <v>34934</v>
      </c>
    </row>
    <row r="2164" spans="1:14">
      <c r="A2164" s="269"/>
      <c r="B2164" s="268"/>
      <c r="C2164" s="111" t="s">
        <v>3897</v>
      </c>
      <c r="D2164" s="113">
        <v>2</v>
      </c>
      <c r="E2164" s="113">
        <v>0</v>
      </c>
      <c r="F2164" s="113">
        <v>0</v>
      </c>
      <c r="G2164" s="113">
        <v>0</v>
      </c>
      <c r="H2164" s="113">
        <v>0</v>
      </c>
      <c r="I2164" s="113">
        <v>0</v>
      </c>
      <c r="J2164" s="113">
        <v>1</v>
      </c>
      <c r="K2164" s="113">
        <v>0</v>
      </c>
      <c r="L2164" s="113">
        <v>0</v>
      </c>
      <c r="M2164" s="113">
        <v>1</v>
      </c>
      <c r="N2164" s="113">
        <v>144973</v>
      </c>
    </row>
    <row r="2165" spans="1:14" ht="19">
      <c r="A2165" s="269"/>
      <c r="B2165" s="268"/>
      <c r="C2165" s="111" t="s">
        <v>7705</v>
      </c>
      <c r="D2165" s="113">
        <v>3</v>
      </c>
      <c r="E2165" s="113">
        <v>0</v>
      </c>
      <c r="F2165" s="113">
        <v>0</v>
      </c>
      <c r="G2165" s="113">
        <v>0</v>
      </c>
      <c r="H2165" s="113">
        <v>0</v>
      </c>
      <c r="I2165" s="113">
        <v>0</v>
      </c>
      <c r="J2165" s="113">
        <v>0</v>
      </c>
      <c r="K2165" s="113">
        <v>0</v>
      </c>
      <c r="L2165" s="113">
        <v>1</v>
      </c>
      <c r="M2165" s="113">
        <v>1</v>
      </c>
      <c r="N2165" s="113">
        <v>217841</v>
      </c>
    </row>
    <row r="2166" spans="1:14">
      <c r="A2166" s="269"/>
      <c r="B2166" s="268"/>
      <c r="C2166" s="111" t="s">
        <v>6066</v>
      </c>
      <c r="D2166" s="113">
        <v>1</v>
      </c>
      <c r="E2166" s="113">
        <v>0</v>
      </c>
      <c r="F2166" s="113">
        <v>0</v>
      </c>
      <c r="G2166" s="113">
        <v>0</v>
      </c>
      <c r="H2166" s="113">
        <v>0</v>
      </c>
      <c r="I2166" s="113">
        <v>0</v>
      </c>
      <c r="J2166" s="113">
        <v>1</v>
      </c>
      <c r="K2166" s="113">
        <v>0</v>
      </c>
      <c r="L2166" s="113">
        <v>0</v>
      </c>
      <c r="M2166" s="113">
        <v>0</v>
      </c>
      <c r="N2166" s="113">
        <v>16684</v>
      </c>
    </row>
    <row r="2167" spans="1:14">
      <c r="A2167" s="269"/>
      <c r="B2167" s="268"/>
      <c r="C2167" s="111" t="s">
        <v>3155</v>
      </c>
      <c r="D2167" s="113">
        <v>1</v>
      </c>
      <c r="E2167" s="113">
        <v>0</v>
      </c>
      <c r="F2167" s="113">
        <v>0</v>
      </c>
      <c r="G2167" s="113">
        <v>0</v>
      </c>
      <c r="H2167" s="113">
        <v>0</v>
      </c>
      <c r="I2167" s="113">
        <v>0</v>
      </c>
      <c r="J2167" s="113">
        <v>1</v>
      </c>
      <c r="K2167" s="113">
        <v>0</v>
      </c>
      <c r="L2167" s="113">
        <v>0</v>
      </c>
      <c r="M2167" s="113">
        <v>0</v>
      </c>
      <c r="N2167" s="113">
        <v>137796</v>
      </c>
    </row>
    <row r="2168" spans="1:14" ht="19">
      <c r="A2168" s="269"/>
      <c r="B2168" s="268"/>
      <c r="C2168" s="111" t="s">
        <v>7706</v>
      </c>
      <c r="D2168" s="113">
        <v>2</v>
      </c>
      <c r="E2168" s="113">
        <v>0</v>
      </c>
      <c r="F2168" s="113">
        <v>0</v>
      </c>
      <c r="G2168" s="113">
        <v>0</v>
      </c>
      <c r="H2168" s="113">
        <v>0</v>
      </c>
      <c r="I2168" s="113">
        <v>0</v>
      </c>
      <c r="J2168" s="113">
        <v>1</v>
      </c>
      <c r="K2168" s="113">
        <v>0</v>
      </c>
      <c r="L2168" s="113">
        <v>0</v>
      </c>
      <c r="M2168" s="113">
        <v>0</v>
      </c>
      <c r="N2168" s="113">
        <v>151243</v>
      </c>
    </row>
    <row r="2169" spans="1:14">
      <c r="A2169" s="269"/>
      <c r="B2169" s="268"/>
      <c r="C2169" s="111" t="s">
        <v>3901</v>
      </c>
      <c r="D2169" s="113">
        <v>1</v>
      </c>
      <c r="E2169" s="113">
        <v>0</v>
      </c>
      <c r="F2169" s="113">
        <v>1</v>
      </c>
      <c r="G2169" s="113">
        <v>0</v>
      </c>
      <c r="H2169" s="113">
        <v>0</v>
      </c>
      <c r="I2169" s="113">
        <v>1</v>
      </c>
      <c r="J2169" s="113">
        <v>3</v>
      </c>
      <c r="K2169" s="113">
        <v>0</v>
      </c>
      <c r="L2169" s="113">
        <v>0</v>
      </c>
      <c r="M2169" s="113">
        <v>0</v>
      </c>
      <c r="N2169" s="113">
        <v>77682</v>
      </c>
    </row>
    <row r="2170" spans="1:14">
      <c r="A2170" s="269"/>
      <c r="B2170" s="268"/>
      <c r="C2170" s="111" t="s">
        <v>6067</v>
      </c>
      <c r="D2170" s="113">
        <v>1</v>
      </c>
      <c r="E2170" s="113">
        <v>1</v>
      </c>
      <c r="F2170" s="113">
        <v>0</v>
      </c>
      <c r="G2170" s="113">
        <v>0</v>
      </c>
      <c r="H2170" s="113">
        <v>0</v>
      </c>
      <c r="I2170" s="113">
        <v>0</v>
      </c>
      <c r="J2170" s="113">
        <v>1</v>
      </c>
      <c r="K2170" s="113">
        <v>1</v>
      </c>
      <c r="L2170" s="113">
        <v>0</v>
      </c>
      <c r="M2170" s="113">
        <v>0</v>
      </c>
      <c r="N2170" s="113">
        <v>7567</v>
      </c>
    </row>
    <row r="2171" spans="1:14">
      <c r="A2171" s="269"/>
      <c r="B2171" s="268"/>
      <c r="C2171" s="111" t="s">
        <v>2657</v>
      </c>
      <c r="D2171" s="113">
        <v>0</v>
      </c>
      <c r="E2171" s="113">
        <v>1</v>
      </c>
      <c r="F2171" s="113">
        <v>0</v>
      </c>
      <c r="G2171" s="113">
        <v>0</v>
      </c>
      <c r="H2171" s="113">
        <v>0</v>
      </c>
      <c r="I2171" s="113">
        <v>0</v>
      </c>
      <c r="J2171" s="113">
        <v>0</v>
      </c>
      <c r="K2171" s="113">
        <v>1</v>
      </c>
      <c r="L2171" s="113">
        <v>0</v>
      </c>
      <c r="M2171" s="113">
        <v>0</v>
      </c>
      <c r="N2171" s="113">
        <v>1812</v>
      </c>
    </row>
    <row r="2172" spans="1:14">
      <c r="A2172" s="269"/>
      <c r="B2172" s="268"/>
      <c r="C2172" s="111" t="s">
        <v>3903</v>
      </c>
      <c r="D2172" s="113">
        <v>0</v>
      </c>
      <c r="E2172" s="113">
        <v>0</v>
      </c>
      <c r="F2172" s="113">
        <v>1</v>
      </c>
      <c r="G2172" s="113">
        <v>0</v>
      </c>
      <c r="H2172" s="113">
        <v>0</v>
      </c>
      <c r="I2172" s="113">
        <v>0</v>
      </c>
      <c r="J2172" s="113">
        <v>0</v>
      </c>
      <c r="K2172" s="113">
        <v>1</v>
      </c>
      <c r="L2172" s="113">
        <v>0</v>
      </c>
      <c r="M2172" s="113">
        <v>0</v>
      </c>
      <c r="N2172" s="113">
        <v>100427</v>
      </c>
    </row>
    <row r="2173" spans="1:14">
      <c r="A2173" s="269"/>
      <c r="B2173" s="268"/>
      <c r="C2173" s="111" t="s">
        <v>6068</v>
      </c>
      <c r="D2173" s="113">
        <v>1</v>
      </c>
      <c r="E2173" s="113">
        <v>0</v>
      </c>
      <c r="F2173" s="113">
        <v>0</v>
      </c>
      <c r="G2173" s="113">
        <v>0</v>
      </c>
      <c r="H2173" s="113">
        <v>0</v>
      </c>
      <c r="I2173" s="113">
        <v>0</v>
      </c>
      <c r="J2173" s="113">
        <v>0</v>
      </c>
      <c r="K2173" s="113">
        <v>0</v>
      </c>
      <c r="L2173" s="113">
        <v>1</v>
      </c>
      <c r="M2173" s="113">
        <v>0</v>
      </c>
      <c r="N2173" s="113">
        <v>72881</v>
      </c>
    </row>
    <row r="2174" spans="1:14">
      <c r="A2174" s="269"/>
      <c r="B2174" s="268"/>
      <c r="C2174" s="111" t="s">
        <v>6069</v>
      </c>
      <c r="D2174" s="113">
        <v>1</v>
      </c>
      <c r="E2174" s="113">
        <v>0</v>
      </c>
      <c r="F2174" s="113">
        <v>0</v>
      </c>
      <c r="G2174" s="113">
        <v>0</v>
      </c>
      <c r="H2174" s="113">
        <v>0</v>
      </c>
      <c r="I2174" s="113">
        <v>0</v>
      </c>
      <c r="J2174" s="113">
        <v>0</v>
      </c>
      <c r="K2174" s="113">
        <v>1</v>
      </c>
      <c r="L2174" s="113">
        <v>0</v>
      </c>
      <c r="M2174" s="113">
        <v>0</v>
      </c>
      <c r="N2174" s="113">
        <v>3168</v>
      </c>
    </row>
    <row r="2175" spans="1:14">
      <c r="A2175" s="269"/>
      <c r="B2175" s="268"/>
      <c r="C2175" s="111" t="s">
        <v>3904</v>
      </c>
      <c r="D2175" s="113">
        <v>2</v>
      </c>
      <c r="E2175" s="113">
        <v>0</v>
      </c>
      <c r="F2175" s="113">
        <v>1</v>
      </c>
      <c r="G2175" s="113">
        <v>0</v>
      </c>
      <c r="H2175" s="113">
        <v>0</v>
      </c>
      <c r="I2175" s="113">
        <v>0</v>
      </c>
      <c r="J2175" s="113">
        <v>2</v>
      </c>
      <c r="K2175" s="113">
        <v>0</v>
      </c>
      <c r="L2175" s="113">
        <v>1</v>
      </c>
      <c r="M2175" s="113">
        <v>0</v>
      </c>
      <c r="N2175" s="113">
        <v>128328</v>
      </c>
    </row>
    <row r="2176" spans="1:14">
      <c r="A2176" s="269"/>
      <c r="B2176" s="268"/>
      <c r="C2176" s="111" t="s">
        <v>6070</v>
      </c>
      <c r="D2176" s="113">
        <v>1</v>
      </c>
      <c r="E2176" s="113">
        <v>0</v>
      </c>
      <c r="F2176" s="113">
        <v>0</v>
      </c>
      <c r="G2176" s="113">
        <v>0</v>
      </c>
      <c r="H2176" s="113">
        <v>0</v>
      </c>
      <c r="I2176" s="113">
        <v>0</v>
      </c>
      <c r="J2176" s="113">
        <v>0</v>
      </c>
      <c r="K2176" s="113">
        <v>0</v>
      </c>
      <c r="L2176" s="113">
        <v>1</v>
      </c>
      <c r="M2176" s="113">
        <v>0</v>
      </c>
      <c r="N2176" s="113">
        <v>3054</v>
      </c>
    </row>
    <row r="2177" spans="1:14">
      <c r="A2177" s="269"/>
      <c r="B2177" s="268"/>
      <c r="C2177" s="111" t="s">
        <v>2142</v>
      </c>
      <c r="D2177" s="113">
        <v>0</v>
      </c>
      <c r="E2177" s="113">
        <v>2</v>
      </c>
      <c r="F2177" s="113">
        <v>0</v>
      </c>
      <c r="G2177" s="113">
        <v>0</v>
      </c>
      <c r="H2177" s="113">
        <v>0</v>
      </c>
      <c r="I2177" s="113">
        <v>0</v>
      </c>
      <c r="J2177" s="113">
        <v>0</v>
      </c>
      <c r="K2177" s="113">
        <v>0</v>
      </c>
      <c r="L2177" s="113">
        <v>1</v>
      </c>
      <c r="M2177" s="113">
        <v>1</v>
      </c>
      <c r="N2177" s="113">
        <v>17755</v>
      </c>
    </row>
    <row r="2178" spans="1:14">
      <c r="A2178" s="269"/>
      <c r="B2178" s="268"/>
      <c r="C2178" s="111" t="s">
        <v>3905</v>
      </c>
      <c r="D2178" s="113">
        <v>2</v>
      </c>
      <c r="E2178" s="113">
        <v>1</v>
      </c>
      <c r="F2178" s="113">
        <v>0</v>
      </c>
      <c r="G2178" s="113">
        <v>0</v>
      </c>
      <c r="H2178" s="113">
        <v>0</v>
      </c>
      <c r="I2178" s="113">
        <v>0</v>
      </c>
      <c r="J2178" s="113">
        <v>1</v>
      </c>
      <c r="K2178" s="113">
        <v>2</v>
      </c>
      <c r="L2178" s="113">
        <v>0</v>
      </c>
      <c r="M2178" s="113">
        <v>0</v>
      </c>
      <c r="N2178" s="113">
        <v>17736</v>
      </c>
    </row>
    <row r="2179" spans="1:14">
      <c r="A2179" s="269"/>
      <c r="B2179" s="268"/>
      <c r="C2179" s="111" t="s">
        <v>3907</v>
      </c>
      <c r="D2179" s="113">
        <v>2</v>
      </c>
      <c r="E2179" s="113">
        <v>0</v>
      </c>
      <c r="F2179" s="113">
        <v>0</v>
      </c>
      <c r="G2179" s="113">
        <v>0</v>
      </c>
      <c r="H2179" s="113">
        <v>0</v>
      </c>
      <c r="I2179" s="113">
        <v>0</v>
      </c>
      <c r="J2179" s="113">
        <v>0</v>
      </c>
      <c r="K2179" s="113">
        <v>2</v>
      </c>
      <c r="L2179" s="113">
        <v>0</v>
      </c>
      <c r="M2179" s="113">
        <v>0</v>
      </c>
      <c r="N2179" s="113">
        <v>16760</v>
      </c>
    </row>
    <row r="2180" spans="1:14" ht="19">
      <c r="A2180" s="269"/>
      <c r="B2180" s="268"/>
      <c r="C2180" s="111" t="s">
        <v>7707</v>
      </c>
      <c r="D2180" s="113">
        <v>3</v>
      </c>
      <c r="E2180" s="113">
        <v>0</v>
      </c>
      <c r="F2180" s="113">
        <v>1</v>
      </c>
      <c r="G2180" s="113">
        <v>2</v>
      </c>
      <c r="H2180" s="113">
        <v>0</v>
      </c>
      <c r="I2180" s="113">
        <v>1</v>
      </c>
      <c r="J2180" s="113">
        <v>0</v>
      </c>
      <c r="K2180" s="113">
        <v>2</v>
      </c>
      <c r="L2180" s="113">
        <v>1</v>
      </c>
      <c r="M2180" s="113">
        <v>2</v>
      </c>
      <c r="N2180" s="113">
        <v>149428</v>
      </c>
    </row>
    <row r="2181" spans="1:14">
      <c r="A2181" s="269"/>
      <c r="B2181" s="268"/>
      <c r="C2181" s="111" t="s">
        <v>3909</v>
      </c>
      <c r="D2181" s="113">
        <v>1</v>
      </c>
      <c r="E2181" s="113">
        <v>0</v>
      </c>
      <c r="F2181" s="113">
        <v>0</v>
      </c>
      <c r="G2181" s="113">
        <v>0</v>
      </c>
      <c r="H2181" s="113">
        <v>0</v>
      </c>
      <c r="I2181" s="113">
        <v>0</v>
      </c>
      <c r="J2181" s="113">
        <v>0</v>
      </c>
      <c r="K2181" s="113">
        <v>1</v>
      </c>
      <c r="L2181" s="113">
        <v>0</v>
      </c>
      <c r="M2181" s="113">
        <v>0</v>
      </c>
      <c r="N2181" s="113">
        <v>68978</v>
      </c>
    </row>
    <row r="2182" spans="1:14">
      <c r="A2182" s="269"/>
      <c r="B2182" s="268"/>
      <c r="C2182" s="111" t="s">
        <v>3910</v>
      </c>
      <c r="D2182" s="113">
        <v>0</v>
      </c>
      <c r="E2182" s="113">
        <v>1</v>
      </c>
      <c r="F2182" s="113">
        <v>0</v>
      </c>
      <c r="G2182" s="113">
        <v>0</v>
      </c>
      <c r="H2182" s="113">
        <v>0</v>
      </c>
      <c r="I2182" s="113">
        <v>0</v>
      </c>
      <c r="J2182" s="113">
        <v>0</v>
      </c>
      <c r="K2182" s="113">
        <v>0</v>
      </c>
      <c r="L2182" s="113">
        <v>1</v>
      </c>
      <c r="M2182" s="113">
        <v>0</v>
      </c>
      <c r="N2182" s="113">
        <v>80436</v>
      </c>
    </row>
    <row r="2183" spans="1:14">
      <c r="A2183" s="269"/>
      <c r="B2183" s="268"/>
      <c r="C2183" s="111" t="s">
        <v>3911</v>
      </c>
      <c r="D2183" s="113">
        <v>1</v>
      </c>
      <c r="E2183" s="113">
        <v>0</v>
      </c>
      <c r="F2183" s="113">
        <v>0</v>
      </c>
      <c r="G2183" s="113">
        <v>0</v>
      </c>
      <c r="H2183" s="113">
        <v>0</v>
      </c>
      <c r="I2183" s="113">
        <v>1</v>
      </c>
      <c r="J2183" s="113">
        <v>0</v>
      </c>
      <c r="K2183" s="113">
        <v>0</v>
      </c>
      <c r="L2183" s="113">
        <v>1</v>
      </c>
      <c r="M2183" s="113">
        <v>1</v>
      </c>
      <c r="N2183" s="113">
        <v>19436</v>
      </c>
    </row>
    <row r="2184" spans="1:14">
      <c r="A2184" s="269"/>
      <c r="B2184" s="268"/>
      <c r="C2184" s="111" t="s">
        <v>6071</v>
      </c>
      <c r="D2184" s="113">
        <v>1</v>
      </c>
      <c r="E2184" s="113">
        <v>0</v>
      </c>
      <c r="F2184" s="113">
        <v>0</v>
      </c>
      <c r="G2184" s="113">
        <v>0</v>
      </c>
      <c r="H2184" s="113">
        <v>0</v>
      </c>
      <c r="I2184" s="113">
        <v>0</v>
      </c>
      <c r="J2184" s="113">
        <v>1</v>
      </c>
      <c r="K2184" s="113">
        <v>0</v>
      </c>
      <c r="L2184" s="113">
        <v>0</v>
      </c>
      <c r="M2184" s="113">
        <v>0</v>
      </c>
      <c r="N2184" s="113">
        <v>294496</v>
      </c>
    </row>
    <row r="2185" spans="1:14">
      <c r="A2185" s="269"/>
      <c r="B2185" s="268"/>
      <c r="C2185" s="111" t="s">
        <v>6072</v>
      </c>
      <c r="D2185" s="113">
        <v>2</v>
      </c>
      <c r="E2185" s="113">
        <v>2</v>
      </c>
      <c r="F2185" s="113">
        <v>0</v>
      </c>
      <c r="G2185" s="113">
        <v>0</v>
      </c>
      <c r="H2185" s="113">
        <v>0</v>
      </c>
      <c r="I2185" s="113">
        <v>0</v>
      </c>
      <c r="J2185" s="113">
        <v>2</v>
      </c>
      <c r="K2185" s="113">
        <v>1</v>
      </c>
      <c r="L2185" s="113">
        <v>1</v>
      </c>
      <c r="M2185" s="113">
        <v>0</v>
      </c>
      <c r="N2185" s="113">
        <v>11160</v>
      </c>
    </row>
    <row r="2186" spans="1:14">
      <c r="A2186" s="269"/>
      <c r="B2186" s="268"/>
      <c r="C2186" s="111" t="s">
        <v>3913</v>
      </c>
      <c r="D2186" s="113">
        <v>1</v>
      </c>
      <c r="E2186" s="113">
        <v>0</v>
      </c>
      <c r="F2186" s="113">
        <v>0</v>
      </c>
      <c r="G2186" s="113">
        <v>0</v>
      </c>
      <c r="H2186" s="113">
        <v>0</v>
      </c>
      <c r="I2186" s="113">
        <v>0</v>
      </c>
      <c r="J2186" s="113">
        <v>0</v>
      </c>
      <c r="K2186" s="113">
        <v>1</v>
      </c>
      <c r="L2186" s="113">
        <v>0</v>
      </c>
      <c r="M2186" s="113">
        <v>0</v>
      </c>
      <c r="N2186" s="113">
        <v>6217</v>
      </c>
    </row>
    <row r="2187" spans="1:14">
      <c r="A2187" s="269"/>
      <c r="B2187" s="268"/>
      <c r="C2187" s="111" t="s">
        <v>6073</v>
      </c>
      <c r="D2187" s="113">
        <v>0</v>
      </c>
      <c r="E2187" s="113">
        <v>1</v>
      </c>
      <c r="F2187" s="113">
        <v>0</v>
      </c>
      <c r="G2187" s="113">
        <v>0</v>
      </c>
      <c r="H2187" s="113">
        <v>0</v>
      </c>
      <c r="I2187" s="113">
        <v>1</v>
      </c>
      <c r="J2187" s="113">
        <v>1</v>
      </c>
      <c r="K2187" s="113">
        <v>0</v>
      </c>
      <c r="L2187" s="113">
        <v>0</v>
      </c>
      <c r="M2187" s="113">
        <v>1</v>
      </c>
      <c r="N2187" s="113">
        <v>2694</v>
      </c>
    </row>
    <row r="2188" spans="1:14">
      <c r="A2188" s="269"/>
      <c r="B2188" s="268"/>
      <c r="C2188" s="111" t="s">
        <v>3593</v>
      </c>
      <c r="D2188" s="113">
        <v>0</v>
      </c>
      <c r="E2188" s="113">
        <v>0</v>
      </c>
      <c r="F2188" s="113">
        <v>1</v>
      </c>
      <c r="G2188" s="113">
        <v>0</v>
      </c>
      <c r="H2188" s="113">
        <v>0</v>
      </c>
      <c r="I2188" s="113">
        <v>0</v>
      </c>
      <c r="J2188" s="113">
        <v>1</v>
      </c>
      <c r="K2188" s="113">
        <v>0</v>
      </c>
      <c r="L2188" s="113">
        <v>0</v>
      </c>
      <c r="M2188" s="113">
        <v>0</v>
      </c>
      <c r="N2188" s="113">
        <v>4068</v>
      </c>
    </row>
    <row r="2189" spans="1:14">
      <c r="A2189" s="269"/>
      <c r="B2189" s="268"/>
      <c r="C2189" s="111" t="s">
        <v>5493</v>
      </c>
      <c r="D2189" s="113">
        <v>2</v>
      </c>
      <c r="E2189" s="113">
        <v>0</v>
      </c>
      <c r="F2189" s="113">
        <v>0</v>
      </c>
      <c r="G2189" s="113">
        <v>0</v>
      </c>
      <c r="H2189" s="113">
        <v>0</v>
      </c>
      <c r="I2189" s="113">
        <v>0</v>
      </c>
      <c r="J2189" s="113">
        <v>0</v>
      </c>
      <c r="K2189" s="113">
        <v>0</v>
      </c>
      <c r="L2189" s="113">
        <v>0</v>
      </c>
      <c r="M2189" s="113">
        <v>2</v>
      </c>
      <c r="N2189" s="113">
        <v>5444</v>
      </c>
    </row>
    <row r="2190" spans="1:14">
      <c r="A2190" s="269"/>
      <c r="B2190" s="268"/>
      <c r="C2190" s="111" t="s">
        <v>3920</v>
      </c>
      <c r="D2190" s="113">
        <v>6</v>
      </c>
      <c r="E2190" s="113">
        <v>1</v>
      </c>
      <c r="F2190" s="113">
        <v>0</v>
      </c>
      <c r="G2190" s="113">
        <v>0</v>
      </c>
      <c r="H2190" s="113">
        <v>1</v>
      </c>
      <c r="I2190" s="113">
        <v>0</v>
      </c>
      <c r="J2190" s="113">
        <v>1</v>
      </c>
      <c r="K2190" s="113">
        <v>3</v>
      </c>
      <c r="L2190" s="113">
        <v>3</v>
      </c>
      <c r="M2190" s="113">
        <v>1</v>
      </c>
      <c r="N2190" s="113">
        <v>141927</v>
      </c>
    </row>
    <row r="2191" spans="1:14" ht="19">
      <c r="A2191" s="269"/>
      <c r="B2191" s="268"/>
      <c r="C2191" s="111" t="s">
        <v>7708</v>
      </c>
      <c r="D2191" s="113">
        <v>46</v>
      </c>
      <c r="E2191" s="113">
        <v>2</v>
      </c>
      <c r="F2191" s="113">
        <v>15</v>
      </c>
      <c r="G2191" s="113">
        <v>0</v>
      </c>
      <c r="H2191" s="113">
        <v>0</v>
      </c>
      <c r="I2191" s="113">
        <v>3</v>
      </c>
      <c r="J2191" s="113">
        <v>14</v>
      </c>
      <c r="K2191" s="113">
        <v>14</v>
      </c>
      <c r="L2191" s="113">
        <v>16</v>
      </c>
      <c r="M2191" s="113">
        <v>20</v>
      </c>
      <c r="N2191" s="113">
        <v>1592693</v>
      </c>
    </row>
    <row r="2192" spans="1:14">
      <c r="A2192" s="269"/>
      <c r="B2192" s="268"/>
      <c r="C2192" s="111" t="s">
        <v>6074</v>
      </c>
      <c r="D2192" s="113">
        <v>0</v>
      </c>
      <c r="E2192" s="113">
        <v>0</v>
      </c>
      <c r="F2192" s="113">
        <v>1</v>
      </c>
      <c r="G2192" s="113">
        <v>0</v>
      </c>
      <c r="H2192" s="113">
        <v>0</v>
      </c>
      <c r="I2192" s="113">
        <v>0</v>
      </c>
      <c r="J2192" s="113">
        <v>0</v>
      </c>
      <c r="K2192" s="113">
        <v>1</v>
      </c>
      <c r="L2192" s="113">
        <v>0</v>
      </c>
      <c r="M2192" s="113">
        <v>0</v>
      </c>
      <c r="N2192" s="113">
        <v>17291</v>
      </c>
    </row>
    <row r="2193" spans="1:14">
      <c r="A2193" s="269"/>
      <c r="B2193" s="268"/>
      <c r="C2193" s="111" t="s">
        <v>3703</v>
      </c>
      <c r="D2193" s="113">
        <v>1</v>
      </c>
      <c r="E2193" s="113">
        <v>0</v>
      </c>
      <c r="F2193" s="113">
        <v>1</v>
      </c>
      <c r="G2193" s="113">
        <v>0</v>
      </c>
      <c r="H2193" s="113">
        <v>0</v>
      </c>
      <c r="I2193" s="113">
        <v>0</v>
      </c>
      <c r="J2193" s="113">
        <v>0</v>
      </c>
      <c r="K2193" s="113">
        <v>1</v>
      </c>
      <c r="L2193" s="113">
        <v>1</v>
      </c>
      <c r="M2193" s="113">
        <v>0</v>
      </c>
      <c r="N2193" s="113">
        <v>45814</v>
      </c>
    </row>
    <row r="2194" spans="1:14">
      <c r="A2194" s="269"/>
      <c r="B2194" s="268"/>
      <c r="C2194" s="111" t="s">
        <v>6075</v>
      </c>
      <c r="D2194" s="113">
        <v>1</v>
      </c>
      <c r="E2194" s="113">
        <v>0</v>
      </c>
      <c r="F2194" s="113">
        <v>0</v>
      </c>
      <c r="G2194" s="113">
        <v>0</v>
      </c>
      <c r="H2194" s="113">
        <v>0</v>
      </c>
      <c r="I2194" s="113">
        <v>0</v>
      </c>
      <c r="J2194" s="113">
        <v>1</v>
      </c>
      <c r="K2194" s="113">
        <v>0</v>
      </c>
      <c r="L2194" s="113">
        <v>0</v>
      </c>
      <c r="M2194" s="113">
        <v>0</v>
      </c>
      <c r="N2194" s="113">
        <v>36282</v>
      </c>
    </row>
    <row r="2195" spans="1:14">
      <c r="A2195" s="269"/>
      <c r="B2195" s="268"/>
      <c r="C2195" s="111" t="s">
        <v>6076</v>
      </c>
      <c r="D2195" s="113">
        <v>1</v>
      </c>
      <c r="E2195" s="113">
        <v>0</v>
      </c>
      <c r="F2195" s="113">
        <v>0</v>
      </c>
      <c r="G2195" s="113">
        <v>0</v>
      </c>
      <c r="H2195" s="113">
        <v>0</v>
      </c>
      <c r="I2195" s="113">
        <v>0</v>
      </c>
      <c r="J2195" s="113">
        <v>0</v>
      </c>
      <c r="K2195" s="113">
        <v>1</v>
      </c>
      <c r="L2195" s="113">
        <v>0</v>
      </c>
      <c r="M2195" s="113">
        <v>0</v>
      </c>
      <c r="N2195" s="113">
        <v>32905</v>
      </c>
    </row>
    <row r="2196" spans="1:14">
      <c r="A2196" s="269"/>
      <c r="B2196" s="268"/>
      <c r="C2196" s="111" t="s">
        <v>2191</v>
      </c>
      <c r="D2196" s="113">
        <v>1</v>
      </c>
      <c r="E2196" s="113">
        <v>0</v>
      </c>
      <c r="F2196" s="113">
        <v>0</v>
      </c>
      <c r="G2196" s="113">
        <v>0</v>
      </c>
      <c r="H2196" s="113">
        <v>0</v>
      </c>
      <c r="I2196" s="113">
        <v>0</v>
      </c>
      <c r="J2196" s="113">
        <v>1</v>
      </c>
      <c r="K2196" s="113">
        <v>0</v>
      </c>
      <c r="L2196" s="113">
        <v>0</v>
      </c>
      <c r="M2196" s="113">
        <v>0</v>
      </c>
      <c r="N2196" s="113">
        <v>3114</v>
      </c>
    </row>
    <row r="2197" spans="1:14">
      <c r="A2197" s="269"/>
      <c r="B2197" s="268"/>
      <c r="C2197" s="111" t="s">
        <v>3926</v>
      </c>
      <c r="D2197" s="113">
        <v>2</v>
      </c>
      <c r="E2197" s="113">
        <v>0</v>
      </c>
      <c r="F2197" s="113">
        <v>0</v>
      </c>
      <c r="G2197" s="113">
        <v>0</v>
      </c>
      <c r="H2197" s="113">
        <v>0</v>
      </c>
      <c r="I2197" s="113">
        <v>0</v>
      </c>
      <c r="J2197" s="113">
        <v>0</v>
      </c>
      <c r="K2197" s="113">
        <v>1</v>
      </c>
      <c r="L2197" s="113">
        <v>1</v>
      </c>
      <c r="M2197" s="113">
        <v>0</v>
      </c>
      <c r="N2197" s="113">
        <v>22221</v>
      </c>
    </row>
    <row r="2198" spans="1:14">
      <c r="A2198" s="269"/>
      <c r="B2198" s="268"/>
      <c r="C2198" s="111" t="s">
        <v>3927</v>
      </c>
      <c r="D2198" s="113">
        <v>1</v>
      </c>
      <c r="E2198" s="113">
        <v>0</v>
      </c>
      <c r="F2198" s="113">
        <v>0</v>
      </c>
      <c r="G2198" s="113">
        <v>0</v>
      </c>
      <c r="H2198" s="113">
        <v>0</v>
      </c>
      <c r="I2198" s="113">
        <v>0</v>
      </c>
      <c r="J2198" s="113">
        <v>0</v>
      </c>
      <c r="K2198" s="113">
        <v>0</v>
      </c>
      <c r="L2198" s="113">
        <v>1</v>
      </c>
      <c r="M2198" s="113">
        <v>0</v>
      </c>
      <c r="N2198" s="113">
        <v>118888</v>
      </c>
    </row>
    <row r="2199" spans="1:14">
      <c r="A2199" s="269"/>
      <c r="B2199" s="268"/>
      <c r="C2199" s="116" t="s">
        <v>2959</v>
      </c>
      <c r="D2199" s="113">
        <v>0</v>
      </c>
      <c r="E2199" s="113">
        <v>1</v>
      </c>
      <c r="F2199" s="113">
        <v>0</v>
      </c>
      <c r="G2199" s="113">
        <v>0</v>
      </c>
      <c r="H2199" s="113">
        <v>0</v>
      </c>
      <c r="I2199" s="113">
        <v>0</v>
      </c>
      <c r="J2199" s="113">
        <v>0</v>
      </c>
      <c r="K2199" s="113">
        <v>1</v>
      </c>
      <c r="L2199" s="113">
        <v>0</v>
      </c>
      <c r="M2199" s="113">
        <v>0</v>
      </c>
      <c r="N2199" s="113">
        <v>18196</v>
      </c>
    </row>
    <row r="2200" spans="1:14">
      <c r="A2200" s="269"/>
      <c r="B2200" s="268"/>
      <c r="C2200" s="116" t="s">
        <v>3930</v>
      </c>
      <c r="D2200" s="113">
        <v>1</v>
      </c>
      <c r="E2200" s="113">
        <v>0</v>
      </c>
      <c r="F2200" s="113">
        <v>0</v>
      </c>
      <c r="G2200" s="113">
        <v>0</v>
      </c>
      <c r="H2200" s="113">
        <v>0</v>
      </c>
      <c r="I2200" s="113">
        <v>1</v>
      </c>
      <c r="J2200" s="113">
        <v>0</v>
      </c>
      <c r="K2200" s="113">
        <v>0</v>
      </c>
      <c r="L2200" s="113">
        <v>0</v>
      </c>
      <c r="M2200" s="113">
        <v>2</v>
      </c>
      <c r="N2200" s="113">
        <v>82333</v>
      </c>
    </row>
    <row r="2201" spans="1:14">
      <c r="A2201" s="269"/>
      <c r="B2201" s="268"/>
      <c r="C2201" s="116" t="s">
        <v>6077</v>
      </c>
      <c r="D2201" s="113">
        <v>1</v>
      </c>
      <c r="E2201" s="113">
        <v>0</v>
      </c>
      <c r="F2201" s="113">
        <v>0</v>
      </c>
      <c r="G2201" s="113">
        <v>0</v>
      </c>
      <c r="H2201" s="113">
        <v>0</v>
      </c>
      <c r="I2201" s="113">
        <v>0</v>
      </c>
      <c r="J2201" s="113">
        <v>0</v>
      </c>
      <c r="K2201" s="113">
        <v>1</v>
      </c>
      <c r="L2201" s="113">
        <v>0</v>
      </c>
      <c r="M2201" s="113">
        <v>0</v>
      </c>
      <c r="N2201" s="113">
        <v>46510</v>
      </c>
    </row>
    <row r="2202" spans="1:14">
      <c r="A2202" s="269"/>
      <c r="B2202" s="268"/>
      <c r="C2202" s="116" t="s">
        <v>6078</v>
      </c>
      <c r="D2202" s="113">
        <v>0</v>
      </c>
      <c r="E2202" s="113">
        <v>0</v>
      </c>
      <c r="F2202" s="113">
        <v>0</v>
      </c>
      <c r="G2202" s="113">
        <v>0</v>
      </c>
      <c r="H2202" s="113">
        <v>1</v>
      </c>
      <c r="I2202" s="113">
        <v>0</v>
      </c>
      <c r="J2202" s="113">
        <v>0</v>
      </c>
      <c r="K2202" s="113">
        <v>1</v>
      </c>
      <c r="L2202" s="113">
        <v>0</v>
      </c>
      <c r="M2202" s="113">
        <v>0</v>
      </c>
      <c r="N2202" s="113">
        <v>13205</v>
      </c>
    </row>
    <row r="2203" spans="1:14">
      <c r="A2203" s="269"/>
      <c r="B2203" s="268"/>
      <c r="C2203" s="111" t="s">
        <v>3933</v>
      </c>
      <c r="D2203" s="115">
        <v>1</v>
      </c>
      <c r="E2203" s="113">
        <v>0</v>
      </c>
      <c r="F2203" s="113">
        <v>0</v>
      </c>
      <c r="G2203" s="113">
        <v>0</v>
      </c>
      <c r="H2203" s="113">
        <v>0</v>
      </c>
      <c r="I2203" s="113">
        <v>0</v>
      </c>
      <c r="J2203" s="113">
        <v>1</v>
      </c>
      <c r="K2203" s="113">
        <v>0</v>
      </c>
      <c r="L2203" s="113">
        <v>0</v>
      </c>
      <c r="M2203" s="113">
        <v>0</v>
      </c>
      <c r="N2203" s="113">
        <v>109408</v>
      </c>
    </row>
    <row r="2204" spans="1:14">
      <c r="A2204" s="269"/>
      <c r="B2204" s="268"/>
      <c r="C2204" s="111" t="s">
        <v>3934</v>
      </c>
      <c r="D2204" s="115">
        <v>5</v>
      </c>
      <c r="E2204" s="113">
        <v>0</v>
      </c>
      <c r="F2204" s="113">
        <v>0</v>
      </c>
      <c r="G2204" s="113">
        <v>0</v>
      </c>
      <c r="H2204" s="113">
        <v>0</v>
      </c>
      <c r="I2204" s="113">
        <v>0</v>
      </c>
      <c r="J2204" s="113">
        <v>0</v>
      </c>
      <c r="K2204" s="113">
        <v>3</v>
      </c>
      <c r="L2204" s="113">
        <v>0</v>
      </c>
      <c r="M2204" s="113">
        <v>2</v>
      </c>
      <c r="N2204" s="113">
        <v>15999</v>
      </c>
    </row>
    <row r="2205" spans="1:14">
      <c r="A2205" s="269"/>
      <c r="B2205" s="268"/>
      <c r="C2205" s="111" t="s">
        <v>6079</v>
      </c>
      <c r="D2205" s="113">
        <v>1</v>
      </c>
      <c r="E2205" s="113">
        <v>0</v>
      </c>
      <c r="F2205" s="113">
        <v>0</v>
      </c>
      <c r="G2205" s="113">
        <v>0</v>
      </c>
      <c r="H2205" s="113">
        <v>0</v>
      </c>
      <c r="I2205" s="113">
        <v>0</v>
      </c>
      <c r="J2205" s="113">
        <v>0</v>
      </c>
      <c r="K2205" s="113">
        <v>0</v>
      </c>
      <c r="L2205" s="113">
        <v>1</v>
      </c>
      <c r="M2205" s="113">
        <v>0</v>
      </c>
      <c r="N2205" s="113">
        <v>4831</v>
      </c>
    </row>
    <row r="2206" spans="1:14">
      <c r="A2206" s="269"/>
      <c r="B2206" s="268"/>
      <c r="C2206" s="111" t="s">
        <v>5406</v>
      </c>
      <c r="D2206" s="113">
        <v>2</v>
      </c>
      <c r="E2206" s="113">
        <v>0</v>
      </c>
      <c r="F2206" s="113">
        <v>0</v>
      </c>
      <c r="G2206" s="113">
        <v>0</v>
      </c>
      <c r="H2206" s="113">
        <v>0</v>
      </c>
      <c r="I2206" s="113">
        <v>0</v>
      </c>
      <c r="J2206" s="113">
        <v>0</v>
      </c>
      <c r="K2206" s="113">
        <v>0</v>
      </c>
      <c r="L2206" s="113">
        <v>0</v>
      </c>
      <c r="M2206" s="113">
        <v>2</v>
      </c>
      <c r="N2206" s="113">
        <v>10057</v>
      </c>
    </row>
    <row r="2207" spans="1:14">
      <c r="A2207" s="269"/>
      <c r="B2207" s="268"/>
      <c r="C2207" s="111" t="s">
        <v>6080</v>
      </c>
      <c r="D2207" s="113">
        <v>0</v>
      </c>
      <c r="E2207" s="113">
        <v>0</v>
      </c>
      <c r="F2207" s="113">
        <v>1</v>
      </c>
      <c r="G2207" s="113">
        <v>0</v>
      </c>
      <c r="H2207" s="113">
        <v>0</v>
      </c>
      <c r="I2207" s="113">
        <v>0</v>
      </c>
      <c r="J2207" s="113">
        <v>0</v>
      </c>
      <c r="K2207" s="113">
        <v>0</v>
      </c>
      <c r="L2207" s="113">
        <v>1</v>
      </c>
      <c r="M2207" s="113">
        <v>0</v>
      </c>
      <c r="N2207" s="113">
        <v>67272</v>
      </c>
    </row>
    <row r="2208" spans="1:14">
      <c r="A2208" s="269"/>
      <c r="B2208" s="268"/>
      <c r="C2208" s="111" t="s">
        <v>6081</v>
      </c>
      <c r="D2208" s="113">
        <v>1</v>
      </c>
      <c r="E2208" s="113">
        <v>0</v>
      </c>
      <c r="F2208" s="113">
        <v>0</v>
      </c>
      <c r="G2208" s="113">
        <v>0</v>
      </c>
      <c r="H2208" s="113">
        <v>0</v>
      </c>
      <c r="I2208" s="113">
        <v>0</v>
      </c>
      <c r="J2208" s="113">
        <v>0</v>
      </c>
      <c r="K2208" s="113">
        <v>0</v>
      </c>
      <c r="L2208" s="113">
        <v>0</v>
      </c>
      <c r="M2208" s="113">
        <v>1</v>
      </c>
      <c r="N2208" s="113">
        <v>10267</v>
      </c>
    </row>
    <row r="2209" spans="1:14" ht="19">
      <c r="A2209" s="269"/>
      <c r="B2209" s="268"/>
      <c r="C2209" s="111" t="s">
        <v>7656</v>
      </c>
      <c r="D2209" s="113">
        <v>4</v>
      </c>
      <c r="E2209" s="113">
        <v>0</v>
      </c>
      <c r="F2209" s="113">
        <v>0</v>
      </c>
      <c r="G2209" s="113">
        <v>0</v>
      </c>
      <c r="H2209" s="113">
        <v>0</v>
      </c>
      <c r="I2209" s="113">
        <v>0</v>
      </c>
      <c r="J2209" s="113">
        <v>0</v>
      </c>
      <c r="K2209" s="113">
        <v>2</v>
      </c>
      <c r="L2209" s="113">
        <v>1</v>
      </c>
      <c r="M2209" s="113">
        <v>0</v>
      </c>
      <c r="N2209" s="113">
        <v>24254</v>
      </c>
    </row>
    <row r="2210" spans="1:14" ht="19">
      <c r="A2210" s="269"/>
      <c r="B2210" s="268"/>
      <c r="C2210" s="111" t="s">
        <v>7709</v>
      </c>
      <c r="D2210" s="113">
        <v>3</v>
      </c>
      <c r="E2210" s="113">
        <v>1</v>
      </c>
      <c r="F2210" s="113">
        <v>0</v>
      </c>
      <c r="G2210" s="113">
        <v>0</v>
      </c>
      <c r="H2210" s="113">
        <v>0</v>
      </c>
      <c r="I2210" s="113">
        <v>0</v>
      </c>
      <c r="J2210" s="113">
        <v>1</v>
      </c>
      <c r="K2210" s="113">
        <v>1</v>
      </c>
      <c r="L2210" s="113">
        <v>0</v>
      </c>
      <c r="M2210" s="113">
        <v>1</v>
      </c>
      <c r="N2210" s="113">
        <v>40978</v>
      </c>
    </row>
    <row r="2211" spans="1:14">
      <c r="A2211" s="269"/>
      <c r="B2211" s="268"/>
      <c r="C2211" s="111" t="s">
        <v>2727</v>
      </c>
      <c r="D2211" s="113">
        <v>1</v>
      </c>
      <c r="E2211" s="113">
        <v>0</v>
      </c>
      <c r="F2211" s="113">
        <v>0</v>
      </c>
      <c r="G2211" s="113">
        <v>0</v>
      </c>
      <c r="H2211" s="113">
        <v>0</v>
      </c>
      <c r="I2211" s="113">
        <v>0</v>
      </c>
      <c r="J2211" s="113">
        <v>1</v>
      </c>
      <c r="K2211" s="113">
        <v>0</v>
      </c>
      <c r="L2211" s="113">
        <v>0</v>
      </c>
      <c r="M2211" s="113">
        <v>0</v>
      </c>
      <c r="N2211" s="113">
        <v>11359</v>
      </c>
    </row>
    <row r="2212" spans="1:14">
      <c r="A2212" s="269"/>
      <c r="B2212" s="268"/>
      <c r="C2212" s="111" t="s">
        <v>3936</v>
      </c>
      <c r="D2212" s="113">
        <v>1</v>
      </c>
      <c r="E2212" s="113">
        <v>0</v>
      </c>
      <c r="F2212" s="113">
        <v>0</v>
      </c>
      <c r="G2212" s="113">
        <v>0</v>
      </c>
      <c r="H2212" s="113">
        <v>0</v>
      </c>
      <c r="I2212" s="113">
        <v>0</v>
      </c>
      <c r="J2212" s="113">
        <v>0</v>
      </c>
      <c r="K2212" s="113">
        <v>0</v>
      </c>
      <c r="L2212" s="113">
        <v>1</v>
      </c>
      <c r="M2212" s="113">
        <v>0</v>
      </c>
      <c r="N2212" s="113">
        <v>43954</v>
      </c>
    </row>
    <row r="2213" spans="1:14">
      <c r="A2213" s="269"/>
      <c r="B2213" s="268"/>
      <c r="C2213" s="111" t="s">
        <v>6082</v>
      </c>
      <c r="D2213" s="113">
        <v>2</v>
      </c>
      <c r="E2213" s="113">
        <v>0</v>
      </c>
      <c r="F2213" s="113">
        <v>0</v>
      </c>
      <c r="G2213" s="113">
        <v>0</v>
      </c>
      <c r="H2213" s="113">
        <v>0</v>
      </c>
      <c r="I2213" s="113">
        <v>0</v>
      </c>
      <c r="J2213" s="113">
        <v>2</v>
      </c>
      <c r="K2213" s="113">
        <v>0</v>
      </c>
      <c r="L2213" s="113">
        <v>0</v>
      </c>
      <c r="M2213" s="113">
        <v>0</v>
      </c>
      <c r="N2213" s="113">
        <v>17948</v>
      </c>
    </row>
    <row r="2214" spans="1:14">
      <c r="A2214" s="269"/>
      <c r="B2214" s="269" t="s">
        <v>1951</v>
      </c>
      <c r="C2214" s="111"/>
      <c r="D2214" s="112">
        <v>9</v>
      </c>
      <c r="E2214" s="112">
        <v>1</v>
      </c>
      <c r="F2214" s="112">
        <v>3</v>
      </c>
      <c r="G2214" s="112">
        <v>0</v>
      </c>
      <c r="H2214" s="112">
        <v>0</v>
      </c>
      <c r="I2214" s="112">
        <v>1</v>
      </c>
      <c r="J2214" s="112"/>
      <c r="K2214" s="112"/>
      <c r="L2214" s="112"/>
      <c r="M2214" s="112"/>
      <c r="N2214" s="112"/>
    </row>
    <row r="2215" spans="1:14">
      <c r="A2215" s="269"/>
      <c r="B2215" s="269"/>
      <c r="C2215" s="111" t="s">
        <v>6083</v>
      </c>
      <c r="D2215" s="113">
        <v>1</v>
      </c>
      <c r="E2215" s="113">
        <v>0</v>
      </c>
      <c r="F2215" s="113">
        <v>0</v>
      </c>
      <c r="G2215" s="113">
        <v>0</v>
      </c>
      <c r="H2215" s="113">
        <v>0</v>
      </c>
      <c r="I2215" s="113">
        <v>0</v>
      </c>
      <c r="J2215" s="113">
        <v>0</v>
      </c>
      <c r="K2215" s="113">
        <v>0</v>
      </c>
      <c r="L2215" s="113">
        <v>1</v>
      </c>
      <c r="M2215" s="113">
        <v>0</v>
      </c>
      <c r="N2215" s="113">
        <v>12030</v>
      </c>
    </row>
    <row r="2216" spans="1:14">
      <c r="A2216" s="269"/>
      <c r="B2216" s="269"/>
      <c r="C2216" s="111" t="s">
        <v>6084</v>
      </c>
      <c r="D2216" s="113">
        <v>2</v>
      </c>
      <c r="E2216" s="113">
        <v>0</v>
      </c>
      <c r="F2216" s="113">
        <v>0</v>
      </c>
      <c r="G2216" s="113">
        <v>0</v>
      </c>
      <c r="H2216" s="113">
        <v>0</v>
      </c>
      <c r="I2216" s="113">
        <v>0</v>
      </c>
      <c r="J2216" s="113"/>
      <c r="K2216" s="113"/>
      <c r="L2216" s="113">
        <v>2</v>
      </c>
      <c r="M2216" s="113">
        <v>0</v>
      </c>
      <c r="N2216" s="113">
        <v>22886</v>
      </c>
    </row>
    <row r="2217" spans="1:14">
      <c r="A2217" s="269"/>
      <c r="B2217" s="269"/>
      <c r="C2217" s="111" t="s">
        <v>3941</v>
      </c>
      <c r="D2217" s="113">
        <v>0</v>
      </c>
      <c r="E2217" s="113">
        <v>0</v>
      </c>
      <c r="F2217" s="113">
        <v>0</v>
      </c>
      <c r="G2217" s="113">
        <v>0</v>
      </c>
      <c r="H2217" s="113">
        <v>0</v>
      </c>
      <c r="I2217" s="113">
        <v>1</v>
      </c>
      <c r="J2217" s="113">
        <v>0</v>
      </c>
      <c r="K2217" s="113">
        <v>0</v>
      </c>
      <c r="L2217" s="113">
        <v>1</v>
      </c>
      <c r="M2217" s="113">
        <v>0</v>
      </c>
      <c r="N2217" s="113">
        <v>8005</v>
      </c>
    </row>
    <row r="2218" spans="1:14">
      <c r="A2218" s="269"/>
      <c r="B2218" s="269"/>
      <c r="C2218" s="111" t="s">
        <v>6085</v>
      </c>
      <c r="D2218" s="113">
        <v>1</v>
      </c>
      <c r="E2218" s="113">
        <v>0</v>
      </c>
      <c r="F2218" s="113">
        <v>0</v>
      </c>
      <c r="G2218" s="113">
        <v>0</v>
      </c>
      <c r="H2218" s="113">
        <v>0</v>
      </c>
      <c r="I2218" s="113">
        <v>0</v>
      </c>
      <c r="J2218" s="113">
        <v>1</v>
      </c>
      <c r="K2218" s="113">
        <v>0</v>
      </c>
      <c r="L2218" s="113">
        <v>0</v>
      </c>
      <c r="M2218" s="113">
        <v>0</v>
      </c>
      <c r="N2218" s="113">
        <v>4324</v>
      </c>
    </row>
    <row r="2219" spans="1:14">
      <c r="A2219" s="269"/>
      <c r="B2219" s="269"/>
      <c r="C2219" s="111" t="s">
        <v>6086</v>
      </c>
      <c r="D2219" s="113">
        <v>1</v>
      </c>
      <c r="E2219" s="113">
        <v>0</v>
      </c>
      <c r="F2219" s="113">
        <v>1</v>
      </c>
      <c r="G2219" s="113">
        <v>0</v>
      </c>
      <c r="H2219" s="113">
        <v>0</v>
      </c>
      <c r="I2219" s="113">
        <v>0</v>
      </c>
      <c r="J2219" s="113">
        <v>0</v>
      </c>
      <c r="K2219" s="113">
        <v>0</v>
      </c>
      <c r="L2219" s="113">
        <v>0</v>
      </c>
      <c r="M2219" s="113">
        <v>2</v>
      </c>
      <c r="N2219" s="113">
        <v>15196</v>
      </c>
    </row>
    <row r="2220" spans="1:14">
      <c r="A2220" s="269"/>
      <c r="B2220" s="269"/>
      <c r="C2220" s="116" t="s">
        <v>6087</v>
      </c>
      <c r="D2220" s="113">
        <v>1</v>
      </c>
      <c r="E2220" s="113">
        <v>1</v>
      </c>
      <c r="F2220" s="113">
        <v>0</v>
      </c>
      <c r="G2220" s="113">
        <v>0</v>
      </c>
      <c r="H2220" s="113">
        <v>0</v>
      </c>
      <c r="I2220" s="113">
        <v>0</v>
      </c>
      <c r="J2220" s="113">
        <v>1</v>
      </c>
      <c r="K2220" s="113">
        <v>0</v>
      </c>
      <c r="L2220" s="113">
        <v>1</v>
      </c>
      <c r="M2220" s="113">
        <v>0</v>
      </c>
      <c r="N2220" s="113">
        <v>15517</v>
      </c>
    </row>
    <row r="2221" spans="1:14">
      <c r="A2221" s="269"/>
      <c r="B2221" s="269"/>
      <c r="C2221" s="116" t="s">
        <v>6088</v>
      </c>
      <c r="D2221" s="113">
        <v>1</v>
      </c>
      <c r="E2221" s="113">
        <v>0</v>
      </c>
      <c r="F2221" s="113">
        <v>0</v>
      </c>
      <c r="G2221" s="113">
        <v>0</v>
      </c>
      <c r="H2221" s="113">
        <v>0</v>
      </c>
      <c r="I2221" s="113">
        <v>0</v>
      </c>
      <c r="J2221" s="113">
        <v>1</v>
      </c>
      <c r="K2221" s="113">
        <v>0</v>
      </c>
      <c r="L2221" s="113">
        <v>0</v>
      </c>
      <c r="M2221" s="113">
        <v>0</v>
      </c>
      <c r="N2221" s="113">
        <v>42292</v>
      </c>
    </row>
    <row r="2222" spans="1:14">
      <c r="A2222" s="269"/>
      <c r="B2222" s="269"/>
      <c r="C2222" s="111" t="s">
        <v>6089</v>
      </c>
      <c r="D2222" s="113">
        <v>0</v>
      </c>
      <c r="E2222" s="113">
        <v>0</v>
      </c>
      <c r="F2222" s="113">
        <v>1</v>
      </c>
      <c r="G2222" s="113">
        <v>0</v>
      </c>
      <c r="H2222" s="113">
        <v>0</v>
      </c>
      <c r="I2222" s="113">
        <v>0</v>
      </c>
      <c r="J2222" s="113">
        <v>0</v>
      </c>
      <c r="K2222" s="113">
        <v>0</v>
      </c>
      <c r="L2222" s="113">
        <v>1</v>
      </c>
      <c r="M2222" s="113">
        <v>0</v>
      </c>
      <c r="N2222" s="113">
        <v>16990</v>
      </c>
    </row>
    <row r="2223" spans="1:14">
      <c r="A2223" s="269"/>
      <c r="B2223" s="269"/>
      <c r="C2223" s="116" t="s">
        <v>3943</v>
      </c>
      <c r="D2223" s="113">
        <v>0</v>
      </c>
      <c r="E2223" s="113">
        <v>0</v>
      </c>
      <c r="F2223" s="113">
        <v>1</v>
      </c>
      <c r="G2223" s="113">
        <v>0</v>
      </c>
      <c r="H2223" s="113">
        <v>0</v>
      </c>
      <c r="I2223" s="113">
        <v>0</v>
      </c>
      <c r="J2223" s="113">
        <v>0</v>
      </c>
      <c r="K2223" s="113">
        <v>0</v>
      </c>
      <c r="L2223" s="113">
        <v>0</v>
      </c>
      <c r="M2223" s="113">
        <v>1</v>
      </c>
      <c r="N2223" s="113">
        <v>51217</v>
      </c>
    </row>
    <row r="2224" spans="1:14">
      <c r="A2224" s="269"/>
      <c r="B2224" s="269"/>
      <c r="C2224" s="111" t="s">
        <v>3944</v>
      </c>
      <c r="D2224" s="113"/>
      <c r="E2224" s="113"/>
      <c r="F2224" s="113"/>
      <c r="G2224" s="113"/>
      <c r="H2224" s="113"/>
      <c r="I2224" s="113"/>
      <c r="J2224" s="113"/>
      <c r="K2224" s="113"/>
      <c r="L2224" s="113"/>
      <c r="M2224" s="113"/>
      <c r="N2224" s="113"/>
    </row>
    <row r="2225" spans="1:14">
      <c r="A2225" s="269"/>
      <c r="B2225" s="269"/>
      <c r="C2225" s="119" t="s">
        <v>3008</v>
      </c>
      <c r="D2225" s="113">
        <v>1</v>
      </c>
      <c r="E2225" s="113">
        <v>0</v>
      </c>
      <c r="F2225" s="113">
        <v>0</v>
      </c>
      <c r="G2225" s="113">
        <v>0</v>
      </c>
      <c r="H2225" s="113">
        <v>0</v>
      </c>
      <c r="I2225" s="113">
        <v>0</v>
      </c>
      <c r="J2225" s="113">
        <v>0</v>
      </c>
      <c r="K2225" s="113">
        <v>0</v>
      </c>
      <c r="L2225" s="113">
        <v>0</v>
      </c>
      <c r="M2225" s="113">
        <v>1</v>
      </c>
      <c r="N2225" s="113">
        <v>54243</v>
      </c>
    </row>
    <row r="2226" spans="1:14">
      <c r="A2226" s="269"/>
      <c r="B2226" s="269"/>
      <c r="C2226" s="119" t="s">
        <v>1959</v>
      </c>
      <c r="D2226" s="113">
        <v>1</v>
      </c>
      <c r="E2226" s="113">
        <v>0</v>
      </c>
      <c r="F2226" s="113">
        <v>0</v>
      </c>
      <c r="G2226" s="113">
        <v>0</v>
      </c>
      <c r="H2226" s="113">
        <v>0</v>
      </c>
      <c r="I2226" s="113">
        <v>0</v>
      </c>
      <c r="J2226" s="113">
        <v>0</v>
      </c>
      <c r="K2226" s="113">
        <v>1</v>
      </c>
      <c r="L2226" s="113">
        <v>0</v>
      </c>
      <c r="M2226" s="113">
        <v>0</v>
      </c>
      <c r="N2226" s="113">
        <v>7329</v>
      </c>
    </row>
    <row r="2227" spans="1:14">
      <c r="A2227" s="269"/>
      <c r="B2227" s="269" t="s">
        <v>1955</v>
      </c>
      <c r="C2227" s="111"/>
      <c r="D2227" s="112">
        <v>32</v>
      </c>
      <c r="E2227" s="112">
        <v>7</v>
      </c>
      <c r="F2227" s="112">
        <v>15</v>
      </c>
      <c r="G2227" s="112">
        <v>8</v>
      </c>
      <c r="H2227" s="112">
        <v>5</v>
      </c>
      <c r="I2227" s="112">
        <v>3</v>
      </c>
      <c r="J2227" s="112"/>
      <c r="K2227" s="112"/>
      <c r="L2227" s="112"/>
      <c r="M2227" s="112"/>
      <c r="N2227" s="112"/>
    </row>
    <row r="2228" spans="1:14">
      <c r="A2228" s="269"/>
      <c r="B2228" s="269"/>
      <c r="C2228" s="111" t="s">
        <v>6090</v>
      </c>
      <c r="D2228" s="113">
        <v>1</v>
      </c>
      <c r="E2228" s="113">
        <v>0</v>
      </c>
      <c r="F2228" s="113">
        <v>0</v>
      </c>
      <c r="G2228" s="113">
        <v>1</v>
      </c>
      <c r="H2228" s="113">
        <v>0</v>
      </c>
      <c r="I2228" s="113">
        <v>0</v>
      </c>
      <c r="J2228" s="113">
        <v>0</v>
      </c>
      <c r="K2228" s="113">
        <v>1</v>
      </c>
      <c r="L2228" s="113">
        <v>0</v>
      </c>
      <c r="M2228" s="113">
        <v>1</v>
      </c>
      <c r="N2228" s="113"/>
    </row>
    <row r="2229" spans="1:14">
      <c r="A2229" s="269"/>
      <c r="B2229" s="269"/>
      <c r="C2229" s="111" t="s">
        <v>3949</v>
      </c>
      <c r="D2229" s="113">
        <v>2</v>
      </c>
      <c r="E2229" s="113">
        <v>0</v>
      </c>
      <c r="F2229" s="113">
        <v>0</v>
      </c>
      <c r="G2229" s="113">
        <v>2</v>
      </c>
      <c r="H2229" s="113">
        <v>1</v>
      </c>
      <c r="I2229" s="113">
        <v>0</v>
      </c>
      <c r="J2229" s="113">
        <v>0</v>
      </c>
      <c r="K2229" s="113">
        <v>3</v>
      </c>
      <c r="L2229" s="113">
        <v>2</v>
      </c>
      <c r="M2229" s="113">
        <v>0</v>
      </c>
      <c r="N2229" s="113"/>
    </row>
    <row r="2230" spans="1:14">
      <c r="A2230" s="269"/>
      <c r="B2230" s="269"/>
      <c r="C2230" s="111" t="s">
        <v>3950</v>
      </c>
      <c r="D2230" s="113">
        <v>1</v>
      </c>
      <c r="E2230" s="113">
        <v>1</v>
      </c>
      <c r="F2230" s="113">
        <v>1</v>
      </c>
      <c r="G2230" s="113">
        <v>1</v>
      </c>
      <c r="H2230" s="113">
        <v>0</v>
      </c>
      <c r="I2230" s="113">
        <v>0</v>
      </c>
      <c r="J2230" s="113">
        <v>3</v>
      </c>
      <c r="K2230" s="113">
        <v>1</v>
      </c>
      <c r="L2230" s="113">
        <v>0</v>
      </c>
      <c r="M2230" s="113">
        <v>0</v>
      </c>
      <c r="N2230" s="113"/>
    </row>
    <row r="2231" spans="1:14">
      <c r="A2231" s="269"/>
      <c r="B2231" s="269"/>
      <c r="C2231" s="111" t="s">
        <v>3951</v>
      </c>
      <c r="D2231" s="113">
        <v>1</v>
      </c>
      <c r="E2231" s="113">
        <v>0</v>
      </c>
      <c r="F2231" s="113">
        <v>0</v>
      </c>
      <c r="G2231" s="113">
        <v>0</v>
      </c>
      <c r="H2231" s="113">
        <v>0</v>
      </c>
      <c r="I2231" s="113">
        <v>0</v>
      </c>
      <c r="J2231" s="113">
        <v>0</v>
      </c>
      <c r="K2231" s="113">
        <v>0</v>
      </c>
      <c r="L2231" s="113">
        <v>1</v>
      </c>
      <c r="M2231" s="113">
        <v>0</v>
      </c>
      <c r="N2231" s="113"/>
    </row>
    <row r="2232" spans="1:14">
      <c r="A2232" s="269"/>
      <c r="B2232" s="269"/>
      <c r="C2232" s="111" t="s">
        <v>6051</v>
      </c>
      <c r="D2232" s="113">
        <v>1</v>
      </c>
      <c r="E2232" s="113">
        <v>0</v>
      </c>
      <c r="F2232" s="113">
        <v>0</v>
      </c>
      <c r="G2232" s="113">
        <v>0</v>
      </c>
      <c r="H2232" s="113">
        <v>0</v>
      </c>
      <c r="I2232" s="113">
        <v>0</v>
      </c>
      <c r="J2232" s="113">
        <v>1</v>
      </c>
      <c r="K2232" s="113">
        <v>0</v>
      </c>
      <c r="L2232" s="113">
        <v>0</v>
      </c>
      <c r="M2232" s="113">
        <v>0</v>
      </c>
      <c r="N2232" s="113"/>
    </row>
    <row r="2233" spans="1:14">
      <c r="A2233" s="269"/>
      <c r="B2233" s="269"/>
      <c r="C2233" s="111" t="s">
        <v>5591</v>
      </c>
      <c r="D2233" s="113">
        <v>2</v>
      </c>
      <c r="E2233" s="113">
        <v>0</v>
      </c>
      <c r="F2233" s="113">
        <v>0</v>
      </c>
      <c r="G2233" s="113">
        <v>0</v>
      </c>
      <c r="H2233" s="113">
        <v>0</v>
      </c>
      <c r="I2233" s="113">
        <v>0</v>
      </c>
      <c r="J2233" s="113">
        <v>1</v>
      </c>
      <c r="K2233" s="113">
        <v>0</v>
      </c>
      <c r="L2233" s="113">
        <v>1</v>
      </c>
      <c r="M2233" s="113">
        <v>0</v>
      </c>
      <c r="N2233" s="113"/>
    </row>
    <row r="2234" spans="1:14">
      <c r="A2234" s="269"/>
      <c r="B2234" s="269"/>
      <c r="C2234" s="111" t="s">
        <v>3856</v>
      </c>
      <c r="D2234" s="113">
        <v>0</v>
      </c>
      <c r="E2234" s="113">
        <v>0</v>
      </c>
      <c r="F2234" s="113">
        <v>0</v>
      </c>
      <c r="G2234" s="113">
        <v>1</v>
      </c>
      <c r="H2234" s="113">
        <v>0</v>
      </c>
      <c r="I2234" s="113">
        <v>0</v>
      </c>
      <c r="J2234" s="113">
        <v>0</v>
      </c>
      <c r="K2234" s="113">
        <v>0</v>
      </c>
      <c r="L2234" s="113">
        <v>0</v>
      </c>
      <c r="M2234" s="113">
        <v>1</v>
      </c>
      <c r="N2234" s="113"/>
    </row>
    <row r="2235" spans="1:14">
      <c r="A2235" s="269"/>
      <c r="B2235" s="269"/>
      <c r="C2235" s="111" t="s">
        <v>3863</v>
      </c>
      <c r="D2235" s="113">
        <v>1</v>
      </c>
      <c r="E2235" s="113">
        <v>0</v>
      </c>
      <c r="F2235" s="113">
        <v>0</v>
      </c>
      <c r="G2235" s="113">
        <v>1</v>
      </c>
      <c r="H2235" s="113">
        <v>2</v>
      </c>
      <c r="I2235" s="113">
        <v>0</v>
      </c>
      <c r="J2235" s="113">
        <v>1</v>
      </c>
      <c r="K2235" s="113">
        <v>1</v>
      </c>
      <c r="L2235" s="113">
        <v>0</v>
      </c>
      <c r="M2235" s="113">
        <v>2</v>
      </c>
      <c r="N2235" s="113"/>
    </row>
    <row r="2236" spans="1:14">
      <c r="A2236" s="269"/>
      <c r="B2236" s="269"/>
      <c r="C2236" s="111" t="s">
        <v>6091</v>
      </c>
      <c r="D2236" s="113">
        <v>2</v>
      </c>
      <c r="E2236" s="113">
        <v>0</v>
      </c>
      <c r="F2236" s="113">
        <v>0</v>
      </c>
      <c r="G2236" s="113">
        <v>0</v>
      </c>
      <c r="H2236" s="113">
        <v>2</v>
      </c>
      <c r="I2236" s="113">
        <v>0</v>
      </c>
      <c r="J2236" s="113">
        <v>1</v>
      </c>
      <c r="K2236" s="113">
        <v>3</v>
      </c>
      <c r="L2236" s="113">
        <v>0</v>
      </c>
      <c r="M2236" s="113">
        <v>0</v>
      </c>
      <c r="N2236" s="113"/>
    </row>
    <row r="2237" spans="1:14">
      <c r="A2237" s="269"/>
      <c r="B2237" s="269"/>
      <c r="C2237" s="111" t="s">
        <v>6092</v>
      </c>
      <c r="D2237" s="113">
        <v>1</v>
      </c>
      <c r="E2237" s="113">
        <v>0</v>
      </c>
      <c r="F2237" s="113">
        <v>1</v>
      </c>
      <c r="G2237" s="113">
        <v>0</v>
      </c>
      <c r="H2237" s="113">
        <v>0</v>
      </c>
      <c r="I2237" s="113">
        <v>2</v>
      </c>
      <c r="J2237" s="113">
        <v>1</v>
      </c>
      <c r="K2237" s="113">
        <v>0</v>
      </c>
      <c r="L2237" s="113">
        <v>1</v>
      </c>
      <c r="M2237" s="113">
        <v>2</v>
      </c>
      <c r="N2237" s="113"/>
    </row>
    <row r="2238" spans="1:14">
      <c r="A2238" s="269"/>
      <c r="B2238" s="269"/>
      <c r="C2238" s="111" t="s">
        <v>3954</v>
      </c>
      <c r="D2238" s="113">
        <v>7</v>
      </c>
      <c r="E2238" s="113">
        <v>1</v>
      </c>
      <c r="F2238" s="113">
        <v>2</v>
      </c>
      <c r="G2238" s="113">
        <v>0</v>
      </c>
      <c r="H2238" s="113">
        <v>0</v>
      </c>
      <c r="I2238" s="113">
        <v>0</v>
      </c>
      <c r="J2238" s="113">
        <v>2</v>
      </c>
      <c r="K2238" s="113">
        <v>1</v>
      </c>
      <c r="L2238" s="113">
        <v>2</v>
      </c>
      <c r="M2238" s="113">
        <v>5</v>
      </c>
      <c r="N2238" s="113"/>
    </row>
    <row r="2239" spans="1:14">
      <c r="A2239" s="269"/>
      <c r="B2239" s="269"/>
      <c r="C2239" s="111" t="s">
        <v>5547</v>
      </c>
      <c r="D2239" s="113">
        <v>0</v>
      </c>
      <c r="E2239" s="113">
        <v>0</v>
      </c>
      <c r="F2239" s="113">
        <v>1</v>
      </c>
      <c r="G2239" s="113">
        <v>0</v>
      </c>
      <c r="H2239" s="113">
        <v>0</v>
      </c>
      <c r="I2239" s="113">
        <v>0</v>
      </c>
      <c r="J2239" s="113">
        <v>0</v>
      </c>
      <c r="K2239" s="113">
        <v>0</v>
      </c>
      <c r="L2239" s="113">
        <v>0</v>
      </c>
      <c r="M2239" s="113">
        <v>1</v>
      </c>
      <c r="N2239" s="113"/>
    </row>
    <row r="2240" spans="1:14">
      <c r="A2240" s="269"/>
      <c r="B2240" s="269"/>
      <c r="C2240" s="111" t="s">
        <v>3955</v>
      </c>
      <c r="D2240" s="113">
        <v>0</v>
      </c>
      <c r="E2240" s="113">
        <v>1</v>
      </c>
      <c r="F2240" s="113">
        <v>0</v>
      </c>
      <c r="G2240" s="113">
        <v>0</v>
      </c>
      <c r="H2240" s="113">
        <v>0</v>
      </c>
      <c r="I2240" s="113">
        <v>0</v>
      </c>
      <c r="J2240" s="113">
        <v>0</v>
      </c>
      <c r="K2240" s="113">
        <v>1</v>
      </c>
      <c r="L2240" s="113">
        <v>0</v>
      </c>
      <c r="M2240" s="113">
        <v>0</v>
      </c>
      <c r="N2240" s="113"/>
    </row>
    <row r="2241" spans="1:14">
      <c r="A2241" s="269"/>
      <c r="B2241" s="269"/>
      <c r="C2241" s="111" t="s">
        <v>6093</v>
      </c>
      <c r="D2241" s="113">
        <v>0</v>
      </c>
      <c r="E2241" s="113">
        <v>0</v>
      </c>
      <c r="F2241" s="113">
        <v>1</v>
      </c>
      <c r="G2241" s="113">
        <v>0</v>
      </c>
      <c r="H2241" s="113">
        <v>0</v>
      </c>
      <c r="I2241" s="113">
        <v>0</v>
      </c>
      <c r="J2241" s="113">
        <v>0</v>
      </c>
      <c r="K2241" s="113">
        <v>1</v>
      </c>
      <c r="L2241" s="113">
        <v>0</v>
      </c>
      <c r="M2241" s="113">
        <v>0</v>
      </c>
      <c r="N2241" s="113"/>
    </row>
    <row r="2242" spans="1:14">
      <c r="A2242" s="269"/>
      <c r="B2242" s="269"/>
      <c r="C2242" s="111" t="s">
        <v>3894</v>
      </c>
      <c r="D2242" s="113">
        <v>2</v>
      </c>
      <c r="E2242" s="113">
        <v>2</v>
      </c>
      <c r="F2242" s="113">
        <v>0</v>
      </c>
      <c r="G2242" s="113">
        <v>1</v>
      </c>
      <c r="H2242" s="113">
        <v>0</v>
      </c>
      <c r="I2242" s="113">
        <v>0</v>
      </c>
      <c r="J2242" s="113">
        <v>1</v>
      </c>
      <c r="K2242" s="113">
        <v>1</v>
      </c>
      <c r="L2242" s="113">
        <v>1</v>
      </c>
      <c r="M2242" s="113">
        <v>2</v>
      </c>
      <c r="N2242" s="113"/>
    </row>
    <row r="2243" spans="1:14">
      <c r="A2243" s="269"/>
      <c r="B2243" s="269"/>
      <c r="C2243" s="111" t="s">
        <v>6094</v>
      </c>
      <c r="D2243" s="113">
        <v>0</v>
      </c>
      <c r="E2243" s="113">
        <v>1</v>
      </c>
      <c r="F2243" s="113">
        <v>0</v>
      </c>
      <c r="G2243" s="113">
        <v>0</v>
      </c>
      <c r="H2243" s="113">
        <v>0</v>
      </c>
      <c r="I2243" s="113">
        <v>0</v>
      </c>
      <c r="J2243" s="113">
        <v>0</v>
      </c>
      <c r="K2243" s="113">
        <v>1</v>
      </c>
      <c r="L2243" s="113">
        <v>0</v>
      </c>
      <c r="M2243" s="113">
        <v>0</v>
      </c>
      <c r="N2243" s="113"/>
    </row>
    <row r="2244" spans="1:14">
      <c r="A2244" s="269"/>
      <c r="B2244" s="269"/>
      <c r="C2244" s="111" t="s">
        <v>6095</v>
      </c>
      <c r="D2244" s="113">
        <v>1</v>
      </c>
      <c r="E2244" s="113">
        <v>0</v>
      </c>
      <c r="F2244" s="113">
        <v>0</v>
      </c>
      <c r="G2244" s="113">
        <v>0</v>
      </c>
      <c r="H2244" s="113">
        <v>0</v>
      </c>
      <c r="I2244" s="113">
        <v>0</v>
      </c>
      <c r="J2244" s="113">
        <v>0</v>
      </c>
      <c r="K2244" s="113">
        <v>1</v>
      </c>
      <c r="L2244" s="113">
        <v>0</v>
      </c>
      <c r="M2244" s="113">
        <v>0</v>
      </c>
      <c r="N2244" s="113"/>
    </row>
    <row r="2245" spans="1:14">
      <c r="A2245" s="269"/>
      <c r="B2245" s="269"/>
      <c r="C2245" s="111" t="s">
        <v>3956</v>
      </c>
      <c r="D2245" s="113">
        <v>1</v>
      </c>
      <c r="E2245" s="113">
        <v>0</v>
      </c>
      <c r="F2245" s="113">
        <v>0</v>
      </c>
      <c r="G2245" s="113">
        <v>0</v>
      </c>
      <c r="H2245" s="113">
        <v>0</v>
      </c>
      <c r="I2245" s="113">
        <v>0</v>
      </c>
      <c r="J2245" s="113">
        <v>0</v>
      </c>
      <c r="K2245" s="113">
        <v>1</v>
      </c>
      <c r="L2245" s="113">
        <v>0</v>
      </c>
      <c r="M2245" s="113">
        <v>0</v>
      </c>
      <c r="N2245" s="113"/>
    </row>
    <row r="2246" spans="1:14">
      <c r="A2246" s="269"/>
      <c r="B2246" s="269"/>
      <c r="C2246" s="111" t="s">
        <v>1947</v>
      </c>
      <c r="D2246" s="113">
        <v>1</v>
      </c>
      <c r="E2246" s="113">
        <v>0</v>
      </c>
      <c r="F2246" s="113">
        <v>0</v>
      </c>
      <c r="G2246" s="113">
        <v>0</v>
      </c>
      <c r="H2246" s="113">
        <v>0</v>
      </c>
      <c r="I2246" s="113">
        <v>0</v>
      </c>
      <c r="J2246" s="113">
        <v>0</v>
      </c>
      <c r="K2246" s="113">
        <v>0</v>
      </c>
      <c r="L2246" s="113">
        <v>0</v>
      </c>
      <c r="M2246" s="113">
        <v>1</v>
      </c>
      <c r="N2246" s="113"/>
    </row>
    <row r="2247" spans="1:14">
      <c r="A2247" s="269"/>
      <c r="B2247" s="269"/>
      <c r="C2247" s="111" t="s">
        <v>6096</v>
      </c>
      <c r="D2247" s="113">
        <v>0</v>
      </c>
      <c r="E2247" s="113">
        <v>0</v>
      </c>
      <c r="F2247" s="113">
        <v>0</v>
      </c>
      <c r="G2247" s="113">
        <v>1</v>
      </c>
      <c r="H2247" s="113">
        <v>0</v>
      </c>
      <c r="I2247" s="113">
        <v>0</v>
      </c>
      <c r="J2247" s="113">
        <v>0</v>
      </c>
      <c r="K2247" s="113">
        <v>1</v>
      </c>
      <c r="L2247" s="113">
        <v>0</v>
      </c>
      <c r="M2247" s="113">
        <v>0</v>
      </c>
      <c r="N2247" s="113"/>
    </row>
    <row r="2248" spans="1:14" ht="19">
      <c r="A2248" s="269"/>
      <c r="B2248" s="269"/>
      <c r="C2248" s="111" t="s">
        <v>7710</v>
      </c>
      <c r="D2248" s="113">
        <v>4</v>
      </c>
      <c r="E2248" s="113">
        <v>1</v>
      </c>
      <c r="F2248" s="113">
        <v>8</v>
      </c>
      <c r="G2248" s="113">
        <v>0</v>
      </c>
      <c r="H2248" s="113">
        <v>0</v>
      </c>
      <c r="I2248" s="113">
        <v>0</v>
      </c>
      <c r="J2248" s="113">
        <v>1</v>
      </c>
      <c r="K2248" s="113">
        <v>2</v>
      </c>
      <c r="L2248" s="113">
        <v>4</v>
      </c>
      <c r="M2248" s="113">
        <v>5</v>
      </c>
      <c r="N2248" s="113"/>
    </row>
    <row r="2249" spans="1:14">
      <c r="A2249" s="269"/>
      <c r="B2249" s="269"/>
      <c r="C2249" s="111" t="s">
        <v>3958</v>
      </c>
      <c r="D2249" s="113">
        <v>0</v>
      </c>
      <c r="E2249" s="113">
        <v>0</v>
      </c>
      <c r="F2249" s="113">
        <v>1</v>
      </c>
      <c r="G2249" s="113">
        <v>0</v>
      </c>
      <c r="H2249" s="113">
        <v>0</v>
      </c>
      <c r="I2249" s="113">
        <v>0</v>
      </c>
      <c r="J2249" s="113">
        <v>0</v>
      </c>
      <c r="K2249" s="113">
        <v>1</v>
      </c>
      <c r="L2249" s="113">
        <v>0</v>
      </c>
      <c r="M2249" s="113">
        <v>0</v>
      </c>
      <c r="N2249" s="113"/>
    </row>
    <row r="2250" spans="1:14">
      <c r="A2250" s="269"/>
      <c r="B2250" s="269"/>
      <c r="C2250" s="111" t="s">
        <v>6097</v>
      </c>
      <c r="D2250" s="113">
        <v>2</v>
      </c>
      <c r="E2250" s="113">
        <v>0</v>
      </c>
      <c r="F2250" s="113">
        <v>0</v>
      </c>
      <c r="G2250" s="113">
        <v>0</v>
      </c>
      <c r="H2250" s="113">
        <v>0</v>
      </c>
      <c r="I2250" s="113">
        <v>0</v>
      </c>
      <c r="J2250" s="113">
        <v>0</v>
      </c>
      <c r="K2250" s="113">
        <v>0</v>
      </c>
      <c r="L2250" s="113">
        <v>2</v>
      </c>
      <c r="M2250" s="113">
        <v>0</v>
      </c>
      <c r="N2250" s="113"/>
    </row>
    <row r="2251" spans="1:14">
      <c r="A2251" s="269"/>
      <c r="B2251" s="269"/>
      <c r="C2251" s="111" t="s">
        <v>6098</v>
      </c>
      <c r="D2251" s="113">
        <v>2</v>
      </c>
      <c r="E2251" s="113">
        <v>0</v>
      </c>
      <c r="F2251" s="113">
        <v>0</v>
      </c>
      <c r="G2251" s="113">
        <v>0</v>
      </c>
      <c r="H2251" s="113">
        <v>0</v>
      </c>
      <c r="I2251" s="113">
        <v>0</v>
      </c>
      <c r="J2251" s="113">
        <v>1</v>
      </c>
      <c r="K2251" s="113">
        <v>1</v>
      </c>
      <c r="L2251" s="113">
        <v>0</v>
      </c>
      <c r="M2251" s="113">
        <v>0</v>
      </c>
      <c r="N2251" s="113"/>
    </row>
    <row r="2252" spans="1:14">
      <c r="A2252" s="269"/>
      <c r="B2252" s="269"/>
      <c r="C2252" s="111" t="s">
        <v>3827</v>
      </c>
      <c r="D2252" s="113">
        <v>0</v>
      </c>
      <c r="E2252" s="113">
        <v>0</v>
      </c>
      <c r="F2252" s="113">
        <v>0</v>
      </c>
      <c r="G2252" s="113">
        <v>0</v>
      </c>
      <c r="H2252" s="113">
        <v>0</v>
      </c>
      <c r="I2252" s="113">
        <v>1</v>
      </c>
      <c r="J2252" s="113">
        <v>0</v>
      </c>
      <c r="K2252" s="113">
        <v>0</v>
      </c>
      <c r="L2252" s="113">
        <v>1</v>
      </c>
      <c r="M2252" s="113">
        <v>0</v>
      </c>
      <c r="N2252" s="113"/>
    </row>
    <row r="2253" spans="1:14">
      <c r="A2253" s="269"/>
      <c r="B2253" s="269" t="s">
        <v>1963</v>
      </c>
      <c r="C2253" s="111"/>
      <c r="D2253" s="112">
        <v>10</v>
      </c>
      <c r="E2253" s="112">
        <v>6</v>
      </c>
      <c r="F2253" s="112">
        <v>2</v>
      </c>
      <c r="G2253" s="112">
        <v>0</v>
      </c>
      <c r="H2253" s="112">
        <v>0</v>
      </c>
      <c r="I2253" s="112">
        <v>1</v>
      </c>
      <c r="J2253" s="112"/>
      <c r="K2253" s="112"/>
      <c r="L2253" s="112"/>
      <c r="M2253" s="112"/>
      <c r="N2253" s="112"/>
    </row>
    <row r="2254" spans="1:14">
      <c r="A2254" s="269"/>
      <c r="B2254" s="269"/>
      <c r="C2254" s="111" t="s">
        <v>3961</v>
      </c>
      <c r="D2254" s="113">
        <v>1</v>
      </c>
      <c r="E2254" s="113">
        <v>0</v>
      </c>
      <c r="F2254" s="113">
        <v>0</v>
      </c>
      <c r="G2254" s="113">
        <v>0</v>
      </c>
      <c r="H2254" s="113">
        <v>0</v>
      </c>
      <c r="I2254" s="113">
        <v>0</v>
      </c>
      <c r="J2254" s="113">
        <v>0</v>
      </c>
      <c r="K2254" s="113">
        <v>0</v>
      </c>
      <c r="L2254" s="113">
        <v>0</v>
      </c>
      <c r="M2254" s="113">
        <v>1</v>
      </c>
      <c r="N2254" s="113"/>
    </row>
    <row r="2255" spans="1:14">
      <c r="A2255" s="269"/>
      <c r="B2255" s="269"/>
      <c r="C2255" s="111" t="s">
        <v>45</v>
      </c>
      <c r="D2255" s="113">
        <v>0</v>
      </c>
      <c r="E2255" s="113">
        <v>1</v>
      </c>
      <c r="F2255" s="113">
        <v>0</v>
      </c>
      <c r="G2255" s="113">
        <v>0</v>
      </c>
      <c r="H2255" s="113">
        <v>0</v>
      </c>
      <c r="I2255" s="113">
        <v>0</v>
      </c>
      <c r="J2255" s="113">
        <v>0</v>
      </c>
      <c r="K2255" s="113">
        <v>0</v>
      </c>
      <c r="L2255" s="113">
        <v>1</v>
      </c>
      <c r="M2255" s="113">
        <v>0</v>
      </c>
      <c r="N2255" s="113"/>
    </row>
    <row r="2256" spans="1:14">
      <c r="A2256" s="269"/>
      <c r="B2256" s="269"/>
      <c r="C2256" s="111" t="s">
        <v>6099</v>
      </c>
      <c r="D2256" s="113">
        <v>1</v>
      </c>
      <c r="E2256" s="113">
        <v>0</v>
      </c>
      <c r="F2256" s="113">
        <v>0</v>
      </c>
      <c r="G2256" s="113">
        <v>0</v>
      </c>
      <c r="H2256" s="113">
        <v>0</v>
      </c>
      <c r="I2256" s="113">
        <v>0</v>
      </c>
      <c r="J2256" s="113">
        <v>1</v>
      </c>
      <c r="K2256" s="113">
        <v>0</v>
      </c>
      <c r="L2256" s="113">
        <v>0</v>
      </c>
      <c r="M2256" s="113">
        <v>0</v>
      </c>
      <c r="N2256" s="113"/>
    </row>
    <row r="2257" spans="1:14">
      <c r="A2257" s="269"/>
      <c r="B2257" s="269"/>
      <c r="C2257" s="111" t="s">
        <v>6100</v>
      </c>
      <c r="D2257" s="113">
        <v>0</v>
      </c>
      <c r="E2257" s="113">
        <v>0</v>
      </c>
      <c r="F2257" s="113">
        <v>1</v>
      </c>
      <c r="G2257" s="113">
        <v>0</v>
      </c>
      <c r="H2257" s="113">
        <v>0</v>
      </c>
      <c r="I2257" s="113">
        <v>0</v>
      </c>
      <c r="J2257" s="113">
        <v>0</v>
      </c>
      <c r="K2257" s="113">
        <v>0</v>
      </c>
      <c r="L2257" s="113">
        <v>0</v>
      </c>
      <c r="M2257" s="113">
        <v>1</v>
      </c>
      <c r="N2257" s="113"/>
    </row>
    <row r="2258" spans="1:14">
      <c r="A2258" s="269"/>
      <c r="B2258" s="269"/>
      <c r="C2258" s="111" t="s">
        <v>6101</v>
      </c>
      <c r="D2258" s="113">
        <v>0</v>
      </c>
      <c r="E2258" s="113">
        <v>0</v>
      </c>
      <c r="F2258" s="113">
        <v>0</v>
      </c>
      <c r="G2258" s="113">
        <v>0</v>
      </c>
      <c r="H2258" s="113">
        <v>0</v>
      </c>
      <c r="I2258" s="113">
        <v>1</v>
      </c>
      <c r="J2258" s="113">
        <v>0</v>
      </c>
      <c r="K2258" s="113">
        <v>0</v>
      </c>
      <c r="L2258" s="113">
        <v>0</v>
      </c>
      <c r="M2258" s="113">
        <v>1</v>
      </c>
      <c r="N2258" s="113"/>
    </row>
    <row r="2259" spans="1:14">
      <c r="A2259" s="269"/>
      <c r="B2259" s="269"/>
      <c r="C2259" s="111" t="s">
        <v>6102</v>
      </c>
      <c r="D2259" s="113">
        <v>1</v>
      </c>
      <c r="E2259" s="113">
        <v>0</v>
      </c>
      <c r="F2259" s="113">
        <v>0</v>
      </c>
      <c r="G2259" s="113">
        <v>0</v>
      </c>
      <c r="H2259" s="113">
        <v>0</v>
      </c>
      <c r="I2259" s="113">
        <v>0</v>
      </c>
      <c r="J2259" s="113">
        <v>0</v>
      </c>
      <c r="K2259" s="113">
        <v>1</v>
      </c>
      <c r="L2259" s="113">
        <v>0</v>
      </c>
      <c r="M2259" s="113">
        <v>0</v>
      </c>
      <c r="N2259" s="113"/>
    </row>
    <row r="2260" spans="1:14">
      <c r="A2260" s="269"/>
      <c r="B2260" s="269"/>
      <c r="C2260" s="111" t="s">
        <v>1959</v>
      </c>
      <c r="D2260" s="113">
        <v>1</v>
      </c>
      <c r="E2260" s="113">
        <v>0</v>
      </c>
      <c r="F2260" s="113">
        <v>0</v>
      </c>
      <c r="G2260" s="113">
        <v>0</v>
      </c>
      <c r="H2260" s="113">
        <v>0</v>
      </c>
      <c r="I2260" s="113">
        <v>0</v>
      </c>
      <c r="J2260" s="113">
        <v>0</v>
      </c>
      <c r="K2260" s="113">
        <v>0</v>
      </c>
      <c r="L2260" s="113">
        <v>1</v>
      </c>
      <c r="M2260" s="113">
        <v>0</v>
      </c>
      <c r="N2260" s="113"/>
    </row>
    <row r="2261" spans="1:14">
      <c r="A2261" s="269"/>
      <c r="B2261" s="269"/>
      <c r="C2261" s="111" t="s">
        <v>1935</v>
      </c>
      <c r="D2261" s="113">
        <v>1</v>
      </c>
      <c r="E2261" s="113">
        <v>0</v>
      </c>
      <c r="F2261" s="113">
        <v>1</v>
      </c>
      <c r="G2261" s="113">
        <v>0</v>
      </c>
      <c r="H2261" s="113">
        <v>0</v>
      </c>
      <c r="I2261" s="113">
        <v>0</v>
      </c>
      <c r="J2261" s="113">
        <v>2</v>
      </c>
      <c r="K2261" s="113">
        <v>0</v>
      </c>
      <c r="L2261" s="113">
        <v>0</v>
      </c>
      <c r="M2261" s="113">
        <v>0</v>
      </c>
      <c r="N2261" s="113"/>
    </row>
    <row r="2262" spans="1:14">
      <c r="A2262" s="269"/>
      <c r="B2262" s="269"/>
      <c r="C2262" s="111" t="s">
        <v>6103</v>
      </c>
      <c r="D2262" s="113">
        <v>0</v>
      </c>
      <c r="E2262" s="113">
        <v>1</v>
      </c>
      <c r="F2262" s="113">
        <v>0</v>
      </c>
      <c r="G2262" s="113">
        <v>0</v>
      </c>
      <c r="H2262" s="113">
        <v>0</v>
      </c>
      <c r="I2262" s="113">
        <v>0</v>
      </c>
      <c r="J2262" s="113">
        <v>1</v>
      </c>
      <c r="K2262" s="113">
        <v>0</v>
      </c>
      <c r="L2262" s="113">
        <v>0</v>
      </c>
      <c r="M2262" s="113">
        <v>0</v>
      </c>
      <c r="N2262" s="113"/>
    </row>
    <row r="2263" spans="1:14">
      <c r="A2263" s="269"/>
      <c r="B2263" s="269"/>
      <c r="C2263" s="111" t="s">
        <v>6104</v>
      </c>
      <c r="D2263" s="113">
        <v>2</v>
      </c>
      <c r="E2263" s="113">
        <v>0</v>
      </c>
      <c r="F2263" s="113">
        <v>0</v>
      </c>
      <c r="G2263" s="113">
        <v>0</v>
      </c>
      <c r="H2263" s="113">
        <v>0</v>
      </c>
      <c r="I2263" s="113">
        <v>0</v>
      </c>
      <c r="J2263" s="113">
        <v>0</v>
      </c>
      <c r="K2263" s="113">
        <v>2</v>
      </c>
      <c r="L2263" s="113">
        <v>0</v>
      </c>
      <c r="M2263" s="113">
        <v>0</v>
      </c>
      <c r="N2263" s="113"/>
    </row>
    <row r="2264" spans="1:14">
      <c r="A2264" s="269"/>
      <c r="B2264" s="269"/>
      <c r="C2264" s="111" t="s">
        <v>6105</v>
      </c>
      <c r="D2264" s="113">
        <v>1</v>
      </c>
      <c r="E2264" s="113">
        <v>0</v>
      </c>
      <c r="F2264" s="113">
        <v>0</v>
      </c>
      <c r="G2264" s="113">
        <v>0</v>
      </c>
      <c r="H2264" s="113">
        <v>0</v>
      </c>
      <c r="I2264" s="113">
        <v>0</v>
      </c>
      <c r="J2264" s="113">
        <v>0</v>
      </c>
      <c r="K2264" s="113">
        <v>0</v>
      </c>
      <c r="L2264" s="113">
        <v>0</v>
      </c>
      <c r="M2264" s="113">
        <v>1</v>
      </c>
      <c r="N2264" s="113"/>
    </row>
    <row r="2265" spans="1:14">
      <c r="A2265" s="269"/>
      <c r="B2265" s="269"/>
      <c r="C2265" s="111" t="s">
        <v>6106</v>
      </c>
      <c r="D2265" s="113">
        <v>1</v>
      </c>
      <c r="E2265" s="113">
        <v>2</v>
      </c>
      <c r="F2265" s="113">
        <v>0</v>
      </c>
      <c r="G2265" s="113">
        <v>0</v>
      </c>
      <c r="H2265" s="113">
        <v>0</v>
      </c>
      <c r="I2265" s="113">
        <v>0</v>
      </c>
      <c r="J2265" s="113">
        <v>0</v>
      </c>
      <c r="K2265" s="113">
        <v>2</v>
      </c>
      <c r="L2265" s="113">
        <v>0</v>
      </c>
      <c r="M2265" s="113">
        <v>1</v>
      </c>
      <c r="N2265" s="113"/>
    </row>
    <row r="2266" spans="1:14">
      <c r="A2266" s="269"/>
      <c r="B2266" s="269"/>
      <c r="C2266" s="111" t="s">
        <v>2924</v>
      </c>
      <c r="D2266" s="113">
        <v>1</v>
      </c>
      <c r="E2266" s="113">
        <v>0</v>
      </c>
      <c r="F2266" s="113">
        <v>0</v>
      </c>
      <c r="G2266" s="113">
        <v>0</v>
      </c>
      <c r="H2266" s="113">
        <v>0</v>
      </c>
      <c r="I2266" s="113">
        <v>0</v>
      </c>
      <c r="J2266" s="113">
        <v>0</v>
      </c>
      <c r="K2266" s="113">
        <v>1</v>
      </c>
      <c r="L2266" s="113">
        <v>0</v>
      </c>
      <c r="M2266" s="113">
        <v>0</v>
      </c>
      <c r="N2266" s="113"/>
    </row>
    <row r="2267" spans="1:14">
      <c r="A2267" s="269"/>
      <c r="B2267" s="269"/>
      <c r="C2267" s="111" t="s">
        <v>6107</v>
      </c>
      <c r="D2267" s="113">
        <v>0</v>
      </c>
      <c r="E2267" s="113">
        <v>1</v>
      </c>
      <c r="F2267" s="113">
        <v>0</v>
      </c>
      <c r="G2267" s="113">
        <v>0</v>
      </c>
      <c r="H2267" s="113">
        <v>0</v>
      </c>
      <c r="I2267" s="113">
        <v>0</v>
      </c>
      <c r="J2267" s="113">
        <v>0</v>
      </c>
      <c r="K2267" s="113">
        <v>1</v>
      </c>
      <c r="L2267" s="113">
        <v>0</v>
      </c>
      <c r="M2267" s="113">
        <v>0</v>
      </c>
      <c r="N2267" s="113"/>
    </row>
    <row r="2268" spans="1:14">
      <c r="A2268" s="269"/>
      <c r="B2268" s="269"/>
      <c r="C2268" s="111" t="s">
        <v>6108</v>
      </c>
      <c r="D2268" s="113">
        <v>0</v>
      </c>
      <c r="E2268" s="113">
        <v>1</v>
      </c>
      <c r="F2268" s="113">
        <v>0</v>
      </c>
      <c r="G2268" s="113">
        <v>0</v>
      </c>
      <c r="H2268" s="113">
        <v>0</v>
      </c>
      <c r="I2268" s="113">
        <v>0</v>
      </c>
      <c r="J2268" s="113">
        <v>0</v>
      </c>
      <c r="K2268" s="113">
        <v>0</v>
      </c>
      <c r="L2268" s="113">
        <v>0</v>
      </c>
      <c r="M2268" s="113">
        <v>1</v>
      </c>
      <c r="N2268" s="113"/>
    </row>
    <row r="2269" spans="1:14">
      <c r="A2269" s="269"/>
      <c r="B2269" s="268" t="s">
        <v>2259</v>
      </c>
      <c r="C2269" s="111"/>
      <c r="D2269" s="112">
        <v>15</v>
      </c>
      <c r="E2269" s="112">
        <v>1</v>
      </c>
      <c r="F2269" s="112">
        <v>3</v>
      </c>
      <c r="G2269" s="112">
        <v>0</v>
      </c>
      <c r="H2269" s="112">
        <v>0</v>
      </c>
      <c r="I2269" s="112">
        <v>0</v>
      </c>
      <c r="J2269" s="112"/>
      <c r="K2269" s="112"/>
      <c r="L2269" s="112"/>
      <c r="M2269" s="112"/>
      <c r="N2269" s="112"/>
    </row>
    <row r="2270" spans="1:14">
      <c r="A2270" s="269"/>
      <c r="B2270" s="268"/>
      <c r="C2270" s="111" t="s">
        <v>6109</v>
      </c>
      <c r="D2270" s="113">
        <v>2</v>
      </c>
      <c r="E2270" s="113">
        <v>0</v>
      </c>
      <c r="F2270" s="113">
        <v>0</v>
      </c>
      <c r="G2270" s="113">
        <v>0</v>
      </c>
      <c r="H2270" s="113">
        <v>0</v>
      </c>
      <c r="I2270" s="113">
        <v>0</v>
      </c>
      <c r="J2270" s="113"/>
      <c r="K2270" s="113"/>
      <c r="L2270" s="113">
        <v>1</v>
      </c>
      <c r="M2270" s="113">
        <v>1</v>
      </c>
      <c r="N2270" s="113"/>
    </row>
    <row r="2271" spans="1:14">
      <c r="A2271" s="269"/>
      <c r="B2271" s="268"/>
      <c r="C2271" s="111" t="s">
        <v>3971</v>
      </c>
      <c r="D2271" s="113"/>
      <c r="E2271" s="113"/>
      <c r="F2271" s="113"/>
      <c r="G2271" s="113"/>
      <c r="H2271" s="113"/>
      <c r="I2271" s="113"/>
      <c r="J2271" s="113"/>
      <c r="K2271" s="113"/>
      <c r="L2271" s="113"/>
      <c r="M2271" s="113"/>
      <c r="N2271" s="113"/>
    </row>
    <row r="2272" spans="1:14">
      <c r="A2272" s="269"/>
      <c r="B2272" s="268"/>
      <c r="C2272" s="119" t="s">
        <v>3834</v>
      </c>
      <c r="D2272" s="113">
        <v>0</v>
      </c>
      <c r="E2272" s="113">
        <v>0</v>
      </c>
      <c r="F2272" s="113">
        <v>1</v>
      </c>
      <c r="G2272" s="113">
        <v>0</v>
      </c>
      <c r="H2272" s="113">
        <v>0</v>
      </c>
      <c r="I2272" s="113">
        <v>0</v>
      </c>
      <c r="J2272" s="113">
        <v>0</v>
      </c>
      <c r="K2272" s="113">
        <v>1</v>
      </c>
      <c r="L2272" s="113">
        <v>0</v>
      </c>
      <c r="M2272" s="113">
        <v>0</v>
      </c>
      <c r="N2272" s="113"/>
    </row>
    <row r="2273" spans="1:14">
      <c r="A2273" s="269"/>
      <c r="B2273" s="268"/>
      <c r="C2273" s="119" t="s">
        <v>3008</v>
      </c>
      <c r="D2273" s="113">
        <v>2</v>
      </c>
      <c r="E2273" s="113">
        <v>0</v>
      </c>
      <c r="F2273" s="113">
        <v>0</v>
      </c>
      <c r="G2273" s="113">
        <v>0</v>
      </c>
      <c r="H2273" s="113">
        <v>0</v>
      </c>
      <c r="I2273" s="113">
        <v>0</v>
      </c>
      <c r="J2273" s="113">
        <v>1</v>
      </c>
      <c r="K2273" s="113">
        <v>0</v>
      </c>
      <c r="L2273" s="113">
        <v>1</v>
      </c>
      <c r="M2273" s="113">
        <v>0</v>
      </c>
      <c r="N2273" s="113"/>
    </row>
    <row r="2274" spans="1:14">
      <c r="A2274" s="269"/>
      <c r="B2274" s="268"/>
      <c r="C2274" s="119" t="s">
        <v>3840</v>
      </c>
      <c r="D2274" s="113">
        <v>1</v>
      </c>
      <c r="E2274" s="113">
        <v>0</v>
      </c>
      <c r="F2274" s="113">
        <v>1</v>
      </c>
      <c r="G2274" s="113">
        <v>0</v>
      </c>
      <c r="H2274" s="113">
        <v>0</v>
      </c>
      <c r="I2274" s="113">
        <v>0</v>
      </c>
      <c r="J2274" s="113">
        <v>0</v>
      </c>
      <c r="K2274" s="113">
        <v>1</v>
      </c>
      <c r="L2274" s="113">
        <v>0</v>
      </c>
      <c r="M2274" s="113">
        <v>1</v>
      </c>
      <c r="N2274" s="113"/>
    </row>
    <row r="2275" spans="1:14">
      <c r="A2275" s="269"/>
      <c r="B2275" s="268"/>
      <c r="C2275" s="119" t="s">
        <v>6110</v>
      </c>
      <c r="D2275" s="113">
        <v>1</v>
      </c>
      <c r="E2275" s="113">
        <v>0</v>
      </c>
      <c r="F2275" s="113">
        <v>0</v>
      </c>
      <c r="G2275" s="113">
        <v>0</v>
      </c>
      <c r="H2275" s="113">
        <v>0</v>
      </c>
      <c r="I2275" s="113">
        <v>0</v>
      </c>
      <c r="J2275" s="113"/>
      <c r="K2275" s="113"/>
      <c r="L2275" s="113">
        <v>0</v>
      </c>
      <c r="M2275" s="113">
        <v>1</v>
      </c>
      <c r="N2275" s="113"/>
    </row>
    <row r="2276" spans="1:14">
      <c r="A2276" s="269"/>
      <c r="B2276" s="268"/>
      <c r="C2276" s="119" t="s">
        <v>6111</v>
      </c>
      <c r="D2276" s="113">
        <v>1</v>
      </c>
      <c r="E2276" s="113">
        <v>0</v>
      </c>
      <c r="F2276" s="113">
        <v>0</v>
      </c>
      <c r="G2276" s="113">
        <v>0</v>
      </c>
      <c r="H2276" s="113">
        <v>0</v>
      </c>
      <c r="I2276" s="113">
        <v>0</v>
      </c>
      <c r="J2276" s="113">
        <v>0</v>
      </c>
      <c r="K2276" s="113">
        <v>0</v>
      </c>
      <c r="L2276" s="113">
        <v>0</v>
      </c>
      <c r="M2276" s="113">
        <v>1</v>
      </c>
      <c r="N2276" s="113"/>
    </row>
    <row r="2277" spans="1:14">
      <c r="A2277" s="269"/>
      <c r="B2277" s="268"/>
      <c r="C2277" s="119" t="s">
        <v>3953</v>
      </c>
      <c r="D2277" s="113">
        <v>1</v>
      </c>
      <c r="E2277" s="113">
        <v>0</v>
      </c>
      <c r="F2277" s="113">
        <v>0</v>
      </c>
      <c r="G2277" s="113">
        <v>0</v>
      </c>
      <c r="H2277" s="113">
        <v>0</v>
      </c>
      <c r="I2277" s="113">
        <v>0</v>
      </c>
      <c r="J2277" s="113">
        <v>1</v>
      </c>
      <c r="K2277" s="113">
        <v>0</v>
      </c>
      <c r="L2277" s="113">
        <v>0</v>
      </c>
      <c r="M2277" s="113">
        <v>0</v>
      </c>
      <c r="N2277" s="113"/>
    </row>
    <row r="2278" spans="1:14">
      <c r="A2278" s="269"/>
      <c r="B2278" s="268"/>
      <c r="C2278" s="119" t="s">
        <v>1959</v>
      </c>
      <c r="D2278" s="113">
        <v>1</v>
      </c>
      <c r="E2278" s="113">
        <v>0</v>
      </c>
      <c r="F2278" s="113">
        <v>1</v>
      </c>
      <c r="G2278" s="113">
        <v>0</v>
      </c>
      <c r="H2278" s="113">
        <v>0</v>
      </c>
      <c r="I2278" s="113">
        <v>0</v>
      </c>
      <c r="J2278" s="113">
        <v>0</v>
      </c>
      <c r="K2278" s="113">
        <v>0</v>
      </c>
      <c r="L2278" s="113">
        <v>1</v>
      </c>
      <c r="M2278" s="113">
        <v>1</v>
      </c>
      <c r="N2278" s="113"/>
    </row>
    <row r="2279" spans="1:14">
      <c r="A2279" s="269"/>
      <c r="B2279" s="268"/>
      <c r="C2279" s="119" t="s">
        <v>3875</v>
      </c>
      <c r="D2279" s="113">
        <v>2</v>
      </c>
      <c r="E2279" s="113">
        <v>1</v>
      </c>
      <c r="F2279" s="113">
        <v>0</v>
      </c>
      <c r="G2279" s="113">
        <v>0</v>
      </c>
      <c r="H2279" s="113">
        <v>0</v>
      </c>
      <c r="I2279" s="113">
        <v>0</v>
      </c>
      <c r="J2279" s="113">
        <v>0</v>
      </c>
      <c r="K2279" s="113">
        <v>1</v>
      </c>
      <c r="L2279" s="113">
        <v>1</v>
      </c>
      <c r="M2279" s="113">
        <v>1</v>
      </c>
      <c r="N2279" s="113"/>
    </row>
    <row r="2280" spans="1:14">
      <c r="A2280" s="269"/>
      <c r="B2280" s="268"/>
      <c r="C2280" s="111" t="s">
        <v>6112</v>
      </c>
      <c r="D2280" s="113"/>
      <c r="E2280" s="113"/>
      <c r="F2280" s="113"/>
      <c r="G2280" s="113"/>
      <c r="H2280" s="113"/>
      <c r="I2280" s="113"/>
      <c r="J2280" s="113"/>
      <c r="K2280" s="113"/>
      <c r="L2280" s="113"/>
      <c r="M2280" s="113"/>
      <c r="N2280" s="113"/>
    </row>
    <row r="2281" spans="1:14">
      <c r="A2281" s="269"/>
      <c r="B2281" s="268"/>
      <c r="C2281" s="119" t="s">
        <v>6113</v>
      </c>
      <c r="D2281" s="113">
        <v>1</v>
      </c>
      <c r="E2281" s="113">
        <v>0</v>
      </c>
      <c r="F2281" s="113">
        <v>0</v>
      </c>
      <c r="G2281" s="113">
        <v>0</v>
      </c>
      <c r="H2281" s="113">
        <v>0</v>
      </c>
      <c r="I2281" s="113">
        <v>0</v>
      </c>
      <c r="J2281" s="113">
        <v>1</v>
      </c>
      <c r="K2281" s="113">
        <v>0</v>
      </c>
      <c r="L2281" s="113">
        <v>0</v>
      </c>
      <c r="M2281" s="113">
        <v>0</v>
      </c>
      <c r="N2281" s="113"/>
    </row>
    <row r="2282" spans="1:14">
      <c r="A2282" s="269"/>
      <c r="B2282" s="268"/>
      <c r="C2282" s="119" t="s">
        <v>6114</v>
      </c>
      <c r="D2282" s="113">
        <v>3</v>
      </c>
      <c r="E2282" s="113">
        <v>0</v>
      </c>
      <c r="F2282" s="113">
        <v>0</v>
      </c>
      <c r="G2282" s="113">
        <v>0</v>
      </c>
      <c r="H2282" s="113">
        <v>0</v>
      </c>
      <c r="I2282" s="113">
        <v>0</v>
      </c>
      <c r="J2282" s="113">
        <v>3</v>
      </c>
      <c r="K2282" s="113">
        <v>0</v>
      </c>
      <c r="L2282" s="113">
        <v>0</v>
      </c>
      <c r="M2282" s="113">
        <v>0</v>
      </c>
      <c r="N2282" s="113"/>
    </row>
    <row r="2283" spans="1:14">
      <c r="A2283" s="269" t="s">
        <v>126</v>
      </c>
      <c r="B2283" s="110" t="s">
        <v>1904</v>
      </c>
      <c r="C2283" s="111"/>
      <c r="D2283" s="112">
        <v>56</v>
      </c>
      <c r="E2283" s="112">
        <v>23</v>
      </c>
      <c r="F2283" s="112">
        <v>25</v>
      </c>
      <c r="G2283" s="112">
        <v>1</v>
      </c>
      <c r="H2283" s="112">
        <v>1</v>
      </c>
      <c r="I2283" s="112">
        <v>10</v>
      </c>
      <c r="J2283" s="112"/>
      <c r="K2283" s="112"/>
      <c r="L2283" s="112"/>
      <c r="M2283" s="112"/>
      <c r="N2283" s="112"/>
    </row>
    <row r="2284" spans="1:14">
      <c r="A2284" s="269"/>
      <c r="B2284" s="269" t="s">
        <v>1905</v>
      </c>
      <c r="C2284" s="111"/>
      <c r="D2284" s="112">
        <v>37</v>
      </c>
      <c r="E2284" s="112">
        <v>21</v>
      </c>
      <c r="F2284" s="112">
        <v>19</v>
      </c>
      <c r="G2284" s="112">
        <v>0</v>
      </c>
      <c r="H2284" s="112">
        <v>0</v>
      </c>
      <c r="I2284" s="112">
        <v>6</v>
      </c>
      <c r="J2284" s="112"/>
      <c r="K2284" s="112"/>
      <c r="L2284" s="112"/>
      <c r="M2284" s="112"/>
      <c r="N2284" s="112"/>
    </row>
    <row r="2285" spans="1:14">
      <c r="A2285" s="269"/>
      <c r="B2285" s="269"/>
      <c r="C2285" s="111" t="s">
        <v>3979</v>
      </c>
      <c r="D2285" s="113">
        <v>0</v>
      </c>
      <c r="E2285" s="113">
        <v>2</v>
      </c>
      <c r="F2285" s="113">
        <v>0</v>
      </c>
      <c r="G2285" s="113">
        <v>0</v>
      </c>
      <c r="H2285" s="113">
        <v>0</v>
      </c>
      <c r="I2285" s="113">
        <v>1</v>
      </c>
      <c r="J2285" s="113">
        <v>0</v>
      </c>
      <c r="K2285" s="113">
        <v>1</v>
      </c>
      <c r="L2285" s="113">
        <v>1</v>
      </c>
      <c r="M2285" s="113">
        <v>1</v>
      </c>
      <c r="N2285" s="113">
        <v>44725</v>
      </c>
    </row>
    <row r="2286" spans="1:14">
      <c r="A2286" s="269"/>
      <c r="B2286" s="269"/>
      <c r="C2286" s="111" t="s">
        <v>6115</v>
      </c>
      <c r="D2286" s="113">
        <v>1</v>
      </c>
      <c r="E2286" s="113">
        <v>0</v>
      </c>
      <c r="F2286" s="113">
        <v>0</v>
      </c>
      <c r="G2286" s="113">
        <v>0</v>
      </c>
      <c r="H2286" s="113">
        <v>0</v>
      </c>
      <c r="I2286" s="113">
        <v>0</v>
      </c>
      <c r="J2286" s="113">
        <v>1</v>
      </c>
      <c r="K2286" s="113">
        <v>0</v>
      </c>
      <c r="L2286" s="113">
        <v>0</v>
      </c>
      <c r="M2286" s="113">
        <v>0</v>
      </c>
      <c r="N2286" s="113">
        <v>44048</v>
      </c>
    </row>
    <row r="2287" spans="1:14">
      <c r="A2287" s="269"/>
      <c r="B2287" s="269"/>
      <c r="C2287" s="111" t="s">
        <v>3981</v>
      </c>
      <c r="D2287" s="113">
        <v>2</v>
      </c>
      <c r="E2287" s="113">
        <v>0</v>
      </c>
      <c r="F2287" s="113">
        <v>1</v>
      </c>
      <c r="G2287" s="113">
        <v>0</v>
      </c>
      <c r="H2287" s="113">
        <v>0</v>
      </c>
      <c r="I2287" s="113">
        <v>0</v>
      </c>
      <c r="J2287" s="113">
        <v>2</v>
      </c>
      <c r="K2287" s="113">
        <v>1</v>
      </c>
      <c r="L2287" s="113">
        <v>0</v>
      </c>
      <c r="M2287" s="113">
        <v>0</v>
      </c>
      <c r="N2287" s="113">
        <v>36903</v>
      </c>
    </row>
    <row r="2288" spans="1:14">
      <c r="A2288" s="269"/>
      <c r="B2288" s="269"/>
      <c r="C2288" s="111" t="s">
        <v>6116</v>
      </c>
      <c r="D2288" s="113">
        <v>0</v>
      </c>
      <c r="E2288" s="113">
        <v>2</v>
      </c>
      <c r="F2288" s="113">
        <v>2</v>
      </c>
      <c r="G2288" s="113">
        <v>0</v>
      </c>
      <c r="H2288" s="113">
        <v>0</v>
      </c>
      <c r="I2288" s="113">
        <v>0</v>
      </c>
      <c r="J2288" s="113">
        <v>0</v>
      </c>
      <c r="K2288" s="113">
        <v>4</v>
      </c>
      <c r="L2288" s="113">
        <v>0</v>
      </c>
      <c r="M2288" s="113">
        <v>0</v>
      </c>
      <c r="N2288" s="113">
        <v>17765</v>
      </c>
    </row>
    <row r="2289" spans="1:14">
      <c r="A2289" s="269"/>
      <c r="B2289" s="269"/>
      <c r="C2289" s="111" t="s">
        <v>6117</v>
      </c>
      <c r="D2289" s="113">
        <v>0</v>
      </c>
      <c r="E2289" s="113">
        <v>1</v>
      </c>
      <c r="F2289" s="113">
        <v>0</v>
      </c>
      <c r="G2289" s="113">
        <v>0</v>
      </c>
      <c r="H2289" s="113">
        <v>0</v>
      </c>
      <c r="I2289" s="113">
        <v>0</v>
      </c>
      <c r="J2289" s="113">
        <v>0</v>
      </c>
      <c r="K2289" s="113">
        <v>1</v>
      </c>
      <c r="L2289" s="113">
        <v>0</v>
      </c>
      <c r="M2289" s="113">
        <v>0</v>
      </c>
      <c r="N2289" s="113">
        <v>7780</v>
      </c>
    </row>
    <row r="2290" spans="1:14">
      <c r="A2290" s="269"/>
      <c r="B2290" s="269"/>
      <c r="C2290" s="111" t="s">
        <v>2337</v>
      </c>
      <c r="D2290" s="113">
        <v>0</v>
      </c>
      <c r="E2290" s="113">
        <v>1</v>
      </c>
      <c r="F2290" s="113">
        <v>1</v>
      </c>
      <c r="G2290" s="113">
        <v>0</v>
      </c>
      <c r="H2290" s="113">
        <v>0</v>
      </c>
      <c r="I2290" s="113">
        <v>0</v>
      </c>
      <c r="J2290" s="113">
        <v>0</v>
      </c>
      <c r="K2290" s="113">
        <v>1</v>
      </c>
      <c r="L2290" s="113">
        <v>1</v>
      </c>
      <c r="M2290" s="113">
        <v>0</v>
      </c>
      <c r="N2290" s="113">
        <v>26218</v>
      </c>
    </row>
    <row r="2291" spans="1:14">
      <c r="A2291" s="269"/>
      <c r="B2291" s="269"/>
      <c r="C2291" s="111" t="s">
        <v>6118</v>
      </c>
      <c r="D2291" s="113">
        <v>0</v>
      </c>
      <c r="E2291" s="113">
        <v>1</v>
      </c>
      <c r="F2291" s="113">
        <v>0</v>
      </c>
      <c r="G2291" s="113">
        <v>0</v>
      </c>
      <c r="H2291" s="113">
        <v>0</v>
      </c>
      <c r="I2291" s="113">
        <v>0</v>
      </c>
      <c r="J2291" s="113">
        <v>0</v>
      </c>
      <c r="K2291" s="113">
        <v>1</v>
      </c>
      <c r="L2291" s="113">
        <v>0</v>
      </c>
      <c r="M2291" s="113">
        <v>0</v>
      </c>
      <c r="N2291" s="113">
        <v>61086</v>
      </c>
    </row>
    <row r="2292" spans="1:14">
      <c r="A2292" s="269"/>
      <c r="B2292" s="269"/>
      <c r="C2292" s="111" t="s">
        <v>6119</v>
      </c>
      <c r="D2292" s="113">
        <v>0</v>
      </c>
      <c r="E2292" s="113">
        <v>0</v>
      </c>
      <c r="F2292" s="113">
        <v>1</v>
      </c>
      <c r="G2292" s="113">
        <v>0</v>
      </c>
      <c r="H2292" s="113">
        <v>0</v>
      </c>
      <c r="I2292" s="113">
        <v>0</v>
      </c>
      <c r="J2292" s="113">
        <v>0</v>
      </c>
      <c r="K2292" s="113">
        <v>1</v>
      </c>
      <c r="L2292" s="113">
        <v>0</v>
      </c>
      <c r="M2292" s="113">
        <v>0</v>
      </c>
      <c r="N2292" s="113">
        <v>33139</v>
      </c>
    </row>
    <row r="2293" spans="1:14">
      <c r="A2293" s="269"/>
      <c r="B2293" s="269"/>
      <c r="C2293" s="111" t="s">
        <v>3985</v>
      </c>
      <c r="D2293" s="113">
        <v>4</v>
      </c>
      <c r="E2293" s="113">
        <v>0</v>
      </c>
      <c r="F2293" s="113">
        <v>1</v>
      </c>
      <c r="G2293" s="113">
        <v>0</v>
      </c>
      <c r="H2293" s="113">
        <v>0</v>
      </c>
      <c r="I2293" s="113">
        <v>1</v>
      </c>
      <c r="J2293" s="113">
        <v>2</v>
      </c>
      <c r="K2293" s="113">
        <v>2</v>
      </c>
      <c r="L2293" s="113">
        <v>1</v>
      </c>
      <c r="M2293" s="113">
        <v>1</v>
      </c>
      <c r="N2293" s="113">
        <v>80230</v>
      </c>
    </row>
    <row r="2294" spans="1:14">
      <c r="A2294" s="269"/>
      <c r="B2294" s="269"/>
      <c r="C2294" s="111" t="s">
        <v>3574</v>
      </c>
      <c r="D2294" s="113">
        <v>0</v>
      </c>
      <c r="E2294" s="113">
        <v>1</v>
      </c>
      <c r="F2294" s="113">
        <v>1</v>
      </c>
      <c r="G2294" s="113">
        <v>0</v>
      </c>
      <c r="H2294" s="113">
        <v>0</v>
      </c>
      <c r="I2294" s="113">
        <v>1</v>
      </c>
      <c r="J2294" s="113">
        <v>1</v>
      </c>
      <c r="K2294" s="113">
        <v>0</v>
      </c>
      <c r="L2294" s="113">
        <v>1</v>
      </c>
      <c r="M2294" s="113">
        <v>1</v>
      </c>
      <c r="N2294" s="113">
        <v>52015</v>
      </c>
    </row>
    <row r="2295" spans="1:14">
      <c r="A2295" s="269"/>
      <c r="B2295" s="269"/>
      <c r="C2295" s="111" t="s">
        <v>3988</v>
      </c>
      <c r="D2295" s="113">
        <v>0</v>
      </c>
      <c r="E2295" s="113">
        <v>0</v>
      </c>
      <c r="F2295" s="113">
        <v>1</v>
      </c>
      <c r="G2295" s="113">
        <v>0</v>
      </c>
      <c r="H2295" s="113">
        <v>0</v>
      </c>
      <c r="I2295" s="113">
        <v>0</v>
      </c>
      <c r="J2295" s="113">
        <v>0</v>
      </c>
      <c r="K2295" s="113">
        <v>1</v>
      </c>
      <c r="L2295" s="113">
        <v>0</v>
      </c>
      <c r="M2295" s="113">
        <v>0</v>
      </c>
      <c r="N2295" s="113">
        <v>30210</v>
      </c>
    </row>
    <row r="2296" spans="1:14">
      <c r="A2296" s="269"/>
      <c r="B2296" s="269"/>
      <c r="C2296" s="111" t="s">
        <v>3989</v>
      </c>
      <c r="D2296" s="113">
        <v>1</v>
      </c>
      <c r="E2296" s="113">
        <v>0</v>
      </c>
      <c r="F2296" s="113">
        <v>0</v>
      </c>
      <c r="G2296" s="113">
        <v>0</v>
      </c>
      <c r="H2296" s="113">
        <v>0</v>
      </c>
      <c r="I2296" s="113">
        <v>0</v>
      </c>
      <c r="J2296" s="113">
        <v>1</v>
      </c>
      <c r="K2296" s="113">
        <v>0</v>
      </c>
      <c r="L2296" s="113">
        <v>0</v>
      </c>
      <c r="M2296" s="113">
        <v>0</v>
      </c>
      <c r="N2296" s="113">
        <v>5400</v>
      </c>
    </row>
    <row r="2297" spans="1:14">
      <c r="A2297" s="269"/>
      <c r="B2297" s="269"/>
      <c r="C2297" s="111" t="s">
        <v>2675</v>
      </c>
      <c r="D2297" s="113">
        <v>1</v>
      </c>
      <c r="E2297" s="113">
        <v>0</v>
      </c>
      <c r="F2297" s="113">
        <v>0</v>
      </c>
      <c r="G2297" s="113">
        <v>0</v>
      </c>
      <c r="H2297" s="113">
        <v>0</v>
      </c>
      <c r="I2297" s="113">
        <v>0</v>
      </c>
      <c r="J2297" s="113">
        <v>0</v>
      </c>
      <c r="K2297" s="113">
        <v>1</v>
      </c>
      <c r="L2297" s="113">
        <v>0</v>
      </c>
      <c r="M2297" s="113">
        <v>0</v>
      </c>
      <c r="N2297" s="113">
        <v>48524</v>
      </c>
    </row>
    <row r="2298" spans="1:14">
      <c r="A2298" s="269"/>
      <c r="B2298" s="269"/>
      <c r="C2298" s="111" t="s">
        <v>3991</v>
      </c>
      <c r="D2298" s="113">
        <v>0</v>
      </c>
      <c r="E2298" s="113">
        <v>0</v>
      </c>
      <c r="F2298" s="113">
        <v>0</v>
      </c>
      <c r="G2298" s="113">
        <v>0</v>
      </c>
      <c r="H2298" s="113">
        <v>0</v>
      </c>
      <c r="I2298" s="113">
        <v>1</v>
      </c>
      <c r="J2298" s="113">
        <v>0</v>
      </c>
      <c r="K2298" s="113">
        <v>1</v>
      </c>
      <c r="L2298" s="113">
        <v>0</v>
      </c>
      <c r="M2298" s="113">
        <v>0</v>
      </c>
      <c r="N2298" s="113">
        <v>21379</v>
      </c>
    </row>
    <row r="2299" spans="1:14">
      <c r="A2299" s="269"/>
      <c r="B2299" s="269"/>
      <c r="C2299" s="111" t="s">
        <v>6120</v>
      </c>
      <c r="D2299" s="113">
        <v>2</v>
      </c>
      <c r="E2299" s="113">
        <v>1</v>
      </c>
      <c r="F2299" s="113">
        <v>2</v>
      </c>
      <c r="G2299" s="113">
        <v>0</v>
      </c>
      <c r="H2299" s="113">
        <v>0</v>
      </c>
      <c r="I2299" s="113">
        <v>1</v>
      </c>
      <c r="J2299" s="113">
        <v>0</v>
      </c>
      <c r="K2299" s="113">
        <v>3</v>
      </c>
      <c r="L2299" s="113">
        <v>3</v>
      </c>
      <c r="M2299" s="113">
        <v>0</v>
      </c>
      <c r="N2299" s="113">
        <v>100060</v>
      </c>
    </row>
    <row r="2300" spans="1:14" ht="19">
      <c r="A2300" s="269"/>
      <c r="B2300" s="269"/>
      <c r="C2300" s="111" t="s">
        <v>7711</v>
      </c>
      <c r="D2300" s="113">
        <v>3</v>
      </c>
      <c r="E2300" s="113">
        <v>2</v>
      </c>
      <c r="F2300" s="113">
        <v>1</v>
      </c>
      <c r="G2300" s="113">
        <v>0</v>
      </c>
      <c r="H2300" s="113">
        <v>0</v>
      </c>
      <c r="I2300" s="113">
        <v>0</v>
      </c>
      <c r="J2300" s="113">
        <v>0</v>
      </c>
      <c r="K2300" s="113">
        <v>2</v>
      </c>
      <c r="L2300" s="113">
        <v>1</v>
      </c>
      <c r="M2300" s="113">
        <v>1</v>
      </c>
      <c r="N2300" s="113">
        <v>205929</v>
      </c>
    </row>
    <row r="2301" spans="1:14">
      <c r="A2301" s="269"/>
      <c r="B2301" s="269"/>
      <c r="C2301" s="111" t="s">
        <v>3992</v>
      </c>
      <c r="D2301" s="113">
        <v>0</v>
      </c>
      <c r="E2301" s="113">
        <v>0</v>
      </c>
      <c r="F2301" s="113">
        <v>3</v>
      </c>
      <c r="G2301" s="113">
        <v>0</v>
      </c>
      <c r="H2301" s="113">
        <v>0</v>
      </c>
      <c r="I2301" s="113">
        <v>0</v>
      </c>
      <c r="J2301" s="113">
        <v>0</v>
      </c>
      <c r="K2301" s="113">
        <v>2</v>
      </c>
      <c r="L2301" s="113">
        <v>1</v>
      </c>
      <c r="M2301" s="113">
        <v>0</v>
      </c>
      <c r="N2301" s="113">
        <v>25422</v>
      </c>
    </row>
    <row r="2302" spans="1:14" ht="19">
      <c r="A2302" s="269"/>
      <c r="B2302" s="269"/>
      <c r="C2302" s="116" t="s">
        <v>7712</v>
      </c>
      <c r="D2302" s="113">
        <v>2</v>
      </c>
      <c r="E2302" s="113">
        <v>1</v>
      </c>
      <c r="F2302" s="113">
        <v>0</v>
      </c>
      <c r="G2302" s="113">
        <v>0</v>
      </c>
      <c r="H2302" s="113">
        <v>0</v>
      </c>
      <c r="I2302" s="113">
        <v>0</v>
      </c>
      <c r="J2302" s="113">
        <v>0</v>
      </c>
      <c r="K2302" s="113">
        <v>1</v>
      </c>
      <c r="L2302" s="113">
        <v>0</v>
      </c>
      <c r="M2302" s="113">
        <v>1</v>
      </c>
      <c r="N2302" s="113">
        <v>33977</v>
      </c>
    </row>
    <row r="2303" spans="1:14" ht="19">
      <c r="A2303" s="269"/>
      <c r="B2303" s="269"/>
      <c r="C2303" s="116" t="s">
        <v>7713</v>
      </c>
      <c r="D2303" s="113">
        <v>10</v>
      </c>
      <c r="E2303" s="113">
        <v>1</v>
      </c>
      <c r="F2303" s="113">
        <v>2</v>
      </c>
      <c r="G2303" s="113">
        <v>0</v>
      </c>
      <c r="H2303" s="113">
        <v>0</v>
      </c>
      <c r="I2303" s="113">
        <v>0</v>
      </c>
      <c r="J2303" s="113">
        <v>5</v>
      </c>
      <c r="K2303" s="113">
        <v>1</v>
      </c>
      <c r="L2303" s="113">
        <v>0</v>
      </c>
      <c r="M2303" s="113">
        <v>6</v>
      </c>
      <c r="N2303" s="113">
        <v>94601</v>
      </c>
    </row>
    <row r="2304" spans="1:14">
      <c r="A2304" s="269"/>
      <c r="B2304" s="269"/>
      <c r="C2304" s="116" t="s">
        <v>3994</v>
      </c>
      <c r="D2304" s="113">
        <v>0</v>
      </c>
      <c r="E2304" s="113">
        <v>1</v>
      </c>
      <c r="F2304" s="113">
        <v>0</v>
      </c>
      <c r="G2304" s="113">
        <v>0</v>
      </c>
      <c r="H2304" s="113">
        <v>0</v>
      </c>
      <c r="I2304" s="113">
        <v>0</v>
      </c>
      <c r="J2304" s="113">
        <v>0</v>
      </c>
      <c r="K2304" s="113">
        <v>1</v>
      </c>
      <c r="L2304" s="113">
        <v>0</v>
      </c>
      <c r="M2304" s="113">
        <v>0</v>
      </c>
      <c r="N2304" s="113">
        <v>5354</v>
      </c>
    </row>
    <row r="2305" spans="1:14" ht="19">
      <c r="A2305" s="269"/>
      <c r="B2305" s="269"/>
      <c r="C2305" s="116" t="s">
        <v>7714</v>
      </c>
      <c r="D2305" s="113">
        <v>0</v>
      </c>
      <c r="E2305" s="113">
        <v>3</v>
      </c>
      <c r="F2305" s="113">
        <v>1</v>
      </c>
      <c r="G2305" s="113">
        <v>0</v>
      </c>
      <c r="H2305" s="113">
        <v>0</v>
      </c>
      <c r="I2305" s="113">
        <v>0</v>
      </c>
      <c r="J2305" s="113">
        <v>1</v>
      </c>
      <c r="K2305" s="113">
        <v>0</v>
      </c>
      <c r="L2305" s="113">
        <v>0</v>
      </c>
      <c r="M2305" s="113">
        <v>1</v>
      </c>
      <c r="N2305" s="113">
        <v>33340</v>
      </c>
    </row>
    <row r="2306" spans="1:14">
      <c r="A2306" s="269"/>
      <c r="B2306" s="269"/>
      <c r="C2306" s="116" t="s">
        <v>4002</v>
      </c>
      <c r="D2306" s="113">
        <v>2</v>
      </c>
      <c r="E2306" s="113">
        <v>2</v>
      </c>
      <c r="F2306" s="113">
        <v>0</v>
      </c>
      <c r="G2306" s="113">
        <v>0</v>
      </c>
      <c r="H2306" s="113">
        <v>0</v>
      </c>
      <c r="I2306" s="113">
        <v>0</v>
      </c>
      <c r="J2306" s="113">
        <v>1</v>
      </c>
      <c r="K2306" s="113">
        <v>2</v>
      </c>
      <c r="L2306" s="113">
        <v>1</v>
      </c>
      <c r="M2306" s="113">
        <v>0</v>
      </c>
      <c r="N2306" s="113">
        <v>37626</v>
      </c>
    </row>
    <row r="2307" spans="1:14">
      <c r="A2307" s="269"/>
      <c r="B2307" s="269"/>
      <c r="C2307" s="111" t="s">
        <v>3995</v>
      </c>
      <c r="D2307" s="113">
        <v>0</v>
      </c>
      <c r="E2307" s="113">
        <v>1</v>
      </c>
      <c r="F2307" s="113">
        <v>0</v>
      </c>
      <c r="G2307" s="113">
        <v>0</v>
      </c>
      <c r="H2307" s="113">
        <v>0</v>
      </c>
      <c r="I2307" s="113">
        <v>0</v>
      </c>
      <c r="J2307" s="113">
        <v>0</v>
      </c>
      <c r="K2307" s="113">
        <v>0</v>
      </c>
      <c r="L2307" s="113">
        <v>1</v>
      </c>
      <c r="M2307" s="113">
        <v>0</v>
      </c>
      <c r="N2307" s="113">
        <v>12280</v>
      </c>
    </row>
    <row r="2308" spans="1:14">
      <c r="A2308" s="269"/>
      <c r="B2308" s="269"/>
      <c r="C2308" s="111" t="s">
        <v>3998</v>
      </c>
      <c r="D2308" s="113">
        <v>9</v>
      </c>
      <c r="E2308" s="113">
        <v>1</v>
      </c>
      <c r="F2308" s="113">
        <v>2</v>
      </c>
      <c r="G2308" s="113">
        <v>0</v>
      </c>
      <c r="H2308" s="113">
        <v>0</v>
      </c>
      <c r="I2308" s="113">
        <v>1</v>
      </c>
      <c r="J2308" s="113">
        <v>3</v>
      </c>
      <c r="K2308" s="113">
        <v>3</v>
      </c>
      <c r="L2308" s="113">
        <v>5</v>
      </c>
      <c r="M2308" s="113">
        <v>2</v>
      </c>
      <c r="N2308" s="113">
        <v>134329</v>
      </c>
    </row>
    <row r="2309" spans="1:14">
      <c r="A2309" s="269"/>
      <c r="B2309" s="269" t="s">
        <v>1951</v>
      </c>
      <c r="C2309" s="111"/>
      <c r="D2309" s="112">
        <v>2</v>
      </c>
      <c r="E2309" s="112">
        <v>0</v>
      </c>
      <c r="F2309" s="112">
        <v>0</v>
      </c>
      <c r="G2309" s="112">
        <v>0</v>
      </c>
      <c r="H2309" s="112">
        <v>0</v>
      </c>
      <c r="I2309" s="112">
        <v>0</v>
      </c>
      <c r="J2309" s="112"/>
      <c r="K2309" s="112"/>
      <c r="L2309" s="112"/>
      <c r="M2309" s="112"/>
      <c r="N2309" s="112"/>
    </row>
    <row r="2310" spans="1:14">
      <c r="A2310" s="269"/>
      <c r="B2310" s="269"/>
      <c r="C2310" s="111" t="s">
        <v>6121</v>
      </c>
      <c r="D2310" s="113">
        <v>1</v>
      </c>
      <c r="E2310" s="113">
        <v>0</v>
      </c>
      <c r="F2310" s="113">
        <v>0</v>
      </c>
      <c r="G2310" s="113">
        <v>0</v>
      </c>
      <c r="H2310" s="113">
        <v>0</v>
      </c>
      <c r="I2310" s="113">
        <v>0</v>
      </c>
      <c r="J2310" s="113">
        <v>0</v>
      </c>
      <c r="K2310" s="113">
        <v>1</v>
      </c>
      <c r="L2310" s="113">
        <v>0</v>
      </c>
      <c r="M2310" s="113"/>
      <c r="N2310" s="113">
        <v>39086</v>
      </c>
    </row>
    <row r="2311" spans="1:14">
      <c r="A2311" s="269"/>
      <c r="B2311" s="269"/>
      <c r="C2311" s="111" t="s">
        <v>6122</v>
      </c>
      <c r="D2311" s="113">
        <v>1</v>
      </c>
      <c r="E2311" s="113">
        <v>0</v>
      </c>
      <c r="F2311" s="113">
        <v>0</v>
      </c>
      <c r="G2311" s="113">
        <v>0</v>
      </c>
      <c r="H2311" s="113">
        <v>0</v>
      </c>
      <c r="I2311" s="113">
        <v>0</v>
      </c>
      <c r="J2311" s="113">
        <v>0</v>
      </c>
      <c r="K2311" s="113">
        <v>0</v>
      </c>
      <c r="L2311" s="113">
        <v>0</v>
      </c>
      <c r="M2311" s="113">
        <v>1</v>
      </c>
      <c r="N2311" s="113">
        <v>15872</v>
      </c>
    </row>
    <row r="2312" spans="1:14">
      <c r="A2312" s="269"/>
      <c r="B2312" s="269" t="s">
        <v>1955</v>
      </c>
      <c r="C2312" s="111"/>
      <c r="D2312" s="112">
        <v>4</v>
      </c>
      <c r="E2312" s="112">
        <v>1</v>
      </c>
      <c r="F2312" s="112">
        <v>3</v>
      </c>
      <c r="G2312" s="112">
        <v>0</v>
      </c>
      <c r="H2312" s="112">
        <v>0</v>
      </c>
      <c r="I2312" s="112">
        <v>3</v>
      </c>
      <c r="J2312" s="112"/>
      <c r="K2312" s="112"/>
      <c r="L2312" s="112"/>
      <c r="M2312" s="112"/>
      <c r="N2312" s="112"/>
    </row>
    <row r="2313" spans="1:14">
      <c r="A2313" s="269"/>
      <c r="B2313" s="269"/>
      <c r="C2313" s="111" t="s">
        <v>6123</v>
      </c>
      <c r="D2313" s="113">
        <v>0</v>
      </c>
      <c r="E2313" s="113">
        <v>0</v>
      </c>
      <c r="F2313" s="113">
        <v>0</v>
      </c>
      <c r="G2313" s="113">
        <v>0</v>
      </c>
      <c r="H2313" s="113">
        <v>0</v>
      </c>
      <c r="I2313" s="113">
        <v>1</v>
      </c>
      <c r="J2313" s="113">
        <v>1</v>
      </c>
      <c r="K2313" s="113">
        <v>0</v>
      </c>
      <c r="L2313" s="113">
        <v>0</v>
      </c>
      <c r="M2313" s="113">
        <v>0</v>
      </c>
      <c r="N2313" s="113"/>
    </row>
    <row r="2314" spans="1:14">
      <c r="A2314" s="269"/>
      <c r="B2314" s="269"/>
      <c r="C2314" s="111" t="s">
        <v>6124</v>
      </c>
      <c r="D2314" s="113">
        <v>1</v>
      </c>
      <c r="E2314" s="113">
        <v>0</v>
      </c>
      <c r="F2314" s="113">
        <v>0</v>
      </c>
      <c r="G2314" s="113">
        <v>0</v>
      </c>
      <c r="H2314" s="113">
        <v>0</v>
      </c>
      <c r="I2314" s="113">
        <v>0</v>
      </c>
      <c r="J2314" s="113">
        <v>1</v>
      </c>
      <c r="K2314" s="113">
        <v>0</v>
      </c>
      <c r="L2314" s="113">
        <v>0</v>
      </c>
      <c r="M2314" s="113">
        <v>0</v>
      </c>
      <c r="N2314" s="113"/>
    </row>
    <row r="2315" spans="1:14">
      <c r="A2315" s="269"/>
      <c r="B2315" s="269"/>
      <c r="C2315" s="111" t="s">
        <v>4002</v>
      </c>
      <c r="D2315" s="113">
        <v>2</v>
      </c>
      <c r="E2315" s="113">
        <v>0</v>
      </c>
      <c r="F2315" s="113">
        <v>0</v>
      </c>
      <c r="G2315" s="113">
        <v>0</v>
      </c>
      <c r="H2315" s="113">
        <v>0</v>
      </c>
      <c r="I2315" s="113">
        <v>0</v>
      </c>
      <c r="J2315" s="113">
        <v>0</v>
      </c>
      <c r="K2315" s="113">
        <v>1</v>
      </c>
      <c r="L2315" s="113">
        <v>1</v>
      </c>
      <c r="M2315" s="113">
        <v>0</v>
      </c>
      <c r="N2315" s="113"/>
    </row>
    <row r="2316" spans="1:14">
      <c r="A2316" s="269"/>
      <c r="B2316" s="269"/>
      <c r="C2316" s="111" t="s">
        <v>131</v>
      </c>
      <c r="D2316" s="113">
        <v>0</v>
      </c>
      <c r="E2316" s="113">
        <v>1</v>
      </c>
      <c r="F2316" s="113">
        <v>0</v>
      </c>
      <c r="G2316" s="113">
        <v>0</v>
      </c>
      <c r="H2316" s="113">
        <v>0</v>
      </c>
      <c r="I2316" s="113">
        <v>0</v>
      </c>
      <c r="J2316" s="113">
        <v>0</v>
      </c>
      <c r="K2316" s="113">
        <v>1</v>
      </c>
      <c r="L2316" s="113">
        <v>0</v>
      </c>
      <c r="M2316" s="113">
        <v>0</v>
      </c>
      <c r="N2316" s="113"/>
    </row>
    <row r="2317" spans="1:14" ht="19">
      <c r="A2317" s="269"/>
      <c r="B2317" s="269"/>
      <c r="C2317" s="111" t="s">
        <v>7715</v>
      </c>
      <c r="D2317" s="113">
        <v>1</v>
      </c>
      <c r="E2317" s="113">
        <v>0</v>
      </c>
      <c r="F2317" s="113">
        <v>3</v>
      </c>
      <c r="G2317" s="113">
        <v>0</v>
      </c>
      <c r="H2317" s="113">
        <v>0</v>
      </c>
      <c r="I2317" s="113">
        <v>2</v>
      </c>
      <c r="J2317" s="113">
        <v>1</v>
      </c>
      <c r="K2317" s="113">
        <v>1</v>
      </c>
      <c r="L2317" s="113">
        <v>1</v>
      </c>
      <c r="M2317" s="113">
        <v>2</v>
      </c>
      <c r="N2317" s="113"/>
    </row>
    <row r="2318" spans="1:14">
      <c r="A2318" s="269"/>
      <c r="B2318" s="269" t="s">
        <v>1963</v>
      </c>
      <c r="C2318" s="111"/>
      <c r="D2318" s="112">
        <v>5</v>
      </c>
      <c r="E2318" s="112">
        <v>1</v>
      </c>
      <c r="F2318" s="112">
        <v>0</v>
      </c>
      <c r="G2318" s="112">
        <v>1</v>
      </c>
      <c r="H2318" s="112">
        <v>1</v>
      </c>
      <c r="I2318" s="112">
        <v>0</v>
      </c>
      <c r="J2318" s="112"/>
      <c r="K2318" s="112"/>
      <c r="L2318" s="112"/>
      <c r="M2318" s="112"/>
      <c r="N2318" s="112"/>
    </row>
    <row r="2319" spans="1:14">
      <c r="A2319" s="269"/>
      <c r="B2319" s="269"/>
      <c r="C2319" s="111" t="s">
        <v>4004</v>
      </c>
      <c r="D2319" s="113">
        <v>4</v>
      </c>
      <c r="E2319" s="113">
        <v>0</v>
      </c>
      <c r="F2319" s="113">
        <v>0</v>
      </c>
      <c r="G2319" s="113">
        <v>0</v>
      </c>
      <c r="H2319" s="113">
        <v>0</v>
      </c>
      <c r="I2319" s="113">
        <v>0</v>
      </c>
      <c r="J2319" s="113">
        <v>0</v>
      </c>
      <c r="K2319" s="113">
        <v>2</v>
      </c>
      <c r="L2319" s="113">
        <v>1</v>
      </c>
      <c r="M2319" s="113">
        <v>1</v>
      </c>
      <c r="N2319" s="113"/>
    </row>
    <row r="2320" spans="1:14">
      <c r="A2320" s="269"/>
      <c r="B2320" s="269"/>
      <c r="C2320" s="111" t="s">
        <v>6125</v>
      </c>
      <c r="D2320" s="113">
        <v>1</v>
      </c>
      <c r="E2320" s="113">
        <v>0</v>
      </c>
      <c r="F2320" s="113">
        <v>0</v>
      </c>
      <c r="G2320" s="113">
        <v>0</v>
      </c>
      <c r="H2320" s="113">
        <v>0</v>
      </c>
      <c r="I2320" s="113">
        <v>0</v>
      </c>
      <c r="J2320" s="113">
        <v>1</v>
      </c>
      <c r="K2320" s="113">
        <v>0</v>
      </c>
      <c r="L2320" s="113">
        <v>0</v>
      </c>
      <c r="M2320" s="113">
        <v>0</v>
      </c>
      <c r="N2320" s="113"/>
    </row>
    <row r="2321" spans="1:14">
      <c r="A2321" s="269"/>
      <c r="B2321" s="269"/>
      <c r="C2321" s="111" t="s">
        <v>4005</v>
      </c>
      <c r="D2321" s="113">
        <v>0</v>
      </c>
      <c r="E2321" s="113">
        <v>1</v>
      </c>
      <c r="F2321" s="113">
        <v>0</v>
      </c>
      <c r="G2321" s="113">
        <v>1</v>
      </c>
      <c r="H2321" s="113">
        <v>1</v>
      </c>
      <c r="I2321" s="113">
        <v>0</v>
      </c>
      <c r="J2321" s="113">
        <v>0</v>
      </c>
      <c r="K2321" s="113">
        <v>1</v>
      </c>
      <c r="L2321" s="113">
        <v>0</v>
      </c>
      <c r="M2321" s="113">
        <v>2</v>
      </c>
      <c r="N2321" s="113"/>
    </row>
    <row r="2322" spans="1:14">
      <c r="A2322" s="269"/>
      <c r="B2322" s="269" t="s">
        <v>1996</v>
      </c>
      <c r="C2322" s="111"/>
      <c r="D2322" s="112">
        <v>5</v>
      </c>
      <c r="E2322" s="112">
        <v>0</v>
      </c>
      <c r="F2322" s="112">
        <v>0</v>
      </c>
      <c r="G2322" s="112">
        <v>0</v>
      </c>
      <c r="H2322" s="112">
        <v>0</v>
      </c>
      <c r="I2322" s="112">
        <v>0</v>
      </c>
      <c r="J2322" s="112"/>
      <c r="K2322" s="112"/>
      <c r="L2322" s="112"/>
      <c r="M2322" s="112"/>
      <c r="N2322" s="112"/>
    </row>
    <row r="2323" spans="1:14">
      <c r="A2323" s="269"/>
      <c r="B2323" s="269"/>
      <c r="C2323" s="111" t="s">
        <v>6126</v>
      </c>
      <c r="D2323" s="113">
        <v>5</v>
      </c>
      <c r="E2323" s="113">
        <v>0</v>
      </c>
      <c r="F2323" s="113">
        <v>0</v>
      </c>
      <c r="G2323" s="113">
        <v>0</v>
      </c>
      <c r="H2323" s="113">
        <v>0</v>
      </c>
      <c r="I2323" s="113">
        <v>0</v>
      </c>
      <c r="J2323" s="113">
        <v>5</v>
      </c>
      <c r="K2323" s="113">
        <v>0</v>
      </c>
      <c r="L2323" s="113">
        <v>0</v>
      </c>
      <c r="M2323" s="113">
        <v>0</v>
      </c>
      <c r="N2323" s="113"/>
    </row>
    <row r="2324" spans="1:14">
      <c r="A2324" s="269"/>
      <c r="B2324" s="269" t="s">
        <v>2259</v>
      </c>
      <c r="C2324" s="111"/>
      <c r="D2324" s="112">
        <v>3</v>
      </c>
      <c r="E2324" s="112">
        <v>0</v>
      </c>
      <c r="F2324" s="112">
        <v>3</v>
      </c>
      <c r="G2324" s="112">
        <v>0</v>
      </c>
      <c r="H2324" s="112">
        <v>0</v>
      </c>
      <c r="I2324" s="112">
        <v>1</v>
      </c>
      <c r="J2324" s="112"/>
      <c r="K2324" s="112"/>
      <c r="L2324" s="112"/>
      <c r="M2324" s="112"/>
      <c r="N2324" s="112"/>
    </row>
    <row r="2325" spans="1:14">
      <c r="A2325" s="269"/>
      <c r="B2325" s="269"/>
      <c r="C2325" s="111" t="s">
        <v>4007</v>
      </c>
      <c r="D2325" s="113">
        <v>1</v>
      </c>
      <c r="E2325" s="113">
        <v>0</v>
      </c>
      <c r="F2325" s="113">
        <v>1</v>
      </c>
      <c r="G2325" s="113">
        <v>0</v>
      </c>
      <c r="H2325" s="113">
        <v>0</v>
      </c>
      <c r="I2325" s="113">
        <v>0</v>
      </c>
      <c r="J2325" s="113">
        <v>0</v>
      </c>
      <c r="K2325" s="113">
        <v>1</v>
      </c>
      <c r="L2325" s="113">
        <v>0</v>
      </c>
      <c r="M2325" s="113">
        <v>1</v>
      </c>
      <c r="N2325" s="113"/>
    </row>
    <row r="2326" spans="1:14">
      <c r="A2326" s="269"/>
      <c r="B2326" s="269"/>
      <c r="C2326" s="111" t="s">
        <v>4008</v>
      </c>
      <c r="D2326" s="113">
        <v>2</v>
      </c>
      <c r="E2326" s="113">
        <v>0</v>
      </c>
      <c r="F2326" s="113">
        <v>2</v>
      </c>
      <c r="G2326" s="113">
        <v>0</v>
      </c>
      <c r="H2326" s="113">
        <v>0</v>
      </c>
      <c r="I2326" s="113">
        <v>1</v>
      </c>
      <c r="J2326" s="113">
        <v>1</v>
      </c>
      <c r="K2326" s="113">
        <v>3</v>
      </c>
      <c r="L2326" s="113">
        <v>1</v>
      </c>
      <c r="M2326" s="113">
        <v>0</v>
      </c>
      <c r="N2326" s="113"/>
    </row>
    <row r="2327" spans="1:14">
      <c r="A2327" s="269" t="s">
        <v>128</v>
      </c>
      <c r="B2327" s="114" t="s">
        <v>1904</v>
      </c>
      <c r="C2327" s="111"/>
      <c r="D2327" s="112">
        <v>30</v>
      </c>
      <c r="E2327" s="112">
        <v>5</v>
      </c>
      <c r="F2327" s="112">
        <v>6</v>
      </c>
      <c r="G2327" s="112">
        <v>0</v>
      </c>
      <c r="H2327" s="112">
        <v>0</v>
      </c>
      <c r="I2327" s="112">
        <v>0</v>
      </c>
      <c r="J2327" s="112"/>
      <c r="K2327" s="112"/>
      <c r="L2327" s="112"/>
      <c r="M2327" s="112"/>
      <c r="N2327" s="112"/>
    </row>
    <row r="2328" spans="1:14">
      <c r="A2328" s="269"/>
      <c r="B2328" s="269" t="s">
        <v>1905</v>
      </c>
      <c r="C2328" s="111"/>
      <c r="D2328" s="112">
        <v>19</v>
      </c>
      <c r="E2328" s="112">
        <v>5</v>
      </c>
      <c r="F2328" s="112">
        <v>5</v>
      </c>
      <c r="G2328" s="112">
        <v>0</v>
      </c>
      <c r="H2328" s="112">
        <v>0</v>
      </c>
      <c r="I2328" s="112">
        <v>0</v>
      </c>
      <c r="J2328" s="112"/>
      <c r="K2328" s="112"/>
      <c r="L2328" s="112"/>
      <c r="M2328" s="112"/>
      <c r="N2328" s="112"/>
    </row>
    <row r="2329" spans="1:14">
      <c r="A2329" s="269"/>
      <c r="B2329" s="269"/>
      <c r="C2329" s="111" t="s">
        <v>4012</v>
      </c>
      <c r="D2329" s="113">
        <v>2</v>
      </c>
      <c r="E2329" s="113">
        <v>0</v>
      </c>
      <c r="F2329" s="113">
        <v>0</v>
      </c>
      <c r="G2329" s="113">
        <v>0</v>
      </c>
      <c r="H2329" s="113">
        <v>0</v>
      </c>
      <c r="I2329" s="113">
        <v>0</v>
      </c>
      <c r="J2329" s="113">
        <v>0</v>
      </c>
      <c r="K2329" s="113">
        <v>1</v>
      </c>
      <c r="L2329" s="113">
        <v>1</v>
      </c>
      <c r="M2329" s="113">
        <v>0</v>
      </c>
      <c r="N2329" s="113">
        <v>42946</v>
      </c>
    </row>
    <row r="2330" spans="1:14">
      <c r="A2330" s="269"/>
      <c r="B2330" s="269"/>
      <c r="C2330" s="111" t="s">
        <v>4013</v>
      </c>
      <c r="D2330" s="113">
        <v>2</v>
      </c>
      <c r="E2330" s="113">
        <v>0</v>
      </c>
      <c r="F2330" s="113">
        <v>0</v>
      </c>
      <c r="G2330" s="113">
        <v>0</v>
      </c>
      <c r="H2330" s="113">
        <v>0</v>
      </c>
      <c r="I2330" s="113">
        <v>0</v>
      </c>
      <c r="J2330" s="113">
        <v>1</v>
      </c>
      <c r="K2330" s="113">
        <v>0</v>
      </c>
      <c r="L2330" s="113">
        <v>1</v>
      </c>
      <c r="M2330" s="113">
        <v>0</v>
      </c>
      <c r="N2330" s="113">
        <v>17101</v>
      </c>
    </row>
    <row r="2331" spans="1:14">
      <c r="A2331" s="269"/>
      <c r="B2331" s="269"/>
      <c r="C2331" s="111" t="s">
        <v>6127</v>
      </c>
      <c r="D2331" s="113">
        <v>2</v>
      </c>
      <c r="E2331" s="113">
        <v>0</v>
      </c>
      <c r="F2331" s="113">
        <v>0</v>
      </c>
      <c r="G2331" s="113">
        <v>0</v>
      </c>
      <c r="H2331" s="113">
        <v>0</v>
      </c>
      <c r="I2331" s="113">
        <v>0</v>
      </c>
      <c r="J2331" s="113">
        <v>0</v>
      </c>
      <c r="K2331" s="113">
        <v>1</v>
      </c>
      <c r="L2331" s="113">
        <v>1</v>
      </c>
      <c r="M2331" s="113">
        <v>0</v>
      </c>
      <c r="N2331" s="113">
        <v>22073</v>
      </c>
    </row>
    <row r="2332" spans="1:14">
      <c r="A2332" s="269"/>
      <c r="B2332" s="269"/>
      <c r="C2332" s="111" t="s">
        <v>4014</v>
      </c>
      <c r="D2332" s="113">
        <v>3</v>
      </c>
      <c r="E2332" s="113">
        <v>0</v>
      </c>
      <c r="F2332" s="113">
        <v>0</v>
      </c>
      <c r="G2332" s="113">
        <v>0</v>
      </c>
      <c r="H2332" s="113">
        <v>0</v>
      </c>
      <c r="I2332" s="113">
        <v>0</v>
      </c>
      <c r="J2332" s="113">
        <v>0</v>
      </c>
      <c r="K2332" s="113">
        <v>2</v>
      </c>
      <c r="L2332" s="113">
        <v>0</v>
      </c>
      <c r="M2332" s="113">
        <v>1</v>
      </c>
      <c r="N2332" s="113">
        <v>9530</v>
      </c>
    </row>
    <row r="2333" spans="1:14">
      <c r="A2333" s="269"/>
      <c r="B2333" s="269"/>
      <c r="C2333" s="111" t="s">
        <v>6128</v>
      </c>
      <c r="D2333" s="113">
        <v>0</v>
      </c>
      <c r="E2333" s="113">
        <v>0</v>
      </c>
      <c r="F2333" s="113">
        <v>1</v>
      </c>
      <c r="G2333" s="113">
        <v>0</v>
      </c>
      <c r="H2333" s="113">
        <v>0</v>
      </c>
      <c r="I2333" s="113">
        <v>0</v>
      </c>
      <c r="J2333" s="113">
        <v>0</v>
      </c>
      <c r="K2333" s="113">
        <v>1</v>
      </c>
      <c r="L2333" s="113">
        <v>0</v>
      </c>
      <c r="M2333" s="113">
        <v>0</v>
      </c>
      <c r="N2333" s="113">
        <v>4535</v>
      </c>
    </row>
    <row r="2334" spans="1:14" ht="19">
      <c r="A2334" s="269"/>
      <c r="B2334" s="269"/>
      <c r="C2334" s="111" t="s">
        <v>7716</v>
      </c>
      <c r="D2334" s="113">
        <v>0</v>
      </c>
      <c r="E2334" s="113">
        <v>2</v>
      </c>
      <c r="F2334" s="113">
        <v>1</v>
      </c>
      <c r="G2334" s="113">
        <v>0</v>
      </c>
      <c r="H2334" s="113">
        <v>0</v>
      </c>
      <c r="I2334" s="113">
        <v>0</v>
      </c>
      <c r="J2334" s="113">
        <v>0</v>
      </c>
      <c r="K2334" s="113">
        <v>1</v>
      </c>
      <c r="L2334" s="113">
        <v>1</v>
      </c>
      <c r="M2334" s="113">
        <v>0</v>
      </c>
      <c r="N2334" s="113">
        <v>8807</v>
      </c>
    </row>
    <row r="2335" spans="1:14">
      <c r="A2335" s="269"/>
      <c r="B2335" s="269"/>
      <c r="C2335" s="111" t="s">
        <v>4082</v>
      </c>
      <c r="D2335" s="113">
        <v>1</v>
      </c>
      <c r="E2335" s="113">
        <v>0</v>
      </c>
      <c r="F2335" s="113">
        <v>0</v>
      </c>
      <c r="G2335" s="113">
        <v>0</v>
      </c>
      <c r="H2335" s="113">
        <v>0</v>
      </c>
      <c r="I2335" s="113">
        <v>0</v>
      </c>
      <c r="J2335" s="113">
        <v>0</v>
      </c>
      <c r="K2335" s="113">
        <v>0</v>
      </c>
      <c r="L2335" s="113">
        <v>1</v>
      </c>
      <c r="M2335" s="113">
        <v>0</v>
      </c>
      <c r="N2335" s="113">
        <v>10962</v>
      </c>
    </row>
    <row r="2336" spans="1:14">
      <c r="A2336" s="269"/>
      <c r="B2336" s="269"/>
      <c r="C2336" s="111" t="s">
        <v>6129</v>
      </c>
      <c r="D2336" s="113">
        <v>1</v>
      </c>
      <c r="E2336" s="113">
        <v>0</v>
      </c>
      <c r="F2336" s="113">
        <v>1</v>
      </c>
      <c r="G2336" s="113">
        <v>0</v>
      </c>
      <c r="H2336" s="113">
        <v>0</v>
      </c>
      <c r="I2336" s="113">
        <v>0</v>
      </c>
      <c r="J2336" s="113">
        <v>0</v>
      </c>
      <c r="K2336" s="113">
        <v>0</v>
      </c>
      <c r="L2336" s="113">
        <v>1</v>
      </c>
      <c r="M2336" s="113">
        <v>1</v>
      </c>
      <c r="N2336" s="113">
        <v>7278</v>
      </c>
    </row>
    <row r="2337" spans="1:14">
      <c r="A2337" s="269"/>
      <c r="B2337" s="269"/>
      <c r="C2337" s="111" t="s">
        <v>3812</v>
      </c>
      <c r="D2337" s="113">
        <v>0</v>
      </c>
      <c r="E2337" s="113">
        <v>1</v>
      </c>
      <c r="F2337" s="113">
        <v>0</v>
      </c>
      <c r="G2337" s="113">
        <v>0</v>
      </c>
      <c r="H2337" s="113">
        <v>0</v>
      </c>
      <c r="I2337" s="113">
        <v>0</v>
      </c>
      <c r="J2337" s="113">
        <v>0</v>
      </c>
      <c r="K2337" s="113">
        <v>0</v>
      </c>
      <c r="L2337" s="113">
        <v>0</v>
      </c>
      <c r="M2337" s="113">
        <v>1</v>
      </c>
      <c r="N2337" s="113">
        <v>5582</v>
      </c>
    </row>
    <row r="2338" spans="1:14">
      <c r="A2338" s="269"/>
      <c r="B2338" s="269"/>
      <c r="C2338" s="111" t="s">
        <v>2844</v>
      </c>
      <c r="D2338" s="113">
        <v>1</v>
      </c>
      <c r="E2338" s="113">
        <v>0</v>
      </c>
      <c r="F2338" s="113">
        <v>0</v>
      </c>
      <c r="G2338" s="113">
        <v>0</v>
      </c>
      <c r="H2338" s="113">
        <v>0</v>
      </c>
      <c r="I2338" s="113">
        <v>0</v>
      </c>
      <c r="J2338" s="113">
        <v>0</v>
      </c>
      <c r="K2338" s="113">
        <v>0</v>
      </c>
      <c r="L2338" s="113">
        <v>0</v>
      </c>
      <c r="M2338" s="113">
        <v>1</v>
      </c>
      <c r="N2338" s="113">
        <v>14771</v>
      </c>
    </row>
    <row r="2339" spans="1:14">
      <c r="A2339" s="269"/>
      <c r="B2339" s="269"/>
      <c r="C2339" s="111" t="s">
        <v>6130</v>
      </c>
      <c r="D2339" s="113">
        <v>2</v>
      </c>
      <c r="E2339" s="113">
        <v>0</v>
      </c>
      <c r="F2339" s="113">
        <v>0</v>
      </c>
      <c r="G2339" s="113">
        <v>0</v>
      </c>
      <c r="H2339" s="113">
        <v>0</v>
      </c>
      <c r="I2339" s="113">
        <v>0</v>
      </c>
      <c r="J2339" s="113">
        <v>0</v>
      </c>
      <c r="K2339" s="113">
        <v>0</v>
      </c>
      <c r="L2339" s="113">
        <v>1</v>
      </c>
      <c r="M2339" s="113">
        <v>1</v>
      </c>
      <c r="N2339" s="113">
        <v>7702</v>
      </c>
    </row>
    <row r="2340" spans="1:14">
      <c r="A2340" s="269"/>
      <c r="B2340" s="269"/>
      <c r="C2340" s="111" t="s">
        <v>4015</v>
      </c>
      <c r="D2340" s="113">
        <v>1</v>
      </c>
      <c r="E2340" s="113">
        <v>0</v>
      </c>
      <c r="F2340" s="113">
        <v>0</v>
      </c>
      <c r="G2340" s="113">
        <v>0</v>
      </c>
      <c r="H2340" s="113">
        <v>0</v>
      </c>
      <c r="I2340" s="113">
        <v>0</v>
      </c>
      <c r="J2340" s="113">
        <v>0</v>
      </c>
      <c r="K2340" s="113">
        <v>0</v>
      </c>
      <c r="L2340" s="113">
        <v>1</v>
      </c>
      <c r="M2340" s="113">
        <v>0</v>
      </c>
      <c r="N2340" s="113">
        <v>19748</v>
      </c>
    </row>
    <row r="2341" spans="1:14">
      <c r="A2341" s="269"/>
      <c r="B2341" s="269"/>
      <c r="C2341" s="111" t="s">
        <v>2849</v>
      </c>
      <c r="D2341" s="113">
        <v>0</v>
      </c>
      <c r="E2341" s="113">
        <v>0</v>
      </c>
      <c r="F2341" s="113">
        <v>1</v>
      </c>
      <c r="G2341" s="113">
        <v>0</v>
      </c>
      <c r="H2341" s="113">
        <v>0</v>
      </c>
      <c r="I2341" s="113">
        <v>0</v>
      </c>
      <c r="J2341" s="113">
        <v>0</v>
      </c>
      <c r="K2341" s="113">
        <v>0</v>
      </c>
      <c r="L2341" s="113">
        <v>0</v>
      </c>
      <c r="M2341" s="113">
        <v>1</v>
      </c>
      <c r="N2341" s="113">
        <v>8828</v>
      </c>
    </row>
    <row r="2342" spans="1:14">
      <c r="A2342" s="269"/>
      <c r="B2342" s="269"/>
      <c r="C2342" s="111" t="s">
        <v>4016</v>
      </c>
      <c r="D2342" s="113">
        <v>1</v>
      </c>
      <c r="E2342" s="113">
        <v>0</v>
      </c>
      <c r="F2342" s="113">
        <v>1</v>
      </c>
      <c r="G2342" s="113">
        <v>0</v>
      </c>
      <c r="H2342" s="113">
        <v>0</v>
      </c>
      <c r="I2342" s="113">
        <v>0</v>
      </c>
      <c r="J2342" s="113">
        <v>0</v>
      </c>
      <c r="K2342" s="113">
        <v>1</v>
      </c>
      <c r="L2342" s="113">
        <v>0</v>
      </c>
      <c r="M2342" s="113">
        <v>1</v>
      </c>
      <c r="N2342" s="113">
        <v>6787</v>
      </c>
    </row>
    <row r="2343" spans="1:14">
      <c r="A2343" s="269"/>
      <c r="B2343" s="269"/>
      <c r="C2343" s="111" t="s">
        <v>4017</v>
      </c>
      <c r="D2343" s="113">
        <v>0</v>
      </c>
      <c r="E2343" s="113">
        <v>2</v>
      </c>
      <c r="F2343" s="113">
        <v>0</v>
      </c>
      <c r="G2343" s="113">
        <v>0</v>
      </c>
      <c r="H2343" s="113">
        <v>0</v>
      </c>
      <c r="I2343" s="113">
        <v>0</v>
      </c>
      <c r="J2343" s="113">
        <v>2</v>
      </c>
      <c r="K2343" s="113">
        <v>0</v>
      </c>
      <c r="L2343" s="113">
        <v>0</v>
      </c>
      <c r="M2343" s="113">
        <v>0</v>
      </c>
      <c r="N2343" s="113">
        <v>7021</v>
      </c>
    </row>
    <row r="2344" spans="1:14">
      <c r="A2344" s="269"/>
      <c r="B2344" s="269"/>
      <c r="C2344" s="111" t="s">
        <v>4018</v>
      </c>
      <c r="D2344" s="113">
        <v>1</v>
      </c>
      <c r="E2344" s="113">
        <v>0</v>
      </c>
      <c r="F2344" s="113">
        <v>0</v>
      </c>
      <c r="G2344" s="113">
        <v>0</v>
      </c>
      <c r="H2344" s="113">
        <v>0</v>
      </c>
      <c r="I2344" s="113">
        <v>0</v>
      </c>
      <c r="J2344" s="113">
        <v>0</v>
      </c>
      <c r="K2344" s="113">
        <v>1</v>
      </c>
      <c r="L2344" s="113">
        <v>0</v>
      </c>
      <c r="M2344" s="113">
        <v>0</v>
      </c>
      <c r="N2344" s="113">
        <v>4460</v>
      </c>
    </row>
    <row r="2345" spans="1:14">
      <c r="A2345" s="269"/>
      <c r="B2345" s="269"/>
      <c r="C2345" s="111" t="s">
        <v>4019</v>
      </c>
      <c r="D2345" s="113">
        <v>2</v>
      </c>
      <c r="E2345" s="113">
        <v>0</v>
      </c>
      <c r="F2345" s="113">
        <v>0</v>
      </c>
      <c r="G2345" s="113">
        <v>0</v>
      </c>
      <c r="H2345" s="113">
        <v>0</v>
      </c>
      <c r="I2345" s="113">
        <v>0</v>
      </c>
      <c r="J2345" s="113">
        <v>0</v>
      </c>
      <c r="K2345" s="113">
        <v>0</v>
      </c>
      <c r="L2345" s="113">
        <v>1</v>
      </c>
      <c r="M2345" s="113">
        <v>1</v>
      </c>
      <c r="N2345" s="113">
        <v>7554</v>
      </c>
    </row>
    <row r="2346" spans="1:14">
      <c r="A2346" s="269"/>
      <c r="B2346" s="268" t="s">
        <v>1963</v>
      </c>
      <c r="C2346" s="111"/>
      <c r="D2346" s="112">
        <v>3</v>
      </c>
      <c r="E2346" s="112">
        <v>0</v>
      </c>
      <c r="F2346" s="112">
        <v>0</v>
      </c>
      <c r="G2346" s="112">
        <v>0</v>
      </c>
      <c r="H2346" s="112">
        <v>0</v>
      </c>
      <c r="I2346" s="112">
        <v>0</v>
      </c>
      <c r="J2346" s="112"/>
      <c r="K2346" s="112"/>
      <c r="L2346" s="112"/>
      <c r="M2346" s="112"/>
      <c r="N2346" s="112"/>
    </row>
    <row r="2347" spans="1:14">
      <c r="A2347" s="269"/>
      <c r="B2347" s="268"/>
      <c r="C2347" s="111" t="s">
        <v>4021</v>
      </c>
      <c r="D2347" s="113">
        <v>1</v>
      </c>
      <c r="E2347" s="113">
        <v>0</v>
      </c>
      <c r="F2347" s="113">
        <v>0</v>
      </c>
      <c r="G2347" s="113">
        <v>0</v>
      </c>
      <c r="H2347" s="113">
        <v>0</v>
      </c>
      <c r="I2347" s="113">
        <v>0</v>
      </c>
      <c r="J2347" s="113">
        <v>0</v>
      </c>
      <c r="K2347" s="113">
        <v>0</v>
      </c>
      <c r="L2347" s="113">
        <v>0</v>
      </c>
      <c r="M2347" s="113">
        <v>1</v>
      </c>
      <c r="N2347" s="113"/>
    </row>
    <row r="2348" spans="1:14">
      <c r="A2348" s="269"/>
      <c r="B2348" s="268"/>
      <c r="C2348" s="111" t="s">
        <v>2142</v>
      </c>
      <c r="D2348" s="113">
        <v>1</v>
      </c>
      <c r="E2348" s="113">
        <v>0</v>
      </c>
      <c r="F2348" s="113">
        <v>0</v>
      </c>
      <c r="G2348" s="113">
        <v>0</v>
      </c>
      <c r="H2348" s="113">
        <v>0</v>
      </c>
      <c r="I2348" s="113">
        <v>0</v>
      </c>
      <c r="J2348" s="113">
        <v>0</v>
      </c>
      <c r="K2348" s="113">
        <v>0</v>
      </c>
      <c r="L2348" s="113">
        <v>0</v>
      </c>
      <c r="M2348" s="113">
        <v>1</v>
      </c>
      <c r="N2348" s="113"/>
    </row>
    <row r="2349" spans="1:14">
      <c r="A2349" s="269"/>
      <c r="B2349" s="268"/>
      <c r="C2349" s="111" t="s">
        <v>6131</v>
      </c>
      <c r="D2349" s="113">
        <v>1</v>
      </c>
      <c r="E2349" s="113">
        <v>0</v>
      </c>
      <c r="F2349" s="113">
        <v>0</v>
      </c>
      <c r="G2349" s="113">
        <v>0</v>
      </c>
      <c r="H2349" s="113">
        <v>0</v>
      </c>
      <c r="I2349" s="113">
        <v>0</v>
      </c>
      <c r="J2349" s="113">
        <v>0</v>
      </c>
      <c r="K2349" s="113">
        <v>0</v>
      </c>
      <c r="L2349" s="113">
        <v>1</v>
      </c>
      <c r="M2349" s="113">
        <v>0</v>
      </c>
      <c r="N2349" s="113"/>
    </row>
    <row r="2350" spans="1:14">
      <c r="A2350" s="269"/>
      <c r="B2350" s="268" t="s">
        <v>2255</v>
      </c>
      <c r="C2350" s="111"/>
      <c r="D2350" s="112">
        <v>8</v>
      </c>
      <c r="E2350" s="112">
        <v>0</v>
      </c>
      <c r="F2350" s="112">
        <v>1</v>
      </c>
      <c r="G2350" s="112">
        <v>0</v>
      </c>
      <c r="H2350" s="112">
        <v>0</v>
      </c>
      <c r="I2350" s="112">
        <v>0</v>
      </c>
      <c r="J2350" s="112"/>
      <c r="K2350" s="112"/>
      <c r="L2350" s="112"/>
      <c r="M2350" s="112"/>
      <c r="N2350" s="112"/>
    </row>
    <row r="2351" spans="1:14">
      <c r="A2351" s="269"/>
      <c r="B2351" s="268"/>
      <c r="C2351" s="111" t="s">
        <v>2366</v>
      </c>
      <c r="D2351" s="113"/>
      <c r="E2351" s="113"/>
      <c r="F2351" s="113"/>
      <c r="G2351" s="113"/>
      <c r="H2351" s="113"/>
      <c r="I2351" s="113"/>
      <c r="J2351" s="113"/>
      <c r="K2351" s="113"/>
      <c r="L2351" s="113"/>
      <c r="M2351" s="113"/>
      <c r="N2351" s="113"/>
    </row>
    <row r="2352" spans="1:14">
      <c r="A2352" s="269"/>
      <c r="B2352" s="268"/>
      <c r="C2352" s="119" t="s">
        <v>6132</v>
      </c>
      <c r="D2352" s="113">
        <v>1</v>
      </c>
      <c r="E2352" s="113">
        <v>0</v>
      </c>
      <c r="F2352" s="113">
        <v>0</v>
      </c>
      <c r="G2352" s="113">
        <v>0</v>
      </c>
      <c r="H2352" s="113">
        <v>0</v>
      </c>
      <c r="I2352" s="113">
        <v>0</v>
      </c>
      <c r="J2352" s="113">
        <v>0</v>
      </c>
      <c r="K2352" s="113">
        <v>0</v>
      </c>
      <c r="L2352" s="113">
        <v>1</v>
      </c>
      <c r="M2352" s="113">
        <v>0</v>
      </c>
      <c r="N2352" s="113"/>
    </row>
    <row r="2353" spans="1:14">
      <c r="A2353" s="269"/>
      <c r="B2353" s="268"/>
      <c r="C2353" s="119" t="s">
        <v>6133</v>
      </c>
      <c r="D2353" s="113">
        <v>2</v>
      </c>
      <c r="E2353" s="113">
        <v>0</v>
      </c>
      <c r="F2353" s="113">
        <v>0</v>
      </c>
      <c r="G2353" s="113">
        <v>0</v>
      </c>
      <c r="H2353" s="113">
        <v>0</v>
      </c>
      <c r="I2353" s="113">
        <v>0</v>
      </c>
      <c r="J2353" s="113">
        <v>0</v>
      </c>
      <c r="K2353" s="113">
        <v>1</v>
      </c>
      <c r="L2353" s="113">
        <v>0</v>
      </c>
      <c r="M2353" s="113">
        <v>1</v>
      </c>
      <c r="N2353" s="113"/>
    </row>
    <row r="2354" spans="1:14">
      <c r="A2354" s="269"/>
      <c r="B2354" s="268"/>
      <c r="C2354" s="119" t="s">
        <v>2844</v>
      </c>
      <c r="D2354" s="113">
        <v>1</v>
      </c>
      <c r="E2354" s="113">
        <v>0</v>
      </c>
      <c r="F2354" s="113">
        <v>0</v>
      </c>
      <c r="G2354" s="113">
        <v>0</v>
      </c>
      <c r="H2354" s="113">
        <v>0</v>
      </c>
      <c r="I2354" s="113">
        <v>0</v>
      </c>
      <c r="J2354" s="113">
        <v>0</v>
      </c>
      <c r="K2354" s="113">
        <v>0</v>
      </c>
      <c r="L2354" s="113">
        <v>0</v>
      </c>
      <c r="M2354" s="113">
        <v>1</v>
      </c>
      <c r="N2354" s="113"/>
    </row>
    <row r="2355" spans="1:14" ht="19">
      <c r="A2355" s="269"/>
      <c r="B2355" s="268"/>
      <c r="C2355" s="119" t="s">
        <v>7717</v>
      </c>
      <c r="D2355" s="113">
        <v>3</v>
      </c>
      <c r="E2355" s="113">
        <v>0</v>
      </c>
      <c r="F2355" s="113">
        <v>0</v>
      </c>
      <c r="G2355" s="113">
        <v>0</v>
      </c>
      <c r="H2355" s="113">
        <v>0</v>
      </c>
      <c r="I2355" s="113">
        <v>0</v>
      </c>
      <c r="J2355" s="113">
        <v>0</v>
      </c>
      <c r="K2355" s="113">
        <v>2</v>
      </c>
      <c r="L2355" s="113">
        <v>0</v>
      </c>
      <c r="M2355" s="113">
        <v>0</v>
      </c>
      <c r="N2355" s="113"/>
    </row>
    <row r="2356" spans="1:14">
      <c r="A2356" s="269"/>
      <c r="B2356" s="268"/>
      <c r="C2356" s="119" t="s">
        <v>5891</v>
      </c>
      <c r="D2356" s="113">
        <v>1</v>
      </c>
      <c r="E2356" s="113">
        <v>0</v>
      </c>
      <c r="F2356" s="113">
        <v>1</v>
      </c>
      <c r="G2356" s="113">
        <v>0</v>
      </c>
      <c r="H2356" s="113">
        <v>0</v>
      </c>
      <c r="I2356" s="113">
        <v>0</v>
      </c>
      <c r="J2356" s="113">
        <v>0</v>
      </c>
      <c r="K2356" s="113">
        <v>2</v>
      </c>
      <c r="L2356" s="113">
        <v>0</v>
      </c>
      <c r="M2356" s="113">
        <v>0</v>
      </c>
      <c r="N2356" s="113"/>
    </row>
    <row r="2357" spans="1:14">
      <c r="A2357" s="269" t="s">
        <v>130</v>
      </c>
      <c r="B2357" s="114" t="s">
        <v>1904</v>
      </c>
      <c r="C2357" s="111"/>
      <c r="D2357" s="112">
        <v>76</v>
      </c>
      <c r="E2357" s="112">
        <v>11</v>
      </c>
      <c r="F2357" s="112">
        <v>23</v>
      </c>
      <c r="G2357" s="112">
        <v>0</v>
      </c>
      <c r="H2357" s="112">
        <v>0</v>
      </c>
      <c r="I2357" s="112">
        <v>1</v>
      </c>
      <c r="J2357" s="112"/>
      <c r="K2357" s="112"/>
      <c r="L2357" s="112"/>
      <c r="M2357" s="112"/>
      <c r="N2357" s="112"/>
    </row>
    <row r="2358" spans="1:14">
      <c r="A2358" s="269"/>
      <c r="B2358" s="269" t="s">
        <v>1905</v>
      </c>
      <c r="C2358" s="111"/>
      <c r="D2358" s="112">
        <v>18</v>
      </c>
      <c r="E2358" s="112">
        <v>4</v>
      </c>
      <c r="F2358" s="112">
        <v>11</v>
      </c>
      <c r="G2358" s="112">
        <v>0</v>
      </c>
      <c r="H2358" s="112">
        <v>0</v>
      </c>
      <c r="I2358" s="112">
        <v>0</v>
      </c>
      <c r="J2358" s="112"/>
      <c r="K2358" s="112"/>
      <c r="L2358" s="112"/>
      <c r="M2358" s="112"/>
      <c r="N2358" s="112"/>
    </row>
    <row r="2359" spans="1:14">
      <c r="A2359" s="269"/>
      <c r="B2359" s="269"/>
      <c r="C2359" s="111" t="s">
        <v>2665</v>
      </c>
      <c r="D2359" s="113">
        <v>0</v>
      </c>
      <c r="E2359" s="113">
        <v>1</v>
      </c>
      <c r="F2359" s="113">
        <v>0</v>
      </c>
      <c r="G2359" s="113">
        <v>0</v>
      </c>
      <c r="H2359" s="113">
        <v>0</v>
      </c>
      <c r="I2359" s="113">
        <v>0</v>
      </c>
      <c r="J2359" s="113">
        <v>1</v>
      </c>
      <c r="K2359" s="113">
        <v>0</v>
      </c>
      <c r="L2359" s="113">
        <v>0</v>
      </c>
      <c r="M2359" s="113">
        <v>0</v>
      </c>
      <c r="N2359" s="113">
        <v>160457</v>
      </c>
    </row>
    <row r="2360" spans="1:14">
      <c r="A2360" s="269"/>
      <c r="B2360" s="269"/>
      <c r="C2360" s="111" t="s">
        <v>6134</v>
      </c>
      <c r="D2360" s="113">
        <v>0</v>
      </c>
      <c r="E2360" s="113">
        <v>0</v>
      </c>
      <c r="F2360" s="113">
        <v>1</v>
      </c>
      <c r="G2360" s="113">
        <v>0</v>
      </c>
      <c r="H2360" s="113">
        <v>0</v>
      </c>
      <c r="I2360" s="113">
        <v>0</v>
      </c>
      <c r="J2360" s="113">
        <v>0</v>
      </c>
      <c r="K2360" s="113">
        <v>0</v>
      </c>
      <c r="L2360" s="113">
        <v>1</v>
      </c>
      <c r="M2360" s="113">
        <v>0</v>
      </c>
      <c r="N2360" s="113">
        <v>44228</v>
      </c>
    </row>
    <row r="2361" spans="1:14">
      <c r="A2361" s="269"/>
      <c r="B2361" s="269"/>
      <c r="C2361" s="111" t="s">
        <v>2536</v>
      </c>
      <c r="D2361" s="113">
        <v>0</v>
      </c>
      <c r="E2361" s="113">
        <v>0</v>
      </c>
      <c r="F2361" s="113">
        <v>1</v>
      </c>
      <c r="G2361" s="113">
        <v>0</v>
      </c>
      <c r="H2361" s="113">
        <v>0</v>
      </c>
      <c r="I2361" s="113">
        <v>0</v>
      </c>
      <c r="J2361" s="113">
        <v>0</v>
      </c>
      <c r="K2361" s="113">
        <v>0</v>
      </c>
      <c r="L2361" s="113">
        <v>0</v>
      </c>
      <c r="M2361" s="113">
        <v>1</v>
      </c>
      <c r="N2361" s="113">
        <v>17265</v>
      </c>
    </row>
    <row r="2362" spans="1:14">
      <c r="A2362" s="269"/>
      <c r="B2362" s="269"/>
      <c r="C2362" s="111" t="s">
        <v>6135</v>
      </c>
      <c r="D2362" s="113">
        <v>1</v>
      </c>
      <c r="E2362" s="113">
        <v>0</v>
      </c>
      <c r="F2362" s="113">
        <v>0</v>
      </c>
      <c r="G2362" s="113">
        <v>0</v>
      </c>
      <c r="H2362" s="113">
        <v>0</v>
      </c>
      <c r="I2362" s="113">
        <v>0</v>
      </c>
      <c r="J2362" s="113">
        <v>1</v>
      </c>
      <c r="K2362" s="113">
        <v>0</v>
      </c>
      <c r="L2362" s="113">
        <v>0</v>
      </c>
      <c r="M2362" s="113">
        <v>0</v>
      </c>
      <c r="N2362" s="113">
        <v>47257</v>
      </c>
    </row>
    <row r="2363" spans="1:14" ht="34">
      <c r="A2363" s="269"/>
      <c r="B2363" s="269"/>
      <c r="C2363" s="121" t="s">
        <v>4027</v>
      </c>
      <c r="D2363" s="113">
        <v>0</v>
      </c>
      <c r="E2363" s="113">
        <v>0</v>
      </c>
      <c r="F2363" s="113">
        <v>1</v>
      </c>
      <c r="G2363" s="113">
        <v>0</v>
      </c>
      <c r="H2363" s="113">
        <v>0</v>
      </c>
      <c r="I2363" s="113">
        <v>0</v>
      </c>
      <c r="J2363" s="113">
        <v>0</v>
      </c>
      <c r="K2363" s="113">
        <v>0</v>
      </c>
      <c r="L2363" s="113">
        <v>0</v>
      </c>
      <c r="M2363" s="113">
        <v>1</v>
      </c>
      <c r="N2363" s="113">
        <v>249188</v>
      </c>
    </row>
    <row r="2364" spans="1:14" ht="34">
      <c r="A2364" s="269"/>
      <c r="B2364" s="269"/>
      <c r="C2364" s="121" t="s">
        <v>6136</v>
      </c>
      <c r="D2364" s="113">
        <v>0</v>
      </c>
      <c r="E2364" s="113">
        <v>0</v>
      </c>
      <c r="F2364" s="113">
        <v>1</v>
      </c>
      <c r="G2364" s="113">
        <v>0</v>
      </c>
      <c r="H2364" s="113">
        <v>0</v>
      </c>
      <c r="I2364" s="113">
        <v>0</v>
      </c>
      <c r="J2364" s="113">
        <v>1</v>
      </c>
      <c r="K2364" s="113">
        <v>0</v>
      </c>
      <c r="L2364" s="113">
        <v>0</v>
      </c>
      <c r="M2364" s="113">
        <v>0</v>
      </c>
      <c r="N2364" s="113">
        <v>3404</v>
      </c>
    </row>
    <row r="2365" spans="1:14" ht="17">
      <c r="A2365" s="269"/>
      <c r="B2365" s="269"/>
      <c r="C2365" s="122" t="s">
        <v>6052</v>
      </c>
      <c r="D2365" s="113">
        <v>1</v>
      </c>
      <c r="E2365" s="113">
        <v>0</v>
      </c>
      <c r="F2365" s="113">
        <v>0</v>
      </c>
      <c r="G2365" s="113">
        <v>0</v>
      </c>
      <c r="H2365" s="113">
        <v>0</v>
      </c>
      <c r="I2365" s="113">
        <v>0</v>
      </c>
      <c r="J2365" s="113">
        <v>0</v>
      </c>
      <c r="K2365" s="113">
        <v>0</v>
      </c>
      <c r="L2365" s="113">
        <v>1</v>
      </c>
      <c r="M2365" s="113">
        <v>0</v>
      </c>
      <c r="N2365" s="113">
        <v>2583</v>
      </c>
    </row>
    <row r="2366" spans="1:14" ht="17">
      <c r="A2366" s="269"/>
      <c r="B2366" s="269"/>
      <c r="C2366" s="122" t="s">
        <v>6137</v>
      </c>
      <c r="D2366" s="113">
        <v>2</v>
      </c>
      <c r="E2366" s="113">
        <v>0</v>
      </c>
      <c r="F2366" s="113">
        <v>0</v>
      </c>
      <c r="G2366" s="113">
        <v>0</v>
      </c>
      <c r="H2366" s="113">
        <v>0</v>
      </c>
      <c r="I2366" s="113">
        <v>0</v>
      </c>
      <c r="J2366" s="113">
        <v>0</v>
      </c>
      <c r="K2366" s="113">
        <v>1</v>
      </c>
      <c r="L2366" s="113">
        <v>1</v>
      </c>
      <c r="M2366" s="113">
        <v>0</v>
      </c>
      <c r="N2366" s="113">
        <v>23484</v>
      </c>
    </row>
    <row r="2367" spans="1:14" ht="17">
      <c r="A2367" s="269"/>
      <c r="B2367" s="269"/>
      <c r="C2367" s="122" t="s">
        <v>3175</v>
      </c>
      <c r="D2367" s="113">
        <v>1</v>
      </c>
      <c r="E2367" s="113">
        <v>0</v>
      </c>
      <c r="F2367" s="113">
        <v>2</v>
      </c>
      <c r="G2367" s="113">
        <v>0</v>
      </c>
      <c r="H2367" s="113">
        <v>0</v>
      </c>
      <c r="I2367" s="113">
        <v>0</v>
      </c>
      <c r="J2367" s="113">
        <v>1</v>
      </c>
      <c r="K2367" s="113">
        <v>0</v>
      </c>
      <c r="L2367" s="113">
        <v>2</v>
      </c>
      <c r="M2367" s="113">
        <v>0</v>
      </c>
      <c r="N2367" s="113">
        <v>135107</v>
      </c>
    </row>
    <row r="2368" spans="1:14">
      <c r="A2368" s="269"/>
      <c r="B2368" s="269"/>
      <c r="C2368" s="116" t="s">
        <v>4031</v>
      </c>
      <c r="D2368" s="113">
        <v>2</v>
      </c>
      <c r="E2368" s="113">
        <v>0</v>
      </c>
      <c r="F2368" s="113">
        <v>2</v>
      </c>
      <c r="G2368" s="113">
        <v>0</v>
      </c>
      <c r="H2368" s="113">
        <v>0</v>
      </c>
      <c r="I2368" s="113">
        <v>0</v>
      </c>
      <c r="J2368" s="113">
        <v>2</v>
      </c>
      <c r="K2368" s="113">
        <v>0</v>
      </c>
      <c r="L2368" s="113">
        <v>1</v>
      </c>
      <c r="M2368" s="113">
        <v>1</v>
      </c>
      <c r="N2368" s="113">
        <v>55794</v>
      </c>
    </row>
    <row r="2369" spans="1:14" ht="17">
      <c r="A2369" s="269"/>
      <c r="B2369" s="269"/>
      <c r="C2369" s="122" t="s">
        <v>2835</v>
      </c>
      <c r="D2369" s="113">
        <v>2</v>
      </c>
      <c r="E2369" s="113">
        <v>0</v>
      </c>
      <c r="F2369" s="113">
        <v>0</v>
      </c>
      <c r="G2369" s="113">
        <v>0</v>
      </c>
      <c r="H2369" s="113">
        <v>0</v>
      </c>
      <c r="I2369" s="113">
        <v>0</v>
      </c>
      <c r="J2369" s="113">
        <v>1</v>
      </c>
      <c r="K2369" s="113">
        <v>0</v>
      </c>
      <c r="L2369" s="113">
        <v>1</v>
      </c>
      <c r="M2369" s="113">
        <v>0</v>
      </c>
      <c r="N2369" s="113">
        <v>242488</v>
      </c>
    </row>
    <row r="2370" spans="1:14">
      <c r="A2370" s="269"/>
      <c r="B2370" s="269"/>
      <c r="C2370" s="116" t="s">
        <v>5414</v>
      </c>
      <c r="D2370" s="113">
        <v>1</v>
      </c>
      <c r="E2370" s="113">
        <v>0</v>
      </c>
      <c r="F2370" s="113">
        <v>0</v>
      </c>
      <c r="G2370" s="113">
        <v>0</v>
      </c>
      <c r="H2370" s="113">
        <v>0</v>
      </c>
      <c r="I2370" s="113">
        <v>0</v>
      </c>
      <c r="J2370" s="113">
        <v>0</v>
      </c>
      <c r="K2370" s="113">
        <v>1</v>
      </c>
      <c r="L2370" s="113">
        <v>0</v>
      </c>
      <c r="M2370" s="113">
        <v>0</v>
      </c>
      <c r="N2370" s="113">
        <v>30212</v>
      </c>
    </row>
    <row r="2371" spans="1:14" ht="37">
      <c r="A2371" s="269"/>
      <c r="B2371" s="269"/>
      <c r="C2371" s="122" t="s">
        <v>7718</v>
      </c>
      <c r="D2371" s="113">
        <v>1</v>
      </c>
      <c r="E2371" s="113">
        <v>2</v>
      </c>
      <c r="F2371" s="113">
        <v>1</v>
      </c>
      <c r="G2371" s="113">
        <v>0</v>
      </c>
      <c r="H2371" s="113">
        <v>0</v>
      </c>
      <c r="I2371" s="113">
        <v>0</v>
      </c>
      <c r="J2371" s="113">
        <v>0</v>
      </c>
      <c r="K2371" s="113">
        <v>1</v>
      </c>
      <c r="L2371" s="113">
        <v>1</v>
      </c>
      <c r="M2371" s="113">
        <v>1</v>
      </c>
      <c r="N2371" s="113">
        <v>94943</v>
      </c>
    </row>
    <row r="2372" spans="1:14" ht="17">
      <c r="A2372" s="269"/>
      <c r="B2372" s="269"/>
      <c r="C2372" s="122" t="s">
        <v>3520</v>
      </c>
      <c r="D2372" s="113">
        <v>1</v>
      </c>
      <c r="E2372" s="113">
        <v>0</v>
      </c>
      <c r="F2372" s="113">
        <v>1</v>
      </c>
      <c r="G2372" s="113">
        <v>0</v>
      </c>
      <c r="H2372" s="113">
        <v>0</v>
      </c>
      <c r="I2372" s="113">
        <v>0</v>
      </c>
      <c r="J2372" s="113">
        <v>0</v>
      </c>
      <c r="K2372" s="113">
        <v>0</v>
      </c>
      <c r="L2372" s="113">
        <v>2</v>
      </c>
      <c r="M2372" s="113">
        <v>0</v>
      </c>
      <c r="N2372" s="113">
        <v>234928</v>
      </c>
    </row>
    <row r="2373" spans="1:14" ht="17">
      <c r="A2373" s="269"/>
      <c r="B2373" s="269"/>
      <c r="C2373" s="122" t="s">
        <v>4038</v>
      </c>
      <c r="D2373" s="113">
        <v>2</v>
      </c>
      <c r="E2373" s="113">
        <v>0</v>
      </c>
      <c r="F2373" s="113">
        <v>0</v>
      </c>
      <c r="G2373" s="113">
        <v>0</v>
      </c>
      <c r="H2373" s="113">
        <v>0</v>
      </c>
      <c r="I2373" s="113">
        <v>0</v>
      </c>
      <c r="J2373" s="113">
        <v>0</v>
      </c>
      <c r="K2373" s="113">
        <v>0</v>
      </c>
      <c r="L2373" s="113">
        <v>1</v>
      </c>
      <c r="M2373" s="113">
        <v>1</v>
      </c>
      <c r="N2373" s="113">
        <v>6745</v>
      </c>
    </row>
    <row r="2374" spans="1:14" ht="17">
      <c r="A2374" s="269"/>
      <c r="B2374" s="269"/>
      <c r="C2374" s="122" t="s">
        <v>4039</v>
      </c>
      <c r="D2374" s="113">
        <v>2</v>
      </c>
      <c r="E2374" s="113">
        <v>1</v>
      </c>
      <c r="F2374" s="113">
        <v>0</v>
      </c>
      <c r="G2374" s="113">
        <v>0</v>
      </c>
      <c r="H2374" s="113">
        <v>0</v>
      </c>
      <c r="I2374" s="113">
        <v>0</v>
      </c>
      <c r="J2374" s="113">
        <v>1</v>
      </c>
      <c r="K2374" s="113">
        <v>0</v>
      </c>
      <c r="L2374" s="113">
        <v>2</v>
      </c>
      <c r="M2374" s="113">
        <v>0</v>
      </c>
      <c r="N2374" s="113">
        <v>94755</v>
      </c>
    </row>
    <row r="2375" spans="1:14" ht="34">
      <c r="A2375" s="269"/>
      <c r="B2375" s="269"/>
      <c r="C2375" s="122" t="s">
        <v>4040</v>
      </c>
      <c r="D2375" s="113">
        <v>2</v>
      </c>
      <c r="E2375" s="113">
        <v>0</v>
      </c>
      <c r="F2375" s="113">
        <v>0</v>
      </c>
      <c r="G2375" s="113">
        <v>0</v>
      </c>
      <c r="H2375" s="113">
        <v>0</v>
      </c>
      <c r="I2375" s="113">
        <v>0</v>
      </c>
      <c r="J2375" s="113">
        <v>0</v>
      </c>
      <c r="K2375" s="113">
        <v>0</v>
      </c>
      <c r="L2375" s="113">
        <v>1</v>
      </c>
      <c r="M2375" s="113">
        <v>1</v>
      </c>
      <c r="N2375" s="113">
        <v>451938</v>
      </c>
    </row>
    <row r="2376" spans="1:14" ht="34">
      <c r="A2376" s="269"/>
      <c r="B2376" s="269"/>
      <c r="C2376" s="122" t="s">
        <v>3727</v>
      </c>
      <c r="D2376" s="113">
        <v>0</v>
      </c>
      <c r="E2376" s="113">
        <v>0</v>
      </c>
      <c r="F2376" s="113">
        <v>1</v>
      </c>
      <c r="G2376" s="113">
        <v>0</v>
      </c>
      <c r="H2376" s="113">
        <v>0</v>
      </c>
      <c r="I2376" s="113">
        <v>0</v>
      </c>
      <c r="J2376" s="113">
        <v>0</v>
      </c>
      <c r="K2376" s="113">
        <v>1</v>
      </c>
      <c r="L2376" s="113">
        <v>0</v>
      </c>
      <c r="M2376" s="113">
        <v>0</v>
      </c>
      <c r="N2376" s="113">
        <v>22896</v>
      </c>
    </row>
    <row r="2377" spans="1:14">
      <c r="A2377" s="269"/>
      <c r="B2377" s="268" t="s">
        <v>1951</v>
      </c>
      <c r="C2377" s="123"/>
      <c r="D2377" s="112">
        <v>2</v>
      </c>
      <c r="E2377" s="112">
        <v>0</v>
      </c>
      <c r="F2377" s="112">
        <v>3</v>
      </c>
      <c r="G2377" s="112">
        <v>0</v>
      </c>
      <c r="H2377" s="112">
        <v>0</v>
      </c>
      <c r="I2377" s="112">
        <v>0</v>
      </c>
      <c r="J2377" s="112"/>
      <c r="K2377" s="112"/>
      <c r="L2377" s="112"/>
      <c r="M2377" s="112"/>
      <c r="N2377" s="112"/>
    </row>
    <row r="2378" spans="1:14" ht="51">
      <c r="A2378" s="269"/>
      <c r="B2378" s="268"/>
      <c r="C2378" s="122" t="s">
        <v>6138</v>
      </c>
      <c r="D2378" s="113">
        <v>1</v>
      </c>
      <c r="E2378" s="113">
        <v>0</v>
      </c>
      <c r="F2378" s="113">
        <v>0</v>
      </c>
      <c r="G2378" s="113">
        <v>0</v>
      </c>
      <c r="H2378" s="113">
        <v>0</v>
      </c>
      <c r="I2378" s="113">
        <v>0</v>
      </c>
      <c r="J2378" s="113">
        <v>0</v>
      </c>
      <c r="K2378" s="113">
        <v>1</v>
      </c>
      <c r="L2378" s="113">
        <v>0</v>
      </c>
      <c r="M2378" s="113">
        <v>0</v>
      </c>
      <c r="N2378" s="113">
        <v>49755</v>
      </c>
    </row>
    <row r="2379" spans="1:14">
      <c r="A2379" s="269"/>
      <c r="B2379" s="268"/>
      <c r="C2379" s="116" t="s">
        <v>4045</v>
      </c>
      <c r="D2379" s="113">
        <v>0</v>
      </c>
      <c r="E2379" s="113">
        <v>0</v>
      </c>
      <c r="F2379" s="113">
        <v>1</v>
      </c>
      <c r="G2379" s="113">
        <v>0</v>
      </c>
      <c r="H2379" s="113">
        <v>0</v>
      </c>
      <c r="I2379" s="113">
        <v>0</v>
      </c>
      <c r="J2379" s="113">
        <v>0</v>
      </c>
      <c r="K2379" s="113">
        <v>0</v>
      </c>
      <c r="L2379" s="113">
        <v>1</v>
      </c>
      <c r="M2379" s="113">
        <v>0</v>
      </c>
      <c r="N2379" s="113">
        <v>4534</v>
      </c>
    </row>
    <row r="2380" spans="1:14">
      <c r="A2380" s="269"/>
      <c r="B2380" s="268"/>
      <c r="C2380" s="116" t="s">
        <v>4046</v>
      </c>
      <c r="D2380" s="113">
        <v>0</v>
      </c>
      <c r="E2380" s="113">
        <v>0</v>
      </c>
      <c r="F2380" s="113">
        <v>1</v>
      </c>
      <c r="G2380" s="113">
        <v>0</v>
      </c>
      <c r="H2380" s="113">
        <v>0</v>
      </c>
      <c r="I2380" s="113">
        <v>0</v>
      </c>
      <c r="J2380" s="113">
        <v>0</v>
      </c>
      <c r="K2380" s="113">
        <v>0</v>
      </c>
      <c r="L2380" s="113">
        <v>0</v>
      </c>
      <c r="M2380" s="113">
        <v>1</v>
      </c>
      <c r="N2380" s="113">
        <v>29237</v>
      </c>
    </row>
    <row r="2381" spans="1:14" ht="68">
      <c r="A2381" s="269"/>
      <c r="B2381" s="268"/>
      <c r="C2381" s="122" t="s">
        <v>6139</v>
      </c>
      <c r="D2381" s="113">
        <v>1</v>
      </c>
      <c r="E2381" s="113">
        <v>0</v>
      </c>
      <c r="F2381" s="113">
        <v>1</v>
      </c>
      <c r="G2381" s="113">
        <v>0</v>
      </c>
      <c r="H2381" s="113">
        <v>0</v>
      </c>
      <c r="I2381" s="113">
        <v>0</v>
      </c>
      <c r="J2381" s="113">
        <v>0</v>
      </c>
      <c r="K2381" s="113">
        <v>0</v>
      </c>
      <c r="L2381" s="113">
        <v>1</v>
      </c>
      <c r="M2381" s="113">
        <v>1</v>
      </c>
      <c r="N2381" s="113">
        <v>32628</v>
      </c>
    </row>
    <row r="2382" spans="1:14">
      <c r="A2382" s="269"/>
      <c r="B2382" s="268" t="s">
        <v>1955</v>
      </c>
      <c r="C2382" s="123"/>
      <c r="D2382" s="112">
        <v>55</v>
      </c>
      <c r="E2382" s="112">
        <v>7</v>
      </c>
      <c r="F2382" s="112">
        <v>7</v>
      </c>
      <c r="G2382" s="112">
        <v>0</v>
      </c>
      <c r="H2382" s="112">
        <v>0</v>
      </c>
      <c r="I2382" s="112">
        <v>1</v>
      </c>
      <c r="J2382" s="112"/>
      <c r="K2382" s="112"/>
      <c r="L2382" s="112"/>
      <c r="M2382" s="112"/>
      <c r="N2382" s="112"/>
    </row>
    <row r="2383" spans="1:14" ht="85">
      <c r="A2383" s="269"/>
      <c r="B2383" s="268"/>
      <c r="C2383" s="122" t="s">
        <v>4047</v>
      </c>
      <c r="D2383" s="113">
        <v>1</v>
      </c>
      <c r="E2383" s="113">
        <v>0</v>
      </c>
      <c r="F2383" s="113">
        <v>0</v>
      </c>
      <c r="G2383" s="113">
        <v>0</v>
      </c>
      <c r="H2383" s="113">
        <v>0</v>
      </c>
      <c r="I2383" s="113">
        <v>0</v>
      </c>
      <c r="J2383" s="113">
        <v>1</v>
      </c>
      <c r="K2383" s="113">
        <v>0</v>
      </c>
      <c r="L2383" s="113">
        <v>0</v>
      </c>
      <c r="M2383" s="113">
        <v>0</v>
      </c>
      <c r="N2383" s="113"/>
    </row>
    <row r="2384" spans="1:14" ht="17">
      <c r="A2384" s="269"/>
      <c r="B2384" s="268"/>
      <c r="C2384" s="122" t="s">
        <v>6140</v>
      </c>
      <c r="D2384" s="113">
        <v>1</v>
      </c>
      <c r="E2384" s="113">
        <v>0</v>
      </c>
      <c r="F2384" s="113">
        <v>0</v>
      </c>
      <c r="G2384" s="113">
        <v>0</v>
      </c>
      <c r="H2384" s="113">
        <v>0</v>
      </c>
      <c r="I2384" s="113">
        <v>0</v>
      </c>
      <c r="J2384" s="113">
        <v>0</v>
      </c>
      <c r="K2384" s="113">
        <v>1</v>
      </c>
      <c r="L2384" s="113">
        <v>0</v>
      </c>
      <c r="M2384" s="113">
        <v>0</v>
      </c>
      <c r="N2384" s="113"/>
    </row>
    <row r="2385" spans="1:14" ht="85">
      <c r="A2385" s="269"/>
      <c r="B2385" s="268"/>
      <c r="C2385" s="122" t="s">
        <v>4048</v>
      </c>
      <c r="D2385" s="113">
        <v>0</v>
      </c>
      <c r="E2385" s="113">
        <v>2</v>
      </c>
      <c r="F2385" s="113">
        <v>0</v>
      </c>
      <c r="G2385" s="113">
        <v>0</v>
      </c>
      <c r="H2385" s="113">
        <v>0</v>
      </c>
      <c r="I2385" s="113">
        <v>0</v>
      </c>
      <c r="J2385" s="113">
        <v>0</v>
      </c>
      <c r="K2385" s="113">
        <v>0</v>
      </c>
      <c r="L2385" s="113">
        <v>1</v>
      </c>
      <c r="M2385" s="113">
        <v>1</v>
      </c>
      <c r="N2385" s="113"/>
    </row>
    <row r="2386" spans="1:14">
      <c r="A2386" s="269"/>
      <c r="B2386" s="268"/>
      <c r="C2386" s="116" t="s">
        <v>2804</v>
      </c>
      <c r="D2386" s="113">
        <v>1</v>
      </c>
      <c r="E2386" s="113">
        <v>0</v>
      </c>
      <c r="F2386" s="113">
        <v>0</v>
      </c>
      <c r="G2386" s="113">
        <v>0</v>
      </c>
      <c r="H2386" s="113">
        <v>0</v>
      </c>
      <c r="I2386" s="113">
        <v>0</v>
      </c>
      <c r="J2386" s="113">
        <v>0</v>
      </c>
      <c r="K2386" s="113">
        <v>1</v>
      </c>
      <c r="L2386" s="113">
        <v>0</v>
      </c>
      <c r="M2386" s="113">
        <v>0</v>
      </c>
      <c r="N2386" s="113"/>
    </row>
    <row r="2387" spans="1:14" ht="17">
      <c r="A2387" s="269"/>
      <c r="B2387" s="268"/>
      <c r="C2387" s="122" t="s">
        <v>6141</v>
      </c>
      <c r="D2387" s="113">
        <v>0</v>
      </c>
      <c r="E2387" s="113">
        <v>0</v>
      </c>
      <c r="F2387" s="113">
        <v>0</v>
      </c>
      <c r="G2387" s="113">
        <v>0</v>
      </c>
      <c r="H2387" s="113">
        <v>0</v>
      </c>
      <c r="I2387" s="113">
        <v>1</v>
      </c>
      <c r="J2387" s="113">
        <v>1</v>
      </c>
      <c r="K2387" s="113">
        <v>0</v>
      </c>
      <c r="L2387" s="113">
        <v>0</v>
      </c>
      <c r="M2387" s="113">
        <v>0</v>
      </c>
      <c r="N2387" s="113"/>
    </row>
    <row r="2388" spans="1:14" ht="88">
      <c r="A2388" s="269"/>
      <c r="B2388" s="268"/>
      <c r="C2388" s="122" t="s">
        <v>7719</v>
      </c>
      <c r="D2388" s="113">
        <v>6</v>
      </c>
      <c r="E2388" s="113">
        <v>0</v>
      </c>
      <c r="F2388" s="113">
        <v>1</v>
      </c>
      <c r="G2388" s="113">
        <v>0</v>
      </c>
      <c r="H2388" s="113">
        <v>0</v>
      </c>
      <c r="I2388" s="113">
        <v>0</v>
      </c>
      <c r="J2388" s="113">
        <v>1</v>
      </c>
      <c r="K2388" s="113">
        <v>0</v>
      </c>
      <c r="L2388" s="113">
        <v>3</v>
      </c>
      <c r="M2388" s="113">
        <v>2</v>
      </c>
      <c r="N2388" s="113"/>
    </row>
    <row r="2389" spans="1:14" ht="17">
      <c r="A2389" s="269"/>
      <c r="B2389" s="268"/>
      <c r="C2389" s="122" t="s">
        <v>5573</v>
      </c>
      <c r="D2389" s="113">
        <v>1</v>
      </c>
      <c r="E2389" s="113">
        <v>0</v>
      </c>
      <c r="F2389" s="113">
        <v>0</v>
      </c>
      <c r="G2389" s="113">
        <v>0</v>
      </c>
      <c r="H2389" s="113">
        <v>0</v>
      </c>
      <c r="I2389" s="113">
        <v>0</v>
      </c>
      <c r="J2389" s="113">
        <v>1</v>
      </c>
      <c r="K2389" s="113">
        <v>0</v>
      </c>
      <c r="L2389" s="113">
        <v>0</v>
      </c>
      <c r="M2389" s="113">
        <v>0</v>
      </c>
      <c r="N2389" s="113"/>
    </row>
    <row r="2390" spans="1:14" ht="85">
      <c r="A2390" s="269"/>
      <c r="B2390" s="268"/>
      <c r="C2390" s="122" t="s">
        <v>6142</v>
      </c>
      <c r="D2390" s="113">
        <v>27</v>
      </c>
      <c r="E2390" s="113">
        <v>1</v>
      </c>
      <c r="F2390" s="113">
        <v>2</v>
      </c>
      <c r="G2390" s="113">
        <v>0</v>
      </c>
      <c r="H2390" s="113">
        <v>0</v>
      </c>
      <c r="I2390" s="113">
        <v>0</v>
      </c>
      <c r="J2390" s="113">
        <v>8</v>
      </c>
      <c r="K2390" s="113">
        <v>9</v>
      </c>
      <c r="L2390" s="113">
        <v>4</v>
      </c>
      <c r="M2390" s="113">
        <v>9</v>
      </c>
      <c r="N2390" s="113"/>
    </row>
    <row r="2391" spans="1:14" ht="17">
      <c r="A2391" s="269"/>
      <c r="B2391" s="268"/>
      <c r="C2391" s="122" t="s">
        <v>4050</v>
      </c>
      <c r="D2391" s="113">
        <v>1</v>
      </c>
      <c r="E2391" s="113">
        <v>0</v>
      </c>
      <c r="F2391" s="113">
        <v>0</v>
      </c>
      <c r="G2391" s="113">
        <v>0</v>
      </c>
      <c r="H2391" s="113">
        <v>0</v>
      </c>
      <c r="I2391" s="113">
        <v>0</v>
      </c>
      <c r="J2391" s="113">
        <v>0</v>
      </c>
      <c r="K2391" s="113">
        <v>0</v>
      </c>
      <c r="L2391" s="113">
        <v>0</v>
      </c>
      <c r="M2391" s="113">
        <v>1</v>
      </c>
      <c r="N2391" s="113"/>
    </row>
    <row r="2392" spans="1:14" ht="85">
      <c r="A2392" s="269"/>
      <c r="B2392" s="268"/>
      <c r="C2392" s="122" t="s">
        <v>4051</v>
      </c>
      <c r="D2392" s="113">
        <v>0</v>
      </c>
      <c r="E2392" s="113">
        <v>1</v>
      </c>
      <c r="F2392" s="113">
        <v>0</v>
      </c>
      <c r="G2392" s="113">
        <v>0</v>
      </c>
      <c r="H2392" s="113">
        <v>0</v>
      </c>
      <c r="I2392" s="113">
        <v>0</v>
      </c>
      <c r="J2392" s="113">
        <v>0</v>
      </c>
      <c r="K2392" s="113">
        <v>0</v>
      </c>
      <c r="L2392" s="113">
        <v>0</v>
      </c>
      <c r="M2392" s="113">
        <v>1</v>
      </c>
      <c r="N2392" s="113"/>
    </row>
    <row r="2393" spans="1:14" ht="17">
      <c r="A2393" s="269"/>
      <c r="B2393" s="268"/>
      <c r="C2393" s="122" t="s">
        <v>6143</v>
      </c>
      <c r="D2393" s="113">
        <v>4</v>
      </c>
      <c r="E2393" s="113">
        <v>2</v>
      </c>
      <c r="F2393" s="113">
        <v>2</v>
      </c>
      <c r="G2393" s="113">
        <v>0</v>
      </c>
      <c r="H2393" s="113">
        <v>0</v>
      </c>
      <c r="I2393" s="113">
        <v>0</v>
      </c>
      <c r="J2393" s="113">
        <v>0</v>
      </c>
      <c r="K2393" s="113">
        <v>2</v>
      </c>
      <c r="L2393" s="113">
        <v>1</v>
      </c>
      <c r="M2393" s="113">
        <v>5</v>
      </c>
      <c r="N2393" s="113"/>
    </row>
    <row r="2394" spans="1:14">
      <c r="A2394" s="269"/>
      <c r="B2394" s="268"/>
      <c r="C2394" s="116" t="s">
        <v>6144</v>
      </c>
      <c r="D2394" s="113">
        <v>1</v>
      </c>
      <c r="E2394" s="113">
        <v>0</v>
      </c>
      <c r="F2394" s="113">
        <v>0</v>
      </c>
      <c r="G2394" s="113">
        <v>0</v>
      </c>
      <c r="H2394" s="113">
        <v>0</v>
      </c>
      <c r="I2394" s="113">
        <v>0</v>
      </c>
      <c r="J2394" s="113">
        <v>0</v>
      </c>
      <c r="K2394" s="113">
        <v>0</v>
      </c>
      <c r="L2394" s="113">
        <v>0</v>
      </c>
      <c r="M2394" s="113">
        <v>1</v>
      </c>
      <c r="N2394" s="113"/>
    </row>
    <row r="2395" spans="1:14" ht="34">
      <c r="A2395" s="269"/>
      <c r="B2395" s="268"/>
      <c r="C2395" s="122" t="s">
        <v>2657</v>
      </c>
      <c r="D2395" s="113">
        <v>1</v>
      </c>
      <c r="E2395" s="113">
        <v>0</v>
      </c>
      <c r="F2395" s="113">
        <v>0</v>
      </c>
      <c r="G2395" s="113">
        <v>0</v>
      </c>
      <c r="H2395" s="113">
        <v>0</v>
      </c>
      <c r="I2395" s="113">
        <v>0</v>
      </c>
      <c r="J2395" s="113">
        <v>0</v>
      </c>
      <c r="K2395" s="113">
        <v>1</v>
      </c>
      <c r="L2395" s="113">
        <v>0</v>
      </c>
      <c r="M2395" s="113">
        <v>0</v>
      </c>
      <c r="N2395" s="113"/>
    </row>
    <row r="2396" spans="1:14" ht="17">
      <c r="A2396" s="269"/>
      <c r="B2396" s="268"/>
      <c r="C2396" s="122" t="s">
        <v>6145</v>
      </c>
      <c r="D2396" s="113">
        <v>1</v>
      </c>
      <c r="E2396" s="113">
        <v>0</v>
      </c>
      <c r="F2396" s="113">
        <v>1</v>
      </c>
      <c r="G2396" s="113">
        <v>0</v>
      </c>
      <c r="H2396" s="113">
        <v>0</v>
      </c>
      <c r="I2396" s="113">
        <v>0</v>
      </c>
      <c r="J2396" s="113">
        <v>0</v>
      </c>
      <c r="K2396" s="113">
        <v>0</v>
      </c>
      <c r="L2396" s="113">
        <v>0</v>
      </c>
      <c r="M2396" s="113">
        <v>2</v>
      </c>
      <c r="N2396" s="113"/>
    </row>
    <row r="2397" spans="1:14" ht="102">
      <c r="A2397" s="269"/>
      <c r="B2397" s="268"/>
      <c r="C2397" s="122" t="s">
        <v>4054</v>
      </c>
      <c r="D2397" s="113">
        <v>3</v>
      </c>
      <c r="E2397" s="113">
        <v>0</v>
      </c>
      <c r="F2397" s="113">
        <v>1</v>
      </c>
      <c r="G2397" s="113">
        <v>0</v>
      </c>
      <c r="H2397" s="113">
        <v>0</v>
      </c>
      <c r="I2397" s="113">
        <v>0</v>
      </c>
      <c r="J2397" s="113">
        <v>1</v>
      </c>
      <c r="K2397" s="113">
        <v>0</v>
      </c>
      <c r="L2397" s="113">
        <v>1</v>
      </c>
      <c r="M2397" s="113">
        <v>2</v>
      </c>
      <c r="N2397" s="113"/>
    </row>
    <row r="2398" spans="1:14" ht="102">
      <c r="A2398" s="269"/>
      <c r="B2398" s="268"/>
      <c r="C2398" s="122" t="s">
        <v>6146</v>
      </c>
      <c r="D2398" s="113">
        <v>1</v>
      </c>
      <c r="E2398" s="113">
        <v>1</v>
      </c>
      <c r="F2398" s="113">
        <v>0</v>
      </c>
      <c r="G2398" s="113">
        <v>0</v>
      </c>
      <c r="H2398" s="113">
        <v>0</v>
      </c>
      <c r="I2398" s="113">
        <v>0</v>
      </c>
      <c r="J2398" s="113">
        <v>0</v>
      </c>
      <c r="K2398" s="113">
        <v>2</v>
      </c>
      <c r="L2398" s="113">
        <v>0</v>
      </c>
      <c r="M2398" s="113">
        <v>0</v>
      </c>
      <c r="N2398" s="113"/>
    </row>
    <row r="2399" spans="1:14" ht="17">
      <c r="A2399" s="269"/>
      <c r="B2399" s="268"/>
      <c r="C2399" s="122" t="s">
        <v>3925</v>
      </c>
      <c r="D2399" s="113">
        <v>3</v>
      </c>
      <c r="E2399" s="113">
        <v>0</v>
      </c>
      <c r="F2399" s="113">
        <v>0</v>
      </c>
      <c r="G2399" s="113">
        <v>0</v>
      </c>
      <c r="H2399" s="113">
        <v>0</v>
      </c>
      <c r="I2399" s="113">
        <v>0</v>
      </c>
      <c r="J2399" s="113">
        <v>1</v>
      </c>
      <c r="K2399" s="113">
        <v>0</v>
      </c>
      <c r="L2399" s="113">
        <v>0</v>
      </c>
      <c r="M2399" s="113">
        <v>2</v>
      </c>
      <c r="N2399" s="113"/>
    </row>
    <row r="2400" spans="1:14" ht="17">
      <c r="A2400" s="269"/>
      <c r="B2400" s="268"/>
      <c r="C2400" s="122" t="s">
        <v>2696</v>
      </c>
      <c r="D2400" s="113">
        <v>1</v>
      </c>
      <c r="E2400" s="113">
        <v>0</v>
      </c>
      <c r="F2400" s="113">
        <v>0</v>
      </c>
      <c r="G2400" s="113">
        <v>0</v>
      </c>
      <c r="H2400" s="113">
        <v>0</v>
      </c>
      <c r="I2400" s="113">
        <v>0</v>
      </c>
      <c r="J2400" s="113">
        <v>0</v>
      </c>
      <c r="K2400" s="113">
        <v>1</v>
      </c>
      <c r="L2400" s="113">
        <v>0</v>
      </c>
      <c r="M2400" s="113">
        <v>0</v>
      </c>
      <c r="N2400" s="113"/>
    </row>
    <row r="2401" spans="1:14" ht="17">
      <c r="A2401" s="269"/>
      <c r="B2401" s="268"/>
      <c r="C2401" s="122" t="s">
        <v>2763</v>
      </c>
      <c r="D2401" s="113">
        <v>2</v>
      </c>
      <c r="E2401" s="113">
        <v>0</v>
      </c>
      <c r="F2401" s="113">
        <v>0</v>
      </c>
      <c r="G2401" s="113">
        <v>0</v>
      </c>
      <c r="H2401" s="113">
        <v>0</v>
      </c>
      <c r="I2401" s="113">
        <v>0</v>
      </c>
      <c r="J2401" s="113">
        <v>2</v>
      </c>
      <c r="K2401" s="113">
        <v>0</v>
      </c>
      <c r="L2401" s="113">
        <v>0</v>
      </c>
      <c r="M2401" s="113">
        <v>0</v>
      </c>
      <c r="N2401" s="113"/>
    </row>
    <row r="2402" spans="1:14">
      <c r="A2402" s="269"/>
      <c r="B2402" s="268" t="s">
        <v>1963</v>
      </c>
      <c r="C2402" s="123"/>
      <c r="D2402" s="112">
        <v>0</v>
      </c>
      <c r="E2402" s="112">
        <v>0</v>
      </c>
      <c r="F2402" s="112">
        <v>2</v>
      </c>
      <c r="G2402" s="112">
        <v>0</v>
      </c>
      <c r="H2402" s="112">
        <v>0</v>
      </c>
      <c r="I2402" s="112">
        <v>0</v>
      </c>
      <c r="J2402" s="112"/>
      <c r="K2402" s="112"/>
      <c r="L2402" s="112"/>
      <c r="M2402" s="112"/>
      <c r="N2402" s="112"/>
    </row>
    <row r="2403" spans="1:14" ht="20">
      <c r="A2403" s="269"/>
      <c r="B2403" s="268"/>
      <c r="C2403" s="122" t="s">
        <v>7720</v>
      </c>
      <c r="D2403" s="113">
        <v>0</v>
      </c>
      <c r="E2403" s="113">
        <v>0</v>
      </c>
      <c r="F2403" s="113">
        <v>2</v>
      </c>
      <c r="G2403" s="113">
        <v>0</v>
      </c>
      <c r="H2403" s="113">
        <v>0</v>
      </c>
      <c r="I2403" s="113">
        <v>0</v>
      </c>
      <c r="J2403" s="113">
        <v>0</v>
      </c>
      <c r="K2403" s="113">
        <v>1</v>
      </c>
      <c r="L2403" s="113">
        <v>0</v>
      </c>
      <c r="M2403" s="113">
        <v>0</v>
      </c>
      <c r="N2403" s="113"/>
    </row>
    <row r="2404" spans="1:14">
      <c r="A2404" s="269"/>
      <c r="B2404" s="268" t="s">
        <v>2259</v>
      </c>
      <c r="C2404" s="123"/>
      <c r="D2404" s="112">
        <v>1</v>
      </c>
      <c r="E2404" s="112">
        <v>0</v>
      </c>
      <c r="F2404" s="112">
        <v>0</v>
      </c>
      <c r="G2404" s="112">
        <v>0</v>
      </c>
      <c r="H2404" s="112">
        <v>0</v>
      </c>
      <c r="I2404" s="112">
        <v>0</v>
      </c>
      <c r="J2404" s="112"/>
      <c r="K2404" s="112"/>
      <c r="L2404" s="112"/>
      <c r="M2404" s="112"/>
      <c r="N2404" s="112"/>
    </row>
    <row r="2405" spans="1:14" ht="51">
      <c r="A2405" s="269"/>
      <c r="B2405" s="268"/>
      <c r="C2405" s="122" t="s">
        <v>4061</v>
      </c>
      <c r="D2405" s="113">
        <v>1</v>
      </c>
      <c r="E2405" s="113">
        <v>0</v>
      </c>
      <c r="F2405" s="113">
        <v>0</v>
      </c>
      <c r="G2405" s="113">
        <v>0</v>
      </c>
      <c r="H2405" s="113">
        <v>0</v>
      </c>
      <c r="I2405" s="113">
        <v>0</v>
      </c>
      <c r="J2405" s="113">
        <v>0</v>
      </c>
      <c r="K2405" s="113">
        <v>0</v>
      </c>
      <c r="L2405" s="113">
        <v>0</v>
      </c>
      <c r="M2405" s="113">
        <v>1</v>
      </c>
      <c r="N2405" s="113"/>
    </row>
    <row r="2406" spans="1:14">
      <c r="A2406" s="269" t="s">
        <v>131</v>
      </c>
      <c r="B2406" s="117" t="s">
        <v>1904</v>
      </c>
      <c r="C2406" s="123"/>
      <c r="D2406" s="112">
        <v>449</v>
      </c>
      <c r="E2406" s="112">
        <v>67</v>
      </c>
      <c r="F2406" s="112">
        <v>105</v>
      </c>
      <c r="G2406" s="112">
        <v>7</v>
      </c>
      <c r="H2406" s="112">
        <v>4</v>
      </c>
      <c r="I2406" s="112">
        <v>19</v>
      </c>
      <c r="J2406" s="112"/>
      <c r="K2406" s="112"/>
      <c r="L2406" s="112"/>
      <c r="M2406" s="112"/>
      <c r="N2406" s="112"/>
    </row>
    <row r="2407" spans="1:14">
      <c r="A2407" s="269"/>
      <c r="B2407" s="268" t="s">
        <v>1905</v>
      </c>
      <c r="C2407" s="123"/>
      <c r="D2407" s="112">
        <v>376</v>
      </c>
      <c r="E2407" s="112">
        <v>53</v>
      </c>
      <c r="F2407" s="112">
        <v>94</v>
      </c>
      <c r="G2407" s="112">
        <v>5</v>
      </c>
      <c r="H2407" s="112">
        <v>4</v>
      </c>
      <c r="I2407" s="112">
        <v>15</v>
      </c>
      <c r="J2407" s="112"/>
      <c r="K2407" s="112"/>
      <c r="L2407" s="112"/>
      <c r="M2407" s="112"/>
      <c r="N2407" s="112"/>
    </row>
    <row r="2408" spans="1:14" ht="17">
      <c r="A2408" s="269"/>
      <c r="B2408" s="268"/>
      <c r="C2408" s="122" t="s">
        <v>3792</v>
      </c>
      <c r="D2408" s="113">
        <v>3</v>
      </c>
      <c r="E2408" s="113">
        <v>0</v>
      </c>
      <c r="F2408" s="113">
        <v>0</v>
      </c>
      <c r="G2408" s="113">
        <v>0</v>
      </c>
      <c r="H2408" s="113">
        <v>0</v>
      </c>
      <c r="I2408" s="113">
        <v>0</v>
      </c>
      <c r="J2408" s="113">
        <v>0</v>
      </c>
      <c r="K2408" s="113">
        <v>1</v>
      </c>
      <c r="L2408" s="113">
        <v>1</v>
      </c>
      <c r="M2408" s="113">
        <v>1</v>
      </c>
      <c r="N2408" s="113">
        <v>16824</v>
      </c>
    </row>
    <row r="2409" spans="1:14" ht="17">
      <c r="A2409" s="269"/>
      <c r="B2409" s="268"/>
      <c r="C2409" s="122" t="s">
        <v>2799</v>
      </c>
      <c r="D2409" s="113">
        <v>0</v>
      </c>
      <c r="E2409" s="113">
        <v>1</v>
      </c>
      <c r="F2409" s="113">
        <v>0</v>
      </c>
      <c r="G2409" s="113">
        <v>0</v>
      </c>
      <c r="H2409" s="113">
        <v>0</v>
      </c>
      <c r="I2409" s="113">
        <v>0</v>
      </c>
      <c r="J2409" s="113">
        <v>1</v>
      </c>
      <c r="K2409" s="113">
        <v>0</v>
      </c>
      <c r="L2409" s="113">
        <v>0</v>
      </c>
      <c r="M2409" s="113">
        <v>0</v>
      </c>
      <c r="N2409" s="113">
        <v>21405</v>
      </c>
    </row>
    <row r="2410" spans="1:14" ht="17">
      <c r="A2410" s="269"/>
      <c r="B2410" s="268"/>
      <c r="C2410" s="121" t="s">
        <v>1912</v>
      </c>
      <c r="D2410" s="113">
        <v>4</v>
      </c>
      <c r="E2410" s="113">
        <v>0</v>
      </c>
      <c r="F2410" s="113">
        <v>0</v>
      </c>
      <c r="G2410" s="113">
        <v>0</v>
      </c>
      <c r="H2410" s="113">
        <v>0</v>
      </c>
      <c r="I2410" s="113">
        <v>0</v>
      </c>
      <c r="J2410" s="113">
        <v>0</v>
      </c>
      <c r="K2410" s="113">
        <v>2</v>
      </c>
      <c r="L2410" s="113">
        <v>2</v>
      </c>
      <c r="M2410" s="113">
        <v>0</v>
      </c>
      <c r="N2410" s="113">
        <v>82158</v>
      </c>
    </row>
    <row r="2411" spans="1:14" ht="34">
      <c r="A2411" s="269"/>
      <c r="B2411" s="268"/>
      <c r="C2411" s="121" t="s">
        <v>4063</v>
      </c>
      <c r="D2411" s="113">
        <v>1</v>
      </c>
      <c r="E2411" s="113">
        <v>0</v>
      </c>
      <c r="F2411" s="113">
        <v>0</v>
      </c>
      <c r="G2411" s="113">
        <v>0</v>
      </c>
      <c r="H2411" s="113">
        <v>0</v>
      </c>
      <c r="I2411" s="113">
        <v>0</v>
      </c>
      <c r="J2411" s="113">
        <v>0</v>
      </c>
      <c r="K2411" s="113">
        <v>0</v>
      </c>
      <c r="L2411" s="113">
        <v>0</v>
      </c>
      <c r="M2411" s="113">
        <v>1</v>
      </c>
      <c r="N2411" s="113">
        <v>25601</v>
      </c>
    </row>
    <row r="2412" spans="1:14" ht="17">
      <c r="A2412" s="269"/>
      <c r="B2412" s="268"/>
      <c r="C2412" s="121" t="s">
        <v>4064</v>
      </c>
      <c r="D2412" s="113">
        <v>6</v>
      </c>
      <c r="E2412" s="113">
        <v>4</v>
      </c>
      <c r="F2412" s="113">
        <v>1</v>
      </c>
      <c r="G2412" s="113">
        <v>0</v>
      </c>
      <c r="H2412" s="113">
        <v>0</v>
      </c>
      <c r="I2412" s="113">
        <v>0</v>
      </c>
      <c r="J2412" s="113">
        <v>7</v>
      </c>
      <c r="K2412" s="113">
        <v>3</v>
      </c>
      <c r="L2412" s="113">
        <v>1</v>
      </c>
      <c r="M2412" s="113">
        <v>0</v>
      </c>
      <c r="N2412" s="113">
        <v>150208</v>
      </c>
    </row>
    <row r="2413" spans="1:14" ht="17">
      <c r="A2413" s="269"/>
      <c r="B2413" s="268"/>
      <c r="C2413" s="121" t="s">
        <v>6147</v>
      </c>
      <c r="D2413" s="113">
        <v>6</v>
      </c>
      <c r="E2413" s="113">
        <v>1</v>
      </c>
      <c r="F2413" s="113">
        <v>2</v>
      </c>
      <c r="G2413" s="113">
        <v>0</v>
      </c>
      <c r="H2413" s="113">
        <v>0</v>
      </c>
      <c r="I2413" s="113">
        <v>0</v>
      </c>
      <c r="J2413" s="113">
        <v>1</v>
      </c>
      <c r="K2413" s="113">
        <v>4</v>
      </c>
      <c r="L2413" s="113">
        <v>0</v>
      </c>
      <c r="M2413" s="113">
        <v>4</v>
      </c>
      <c r="N2413" s="113">
        <v>95279</v>
      </c>
    </row>
    <row r="2414" spans="1:14" ht="34">
      <c r="A2414" s="269"/>
      <c r="B2414" s="268"/>
      <c r="C2414" s="121" t="s">
        <v>6148</v>
      </c>
      <c r="D2414" s="113">
        <v>0</v>
      </c>
      <c r="E2414" s="113">
        <v>0</v>
      </c>
      <c r="F2414" s="113">
        <v>1</v>
      </c>
      <c r="G2414" s="113">
        <v>0</v>
      </c>
      <c r="H2414" s="113">
        <v>0</v>
      </c>
      <c r="I2414" s="113">
        <v>0</v>
      </c>
      <c r="J2414" s="113">
        <v>1</v>
      </c>
      <c r="K2414" s="113">
        <v>0</v>
      </c>
      <c r="L2414" s="113">
        <v>0</v>
      </c>
      <c r="M2414" s="113">
        <v>0</v>
      </c>
      <c r="N2414" s="113">
        <v>5551</v>
      </c>
    </row>
    <row r="2415" spans="1:14" ht="17">
      <c r="A2415" s="269"/>
      <c r="B2415" s="268"/>
      <c r="C2415" s="121" t="s">
        <v>4066</v>
      </c>
      <c r="D2415" s="113">
        <v>1</v>
      </c>
      <c r="E2415" s="113">
        <v>0</v>
      </c>
      <c r="F2415" s="113">
        <v>1</v>
      </c>
      <c r="G2415" s="113">
        <v>0</v>
      </c>
      <c r="H2415" s="113">
        <v>0</v>
      </c>
      <c r="I2415" s="113">
        <v>0</v>
      </c>
      <c r="J2415" s="113">
        <v>1</v>
      </c>
      <c r="K2415" s="113">
        <v>0</v>
      </c>
      <c r="L2415" s="113">
        <v>1</v>
      </c>
      <c r="M2415" s="113">
        <v>0</v>
      </c>
      <c r="N2415" s="113">
        <v>48356</v>
      </c>
    </row>
    <row r="2416" spans="1:14" ht="17">
      <c r="A2416" s="269"/>
      <c r="B2416" s="268"/>
      <c r="C2416" s="121" t="s">
        <v>4067</v>
      </c>
      <c r="D2416" s="113">
        <v>1</v>
      </c>
      <c r="E2416" s="113">
        <v>0</v>
      </c>
      <c r="F2416" s="113">
        <v>0</v>
      </c>
      <c r="G2416" s="113">
        <v>0</v>
      </c>
      <c r="H2416" s="113">
        <v>0</v>
      </c>
      <c r="I2416" s="113">
        <v>0</v>
      </c>
      <c r="J2416" s="113">
        <v>0</v>
      </c>
      <c r="K2416" s="113">
        <v>0</v>
      </c>
      <c r="L2416" s="113">
        <v>1</v>
      </c>
      <c r="M2416" s="113">
        <v>0</v>
      </c>
      <c r="N2416" s="113">
        <v>42798</v>
      </c>
    </row>
    <row r="2417" spans="1:14" ht="20">
      <c r="A2417" s="269"/>
      <c r="B2417" s="268"/>
      <c r="C2417" s="121" t="s">
        <v>7721</v>
      </c>
      <c r="D2417" s="113">
        <v>2</v>
      </c>
      <c r="E2417" s="113">
        <v>0</v>
      </c>
      <c r="F2417" s="113">
        <v>0</v>
      </c>
      <c r="G2417" s="113">
        <v>0</v>
      </c>
      <c r="H2417" s="113">
        <v>0</v>
      </c>
      <c r="I2417" s="113">
        <v>0</v>
      </c>
      <c r="J2417" s="113">
        <v>1</v>
      </c>
      <c r="K2417" s="113">
        <v>0</v>
      </c>
      <c r="L2417" s="113">
        <v>0</v>
      </c>
      <c r="M2417" s="113">
        <v>0</v>
      </c>
      <c r="N2417" s="113">
        <v>7030</v>
      </c>
    </row>
    <row r="2418" spans="1:14" ht="20">
      <c r="A2418" s="269"/>
      <c r="B2418" s="268"/>
      <c r="C2418" s="121" t="s">
        <v>7722</v>
      </c>
      <c r="D2418" s="113">
        <v>5</v>
      </c>
      <c r="E2418" s="113">
        <v>1</v>
      </c>
      <c r="F2418" s="113">
        <v>3</v>
      </c>
      <c r="G2418" s="113">
        <v>0</v>
      </c>
      <c r="H2418" s="113">
        <v>0</v>
      </c>
      <c r="I2418" s="113">
        <v>0</v>
      </c>
      <c r="J2418" s="113">
        <v>2</v>
      </c>
      <c r="K2418" s="113">
        <v>2</v>
      </c>
      <c r="L2418" s="113">
        <v>3</v>
      </c>
      <c r="M2418" s="113">
        <v>1</v>
      </c>
      <c r="N2418" s="113">
        <v>51584</v>
      </c>
    </row>
    <row r="2419" spans="1:14" ht="17">
      <c r="A2419" s="269"/>
      <c r="B2419" s="268"/>
      <c r="C2419" s="121" t="s">
        <v>4012</v>
      </c>
      <c r="D2419" s="113">
        <v>0</v>
      </c>
      <c r="E2419" s="113">
        <v>1</v>
      </c>
      <c r="F2419" s="113">
        <v>1</v>
      </c>
      <c r="G2419" s="113">
        <v>0</v>
      </c>
      <c r="H2419" s="113">
        <v>0</v>
      </c>
      <c r="I2419" s="113">
        <v>0</v>
      </c>
      <c r="J2419" s="113">
        <v>0</v>
      </c>
      <c r="K2419" s="113">
        <v>1</v>
      </c>
      <c r="L2419" s="113">
        <v>0</v>
      </c>
      <c r="M2419" s="113">
        <v>1</v>
      </c>
      <c r="N2419" s="113">
        <v>9666</v>
      </c>
    </row>
    <row r="2420" spans="1:14" ht="17">
      <c r="A2420" s="269"/>
      <c r="B2420" s="268"/>
      <c r="C2420" s="121" t="s">
        <v>6149</v>
      </c>
      <c r="D2420" s="113">
        <v>1</v>
      </c>
      <c r="E2420" s="113">
        <v>0</v>
      </c>
      <c r="F2420" s="113">
        <v>0</v>
      </c>
      <c r="G2420" s="113">
        <v>0</v>
      </c>
      <c r="H2420" s="113">
        <v>0</v>
      </c>
      <c r="I2420" s="113">
        <v>0</v>
      </c>
      <c r="J2420" s="113">
        <v>1</v>
      </c>
      <c r="K2420" s="113">
        <v>0</v>
      </c>
      <c r="L2420" s="113">
        <v>0</v>
      </c>
      <c r="M2420" s="113">
        <v>0</v>
      </c>
      <c r="N2420" s="113">
        <v>18131</v>
      </c>
    </row>
    <row r="2421" spans="1:14" ht="17">
      <c r="A2421" s="269"/>
      <c r="B2421" s="268"/>
      <c r="C2421" s="121" t="s">
        <v>4068</v>
      </c>
      <c r="D2421" s="113">
        <v>1</v>
      </c>
      <c r="E2421" s="113">
        <v>0</v>
      </c>
      <c r="F2421" s="113">
        <v>1</v>
      </c>
      <c r="G2421" s="113">
        <v>0</v>
      </c>
      <c r="H2421" s="113">
        <v>0</v>
      </c>
      <c r="I2421" s="113">
        <v>0</v>
      </c>
      <c r="J2421" s="113">
        <v>1</v>
      </c>
      <c r="K2421" s="113">
        <v>1</v>
      </c>
      <c r="L2421" s="113">
        <v>0</v>
      </c>
      <c r="M2421" s="113">
        <v>0</v>
      </c>
      <c r="N2421" s="113">
        <v>13175</v>
      </c>
    </row>
    <row r="2422" spans="1:14" ht="34">
      <c r="A2422" s="269"/>
      <c r="B2422" s="268"/>
      <c r="C2422" s="121" t="s">
        <v>6150</v>
      </c>
      <c r="D2422" s="113">
        <v>1</v>
      </c>
      <c r="E2422" s="113">
        <v>0</v>
      </c>
      <c r="F2422" s="113">
        <v>0</v>
      </c>
      <c r="G2422" s="113">
        <v>0</v>
      </c>
      <c r="H2422" s="113">
        <v>0</v>
      </c>
      <c r="I2422" s="113">
        <v>0</v>
      </c>
      <c r="J2422" s="113">
        <v>0</v>
      </c>
      <c r="K2422" s="113">
        <v>0</v>
      </c>
      <c r="L2422" s="113">
        <v>1</v>
      </c>
      <c r="M2422" s="113">
        <v>0</v>
      </c>
      <c r="N2422" s="113">
        <v>9560</v>
      </c>
    </row>
    <row r="2423" spans="1:14" ht="20">
      <c r="A2423" s="269"/>
      <c r="B2423" s="268"/>
      <c r="C2423" s="121" t="s">
        <v>7521</v>
      </c>
      <c r="D2423" s="113">
        <v>5</v>
      </c>
      <c r="E2423" s="113">
        <v>0</v>
      </c>
      <c r="F2423" s="113">
        <v>0</v>
      </c>
      <c r="G2423" s="113">
        <v>0</v>
      </c>
      <c r="H2423" s="113">
        <v>0</v>
      </c>
      <c r="I2423" s="113">
        <v>0</v>
      </c>
      <c r="J2423" s="113">
        <v>2</v>
      </c>
      <c r="K2423" s="113">
        <v>1</v>
      </c>
      <c r="L2423" s="113">
        <v>0</v>
      </c>
      <c r="M2423" s="113">
        <v>1</v>
      </c>
      <c r="N2423" s="113">
        <v>22024</v>
      </c>
    </row>
    <row r="2424" spans="1:14" ht="17">
      <c r="A2424" s="269"/>
      <c r="B2424" s="268"/>
      <c r="C2424" s="121" t="s">
        <v>2591</v>
      </c>
      <c r="D2424" s="113">
        <v>2</v>
      </c>
      <c r="E2424" s="113">
        <v>0</v>
      </c>
      <c r="F2424" s="113">
        <v>0</v>
      </c>
      <c r="G2424" s="113">
        <v>0</v>
      </c>
      <c r="H2424" s="113">
        <v>0</v>
      </c>
      <c r="I2424" s="113">
        <v>1</v>
      </c>
      <c r="J2424" s="113">
        <v>0</v>
      </c>
      <c r="K2424" s="113">
        <v>1</v>
      </c>
      <c r="L2424" s="113">
        <v>1</v>
      </c>
      <c r="M2424" s="113">
        <v>1</v>
      </c>
      <c r="N2424" s="113">
        <v>32664</v>
      </c>
    </row>
    <row r="2425" spans="1:14" ht="17">
      <c r="A2425" s="269"/>
      <c r="B2425" s="268"/>
      <c r="C2425" s="121" t="s">
        <v>4070</v>
      </c>
      <c r="D2425" s="113">
        <v>4</v>
      </c>
      <c r="E2425" s="113">
        <v>0</v>
      </c>
      <c r="F2425" s="113">
        <v>1</v>
      </c>
      <c r="G2425" s="113">
        <v>0</v>
      </c>
      <c r="H2425" s="113">
        <v>0</v>
      </c>
      <c r="I2425" s="113">
        <v>0</v>
      </c>
      <c r="J2425" s="113">
        <v>1</v>
      </c>
      <c r="K2425" s="113">
        <v>1</v>
      </c>
      <c r="L2425" s="113">
        <v>2</v>
      </c>
      <c r="M2425" s="113">
        <v>1</v>
      </c>
      <c r="N2425" s="113">
        <v>42803</v>
      </c>
    </row>
    <row r="2426" spans="1:14" ht="20">
      <c r="A2426" s="269"/>
      <c r="B2426" s="268"/>
      <c r="C2426" s="121" t="s">
        <v>7723</v>
      </c>
      <c r="D2426" s="113">
        <v>12</v>
      </c>
      <c r="E2426" s="113">
        <v>1</v>
      </c>
      <c r="F2426" s="113">
        <v>2</v>
      </c>
      <c r="G2426" s="113">
        <v>0</v>
      </c>
      <c r="H2426" s="113">
        <v>0</v>
      </c>
      <c r="I2426" s="113">
        <v>1</v>
      </c>
      <c r="J2426" s="113">
        <v>7</v>
      </c>
      <c r="K2426" s="113">
        <v>1</v>
      </c>
      <c r="L2426" s="113">
        <v>2</v>
      </c>
      <c r="M2426" s="113">
        <v>2</v>
      </c>
      <c r="N2426" s="113">
        <v>113469</v>
      </c>
    </row>
    <row r="2427" spans="1:14" ht="37">
      <c r="A2427" s="269"/>
      <c r="B2427" s="268"/>
      <c r="C2427" s="121" t="s">
        <v>7724</v>
      </c>
      <c r="D2427" s="113">
        <v>5</v>
      </c>
      <c r="E2427" s="113">
        <v>0</v>
      </c>
      <c r="F2427" s="113">
        <v>3</v>
      </c>
      <c r="G2427" s="113">
        <v>0</v>
      </c>
      <c r="H2427" s="113">
        <v>0</v>
      </c>
      <c r="I2427" s="113">
        <v>0</v>
      </c>
      <c r="J2427" s="113">
        <v>1</v>
      </c>
      <c r="K2427" s="113">
        <v>3</v>
      </c>
      <c r="L2427" s="113">
        <v>3</v>
      </c>
      <c r="M2427" s="113">
        <v>0</v>
      </c>
      <c r="N2427" s="113">
        <v>97017</v>
      </c>
    </row>
    <row r="2428" spans="1:14" ht="17">
      <c r="A2428" s="269"/>
      <c r="B2428" s="268"/>
      <c r="C2428" s="121" t="s">
        <v>4071</v>
      </c>
      <c r="D2428" s="113">
        <v>1</v>
      </c>
      <c r="E2428" s="113">
        <v>0</v>
      </c>
      <c r="F2428" s="113">
        <v>0</v>
      </c>
      <c r="G2428" s="113">
        <v>0</v>
      </c>
      <c r="H2428" s="113">
        <v>0</v>
      </c>
      <c r="I2428" s="113">
        <v>0</v>
      </c>
      <c r="J2428" s="113">
        <v>0</v>
      </c>
      <c r="K2428" s="113">
        <v>0</v>
      </c>
      <c r="L2428" s="113">
        <v>1</v>
      </c>
      <c r="M2428" s="113">
        <v>0</v>
      </c>
      <c r="N2428" s="113">
        <v>6920</v>
      </c>
    </row>
    <row r="2429" spans="1:14" ht="17">
      <c r="A2429" s="269"/>
      <c r="B2429" s="268"/>
      <c r="C2429" s="121" t="s">
        <v>6151</v>
      </c>
      <c r="D2429" s="113">
        <v>1</v>
      </c>
      <c r="E2429" s="113">
        <v>1</v>
      </c>
      <c r="F2429" s="113">
        <v>0</v>
      </c>
      <c r="G2429" s="113">
        <v>0</v>
      </c>
      <c r="H2429" s="113">
        <v>0</v>
      </c>
      <c r="I2429" s="113">
        <v>0</v>
      </c>
      <c r="J2429" s="113">
        <v>0</v>
      </c>
      <c r="K2429" s="113">
        <v>0</v>
      </c>
      <c r="L2429" s="113">
        <v>1</v>
      </c>
      <c r="M2429" s="113">
        <v>1</v>
      </c>
      <c r="N2429" s="113">
        <v>11345</v>
      </c>
    </row>
    <row r="2430" spans="1:14" ht="17">
      <c r="A2430" s="269"/>
      <c r="B2430" s="268"/>
      <c r="C2430" s="121" t="s">
        <v>3085</v>
      </c>
      <c r="D2430" s="113">
        <v>0</v>
      </c>
      <c r="E2430" s="113">
        <v>0</v>
      </c>
      <c r="F2430" s="113">
        <v>1</v>
      </c>
      <c r="G2430" s="113">
        <v>0</v>
      </c>
      <c r="H2430" s="113">
        <v>0</v>
      </c>
      <c r="I2430" s="113">
        <v>0</v>
      </c>
      <c r="J2430" s="113">
        <v>0</v>
      </c>
      <c r="K2430" s="113">
        <v>0</v>
      </c>
      <c r="L2430" s="113">
        <v>0</v>
      </c>
      <c r="M2430" s="113">
        <v>1</v>
      </c>
      <c r="N2430" s="113">
        <v>11043</v>
      </c>
    </row>
    <row r="2431" spans="1:14" ht="17">
      <c r="A2431" s="269"/>
      <c r="B2431" s="268"/>
      <c r="C2431" s="121" t="s">
        <v>6152</v>
      </c>
      <c r="D2431" s="113">
        <v>0</v>
      </c>
      <c r="E2431" s="113">
        <v>2</v>
      </c>
      <c r="F2431" s="113">
        <v>0</v>
      </c>
      <c r="G2431" s="113">
        <v>0</v>
      </c>
      <c r="H2431" s="113">
        <v>0</v>
      </c>
      <c r="I2431" s="113">
        <v>0</v>
      </c>
      <c r="J2431" s="113">
        <v>0</v>
      </c>
      <c r="K2431" s="113">
        <v>0</v>
      </c>
      <c r="L2431" s="113">
        <v>1</v>
      </c>
      <c r="M2431" s="113">
        <v>1</v>
      </c>
      <c r="N2431" s="113">
        <v>8696</v>
      </c>
    </row>
    <row r="2432" spans="1:14" ht="20">
      <c r="A2432" s="269"/>
      <c r="B2432" s="268"/>
      <c r="C2432" s="121" t="s">
        <v>7725</v>
      </c>
      <c r="D2432" s="113">
        <v>4</v>
      </c>
      <c r="E2432" s="113">
        <v>3</v>
      </c>
      <c r="F2432" s="113">
        <v>0</v>
      </c>
      <c r="G2432" s="113">
        <v>0</v>
      </c>
      <c r="H2432" s="113">
        <v>0</v>
      </c>
      <c r="I2432" s="113">
        <v>0</v>
      </c>
      <c r="J2432" s="113">
        <v>1</v>
      </c>
      <c r="K2432" s="113">
        <v>2</v>
      </c>
      <c r="L2432" s="113">
        <v>1</v>
      </c>
      <c r="M2432" s="113">
        <v>2</v>
      </c>
      <c r="N2432" s="113">
        <v>40738</v>
      </c>
    </row>
    <row r="2433" spans="1:14" ht="17">
      <c r="A2433" s="269"/>
      <c r="B2433" s="268"/>
      <c r="C2433" s="121" t="s">
        <v>4075</v>
      </c>
      <c r="D2433" s="113">
        <v>0</v>
      </c>
      <c r="E2433" s="113">
        <v>0</v>
      </c>
      <c r="F2433" s="113">
        <v>1</v>
      </c>
      <c r="G2433" s="113">
        <v>0</v>
      </c>
      <c r="H2433" s="113">
        <v>0</v>
      </c>
      <c r="I2433" s="113">
        <v>0</v>
      </c>
      <c r="J2433" s="113">
        <v>0</v>
      </c>
      <c r="K2433" s="113">
        <v>0</v>
      </c>
      <c r="L2433" s="113">
        <v>1</v>
      </c>
      <c r="M2433" s="113">
        <v>0</v>
      </c>
      <c r="N2433" s="113">
        <v>23326</v>
      </c>
    </row>
    <row r="2434" spans="1:14" ht="17">
      <c r="A2434" s="269"/>
      <c r="B2434" s="268"/>
      <c r="C2434" s="121" t="s">
        <v>2978</v>
      </c>
      <c r="D2434" s="113">
        <v>8</v>
      </c>
      <c r="E2434" s="113">
        <v>0</v>
      </c>
      <c r="F2434" s="113">
        <v>2</v>
      </c>
      <c r="G2434" s="113">
        <v>0</v>
      </c>
      <c r="H2434" s="113">
        <v>0</v>
      </c>
      <c r="I2434" s="113">
        <v>0</v>
      </c>
      <c r="J2434" s="113">
        <v>3</v>
      </c>
      <c r="K2434" s="113">
        <v>4</v>
      </c>
      <c r="L2434" s="113">
        <v>1</v>
      </c>
      <c r="M2434" s="113">
        <v>2</v>
      </c>
      <c r="N2434" s="113">
        <v>131899</v>
      </c>
    </row>
    <row r="2435" spans="1:14" ht="17">
      <c r="A2435" s="269"/>
      <c r="B2435" s="268"/>
      <c r="C2435" s="121" t="s">
        <v>6153</v>
      </c>
      <c r="D2435" s="113">
        <v>0</v>
      </c>
      <c r="E2435" s="113">
        <v>0</v>
      </c>
      <c r="F2435" s="113">
        <v>1</v>
      </c>
      <c r="G2435" s="113">
        <v>0</v>
      </c>
      <c r="H2435" s="113">
        <v>0</v>
      </c>
      <c r="I2435" s="113">
        <v>0</v>
      </c>
      <c r="J2435" s="113">
        <v>0</v>
      </c>
      <c r="K2435" s="113">
        <v>1</v>
      </c>
      <c r="L2435" s="113">
        <v>0</v>
      </c>
      <c r="M2435" s="113">
        <v>0</v>
      </c>
      <c r="N2435" s="113">
        <v>97027</v>
      </c>
    </row>
    <row r="2436" spans="1:14" ht="34">
      <c r="A2436" s="269"/>
      <c r="B2436" s="268"/>
      <c r="C2436" s="121" t="s">
        <v>6154</v>
      </c>
      <c r="D2436" s="113">
        <v>1</v>
      </c>
      <c r="E2436" s="113">
        <v>0</v>
      </c>
      <c r="F2436" s="113">
        <v>0</v>
      </c>
      <c r="G2436" s="113">
        <v>0</v>
      </c>
      <c r="H2436" s="113">
        <v>0</v>
      </c>
      <c r="I2436" s="113">
        <v>0</v>
      </c>
      <c r="J2436" s="113">
        <v>0</v>
      </c>
      <c r="K2436" s="113">
        <v>0</v>
      </c>
      <c r="L2436" s="113">
        <v>1</v>
      </c>
      <c r="M2436" s="113">
        <v>0</v>
      </c>
      <c r="N2436" s="113">
        <v>35500</v>
      </c>
    </row>
    <row r="2437" spans="1:14" ht="17">
      <c r="A2437" s="269"/>
      <c r="B2437" s="268"/>
      <c r="C2437" s="121" t="s">
        <v>2106</v>
      </c>
      <c r="D2437" s="113">
        <v>4</v>
      </c>
      <c r="E2437" s="113">
        <v>0</v>
      </c>
      <c r="F2437" s="113">
        <v>0</v>
      </c>
      <c r="G2437" s="113">
        <v>0</v>
      </c>
      <c r="H2437" s="113">
        <v>0</v>
      </c>
      <c r="I2437" s="113">
        <v>2</v>
      </c>
      <c r="J2437" s="113">
        <v>3</v>
      </c>
      <c r="K2437" s="113">
        <v>0</v>
      </c>
      <c r="L2437" s="113">
        <v>1</v>
      </c>
      <c r="M2437" s="113">
        <v>2</v>
      </c>
      <c r="N2437" s="113">
        <v>61325</v>
      </c>
    </row>
    <row r="2438" spans="1:14" ht="37">
      <c r="A2438" s="269"/>
      <c r="B2438" s="268"/>
      <c r="C2438" s="121" t="s">
        <v>7726</v>
      </c>
      <c r="D2438" s="113">
        <v>0</v>
      </c>
      <c r="E2438" s="113">
        <v>0</v>
      </c>
      <c r="F2438" s="113">
        <v>2</v>
      </c>
      <c r="G2438" s="113">
        <v>0</v>
      </c>
      <c r="H2438" s="113">
        <v>0</v>
      </c>
      <c r="I2438" s="113">
        <v>1</v>
      </c>
      <c r="J2438" s="113">
        <v>1</v>
      </c>
      <c r="K2438" s="113">
        <v>0</v>
      </c>
      <c r="L2438" s="113">
        <v>1</v>
      </c>
      <c r="M2438" s="113">
        <v>0</v>
      </c>
      <c r="N2438" s="113">
        <v>11905</v>
      </c>
    </row>
    <row r="2439" spans="1:14" ht="17">
      <c r="A2439" s="269"/>
      <c r="B2439" s="268"/>
      <c r="C2439" s="121" t="s">
        <v>3893</v>
      </c>
      <c r="D2439" s="113">
        <v>2</v>
      </c>
      <c r="E2439" s="113">
        <v>0</v>
      </c>
      <c r="F2439" s="113">
        <v>0</v>
      </c>
      <c r="G2439" s="113">
        <v>0</v>
      </c>
      <c r="H2439" s="113">
        <v>0</v>
      </c>
      <c r="I2439" s="113">
        <v>0</v>
      </c>
      <c r="J2439" s="113">
        <v>0</v>
      </c>
      <c r="K2439" s="113">
        <v>0</v>
      </c>
      <c r="L2439" s="113">
        <v>1</v>
      </c>
      <c r="M2439" s="113">
        <v>1</v>
      </c>
      <c r="N2439" s="113">
        <v>38693</v>
      </c>
    </row>
    <row r="2440" spans="1:14" ht="17">
      <c r="A2440" s="269"/>
      <c r="B2440" s="268"/>
      <c r="C2440" s="121" t="s">
        <v>6155</v>
      </c>
      <c r="D2440" s="113">
        <v>0</v>
      </c>
      <c r="E2440" s="113">
        <v>0</v>
      </c>
      <c r="F2440" s="113">
        <v>0</v>
      </c>
      <c r="G2440" s="113">
        <v>0</v>
      </c>
      <c r="H2440" s="113">
        <v>0</v>
      </c>
      <c r="I2440" s="113">
        <v>1</v>
      </c>
      <c r="J2440" s="113">
        <v>1</v>
      </c>
      <c r="K2440" s="113">
        <v>0</v>
      </c>
      <c r="L2440" s="113">
        <v>0</v>
      </c>
      <c r="M2440" s="113">
        <v>0</v>
      </c>
      <c r="N2440" s="113">
        <v>15791</v>
      </c>
    </row>
    <row r="2441" spans="1:14" ht="17">
      <c r="A2441" s="269"/>
      <c r="B2441" s="268"/>
      <c r="C2441" s="121" t="s">
        <v>4079</v>
      </c>
      <c r="D2441" s="113">
        <v>0</v>
      </c>
      <c r="E2441" s="113">
        <v>1</v>
      </c>
      <c r="F2441" s="113">
        <v>0</v>
      </c>
      <c r="G2441" s="113">
        <v>0</v>
      </c>
      <c r="H2441" s="113">
        <v>0</v>
      </c>
      <c r="I2441" s="113">
        <v>0</v>
      </c>
      <c r="J2441" s="113">
        <v>0</v>
      </c>
      <c r="K2441" s="113">
        <v>1</v>
      </c>
      <c r="L2441" s="113"/>
      <c r="M2441" s="113"/>
      <c r="N2441" s="113">
        <v>39370</v>
      </c>
    </row>
    <row r="2442" spans="1:14" ht="20">
      <c r="A2442" s="269"/>
      <c r="B2442" s="268"/>
      <c r="C2442" s="121" t="s">
        <v>7727</v>
      </c>
      <c r="D2442" s="113">
        <v>2</v>
      </c>
      <c r="E2442" s="113">
        <v>2</v>
      </c>
      <c r="F2442" s="113">
        <v>2</v>
      </c>
      <c r="G2442" s="113">
        <v>0</v>
      </c>
      <c r="H2442" s="113">
        <v>0</v>
      </c>
      <c r="I2442" s="113">
        <v>0</v>
      </c>
      <c r="J2442" s="113">
        <v>0</v>
      </c>
      <c r="K2442" s="113">
        <v>3</v>
      </c>
      <c r="L2442" s="113">
        <v>2</v>
      </c>
      <c r="M2442" s="113">
        <v>0</v>
      </c>
      <c r="N2442" s="113">
        <v>72620</v>
      </c>
    </row>
    <row r="2443" spans="1:14" ht="34">
      <c r="A2443" s="269"/>
      <c r="B2443" s="268"/>
      <c r="C2443" s="121" t="s">
        <v>4081</v>
      </c>
      <c r="D2443" s="113">
        <v>1</v>
      </c>
      <c r="E2443" s="113">
        <v>0</v>
      </c>
      <c r="F2443" s="113">
        <v>0</v>
      </c>
      <c r="G2443" s="113">
        <v>0</v>
      </c>
      <c r="H2443" s="113">
        <v>0</v>
      </c>
      <c r="I2443" s="113">
        <v>0</v>
      </c>
      <c r="J2443" s="113">
        <v>0</v>
      </c>
      <c r="K2443" s="113">
        <v>0</v>
      </c>
      <c r="L2443" s="113">
        <v>1</v>
      </c>
      <c r="M2443" s="113">
        <v>0</v>
      </c>
      <c r="N2443" s="113">
        <v>26251</v>
      </c>
    </row>
    <row r="2444" spans="1:14" ht="17">
      <c r="A2444" s="269"/>
      <c r="B2444" s="268"/>
      <c r="C2444" s="121" t="s">
        <v>6156</v>
      </c>
      <c r="D2444" s="113">
        <v>2</v>
      </c>
      <c r="E2444" s="113">
        <v>0</v>
      </c>
      <c r="F2444" s="113">
        <v>0</v>
      </c>
      <c r="G2444" s="113">
        <v>0</v>
      </c>
      <c r="H2444" s="113">
        <v>0</v>
      </c>
      <c r="I2444" s="113">
        <v>0</v>
      </c>
      <c r="J2444" s="113">
        <v>2</v>
      </c>
      <c r="K2444" s="113">
        <v>0</v>
      </c>
      <c r="L2444" s="113">
        <v>0</v>
      </c>
      <c r="M2444" s="113">
        <v>0</v>
      </c>
      <c r="N2444" s="113">
        <v>21076</v>
      </c>
    </row>
    <row r="2445" spans="1:14" ht="17">
      <c r="A2445" s="269"/>
      <c r="B2445" s="268"/>
      <c r="C2445" s="121" t="s">
        <v>2709</v>
      </c>
      <c r="D2445" s="113">
        <v>2</v>
      </c>
      <c r="E2445" s="113">
        <v>0</v>
      </c>
      <c r="F2445" s="113">
        <v>2</v>
      </c>
      <c r="G2445" s="113">
        <v>0</v>
      </c>
      <c r="H2445" s="113">
        <v>0</v>
      </c>
      <c r="I2445" s="113">
        <v>0</v>
      </c>
      <c r="J2445" s="113">
        <v>0</v>
      </c>
      <c r="K2445" s="113">
        <v>2</v>
      </c>
      <c r="L2445" s="113">
        <v>0</v>
      </c>
      <c r="M2445" s="113">
        <v>2</v>
      </c>
      <c r="N2445" s="113">
        <v>21047</v>
      </c>
    </row>
    <row r="2446" spans="1:14" ht="17">
      <c r="A2446" s="269"/>
      <c r="B2446" s="268"/>
      <c r="C2446" s="121" t="s">
        <v>4084</v>
      </c>
      <c r="D2446" s="113">
        <v>0</v>
      </c>
      <c r="E2446" s="113">
        <v>0</v>
      </c>
      <c r="F2446" s="113">
        <v>1</v>
      </c>
      <c r="G2446" s="113">
        <v>0</v>
      </c>
      <c r="H2446" s="113">
        <v>0</v>
      </c>
      <c r="I2446" s="113">
        <v>1</v>
      </c>
      <c r="J2446" s="113">
        <v>2</v>
      </c>
      <c r="K2446" s="113">
        <v>0</v>
      </c>
      <c r="L2446" s="113">
        <v>0</v>
      </c>
      <c r="M2446" s="113"/>
      <c r="N2446" s="113">
        <v>24694</v>
      </c>
    </row>
    <row r="2447" spans="1:14" ht="34">
      <c r="A2447" s="269"/>
      <c r="B2447" s="268"/>
      <c r="C2447" s="121" t="s">
        <v>6157</v>
      </c>
      <c r="D2447" s="113">
        <v>2</v>
      </c>
      <c r="E2447" s="113">
        <v>0</v>
      </c>
      <c r="F2447" s="113">
        <v>0</v>
      </c>
      <c r="G2447" s="113">
        <v>0</v>
      </c>
      <c r="H2447" s="113">
        <v>0</v>
      </c>
      <c r="I2447" s="113">
        <v>0</v>
      </c>
      <c r="J2447" s="113">
        <v>0</v>
      </c>
      <c r="K2447" s="113">
        <v>1</v>
      </c>
      <c r="L2447" s="113">
        <v>0</v>
      </c>
      <c r="M2447" s="113">
        <v>1</v>
      </c>
      <c r="N2447" s="113">
        <v>21462</v>
      </c>
    </row>
    <row r="2448" spans="1:14" ht="20">
      <c r="A2448" s="269"/>
      <c r="B2448" s="268"/>
      <c r="C2448" s="121" t="s">
        <v>7728</v>
      </c>
      <c r="D2448" s="113">
        <v>4</v>
      </c>
      <c r="E2448" s="113">
        <v>0</v>
      </c>
      <c r="F2448" s="113">
        <v>0</v>
      </c>
      <c r="G2448" s="113">
        <v>0</v>
      </c>
      <c r="H2448" s="113">
        <v>0</v>
      </c>
      <c r="I2448" s="113">
        <v>0</v>
      </c>
      <c r="J2448" s="113">
        <v>1</v>
      </c>
      <c r="K2448" s="113">
        <v>1</v>
      </c>
      <c r="L2448" s="113">
        <v>1</v>
      </c>
      <c r="M2448" s="113">
        <v>0</v>
      </c>
      <c r="N2448" s="113">
        <v>21461</v>
      </c>
    </row>
    <row r="2449" spans="1:14" ht="17">
      <c r="A2449" s="269"/>
      <c r="B2449" s="268"/>
      <c r="C2449" s="121" t="s">
        <v>6158</v>
      </c>
      <c r="D2449" s="113">
        <v>0</v>
      </c>
      <c r="E2449" s="113">
        <v>0</v>
      </c>
      <c r="F2449" s="113">
        <v>1</v>
      </c>
      <c r="G2449" s="113">
        <v>0</v>
      </c>
      <c r="H2449" s="113">
        <v>0</v>
      </c>
      <c r="I2449" s="113">
        <v>0</v>
      </c>
      <c r="J2449" s="113">
        <v>0</v>
      </c>
      <c r="K2449" s="113">
        <v>1</v>
      </c>
      <c r="L2449" s="113">
        <v>0</v>
      </c>
      <c r="M2449" s="113">
        <v>0</v>
      </c>
      <c r="N2449" s="113">
        <v>7790</v>
      </c>
    </row>
    <row r="2450" spans="1:14" ht="17">
      <c r="A2450" s="269"/>
      <c r="B2450" s="268"/>
      <c r="C2450" s="121" t="s">
        <v>4087</v>
      </c>
      <c r="D2450" s="113">
        <v>0</v>
      </c>
      <c r="E2450" s="113">
        <v>0</v>
      </c>
      <c r="F2450" s="113">
        <v>2</v>
      </c>
      <c r="G2450" s="113">
        <v>0</v>
      </c>
      <c r="H2450" s="113">
        <v>0</v>
      </c>
      <c r="I2450" s="113">
        <v>0</v>
      </c>
      <c r="J2450" s="113">
        <v>0</v>
      </c>
      <c r="K2450" s="113">
        <v>2</v>
      </c>
      <c r="L2450" s="113">
        <v>0</v>
      </c>
      <c r="M2450" s="113">
        <v>0</v>
      </c>
      <c r="N2450" s="113">
        <v>23792</v>
      </c>
    </row>
    <row r="2451" spans="1:14" ht="17">
      <c r="A2451" s="269"/>
      <c r="B2451" s="268"/>
      <c r="C2451" s="121" t="s">
        <v>4088</v>
      </c>
      <c r="D2451" s="113">
        <v>4</v>
      </c>
      <c r="E2451" s="113">
        <v>0</v>
      </c>
      <c r="F2451" s="113">
        <v>1</v>
      </c>
      <c r="G2451" s="113">
        <v>0</v>
      </c>
      <c r="H2451" s="113">
        <v>0</v>
      </c>
      <c r="I2451" s="113">
        <v>0</v>
      </c>
      <c r="J2451" s="113">
        <v>2</v>
      </c>
      <c r="K2451" s="113">
        <v>1</v>
      </c>
      <c r="L2451" s="113">
        <v>1</v>
      </c>
      <c r="M2451" s="113">
        <v>1</v>
      </c>
      <c r="N2451" s="113">
        <v>54322</v>
      </c>
    </row>
    <row r="2452" spans="1:14" ht="17">
      <c r="A2452" s="269"/>
      <c r="B2452" s="268"/>
      <c r="C2452" s="121" t="s">
        <v>4090</v>
      </c>
      <c r="D2452" s="113">
        <v>1</v>
      </c>
      <c r="E2452" s="113">
        <v>0</v>
      </c>
      <c r="F2452" s="113">
        <v>0</v>
      </c>
      <c r="G2452" s="113">
        <v>0</v>
      </c>
      <c r="H2452" s="113">
        <v>0</v>
      </c>
      <c r="I2452" s="113">
        <v>0</v>
      </c>
      <c r="J2452" s="113">
        <v>1</v>
      </c>
      <c r="K2452" s="113">
        <v>0</v>
      </c>
      <c r="L2452" s="113">
        <v>0</v>
      </c>
      <c r="M2452" s="113">
        <v>0</v>
      </c>
      <c r="N2452" s="113">
        <v>78680</v>
      </c>
    </row>
    <row r="2453" spans="1:14" ht="34">
      <c r="A2453" s="269"/>
      <c r="B2453" s="268"/>
      <c r="C2453" s="121" t="s">
        <v>6159</v>
      </c>
      <c r="D2453" s="113">
        <v>1</v>
      </c>
      <c r="E2453" s="113">
        <v>0</v>
      </c>
      <c r="F2453" s="113">
        <v>0</v>
      </c>
      <c r="G2453" s="113">
        <v>0</v>
      </c>
      <c r="H2453" s="113">
        <v>0</v>
      </c>
      <c r="I2453" s="113">
        <v>0</v>
      </c>
      <c r="J2453" s="113">
        <v>0</v>
      </c>
      <c r="K2453" s="113">
        <v>0</v>
      </c>
      <c r="L2453" s="113">
        <v>0</v>
      </c>
      <c r="M2453" s="113">
        <v>1</v>
      </c>
      <c r="N2453" s="113">
        <v>20519</v>
      </c>
    </row>
    <row r="2454" spans="1:14" ht="34">
      <c r="A2454" s="269"/>
      <c r="B2454" s="268"/>
      <c r="C2454" s="121" t="s">
        <v>4091</v>
      </c>
      <c r="D2454" s="113">
        <v>1</v>
      </c>
      <c r="E2454" s="113">
        <v>1</v>
      </c>
      <c r="F2454" s="113">
        <v>0</v>
      </c>
      <c r="G2454" s="113">
        <v>0</v>
      </c>
      <c r="H2454" s="113">
        <v>0</v>
      </c>
      <c r="I2454" s="113">
        <v>0</v>
      </c>
      <c r="J2454" s="113">
        <v>0</v>
      </c>
      <c r="K2454" s="113">
        <v>2</v>
      </c>
      <c r="L2454" s="113">
        <v>0</v>
      </c>
      <c r="M2454" s="113">
        <v>0</v>
      </c>
      <c r="N2454" s="113">
        <v>10063</v>
      </c>
    </row>
    <row r="2455" spans="1:14" ht="20">
      <c r="A2455" s="269"/>
      <c r="B2455" s="268"/>
      <c r="C2455" s="121" t="s">
        <v>7729</v>
      </c>
      <c r="D2455" s="113">
        <v>3</v>
      </c>
      <c r="E2455" s="113">
        <v>0</v>
      </c>
      <c r="F2455" s="113">
        <v>0</v>
      </c>
      <c r="G2455" s="113">
        <v>0</v>
      </c>
      <c r="H2455" s="113">
        <v>1</v>
      </c>
      <c r="I2455" s="113">
        <v>0</v>
      </c>
      <c r="J2455" s="113">
        <v>0</v>
      </c>
      <c r="K2455" s="113">
        <v>0</v>
      </c>
      <c r="L2455" s="113">
        <v>2</v>
      </c>
      <c r="M2455" s="113">
        <v>0</v>
      </c>
      <c r="N2455" s="113">
        <v>34826</v>
      </c>
    </row>
    <row r="2456" spans="1:14" ht="17">
      <c r="A2456" s="269"/>
      <c r="B2456" s="268"/>
      <c r="C2456" s="121" t="s">
        <v>6160</v>
      </c>
      <c r="D2456" s="113">
        <v>4</v>
      </c>
      <c r="E2456" s="113">
        <v>1</v>
      </c>
      <c r="F2456" s="113">
        <v>0</v>
      </c>
      <c r="G2456" s="113">
        <v>0</v>
      </c>
      <c r="H2456" s="113">
        <v>0</v>
      </c>
      <c r="I2456" s="113">
        <v>0</v>
      </c>
      <c r="J2456" s="113">
        <v>1</v>
      </c>
      <c r="K2456" s="113">
        <v>1</v>
      </c>
      <c r="L2456" s="113">
        <v>1</v>
      </c>
      <c r="M2456" s="113">
        <v>2</v>
      </c>
      <c r="N2456" s="113">
        <v>43144</v>
      </c>
    </row>
    <row r="2457" spans="1:14" ht="17">
      <c r="A2457" s="269"/>
      <c r="B2457" s="268"/>
      <c r="C2457" s="121" t="s">
        <v>4093</v>
      </c>
      <c r="D2457" s="113">
        <v>2</v>
      </c>
      <c r="E2457" s="113">
        <v>1</v>
      </c>
      <c r="F2457" s="113">
        <v>0</v>
      </c>
      <c r="G2457" s="113">
        <v>0</v>
      </c>
      <c r="H2457" s="113">
        <v>0</v>
      </c>
      <c r="I2457" s="113">
        <v>0</v>
      </c>
      <c r="J2457" s="113">
        <v>1</v>
      </c>
      <c r="K2457" s="113">
        <v>0</v>
      </c>
      <c r="L2457" s="113">
        <v>1</v>
      </c>
      <c r="M2457" s="113">
        <v>1</v>
      </c>
      <c r="N2457" s="113">
        <v>74583</v>
      </c>
    </row>
    <row r="2458" spans="1:14" ht="20">
      <c r="A2458" s="269"/>
      <c r="B2458" s="268"/>
      <c r="C2458" s="121" t="s">
        <v>7730</v>
      </c>
      <c r="D2458" s="113">
        <v>4</v>
      </c>
      <c r="E2458" s="113">
        <v>0</v>
      </c>
      <c r="F2458" s="113">
        <v>0</v>
      </c>
      <c r="G2458" s="113">
        <v>0</v>
      </c>
      <c r="H2458" s="113">
        <v>0</v>
      </c>
      <c r="I2458" s="113">
        <v>0</v>
      </c>
      <c r="J2458" s="113">
        <v>0</v>
      </c>
      <c r="K2458" s="113">
        <v>1</v>
      </c>
      <c r="L2458" s="113">
        <v>0</v>
      </c>
      <c r="M2458" s="113">
        <v>2</v>
      </c>
      <c r="N2458" s="113">
        <v>102458</v>
      </c>
    </row>
    <row r="2459" spans="1:14" ht="17">
      <c r="A2459" s="269"/>
      <c r="B2459" s="268"/>
      <c r="C2459" s="121" t="s">
        <v>3790</v>
      </c>
      <c r="D2459" s="113">
        <v>1</v>
      </c>
      <c r="E2459" s="113">
        <v>0</v>
      </c>
      <c r="F2459" s="113">
        <v>0</v>
      </c>
      <c r="G2459" s="113">
        <v>0</v>
      </c>
      <c r="H2459" s="113">
        <v>0</v>
      </c>
      <c r="I2459" s="113">
        <v>0</v>
      </c>
      <c r="J2459" s="113">
        <v>0</v>
      </c>
      <c r="K2459" s="113">
        <v>1</v>
      </c>
      <c r="L2459" s="113">
        <v>0</v>
      </c>
      <c r="M2459" s="113">
        <v>0</v>
      </c>
      <c r="N2459" s="113">
        <v>60615</v>
      </c>
    </row>
    <row r="2460" spans="1:14" ht="34">
      <c r="A2460" s="269"/>
      <c r="B2460" s="268"/>
      <c r="C2460" s="121" t="s">
        <v>4095</v>
      </c>
      <c r="D2460" s="113">
        <v>1</v>
      </c>
      <c r="E2460" s="113">
        <v>0</v>
      </c>
      <c r="F2460" s="113">
        <v>1</v>
      </c>
      <c r="G2460" s="113">
        <v>0</v>
      </c>
      <c r="H2460" s="113">
        <v>0</v>
      </c>
      <c r="I2460" s="113">
        <v>1</v>
      </c>
      <c r="J2460" s="113">
        <v>0</v>
      </c>
      <c r="K2460" s="113">
        <v>1</v>
      </c>
      <c r="L2460" s="113">
        <v>2</v>
      </c>
      <c r="M2460" s="113">
        <v>0</v>
      </c>
      <c r="N2460" s="113">
        <v>66855</v>
      </c>
    </row>
    <row r="2461" spans="1:14" ht="17">
      <c r="A2461" s="269"/>
      <c r="B2461" s="268"/>
      <c r="C2461" s="121" t="s">
        <v>6161</v>
      </c>
      <c r="D2461" s="113">
        <v>1</v>
      </c>
      <c r="E2461" s="113">
        <v>0</v>
      </c>
      <c r="F2461" s="113">
        <v>0</v>
      </c>
      <c r="G2461" s="113">
        <v>0</v>
      </c>
      <c r="H2461" s="113">
        <v>0</v>
      </c>
      <c r="I2461" s="113">
        <v>0</v>
      </c>
      <c r="J2461" s="113">
        <v>0</v>
      </c>
      <c r="K2461" s="113">
        <v>1</v>
      </c>
      <c r="L2461" s="113">
        <v>0</v>
      </c>
      <c r="M2461" s="113">
        <v>0</v>
      </c>
      <c r="N2461" s="113">
        <v>29103</v>
      </c>
    </row>
    <row r="2462" spans="1:14" ht="20">
      <c r="A2462" s="269"/>
      <c r="B2462" s="268"/>
      <c r="C2462" s="121" t="s">
        <v>7731</v>
      </c>
      <c r="D2462" s="113">
        <v>132</v>
      </c>
      <c r="E2462" s="113">
        <v>15</v>
      </c>
      <c r="F2462" s="113">
        <v>34</v>
      </c>
      <c r="G2462" s="113">
        <v>0</v>
      </c>
      <c r="H2462" s="113">
        <v>2</v>
      </c>
      <c r="I2462" s="113">
        <v>3</v>
      </c>
      <c r="J2462" s="113">
        <v>26</v>
      </c>
      <c r="K2462" s="113">
        <v>38</v>
      </c>
      <c r="L2462" s="113">
        <v>51</v>
      </c>
      <c r="M2462" s="113">
        <v>48</v>
      </c>
      <c r="N2462" s="113">
        <v>787749</v>
      </c>
    </row>
    <row r="2463" spans="1:14" ht="34">
      <c r="A2463" s="269"/>
      <c r="B2463" s="268"/>
      <c r="C2463" s="121" t="s">
        <v>6162</v>
      </c>
      <c r="D2463" s="113">
        <v>0</v>
      </c>
      <c r="E2463" s="113">
        <v>1</v>
      </c>
      <c r="F2463" s="113">
        <v>0</v>
      </c>
      <c r="G2463" s="113">
        <v>0</v>
      </c>
      <c r="H2463" s="113">
        <v>0</v>
      </c>
      <c r="I2463" s="113">
        <v>0</v>
      </c>
      <c r="J2463" s="113">
        <v>0</v>
      </c>
      <c r="K2463" s="113">
        <v>0</v>
      </c>
      <c r="L2463" s="113">
        <v>1</v>
      </c>
      <c r="M2463" s="113">
        <v>0</v>
      </c>
      <c r="N2463" s="113">
        <v>12301</v>
      </c>
    </row>
    <row r="2464" spans="1:14" ht="17">
      <c r="A2464" s="269"/>
      <c r="B2464" s="268"/>
      <c r="C2464" s="121" t="s">
        <v>4096</v>
      </c>
      <c r="D2464" s="113">
        <v>1</v>
      </c>
      <c r="E2464" s="113">
        <v>0</v>
      </c>
      <c r="F2464" s="113">
        <v>0</v>
      </c>
      <c r="G2464" s="113">
        <v>0</v>
      </c>
      <c r="H2464" s="113">
        <v>0</v>
      </c>
      <c r="I2464" s="113">
        <v>0</v>
      </c>
      <c r="J2464" s="113">
        <v>0</v>
      </c>
      <c r="K2464" s="113">
        <v>0</v>
      </c>
      <c r="L2464" s="113">
        <v>1</v>
      </c>
      <c r="M2464" s="113">
        <v>0</v>
      </c>
      <c r="N2464" s="113">
        <v>7911</v>
      </c>
    </row>
    <row r="2465" spans="1:14" ht="17">
      <c r="A2465" s="269"/>
      <c r="B2465" s="268"/>
      <c r="C2465" s="121" t="s">
        <v>4097</v>
      </c>
      <c r="D2465" s="113">
        <v>1</v>
      </c>
      <c r="E2465" s="113">
        <v>0</v>
      </c>
      <c r="F2465" s="113">
        <v>1</v>
      </c>
      <c r="G2465" s="113">
        <v>0</v>
      </c>
      <c r="H2465" s="113">
        <v>0</v>
      </c>
      <c r="I2465" s="113">
        <v>0</v>
      </c>
      <c r="J2465" s="113">
        <v>1</v>
      </c>
      <c r="K2465" s="113">
        <v>0</v>
      </c>
      <c r="L2465" s="113">
        <v>1</v>
      </c>
      <c r="M2465" s="113">
        <v>0</v>
      </c>
      <c r="N2465" s="113">
        <v>11073</v>
      </c>
    </row>
    <row r="2466" spans="1:14" ht="20">
      <c r="A2466" s="269"/>
      <c r="B2466" s="268"/>
      <c r="C2466" s="121" t="s">
        <v>7732</v>
      </c>
      <c r="D2466" s="113">
        <v>7</v>
      </c>
      <c r="E2466" s="113">
        <v>1</v>
      </c>
      <c r="F2466" s="113">
        <v>0</v>
      </c>
      <c r="G2466" s="113">
        <v>0</v>
      </c>
      <c r="H2466" s="113">
        <v>0</v>
      </c>
      <c r="I2466" s="113">
        <v>0</v>
      </c>
      <c r="J2466" s="113">
        <v>1</v>
      </c>
      <c r="K2466" s="113">
        <v>1</v>
      </c>
      <c r="L2466" s="113">
        <v>2</v>
      </c>
      <c r="M2466" s="113">
        <v>3</v>
      </c>
      <c r="N2466" s="113">
        <v>58725</v>
      </c>
    </row>
    <row r="2467" spans="1:14" ht="17">
      <c r="A2467" s="269"/>
      <c r="B2467" s="268"/>
      <c r="C2467" s="121" t="s">
        <v>6163</v>
      </c>
      <c r="D2467" s="113">
        <v>1</v>
      </c>
      <c r="E2467" s="113">
        <v>0</v>
      </c>
      <c r="F2467" s="113">
        <v>0</v>
      </c>
      <c r="G2467" s="113">
        <v>0</v>
      </c>
      <c r="H2467" s="113">
        <v>0</v>
      </c>
      <c r="I2467" s="113">
        <v>0</v>
      </c>
      <c r="J2467" s="113">
        <v>0</v>
      </c>
      <c r="K2467" s="113">
        <v>0</v>
      </c>
      <c r="L2467" s="113">
        <v>0</v>
      </c>
      <c r="M2467" s="113">
        <v>1</v>
      </c>
      <c r="N2467" s="113">
        <v>1614</v>
      </c>
    </row>
    <row r="2468" spans="1:14" ht="17">
      <c r="A2468" s="269"/>
      <c r="B2468" s="268"/>
      <c r="C2468" s="121" t="s">
        <v>4114</v>
      </c>
      <c r="D2468" s="113">
        <v>10</v>
      </c>
      <c r="E2468" s="113">
        <v>1</v>
      </c>
      <c r="F2468" s="113">
        <v>1</v>
      </c>
      <c r="G2468" s="113">
        <v>1</v>
      </c>
      <c r="H2468" s="113">
        <v>0</v>
      </c>
      <c r="I2468" s="113">
        <v>0</v>
      </c>
      <c r="J2468" s="113">
        <v>3</v>
      </c>
      <c r="K2468" s="113">
        <v>2</v>
      </c>
      <c r="L2468" s="113">
        <v>6</v>
      </c>
      <c r="M2468" s="113">
        <v>2</v>
      </c>
      <c r="N2468" s="113">
        <v>223344</v>
      </c>
    </row>
    <row r="2469" spans="1:14" ht="37">
      <c r="A2469" s="269"/>
      <c r="B2469" s="268"/>
      <c r="C2469" s="121" t="s">
        <v>7733</v>
      </c>
      <c r="D2469" s="113">
        <v>0</v>
      </c>
      <c r="E2469" s="113">
        <v>0</v>
      </c>
      <c r="F2469" s="113">
        <v>2</v>
      </c>
      <c r="G2469" s="113">
        <v>0</v>
      </c>
      <c r="H2469" s="113">
        <v>0</v>
      </c>
      <c r="I2469" s="113">
        <v>1</v>
      </c>
      <c r="J2469" s="113">
        <v>0</v>
      </c>
      <c r="K2469" s="113">
        <v>1</v>
      </c>
      <c r="L2469" s="113">
        <v>1</v>
      </c>
      <c r="M2469" s="113">
        <v>0</v>
      </c>
      <c r="N2469" s="113">
        <v>104276</v>
      </c>
    </row>
    <row r="2470" spans="1:14" ht="17">
      <c r="A2470" s="269"/>
      <c r="B2470" s="268"/>
      <c r="C2470" s="121" t="s">
        <v>2646</v>
      </c>
      <c r="D2470" s="113">
        <v>1</v>
      </c>
      <c r="E2470" s="113">
        <v>0</v>
      </c>
      <c r="F2470" s="113">
        <v>0</v>
      </c>
      <c r="G2470" s="113">
        <v>0</v>
      </c>
      <c r="H2470" s="113">
        <v>0</v>
      </c>
      <c r="I2470" s="113">
        <v>0</v>
      </c>
      <c r="J2470" s="113">
        <v>0</v>
      </c>
      <c r="K2470" s="113">
        <v>0</v>
      </c>
      <c r="L2470" s="113">
        <v>1</v>
      </c>
      <c r="M2470" s="113">
        <v>0</v>
      </c>
      <c r="N2470" s="113">
        <v>10670</v>
      </c>
    </row>
    <row r="2471" spans="1:14" ht="20">
      <c r="A2471" s="269"/>
      <c r="B2471" s="268"/>
      <c r="C2471" s="121" t="s">
        <v>7734</v>
      </c>
      <c r="D2471" s="113">
        <v>22</v>
      </c>
      <c r="E2471" s="113">
        <v>1</v>
      </c>
      <c r="F2471" s="113">
        <v>1</v>
      </c>
      <c r="G2471" s="113">
        <v>0</v>
      </c>
      <c r="H2471" s="113">
        <v>0</v>
      </c>
      <c r="I2471" s="113">
        <v>0</v>
      </c>
      <c r="J2471" s="113">
        <v>6</v>
      </c>
      <c r="K2471" s="113">
        <v>6</v>
      </c>
      <c r="L2471" s="113">
        <v>3</v>
      </c>
      <c r="M2471" s="113">
        <v>6</v>
      </c>
      <c r="N2471" s="113">
        <v>222235</v>
      </c>
    </row>
    <row r="2472" spans="1:14" ht="17">
      <c r="A2472" s="269"/>
      <c r="B2472" s="268"/>
      <c r="C2472" s="121" t="s">
        <v>4101</v>
      </c>
      <c r="D2472" s="113">
        <v>0</v>
      </c>
      <c r="E2472" s="113">
        <v>0</v>
      </c>
      <c r="F2472" s="113">
        <v>1</v>
      </c>
      <c r="G2472" s="113">
        <v>0</v>
      </c>
      <c r="H2472" s="113">
        <v>0</v>
      </c>
      <c r="I2472" s="113">
        <v>0</v>
      </c>
      <c r="J2472" s="113">
        <v>0</v>
      </c>
      <c r="K2472" s="113">
        <v>1</v>
      </c>
      <c r="L2472" s="113">
        <v>0</v>
      </c>
      <c r="M2472" s="113">
        <v>0</v>
      </c>
      <c r="N2472" s="113">
        <v>8745</v>
      </c>
    </row>
    <row r="2473" spans="1:14" ht="17">
      <c r="A2473" s="269"/>
      <c r="B2473" s="268"/>
      <c r="C2473" s="121" t="s">
        <v>4102</v>
      </c>
      <c r="D2473" s="113">
        <v>4</v>
      </c>
      <c r="E2473" s="113">
        <v>6</v>
      </c>
      <c r="F2473" s="113">
        <v>0</v>
      </c>
      <c r="G2473" s="113">
        <v>0</v>
      </c>
      <c r="H2473" s="113">
        <v>0</v>
      </c>
      <c r="I2473" s="113">
        <v>1</v>
      </c>
      <c r="J2473" s="113">
        <v>1</v>
      </c>
      <c r="K2473" s="113">
        <v>2</v>
      </c>
      <c r="L2473" s="113">
        <v>6</v>
      </c>
      <c r="M2473" s="113">
        <v>2</v>
      </c>
      <c r="N2473" s="113">
        <v>20369</v>
      </c>
    </row>
    <row r="2474" spans="1:14" ht="34">
      <c r="A2474" s="269"/>
      <c r="B2474" s="268"/>
      <c r="C2474" s="121" t="s">
        <v>4105</v>
      </c>
      <c r="D2474" s="113">
        <v>0</v>
      </c>
      <c r="E2474" s="113">
        <v>1</v>
      </c>
      <c r="F2474" s="113">
        <v>0</v>
      </c>
      <c r="G2474" s="113">
        <v>0</v>
      </c>
      <c r="H2474" s="113">
        <v>0</v>
      </c>
      <c r="I2474" s="113">
        <v>0</v>
      </c>
      <c r="J2474" s="113">
        <v>0</v>
      </c>
      <c r="K2474" s="113">
        <v>0</v>
      </c>
      <c r="L2474" s="113">
        <v>0</v>
      </c>
      <c r="M2474" s="113">
        <v>1</v>
      </c>
      <c r="N2474" s="113">
        <v>34404</v>
      </c>
    </row>
    <row r="2475" spans="1:14" ht="20">
      <c r="A2475" s="269"/>
      <c r="B2475" s="268"/>
      <c r="C2475" s="121" t="s">
        <v>7735</v>
      </c>
      <c r="D2475" s="113">
        <v>76</v>
      </c>
      <c r="E2475" s="113">
        <v>5</v>
      </c>
      <c r="F2475" s="113">
        <v>18</v>
      </c>
      <c r="G2475" s="113">
        <v>4</v>
      </c>
      <c r="H2475" s="113">
        <v>1</v>
      </c>
      <c r="I2475" s="113">
        <v>2</v>
      </c>
      <c r="J2475" s="113">
        <v>13</v>
      </c>
      <c r="K2475" s="113">
        <v>27</v>
      </c>
      <c r="L2475" s="113">
        <v>28</v>
      </c>
      <c r="M2475" s="113">
        <v>19</v>
      </c>
      <c r="N2475" s="113">
        <v>188160</v>
      </c>
    </row>
    <row r="2476" spans="1:14" ht="37">
      <c r="A2476" s="269"/>
      <c r="B2476" s="268"/>
      <c r="C2476" s="121" t="s">
        <v>7736</v>
      </c>
      <c r="D2476" s="113">
        <v>2</v>
      </c>
      <c r="E2476" s="113">
        <v>0</v>
      </c>
      <c r="F2476" s="113">
        <v>1</v>
      </c>
      <c r="G2476" s="113">
        <v>0</v>
      </c>
      <c r="H2476" s="113">
        <v>0</v>
      </c>
      <c r="I2476" s="113">
        <v>0</v>
      </c>
      <c r="J2476" s="113">
        <v>0</v>
      </c>
      <c r="K2476" s="113">
        <v>0</v>
      </c>
      <c r="L2476" s="113">
        <v>1</v>
      </c>
      <c r="M2476" s="113">
        <v>1</v>
      </c>
      <c r="N2476" s="113">
        <v>33154</v>
      </c>
    </row>
    <row r="2477" spans="1:14" ht="17">
      <c r="A2477" s="269"/>
      <c r="B2477" s="268"/>
      <c r="C2477" s="121" t="s">
        <v>4107</v>
      </c>
      <c r="D2477" s="113">
        <v>1</v>
      </c>
      <c r="E2477" s="113">
        <v>0</v>
      </c>
      <c r="F2477" s="113">
        <v>0</v>
      </c>
      <c r="G2477" s="113">
        <v>0</v>
      </c>
      <c r="H2477" s="113">
        <v>0</v>
      </c>
      <c r="I2477" s="113">
        <v>0</v>
      </c>
      <c r="J2477" s="113">
        <v>1</v>
      </c>
      <c r="K2477" s="113">
        <v>0</v>
      </c>
      <c r="L2477" s="113">
        <v>0</v>
      </c>
      <c r="M2477" s="113">
        <v>0</v>
      </c>
      <c r="N2477" s="113">
        <v>15462</v>
      </c>
    </row>
    <row r="2478" spans="1:14" ht="17">
      <c r="A2478" s="269"/>
      <c r="B2478" s="268"/>
      <c r="C2478" s="121" t="s">
        <v>4108</v>
      </c>
      <c r="D2478" s="113">
        <v>1</v>
      </c>
      <c r="E2478" s="113">
        <v>1</v>
      </c>
      <c r="F2478" s="113">
        <v>2</v>
      </c>
      <c r="G2478" s="113">
        <v>0</v>
      </c>
      <c r="H2478" s="113">
        <v>0</v>
      </c>
      <c r="I2478" s="113">
        <v>0</v>
      </c>
      <c r="J2478" s="113">
        <v>1</v>
      </c>
      <c r="K2478" s="113">
        <v>1</v>
      </c>
      <c r="L2478" s="113">
        <v>2</v>
      </c>
      <c r="M2478" s="113">
        <v>0</v>
      </c>
      <c r="N2478" s="113">
        <v>94594</v>
      </c>
    </row>
    <row r="2479" spans="1:14">
      <c r="A2479" s="269"/>
      <c r="B2479" s="268" t="s">
        <v>1951</v>
      </c>
      <c r="C2479" s="121"/>
      <c r="D2479" s="112">
        <v>4</v>
      </c>
      <c r="E2479" s="112">
        <v>4</v>
      </c>
      <c r="F2479" s="112">
        <v>1</v>
      </c>
      <c r="G2479" s="112">
        <v>0</v>
      </c>
      <c r="H2479" s="112">
        <v>0</v>
      </c>
      <c r="I2479" s="112">
        <v>1</v>
      </c>
      <c r="J2479" s="112"/>
      <c r="K2479" s="112"/>
      <c r="L2479" s="112"/>
      <c r="M2479" s="112"/>
      <c r="N2479" s="112"/>
    </row>
    <row r="2480" spans="1:14" ht="51">
      <c r="A2480" s="269"/>
      <c r="B2480" s="268"/>
      <c r="C2480" s="121" t="s">
        <v>6164</v>
      </c>
      <c r="D2480" s="113">
        <v>4</v>
      </c>
      <c r="E2480" s="113">
        <v>1</v>
      </c>
      <c r="F2480" s="113">
        <v>1</v>
      </c>
      <c r="G2480" s="113">
        <v>0</v>
      </c>
      <c r="H2480" s="113">
        <v>0</v>
      </c>
      <c r="I2480" s="113">
        <v>0</v>
      </c>
      <c r="J2480" s="113">
        <v>1</v>
      </c>
      <c r="K2480" s="113">
        <v>1</v>
      </c>
      <c r="L2480" s="113">
        <v>1</v>
      </c>
      <c r="M2480" s="113">
        <v>3</v>
      </c>
      <c r="N2480" s="113">
        <v>56554</v>
      </c>
    </row>
    <row r="2481" spans="1:14" ht="68">
      <c r="A2481" s="269"/>
      <c r="B2481" s="268"/>
      <c r="C2481" s="122" t="s">
        <v>4109</v>
      </c>
      <c r="D2481" s="113">
        <v>0</v>
      </c>
      <c r="E2481" s="113">
        <v>1</v>
      </c>
      <c r="F2481" s="113">
        <v>0</v>
      </c>
      <c r="G2481" s="113">
        <v>0</v>
      </c>
      <c r="H2481" s="113">
        <v>0</v>
      </c>
      <c r="I2481" s="113">
        <v>1</v>
      </c>
      <c r="J2481" s="113">
        <v>1</v>
      </c>
      <c r="K2481" s="113">
        <v>0</v>
      </c>
      <c r="L2481" s="113">
        <v>0</v>
      </c>
      <c r="M2481" s="113">
        <v>1</v>
      </c>
      <c r="N2481" s="113">
        <v>35394</v>
      </c>
    </row>
    <row r="2482" spans="1:14" ht="51">
      <c r="A2482" s="269"/>
      <c r="B2482" s="268"/>
      <c r="C2482" s="121" t="s">
        <v>4110</v>
      </c>
      <c r="D2482" s="113">
        <v>0</v>
      </c>
      <c r="E2482" s="113">
        <v>2</v>
      </c>
      <c r="F2482" s="113">
        <v>0</v>
      </c>
      <c r="G2482" s="113">
        <v>0</v>
      </c>
      <c r="H2482" s="113">
        <v>0</v>
      </c>
      <c r="I2482" s="113">
        <v>0</v>
      </c>
      <c r="J2482" s="113">
        <v>0</v>
      </c>
      <c r="K2482" s="113">
        <v>0</v>
      </c>
      <c r="L2482" s="113">
        <v>0</v>
      </c>
      <c r="M2482" s="113">
        <v>2</v>
      </c>
      <c r="N2482" s="113">
        <v>17883</v>
      </c>
    </row>
    <row r="2483" spans="1:14">
      <c r="A2483" s="269"/>
      <c r="B2483" s="268" t="s">
        <v>1955</v>
      </c>
      <c r="C2483" s="121"/>
      <c r="D2483" s="112">
        <v>54</v>
      </c>
      <c r="E2483" s="112">
        <v>6</v>
      </c>
      <c r="F2483" s="112">
        <v>8</v>
      </c>
      <c r="G2483" s="112">
        <v>2</v>
      </c>
      <c r="H2483" s="112">
        <v>0</v>
      </c>
      <c r="I2483" s="112">
        <v>2</v>
      </c>
      <c r="J2483" s="112"/>
      <c r="K2483" s="112"/>
      <c r="L2483" s="112"/>
      <c r="M2483" s="112"/>
      <c r="N2483" s="112"/>
    </row>
    <row r="2484" spans="1:14" ht="17">
      <c r="A2484" s="269"/>
      <c r="B2484" s="268"/>
      <c r="C2484" s="121" t="s">
        <v>6165</v>
      </c>
      <c r="D2484" s="113">
        <v>4</v>
      </c>
      <c r="E2484" s="113">
        <v>0</v>
      </c>
      <c r="F2484" s="113">
        <v>0</v>
      </c>
      <c r="G2484" s="113">
        <v>0</v>
      </c>
      <c r="H2484" s="113">
        <v>0</v>
      </c>
      <c r="I2484" s="113">
        <v>0</v>
      </c>
      <c r="J2484" s="113">
        <v>1</v>
      </c>
      <c r="K2484" s="113">
        <v>0</v>
      </c>
      <c r="L2484" s="113">
        <v>1</v>
      </c>
      <c r="M2484" s="113">
        <v>2</v>
      </c>
      <c r="N2484" s="113"/>
    </row>
    <row r="2485" spans="1:14" ht="17">
      <c r="A2485" s="269"/>
      <c r="B2485" s="268"/>
      <c r="C2485" s="121" t="s">
        <v>4111</v>
      </c>
      <c r="D2485" s="113">
        <v>1</v>
      </c>
      <c r="E2485" s="113">
        <v>0</v>
      </c>
      <c r="F2485" s="113">
        <v>0</v>
      </c>
      <c r="G2485" s="113">
        <v>0</v>
      </c>
      <c r="H2485" s="113">
        <v>0</v>
      </c>
      <c r="I2485" s="113">
        <v>0</v>
      </c>
      <c r="J2485" s="113">
        <v>0</v>
      </c>
      <c r="K2485" s="113">
        <v>0</v>
      </c>
      <c r="L2485" s="113">
        <v>1</v>
      </c>
      <c r="M2485" s="113">
        <v>0</v>
      </c>
      <c r="N2485" s="113"/>
    </row>
    <row r="2486" spans="1:14" ht="20">
      <c r="A2486" s="269"/>
      <c r="B2486" s="268"/>
      <c r="C2486" s="121" t="s">
        <v>7737</v>
      </c>
      <c r="D2486" s="113">
        <v>30</v>
      </c>
      <c r="E2486" s="113">
        <v>3</v>
      </c>
      <c r="F2486" s="113">
        <v>7</v>
      </c>
      <c r="G2486" s="113">
        <v>2</v>
      </c>
      <c r="H2486" s="113">
        <v>0</v>
      </c>
      <c r="I2486" s="113">
        <v>0</v>
      </c>
      <c r="J2486" s="113">
        <v>7</v>
      </c>
      <c r="K2486" s="113">
        <v>12</v>
      </c>
      <c r="L2486" s="113">
        <v>8</v>
      </c>
      <c r="M2486" s="113">
        <v>7</v>
      </c>
      <c r="N2486" s="113"/>
    </row>
    <row r="2487" spans="1:14" ht="17">
      <c r="A2487" s="269"/>
      <c r="B2487" s="268"/>
      <c r="C2487" s="121" t="s">
        <v>4112</v>
      </c>
      <c r="D2487" s="113">
        <v>4</v>
      </c>
      <c r="E2487" s="113">
        <v>1</v>
      </c>
      <c r="F2487" s="113">
        <v>0</v>
      </c>
      <c r="G2487" s="113">
        <v>0</v>
      </c>
      <c r="H2487" s="113">
        <v>0</v>
      </c>
      <c r="I2487" s="113">
        <v>1</v>
      </c>
      <c r="J2487" s="113">
        <v>2</v>
      </c>
      <c r="K2487" s="113">
        <v>1</v>
      </c>
      <c r="L2487" s="113">
        <v>2</v>
      </c>
      <c r="M2487" s="113">
        <v>1</v>
      </c>
      <c r="N2487" s="113"/>
    </row>
    <row r="2488" spans="1:14" ht="17">
      <c r="A2488" s="269"/>
      <c r="B2488" s="268"/>
      <c r="C2488" s="121" t="s">
        <v>4113</v>
      </c>
      <c r="D2488" s="113">
        <v>1</v>
      </c>
      <c r="E2488" s="113">
        <v>0</v>
      </c>
      <c r="F2488" s="113">
        <v>0</v>
      </c>
      <c r="G2488" s="113">
        <v>0</v>
      </c>
      <c r="H2488" s="113">
        <v>0</v>
      </c>
      <c r="I2488" s="113">
        <v>1</v>
      </c>
      <c r="J2488" s="113">
        <v>1</v>
      </c>
      <c r="K2488" s="113">
        <v>1</v>
      </c>
      <c r="L2488" s="113">
        <v>0</v>
      </c>
      <c r="M2488" s="113">
        <v>0</v>
      </c>
      <c r="N2488" s="113"/>
    </row>
    <row r="2489" spans="1:14" ht="20">
      <c r="A2489" s="269"/>
      <c r="B2489" s="268"/>
      <c r="C2489" s="121" t="s">
        <v>7738</v>
      </c>
      <c r="D2489" s="113">
        <v>11</v>
      </c>
      <c r="E2489" s="113">
        <v>1</v>
      </c>
      <c r="F2489" s="113">
        <v>1</v>
      </c>
      <c r="G2489" s="113">
        <v>0</v>
      </c>
      <c r="H2489" s="113">
        <v>0</v>
      </c>
      <c r="I2489" s="113">
        <v>0</v>
      </c>
      <c r="J2489" s="113">
        <v>0</v>
      </c>
      <c r="K2489" s="113">
        <v>2</v>
      </c>
      <c r="L2489" s="113">
        <v>4</v>
      </c>
      <c r="M2489" s="113">
        <v>5</v>
      </c>
      <c r="N2489" s="113"/>
    </row>
    <row r="2490" spans="1:14" ht="17">
      <c r="A2490" s="269"/>
      <c r="B2490" s="268"/>
      <c r="C2490" s="121" t="s">
        <v>4114</v>
      </c>
      <c r="D2490" s="113">
        <v>2</v>
      </c>
      <c r="E2490" s="113">
        <v>1</v>
      </c>
      <c r="F2490" s="113">
        <v>0</v>
      </c>
      <c r="G2490" s="113">
        <v>0</v>
      </c>
      <c r="H2490" s="113">
        <v>0</v>
      </c>
      <c r="I2490" s="113">
        <v>0</v>
      </c>
      <c r="J2490" s="113">
        <v>0</v>
      </c>
      <c r="K2490" s="113">
        <v>2</v>
      </c>
      <c r="L2490" s="113">
        <v>1</v>
      </c>
      <c r="M2490" s="113">
        <v>0</v>
      </c>
      <c r="N2490" s="113"/>
    </row>
    <row r="2491" spans="1:14" ht="17">
      <c r="A2491" s="269"/>
      <c r="B2491" s="268"/>
      <c r="C2491" s="121" t="s">
        <v>4116</v>
      </c>
      <c r="D2491" s="113">
        <v>1</v>
      </c>
      <c r="E2491" s="113">
        <v>0</v>
      </c>
      <c r="F2491" s="113">
        <v>0</v>
      </c>
      <c r="G2491" s="113">
        <v>0</v>
      </c>
      <c r="H2491" s="113">
        <v>0</v>
      </c>
      <c r="I2491" s="113">
        <v>0</v>
      </c>
      <c r="J2491" s="113">
        <v>0</v>
      </c>
      <c r="K2491" s="113">
        <v>1</v>
      </c>
      <c r="L2491" s="113">
        <v>0</v>
      </c>
      <c r="M2491" s="113">
        <v>0</v>
      </c>
      <c r="N2491" s="113"/>
    </row>
    <row r="2492" spans="1:14">
      <c r="A2492" s="269"/>
      <c r="B2492" s="268" t="s">
        <v>1963</v>
      </c>
      <c r="C2492" s="121"/>
      <c r="D2492" s="112">
        <v>5</v>
      </c>
      <c r="E2492" s="112">
        <v>0</v>
      </c>
      <c r="F2492" s="112">
        <v>1</v>
      </c>
      <c r="G2492" s="112">
        <v>0</v>
      </c>
      <c r="H2492" s="112">
        <v>0</v>
      </c>
      <c r="I2492" s="112">
        <v>1</v>
      </c>
      <c r="J2492" s="112"/>
      <c r="K2492" s="112"/>
      <c r="L2492" s="112"/>
      <c r="M2492" s="112"/>
      <c r="N2492" s="112"/>
    </row>
    <row r="2493" spans="1:14" ht="17">
      <c r="A2493" s="269"/>
      <c r="B2493" s="268"/>
      <c r="C2493" s="121" t="s">
        <v>2318</v>
      </c>
      <c r="D2493" s="113">
        <v>1</v>
      </c>
      <c r="E2493" s="113">
        <v>0</v>
      </c>
      <c r="F2493" s="113">
        <v>0</v>
      </c>
      <c r="G2493" s="113">
        <v>0</v>
      </c>
      <c r="H2493" s="113">
        <v>0</v>
      </c>
      <c r="I2493" s="113">
        <v>0</v>
      </c>
      <c r="J2493" s="113">
        <v>0</v>
      </c>
      <c r="K2493" s="113">
        <v>0</v>
      </c>
      <c r="L2493" s="113">
        <v>1</v>
      </c>
      <c r="M2493" s="113">
        <v>0</v>
      </c>
      <c r="N2493" s="113"/>
    </row>
    <row r="2494" spans="1:14" ht="17">
      <c r="A2494" s="269"/>
      <c r="B2494" s="268"/>
      <c r="C2494" s="121" t="s">
        <v>2692</v>
      </c>
      <c r="D2494" s="113">
        <v>1</v>
      </c>
      <c r="E2494" s="113">
        <v>0</v>
      </c>
      <c r="F2494" s="113">
        <v>0</v>
      </c>
      <c r="G2494" s="113">
        <v>0</v>
      </c>
      <c r="H2494" s="113">
        <v>0</v>
      </c>
      <c r="I2494" s="113">
        <v>0</v>
      </c>
      <c r="J2494" s="113">
        <v>0</v>
      </c>
      <c r="K2494" s="113">
        <v>0</v>
      </c>
      <c r="L2494" s="113">
        <v>1</v>
      </c>
      <c r="M2494" s="113">
        <v>0</v>
      </c>
      <c r="N2494" s="113"/>
    </row>
    <row r="2495" spans="1:14" ht="17">
      <c r="A2495" s="269"/>
      <c r="B2495" s="268"/>
      <c r="C2495" s="121" t="s">
        <v>4117</v>
      </c>
      <c r="D2495" s="113">
        <v>1</v>
      </c>
      <c r="E2495" s="113">
        <v>0</v>
      </c>
      <c r="F2495" s="113">
        <v>0</v>
      </c>
      <c r="G2495" s="113">
        <v>0</v>
      </c>
      <c r="H2495" s="113">
        <v>0</v>
      </c>
      <c r="I2495" s="113">
        <v>0</v>
      </c>
      <c r="J2495" s="113">
        <v>0</v>
      </c>
      <c r="K2495" s="113">
        <v>0</v>
      </c>
      <c r="L2495" s="113">
        <v>1</v>
      </c>
      <c r="M2495" s="113">
        <v>0</v>
      </c>
      <c r="N2495" s="113"/>
    </row>
    <row r="2496" spans="1:14" ht="17">
      <c r="A2496" s="269"/>
      <c r="B2496" s="268"/>
      <c r="C2496" s="121" t="s">
        <v>6166</v>
      </c>
      <c r="D2496" s="113">
        <v>0</v>
      </c>
      <c r="E2496" s="113">
        <v>0</v>
      </c>
      <c r="F2496" s="113">
        <v>1</v>
      </c>
      <c r="G2496" s="113">
        <v>0</v>
      </c>
      <c r="H2496" s="113">
        <v>0</v>
      </c>
      <c r="I2496" s="113">
        <v>0</v>
      </c>
      <c r="J2496" s="113">
        <v>0</v>
      </c>
      <c r="K2496" s="113">
        <v>0</v>
      </c>
      <c r="L2496" s="113">
        <v>0</v>
      </c>
      <c r="M2496" s="113">
        <v>1</v>
      </c>
      <c r="N2496" s="113"/>
    </row>
    <row r="2497" spans="1:14" ht="17">
      <c r="A2497" s="269"/>
      <c r="B2497" s="268"/>
      <c r="C2497" s="121" t="s">
        <v>4119</v>
      </c>
      <c r="D2497" s="113">
        <v>2</v>
      </c>
      <c r="E2497" s="113">
        <v>0</v>
      </c>
      <c r="F2497" s="113">
        <v>0</v>
      </c>
      <c r="G2497" s="113">
        <v>0</v>
      </c>
      <c r="H2497" s="113">
        <v>0</v>
      </c>
      <c r="I2497" s="113">
        <v>1</v>
      </c>
      <c r="J2497" s="113">
        <v>0</v>
      </c>
      <c r="K2497" s="113">
        <v>1</v>
      </c>
      <c r="L2497" s="113">
        <v>0</v>
      </c>
      <c r="M2497" s="113">
        <v>2</v>
      </c>
      <c r="N2497" s="113"/>
    </row>
    <row r="2498" spans="1:14">
      <c r="A2498" s="269"/>
      <c r="B2498" s="268" t="s">
        <v>1996</v>
      </c>
      <c r="C2498" s="121"/>
      <c r="D2498" s="112">
        <v>1</v>
      </c>
      <c r="E2498" s="112">
        <v>0</v>
      </c>
      <c r="F2498" s="112">
        <v>1</v>
      </c>
      <c r="G2498" s="112">
        <v>0</v>
      </c>
      <c r="H2498" s="112">
        <v>0</v>
      </c>
      <c r="I2498" s="112">
        <v>0</v>
      </c>
      <c r="J2498" s="112"/>
      <c r="K2498" s="112"/>
      <c r="L2498" s="112"/>
      <c r="M2498" s="112"/>
      <c r="N2498" s="112"/>
    </row>
    <row r="2499" spans="1:14" ht="34">
      <c r="A2499" s="269"/>
      <c r="B2499" s="268"/>
      <c r="C2499" s="121" t="s">
        <v>6167</v>
      </c>
      <c r="D2499" s="113">
        <v>0</v>
      </c>
      <c r="E2499" s="113">
        <v>0</v>
      </c>
      <c r="F2499" s="113">
        <v>1</v>
      </c>
      <c r="G2499" s="113">
        <v>0</v>
      </c>
      <c r="H2499" s="113">
        <v>0</v>
      </c>
      <c r="I2499" s="113">
        <v>0</v>
      </c>
      <c r="J2499" s="113">
        <v>0</v>
      </c>
      <c r="K2499" s="113">
        <v>0</v>
      </c>
      <c r="L2499" s="113">
        <v>1</v>
      </c>
      <c r="M2499" s="113">
        <v>0</v>
      </c>
      <c r="N2499" s="113"/>
    </row>
    <row r="2500" spans="1:14" ht="34">
      <c r="A2500" s="269"/>
      <c r="B2500" s="268"/>
      <c r="C2500" s="121" t="s">
        <v>4121</v>
      </c>
      <c r="D2500" s="113">
        <v>1</v>
      </c>
      <c r="E2500" s="113">
        <v>0</v>
      </c>
      <c r="F2500" s="113">
        <v>0</v>
      </c>
      <c r="G2500" s="113">
        <v>0</v>
      </c>
      <c r="H2500" s="113">
        <v>0</v>
      </c>
      <c r="I2500" s="113">
        <v>0</v>
      </c>
      <c r="J2500" s="113">
        <v>0</v>
      </c>
      <c r="K2500" s="113">
        <v>0</v>
      </c>
      <c r="L2500" s="113">
        <v>1</v>
      </c>
      <c r="M2500" s="113">
        <v>0</v>
      </c>
      <c r="N2500" s="113"/>
    </row>
    <row r="2501" spans="1:14">
      <c r="A2501" s="269"/>
      <c r="B2501" s="268" t="s">
        <v>2259</v>
      </c>
      <c r="C2501" s="121"/>
      <c r="D2501" s="112">
        <v>9</v>
      </c>
      <c r="E2501" s="112">
        <v>4</v>
      </c>
      <c r="F2501" s="112">
        <v>0</v>
      </c>
      <c r="G2501" s="112">
        <v>0</v>
      </c>
      <c r="H2501" s="112">
        <v>0</v>
      </c>
      <c r="I2501" s="112">
        <v>0</v>
      </c>
      <c r="J2501" s="112"/>
      <c r="K2501" s="112"/>
      <c r="L2501" s="112"/>
      <c r="M2501" s="112"/>
      <c r="N2501" s="112"/>
    </row>
    <row r="2502" spans="1:14" ht="34">
      <c r="A2502" s="269"/>
      <c r="B2502" s="268"/>
      <c r="C2502" s="121" t="s">
        <v>6168</v>
      </c>
      <c r="D2502" s="113">
        <v>1</v>
      </c>
      <c r="E2502" s="113">
        <v>2</v>
      </c>
      <c r="F2502" s="113">
        <v>0</v>
      </c>
      <c r="G2502" s="113">
        <v>0</v>
      </c>
      <c r="H2502" s="113">
        <v>0</v>
      </c>
      <c r="I2502" s="113">
        <v>0</v>
      </c>
      <c r="J2502" s="113">
        <v>0</v>
      </c>
      <c r="K2502" s="113">
        <v>2</v>
      </c>
      <c r="L2502" s="113">
        <v>0</v>
      </c>
      <c r="M2502" s="113">
        <v>1</v>
      </c>
      <c r="N2502" s="113"/>
    </row>
    <row r="2503" spans="1:14" ht="122">
      <c r="A2503" s="269"/>
      <c r="B2503" s="268"/>
      <c r="C2503" s="121" t="s">
        <v>7739</v>
      </c>
      <c r="D2503" s="113">
        <v>8</v>
      </c>
      <c r="E2503" s="113">
        <v>2</v>
      </c>
      <c r="F2503" s="113">
        <v>0</v>
      </c>
      <c r="G2503" s="113">
        <v>0</v>
      </c>
      <c r="H2503" s="113">
        <v>0</v>
      </c>
      <c r="I2503" s="113">
        <v>0</v>
      </c>
      <c r="J2503" s="113">
        <v>1</v>
      </c>
      <c r="K2503" s="113">
        <v>2</v>
      </c>
      <c r="L2503" s="113">
        <v>3</v>
      </c>
      <c r="M2503" s="113">
        <v>2</v>
      </c>
      <c r="N2503" s="113"/>
    </row>
    <row r="2504" spans="1:14">
      <c r="A2504" s="268" t="s">
        <v>133</v>
      </c>
      <c r="B2504" s="117" t="s">
        <v>1904</v>
      </c>
      <c r="C2504" s="121"/>
      <c r="D2504" s="112">
        <v>22</v>
      </c>
      <c r="E2504" s="112">
        <v>29</v>
      </c>
      <c r="F2504" s="112">
        <v>5</v>
      </c>
      <c r="G2504" s="112">
        <v>1</v>
      </c>
      <c r="H2504" s="112">
        <v>0</v>
      </c>
      <c r="I2504" s="112">
        <v>1</v>
      </c>
      <c r="J2504" s="112"/>
      <c r="K2504" s="112"/>
      <c r="L2504" s="112"/>
      <c r="M2504" s="112"/>
      <c r="N2504" s="112"/>
    </row>
    <row r="2505" spans="1:14">
      <c r="A2505" s="268"/>
      <c r="B2505" s="268" t="s">
        <v>1905</v>
      </c>
      <c r="C2505" s="121"/>
      <c r="D2505" s="112">
        <v>13</v>
      </c>
      <c r="E2505" s="112">
        <v>20</v>
      </c>
      <c r="F2505" s="112">
        <v>4</v>
      </c>
      <c r="G2505" s="112">
        <v>0</v>
      </c>
      <c r="H2505" s="112">
        <v>0</v>
      </c>
      <c r="I2505" s="112">
        <v>1</v>
      </c>
      <c r="J2505" s="112"/>
      <c r="K2505" s="112"/>
      <c r="L2505" s="112"/>
      <c r="M2505" s="112"/>
      <c r="N2505" s="112"/>
    </row>
    <row r="2506" spans="1:14" ht="17">
      <c r="A2506" s="268"/>
      <c r="B2506" s="268"/>
      <c r="C2506" s="121" t="s">
        <v>6169</v>
      </c>
      <c r="D2506" s="113">
        <v>1</v>
      </c>
      <c r="E2506" s="113">
        <v>0</v>
      </c>
      <c r="F2506" s="113">
        <v>0</v>
      </c>
      <c r="G2506" s="113">
        <v>0</v>
      </c>
      <c r="H2506" s="113">
        <v>0</v>
      </c>
      <c r="I2506" s="113">
        <v>0</v>
      </c>
      <c r="J2506" s="113">
        <v>1</v>
      </c>
      <c r="K2506" s="113">
        <v>0</v>
      </c>
      <c r="L2506" s="113">
        <v>0</v>
      </c>
      <c r="M2506" s="113">
        <v>0</v>
      </c>
      <c r="N2506" s="113">
        <v>15632</v>
      </c>
    </row>
    <row r="2507" spans="1:14" ht="17">
      <c r="A2507" s="268"/>
      <c r="B2507" s="268"/>
      <c r="C2507" s="121" t="s">
        <v>2331</v>
      </c>
      <c r="D2507" s="113">
        <v>0</v>
      </c>
      <c r="E2507" s="113">
        <v>2</v>
      </c>
      <c r="F2507" s="113">
        <v>0</v>
      </c>
      <c r="G2507" s="113">
        <v>0</v>
      </c>
      <c r="H2507" s="113">
        <v>0</v>
      </c>
      <c r="I2507" s="113">
        <v>0</v>
      </c>
      <c r="J2507" s="113">
        <v>1</v>
      </c>
      <c r="K2507" s="113">
        <v>1</v>
      </c>
      <c r="L2507" s="113">
        <v>0</v>
      </c>
      <c r="M2507" s="113">
        <v>0</v>
      </c>
      <c r="N2507" s="113">
        <v>8853</v>
      </c>
    </row>
    <row r="2508" spans="1:14" ht="17">
      <c r="A2508" s="268"/>
      <c r="B2508" s="268"/>
      <c r="C2508" s="121" t="s">
        <v>3075</v>
      </c>
      <c r="D2508" s="113">
        <v>3</v>
      </c>
      <c r="E2508" s="113">
        <v>1</v>
      </c>
      <c r="F2508" s="113">
        <v>1</v>
      </c>
      <c r="G2508" s="113">
        <v>0</v>
      </c>
      <c r="H2508" s="113">
        <v>0</v>
      </c>
      <c r="I2508" s="113">
        <v>0</v>
      </c>
      <c r="J2508" s="113">
        <v>2</v>
      </c>
      <c r="K2508" s="113">
        <v>0</v>
      </c>
      <c r="L2508" s="113">
        <v>0</v>
      </c>
      <c r="M2508" s="113">
        <v>3</v>
      </c>
      <c r="N2508" s="113">
        <v>45378</v>
      </c>
    </row>
    <row r="2509" spans="1:14" ht="20">
      <c r="A2509" s="268"/>
      <c r="B2509" s="268"/>
      <c r="C2509" s="121" t="s">
        <v>7740</v>
      </c>
      <c r="D2509" s="113">
        <v>0</v>
      </c>
      <c r="E2509" s="113">
        <v>4</v>
      </c>
      <c r="F2509" s="113">
        <v>0</v>
      </c>
      <c r="G2509" s="113">
        <v>0</v>
      </c>
      <c r="H2509" s="113">
        <v>0</v>
      </c>
      <c r="I2509" s="113">
        <v>0</v>
      </c>
      <c r="J2509" s="113">
        <v>0</v>
      </c>
      <c r="K2509" s="113">
        <v>0</v>
      </c>
      <c r="L2509" s="113">
        <v>0</v>
      </c>
      <c r="M2509" s="113">
        <v>2</v>
      </c>
      <c r="N2509" s="113">
        <v>15290</v>
      </c>
    </row>
    <row r="2510" spans="1:14" ht="17">
      <c r="A2510" s="268"/>
      <c r="B2510" s="268"/>
      <c r="C2510" s="121" t="s">
        <v>3018</v>
      </c>
      <c r="D2510" s="113">
        <v>1</v>
      </c>
      <c r="E2510" s="113">
        <v>0</v>
      </c>
      <c r="F2510" s="113">
        <v>0</v>
      </c>
      <c r="G2510" s="113">
        <v>0</v>
      </c>
      <c r="H2510" s="113">
        <v>0</v>
      </c>
      <c r="I2510" s="113">
        <v>0</v>
      </c>
      <c r="J2510" s="113">
        <v>0</v>
      </c>
      <c r="K2510" s="113">
        <v>0</v>
      </c>
      <c r="L2510" s="113">
        <v>0</v>
      </c>
      <c r="M2510" s="113">
        <v>1</v>
      </c>
      <c r="N2510" s="113">
        <v>18335</v>
      </c>
    </row>
    <row r="2511" spans="1:14" ht="17">
      <c r="A2511" s="268"/>
      <c r="B2511" s="268"/>
      <c r="C2511" s="121" t="s">
        <v>2554</v>
      </c>
      <c r="D2511" s="113">
        <v>3</v>
      </c>
      <c r="E2511" s="113">
        <v>0</v>
      </c>
      <c r="F2511" s="113">
        <v>0</v>
      </c>
      <c r="G2511" s="113">
        <v>0</v>
      </c>
      <c r="H2511" s="113">
        <v>0</v>
      </c>
      <c r="I2511" s="113">
        <v>0</v>
      </c>
      <c r="J2511" s="113">
        <v>1</v>
      </c>
      <c r="K2511" s="113">
        <v>0</v>
      </c>
      <c r="L2511" s="113">
        <v>1</v>
      </c>
      <c r="M2511" s="113">
        <v>1</v>
      </c>
      <c r="N2511" s="113">
        <v>44522</v>
      </c>
    </row>
    <row r="2512" spans="1:14" ht="34">
      <c r="A2512" s="268"/>
      <c r="B2512" s="268"/>
      <c r="C2512" s="121" t="s">
        <v>6170</v>
      </c>
      <c r="D2512" s="113">
        <v>0</v>
      </c>
      <c r="E2512" s="113">
        <v>6</v>
      </c>
      <c r="F2512" s="113">
        <v>0</v>
      </c>
      <c r="G2512" s="113">
        <v>0</v>
      </c>
      <c r="H2512" s="113">
        <v>0</v>
      </c>
      <c r="I2512" s="113">
        <v>0</v>
      </c>
      <c r="J2512" s="113">
        <v>0</v>
      </c>
      <c r="K2512" s="113">
        <v>1</v>
      </c>
      <c r="L2512" s="113">
        <v>2</v>
      </c>
      <c r="M2512" s="113">
        <v>3</v>
      </c>
      <c r="N2512" s="113">
        <v>31079</v>
      </c>
    </row>
    <row r="2513" spans="1:14" ht="17">
      <c r="A2513" s="268"/>
      <c r="B2513" s="268"/>
      <c r="C2513" s="121" t="s">
        <v>4127</v>
      </c>
      <c r="D2513" s="113">
        <v>0</v>
      </c>
      <c r="E2513" s="113">
        <v>7</v>
      </c>
      <c r="F2513" s="113">
        <v>1</v>
      </c>
      <c r="G2513" s="113">
        <v>0</v>
      </c>
      <c r="H2513" s="113">
        <v>0</v>
      </c>
      <c r="I2513" s="113">
        <v>1</v>
      </c>
      <c r="J2513" s="113">
        <v>5</v>
      </c>
      <c r="K2513" s="113">
        <v>2</v>
      </c>
      <c r="L2513" s="113">
        <v>1</v>
      </c>
      <c r="M2513" s="113">
        <v>1</v>
      </c>
      <c r="N2513" s="113">
        <v>28793</v>
      </c>
    </row>
    <row r="2514" spans="1:14" ht="17">
      <c r="A2514" s="268"/>
      <c r="B2514" s="268"/>
      <c r="C2514" s="121" t="s">
        <v>3468</v>
      </c>
      <c r="D2514" s="113">
        <v>1</v>
      </c>
      <c r="E2514" s="113">
        <v>0</v>
      </c>
      <c r="F2514" s="113">
        <v>0</v>
      </c>
      <c r="G2514" s="113">
        <v>0</v>
      </c>
      <c r="H2514" s="113">
        <v>0</v>
      </c>
      <c r="I2514" s="113">
        <v>0</v>
      </c>
      <c r="J2514" s="113">
        <v>1</v>
      </c>
      <c r="K2514" s="113"/>
      <c r="L2514" s="113"/>
      <c r="M2514" s="113"/>
      <c r="N2514" s="113">
        <v>558</v>
      </c>
    </row>
    <row r="2515" spans="1:14" ht="17">
      <c r="A2515" s="268"/>
      <c r="B2515" s="268"/>
      <c r="C2515" s="121" t="s">
        <v>6171</v>
      </c>
      <c r="D2515" s="113">
        <v>0</v>
      </c>
      <c r="E2515" s="113">
        <v>0</v>
      </c>
      <c r="F2515" s="113">
        <v>1</v>
      </c>
      <c r="G2515" s="113">
        <v>0</v>
      </c>
      <c r="H2515" s="113">
        <v>0</v>
      </c>
      <c r="I2515" s="113">
        <v>0</v>
      </c>
      <c r="J2515" s="113">
        <v>0</v>
      </c>
      <c r="K2515" s="113">
        <v>1</v>
      </c>
      <c r="L2515" s="113">
        <v>0</v>
      </c>
      <c r="M2515" s="113">
        <v>0</v>
      </c>
      <c r="N2515" s="113">
        <v>1639</v>
      </c>
    </row>
    <row r="2516" spans="1:14" ht="34">
      <c r="A2516" s="268"/>
      <c r="B2516" s="268"/>
      <c r="C2516" s="121" t="s">
        <v>6172</v>
      </c>
      <c r="D2516" s="113">
        <v>1</v>
      </c>
      <c r="E2516" s="113">
        <v>0</v>
      </c>
      <c r="F2516" s="113">
        <v>0</v>
      </c>
      <c r="G2516" s="113">
        <v>0</v>
      </c>
      <c r="H2516" s="113">
        <v>0</v>
      </c>
      <c r="I2516" s="113">
        <v>0</v>
      </c>
      <c r="J2516" s="113">
        <v>0</v>
      </c>
      <c r="K2516" s="113">
        <v>1</v>
      </c>
      <c r="L2516" s="113">
        <v>0</v>
      </c>
      <c r="M2516" s="113">
        <v>0</v>
      </c>
      <c r="N2516" s="113">
        <v>11884</v>
      </c>
    </row>
    <row r="2517" spans="1:14" ht="17">
      <c r="A2517" s="268"/>
      <c r="B2517" s="268"/>
      <c r="C2517" s="121" t="s">
        <v>4131</v>
      </c>
      <c r="D2517" s="113">
        <v>3</v>
      </c>
      <c r="E2517" s="113">
        <v>0</v>
      </c>
      <c r="F2517" s="113">
        <v>1</v>
      </c>
      <c r="G2517" s="113">
        <v>0</v>
      </c>
      <c r="H2517" s="113">
        <v>0</v>
      </c>
      <c r="I2517" s="113">
        <v>0</v>
      </c>
      <c r="J2517" s="113">
        <v>0</v>
      </c>
      <c r="K2517" s="113">
        <v>1</v>
      </c>
      <c r="L2517" s="113">
        <v>2</v>
      </c>
      <c r="M2517" s="113">
        <v>1</v>
      </c>
      <c r="N2517" s="113">
        <v>26081</v>
      </c>
    </row>
    <row r="2518" spans="1:14">
      <c r="A2518" s="268"/>
      <c r="B2518" s="268" t="s">
        <v>1951</v>
      </c>
      <c r="C2518" s="121"/>
      <c r="D2518" s="112">
        <v>1</v>
      </c>
      <c r="E2518" s="112">
        <v>0</v>
      </c>
      <c r="F2518" s="112">
        <v>0</v>
      </c>
      <c r="G2518" s="112">
        <v>0</v>
      </c>
      <c r="H2518" s="112">
        <v>0</v>
      </c>
      <c r="I2518" s="112">
        <v>0</v>
      </c>
      <c r="J2518" s="112"/>
      <c r="K2518" s="112"/>
      <c r="L2518" s="112"/>
      <c r="M2518" s="112"/>
      <c r="N2518" s="112"/>
    </row>
    <row r="2519" spans="1:14" ht="34">
      <c r="A2519" s="268"/>
      <c r="B2519" s="268"/>
      <c r="C2519" s="121" t="s">
        <v>6173</v>
      </c>
      <c r="D2519" s="113">
        <v>1</v>
      </c>
      <c r="E2519" s="113">
        <v>0</v>
      </c>
      <c r="F2519" s="113">
        <v>0</v>
      </c>
      <c r="G2519" s="113">
        <v>0</v>
      </c>
      <c r="H2519" s="113">
        <v>0</v>
      </c>
      <c r="I2519" s="113">
        <v>0</v>
      </c>
      <c r="J2519" s="113">
        <v>0</v>
      </c>
      <c r="K2519" s="113">
        <v>0</v>
      </c>
      <c r="L2519" s="113">
        <v>1</v>
      </c>
      <c r="M2519" s="113">
        <v>0</v>
      </c>
      <c r="N2519" s="113">
        <v>15850</v>
      </c>
    </row>
    <row r="2520" spans="1:14">
      <c r="A2520" s="268"/>
      <c r="B2520" s="268" t="s">
        <v>1955</v>
      </c>
      <c r="C2520" s="121"/>
      <c r="D2520" s="112">
        <v>3</v>
      </c>
      <c r="E2520" s="112">
        <v>5</v>
      </c>
      <c r="F2520" s="112">
        <v>0</v>
      </c>
      <c r="G2520" s="112">
        <v>0</v>
      </c>
      <c r="H2520" s="112">
        <v>0</v>
      </c>
      <c r="I2520" s="112">
        <v>0</v>
      </c>
      <c r="J2520" s="112"/>
      <c r="K2520" s="112"/>
      <c r="L2520" s="112"/>
      <c r="M2520" s="112"/>
      <c r="N2520" s="112"/>
    </row>
    <row r="2521" spans="1:14" ht="17">
      <c r="A2521" s="268"/>
      <c r="B2521" s="268"/>
      <c r="C2521" s="121" t="s">
        <v>4134</v>
      </c>
      <c r="D2521" s="113">
        <v>1</v>
      </c>
      <c r="E2521" s="113">
        <v>0</v>
      </c>
      <c r="F2521" s="113">
        <v>0</v>
      </c>
      <c r="G2521" s="113">
        <v>0</v>
      </c>
      <c r="H2521" s="113">
        <v>0</v>
      </c>
      <c r="I2521" s="113">
        <v>0</v>
      </c>
      <c r="J2521" s="113">
        <v>0</v>
      </c>
      <c r="K2521" s="113">
        <v>0</v>
      </c>
      <c r="L2521" s="113">
        <v>1</v>
      </c>
      <c r="M2521" s="113">
        <v>0</v>
      </c>
      <c r="N2521" s="113"/>
    </row>
    <row r="2522" spans="1:14" ht="17">
      <c r="A2522" s="268"/>
      <c r="B2522" s="268"/>
      <c r="C2522" s="121" t="s">
        <v>2572</v>
      </c>
      <c r="D2522" s="113">
        <v>1</v>
      </c>
      <c r="E2522" s="113">
        <v>0</v>
      </c>
      <c r="F2522" s="113">
        <v>0</v>
      </c>
      <c r="G2522" s="113">
        <v>0</v>
      </c>
      <c r="H2522" s="113">
        <v>0</v>
      </c>
      <c r="I2522" s="113">
        <v>0</v>
      </c>
      <c r="J2522" s="113">
        <v>1</v>
      </c>
      <c r="K2522" s="113">
        <v>0</v>
      </c>
      <c r="L2522" s="113">
        <v>0</v>
      </c>
      <c r="M2522" s="113">
        <v>0</v>
      </c>
      <c r="N2522" s="113"/>
    </row>
    <row r="2523" spans="1:14" ht="17">
      <c r="A2523" s="268"/>
      <c r="B2523" s="268"/>
      <c r="C2523" s="121" t="s">
        <v>4136</v>
      </c>
      <c r="D2523" s="113">
        <v>0</v>
      </c>
      <c r="E2523" s="113">
        <v>1</v>
      </c>
      <c r="F2523" s="113">
        <v>0</v>
      </c>
      <c r="G2523" s="113">
        <v>0</v>
      </c>
      <c r="H2523" s="113">
        <v>0</v>
      </c>
      <c r="I2523" s="113">
        <v>0</v>
      </c>
      <c r="J2523" s="113">
        <v>1</v>
      </c>
      <c r="K2523" s="113">
        <v>0</v>
      </c>
      <c r="L2523" s="113">
        <v>0</v>
      </c>
      <c r="M2523" s="113">
        <v>0</v>
      </c>
      <c r="N2523" s="113"/>
    </row>
    <row r="2524" spans="1:14" ht="17">
      <c r="A2524" s="268"/>
      <c r="B2524" s="268"/>
      <c r="C2524" s="121" t="s">
        <v>6174</v>
      </c>
      <c r="D2524" s="113">
        <v>0</v>
      </c>
      <c r="E2524" s="113">
        <v>2</v>
      </c>
      <c r="F2524" s="113">
        <v>0</v>
      </c>
      <c r="G2524" s="113">
        <v>0</v>
      </c>
      <c r="H2524" s="113">
        <v>0</v>
      </c>
      <c r="I2524" s="113">
        <v>0</v>
      </c>
      <c r="J2524" s="113">
        <v>0</v>
      </c>
      <c r="K2524" s="113">
        <v>1</v>
      </c>
      <c r="L2524" s="113">
        <v>0</v>
      </c>
      <c r="M2524" s="113">
        <v>1</v>
      </c>
      <c r="N2524" s="113"/>
    </row>
    <row r="2525" spans="1:14" ht="17">
      <c r="A2525" s="268"/>
      <c r="B2525" s="268"/>
      <c r="C2525" s="121" t="s">
        <v>6175</v>
      </c>
      <c r="D2525" s="113">
        <v>1</v>
      </c>
      <c r="E2525" s="113">
        <v>0</v>
      </c>
      <c r="F2525" s="113">
        <v>0</v>
      </c>
      <c r="G2525" s="113">
        <v>0</v>
      </c>
      <c r="H2525" s="113">
        <v>0</v>
      </c>
      <c r="I2525" s="113">
        <v>0</v>
      </c>
      <c r="J2525" s="113">
        <v>0</v>
      </c>
      <c r="K2525" s="113">
        <v>1</v>
      </c>
      <c r="L2525" s="113">
        <v>0</v>
      </c>
      <c r="M2525" s="113">
        <v>0</v>
      </c>
      <c r="N2525" s="113"/>
    </row>
    <row r="2526" spans="1:14" ht="17">
      <c r="A2526" s="268"/>
      <c r="B2526" s="268"/>
      <c r="C2526" s="121" t="s">
        <v>4204</v>
      </c>
      <c r="D2526" s="113">
        <v>0</v>
      </c>
      <c r="E2526" s="113">
        <v>2</v>
      </c>
      <c r="F2526" s="113">
        <v>0</v>
      </c>
      <c r="G2526" s="113">
        <v>0</v>
      </c>
      <c r="H2526" s="113">
        <v>0</v>
      </c>
      <c r="I2526" s="113">
        <v>0</v>
      </c>
      <c r="J2526" s="113">
        <v>1</v>
      </c>
      <c r="K2526" s="113">
        <v>0</v>
      </c>
      <c r="L2526" s="113">
        <v>1</v>
      </c>
      <c r="M2526" s="113">
        <v>0</v>
      </c>
      <c r="N2526" s="113"/>
    </row>
    <row r="2527" spans="1:14">
      <c r="A2527" s="268"/>
      <c r="B2527" s="268" t="s">
        <v>1963</v>
      </c>
      <c r="C2527" s="121"/>
      <c r="D2527" s="112">
        <v>4</v>
      </c>
      <c r="E2527" s="112">
        <v>1</v>
      </c>
      <c r="F2527" s="112">
        <v>1</v>
      </c>
      <c r="G2527" s="112">
        <v>1</v>
      </c>
      <c r="H2527" s="112">
        <v>0</v>
      </c>
      <c r="I2527" s="112">
        <v>0</v>
      </c>
      <c r="J2527" s="112"/>
      <c r="K2527" s="112"/>
      <c r="L2527" s="112"/>
      <c r="M2527" s="112"/>
      <c r="N2527" s="112"/>
    </row>
    <row r="2528" spans="1:14" ht="17">
      <c r="A2528" s="268"/>
      <c r="B2528" s="268"/>
      <c r="C2528" s="121" t="s">
        <v>3060</v>
      </c>
      <c r="D2528" s="113">
        <v>1</v>
      </c>
      <c r="E2528" s="113">
        <v>0</v>
      </c>
      <c r="F2528" s="113">
        <v>1</v>
      </c>
      <c r="G2528" s="113">
        <v>1</v>
      </c>
      <c r="H2528" s="113">
        <v>0</v>
      </c>
      <c r="I2528" s="113">
        <v>0</v>
      </c>
      <c r="J2528" s="113">
        <v>0</v>
      </c>
      <c r="K2528" s="113">
        <v>0</v>
      </c>
      <c r="L2528" s="113">
        <v>3</v>
      </c>
      <c r="M2528" s="113">
        <v>0</v>
      </c>
      <c r="N2528" s="113"/>
    </row>
    <row r="2529" spans="1:14" ht="17">
      <c r="A2529" s="268"/>
      <c r="B2529" s="268"/>
      <c r="C2529" s="121" t="s">
        <v>2395</v>
      </c>
      <c r="D2529" s="113">
        <v>1</v>
      </c>
      <c r="E2529" s="113">
        <v>0</v>
      </c>
      <c r="F2529" s="113">
        <v>0</v>
      </c>
      <c r="G2529" s="113">
        <v>0</v>
      </c>
      <c r="H2529" s="113">
        <v>0</v>
      </c>
      <c r="I2529" s="113">
        <v>0</v>
      </c>
      <c r="J2529" s="113">
        <v>0</v>
      </c>
      <c r="K2529" s="113">
        <v>1</v>
      </c>
      <c r="L2529" s="113">
        <v>0</v>
      </c>
      <c r="M2529" s="113">
        <v>0</v>
      </c>
      <c r="N2529" s="113"/>
    </row>
    <row r="2530" spans="1:14" ht="17">
      <c r="A2530" s="268"/>
      <c r="B2530" s="268"/>
      <c r="C2530" s="121" t="s">
        <v>6176</v>
      </c>
      <c r="D2530" s="113">
        <v>1</v>
      </c>
      <c r="E2530" s="113">
        <v>0</v>
      </c>
      <c r="F2530" s="113">
        <v>0</v>
      </c>
      <c r="G2530" s="113">
        <v>0</v>
      </c>
      <c r="H2530" s="113">
        <v>0</v>
      </c>
      <c r="I2530" s="113">
        <v>0</v>
      </c>
      <c r="J2530" s="113">
        <v>0</v>
      </c>
      <c r="K2530" s="113">
        <v>0</v>
      </c>
      <c r="L2530" s="113">
        <v>1</v>
      </c>
      <c r="M2530" s="113">
        <v>0</v>
      </c>
      <c r="N2530" s="113"/>
    </row>
    <row r="2531" spans="1:14" ht="17">
      <c r="A2531" s="268"/>
      <c r="B2531" s="268"/>
      <c r="C2531" s="121" t="s">
        <v>3629</v>
      </c>
      <c r="D2531" s="113">
        <v>0</v>
      </c>
      <c r="E2531" s="113">
        <v>1</v>
      </c>
      <c r="F2531" s="113">
        <v>0</v>
      </c>
      <c r="G2531" s="113">
        <v>0</v>
      </c>
      <c r="H2531" s="113">
        <v>0</v>
      </c>
      <c r="I2531" s="113">
        <v>0</v>
      </c>
      <c r="J2531" s="113">
        <v>0</v>
      </c>
      <c r="K2531" s="113">
        <v>1</v>
      </c>
      <c r="L2531" s="113">
        <v>0</v>
      </c>
      <c r="M2531" s="113">
        <v>0</v>
      </c>
      <c r="N2531" s="113"/>
    </row>
    <row r="2532" spans="1:14" ht="17">
      <c r="A2532" s="268"/>
      <c r="B2532" s="268"/>
      <c r="C2532" s="121" t="s">
        <v>3510</v>
      </c>
      <c r="D2532" s="113">
        <v>1</v>
      </c>
      <c r="E2532" s="113">
        <v>0</v>
      </c>
      <c r="F2532" s="113">
        <v>0</v>
      </c>
      <c r="G2532" s="113">
        <v>0</v>
      </c>
      <c r="H2532" s="113">
        <v>0</v>
      </c>
      <c r="I2532" s="113">
        <v>0</v>
      </c>
      <c r="J2532" s="113">
        <v>1</v>
      </c>
      <c r="K2532" s="113">
        <v>0</v>
      </c>
      <c r="L2532" s="113">
        <v>0</v>
      </c>
      <c r="M2532" s="113">
        <v>0</v>
      </c>
      <c r="N2532" s="113"/>
    </row>
    <row r="2533" spans="1:14">
      <c r="A2533" s="268"/>
      <c r="B2533" s="268" t="s">
        <v>2255</v>
      </c>
      <c r="C2533" s="121"/>
      <c r="D2533" s="112">
        <v>1</v>
      </c>
      <c r="E2533" s="112">
        <v>2</v>
      </c>
      <c r="F2533" s="112">
        <v>0</v>
      </c>
      <c r="G2533" s="112">
        <v>0</v>
      </c>
      <c r="H2533" s="112">
        <v>0</v>
      </c>
      <c r="I2533" s="112">
        <v>0</v>
      </c>
      <c r="J2533" s="112"/>
      <c r="K2533" s="112"/>
      <c r="L2533" s="112"/>
      <c r="M2533" s="112"/>
      <c r="N2533" s="112"/>
    </row>
    <row r="2534" spans="1:14" ht="34">
      <c r="A2534" s="268"/>
      <c r="B2534" s="268"/>
      <c r="C2534" s="121" t="s">
        <v>2366</v>
      </c>
      <c r="D2534" s="113"/>
      <c r="E2534" s="113"/>
      <c r="F2534" s="113"/>
      <c r="G2534" s="113"/>
      <c r="H2534" s="113"/>
      <c r="I2534" s="113"/>
      <c r="J2534" s="113"/>
      <c r="K2534" s="113"/>
      <c r="L2534" s="113"/>
      <c r="M2534" s="113"/>
      <c r="N2534" s="113"/>
    </row>
    <row r="2535" spans="1:14" ht="34">
      <c r="A2535" s="268"/>
      <c r="B2535" s="268"/>
      <c r="C2535" s="123" t="s">
        <v>2554</v>
      </c>
      <c r="D2535" s="113">
        <v>0</v>
      </c>
      <c r="E2535" s="113">
        <v>1</v>
      </c>
      <c r="F2535" s="113">
        <v>0</v>
      </c>
      <c r="G2535" s="113">
        <v>0</v>
      </c>
      <c r="H2535" s="113">
        <v>0</v>
      </c>
      <c r="I2535" s="113">
        <v>0</v>
      </c>
      <c r="J2535" s="113">
        <v>1</v>
      </c>
      <c r="K2535" s="113">
        <v>0</v>
      </c>
      <c r="L2535" s="113">
        <v>0</v>
      </c>
      <c r="M2535" s="113">
        <v>0</v>
      </c>
      <c r="N2535" s="113"/>
    </row>
    <row r="2536" spans="1:14" ht="85">
      <c r="A2536" s="268"/>
      <c r="B2536" s="268"/>
      <c r="C2536" s="123" t="s">
        <v>6177</v>
      </c>
      <c r="D2536" s="113">
        <v>0</v>
      </c>
      <c r="E2536" s="113">
        <v>1</v>
      </c>
      <c r="F2536" s="113">
        <v>0</v>
      </c>
      <c r="G2536" s="113">
        <v>0</v>
      </c>
      <c r="H2536" s="113">
        <v>0</v>
      </c>
      <c r="I2536" s="113">
        <v>0</v>
      </c>
      <c r="J2536" s="113">
        <v>0</v>
      </c>
      <c r="K2536" s="113">
        <v>1</v>
      </c>
      <c r="L2536" s="113">
        <v>0</v>
      </c>
      <c r="M2536" s="113">
        <v>0</v>
      </c>
      <c r="N2536" s="113"/>
    </row>
    <row r="2537" spans="1:14" ht="17">
      <c r="A2537" s="268"/>
      <c r="B2537" s="268"/>
      <c r="C2537" s="123" t="s">
        <v>6178</v>
      </c>
      <c r="D2537" s="113">
        <v>1</v>
      </c>
      <c r="E2537" s="113">
        <v>0</v>
      </c>
      <c r="F2537" s="113">
        <v>0</v>
      </c>
      <c r="G2537" s="113">
        <v>0</v>
      </c>
      <c r="H2537" s="113">
        <v>0</v>
      </c>
      <c r="I2537" s="113">
        <v>0</v>
      </c>
      <c r="J2537" s="113">
        <v>0</v>
      </c>
      <c r="K2537" s="113">
        <v>0</v>
      </c>
      <c r="L2537" s="113">
        <v>0</v>
      </c>
      <c r="M2537" s="113">
        <v>1</v>
      </c>
      <c r="N2537" s="113"/>
    </row>
    <row r="2538" spans="1:14">
      <c r="A2538" s="268"/>
      <c r="B2538" s="268" t="s">
        <v>2259</v>
      </c>
      <c r="C2538" s="121"/>
      <c r="D2538" s="112">
        <v>0</v>
      </c>
      <c r="E2538" s="112">
        <v>1</v>
      </c>
      <c r="F2538" s="112">
        <v>0</v>
      </c>
      <c r="G2538" s="112">
        <v>0</v>
      </c>
      <c r="H2538" s="112">
        <v>0</v>
      </c>
      <c r="I2538" s="112">
        <v>0</v>
      </c>
      <c r="J2538" s="112"/>
      <c r="K2538" s="112"/>
      <c r="L2538" s="112"/>
      <c r="M2538" s="112"/>
      <c r="N2538" s="112"/>
    </row>
    <row r="2539" spans="1:14" ht="85">
      <c r="A2539" s="268"/>
      <c r="B2539" s="268"/>
      <c r="C2539" s="121" t="s">
        <v>6179</v>
      </c>
      <c r="D2539" s="113">
        <v>0</v>
      </c>
      <c r="E2539" s="113">
        <v>1</v>
      </c>
      <c r="F2539" s="113">
        <v>0</v>
      </c>
      <c r="G2539" s="113">
        <v>0</v>
      </c>
      <c r="H2539" s="113">
        <v>0</v>
      </c>
      <c r="I2539" s="113">
        <v>0</v>
      </c>
      <c r="J2539" s="113">
        <v>0</v>
      </c>
      <c r="K2539" s="113">
        <v>0</v>
      </c>
      <c r="L2539" s="113">
        <v>1</v>
      </c>
      <c r="M2539" s="113"/>
      <c r="N2539" s="113"/>
    </row>
    <row r="2540" spans="1:14">
      <c r="A2540" s="268" t="s">
        <v>135</v>
      </c>
      <c r="B2540" s="117" t="s">
        <v>1904</v>
      </c>
      <c r="C2540" s="121"/>
      <c r="D2540" s="112">
        <v>69</v>
      </c>
      <c r="E2540" s="112">
        <v>14</v>
      </c>
      <c r="F2540" s="112">
        <v>16</v>
      </c>
      <c r="G2540" s="112">
        <v>3</v>
      </c>
      <c r="H2540" s="112">
        <v>3</v>
      </c>
      <c r="I2540" s="112">
        <v>11</v>
      </c>
      <c r="J2540" s="112"/>
      <c r="K2540" s="112"/>
      <c r="L2540" s="112"/>
      <c r="M2540" s="112"/>
      <c r="N2540" s="112"/>
    </row>
    <row r="2541" spans="1:14">
      <c r="A2541" s="268"/>
      <c r="B2541" s="268" t="s">
        <v>1905</v>
      </c>
      <c r="C2541" s="121"/>
      <c r="D2541" s="112">
        <v>56</v>
      </c>
      <c r="E2541" s="112">
        <v>13</v>
      </c>
      <c r="F2541" s="112">
        <v>13</v>
      </c>
      <c r="G2541" s="112">
        <v>3</v>
      </c>
      <c r="H2541" s="112">
        <v>3</v>
      </c>
      <c r="I2541" s="112">
        <v>11</v>
      </c>
      <c r="J2541" s="112"/>
      <c r="K2541" s="112"/>
      <c r="L2541" s="112"/>
      <c r="M2541" s="112"/>
      <c r="N2541" s="112"/>
    </row>
    <row r="2542" spans="1:14" ht="17">
      <c r="A2542" s="268"/>
      <c r="B2542" s="268"/>
      <c r="C2542" s="121" t="s">
        <v>2582</v>
      </c>
      <c r="D2542" s="113">
        <v>1</v>
      </c>
      <c r="E2542" s="113">
        <v>0</v>
      </c>
      <c r="F2542" s="113">
        <v>0</v>
      </c>
      <c r="G2542" s="113">
        <v>0</v>
      </c>
      <c r="H2542" s="113">
        <v>0</v>
      </c>
      <c r="I2542" s="113">
        <v>1</v>
      </c>
      <c r="J2542" s="113">
        <v>2</v>
      </c>
      <c r="K2542" s="113">
        <v>0</v>
      </c>
      <c r="L2542" s="113">
        <v>0</v>
      </c>
      <c r="M2542" s="113">
        <v>0</v>
      </c>
      <c r="N2542" s="113">
        <v>8210</v>
      </c>
    </row>
    <row r="2543" spans="1:14" ht="20">
      <c r="A2543" s="268"/>
      <c r="B2543" s="268"/>
      <c r="C2543" s="121" t="s">
        <v>7741</v>
      </c>
      <c r="D2543" s="113">
        <v>1</v>
      </c>
      <c r="E2543" s="113">
        <v>1</v>
      </c>
      <c r="F2543" s="113">
        <v>0</v>
      </c>
      <c r="G2543" s="113">
        <v>0</v>
      </c>
      <c r="H2543" s="113">
        <v>0</v>
      </c>
      <c r="I2543" s="113">
        <v>0</v>
      </c>
      <c r="J2543" s="113">
        <v>0</v>
      </c>
      <c r="K2543" s="113">
        <v>1</v>
      </c>
      <c r="L2543" s="113">
        <v>0</v>
      </c>
      <c r="M2543" s="113">
        <v>0</v>
      </c>
      <c r="N2543" s="113">
        <v>74204</v>
      </c>
    </row>
    <row r="2544" spans="1:14" ht="34">
      <c r="A2544" s="268"/>
      <c r="B2544" s="268"/>
      <c r="C2544" s="121" t="s">
        <v>6180</v>
      </c>
      <c r="D2544" s="113">
        <v>0</v>
      </c>
      <c r="E2544" s="113">
        <v>0</v>
      </c>
      <c r="F2544" s="113">
        <v>0</v>
      </c>
      <c r="G2544" s="113">
        <v>0</v>
      </c>
      <c r="H2544" s="113">
        <v>0</v>
      </c>
      <c r="I2544" s="113">
        <v>1</v>
      </c>
      <c r="J2544" s="113">
        <v>0</v>
      </c>
      <c r="K2544" s="113">
        <v>0</v>
      </c>
      <c r="L2544" s="113">
        <v>1</v>
      </c>
      <c r="M2544" s="113">
        <v>0</v>
      </c>
      <c r="N2544" s="113">
        <v>16314</v>
      </c>
    </row>
    <row r="2545" spans="1:14" ht="17">
      <c r="A2545" s="268"/>
      <c r="B2545" s="268"/>
      <c r="C2545" s="121" t="s">
        <v>2613</v>
      </c>
      <c r="D2545" s="113">
        <v>1</v>
      </c>
      <c r="E2545" s="113">
        <v>0</v>
      </c>
      <c r="F2545" s="113">
        <v>0</v>
      </c>
      <c r="G2545" s="113">
        <v>0</v>
      </c>
      <c r="H2545" s="113">
        <v>2</v>
      </c>
      <c r="I2545" s="113">
        <v>0</v>
      </c>
      <c r="J2545" s="113">
        <v>0</v>
      </c>
      <c r="K2545" s="113">
        <v>1</v>
      </c>
      <c r="L2545" s="113">
        <v>2</v>
      </c>
      <c r="M2545" s="113">
        <v>0</v>
      </c>
      <c r="N2545" s="113">
        <v>36603</v>
      </c>
    </row>
    <row r="2546" spans="1:14" ht="17">
      <c r="A2546" s="268"/>
      <c r="B2546" s="268"/>
      <c r="C2546" s="121" t="s">
        <v>6181</v>
      </c>
      <c r="D2546" s="113">
        <v>1</v>
      </c>
      <c r="E2546" s="113">
        <v>0</v>
      </c>
      <c r="F2546" s="113">
        <v>0</v>
      </c>
      <c r="G2546" s="113">
        <v>0</v>
      </c>
      <c r="H2546" s="113">
        <v>0</v>
      </c>
      <c r="I2546" s="113">
        <v>0</v>
      </c>
      <c r="J2546" s="113">
        <v>0</v>
      </c>
      <c r="K2546" s="113">
        <v>0</v>
      </c>
      <c r="L2546" s="113">
        <v>1</v>
      </c>
      <c r="M2546" s="113">
        <v>0</v>
      </c>
      <c r="N2546" s="113">
        <v>3126</v>
      </c>
    </row>
    <row r="2547" spans="1:14" ht="17">
      <c r="A2547" s="268"/>
      <c r="B2547" s="268"/>
      <c r="C2547" s="121" t="s">
        <v>6182</v>
      </c>
      <c r="D2547" s="113">
        <v>1</v>
      </c>
      <c r="E2547" s="113">
        <v>0</v>
      </c>
      <c r="F2547" s="113">
        <v>0</v>
      </c>
      <c r="G2547" s="113">
        <v>0</v>
      </c>
      <c r="H2547" s="113">
        <v>0</v>
      </c>
      <c r="I2547" s="113">
        <v>0</v>
      </c>
      <c r="J2547" s="113">
        <v>1</v>
      </c>
      <c r="K2547" s="113">
        <v>0</v>
      </c>
      <c r="L2547" s="113">
        <v>0</v>
      </c>
      <c r="M2547" s="113">
        <v>0</v>
      </c>
      <c r="N2547" s="113">
        <v>3195</v>
      </c>
    </row>
    <row r="2548" spans="1:14" ht="17">
      <c r="A2548" s="268"/>
      <c r="B2548" s="268"/>
      <c r="C2548" s="121" t="s">
        <v>4147</v>
      </c>
      <c r="D2548" s="113">
        <v>1</v>
      </c>
      <c r="E2548" s="113">
        <v>0</v>
      </c>
      <c r="F2548" s="113">
        <v>0</v>
      </c>
      <c r="G2548" s="113">
        <v>0</v>
      </c>
      <c r="H2548" s="113">
        <v>0</v>
      </c>
      <c r="I2548" s="113">
        <v>0</v>
      </c>
      <c r="J2548" s="113">
        <v>0</v>
      </c>
      <c r="K2548" s="113">
        <v>0</v>
      </c>
      <c r="L2548" s="113">
        <v>0</v>
      </c>
      <c r="M2548" s="113">
        <v>1</v>
      </c>
      <c r="N2548" s="113">
        <v>39292</v>
      </c>
    </row>
    <row r="2549" spans="1:14" ht="17">
      <c r="A2549" s="268"/>
      <c r="B2549" s="268"/>
      <c r="C2549" s="121" t="s">
        <v>4149</v>
      </c>
      <c r="D2549" s="113">
        <v>0</v>
      </c>
      <c r="E2549" s="113">
        <v>0</v>
      </c>
      <c r="F2549" s="113">
        <v>1</v>
      </c>
      <c r="G2549" s="113">
        <v>0</v>
      </c>
      <c r="H2549" s="113">
        <v>0</v>
      </c>
      <c r="I2549" s="113">
        <v>0</v>
      </c>
      <c r="J2549" s="113">
        <v>1</v>
      </c>
      <c r="K2549" s="113">
        <v>0</v>
      </c>
      <c r="L2549" s="113">
        <v>0</v>
      </c>
      <c r="M2549" s="113">
        <v>0</v>
      </c>
      <c r="N2549" s="113">
        <v>2305</v>
      </c>
    </row>
    <row r="2550" spans="1:14" ht="17">
      <c r="A2550" s="268"/>
      <c r="B2550" s="268"/>
      <c r="C2550" s="121" t="s">
        <v>6183</v>
      </c>
      <c r="D2550" s="113">
        <v>0</v>
      </c>
      <c r="E2550" s="113">
        <v>0</v>
      </c>
      <c r="F2550" s="113">
        <v>0</v>
      </c>
      <c r="G2550" s="113">
        <v>1</v>
      </c>
      <c r="H2550" s="113">
        <v>0</v>
      </c>
      <c r="I2550" s="113">
        <v>0</v>
      </c>
      <c r="J2550" s="113">
        <v>0</v>
      </c>
      <c r="K2550" s="113">
        <v>1</v>
      </c>
      <c r="L2550" s="113">
        <v>0</v>
      </c>
      <c r="M2550" s="113">
        <v>0</v>
      </c>
      <c r="N2550" s="113">
        <v>25122</v>
      </c>
    </row>
    <row r="2551" spans="1:14" ht="17">
      <c r="A2551" s="268"/>
      <c r="B2551" s="268"/>
      <c r="C2551" s="121" t="s">
        <v>4151</v>
      </c>
      <c r="D2551" s="113">
        <v>3</v>
      </c>
      <c r="E2551" s="113">
        <v>0</v>
      </c>
      <c r="F2551" s="113">
        <v>2</v>
      </c>
      <c r="G2551" s="113">
        <v>0</v>
      </c>
      <c r="H2551" s="113">
        <v>0</v>
      </c>
      <c r="I2551" s="113">
        <v>1</v>
      </c>
      <c r="J2551" s="113">
        <v>1</v>
      </c>
      <c r="K2551" s="113">
        <v>0</v>
      </c>
      <c r="L2551" s="113">
        <v>4</v>
      </c>
      <c r="M2551" s="113">
        <v>1</v>
      </c>
      <c r="N2551" s="113">
        <v>69372</v>
      </c>
    </row>
    <row r="2552" spans="1:14" ht="17">
      <c r="A2552" s="268"/>
      <c r="B2552" s="268"/>
      <c r="C2552" s="121" t="s">
        <v>6184</v>
      </c>
      <c r="D2552" s="113">
        <v>1</v>
      </c>
      <c r="E2552" s="113">
        <v>0</v>
      </c>
      <c r="F2552" s="113">
        <v>0</v>
      </c>
      <c r="G2552" s="113">
        <v>0</v>
      </c>
      <c r="H2552" s="113">
        <v>0</v>
      </c>
      <c r="I2552" s="113">
        <v>0</v>
      </c>
      <c r="J2552" s="113">
        <v>0</v>
      </c>
      <c r="K2552" s="113">
        <v>0</v>
      </c>
      <c r="L2552" s="113">
        <v>0</v>
      </c>
      <c r="M2552" s="113">
        <v>1</v>
      </c>
      <c r="N2552" s="113">
        <v>1289</v>
      </c>
    </row>
    <row r="2553" spans="1:14" ht="17">
      <c r="A2553" s="268"/>
      <c r="B2553" s="268"/>
      <c r="C2553" s="121" t="s">
        <v>4153</v>
      </c>
      <c r="D2553" s="113">
        <v>5</v>
      </c>
      <c r="E2553" s="113">
        <v>0</v>
      </c>
      <c r="F2553" s="113">
        <v>2</v>
      </c>
      <c r="G2553" s="113">
        <v>0</v>
      </c>
      <c r="H2553" s="113">
        <v>0</v>
      </c>
      <c r="I2553" s="113">
        <v>0</v>
      </c>
      <c r="J2553" s="113">
        <v>2</v>
      </c>
      <c r="K2553" s="113">
        <v>3</v>
      </c>
      <c r="L2553" s="113">
        <v>2</v>
      </c>
      <c r="M2553" s="113">
        <v>0</v>
      </c>
      <c r="N2553" s="113">
        <v>31498</v>
      </c>
    </row>
    <row r="2554" spans="1:14" ht="37">
      <c r="A2554" s="268"/>
      <c r="B2554" s="268"/>
      <c r="C2554" s="121" t="s">
        <v>7742</v>
      </c>
      <c r="D2554" s="113">
        <v>2</v>
      </c>
      <c r="E2554" s="113">
        <v>0</v>
      </c>
      <c r="F2554" s="113">
        <v>0</v>
      </c>
      <c r="G2554" s="113">
        <v>0</v>
      </c>
      <c r="H2554" s="113">
        <v>0</v>
      </c>
      <c r="I2554" s="113">
        <v>0</v>
      </c>
      <c r="J2554" s="113">
        <v>1</v>
      </c>
      <c r="K2554" s="113">
        <v>0</v>
      </c>
      <c r="L2554" s="113">
        <v>0</v>
      </c>
      <c r="M2554" s="113">
        <v>0</v>
      </c>
      <c r="N2554" s="113">
        <v>43195</v>
      </c>
    </row>
    <row r="2555" spans="1:14" ht="17">
      <c r="A2555" s="268"/>
      <c r="B2555" s="268"/>
      <c r="C2555" s="121" t="s">
        <v>6185</v>
      </c>
      <c r="D2555" s="113">
        <v>0</v>
      </c>
      <c r="E2555" s="113">
        <v>0</v>
      </c>
      <c r="F2555" s="113">
        <v>1</v>
      </c>
      <c r="G2555" s="113">
        <v>1</v>
      </c>
      <c r="H2555" s="113">
        <v>0</v>
      </c>
      <c r="I2555" s="113">
        <v>1</v>
      </c>
      <c r="J2555" s="113">
        <v>0</v>
      </c>
      <c r="K2555" s="113">
        <v>2</v>
      </c>
      <c r="L2555" s="113">
        <v>1</v>
      </c>
      <c r="M2555" s="113">
        <v>0</v>
      </c>
      <c r="N2555" s="113">
        <v>103826</v>
      </c>
    </row>
    <row r="2556" spans="1:14" ht="17">
      <c r="A2556" s="268"/>
      <c r="B2556" s="268"/>
      <c r="C2556" s="121" t="s">
        <v>6186</v>
      </c>
      <c r="D2556" s="113">
        <v>1</v>
      </c>
      <c r="E2556" s="113">
        <v>0</v>
      </c>
      <c r="F2556" s="113">
        <v>4</v>
      </c>
      <c r="G2556" s="113">
        <v>0</v>
      </c>
      <c r="H2556" s="113">
        <v>0</v>
      </c>
      <c r="I2556" s="113">
        <v>0</v>
      </c>
      <c r="J2556" s="113">
        <v>0</v>
      </c>
      <c r="K2556" s="113">
        <v>5</v>
      </c>
      <c r="L2556" s="113">
        <v>0</v>
      </c>
      <c r="M2556" s="113">
        <v>0</v>
      </c>
      <c r="N2556" s="113">
        <v>9360</v>
      </c>
    </row>
    <row r="2557" spans="1:14" ht="17">
      <c r="A2557" s="268"/>
      <c r="B2557" s="268"/>
      <c r="C2557" s="121" t="s">
        <v>2091</v>
      </c>
      <c r="D2557" s="113">
        <v>2</v>
      </c>
      <c r="E2557" s="113">
        <v>0</v>
      </c>
      <c r="F2557" s="113">
        <v>0</v>
      </c>
      <c r="G2557" s="113">
        <v>0</v>
      </c>
      <c r="H2557" s="113">
        <v>0</v>
      </c>
      <c r="I2557" s="113">
        <v>0</v>
      </c>
      <c r="J2557" s="113">
        <v>0</v>
      </c>
      <c r="K2557" s="113">
        <v>1</v>
      </c>
      <c r="L2557" s="113">
        <v>1</v>
      </c>
      <c r="M2557" s="113">
        <v>0</v>
      </c>
      <c r="N2557" s="113">
        <v>2353</v>
      </c>
    </row>
    <row r="2558" spans="1:14" ht="17">
      <c r="A2558" s="268"/>
      <c r="B2558" s="268"/>
      <c r="C2558" s="121" t="s">
        <v>2911</v>
      </c>
      <c r="D2558" s="113">
        <v>1</v>
      </c>
      <c r="E2558" s="113">
        <v>2</v>
      </c>
      <c r="F2558" s="113">
        <v>0</v>
      </c>
      <c r="G2558" s="113">
        <v>0</v>
      </c>
      <c r="H2558" s="113">
        <v>0</v>
      </c>
      <c r="I2558" s="113">
        <v>0</v>
      </c>
      <c r="J2558" s="113">
        <v>1</v>
      </c>
      <c r="K2558" s="113">
        <v>1</v>
      </c>
      <c r="L2558" s="113">
        <v>1</v>
      </c>
      <c r="M2558" s="113">
        <v>0</v>
      </c>
      <c r="N2558" s="113">
        <v>14313</v>
      </c>
    </row>
    <row r="2559" spans="1:14" ht="17">
      <c r="A2559" s="268"/>
      <c r="B2559" s="268"/>
      <c r="C2559" s="121" t="s">
        <v>4155</v>
      </c>
      <c r="D2559" s="113">
        <v>1</v>
      </c>
      <c r="E2559" s="113">
        <v>0</v>
      </c>
      <c r="F2559" s="113">
        <v>0</v>
      </c>
      <c r="G2559" s="113">
        <v>0</v>
      </c>
      <c r="H2559" s="113">
        <v>0</v>
      </c>
      <c r="I2559" s="113">
        <v>0</v>
      </c>
      <c r="J2559" s="113">
        <v>0</v>
      </c>
      <c r="K2559" s="113">
        <v>1</v>
      </c>
      <c r="L2559" s="113">
        <v>0</v>
      </c>
      <c r="M2559" s="113">
        <v>0</v>
      </c>
      <c r="N2559" s="113">
        <v>64768</v>
      </c>
    </row>
    <row r="2560" spans="1:14" ht="17">
      <c r="A2560" s="268"/>
      <c r="B2560" s="268"/>
      <c r="C2560" s="121" t="s">
        <v>4156</v>
      </c>
      <c r="D2560" s="113">
        <v>1</v>
      </c>
      <c r="E2560" s="113">
        <v>0</v>
      </c>
      <c r="F2560" s="113">
        <v>0</v>
      </c>
      <c r="G2560" s="113">
        <v>0</v>
      </c>
      <c r="H2560" s="113">
        <v>1</v>
      </c>
      <c r="I2560" s="113">
        <v>0</v>
      </c>
      <c r="J2560" s="113">
        <v>0</v>
      </c>
      <c r="K2560" s="113">
        <v>0</v>
      </c>
      <c r="L2560" s="113">
        <v>1</v>
      </c>
      <c r="M2560" s="113">
        <v>1</v>
      </c>
      <c r="N2560" s="113">
        <v>16444</v>
      </c>
    </row>
    <row r="2561" spans="1:14" ht="17">
      <c r="A2561" s="268"/>
      <c r="B2561" s="268"/>
      <c r="C2561" s="121" t="s">
        <v>4157</v>
      </c>
      <c r="D2561" s="113">
        <v>3</v>
      </c>
      <c r="E2561" s="113">
        <v>0</v>
      </c>
      <c r="F2561" s="113">
        <v>0</v>
      </c>
      <c r="G2561" s="113">
        <v>0</v>
      </c>
      <c r="H2561" s="113">
        <v>0</v>
      </c>
      <c r="I2561" s="113">
        <v>0</v>
      </c>
      <c r="J2561" s="113">
        <v>0</v>
      </c>
      <c r="K2561" s="113">
        <v>1</v>
      </c>
      <c r="L2561" s="113">
        <v>0</v>
      </c>
      <c r="M2561" s="113">
        <v>2</v>
      </c>
      <c r="N2561" s="113">
        <v>99588</v>
      </c>
    </row>
    <row r="2562" spans="1:14" ht="17">
      <c r="A2562" s="268"/>
      <c r="B2562" s="268"/>
      <c r="C2562" s="121" t="s">
        <v>6187</v>
      </c>
      <c r="D2562" s="113">
        <v>1</v>
      </c>
      <c r="E2562" s="113">
        <v>3</v>
      </c>
      <c r="F2562" s="113">
        <v>1</v>
      </c>
      <c r="G2562" s="113">
        <v>0</v>
      </c>
      <c r="H2562" s="113">
        <v>0</v>
      </c>
      <c r="I2562" s="113">
        <v>0</v>
      </c>
      <c r="J2562" s="113">
        <v>0</v>
      </c>
      <c r="K2562" s="113">
        <v>1</v>
      </c>
      <c r="L2562" s="113">
        <v>2</v>
      </c>
      <c r="M2562" s="113">
        <v>2</v>
      </c>
      <c r="N2562" s="113">
        <v>51143</v>
      </c>
    </row>
    <row r="2563" spans="1:14" ht="17">
      <c r="A2563" s="268"/>
      <c r="B2563" s="268"/>
      <c r="C2563" s="121" t="s">
        <v>1961</v>
      </c>
      <c r="D2563" s="113">
        <v>2</v>
      </c>
      <c r="E2563" s="113">
        <v>1</v>
      </c>
      <c r="F2563" s="113">
        <v>0</v>
      </c>
      <c r="G2563" s="113">
        <v>0</v>
      </c>
      <c r="H2563" s="113">
        <v>0</v>
      </c>
      <c r="I2563" s="113">
        <v>1</v>
      </c>
      <c r="J2563" s="113">
        <v>0</v>
      </c>
      <c r="K2563" s="113">
        <v>2</v>
      </c>
      <c r="L2563" s="113">
        <v>2</v>
      </c>
      <c r="M2563" s="113">
        <v>0</v>
      </c>
      <c r="N2563" s="113">
        <v>266199</v>
      </c>
    </row>
    <row r="2564" spans="1:14" ht="17">
      <c r="A2564" s="268"/>
      <c r="B2564" s="268"/>
      <c r="C2564" s="121" t="s">
        <v>4159</v>
      </c>
      <c r="D2564" s="113">
        <v>0</v>
      </c>
      <c r="E2564" s="113">
        <v>2</v>
      </c>
      <c r="F2564" s="113">
        <v>0</v>
      </c>
      <c r="G2564" s="113">
        <v>0</v>
      </c>
      <c r="H2564" s="113">
        <v>0</v>
      </c>
      <c r="I2564" s="113">
        <v>0</v>
      </c>
      <c r="J2564" s="113">
        <v>0</v>
      </c>
      <c r="K2564" s="113">
        <v>0</v>
      </c>
      <c r="L2564" s="113">
        <v>1</v>
      </c>
      <c r="M2564" s="113">
        <v>1</v>
      </c>
      <c r="N2564" s="113">
        <v>32233</v>
      </c>
    </row>
    <row r="2565" spans="1:14" ht="17">
      <c r="A2565" s="268"/>
      <c r="B2565" s="268"/>
      <c r="C2565" s="121" t="s">
        <v>6188</v>
      </c>
      <c r="D2565" s="113">
        <v>1</v>
      </c>
      <c r="E2565" s="113">
        <v>0</v>
      </c>
      <c r="F2565" s="113">
        <v>0</v>
      </c>
      <c r="G2565" s="113">
        <v>0</v>
      </c>
      <c r="H2565" s="113">
        <v>0</v>
      </c>
      <c r="I2565" s="113">
        <v>0</v>
      </c>
      <c r="J2565" s="113">
        <v>1</v>
      </c>
      <c r="K2565" s="113">
        <v>0</v>
      </c>
      <c r="L2565" s="113">
        <v>0</v>
      </c>
      <c r="M2565" s="113">
        <v>0</v>
      </c>
      <c r="N2565" s="113">
        <v>1306</v>
      </c>
    </row>
    <row r="2566" spans="1:14" ht="17">
      <c r="A2566" s="268"/>
      <c r="B2566" s="268"/>
      <c r="C2566" s="121" t="s">
        <v>4201</v>
      </c>
      <c r="D2566" s="113">
        <v>2</v>
      </c>
      <c r="E2566" s="113">
        <v>0</v>
      </c>
      <c r="F2566" s="113">
        <v>0</v>
      </c>
      <c r="G2566" s="113">
        <v>0</v>
      </c>
      <c r="H2566" s="113">
        <v>0</v>
      </c>
      <c r="I2566" s="113">
        <v>1</v>
      </c>
      <c r="J2566" s="113">
        <v>0</v>
      </c>
      <c r="K2566" s="113">
        <v>1</v>
      </c>
      <c r="L2566" s="113">
        <v>2</v>
      </c>
      <c r="M2566" s="113">
        <v>0</v>
      </c>
      <c r="N2566" s="113">
        <v>10421</v>
      </c>
    </row>
    <row r="2567" spans="1:14" ht="17">
      <c r="A2567" s="268"/>
      <c r="B2567" s="268"/>
      <c r="C2567" s="121" t="s">
        <v>6189</v>
      </c>
      <c r="D2567" s="113">
        <v>1</v>
      </c>
      <c r="E2567" s="113">
        <v>0</v>
      </c>
      <c r="F2567" s="113">
        <v>0</v>
      </c>
      <c r="G2567" s="113">
        <v>0</v>
      </c>
      <c r="H2567" s="113">
        <v>0</v>
      </c>
      <c r="I2567" s="113">
        <v>0</v>
      </c>
      <c r="J2567" s="113">
        <v>0</v>
      </c>
      <c r="K2567" s="113">
        <v>0</v>
      </c>
      <c r="L2567" s="113">
        <v>1</v>
      </c>
      <c r="M2567" s="113">
        <v>0</v>
      </c>
      <c r="N2567" s="113">
        <v>17823</v>
      </c>
    </row>
    <row r="2568" spans="1:14" ht="17">
      <c r="A2568" s="268"/>
      <c r="B2568" s="268"/>
      <c r="C2568" s="121" t="s">
        <v>4160</v>
      </c>
      <c r="D2568" s="113">
        <v>2</v>
      </c>
      <c r="E2568" s="113">
        <v>0</v>
      </c>
      <c r="F2568" s="113">
        <v>0</v>
      </c>
      <c r="G2568" s="113">
        <v>0</v>
      </c>
      <c r="H2568" s="113">
        <v>0</v>
      </c>
      <c r="I2568" s="113">
        <v>0</v>
      </c>
      <c r="J2568" s="113">
        <v>1</v>
      </c>
      <c r="K2568" s="113">
        <v>1</v>
      </c>
      <c r="L2568" s="113">
        <v>0</v>
      </c>
      <c r="M2568" s="113">
        <v>0</v>
      </c>
      <c r="N2568" s="113">
        <v>16633</v>
      </c>
    </row>
    <row r="2569" spans="1:14" ht="17">
      <c r="A2569" s="268"/>
      <c r="B2569" s="268"/>
      <c r="C2569" s="121" t="s">
        <v>6190</v>
      </c>
      <c r="D2569" s="113">
        <v>1</v>
      </c>
      <c r="E2569" s="113">
        <v>0</v>
      </c>
      <c r="F2569" s="113">
        <v>0</v>
      </c>
      <c r="G2569" s="113">
        <v>0</v>
      </c>
      <c r="H2569" s="113">
        <v>0</v>
      </c>
      <c r="I2569" s="113">
        <v>0</v>
      </c>
      <c r="J2569" s="113">
        <v>0</v>
      </c>
      <c r="K2569" s="113">
        <v>0</v>
      </c>
      <c r="L2569" s="113">
        <v>1</v>
      </c>
      <c r="M2569" s="113">
        <v>0</v>
      </c>
      <c r="N2569" s="113">
        <v>20472</v>
      </c>
    </row>
    <row r="2570" spans="1:14" ht="17">
      <c r="A2570" s="268"/>
      <c r="B2570" s="268"/>
      <c r="C2570" s="121" t="s">
        <v>4161</v>
      </c>
      <c r="D2570" s="113">
        <v>0</v>
      </c>
      <c r="E2570" s="113">
        <v>1</v>
      </c>
      <c r="F2570" s="113">
        <v>0</v>
      </c>
      <c r="G2570" s="113">
        <v>0</v>
      </c>
      <c r="H2570" s="113">
        <v>0</v>
      </c>
      <c r="I2570" s="113">
        <v>0</v>
      </c>
      <c r="J2570" s="113">
        <v>0</v>
      </c>
      <c r="K2570" s="113">
        <v>0</v>
      </c>
      <c r="L2570" s="113">
        <v>1</v>
      </c>
      <c r="M2570" s="113">
        <v>0</v>
      </c>
      <c r="N2570" s="113">
        <v>593337</v>
      </c>
    </row>
    <row r="2571" spans="1:14" ht="17">
      <c r="A2571" s="268"/>
      <c r="B2571" s="268"/>
      <c r="C2571" s="121" t="s">
        <v>4163</v>
      </c>
      <c r="D2571" s="113">
        <v>2</v>
      </c>
      <c r="E2571" s="113">
        <v>0</v>
      </c>
      <c r="F2571" s="113">
        <v>0</v>
      </c>
      <c r="G2571" s="113">
        <v>0</v>
      </c>
      <c r="H2571" s="113">
        <v>0</v>
      </c>
      <c r="I2571" s="113">
        <v>0</v>
      </c>
      <c r="J2571" s="113">
        <v>0</v>
      </c>
      <c r="K2571" s="113">
        <v>0</v>
      </c>
      <c r="L2571" s="113">
        <v>2</v>
      </c>
      <c r="M2571" s="113">
        <v>0</v>
      </c>
      <c r="N2571" s="113">
        <v>8226</v>
      </c>
    </row>
    <row r="2572" spans="1:14" ht="34">
      <c r="A2572" s="268"/>
      <c r="B2572" s="268"/>
      <c r="C2572" s="121" t="s">
        <v>4164</v>
      </c>
      <c r="D2572" s="113">
        <v>1</v>
      </c>
      <c r="E2572" s="113">
        <v>0</v>
      </c>
      <c r="F2572" s="113">
        <v>0</v>
      </c>
      <c r="G2572" s="113">
        <v>0</v>
      </c>
      <c r="H2572" s="113">
        <v>0</v>
      </c>
      <c r="I2572" s="113">
        <v>0</v>
      </c>
      <c r="J2572" s="113">
        <v>1</v>
      </c>
      <c r="K2572" s="113">
        <v>0</v>
      </c>
      <c r="L2572" s="113">
        <v>0</v>
      </c>
      <c r="M2572" s="113">
        <v>0</v>
      </c>
      <c r="N2572" s="113">
        <v>7606</v>
      </c>
    </row>
    <row r="2573" spans="1:14" ht="17">
      <c r="A2573" s="268"/>
      <c r="B2573" s="268"/>
      <c r="C2573" s="121" t="s">
        <v>6191</v>
      </c>
      <c r="D2573" s="113">
        <v>1</v>
      </c>
      <c r="E2573" s="113">
        <v>0</v>
      </c>
      <c r="F2573" s="113">
        <v>0</v>
      </c>
      <c r="G2573" s="113">
        <v>0</v>
      </c>
      <c r="H2573" s="113">
        <v>0</v>
      </c>
      <c r="I2573" s="113">
        <v>0</v>
      </c>
      <c r="J2573" s="113">
        <v>1</v>
      </c>
      <c r="K2573" s="113">
        <v>0</v>
      </c>
      <c r="L2573" s="113">
        <v>0</v>
      </c>
      <c r="M2573" s="113">
        <v>0</v>
      </c>
      <c r="N2573" s="113">
        <v>1227</v>
      </c>
    </row>
    <row r="2574" spans="1:14" ht="17">
      <c r="A2574" s="268"/>
      <c r="B2574" s="268"/>
      <c r="C2574" s="121" t="s">
        <v>4165</v>
      </c>
      <c r="D2574" s="113">
        <v>0</v>
      </c>
      <c r="E2574" s="113">
        <v>0</v>
      </c>
      <c r="F2574" s="113">
        <v>1</v>
      </c>
      <c r="G2574" s="113">
        <v>0</v>
      </c>
      <c r="H2574" s="113">
        <v>0</v>
      </c>
      <c r="I2574" s="113">
        <v>0</v>
      </c>
      <c r="J2574" s="113">
        <v>0</v>
      </c>
      <c r="K2574" s="113">
        <v>0</v>
      </c>
      <c r="L2574" s="113">
        <v>0</v>
      </c>
      <c r="M2574" s="113">
        <v>1</v>
      </c>
      <c r="N2574" s="113">
        <v>26451</v>
      </c>
    </row>
    <row r="2575" spans="1:14" ht="17">
      <c r="A2575" s="268"/>
      <c r="B2575" s="268"/>
      <c r="C2575" s="121" t="s">
        <v>4166</v>
      </c>
      <c r="D2575" s="113">
        <v>1</v>
      </c>
      <c r="E2575" s="113">
        <v>0</v>
      </c>
      <c r="F2575" s="113">
        <v>0</v>
      </c>
      <c r="G2575" s="113">
        <v>0</v>
      </c>
      <c r="H2575" s="113">
        <v>0</v>
      </c>
      <c r="I2575" s="113">
        <v>0</v>
      </c>
      <c r="J2575" s="113">
        <v>1</v>
      </c>
      <c r="K2575" s="113">
        <v>0</v>
      </c>
      <c r="L2575" s="113">
        <v>0</v>
      </c>
      <c r="M2575" s="113">
        <v>0</v>
      </c>
      <c r="N2575" s="113">
        <v>39833</v>
      </c>
    </row>
    <row r="2576" spans="1:14" ht="34">
      <c r="A2576" s="268"/>
      <c r="B2576" s="268"/>
      <c r="C2576" s="121" t="s">
        <v>4168</v>
      </c>
      <c r="D2576" s="113">
        <v>1</v>
      </c>
      <c r="E2576" s="113">
        <v>0</v>
      </c>
      <c r="F2576" s="113">
        <v>0</v>
      </c>
      <c r="G2576" s="113">
        <v>0</v>
      </c>
      <c r="H2576" s="113">
        <v>0</v>
      </c>
      <c r="I2576" s="113">
        <v>0</v>
      </c>
      <c r="J2576" s="113">
        <v>0</v>
      </c>
      <c r="K2576" s="113">
        <v>0</v>
      </c>
      <c r="L2576" s="113">
        <v>0</v>
      </c>
      <c r="M2576" s="113">
        <v>1</v>
      </c>
      <c r="N2576" s="113">
        <v>9875</v>
      </c>
    </row>
    <row r="2577" spans="1:14" ht="17">
      <c r="A2577" s="268"/>
      <c r="B2577" s="268"/>
      <c r="C2577" s="121" t="s">
        <v>6192</v>
      </c>
      <c r="D2577" s="113">
        <v>0</v>
      </c>
      <c r="E2577" s="113">
        <v>0</v>
      </c>
      <c r="F2577" s="113">
        <v>0</v>
      </c>
      <c r="G2577" s="113">
        <v>0</v>
      </c>
      <c r="H2577" s="113">
        <v>0</v>
      </c>
      <c r="I2577" s="113">
        <v>1</v>
      </c>
      <c r="J2577" s="113">
        <v>0</v>
      </c>
      <c r="K2577" s="113">
        <v>1</v>
      </c>
      <c r="L2577" s="113">
        <v>0</v>
      </c>
      <c r="M2577" s="113">
        <v>0</v>
      </c>
      <c r="N2577" s="113">
        <v>4580</v>
      </c>
    </row>
    <row r="2578" spans="1:14" ht="17">
      <c r="A2578" s="268"/>
      <c r="B2578" s="268"/>
      <c r="C2578" s="121" t="s">
        <v>4169</v>
      </c>
      <c r="D2578" s="113">
        <v>0</v>
      </c>
      <c r="E2578" s="113">
        <v>1</v>
      </c>
      <c r="F2578" s="113">
        <v>0</v>
      </c>
      <c r="G2578" s="113">
        <v>0</v>
      </c>
      <c r="H2578" s="113">
        <v>0</v>
      </c>
      <c r="I2578" s="113">
        <v>0</v>
      </c>
      <c r="J2578" s="113">
        <v>0</v>
      </c>
      <c r="K2578" s="113">
        <v>0</v>
      </c>
      <c r="L2578" s="113">
        <v>0</v>
      </c>
      <c r="M2578" s="113">
        <v>1</v>
      </c>
      <c r="N2578" s="113">
        <v>19243</v>
      </c>
    </row>
    <row r="2579" spans="1:14" ht="17">
      <c r="A2579" s="268"/>
      <c r="B2579" s="268"/>
      <c r="C2579" s="121" t="s">
        <v>114</v>
      </c>
      <c r="D2579" s="113">
        <v>1</v>
      </c>
      <c r="E2579" s="113">
        <v>0</v>
      </c>
      <c r="F2579" s="113">
        <v>0</v>
      </c>
      <c r="G2579" s="113">
        <v>0</v>
      </c>
      <c r="H2579" s="113">
        <v>0</v>
      </c>
      <c r="I2579" s="113">
        <v>0</v>
      </c>
      <c r="J2579" s="113">
        <v>0</v>
      </c>
      <c r="K2579" s="113">
        <v>0</v>
      </c>
      <c r="L2579" s="113">
        <v>0</v>
      </c>
      <c r="M2579" s="113">
        <v>1</v>
      </c>
      <c r="N2579" s="113">
        <v>10881</v>
      </c>
    </row>
    <row r="2580" spans="1:14" ht="17">
      <c r="A2580" s="268"/>
      <c r="B2580" s="268"/>
      <c r="C2580" s="121" t="s">
        <v>4170</v>
      </c>
      <c r="D2580" s="113">
        <v>1</v>
      </c>
      <c r="E2580" s="113">
        <v>1</v>
      </c>
      <c r="F2580" s="113">
        <v>0</v>
      </c>
      <c r="G2580" s="113">
        <v>0</v>
      </c>
      <c r="H2580" s="113">
        <v>0</v>
      </c>
      <c r="I2580" s="113">
        <v>0</v>
      </c>
      <c r="J2580" s="113">
        <v>0</v>
      </c>
      <c r="K2580" s="113">
        <v>0</v>
      </c>
      <c r="L2580" s="113">
        <v>1</v>
      </c>
      <c r="M2580" s="113">
        <v>1</v>
      </c>
      <c r="N2580" s="113">
        <v>66513</v>
      </c>
    </row>
    <row r="2581" spans="1:14" ht="17">
      <c r="A2581" s="268"/>
      <c r="B2581" s="268"/>
      <c r="C2581" s="121" t="s">
        <v>4171</v>
      </c>
      <c r="D2581" s="113">
        <v>1</v>
      </c>
      <c r="E2581" s="113">
        <v>0</v>
      </c>
      <c r="F2581" s="113">
        <v>1</v>
      </c>
      <c r="G2581" s="113">
        <v>0</v>
      </c>
      <c r="H2581" s="113">
        <v>0</v>
      </c>
      <c r="I2581" s="113">
        <v>0</v>
      </c>
      <c r="J2581" s="113">
        <v>0</v>
      </c>
      <c r="K2581" s="113">
        <v>1</v>
      </c>
      <c r="L2581" s="113">
        <v>1</v>
      </c>
      <c r="M2581" s="113">
        <v>0</v>
      </c>
      <c r="N2581" s="113">
        <v>11690</v>
      </c>
    </row>
    <row r="2582" spans="1:14" ht="17">
      <c r="A2582" s="268"/>
      <c r="B2582" s="268"/>
      <c r="C2582" s="121" t="s">
        <v>2562</v>
      </c>
      <c r="D2582" s="113">
        <v>1</v>
      </c>
      <c r="E2582" s="113">
        <v>0</v>
      </c>
      <c r="F2582" s="113">
        <v>0</v>
      </c>
      <c r="G2582" s="113">
        <v>0</v>
      </c>
      <c r="H2582" s="113">
        <v>0</v>
      </c>
      <c r="I2582" s="113">
        <v>0</v>
      </c>
      <c r="J2582" s="113">
        <v>1</v>
      </c>
      <c r="K2582" s="113">
        <v>0</v>
      </c>
      <c r="L2582" s="113">
        <v>0</v>
      </c>
      <c r="M2582" s="113">
        <v>0</v>
      </c>
      <c r="N2582" s="113">
        <v>10387</v>
      </c>
    </row>
    <row r="2583" spans="1:14" ht="17">
      <c r="A2583" s="268"/>
      <c r="B2583" s="268"/>
      <c r="C2583" s="121" t="s">
        <v>6193</v>
      </c>
      <c r="D2583" s="113">
        <v>1</v>
      </c>
      <c r="E2583" s="113">
        <v>0</v>
      </c>
      <c r="F2583" s="113">
        <v>0</v>
      </c>
      <c r="G2583" s="113">
        <v>0</v>
      </c>
      <c r="H2583" s="113">
        <v>0</v>
      </c>
      <c r="I2583" s="113">
        <v>2</v>
      </c>
      <c r="J2583" s="113">
        <v>0</v>
      </c>
      <c r="K2583" s="113">
        <v>2</v>
      </c>
      <c r="L2583" s="113">
        <v>1</v>
      </c>
      <c r="M2583" s="113">
        <v>0</v>
      </c>
      <c r="N2583" s="113">
        <v>8511</v>
      </c>
    </row>
    <row r="2584" spans="1:14" ht="17">
      <c r="A2584" s="268"/>
      <c r="B2584" s="268"/>
      <c r="C2584" s="121" t="s">
        <v>6194</v>
      </c>
      <c r="D2584" s="113">
        <v>2</v>
      </c>
      <c r="E2584" s="113">
        <v>0</v>
      </c>
      <c r="F2584" s="113">
        <v>0</v>
      </c>
      <c r="G2584" s="113">
        <v>0</v>
      </c>
      <c r="H2584" s="113">
        <v>0</v>
      </c>
      <c r="I2584" s="113">
        <v>0</v>
      </c>
      <c r="J2584" s="113">
        <v>0</v>
      </c>
      <c r="K2584" s="113">
        <v>1</v>
      </c>
      <c r="L2584" s="113">
        <v>1</v>
      </c>
      <c r="M2584" s="113">
        <v>0</v>
      </c>
      <c r="N2584" s="113">
        <v>7856</v>
      </c>
    </row>
    <row r="2585" spans="1:14" ht="17">
      <c r="A2585" s="268"/>
      <c r="B2585" s="268"/>
      <c r="C2585" s="121" t="s">
        <v>6195</v>
      </c>
      <c r="D2585" s="113">
        <v>1</v>
      </c>
      <c r="E2585" s="113">
        <v>0</v>
      </c>
      <c r="F2585" s="113">
        <v>0</v>
      </c>
      <c r="G2585" s="113">
        <v>0</v>
      </c>
      <c r="H2585" s="113">
        <v>0</v>
      </c>
      <c r="I2585" s="113">
        <v>0</v>
      </c>
      <c r="J2585" s="113">
        <v>0</v>
      </c>
      <c r="K2585" s="113">
        <v>0</v>
      </c>
      <c r="L2585" s="113">
        <v>0</v>
      </c>
      <c r="M2585" s="113">
        <v>1</v>
      </c>
      <c r="N2585" s="113">
        <v>8845</v>
      </c>
    </row>
    <row r="2586" spans="1:14" ht="17">
      <c r="A2586" s="268"/>
      <c r="B2586" s="268"/>
      <c r="C2586" s="121" t="s">
        <v>4178</v>
      </c>
      <c r="D2586" s="113">
        <v>0</v>
      </c>
      <c r="E2586" s="113">
        <v>1</v>
      </c>
      <c r="F2586" s="113">
        <v>0</v>
      </c>
      <c r="G2586" s="113">
        <v>0</v>
      </c>
      <c r="H2586" s="113">
        <v>0</v>
      </c>
      <c r="I2586" s="113">
        <v>2</v>
      </c>
      <c r="J2586" s="113">
        <v>1</v>
      </c>
      <c r="K2586" s="113">
        <v>0</v>
      </c>
      <c r="L2586" s="113">
        <v>2</v>
      </c>
      <c r="M2586" s="113">
        <v>0</v>
      </c>
      <c r="N2586" s="113">
        <v>9827</v>
      </c>
    </row>
    <row r="2587" spans="1:14" ht="37">
      <c r="A2587" s="268"/>
      <c r="B2587" s="268"/>
      <c r="C2587" s="121" t="s">
        <v>7743</v>
      </c>
      <c r="D2587" s="113">
        <v>3</v>
      </c>
      <c r="E2587" s="113">
        <v>0</v>
      </c>
      <c r="F2587" s="113">
        <v>0</v>
      </c>
      <c r="G2587" s="113">
        <v>0</v>
      </c>
      <c r="H2587" s="113">
        <v>0</v>
      </c>
      <c r="I2587" s="113">
        <v>0</v>
      </c>
      <c r="J2587" s="113">
        <v>0</v>
      </c>
      <c r="K2587" s="113">
        <v>0</v>
      </c>
      <c r="L2587" s="113">
        <v>0</v>
      </c>
      <c r="M2587" s="113">
        <v>1</v>
      </c>
      <c r="N2587" s="113">
        <v>25875</v>
      </c>
    </row>
    <row r="2588" spans="1:14" ht="17">
      <c r="A2588" s="268"/>
      <c r="B2588" s="268"/>
      <c r="C2588" s="121" t="s">
        <v>6196</v>
      </c>
      <c r="D2588" s="113">
        <v>1</v>
      </c>
      <c r="E2588" s="113">
        <v>0</v>
      </c>
      <c r="F2588" s="113">
        <v>0</v>
      </c>
      <c r="G2588" s="113">
        <v>0</v>
      </c>
      <c r="H2588" s="113">
        <v>0</v>
      </c>
      <c r="I2588" s="113">
        <v>0</v>
      </c>
      <c r="J2588" s="113">
        <v>0</v>
      </c>
      <c r="K2588" s="113">
        <v>0</v>
      </c>
      <c r="L2588" s="113">
        <v>0</v>
      </c>
      <c r="M2588" s="113">
        <v>1</v>
      </c>
      <c r="N2588" s="113">
        <v>10903</v>
      </c>
    </row>
    <row r="2589" spans="1:14" ht="17">
      <c r="A2589" s="268"/>
      <c r="B2589" s="268"/>
      <c r="C2589" s="121" t="s">
        <v>4184</v>
      </c>
      <c r="D2589" s="113">
        <v>2</v>
      </c>
      <c r="E2589" s="113">
        <v>0</v>
      </c>
      <c r="F2589" s="113">
        <v>0</v>
      </c>
      <c r="G2589" s="113">
        <v>1</v>
      </c>
      <c r="H2589" s="113">
        <v>0</v>
      </c>
      <c r="I2589" s="113">
        <v>0</v>
      </c>
      <c r="J2589" s="113">
        <v>1</v>
      </c>
      <c r="K2589" s="113">
        <v>2</v>
      </c>
      <c r="L2589" s="113">
        <v>0</v>
      </c>
      <c r="M2589" s="113">
        <v>0</v>
      </c>
      <c r="N2589" s="113">
        <v>38435</v>
      </c>
    </row>
    <row r="2590" spans="1:14">
      <c r="A2590" s="268"/>
      <c r="B2590" s="268" t="s">
        <v>1951</v>
      </c>
      <c r="C2590" s="121"/>
      <c r="D2590" s="112">
        <v>1</v>
      </c>
      <c r="E2590" s="112">
        <v>0</v>
      </c>
      <c r="F2590" s="112">
        <v>0</v>
      </c>
      <c r="G2590" s="112">
        <v>0</v>
      </c>
      <c r="H2590" s="112">
        <v>0</v>
      </c>
      <c r="I2590" s="112">
        <v>0</v>
      </c>
      <c r="J2590" s="112"/>
      <c r="K2590" s="112"/>
      <c r="L2590" s="112"/>
      <c r="M2590" s="112"/>
      <c r="N2590" s="112"/>
    </row>
    <row r="2591" spans="1:14" ht="68">
      <c r="A2591" s="268"/>
      <c r="B2591" s="268"/>
      <c r="C2591" s="122" t="s">
        <v>6197</v>
      </c>
      <c r="D2591" s="113">
        <v>1</v>
      </c>
      <c r="E2591" s="113">
        <v>0</v>
      </c>
      <c r="F2591" s="113">
        <v>0</v>
      </c>
      <c r="G2591" s="113">
        <v>0</v>
      </c>
      <c r="H2591" s="113">
        <v>0</v>
      </c>
      <c r="I2591" s="113">
        <v>0</v>
      </c>
      <c r="J2591" s="113">
        <v>0</v>
      </c>
      <c r="K2591" s="113">
        <v>0</v>
      </c>
      <c r="L2591" s="113">
        <v>0</v>
      </c>
      <c r="M2591" s="113">
        <v>1</v>
      </c>
      <c r="N2591" s="113">
        <v>47831</v>
      </c>
    </row>
    <row r="2592" spans="1:14">
      <c r="A2592" s="268"/>
      <c r="B2592" s="268" t="s">
        <v>1955</v>
      </c>
      <c r="C2592" s="121"/>
      <c r="D2592" s="112">
        <v>5</v>
      </c>
      <c r="E2592" s="112">
        <v>1</v>
      </c>
      <c r="F2592" s="112">
        <v>2</v>
      </c>
      <c r="G2592" s="112">
        <v>0</v>
      </c>
      <c r="H2592" s="112">
        <v>0</v>
      </c>
      <c r="I2592" s="112">
        <v>0</v>
      </c>
      <c r="J2592" s="112"/>
      <c r="K2592" s="112"/>
      <c r="L2592" s="112"/>
      <c r="M2592" s="112"/>
      <c r="N2592" s="112"/>
    </row>
    <row r="2593" spans="1:14" ht="17">
      <c r="A2593" s="268"/>
      <c r="B2593" s="268"/>
      <c r="C2593" s="121" t="s">
        <v>5987</v>
      </c>
      <c r="D2593" s="113">
        <v>1</v>
      </c>
      <c r="E2593" s="113">
        <v>0</v>
      </c>
      <c r="F2593" s="113">
        <v>0</v>
      </c>
      <c r="G2593" s="113">
        <v>0</v>
      </c>
      <c r="H2593" s="113">
        <v>0</v>
      </c>
      <c r="I2593" s="113">
        <v>0</v>
      </c>
      <c r="J2593" s="113">
        <v>0</v>
      </c>
      <c r="K2593" s="113">
        <v>1</v>
      </c>
      <c r="L2593" s="113">
        <v>0</v>
      </c>
      <c r="M2593" s="113">
        <v>0</v>
      </c>
      <c r="N2593" s="113"/>
    </row>
    <row r="2594" spans="1:14" ht="17">
      <c r="A2594" s="268"/>
      <c r="B2594" s="268"/>
      <c r="C2594" s="121" t="s">
        <v>2320</v>
      </c>
      <c r="D2594" s="113">
        <v>0</v>
      </c>
      <c r="E2594" s="113">
        <v>0</v>
      </c>
      <c r="F2594" s="113">
        <v>1</v>
      </c>
      <c r="G2594" s="113">
        <v>0</v>
      </c>
      <c r="H2594" s="113">
        <v>0</v>
      </c>
      <c r="I2594" s="113">
        <v>0</v>
      </c>
      <c r="J2594" s="113">
        <v>0</v>
      </c>
      <c r="K2594" s="113">
        <v>0</v>
      </c>
      <c r="L2594" s="113">
        <v>1</v>
      </c>
      <c r="M2594" s="113">
        <v>0</v>
      </c>
      <c r="N2594" s="113"/>
    </row>
    <row r="2595" spans="1:14" ht="17">
      <c r="A2595" s="268"/>
      <c r="B2595" s="268"/>
      <c r="C2595" s="121" t="s">
        <v>4151</v>
      </c>
      <c r="D2595" s="113">
        <v>1</v>
      </c>
      <c r="E2595" s="113">
        <v>0</v>
      </c>
      <c r="F2595" s="113">
        <v>0</v>
      </c>
      <c r="G2595" s="113">
        <v>0</v>
      </c>
      <c r="H2595" s="113">
        <v>0</v>
      </c>
      <c r="I2595" s="113">
        <v>0</v>
      </c>
      <c r="J2595" s="113">
        <v>0</v>
      </c>
      <c r="K2595" s="113">
        <v>0</v>
      </c>
      <c r="L2595" s="113">
        <v>1</v>
      </c>
      <c r="M2595" s="113">
        <v>0</v>
      </c>
      <c r="N2595" s="113"/>
    </row>
    <row r="2596" spans="1:14" ht="17">
      <c r="A2596" s="268"/>
      <c r="B2596" s="268"/>
      <c r="C2596" s="121" t="s">
        <v>2824</v>
      </c>
      <c r="D2596" s="113">
        <v>1</v>
      </c>
      <c r="E2596" s="113">
        <v>0</v>
      </c>
      <c r="F2596" s="113">
        <v>0</v>
      </c>
      <c r="G2596" s="113">
        <v>0</v>
      </c>
      <c r="H2596" s="113">
        <v>0</v>
      </c>
      <c r="I2596" s="113">
        <v>0</v>
      </c>
      <c r="J2596" s="113">
        <v>0</v>
      </c>
      <c r="K2596" s="113">
        <v>0</v>
      </c>
      <c r="L2596" s="113">
        <v>1</v>
      </c>
      <c r="M2596" s="113">
        <v>0</v>
      </c>
      <c r="N2596" s="113"/>
    </row>
    <row r="2597" spans="1:14" ht="17">
      <c r="A2597" s="268"/>
      <c r="B2597" s="268"/>
      <c r="C2597" s="121" t="s">
        <v>4194</v>
      </c>
      <c r="D2597" s="113">
        <v>1</v>
      </c>
      <c r="E2597" s="113">
        <v>0</v>
      </c>
      <c r="F2597" s="113">
        <v>0</v>
      </c>
      <c r="G2597" s="113">
        <v>0</v>
      </c>
      <c r="H2597" s="113">
        <v>0</v>
      </c>
      <c r="I2597" s="113">
        <v>0</v>
      </c>
      <c r="J2597" s="113">
        <v>0</v>
      </c>
      <c r="K2597" s="113">
        <v>1</v>
      </c>
      <c r="L2597" s="113">
        <v>0</v>
      </c>
      <c r="M2597" s="113">
        <v>0</v>
      </c>
      <c r="N2597" s="113"/>
    </row>
    <row r="2598" spans="1:14" ht="17">
      <c r="A2598" s="268"/>
      <c r="B2598" s="268"/>
      <c r="C2598" s="121" t="s">
        <v>4195</v>
      </c>
      <c r="D2598" s="113">
        <v>0</v>
      </c>
      <c r="E2598" s="113">
        <v>1</v>
      </c>
      <c r="F2598" s="113">
        <v>0</v>
      </c>
      <c r="G2598" s="113">
        <v>0</v>
      </c>
      <c r="H2598" s="113">
        <v>0</v>
      </c>
      <c r="I2598" s="113">
        <v>0</v>
      </c>
      <c r="J2598" s="113">
        <v>0</v>
      </c>
      <c r="K2598" s="113">
        <v>0</v>
      </c>
      <c r="L2598" s="113">
        <v>1</v>
      </c>
      <c r="M2598" s="113">
        <v>0</v>
      </c>
      <c r="N2598" s="113"/>
    </row>
    <row r="2599" spans="1:14" ht="17">
      <c r="A2599" s="268"/>
      <c r="B2599" s="268"/>
      <c r="C2599" s="121" t="s">
        <v>6198</v>
      </c>
      <c r="D2599" s="113">
        <v>0</v>
      </c>
      <c r="E2599" s="113">
        <v>0</v>
      </c>
      <c r="F2599" s="113">
        <v>1</v>
      </c>
      <c r="G2599" s="113">
        <v>0</v>
      </c>
      <c r="H2599" s="113">
        <v>0</v>
      </c>
      <c r="I2599" s="113">
        <v>0</v>
      </c>
      <c r="J2599" s="113">
        <v>0</v>
      </c>
      <c r="K2599" s="113">
        <v>1</v>
      </c>
      <c r="L2599" s="113">
        <v>0</v>
      </c>
      <c r="M2599" s="113">
        <v>0</v>
      </c>
      <c r="N2599" s="113"/>
    </row>
    <row r="2600" spans="1:14" ht="17">
      <c r="A2600" s="268"/>
      <c r="B2600" s="268"/>
      <c r="C2600" s="121" t="s">
        <v>4196</v>
      </c>
      <c r="D2600" s="113">
        <v>1</v>
      </c>
      <c r="E2600" s="113">
        <v>0</v>
      </c>
      <c r="F2600" s="113">
        <v>0</v>
      </c>
      <c r="G2600" s="113">
        <v>0</v>
      </c>
      <c r="H2600" s="113">
        <v>0</v>
      </c>
      <c r="I2600" s="113">
        <v>0</v>
      </c>
      <c r="J2600" s="113">
        <v>0</v>
      </c>
      <c r="K2600" s="113">
        <v>0</v>
      </c>
      <c r="L2600" s="113">
        <v>1</v>
      </c>
      <c r="M2600" s="113">
        <v>0</v>
      </c>
      <c r="N2600" s="113"/>
    </row>
    <row r="2601" spans="1:14">
      <c r="A2601" s="268"/>
      <c r="B2601" s="268" t="s">
        <v>1963</v>
      </c>
      <c r="C2601" s="121"/>
      <c r="D2601" s="112">
        <v>7</v>
      </c>
      <c r="E2601" s="112">
        <v>0</v>
      </c>
      <c r="F2601" s="112">
        <v>1</v>
      </c>
      <c r="G2601" s="112">
        <v>0</v>
      </c>
      <c r="H2601" s="112">
        <v>0</v>
      </c>
      <c r="I2601" s="112">
        <v>0</v>
      </c>
      <c r="J2601" s="112"/>
      <c r="K2601" s="112"/>
      <c r="L2601" s="112"/>
      <c r="M2601" s="112"/>
      <c r="N2601" s="112"/>
    </row>
    <row r="2602" spans="1:14" ht="20">
      <c r="A2602" s="268"/>
      <c r="B2602" s="268"/>
      <c r="C2602" s="121" t="s">
        <v>7744</v>
      </c>
      <c r="D2602" s="113">
        <v>1</v>
      </c>
      <c r="E2602" s="113">
        <v>0</v>
      </c>
      <c r="F2602" s="113">
        <v>1</v>
      </c>
      <c r="G2602" s="113">
        <v>0</v>
      </c>
      <c r="H2602" s="113">
        <v>0</v>
      </c>
      <c r="I2602" s="113">
        <v>0</v>
      </c>
      <c r="J2602" s="113">
        <v>0</v>
      </c>
      <c r="K2602" s="113">
        <v>0</v>
      </c>
      <c r="L2602" s="113">
        <v>1</v>
      </c>
      <c r="M2602" s="113">
        <v>0</v>
      </c>
      <c r="N2602" s="113"/>
    </row>
    <row r="2603" spans="1:14" ht="17">
      <c r="A2603" s="268"/>
      <c r="B2603" s="268"/>
      <c r="C2603" s="121" t="s">
        <v>1927</v>
      </c>
      <c r="D2603" s="113">
        <v>1</v>
      </c>
      <c r="E2603" s="113">
        <v>0</v>
      </c>
      <c r="F2603" s="113">
        <v>0</v>
      </c>
      <c r="G2603" s="113">
        <v>0</v>
      </c>
      <c r="H2603" s="113">
        <v>0</v>
      </c>
      <c r="I2603" s="113">
        <v>0</v>
      </c>
      <c r="J2603" s="113">
        <v>0</v>
      </c>
      <c r="K2603" s="113">
        <v>1</v>
      </c>
      <c r="L2603" s="113">
        <v>0</v>
      </c>
      <c r="M2603" s="113">
        <v>0</v>
      </c>
      <c r="N2603" s="113"/>
    </row>
    <row r="2604" spans="1:14" ht="17">
      <c r="A2604" s="268"/>
      <c r="B2604" s="268"/>
      <c r="C2604" s="121" t="s">
        <v>5515</v>
      </c>
      <c r="D2604" s="113">
        <v>1</v>
      </c>
      <c r="E2604" s="113">
        <v>0</v>
      </c>
      <c r="F2604" s="113">
        <v>0</v>
      </c>
      <c r="G2604" s="113">
        <v>0</v>
      </c>
      <c r="H2604" s="113">
        <v>0</v>
      </c>
      <c r="I2604" s="113">
        <v>0</v>
      </c>
      <c r="J2604" s="113">
        <v>1</v>
      </c>
      <c r="K2604" s="113">
        <v>0</v>
      </c>
      <c r="L2604" s="113">
        <v>0</v>
      </c>
      <c r="M2604" s="113">
        <v>0</v>
      </c>
      <c r="N2604" s="113"/>
    </row>
    <row r="2605" spans="1:14" ht="17">
      <c r="A2605" s="268"/>
      <c r="B2605" s="268"/>
      <c r="C2605" s="121" t="s">
        <v>2398</v>
      </c>
      <c r="D2605" s="113">
        <v>1</v>
      </c>
      <c r="E2605" s="113">
        <v>0</v>
      </c>
      <c r="F2605" s="113">
        <v>0</v>
      </c>
      <c r="G2605" s="113">
        <v>0</v>
      </c>
      <c r="H2605" s="113">
        <v>0</v>
      </c>
      <c r="I2605" s="113">
        <v>0</v>
      </c>
      <c r="J2605" s="113">
        <v>0</v>
      </c>
      <c r="K2605" s="113">
        <v>0</v>
      </c>
      <c r="L2605" s="113">
        <v>1</v>
      </c>
      <c r="M2605" s="113">
        <v>0</v>
      </c>
      <c r="N2605" s="113"/>
    </row>
    <row r="2606" spans="1:14" ht="17">
      <c r="A2606" s="268"/>
      <c r="B2606" s="268"/>
      <c r="C2606" s="121" t="s">
        <v>6199</v>
      </c>
      <c r="D2606" s="113">
        <v>1</v>
      </c>
      <c r="E2606" s="113">
        <v>0</v>
      </c>
      <c r="F2606" s="113">
        <v>0</v>
      </c>
      <c r="G2606" s="113">
        <v>0</v>
      </c>
      <c r="H2606" s="113">
        <v>0</v>
      </c>
      <c r="I2606" s="113">
        <v>0</v>
      </c>
      <c r="J2606" s="113">
        <v>0</v>
      </c>
      <c r="K2606" s="113">
        <v>0</v>
      </c>
      <c r="L2606" s="113">
        <v>1</v>
      </c>
      <c r="M2606" s="113">
        <v>0</v>
      </c>
      <c r="N2606" s="113"/>
    </row>
    <row r="2607" spans="1:14" ht="17">
      <c r="A2607" s="268"/>
      <c r="B2607" s="268"/>
      <c r="C2607" s="121" t="s">
        <v>6195</v>
      </c>
      <c r="D2607" s="113">
        <v>1</v>
      </c>
      <c r="E2607" s="113">
        <v>0</v>
      </c>
      <c r="F2607" s="113">
        <v>0</v>
      </c>
      <c r="G2607" s="113">
        <v>0</v>
      </c>
      <c r="H2607" s="113">
        <v>0</v>
      </c>
      <c r="I2607" s="113">
        <v>0</v>
      </c>
      <c r="J2607" s="113">
        <v>1</v>
      </c>
      <c r="K2607" s="113">
        <v>0</v>
      </c>
      <c r="L2607" s="113">
        <v>0</v>
      </c>
      <c r="M2607" s="113">
        <v>0</v>
      </c>
      <c r="N2607" s="113"/>
    </row>
    <row r="2608" spans="1:14" ht="17">
      <c r="A2608" s="268"/>
      <c r="B2608" s="268"/>
      <c r="C2608" s="121" t="s">
        <v>2959</v>
      </c>
      <c r="D2608" s="113">
        <v>1</v>
      </c>
      <c r="E2608" s="113">
        <v>0</v>
      </c>
      <c r="F2608" s="113">
        <v>0</v>
      </c>
      <c r="G2608" s="113">
        <v>0</v>
      </c>
      <c r="H2608" s="113">
        <v>0</v>
      </c>
      <c r="I2608" s="113">
        <v>0</v>
      </c>
      <c r="J2608" s="113">
        <v>0</v>
      </c>
      <c r="K2608" s="113">
        <v>1</v>
      </c>
      <c r="L2608" s="113">
        <v>0</v>
      </c>
      <c r="M2608" s="113">
        <v>0</v>
      </c>
      <c r="N2608" s="113"/>
    </row>
    <row r="2609" spans="1:14">
      <c r="A2609" s="268" t="s">
        <v>138</v>
      </c>
      <c r="B2609" s="117" t="s">
        <v>1904</v>
      </c>
      <c r="C2609" s="121"/>
      <c r="D2609" s="112">
        <v>11</v>
      </c>
      <c r="E2609" s="112">
        <v>2</v>
      </c>
      <c r="F2609" s="112">
        <v>4</v>
      </c>
      <c r="G2609" s="112">
        <v>1</v>
      </c>
      <c r="H2609" s="112">
        <v>1</v>
      </c>
      <c r="I2609" s="112">
        <v>0</v>
      </c>
      <c r="J2609" s="112"/>
      <c r="K2609" s="112"/>
      <c r="L2609" s="112"/>
      <c r="M2609" s="112"/>
      <c r="N2609" s="112"/>
    </row>
    <row r="2610" spans="1:14">
      <c r="A2610" s="268"/>
      <c r="B2610" s="268" t="s">
        <v>1905</v>
      </c>
      <c r="C2610" s="121"/>
      <c r="D2610" s="112">
        <v>9</v>
      </c>
      <c r="E2610" s="112">
        <v>1</v>
      </c>
      <c r="F2610" s="112">
        <v>4</v>
      </c>
      <c r="G2610" s="112">
        <v>0</v>
      </c>
      <c r="H2610" s="112">
        <v>0</v>
      </c>
      <c r="I2610" s="112">
        <v>0</v>
      </c>
      <c r="J2610" s="112"/>
      <c r="K2610" s="112"/>
      <c r="L2610" s="112"/>
      <c r="M2610" s="112"/>
      <c r="N2610" s="112"/>
    </row>
    <row r="2611" spans="1:14" ht="17">
      <c r="A2611" s="268"/>
      <c r="B2611" s="268"/>
      <c r="C2611" s="121" t="s">
        <v>4205</v>
      </c>
      <c r="D2611" s="113">
        <v>1</v>
      </c>
      <c r="E2611" s="113">
        <v>0</v>
      </c>
      <c r="F2611" s="113">
        <v>0</v>
      </c>
      <c r="G2611" s="113">
        <v>0</v>
      </c>
      <c r="H2611" s="113">
        <v>0</v>
      </c>
      <c r="I2611" s="113">
        <v>0</v>
      </c>
      <c r="J2611" s="113">
        <v>0</v>
      </c>
      <c r="K2611" s="113">
        <v>1</v>
      </c>
      <c r="L2611" s="113">
        <v>0</v>
      </c>
      <c r="M2611" s="113">
        <v>0</v>
      </c>
      <c r="N2611" s="113">
        <v>65263</v>
      </c>
    </row>
    <row r="2612" spans="1:14" ht="17">
      <c r="A2612" s="268"/>
      <c r="B2612" s="268"/>
      <c r="C2612" s="121" t="s">
        <v>6200</v>
      </c>
      <c r="D2612" s="113">
        <v>0</v>
      </c>
      <c r="E2612" s="113">
        <v>0</v>
      </c>
      <c r="F2612" s="113">
        <v>1</v>
      </c>
      <c r="G2612" s="113">
        <v>0</v>
      </c>
      <c r="H2612" s="113">
        <v>0</v>
      </c>
      <c r="I2612" s="113">
        <v>0</v>
      </c>
      <c r="J2612" s="113">
        <v>0</v>
      </c>
      <c r="K2612" s="113">
        <v>0</v>
      </c>
      <c r="L2612" s="113">
        <v>1</v>
      </c>
      <c r="M2612" s="113">
        <v>0</v>
      </c>
      <c r="N2612" s="113">
        <v>9878</v>
      </c>
    </row>
    <row r="2613" spans="1:14" ht="17">
      <c r="A2613" s="268"/>
      <c r="B2613" s="268"/>
      <c r="C2613" s="121" t="s">
        <v>2320</v>
      </c>
      <c r="D2613" s="113">
        <v>0</v>
      </c>
      <c r="E2613" s="113">
        <v>1</v>
      </c>
      <c r="F2613" s="113">
        <v>0</v>
      </c>
      <c r="G2613" s="113">
        <v>0</v>
      </c>
      <c r="H2613" s="113">
        <v>0</v>
      </c>
      <c r="I2613" s="113">
        <v>0</v>
      </c>
      <c r="J2613" s="113">
        <v>1</v>
      </c>
      <c r="K2613" s="113">
        <v>0</v>
      </c>
      <c r="L2613" s="113">
        <v>0</v>
      </c>
      <c r="M2613" s="113">
        <v>0</v>
      </c>
      <c r="N2613" s="113">
        <v>6404</v>
      </c>
    </row>
    <row r="2614" spans="1:14" ht="17">
      <c r="A2614" s="268"/>
      <c r="B2614" s="268"/>
      <c r="C2614" s="121" t="s">
        <v>4086</v>
      </c>
      <c r="D2614" s="113">
        <v>2</v>
      </c>
      <c r="E2614" s="113">
        <v>0</v>
      </c>
      <c r="F2614" s="113">
        <v>0</v>
      </c>
      <c r="G2614" s="113">
        <v>0</v>
      </c>
      <c r="H2614" s="113">
        <v>0</v>
      </c>
      <c r="I2614" s="113">
        <v>0</v>
      </c>
      <c r="J2614" s="113">
        <v>2</v>
      </c>
      <c r="K2614" s="113">
        <v>0</v>
      </c>
      <c r="L2614" s="113">
        <v>0</v>
      </c>
      <c r="M2614" s="113">
        <v>0</v>
      </c>
      <c r="N2614" s="113">
        <v>3293</v>
      </c>
    </row>
    <row r="2615" spans="1:14" ht="17">
      <c r="A2615" s="268"/>
      <c r="B2615" s="268"/>
      <c r="C2615" s="121" t="s">
        <v>6201</v>
      </c>
      <c r="D2615" s="113">
        <v>1</v>
      </c>
      <c r="E2615" s="113">
        <v>0</v>
      </c>
      <c r="F2615" s="113">
        <v>0</v>
      </c>
      <c r="G2615" s="113">
        <v>0</v>
      </c>
      <c r="H2615" s="113">
        <v>0</v>
      </c>
      <c r="I2615" s="113">
        <v>0</v>
      </c>
      <c r="J2615" s="113">
        <v>0</v>
      </c>
      <c r="K2615" s="113">
        <v>0</v>
      </c>
      <c r="L2615" s="113">
        <v>1</v>
      </c>
      <c r="M2615" s="113">
        <v>0</v>
      </c>
      <c r="N2615" s="113">
        <v>10823</v>
      </c>
    </row>
    <row r="2616" spans="1:14" ht="34">
      <c r="A2616" s="268"/>
      <c r="B2616" s="268"/>
      <c r="C2616" s="121" t="s">
        <v>4209</v>
      </c>
      <c r="D2616" s="113">
        <v>1</v>
      </c>
      <c r="E2616" s="113">
        <v>0</v>
      </c>
      <c r="F2616" s="113">
        <v>1</v>
      </c>
      <c r="G2616" s="113">
        <v>0</v>
      </c>
      <c r="H2616" s="113">
        <v>0</v>
      </c>
      <c r="I2616" s="113">
        <v>0</v>
      </c>
      <c r="J2616" s="113">
        <v>0</v>
      </c>
      <c r="K2616" s="113">
        <v>2</v>
      </c>
      <c r="L2616" s="113">
        <v>0</v>
      </c>
      <c r="M2616" s="113">
        <v>0</v>
      </c>
      <c r="N2616" s="113">
        <v>22937</v>
      </c>
    </row>
    <row r="2617" spans="1:14" ht="20">
      <c r="A2617" s="268"/>
      <c r="B2617" s="268"/>
      <c r="C2617" s="121" t="s">
        <v>7745</v>
      </c>
      <c r="D2617" s="113">
        <v>4</v>
      </c>
      <c r="E2617" s="113">
        <v>0</v>
      </c>
      <c r="F2617" s="113">
        <v>2</v>
      </c>
      <c r="G2617" s="113">
        <v>0</v>
      </c>
      <c r="H2617" s="113">
        <v>0</v>
      </c>
      <c r="I2617" s="113">
        <v>0</v>
      </c>
      <c r="J2617" s="113">
        <v>3</v>
      </c>
      <c r="K2617" s="113">
        <v>1</v>
      </c>
      <c r="L2617" s="113">
        <v>1</v>
      </c>
      <c r="M2617" s="113">
        <v>0</v>
      </c>
      <c r="N2617" s="113">
        <v>18157</v>
      </c>
    </row>
    <row r="2618" spans="1:14">
      <c r="A2618" s="268"/>
      <c r="B2618" s="268" t="s">
        <v>1951</v>
      </c>
      <c r="C2618" s="121"/>
      <c r="D2618" s="112">
        <v>1</v>
      </c>
      <c r="E2618" s="112">
        <v>1</v>
      </c>
      <c r="F2618" s="112">
        <v>0</v>
      </c>
      <c r="G2618" s="112">
        <v>0</v>
      </c>
      <c r="H2618" s="112">
        <v>0</v>
      </c>
      <c r="I2618" s="112">
        <v>0</v>
      </c>
      <c r="J2618" s="112"/>
      <c r="K2618" s="112"/>
      <c r="L2618" s="112"/>
      <c r="M2618" s="112"/>
      <c r="N2618" s="112"/>
    </row>
    <row r="2619" spans="1:14" ht="34">
      <c r="A2619" s="268"/>
      <c r="B2619" s="268"/>
      <c r="C2619" s="121" t="s">
        <v>4210</v>
      </c>
      <c r="D2619" s="113">
        <v>1</v>
      </c>
      <c r="E2619" s="113">
        <v>1</v>
      </c>
      <c r="F2619" s="113">
        <v>0</v>
      </c>
      <c r="G2619" s="113">
        <v>0</v>
      </c>
      <c r="H2619" s="113">
        <v>0</v>
      </c>
      <c r="I2619" s="113">
        <v>0</v>
      </c>
      <c r="J2619" s="113">
        <v>0</v>
      </c>
      <c r="K2619" s="113">
        <v>2</v>
      </c>
      <c r="L2619" s="113">
        <v>0</v>
      </c>
      <c r="M2619" s="113">
        <v>0</v>
      </c>
      <c r="N2619" s="113">
        <v>13616</v>
      </c>
    </row>
    <row r="2620" spans="1:14">
      <c r="A2620" s="268"/>
      <c r="B2620" s="268" t="s">
        <v>1963</v>
      </c>
      <c r="C2620" s="121"/>
      <c r="D2620" s="112">
        <v>1</v>
      </c>
      <c r="E2620" s="112">
        <v>0</v>
      </c>
      <c r="F2620" s="112">
        <v>0</v>
      </c>
      <c r="G2620" s="112">
        <v>1</v>
      </c>
      <c r="H2620" s="112">
        <v>1</v>
      </c>
      <c r="I2620" s="112">
        <v>0</v>
      </c>
      <c r="J2620" s="112"/>
      <c r="K2620" s="112"/>
      <c r="L2620" s="112"/>
      <c r="M2620" s="112"/>
      <c r="N2620" s="112"/>
    </row>
    <row r="2621" spans="1:14" ht="17">
      <c r="A2621" s="268"/>
      <c r="B2621" s="268"/>
      <c r="C2621" s="121" t="s">
        <v>5547</v>
      </c>
      <c r="D2621" s="113">
        <v>0</v>
      </c>
      <c r="E2621" s="113">
        <v>0</v>
      </c>
      <c r="F2621" s="113">
        <v>0</v>
      </c>
      <c r="G2621" s="113">
        <v>0</v>
      </c>
      <c r="H2621" s="113">
        <v>1</v>
      </c>
      <c r="I2621" s="113">
        <v>0</v>
      </c>
      <c r="J2621" s="113">
        <v>1</v>
      </c>
      <c r="K2621" s="113">
        <v>0</v>
      </c>
      <c r="L2621" s="113">
        <v>0</v>
      </c>
      <c r="M2621" s="113">
        <v>0</v>
      </c>
      <c r="N2621" s="113"/>
    </row>
    <row r="2622" spans="1:14" ht="17">
      <c r="A2622" s="268"/>
      <c r="B2622" s="268"/>
      <c r="C2622" s="121" t="s">
        <v>2325</v>
      </c>
      <c r="D2622" s="113">
        <v>0</v>
      </c>
      <c r="E2622" s="113">
        <v>0</v>
      </c>
      <c r="F2622" s="113">
        <v>0</v>
      </c>
      <c r="G2622" s="113">
        <v>1</v>
      </c>
      <c r="H2622" s="113">
        <v>0</v>
      </c>
      <c r="I2622" s="113">
        <v>0</v>
      </c>
      <c r="J2622" s="113">
        <v>0</v>
      </c>
      <c r="K2622" s="113">
        <v>0</v>
      </c>
      <c r="L2622" s="113">
        <v>0</v>
      </c>
      <c r="M2622" s="113">
        <v>1</v>
      </c>
      <c r="N2622" s="113"/>
    </row>
    <row r="2623" spans="1:14" ht="17">
      <c r="A2623" s="268"/>
      <c r="B2623" s="268"/>
      <c r="C2623" s="121" t="s">
        <v>2308</v>
      </c>
      <c r="D2623" s="113">
        <v>1</v>
      </c>
      <c r="E2623" s="113">
        <v>0</v>
      </c>
      <c r="F2623" s="113">
        <v>0</v>
      </c>
      <c r="G2623" s="113">
        <v>0</v>
      </c>
      <c r="H2623" s="113">
        <v>0</v>
      </c>
      <c r="I2623" s="113">
        <v>0</v>
      </c>
      <c r="J2623" s="113">
        <v>0</v>
      </c>
      <c r="K2623" s="113">
        <v>0</v>
      </c>
      <c r="L2623" s="113">
        <v>0</v>
      </c>
      <c r="M2623" s="113">
        <v>1</v>
      </c>
      <c r="N2623" s="113"/>
    </row>
    <row r="2624" spans="1:14">
      <c r="A2624" s="117" t="s">
        <v>4213</v>
      </c>
      <c r="B2624" s="117" t="s">
        <v>4214</v>
      </c>
      <c r="C2624" s="121"/>
      <c r="D2624" s="112">
        <v>83</v>
      </c>
      <c r="E2624" s="112">
        <v>18</v>
      </c>
      <c r="F2624" s="112">
        <v>21</v>
      </c>
      <c r="G2624" s="112">
        <v>1</v>
      </c>
      <c r="H2624" s="112">
        <v>1</v>
      </c>
      <c r="I2624" s="112">
        <v>2</v>
      </c>
      <c r="J2624" s="112"/>
      <c r="K2624" s="112"/>
      <c r="L2624" s="112"/>
      <c r="M2624" s="112"/>
      <c r="N2624" s="112"/>
    </row>
    <row r="2625" spans="1:14" ht="51">
      <c r="A2625" s="117"/>
      <c r="B2625" s="117"/>
      <c r="C2625" s="121" t="s">
        <v>6202</v>
      </c>
      <c r="D2625" s="113">
        <v>1</v>
      </c>
      <c r="E2625" s="113">
        <v>0</v>
      </c>
      <c r="F2625" s="113">
        <v>0</v>
      </c>
      <c r="G2625" s="113">
        <v>0</v>
      </c>
      <c r="H2625" s="113">
        <v>0</v>
      </c>
      <c r="I2625" s="113">
        <v>0</v>
      </c>
      <c r="J2625" s="113">
        <v>1</v>
      </c>
      <c r="K2625" s="113">
        <v>0</v>
      </c>
      <c r="L2625" s="113">
        <v>0</v>
      </c>
      <c r="M2625" s="113">
        <v>0</v>
      </c>
      <c r="N2625" s="113"/>
    </row>
    <row r="2626" spans="1:14" ht="71">
      <c r="A2626" s="117"/>
      <c r="B2626" s="117"/>
      <c r="C2626" s="121" t="s">
        <v>7746</v>
      </c>
      <c r="D2626" s="113">
        <v>74</v>
      </c>
      <c r="E2626" s="113">
        <v>18</v>
      </c>
      <c r="F2626" s="113">
        <v>21</v>
      </c>
      <c r="G2626" s="113">
        <v>1</v>
      </c>
      <c r="H2626" s="113">
        <v>1</v>
      </c>
      <c r="I2626" s="113">
        <v>2</v>
      </c>
      <c r="J2626" s="113">
        <v>37</v>
      </c>
      <c r="K2626" s="113">
        <v>39</v>
      </c>
      <c r="L2626" s="113">
        <v>31</v>
      </c>
      <c r="M2626" s="113">
        <v>3</v>
      </c>
      <c r="N2626" s="113"/>
    </row>
    <row r="2627" spans="1:14" ht="68">
      <c r="A2627" s="117"/>
      <c r="B2627" s="117"/>
      <c r="C2627" s="121" t="s">
        <v>6203</v>
      </c>
      <c r="D2627" s="113">
        <v>2</v>
      </c>
      <c r="E2627" s="113">
        <v>0</v>
      </c>
      <c r="F2627" s="113">
        <v>0</v>
      </c>
      <c r="G2627" s="113">
        <v>0</v>
      </c>
      <c r="H2627" s="113">
        <v>0</v>
      </c>
      <c r="I2627" s="113">
        <v>0</v>
      </c>
      <c r="J2627" s="113">
        <v>2</v>
      </c>
      <c r="K2627" s="113"/>
      <c r="L2627" s="113"/>
      <c r="M2627" s="113"/>
      <c r="N2627" s="113"/>
    </row>
    <row r="2628" spans="1:14" ht="85">
      <c r="A2628" s="117"/>
      <c r="B2628" s="117"/>
      <c r="C2628" s="121" t="s">
        <v>6204</v>
      </c>
      <c r="D2628" s="113">
        <v>2</v>
      </c>
      <c r="E2628" s="113">
        <v>0</v>
      </c>
      <c r="F2628" s="113">
        <v>0</v>
      </c>
      <c r="G2628" s="113">
        <v>0</v>
      </c>
      <c r="H2628" s="113">
        <v>0</v>
      </c>
      <c r="I2628" s="113">
        <v>0</v>
      </c>
      <c r="J2628" s="113">
        <v>0</v>
      </c>
      <c r="K2628" s="113">
        <v>0</v>
      </c>
      <c r="L2628" s="113">
        <v>0</v>
      </c>
      <c r="M2628" s="113">
        <v>2</v>
      </c>
      <c r="N2628" s="113"/>
    </row>
    <row r="2629" spans="1:14" ht="102">
      <c r="A2629" s="117"/>
      <c r="B2629" s="117"/>
      <c r="C2629" s="121" t="s">
        <v>6205</v>
      </c>
      <c r="D2629" s="113">
        <v>1</v>
      </c>
      <c r="E2629" s="113">
        <v>0</v>
      </c>
      <c r="F2629" s="113">
        <v>0</v>
      </c>
      <c r="G2629" s="113">
        <v>0</v>
      </c>
      <c r="H2629" s="113">
        <v>0</v>
      </c>
      <c r="I2629" s="113">
        <v>0</v>
      </c>
      <c r="J2629" s="113">
        <v>1</v>
      </c>
      <c r="K2629" s="113">
        <v>0</v>
      </c>
      <c r="L2629" s="113">
        <v>0</v>
      </c>
      <c r="M2629" s="113"/>
      <c r="N2629" s="113"/>
    </row>
    <row r="2630" spans="1:14" ht="136">
      <c r="A2630" s="117"/>
      <c r="B2630" s="124"/>
      <c r="C2630" s="125" t="s">
        <v>6206</v>
      </c>
      <c r="D2630" s="126">
        <v>3</v>
      </c>
      <c r="E2630" s="126">
        <v>0</v>
      </c>
      <c r="F2630" s="126">
        <v>0</v>
      </c>
      <c r="G2630" s="126">
        <v>0</v>
      </c>
      <c r="H2630" s="126">
        <v>0</v>
      </c>
      <c r="I2630" s="126">
        <v>0</v>
      </c>
      <c r="J2630" s="126">
        <v>2</v>
      </c>
      <c r="K2630" s="126">
        <v>1</v>
      </c>
      <c r="L2630" s="126">
        <v>0</v>
      </c>
      <c r="M2630" s="126">
        <v>0</v>
      </c>
      <c r="N2630" s="126"/>
    </row>
    <row r="2631" spans="1:14" ht="19">
      <c r="A2631" s="260" t="s">
        <v>7747</v>
      </c>
      <c r="B2631" s="260"/>
      <c r="C2631" s="260"/>
      <c r="D2631" s="260"/>
      <c r="E2631" s="260"/>
      <c r="F2631" s="260"/>
      <c r="G2631" s="260"/>
      <c r="H2631" s="260"/>
      <c r="I2631" s="260"/>
      <c r="J2631" s="260"/>
      <c r="K2631" s="260"/>
      <c r="L2631" s="260"/>
      <c r="M2631" s="260"/>
      <c r="N2631" s="260"/>
    </row>
    <row r="2632" spans="1:14" ht="19">
      <c r="A2632" s="105" t="s">
        <v>7748</v>
      </c>
      <c r="B2632" s="106"/>
      <c r="C2632" s="107"/>
      <c r="D2632" s="105"/>
      <c r="E2632" s="105" t="s">
        <v>4218</v>
      </c>
      <c r="F2632" s="105"/>
      <c r="G2632" s="105"/>
      <c r="H2632" s="105"/>
      <c r="I2632" s="105"/>
      <c r="J2632" s="105"/>
      <c r="K2632" s="105"/>
      <c r="L2632" s="105"/>
      <c r="M2632" s="105"/>
      <c r="N2632" s="140"/>
    </row>
    <row r="2633" spans="1:14" ht="19">
      <c r="A2633" s="105" t="s">
        <v>7447</v>
      </c>
      <c r="B2633" s="106"/>
      <c r="C2633" s="107"/>
      <c r="D2633" s="64"/>
      <c r="E2633" s="64"/>
      <c r="F2633" s="64"/>
      <c r="G2633" s="64"/>
      <c r="H2633" s="64"/>
      <c r="I2633" s="64"/>
      <c r="J2633" s="64"/>
      <c r="K2633" s="64"/>
      <c r="L2633" s="64"/>
      <c r="M2633" s="64"/>
      <c r="N2633" s="64"/>
    </row>
  </sheetData>
  <mergeCells count="278">
    <mergeCell ref="D5:I5"/>
    <mergeCell ref="J5:M5"/>
    <mergeCell ref="N5:N6"/>
    <mergeCell ref="A7:A89"/>
    <mergeCell ref="B8:B68"/>
    <mergeCell ref="B69:B70"/>
    <mergeCell ref="B71:B79"/>
    <mergeCell ref="B80:B87"/>
    <mergeCell ref="B88:B89"/>
    <mergeCell ref="A5:A6"/>
    <mergeCell ref="B5:B6"/>
    <mergeCell ref="C5:C6"/>
    <mergeCell ref="A90:A98"/>
    <mergeCell ref="B91:B96"/>
    <mergeCell ref="B97:B98"/>
    <mergeCell ref="A99:A130"/>
    <mergeCell ref="B100:B117"/>
    <mergeCell ref="B119:B120"/>
    <mergeCell ref="B121:B126"/>
    <mergeCell ref="B127:B128"/>
    <mergeCell ref="B129:B130"/>
    <mergeCell ref="A131:A158"/>
    <mergeCell ref="B132:B143"/>
    <mergeCell ref="B144:B145"/>
    <mergeCell ref="B146:B152"/>
    <mergeCell ref="B153:B158"/>
    <mergeCell ref="A159:A172"/>
    <mergeCell ref="B160:B168"/>
    <mergeCell ref="B169:B170"/>
    <mergeCell ref="B171:B172"/>
    <mergeCell ref="B295:B296"/>
    <mergeCell ref="A297:A307"/>
    <mergeCell ref="B298:B300"/>
    <mergeCell ref="B301:B302"/>
    <mergeCell ref="B303:B304"/>
    <mergeCell ref="B305:B307"/>
    <mergeCell ref="A173:A246"/>
    <mergeCell ref="B174:B223"/>
    <mergeCell ref="B224:B228"/>
    <mergeCell ref="B229:B238"/>
    <mergeCell ref="B239:B246"/>
    <mergeCell ref="A247:A296"/>
    <mergeCell ref="B248:B288"/>
    <mergeCell ref="B289:B290"/>
    <mergeCell ref="B291:B292"/>
    <mergeCell ref="B293:B294"/>
    <mergeCell ref="A308:A312"/>
    <mergeCell ref="B309:B310"/>
    <mergeCell ref="B311:B312"/>
    <mergeCell ref="A313:A315"/>
    <mergeCell ref="B314:B315"/>
    <mergeCell ref="A316:A397"/>
    <mergeCell ref="B317:B356"/>
    <mergeCell ref="B357:B359"/>
    <mergeCell ref="B360:B382"/>
    <mergeCell ref="B383:B393"/>
    <mergeCell ref="B394:B397"/>
    <mergeCell ref="A398:A402"/>
    <mergeCell ref="B399:B400"/>
    <mergeCell ref="B401:B402"/>
    <mergeCell ref="A403:A428"/>
    <mergeCell ref="B404:B420"/>
    <mergeCell ref="B421:B422"/>
    <mergeCell ref="B423:B426"/>
    <mergeCell ref="B427:B428"/>
    <mergeCell ref="A429:A487"/>
    <mergeCell ref="B430:B472"/>
    <mergeCell ref="B473:B477"/>
    <mergeCell ref="B478:B485"/>
    <mergeCell ref="B486:B487"/>
    <mergeCell ref="A488:A543"/>
    <mergeCell ref="B489:B522"/>
    <mergeCell ref="B523:B533"/>
    <mergeCell ref="B534:B539"/>
    <mergeCell ref="B540:B541"/>
    <mergeCell ref="B542:B543"/>
    <mergeCell ref="A544:A590"/>
    <mergeCell ref="B545:B573"/>
    <mergeCell ref="B574:B577"/>
    <mergeCell ref="B578:B590"/>
    <mergeCell ref="A591:A658"/>
    <mergeCell ref="B592:B627"/>
    <mergeCell ref="B628:B631"/>
    <mergeCell ref="B632:B640"/>
    <mergeCell ref="B641:B650"/>
    <mergeCell ref="B651:B652"/>
    <mergeCell ref="B653:B654"/>
    <mergeCell ref="B655:B658"/>
    <mergeCell ref="A659:A729"/>
    <mergeCell ref="B660:B702"/>
    <mergeCell ref="B703:B707"/>
    <mergeCell ref="B708:B715"/>
    <mergeCell ref="B716:B720"/>
    <mergeCell ref="B721:B726"/>
    <mergeCell ref="B727:B729"/>
    <mergeCell ref="B806:B807"/>
    <mergeCell ref="A808:A820"/>
    <mergeCell ref="B809:B811"/>
    <mergeCell ref="B812:B813"/>
    <mergeCell ref="B814:B817"/>
    <mergeCell ref="B818:B820"/>
    <mergeCell ref="A730:A768"/>
    <mergeCell ref="B731:B745"/>
    <mergeCell ref="B746:B759"/>
    <mergeCell ref="B760:B766"/>
    <mergeCell ref="B767:B768"/>
    <mergeCell ref="A769:A807"/>
    <mergeCell ref="B770:B792"/>
    <mergeCell ref="B793:B798"/>
    <mergeCell ref="B799:B803"/>
    <mergeCell ref="B804:B805"/>
    <mergeCell ref="A821:A928"/>
    <mergeCell ref="B822:B907"/>
    <mergeCell ref="B908:B922"/>
    <mergeCell ref="B923:B926"/>
    <mergeCell ref="B927:B928"/>
    <mergeCell ref="A929:A1129"/>
    <mergeCell ref="B930:B1057"/>
    <mergeCell ref="B1058:B1065"/>
    <mergeCell ref="B1066:B1080"/>
    <mergeCell ref="B1081:B1098"/>
    <mergeCell ref="B1099:B1122"/>
    <mergeCell ref="B1123:B1127"/>
    <mergeCell ref="B1128:B1129"/>
    <mergeCell ref="A1130:A1208"/>
    <mergeCell ref="B1131:B1183"/>
    <mergeCell ref="B1184:B1185"/>
    <mergeCell ref="B1186:B1198"/>
    <mergeCell ref="B1199:B1206"/>
    <mergeCell ref="B1207:B1208"/>
    <mergeCell ref="B1320:B1321"/>
    <mergeCell ref="A1322:A1337"/>
    <mergeCell ref="B1323:B1329"/>
    <mergeCell ref="B1330:B1332"/>
    <mergeCell ref="B1333:B1335"/>
    <mergeCell ref="B1336:B1337"/>
    <mergeCell ref="A1209:A1229"/>
    <mergeCell ref="B1210:B1217"/>
    <mergeCell ref="B1218:B1221"/>
    <mergeCell ref="B1222:B1229"/>
    <mergeCell ref="A1230:A1321"/>
    <mergeCell ref="B1231:B1289"/>
    <mergeCell ref="B1290:B1292"/>
    <mergeCell ref="B1293:B1305"/>
    <mergeCell ref="B1306:B1317"/>
    <mergeCell ref="B1318:B1319"/>
    <mergeCell ref="A1338:A1362"/>
    <mergeCell ref="B1339:B1350"/>
    <mergeCell ref="B1351:B1352"/>
    <mergeCell ref="B1353:B1355"/>
    <mergeCell ref="B1356:B1362"/>
    <mergeCell ref="A1363:A1387"/>
    <mergeCell ref="B1364:B1370"/>
    <mergeCell ref="B1371:B1372"/>
    <mergeCell ref="B1373:B1375"/>
    <mergeCell ref="B1376:B1380"/>
    <mergeCell ref="B1381:B1384"/>
    <mergeCell ref="B1385:B1387"/>
    <mergeCell ref="A1388:A1411"/>
    <mergeCell ref="B1389:B1408"/>
    <mergeCell ref="B1409:B1411"/>
    <mergeCell ref="A1412:A1469"/>
    <mergeCell ref="B1413:B1463"/>
    <mergeCell ref="B1464:B1466"/>
    <mergeCell ref="B1467:B1469"/>
    <mergeCell ref="A1520:A1626"/>
    <mergeCell ref="B1521:B1578"/>
    <mergeCell ref="B1579:B1585"/>
    <mergeCell ref="B1586:B1608"/>
    <mergeCell ref="B1609:B1622"/>
    <mergeCell ref="B1623:B1626"/>
    <mergeCell ref="A1470:A1481"/>
    <mergeCell ref="B1471:B1475"/>
    <mergeCell ref="B1476:B1477"/>
    <mergeCell ref="B1478:B1479"/>
    <mergeCell ref="B1480:B1481"/>
    <mergeCell ref="A1482:A1519"/>
    <mergeCell ref="B1483:B1508"/>
    <mergeCell ref="B1509:B1511"/>
    <mergeCell ref="B1512:B1516"/>
    <mergeCell ref="B1517:B1519"/>
    <mergeCell ref="A1627:A1642"/>
    <mergeCell ref="B1628:B1635"/>
    <mergeCell ref="B1636:B1637"/>
    <mergeCell ref="B1638:B1640"/>
    <mergeCell ref="B1641:B1642"/>
    <mergeCell ref="A1643:A1792"/>
    <mergeCell ref="B1644:B1748"/>
    <mergeCell ref="B1749:B1752"/>
    <mergeCell ref="B1753:B1771"/>
    <mergeCell ref="B1772:B1790"/>
    <mergeCell ref="A1844:A1908"/>
    <mergeCell ref="B1845:B1879"/>
    <mergeCell ref="B1880:B1882"/>
    <mergeCell ref="B1883:B1892"/>
    <mergeCell ref="B1893:B1900"/>
    <mergeCell ref="B1901:B1906"/>
    <mergeCell ref="B1907:B1908"/>
    <mergeCell ref="B1791:B1792"/>
    <mergeCell ref="A1793:A1843"/>
    <mergeCell ref="B1794:B1826"/>
    <mergeCell ref="B1827:B1829"/>
    <mergeCell ref="B1830:B1833"/>
    <mergeCell ref="B1834:B1841"/>
    <mergeCell ref="B1842:B1843"/>
    <mergeCell ref="A1938:A1998"/>
    <mergeCell ref="B1939:B1966"/>
    <mergeCell ref="B1967:B1968"/>
    <mergeCell ref="B1969:B1981"/>
    <mergeCell ref="B1982:B1992"/>
    <mergeCell ref="B1993:B1996"/>
    <mergeCell ref="B1997:B1998"/>
    <mergeCell ref="A1909:A1919"/>
    <mergeCell ref="B1910:B1917"/>
    <mergeCell ref="B1918:B1919"/>
    <mergeCell ref="A1920:A1937"/>
    <mergeCell ref="B1921:B1932"/>
    <mergeCell ref="B1933:B1935"/>
    <mergeCell ref="B1936:B1937"/>
    <mergeCell ref="A1999:A2021"/>
    <mergeCell ref="B2000:B2011"/>
    <mergeCell ref="B2012:B2014"/>
    <mergeCell ref="B2015:B2018"/>
    <mergeCell ref="B2019:B2021"/>
    <mergeCell ref="A2022:A2085"/>
    <mergeCell ref="B2023:B2059"/>
    <mergeCell ref="B2060:B2063"/>
    <mergeCell ref="B2064:B2074"/>
    <mergeCell ref="B2075:B2081"/>
    <mergeCell ref="A2283:A2326"/>
    <mergeCell ref="B2284:B2308"/>
    <mergeCell ref="B2309:B2311"/>
    <mergeCell ref="B2312:B2317"/>
    <mergeCell ref="B2318:B2321"/>
    <mergeCell ref="B2322:B2323"/>
    <mergeCell ref="B2324:B2326"/>
    <mergeCell ref="B2082:B2083"/>
    <mergeCell ref="B2084:B2085"/>
    <mergeCell ref="A2086:A2282"/>
    <mergeCell ref="B2087:B2213"/>
    <mergeCell ref="B2214:B2226"/>
    <mergeCell ref="B2227:B2252"/>
    <mergeCell ref="B2253:B2268"/>
    <mergeCell ref="B2269:B2282"/>
    <mergeCell ref="A2327:A2356"/>
    <mergeCell ref="B2328:B2345"/>
    <mergeCell ref="B2346:B2349"/>
    <mergeCell ref="B2350:B2356"/>
    <mergeCell ref="A2357:A2405"/>
    <mergeCell ref="B2358:B2376"/>
    <mergeCell ref="B2377:B2381"/>
    <mergeCell ref="B2382:B2401"/>
    <mergeCell ref="B2402:B2403"/>
    <mergeCell ref="B2404:B2405"/>
    <mergeCell ref="A2504:A2539"/>
    <mergeCell ref="B2505:B2517"/>
    <mergeCell ref="B2518:B2519"/>
    <mergeCell ref="B2520:B2526"/>
    <mergeCell ref="B2527:B2532"/>
    <mergeCell ref="B2533:B2537"/>
    <mergeCell ref="B2538:B2539"/>
    <mergeCell ref="A2406:A2503"/>
    <mergeCell ref="B2407:B2478"/>
    <mergeCell ref="B2479:B2482"/>
    <mergeCell ref="B2483:B2491"/>
    <mergeCell ref="B2492:B2497"/>
    <mergeCell ref="B2498:B2500"/>
    <mergeCell ref="B2501:B2503"/>
    <mergeCell ref="A2631:N2631"/>
    <mergeCell ref="A2540:A2608"/>
    <mergeCell ref="B2541:B2589"/>
    <mergeCell ref="B2590:B2591"/>
    <mergeCell ref="B2592:B2600"/>
    <mergeCell ref="B2601:B2608"/>
    <mergeCell ref="A2609:A2623"/>
    <mergeCell ref="B2610:B2617"/>
    <mergeCell ref="B2618:B2619"/>
    <mergeCell ref="B2620:B262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8E92-813D-1C4F-9A50-7091ACDAAF49}">
  <sheetPr>
    <tabColor rgb="FF7030A0"/>
  </sheetPr>
  <dimension ref="A1:O2655"/>
  <sheetViews>
    <sheetView workbookViewId="0">
      <selection sqref="A1:D1"/>
    </sheetView>
  </sheetViews>
  <sheetFormatPr baseColWidth="10" defaultRowHeight="16"/>
  <cols>
    <col min="1" max="16384" width="10.83203125" style="13"/>
  </cols>
  <sheetData>
    <row r="1" spans="1:15">
      <c r="A1" s="63" t="s">
        <v>1886</v>
      </c>
      <c r="B1" s="64"/>
      <c r="C1" s="64"/>
      <c r="D1" s="64"/>
      <c r="E1" s="64"/>
      <c r="F1" s="64"/>
      <c r="G1" s="64"/>
      <c r="H1" s="64"/>
      <c r="I1" s="64"/>
      <c r="J1" s="64"/>
      <c r="K1" s="64"/>
      <c r="L1" s="64"/>
      <c r="M1" s="64"/>
      <c r="N1" s="64"/>
      <c r="O1" s="64"/>
    </row>
    <row r="2" spans="1:15">
      <c r="A2" s="63" t="s">
        <v>1887</v>
      </c>
      <c r="B2" s="64"/>
      <c r="C2" s="64"/>
      <c r="D2" s="64"/>
      <c r="E2" s="64"/>
      <c r="F2" s="64"/>
      <c r="G2" s="64"/>
      <c r="H2" s="64"/>
      <c r="I2" s="64"/>
      <c r="J2" s="64"/>
      <c r="K2" s="64"/>
      <c r="L2" s="64"/>
      <c r="M2" s="64"/>
      <c r="N2" s="64"/>
      <c r="O2" s="64"/>
    </row>
    <row r="3" spans="1:15">
      <c r="A3" s="65" t="s">
        <v>6208</v>
      </c>
      <c r="B3" s="64"/>
      <c r="C3" s="64"/>
      <c r="D3" s="64"/>
      <c r="E3" s="64"/>
      <c r="F3" s="64"/>
      <c r="G3" s="64"/>
      <c r="H3" s="64"/>
      <c r="I3" s="64"/>
      <c r="J3" s="64"/>
      <c r="K3" s="64"/>
      <c r="L3" s="64"/>
      <c r="M3" s="64"/>
      <c r="N3" s="64"/>
      <c r="O3" s="64"/>
    </row>
    <row r="4" spans="1:15">
      <c r="A4" s="65" t="s">
        <v>6209</v>
      </c>
      <c r="B4" s="64"/>
      <c r="C4" s="64"/>
      <c r="D4" s="64"/>
      <c r="E4" s="64"/>
      <c r="F4" s="64"/>
      <c r="G4" s="64"/>
      <c r="H4" s="64"/>
      <c r="I4" s="64"/>
      <c r="J4" s="64"/>
      <c r="K4" s="64"/>
      <c r="L4" s="64"/>
      <c r="M4" s="64"/>
      <c r="N4" s="64"/>
      <c r="O4" s="64"/>
    </row>
    <row r="5" spans="1:15">
      <c r="A5" s="66" t="s">
        <v>6210</v>
      </c>
      <c r="B5" s="64"/>
      <c r="C5" s="64"/>
      <c r="D5" s="64"/>
      <c r="E5" s="64"/>
      <c r="F5" s="64"/>
      <c r="G5" s="64"/>
      <c r="H5" s="64"/>
      <c r="I5" s="64"/>
      <c r="J5" s="64"/>
      <c r="K5" s="64"/>
      <c r="L5" s="64"/>
      <c r="M5" s="64"/>
      <c r="N5" s="64"/>
      <c r="O5" s="64"/>
    </row>
    <row r="6" spans="1:15">
      <c r="A6" s="67"/>
      <c r="B6" s="68"/>
      <c r="C6" s="68"/>
      <c r="D6" s="68"/>
      <c r="E6" s="299" t="s">
        <v>1892</v>
      </c>
      <c r="F6" s="300"/>
      <c r="G6" s="300"/>
      <c r="H6" s="300"/>
      <c r="I6" s="300"/>
      <c r="J6" s="301"/>
      <c r="K6" s="299" t="s">
        <v>1893</v>
      </c>
      <c r="L6" s="300"/>
      <c r="M6" s="300"/>
      <c r="N6" s="301"/>
      <c r="O6" s="69"/>
    </row>
    <row r="7" spans="1:15" ht="51">
      <c r="A7" s="70" t="s">
        <v>6211</v>
      </c>
      <c r="B7" s="70" t="s">
        <v>1890</v>
      </c>
      <c r="C7" s="70" t="s">
        <v>1891</v>
      </c>
      <c r="D7" s="70" t="s">
        <v>6212</v>
      </c>
      <c r="E7" s="71" t="s">
        <v>1894</v>
      </c>
      <c r="F7" s="71" t="s">
        <v>1895</v>
      </c>
      <c r="G7" s="71" t="s">
        <v>1896</v>
      </c>
      <c r="H7" s="71" t="s">
        <v>1897</v>
      </c>
      <c r="I7" s="71" t="s">
        <v>1898</v>
      </c>
      <c r="J7" s="72" t="s">
        <v>1899</v>
      </c>
      <c r="K7" s="71" t="s">
        <v>1900</v>
      </c>
      <c r="L7" s="71" t="s">
        <v>1901</v>
      </c>
      <c r="M7" s="71" t="s">
        <v>1902</v>
      </c>
      <c r="N7" s="72" t="s">
        <v>1903</v>
      </c>
      <c r="O7" s="73" t="s">
        <v>7320</v>
      </c>
    </row>
    <row r="8" spans="1:15" ht="17">
      <c r="A8" s="282" t="s">
        <v>14</v>
      </c>
      <c r="B8" s="285" t="s">
        <v>1904</v>
      </c>
      <c r="C8" s="287"/>
      <c r="D8" s="286"/>
      <c r="E8" s="77">
        <v>22</v>
      </c>
      <c r="F8" s="77">
        <v>5</v>
      </c>
      <c r="G8" s="77">
        <v>1</v>
      </c>
      <c r="H8" s="77" t="s">
        <v>6213</v>
      </c>
      <c r="I8" s="77" t="s">
        <v>6213</v>
      </c>
      <c r="J8" s="78" t="s">
        <v>6213</v>
      </c>
      <c r="K8" s="77"/>
      <c r="L8" s="77"/>
      <c r="M8" s="79"/>
      <c r="N8" s="80"/>
      <c r="O8" s="81"/>
    </row>
    <row r="9" spans="1:15" ht="17">
      <c r="A9" s="283"/>
      <c r="B9" s="275" t="s">
        <v>1905</v>
      </c>
      <c r="C9" s="287"/>
      <c r="D9" s="286"/>
      <c r="E9" s="77">
        <v>8</v>
      </c>
      <c r="F9" s="77">
        <v>5</v>
      </c>
      <c r="G9" s="77">
        <v>1</v>
      </c>
      <c r="H9" s="77" t="s">
        <v>6213</v>
      </c>
      <c r="I9" s="77" t="s">
        <v>6213</v>
      </c>
      <c r="J9" s="78" t="s">
        <v>6213</v>
      </c>
      <c r="K9" s="77"/>
      <c r="L9" s="77"/>
      <c r="M9" s="79"/>
      <c r="N9" s="80"/>
      <c r="O9" s="81"/>
    </row>
    <row r="10" spans="1:15" ht="17">
      <c r="A10" s="283"/>
      <c r="B10" s="276"/>
      <c r="C10" s="82" t="s">
        <v>6214</v>
      </c>
      <c r="D10" s="83"/>
      <c r="E10" s="84">
        <v>1</v>
      </c>
      <c r="F10" s="84" t="s">
        <v>6213</v>
      </c>
      <c r="G10" s="84" t="s">
        <v>6213</v>
      </c>
      <c r="H10" s="84" t="s">
        <v>6213</v>
      </c>
      <c r="I10" s="84" t="s">
        <v>6213</v>
      </c>
      <c r="J10" s="85" t="s">
        <v>6213</v>
      </c>
      <c r="K10" s="84">
        <v>0</v>
      </c>
      <c r="L10" s="84">
        <v>1</v>
      </c>
      <c r="M10" s="84" t="s">
        <v>4218</v>
      </c>
      <c r="N10" s="85" t="s">
        <v>4218</v>
      </c>
      <c r="O10" s="86">
        <v>2466</v>
      </c>
    </row>
    <row r="11" spans="1:15" ht="17">
      <c r="A11" s="283"/>
      <c r="B11" s="276"/>
      <c r="C11" s="82" t="s">
        <v>6215</v>
      </c>
      <c r="D11" s="83"/>
      <c r="E11" s="84">
        <v>1</v>
      </c>
      <c r="F11" s="84">
        <v>1</v>
      </c>
      <c r="G11" s="84" t="s">
        <v>6213</v>
      </c>
      <c r="H11" s="84" t="s">
        <v>6213</v>
      </c>
      <c r="I11" s="84" t="s">
        <v>6213</v>
      </c>
      <c r="J11" s="85" t="s">
        <v>6213</v>
      </c>
      <c r="K11" s="84">
        <v>1</v>
      </c>
      <c r="L11" s="84">
        <v>1</v>
      </c>
      <c r="M11" s="84" t="s">
        <v>4218</v>
      </c>
      <c r="N11" s="85" t="s">
        <v>4218</v>
      </c>
      <c r="O11" s="86">
        <v>209081</v>
      </c>
    </row>
    <row r="12" spans="1:15" ht="17">
      <c r="A12" s="283"/>
      <c r="B12" s="276"/>
      <c r="C12" s="82" t="s">
        <v>2406</v>
      </c>
      <c r="D12" s="83"/>
      <c r="E12" s="84">
        <v>1</v>
      </c>
      <c r="F12" s="84" t="s">
        <v>6213</v>
      </c>
      <c r="G12" s="84" t="s">
        <v>6213</v>
      </c>
      <c r="H12" s="84" t="s">
        <v>6213</v>
      </c>
      <c r="I12" s="84" t="s">
        <v>6213</v>
      </c>
      <c r="J12" s="85" t="s">
        <v>6213</v>
      </c>
      <c r="K12" s="84">
        <v>0</v>
      </c>
      <c r="L12" s="84">
        <v>1</v>
      </c>
      <c r="M12" s="84" t="s">
        <v>4218</v>
      </c>
      <c r="N12" s="85" t="s">
        <v>4218</v>
      </c>
      <c r="O12" s="86">
        <v>935</v>
      </c>
    </row>
    <row r="13" spans="1:15" ht="17">
      <c r="A13" s="283"/>
      <c r="B13" s="276"/>
      <c r="C13" s="82" t="s">
        <v>1924</v>
      </c>
      <c r="D13" s="83"/>
      <c r="E13" s="84" t="s">
        <v>6213</v>
      </c>
      <c r="F13" s="84">
        <v>1</v>
      </c>
      <c r="G13" s="84" t="s">
        <v>6213</v>
      </c>
      <c r="H13" s="84" t="s">
        <v>6213</v>
      </c>
      <c r="I13" s="84" t="s">
        <v>6213</v>
      </c>
      <c r="J13" s="85" t="s">
        <v>6213</v>
      </c>
      <c r="K13" s="84">
        <v>1</v>
      </c>
      <c r="L13" s="84">
        <v>0</v>
      </c>
      <c r="M13" s="84" t="s">
        <v>4218</v>
      </c>
      <c r="N13" s="85" t="s">
        <v>4218</v>
      </c>
      <c r="O13" s="86">
        <v>1890</v>
      </c>
    </row>
    <row r="14" spans="1:15" ht="17">
      <c r="A14" s="283"/>
      <c r="B14" s="276"/>
      <c r="C14" s="82" t="s">
        <v>6216</v>
      </c>
      <c r="D14" s="83"/>
      <c r="E14" s="84">
        <v>1</v>
      </c>
      <c r="F14" s="84" t="s">
        <v>6213</v>
      </c>
      <c r="G14" s="84" t="s">
        <v>6213</v>
      </c>
      <c r="H14" s="84" t="s">
        <v>6213</v>
      </c>
      <c r="I14" s="84" t="s">
        <v>6213</v>
      </c>
      <c r="J14" s="85" t="s">
        <v>6213</v>
      </c>
      <c r="K14" s="84">
        <v>0</v>
      </c>
      <c r="L14" s="84">
        <v>1</v>
      </c>
      <c r="M14" s="84" t="s">
        <v>4218</v>
      </c>
      <c r="N14" s="85" t="s">
        <v>4218</v>
      </c>
      <c r="O14" s="86">
        <v>3482</v>
      </c>
    </row>
    <row r="15" spans="1:15" ht="17">
      <c r="A15" s="283"/>
      <c r="B15" s="276"/>
      <c r="C15" s="82" t="s">
        <v>2436</v>
      </c>
      <c r="D15" s="83"/>
      <c r="E15" s="84">
        <v>1</v>
      </c>
      <c r="F15" s="84" t="s">
        <v>6213</v>
      </c>
      <c r="G15" s="84" t="s">
        <v>6213</v>
      </c>
      <c r="H15" s="84" t="s">
        <v>6213</v>
      </c>
      <c r="I15" s="84" t="s">
        <v>6213</v>
      </c>
      <c r="J15" s="85" t="s">
        <v>6213</v>
      </c>
      <c r="K15" s="84">
        <v>0</v>
      </c>
      <c r="L15" s="84">
        <v>1</v>
      </c>
      <c r="M15" s="84" t="s">
        <v>4218</v>
      </c>
      <c r="N15" s="85" t="s">
        <v>4218</v>
      </c>
      <c r="O15" s="86">
        <v>4239</v>
      </c>
    </row>
    <row r="16" spans="1:15" ht="17">
      <c r="A16" s="283"/>
      <c r="B16" s="276"/>
      <c r="C16" s="82" t="s">
        <v>1932</v>
      </c>
      <c r="D16" s="83"/>
      <c r="E16" s="84" t="s">
        <v>6213</v>
      </c>
      <c r="F16" s="84">
        <v>1</v>
      </c>
      <c r="G16" s="84" t="s">
        <v>6213</v>
      </c>
      <c r="H16" s="84" t="s">
        <v>6213</v>
      </c>
      <c r="I16" s="84" t="s">
        <v>6213</v>
      </c>
      <c r="J16" s="85" t="s">
        <v>6213</v>
      </c>
      <c r="K16" s="84">
        <v>0</v>
      </c>
      <c r="L16" s="84">
        <v>1</v>
      </c>
      <c r="M16" s="84">
        <v>0</v>
      </c>
      <c r="N16" s="85">
        <v>0</v>
      </c>
      <c r="O16" s="86">
        <v>86321</v>
      </c>
    </row>
    <row r="17" spans="1:15" ht="17">
      <c r="A17" s="283"/>
      <c r="B17" s="276"/>
      <c r="C17" s="82" t="s">
        <v>3249</v>
      </c>
      <c r="D17" s="83"/>
      <c r="E17" s="84" t="s">
        <v>6213</v>
      </c>
      <c r="F17" s="84" t="s">
        <v>6213</v>
      </c>
      <c r="G17" s="84">
        <v>1</v>
      </c>
      <c r="H17" s="84" t="s">
        <v>6213</v>
      </c>
      <c r="I17" s="84" t="s">
        <v>6213</v>
      </c>
      <c r="J17" s="85" t="s">
        <v>6213</v>
      </c>
      <c r="K17" s="84">
        <v>0</v>
      </c>
      <c r="L17" s="84">
        <v>1</v>
      </c>
      <c r="M17" s="84" t="s">
        <v>4218</v>
      </c>
      <c r="N17" s="85" t="s">
        <v>4218</v>
      </c>
      <c r="O17" s="86">
        <v>1856</v>
      </c>
    </row>
    <row r="18" spans="1:15" ht="17">
      <c r="A18" s="283"/>
      <c r="B18" s="276"/>
      <c r="C18" s="82" t="s">
        <v>6217</v>
      </c>
      <c r="D18" s="83"/>
      <c r="E18" s="84">
        <v>1</v>
      </c>
      <c r="F18" s="84" t="s">
        <v>6213</v>
      </c>
      <c r="G18" s="84" t="s">
        <v>6213</v>
      </c>
      <c r="H18" s="84" t="s">
        <v>6213</v>
      </c>
      <c r="I18" s="84" t="s">
        <v>6213</v>
      </c>
      <c r="J18" s="85" t="s">
        <v>6213</v>
      </c>
      <c r="K18" s="84">
        <v>1</v>
      </c>
      <c r="L18" s="84">
        <v>0</v>
      </c>
      <c r="M18" s="84" t="s">
        <v>4218</v>
      </c>
      <c r="N18" s="85" t="s">
        <v>4218</v>
      </c>
      <c r="O18" s="86">
        <v>5222</v>
      </c>
    </row>
    <row r="19" spans="1:15" ht="19">
      <c r="A19" s="283"/>
      <c r="B19" s="276"/>
      <c r="C19" s="82" t="s">
        <v>7321</v>
      </c>
      <c r="D19" s="83"/>
      <c r="E19" s="84">
        <v>1</v>
      </c>
      <c r="F19" s="84">
        <v>2</v>
      </c>
      <c r="G19" s="84" t="s">
        <v>6213</v>
      </c>
      <c r="H19" s="84" t="s">
        <v>6213</v>
      </c>
      <c r="I19" s="84" t="s">
        <v>6213</v>
      </c>
      <c r="J19" s="85" t="s">
        <v>6213</v>
      </c>
      <c r="K19" s="84">
        <v>1</v>
      </c>
      <c r="L19" s="84">
        <v>1</v>
      </c>
      <c r="M19" s="84" t="s">
        <v>4218</v>
      </c>
      <c r="N19" s="85" t="s">
        <v>4218</v>
      </c>
      <c r="O19" s="86">
        <v>243900</v>
      </c>
    </row>
    <row r="20" spans="1:15" ht="17">
      <c r="A20" s="283"/>
      <c r="B20" s="277"/>
      <c r="C20" s="82" t="s">
        <v>6218</v>
      </c>
      <c r="D20" s="83"/>
      <c r="E20" s="84">
        <v>1</v>
      </c>
      <c r="F20" s="84" t="s">
        <v>6213</v>
      </c>
      <c r="G20" s="84" t="s">
        <v>6213</v>
      </c>
      <c r="H20" s="84" t="s">
        <v>6213</v>
      </c>
      <c r="I20" s="84" t="s">
        <v>6213</v>
      </c>
      <c r="J20" s="85" t="s">
        <v>6213</v>
      </c>
      <c r="K20" s="84">
        <v>0</v>
      </c>
      <c r="L20" s="84">
        <v>1</v>
      </c>
      <c r="M20" s="84" t="s">
        <v>4218</v>
      </c>
      <c r="N20" s="85" t="s">
        <v>4218</v>
      </c>
      <c r="O20" s="86">
        <v>7973</v>
      </c>
    </row>
    <row r="21" spans="1:15" ht="17">
      <c r="A21" s="283"/>
      <c r="B21" s="282" t="s">
        <v>1955</v>
      </c>
      <c r="C21" s="285"/>
      <c r="D21" s="286"/>
      <c r="E21" s="77">
        <v>9</v>
      </c>
      <c r="F21" s="77" t="s">
        <v>6213</v>
      </c>
      <c r="G21" s="77" t="s">
        <v>6213</v>
      </c>
      <c r="H21" s="77" t="s">
        <v>6213</v>
      </c>
      <c r="I21" s="77" t="s">
        <v>6213</v>
      </c>
      <c r="J21" s="78" t="s">
        <v>6213</v>
      </c>
      <c r="K21" s="77"/>
      <c r="L21" s="79"/>
      <c r="M21" s="79"/>
      <c r="N21" s="80"/>
      <c r="O21" s="81"/>
    </row>
    <row r="22" spans="1:15" ht="17">
      <c r="A22" s="283"/>
      <c r="B22" s="283"/>
      <c r="C22" s="83" t="s">
        <v>6219</v>
      </c>
      <c r="D22" s="83"/>
      <c r="E22" s="84">
        <v>1</v>
      </c>
      <c r="F22" s="84" t="s">
        <v>6213</v>
      </c>
      <c r="G22" s="84" t="s">
        <v>6213</v>
      </c>
      <c r="H22" s="84" t="s">
        <v>6213</v>
      </c>
      <c r="I22" s="84" t="s">
        <v>6213</v>
      </c>
      <c r="J22" s="85" t="s">
        <v>6213</v>
      </c>
      <c r="K22" s="84">
        <v>1</v>
      </c>
      <c r="L22" s="84">
        <v>0</v>
      </c>
      <c r="M22" s="84" t="s">
        <v>4218</v>
      </c>
      <c r="N22" s="85" t="s">
        <v>4218</v>
      </c>
      <c r="O22" s="86"/>
    </row>
    <row r="23" spans="1:15" ht="17">
      <c r="A23" s="283"/>
      <c r="B23" s="284"/>
      <c r="C23" s="83" t="s">
        <v>131</v>
      </c>
      <c r="D23" s="83"/>
      <c r="E23" s="84">
        <v>8</v>
      </c>
      <c r="F23" s="84" t="s">
        <v>6213</v>
      </c>
      <c r="G23" s="84" t="s">
        <v>6213</v>
      </c>
      <c r="H23" s="84" t="s">
        <v>6213</v>
      </c>
      <c r="I23" s="84" t="s">
        <v>6213</v>
      </c>
      <c r="J23" s="85" t="s">
        <v>6213</v>
      </c>
      <c r="K23" s="84">
        <v>8</v>
      </c>
      <c r="L23" s="84">
        <v>0</v>
      </c>
      <c r="M23" s="84" t="s">
        <v>4218</v>
      </c>
      <c r="N23" s="85" t="s">
        <v>4218</v>
      </c>
      <c r="O23" s="86"/>
    </row>
    <row r="24" spans="1:15" ht="17">
      <c r="A24" s="283"/>
      <c r="B24" s="275" t="s">
        <v>1963</v>
      </c>
      <c r="C24" s="285"/>
      <c r="D24" s="286"/>
      <c r="E24" s="77">
        <v>5</v>
      </c>
      <c r="F24" s="77" t="s">
        <v>6213</v>
      </c>
      <c r="G24" s="77" t="s">
        <v>6213</v>
      </c>
      <c r="H24" s="77" t="s">
        <v>6213</v>
      </c>
      <c r="I24" s="77" t="s">
        <v>6213</v>
      </c>
      <c r="J24" s="78" t="s">
        <v>6213</v>
      </c>
      <c r="K24" s="77"/>
      <c r="L24" s="77"/>
      <c r="M24" s="79"/>
      <c r="N24" s="80"/>
      <c r="O24" s="81"/>
    </row>
    <row r="25" spans="1:15" ht="17">
      <c r="A25" s="283"/>
      <c r="B25" s="276"/>
      <c r="C25" s="82" t="s">
        <v>6220</v>
      </c>
      <c r="D25" s="83"/>
      <c r="E25" s="84">
        <v>1</v>
      </c>
      <c r="F25" s="84" t="s">
        <v>6213</v>
      </c>
      <c r="G25" s="84" t="s">
        <v>6213</v>
      </c>
      <c r="H25" s="84" t="s">
        <v>6213</v>
      </c>
      <c r="I25" s="84" t="s">
        <v>6213</v>
      </c>
      <c r="J25" s="85" t="s">
        <v>6213</v>
      </c>
      <c r="K25" s="84">
        <v>1</v>
      </c>
      <c r="L25" s="84">
        <v>0</v>
      </c>
      <c r="M25" s="84" t="s">
        <v>4218</v>
      </c>
      <c r="N25" s="85" t="s">
        <v>4218</v>
      </c>
      <c r="O25" s="86"/>
    </row>
    <row r="26" spans="1:15" ht="17">
      <c r="A26" s="283"/>
      <c r="B26" s="276"/>
      <c r="C26" s="82" t="s">
        <v>3681</v>
      </c>
      <c r="D26" s="83"/>
      <c r="E26" s="84">
        <v>1</v>
      </c>
      <c r="F26" s="84" t="s">
        <v>6213</v>
      </c>
      <c r="G26" s="84" t="s">
        <v>6213</v>
      </c>
      <c r="H26" s="84" t="s">
        <v>6213</v>
      </c>
      <c r="I26" s="84" t="s">
        <v>6213</v>
      </c>
      <c r="J26" s="85" t="s">
        <v>6213</v>
      </c>
      <c r="K26" s="84">
        <v>1</v>
      </c>
      <c r="L26" s="84">
        <v>0</v>
      </c>
      <c r="M26" s="84" t="s">
        <v>4218</v>
      </c>
      <c r="N26" s="85" t="s">
        <v>4218</v>
      </c>
      <c r="O26" s="86"/>
    </row>
    <row r="27" spans="1:15" ht="17">
      <c r="A27" s="283"/>
      <c r="B27" s="276"/>
      <c r="C27" s="82" t="s">
        <v>2477</v>
      </c>
      <c r="D27" s="83"/>
      <c r="E27" s="84">
        <v>2</v>
      </c>
      <c r="F27" s="84" t="s">
        <v>6213</v>
      </c>
      <c r="G27" s="84" t="s">
        <v>6213</v>
      </c>
      <c r="H27" s="84" t="s">
        <v>6213</v>
      </c>
      <c r="I27" s="84" t="s">
        <v>6213</v>
      </c>
      <c r="J27" s="85" t="s">
        <v>6213</v>
      </c>
      <c r="K27" s="84">
        <v>1</v>
      </c>
      <c r="L27" s="84">
        <v>1</v>
      </c>
      <c r="M27" s="84" t="s">
        <v>4218</v>
      </c>
      <c r="N27" s="85" t="s">
        <v>4218</v>
      </c>
      <c r="O27" s="86"/>
    </row>
    <row r="28" spans="1:15" ht="17">
      <c r="A28" s="284"/>
      <c r="B28" s="277"/>
      <c r="C28" s="82" t="s">
        <v>2962</v>
      </c>
      <c r="D28" s="83"/>
      <c r="E28" s="84">
        <v>1</v>
      </c>
      <c r="F28" s="84" t="s">
        <v>6213</v>
      </c>
      <c r="G28" s="84" t="s">
        <v>6213</v>
      </c>
      <c r="H28" s="84" t="s">
        <v>6213</v>
      </c>
      <c r="I28" s="84" t="s">
        <v>6213</v>
      </c>
      <c r="J28" s="85" t="s">
        <v>6213</v>
      </c>
      <c r="K28" s="84">
        <v>0</v>
      </c>
      <c r="L28" s="84">
        <v>1</v>
      </c>
      <c r="M28" s="84" t="s">
        <v>4218</v>
      </c>
      <c r="N28" s="85" t="s">
        <v>4218</v>
      </c>
      <c r="O28" s="86"/>
    </row>
    <row r="29" spans="1:15" ht="17">
      <c r="A29" s="282" t="s">
        <v>23</v>
      </c>
      <c r="B29" s="285" t="s">
        <v>1904</v>
      </c>
      <c r="C29" s="287"/>
      <c r="D29" s="286"/>
      <c r="E29" s="77">
        <v>5</v>
      </c>
      <c r="F29" s="77" t="s">
        <v>6213</v>
      </c>
      <c r="G29" s="77">
        <v>1</v>
      </c>
      <c r="H29" s="77" t="s">
        <v>6213</v>
      </c>
      <c r="I29" s="77">
        <v>2</v>
      </c>
      <c r="J29" s="78">
        <v>1</v>
      </c>
      <c r="K29" s="77"/>
      <c r="L29" s="77"/>
      <c r="M29" s="77"/>
      <c r="N29" s="78"/>
      <c r="O29" s="81"/>
    </row>
    <row r="30" spans="1:15" ht="17">
      <c r="A30" s="283"/>
      <c r="B30" s="282" t="s">
        <v>1905</v>
      </c>
      <c r="C30" s="285"/>
      <c r="D30" s="286"/>
      <c r="E30" s="77">
        <v>5</v>
      </c>
      <c r="F30" s="77" t="s">
        <v>6213</v>
      </c>
      <c r="G30" s="77">
        <v>1</v>
      </c>
      <c r="H30" s="77" t="s">
        <v>6213</v>
      </c>
      <c r="I30" s="77">
        <v>2</v>
      </c>
      <c r="J30" s="78">
        <v>1</v>
      </c>
      <c r="K30" s="77"/>
      <c r="L30" s="77"/>
      <c r="M30" s="77"/>
      <c r="N30" s="78"/>
      <c r="O30" s="81"/>
    </row>
    <row r="31" spans="1:15" ht="17">
      <c r="A31" s="283"/>
      <c r="B31" s="283"/>
      <c r="C31" s="83" t="s">
        <v>1966</v>
      </c>
      <c r="D31" s="83"/>
      <c r="E31" s="84">
        <v>3</v>
      </c>
      <c r="F31" s="84" t="s">
        <v>6213</v>
      </c>
      <c r="G31" s="84">
        <v>1</v>
      </c>
      <c r="H31" s="84" t="s">
        <v>6213</v>
      </c>
      <c r="I31" s="84">
        <v>1</v>
      </c>
      <c r="J31" s="85" t="s">
        <v>6213</v>
      </c>
      <c r="K31" s="84">
        <v>0</v>
      </c>
      <c r="L31" s="84">
        <v>2</v>
      </c>
      <c r="M31" s="84">
        <v>2</v>
      </c>
      <c r="N31" s="85">
        <v>1</v>
      </c>
      <c r="O31" s="86">
        <v>286388</v>
      </c>
    </row>
    <row r="32" spans="1:15" ht="17">
      <c r="A32" s="283"/>
      <c r="B32" s="283"/>
      <c r="C32" s="83" t="s">
        <v>6221</v>
      </c>
      <c r="D32" s="83"/>
      <c r="E32" s="84" t="s">
        <v>6213</v>
      </c>
      <c r="F32" s="84" t="s">
        <v>6213</v>
      </c>
      <c r="G32" s="84" t="s">
        <v>6213</v>
      </c>
      <c r="H32" s="84" t="s">
        <v>6213</v>
      </c>
      <c r="I32" s="84" t="s">
        <v>6213</v>
      </c>
      <c r="J32" s="85">
        <v>1</v>
      </c>
      <c r="K32" s="84">
        <v>1</v>
      </c>
      <c r="L32" s="84" t="s">
        <v>4218</v>
      </c>
      <c r="M32" s="84">
        <v>0</v>
      </c>
      <c r="N32" s="85">
        <v>0</v>
      </c>
      <c r="O32" s="86">
        <v>30832</v>
      </c>
    </row>
    <row r="33" spans="1:15" ht="17">
      <c r="A33" s="283"/>
      <c r="B33" s="283"/>
      <c r="C33" s="83" t="s">
        <v>4200</v>
      </c>
      <c r="D33" s="83"/>
      <c r="E33" s="84">
        <v>2</v>
      </c>
      <c r="F33" s="84" t="s">
        <v>6213</v>
      </c>
      <c r="G33" s="84" t="s">
        <v>6213</v>
      </c>
      <c r="H33" s="84" t="s">
        <v>6213</v>
      </c>
      <c r="I33" s="84" t="s">
        <v>6213</v>
      </c>
      <c r="J33" s="85" t="s">
        <v>6213</v>
      </c>
      <c r="K33" s="84">
        <v>0</v>
      </c>
      <c r="L33" s="84">
        <v>1</v>
      </c>
      <c r="M33" s="84">
        <v>1</v>
      </c>
      <c r="N33" s="85">
        <v>0</v>
      </c>
      <c r="O33" s="86">
        <v>31925</v>
      </c>
    </row>
    <row r="34" spans="1:15" ht="17">
      <c r="A34" s="284"/>
      <c r="B34" s="284"/>
      <c r="C34" s="83" t="s">
        <v>6222</v>
      </c>
      <c r="D34" s="83"/>
      <c r="E34" s="84" t="s">
        <v>6213</v>
      </c>
      <c r="F34" s="84" t="s">
        <v>6213</v>
      </c>
      <c r="G34" s="84" t="s">
        <v>6213</v>
      </c>
      <c r="H34" s="84" t="s">
        <v>6213</v>
      </c>
      <c r="I34" s="84">
        <v>1</v>
      </c>
      <c r="J34" s="85" t="s">
        <v>6213</v>
      </c>
      <c r="K34" s="84">
        <v>0</v>
      </c>
      <c r="L34" s="84">
        <v>1</v>
      </c>
      <c r="M34" s="84">
        <v>0</v>
      </c>
      <c r="N34" s="85">
        <v>0</v>
      </c>
      <c r="O34" s="86">
        <v>2090</v>
      </c>
    </row>
    <row r="35" spans="1:15">
      <c r="A35" s="282" t="s">
        <v>35</v>
      </c>
      <c r="B35" s="285" t="s">
        <v>1904</v>
      </c>
      <c r="C35" s="287"/>
      <c r="D35" s="286"/>
      <c r="E35" s="77">
        <v>202</v>
      </c>
      <c r="F35" s="77">
        <v>37</v>
      </c>
      <c r="G35" s="77">
        <v>34</v>
      </c>
      <c r="H35" s="77">
        <v>2</v>
      </c>
      <c r="I35" s="77">
        <v>1</v>
      </c>
      <c r="J35" s="78">
        <v>7</v>
      </c>
      <c r="K35" s="77"/>
      <c r="L35" s="77"/>
      <c r="M35" s="77"/>
      <c r="N35" s="78"/>
      <c r="O35" s="81"/>
    </row>
    <row r="36" spans="1:15">
      <c r="A36" s="283"/>
      <c r="B36" s="282" t="s">
        <v>1905</v>
      </c>
      <c r="C36" s="285"/>
      <c r="D36" s="286"/>
      <c r="E36" s="77">
        <v>178</v>
      </c>
      <c r="F36" s="77">
        <v>30</v>
      </c>
      <c r="G36" s="77">
        <v>32</v>
      </c>
      <c r="H36" s="77">
        <v>1</v>
      </c>
      <c r="I36" s="77">
        <v>1</v>
      </c>
      <c r="J36" s="78">
        <v>6</v>
      </c>
      <c r="K36" s="77"/>
      <c r="L36" s="77"/>
      <c r="M36" s="77"/>
      <c r="N36" s="78"/>
      <c r="O36" s="81"/>
    </row>
    <row r="37" spans="1:15" ht="17">
      <c r="A37" s="283"/>
      <c r="B37" s="283"/>
      <c r="C37" s="83" t="s">
        <v>1969</v>
      </c>
      <c r="D37" s="83"/>
      <c r="E37" s="84">
        <v>1</v>
      </c>
      <c r="F37" s="84" t="s">
        <v>6213</v>
      </c>
      <c r="G37" s="84" t="s">
        <v>6213</v>
      </c>
      <c r="H37" s="84" t="s">
        <v>6213</v>
      </c>
      <c r="I37" s="84" t="s">
        <v>6213</v>
      </c>
      <c r="J37" s="85" t="s">
        <v>6213</v>
      </c>
      <c r="K37" s="84">
        <v>0</v>
      </c>
      <c r="L37" s="84">
        <v>0</v>
      </c>
      <c r="M37" s="84">
        <v>0</v>
      </c>
      <c r="N37" s="85">
        <v>1</v>
      </c>
      <c r="O37" s="86">
        <v>43385</v>
      </c>
    </row>
    <row r="38" spans="1:15" ht="17">
      <c r="A38" s="283"/>
      <c r="B38" s="283"/>
      <c r="C38" s="83" t="s">
        <v>1973</v>
      </c>
      <c r="D38" s="83"/>
      <c r="E38" s="84">
        <v>2</v>
      </c>
      <c r="F38" s="84">
        <v>1</v>
      </c>
      <c r="G38" s="84" t="s">
        <v>6213</v>
      </c>
      <c r="H38" s="84" t="s">
        <v>6213</v>
      </c>
      <c r="I38" s="84" t="s">
        <v>6213</v>
      </c>
      <c r="J38" s="85" t="s">
        <v>6213</v>
      </c>
      <c r="K38" s="84">
        <v>0</v>
      </c>
      <c r="L38" s="84">
        <v>0</v>
      </c>
      <c r="M38" s="84">
        <v>2</v>
      </c>
      <c r="N38" s="85">
        <v>1</v>
      </c>
      <c r="O38" s="86">
        <v>59822</v>
      </c>
    </row>
    <row r="39" spans="1:15" ht="17">
      <c r="A39" s="283"/>
      <c r="B39" s="283"/>
      <c r="C39" s="83" t="s">
        <v>5417</v>
      </c>
      <c r="D39" s="83"/>
      <c r="E39" s="84">
        <v>2</v>
      </c>
      <c r="F39" s="84">
        <v>2</v>
      </c>
      <c r="G39" s="84" t="s">
        <v>6213</v>
      </c>
      <c r="H39" s="84" t="s">
        <v>6213</v>
      </c>
      <c r="I39" s="84" t="s">
        <v>6213</v>
      </c>
      <c r="J39" s="85" t="s">
        <v>6213</v>
      </c>
      <c r="K39" s="84">
        <v>2</v>
      </c>
      <c r="L39" s="84">
        <v>0</v>
      </c>
      <c r="M39" s="84">
        <v>1</v>
      </c>
      <c r="N39" s="85">
        <v>1</v>
      </c>
      <c r="O39" s="86">
        <v>264071</v>
      </c>
    </row>
    <row r="40" spans="1:15" ht="17">
      <c r="A40" s="283"/>
      <c r="B40" s="283"/>
      <c r="C40" s="83" t="s">
        <v>6223</v>
      </c>
      <c r="D40" s="83"/>
      <c r="E40" s="84" t="s">
        <v>6213</v>
      </c>
      <c r="F40" s="84" t="s">
        <v>6213</v>
      </c>
      <c r="G40" s="84">
        <v>1</v>
      </c>
      <c r="H40" s="84" t="s">
        <v>6213</v>
      </c>
      <c r="I40" s="84" t="s">
        <v>6213</v>
      </c>
      <c r="J40" s="85" t="s">
        <v>6213</v>
      </c>
      <c r="K40" s="84">
        <v>0</v>
      </c>
      <c r="L40" s="84">
        <v>0</v>
      </c>
      <c r="M40" s="84">
        <v>0</v>
      </c>
      <c r="N40" s="85">
        <v>1</v>
      </c>
      <c r="O40" s="86">
        <v>1275</v>
      </c>
    </row>
    <row r="41" spans="1:15" ht="17">
      <c r="A41" s="283"/>
      <c r="B41" s="283"/>
      <c r="C41" s="83" t="s">
        <v>6224</v>
      </c>
      <c r="D41" s="83"/>
      <c r="E41" s="84">
        <v>3</v>
      </c>
      <c r="F41" s="84">
        <v>2</v>
      </c>
      <c r="G41" s="84">
        <v>1</v>
      </c>
      <c r="H41" s="84" t="s">
        <v>6213</v>
      </c>
      <c r="I41" s="84" t="s">
        <v>6213</v>
      </c>
      <c r="J41" s="85" t="s">
        <v>6213</v>
      </c>
      <c r="K41" s="84">
        <v>1</v>
      </c>
      <c r="L41" s="84">
        <v>1</v>
      </c>
      <c r="M41" s="84">
        <v>2</v>
      </c>
      <c r="N41" s="85">
        <v>2</v>
      </c>
      <c r="O41" s="86">
        <v>259629</v>
      </c>
    </row>
    <row r="42" spans="1:15" ht="17">
      <c r="A42" s="283"/>
      <c r="B42" s="283"/>
      <c r="C42" s="83" t="s">
        <v>1975</v>
      </c>
      <c r="D42" s="83"/>
      <c r="E42" s="84">
        <v>6</v>
      </c>
      <c r="F42" s="84" t="s">
        <v>6213</v>
      </c>
      <c r="G42" s="84">
        <v>1</v>
      </c>
      <c r="H42" s="84" t="s">
        <v>6213</v>
      </c>
      <c r="I42" s="84" t="s">
        <v>6213</v>
      </c>
      <c r="J42" s="85" t="s">
        <v>6213</v>
      </c>
      <c r="K42" s="84">
        <v>2</v>
      </c>
      <c r="L42" s="84">
        <v>2</v>
      </c>
      <c r="M42" s="84">
        <v>3</v>
      </c>
      <c r="N42" s="85">
        <v>0</v>
      </c>
      <c r="O42" s="86">
        <v>255468</v>
      </c>
    </row>
    <row r="43" spans="1:15" ht="17">
      <c r="A43" s="283"/>
      <c r="B43" s="283"/>
      <c r="C43" s="83" t="s">
        <v>5420</v>
      </c>
      <c r="D43" s="83"/>
      <c r="E43" s="84" t="s">
        <v>6213</v>
      </c>
      <c r="F43" s="84" t="s">
        <v>6213</v>
      </c>
      <c r="G43" s="84">
        <v>1</v>
      </c>
      <c r="H43" s="84" t="s">
        <v>6213</v>
      </c>
      <c r="I43" s="84" t="s">
        <v>6213</v>
      </c>
      <c r="J43" s="85" t="s">
        <v>6213</v>
      </c>
      <c r="K43" s="84">
        <v>1</v>
      </c>
      <c r="L43" s="84">
        <v>0</v>
      </c>
      <c r="M43" s="84">
        <v>0</v>
      </c>
      <c r="N43" s="85">
        <v>0</v>
      </c>
      <c r="O43" s="86">
        <v>53165</v>
      </c>
    </row>
    <row r="44" spans="1:15" ht="17">
      <c r="A44" s="283"/>
      <c r="B44" s="283"/>
      <c r="C44" s="83" t="s">
        <v>2324</v>
      </c>
      <c r="D44" s="83"/>
      <c r="E44" s="84">
        <v>7</v>
      </c>
      <c r="F44" s="84">
        <v>2</v>
      </c>
      <c r="G44" s="84" t="s">
        <v>6213</v>
      </c>
      <c r="H44" s="84" t="s">
        <v>6213</v>
      </c>
      <c r="I44" s="84" t="s">
        <v>6213</v>
      </c>
      <c r="J44" s="85">
        <v>1</v>
      </c>
      <c r="K44" s="84">
        <v>2</v>
      </c>
      <c r="L44" s="84">
        <v>3</v>
      </c>
      <c r="M44" s="84">
        <v>5</v>
      </c>
      <c r="N44" s="85">
        <v>0</v>
      </c>
      <c r="O44" s="86">
        <v>527361</v>
      </c>
    </row>
    <row r="45" spans="1:15" ht="17">
      <c r="A45" s="283"/>
      <c r="B45" s="283"/>
      <c r="C45" s="83" t="s">
        <v>6225</v>
      </c>
      <c r="D45" s="83"/>
      <c r="E45" s="84">
        <v>1</v>
      </c>
      <c r="F45" s="84" t="s">
        <v>6213</v>
      </c>
      <c r="G45" s="84" t="s">
        <v>6213</v>
      </c>
      <c r="H45" s="84" t="s">
        <v>6213</v>
      </c>
      <c r="I45" s="84" t="s">
        <v>6213</v>
      </c>
      <c r="J45" s="85" t="s">
        <v>6213</v>
      </c>
      <c r="K45" s="84">
        <v>0</v>
      </c>
      <c r="L45" s="84">
        <v>1</v>
      </c>
      <c r="M45" s="84">
        <v>0</v>
      </c>
      <c r="N45" s="85">
        <v>0</v>
      </c>
      <c r="O45" s="86">
        <v>7546</v>
      </c>
    </row>
    <row r="46" spans="1:15" ht="17">
      <c r="A46" s="283"/>
      <c r="B46" s="283"/>
      <c r="C46" s="83" t="s">
        <v>1980</v>
      </c>
      <c r="D46" s="83"/>
      <c r="E46" s="84">
        <v>1</v>
      </c>
      <c r="F46" s="84" t="s">
        <v>6213</v>
      </c>
      <c r="G46" s="84" t="s">
        <v>6213</v>
      </c>
      <c r="H46" s="84" t="s">
        <v>6213</v>
      </c>
      <c r="I46" s="84" t="s">
        <v>6213</v>
      </c>
      <c r="J46" s="85" t="s">
        <v>6213</v>
      </c>
      <c r="K46" s="84">
        <v>0</v>
      </c>
      <c r="L46" s="84">
        <v>1</v>
      </c>
      <c r="M46" s="84">
        <v>0</v>
      </c>
      <c r="N46" s="85">
        <v>0</v>
      </c>
      <c r="O46" s="86">
        <v>15869</v>
      </c>
    </row>
    <row r="47" spans="1:15" ht="17">
      <c r="A47" s="283"/>
      <c r="B47" s="283"/>
      <c r="C47" s="83" t="s">
        <v>6226</v>
      </c>
      <c r="D47" s="83"/>
      <c r="E47" s="84">
        <v>2</v>
      </c>
      <c r="F47" s="84" t="s">
        <v>6213</v>
      </c>
      <c r="G47" s="84" t="s">
        <v>6213</v>
      </c>
      <c r="H47" s="84" t="s">
        <v>6213</v>
      </c>
      <c r="I47" s="84" t="s">
        <v>6213</v>
      </c>
      <c r="J47" s="85" t="s">
        <v>6213</v>
      </c>
      <c r="K47" s="84">
        <v>0</v>
      </c>
      <c r="L47" s="84">
        <v>1</v>
      </c>
      <c r="M47" s="84">
        <v>0</v>
      </c>
      <c r="N47" s="85">
        <v>1</v>
      </c>
      <c r="O47" s="86">
        <v>178486</v>
      </c>
    </row>
    <row r="48" spans="1:15" ht="19">
      <c r="A48" s="283"/>
      <c r="B48" s="283"/>
      <c r="C48" s="83" t="s">
        <v>7322</v>
      </c>
      <c r="D48" s="83"/>
      <c r="E48" s="84">
        <v>140</v>
      </c>
      <c r="F48" s="84">
        <v>17</v>
      </c>
      <c r="G48" s="84">
        <v>28</v>
      </c>
      <c r="H48" s="84" t="s">
        <v>6213</v>
      </c>
      <c r="I48" s="84">
        <v>1</v>
      </c>
      <c r="J48" s="85">
        <v>3</v>
      </c>
      <c r="K48" s="84">
        <v>24</v>
      </c>
      <c r="L48" s="84">
        <v>47</v>
      </c>
      <c r="M48" s="84">
        <v>65</v>
      </c>
      <c r="N48" s="85">
        <v>51</v>
      </c>
      <c r="O48" s="86">
        <v>1708960</v>
      </c>
    </row>
    <row r="49" spans="1:15" ht="17">
      <c r="A49" s="283"/>
      <c r="B49" s="283"/>
      <c r="C49" s="83" t="s">
        <v>5421</v>
      </c>
      <c r="D49" s="83"/>
      <c r="E49" s="84">
        <v>1</v>
      </c>
      <c r="F49" s="84" t="s">
        <v>6213</v>
      </c>
      <c r="G49" s="84" t="s">
        <v>6213</v>
      </c>
      <c r="H49" s="84" t="s">
        <v>6213</v>
      </c>
      <c r="I49" s="84" t="s">
        <v>6213</v>
      </c>
      <c r="J49" s="85" t="s">
        <v>6213</v>
      </c>
      <c r="K49" s="84">
        <v>0</v>
      </c>
      <c r="L49" s="84">
        <v>0</v>
      </c>
      <c r="M49" s="84">
        <v>1</v>
      </c>
      <c r="N49" s="85">
        <v>0</v>
      </c>
      <c r="O49" s="86">
        <v>44835</v>
      </c>
    </row>
    <row r="50" spans="1:15" ht="17">
      <c r="A50" s="283"/>
      <c r="B50" s="283"/>
      <c r="C50" s="83" t="s">
        <v>6227</v>
      </c>
      <c r="D50" s="83"/>
      <c r="E50" s="84" t="s">
        <v>6213</v>
      </c>
      <c r="F50" s="84">
        <v>1</v>
      </c>
      <c r="G50" s="84" t="s">
        <v>6213</v>
      </c>
      <c r="H50" s="84" t="s">
        <v>6213</v>
      </c>
      <c r="I50" s="84" t="s">
        <v>6213</v>
      </c>
      <c r="J50" s="85">
        <v>1</v>
      </c>
      <c r="K50" s="84">
        <v>1</v>
      </c>
      <c r="L50" s="84">
        <v>0</v>
      </c>
      <c r="M50" s="84">
        <v>0</v>
      </c>
      <c r="N50" s="85">
        <v>1</v>
      </c>
      <c r="O50" s="86">
        <v>35574</v>
      </c>
    </row>
    <row r="51" spans="1:15" ht="17">
      <c r="A51" s="283"/>
      <c r="B51" s="283"/>
      <c r="C51" s="83" t="s">
        <v>6228</v>
      </c>
      <c r="D51" s="83"/>
      <c r="E51" s="84">
        <v>1</v>
      </c>
      <c r="F51" s="84">
        <v>1</v>
      </c>
      <c r="G51" s="84" t="s">
        <v>6213</v>
      </c>
      <c r="H51" s="84" t="s">
        <v>6213</v>
      </c>
      <c r="I51" s="84" t="s">
        <v>6213</v>
      </c>
      <c r="J51" s="85" t="s">
        <v>6213</v>
      </c>
      <c r="K51" s="84">
        <v>0</v>
      </c>
      <c r="L51" s="84">
        <v>0</v>
      </c>
      <c r="M51" s="84">
        <v>0</v>
      </c>
      <c r="N51" s="85">
        <v>2</v>
      </c>
      <c r="O51" s="86">
        <v>263006</v>
      </c>
    </row>
    <row r="52" spans="1:15" ht="17">
      <c r="A52" s="283"/>
      <c r="B52" s="283"/>
      <c r="C52" s="83" t="s">
        <v>1985</v>
      </c>
      <c r="D52" s="83"/>
      <c r="E52" s="84" t="s">
        <v>6213</v>
      </c>
      <c r="F52" s="84" t="s">
        <v>6213</v>
      </c>
      <c r="G52" s="84" t="s">
        <v>6213</v>
      </c>
      <c r="H52" s="84" t="s">
        <v>6213</v>
      </c>
      <c r="I52" s="84" t="s">
        <v>6213</v>
      </c>
      <c r="J52" s="85">
        <v>1</v>
      </c>
      <c r="K52" s="84">
        <v>0</v>
      </c>
      <c r="L52" s="84">
        <v>0</v>
      </c>
      <c r="M52" s="84">
        <v>0</v>
      </c>
      <c r="N52" s="85">
        <v>1</v>
      </c>
      <c r="O52" s="86">
        <v>42800</v>
      </c>
    </row>
    <row r="53" spans="1:15" ht="17">
      <c r="A53" s="283"/>
      <c r="B53" s="283"/>
      <c r="C53" s="83" t="s">
        <v>5423</v>
      </c>
      <c r="D53" s="83"/>
      <c r="E53" s="84" t="s">
        <v>6213</v>
      </c>
      <c r="F53" s="84">
        <v>1</v>
      </c>
      <c r="G53" s="84" t="s">
        <v>6213</v>
      </c>
      <c r="H53" s="84" t="s">
        <v>6213</v>
      </c>
      <c r="I53" s="84" t="s">
        <v>6213</v>
      </c>
      <c r="J53" s="85" t="s">
        <v>6213</v>
      </c>
      <c r="K53" s="84">
        <v>1</v>
      </c>
      <c r="L53" s="84">
        <v>0</v>
      </c>
      <c r="M53" s="84">
        <v>0</v>
      </c>
      <c r="N53" s="85">
        <v>0</v>
      </c>
      <c r="O53" s="86">
        <v>16811</v>
      </c>
    </row>
    <row r="54" spans="1:15" ht="17">
      <c r="A54" s="283"/>
      <c r="B54" s="283"/>
      <c r="C54" s="83" t="s">
        <v>1987</v>
      </c>
      <c r="D54" s="83"/>
      <c r="E54" s="84">
        <v>3</v>
      </c>
      <c r="F54" s="84" t="s">
        <v>6213</v>
      </c>
      <c r="G54" s="84" t="s">
        <v>6213</v>
      </c>
      <c r="H54" s="84" t="s">
        <v>6213</v>
      </c>
      <c r="I54" s="84" t="s">
        <v>6213</v>
      </c>
      <c r="J54" s="85" t="s">
        <v>6213</v>
      </c>
      <c r="K54" s="84">
        <v>0</v>
      </c>
      <c r="L54" s="84">
        <v>1</v>
      </c>
      <c r="M54" s="84">
        <v>1</v>
      </c>
      <c r="N54" s="85">
        <v>1</v>
      </c>
      <c r="O54" s="86">
        <v>144620</v>
      </c>
    </row>
    <row r="55" spans="1:15" ht="17">
      <c r="A55" s="283"/>
      <c r="B55" s="283"/>
      <c r="C55" s="83" t="s">
        <v>1988</v>
      </c>
      <c r="D55" s="83"/>
      <c r="E55" s="84">
        <v>3</v>
      </c>
      <c r="F55" s="84" t="s">
        <v>6213</v>
      </c>
      <c r="G55" s="84" t="s">
        <v>6213</v>
      </c>
      <c r="H55" s="84" t="s">
        <v>6213</v>
      </c>
      <c r="I55" s="84" t="s">
        <v>6213</v>
      </c>
      <c r="J55" s="85" t="s">
        <v>6213</v>
      </c>
      <c r="K55" s="84">
        <v>0</v>
      </c>
      <c r="L55" s="84">
        <v>2</v>
      </c>
      <c r="M55" s="84">
        <v>1</v>
      </c>
      <c r="N55" s="85" t="s">
        <v>4218</v>
      </c>
      <c r="O55" s="86">
        <v>199935</v>
      </c>
    </row>
    <row r="56" spans="1:15" ht="17">
      <c r="A56" s="283"/>
      <c r="B56" s="283"/>
      <c r="C56" s="83" t="s">
        <v>5424</v>
      </c>
      <c r="D56" s="83"/>
      <c r="E56" s="84">
        <v>1</v>
      </c>
      <c r="F56" s="84" t="s">
        <v>6213</v>
      </c>
      <c r="G56" s="84" t="s">
        <v>6213</v>
      </c>
      <c r="H56" s="84" t="s">
        <v>6213</v>
      </c>
      <c r="I56" s="84" t="s">
        <v>6213</v>
      </c>
      <c r="J56" s="85" t="s">
        <v>6213</v>
      </c>
      <c r="K56" s="84" t="s">
        <v>4218</v>
      </c>
      <c r="L56" s="84" t="s">
        <v>4218</v>
      </c>
      <c r="M56" s="84">
        <v>1</v>
      </c>
      <c r="N56" s="85">
        <v>0</v>
      </c>
      <c r="O56" s="86">
        <v>3271</v>
      </c>
    </row>
    <row r="57" spans="1:15" ht="17">
      <c r="A57" s="283"/>
      <c r="B57" s="284"/>
      <c r="C57" s="83" t="s">
        <v>1989</v>
      </c>
      <c r="D57" s="83"/>
      <c r="E57" s="84">
        <v>4</v>
      </c>
      <c r="F57" s="84">
        <v>3</v>
      </c>
      <c r="G57" s="84" t="s">
        <v>6213</v>
      </c>
      <c r="H57" s="84">
        <v>1</v>
      </c>
      <c r="I57" s="84" t="s">
        <v>6213</v>
      </c>
      <c r="J57" s="85" t="s">
        <v>6213</v>
      </c>
      <c r="K57" s="84">
        <v>1</v>
      </c>
      <c r="L57" s="84">
        <v>5</v>
      </c>
      <c r="M57" s="84">
        <v>1</v>
      </c>
      <c r="N57" s="85">
        <v>1</v>
      </c>
      <c r="O57" s="86">
        <v>99096</v>
      </c>
    </row>
    <row r="58" spans="1:15" ht="17">
      <c r="A58" s="283"/>
      <c r="B58" s="282" t="s">
        <v>1955</v>
      </c>
      <c r="C58" s="285"/>
      <c r="D58" s="286"/>
      <c r="E58" s="77">
        <v>24</v>
      </c>
      <c r="F58" s="77">
        <v>7</v>
      </c>
      <c r="G58" s="77">
        <v>2</v>
      </c>
      <c r="H58" s="77">
        <v>1</v>
      </c>
      <c r="I58" s="77" t="s">
        <v>6213</v>
      </c>
      <c r="J58" s="78">
        <v>1</v>
      </c>
      <c r="K58" s="77"/>
      <c r="L58" s="77"/>
      <c r="M58" s="77"/>
      <c r="N58" s="78"/>
      <c r="O58" s="81"/>
    </row>
    <row r="59" spans="1:15" ht="17">
      <c r="A59" s="283"/>
      <c r="B59" s="283"/>
      <c r="C59" s="83" t="s">
        <v>6229</v>
      </c>
      <c r="D59" s="83"/>
      <c r="E59" s="84">
        <v>1</v>
      </c>
      <c r="F59" s="84" t="s">
        <v>6213</v>
      </c>
      <c r="G59" s="84" t="s">
        <v>6213</v>
      </c>
      <c r="H59" s="84" t="s">
        <v>6213</v>
      </c>
      <c r="I59" s="84" t="s">
        <v>6213</v>
      </c>
      <c r="J59" s="85" t="s">
        <v>6213</v>
      </c>
      <c r="K59" s="84">
        <v>0</v>
      </c>
      <c r="L59" s="84">
        <v>0</v>
      </c>
      <c r="M59" s="84">
        <v>1</v>
      </c>
      <c r="N59" s="85">
        <v>0</v>
      </c>
      <c r="O59" s="86"/>
    </row>
    <row r="60" spans="1:15" ht="19">
      <c r="A60" s="283"/>
      <c r="B60" s="283"/>
      <c r="C60" s="83" t="s">
        <v>7323</v>
      </c>
      <c r="D60" s="83"/>
      <c r="E60" s="84">
        <v>20</v>
      </c>
      <c r="F60" s="84">
        <v>4</v>
      </c>
      <c r="G60" s="84">
        <v>2</v>
      </c>
      <c r="H60" s="84" t="s">
        <v>6213</v>
      </c>
      <c r="I60" s="84" t="s">
        <v>6213</v>
      </c>
      <c r="J60" s="85">
        <v>1</v>
      </c>
      <c r="K60" s="84">
        <v>2</v>
      </c>
      <c r="L60" s="84">
        <v>6</v>
      </c>
      <c r="M60" s="84">
        <v>6</v>
      </c>
      <c r="N60" s="85">
        <v>12</v>
      </c>
      <c r="O60" s="86"/>
    </row>
    <row r="61" spans="1:15" ht="17">
      <c r="A61" s="283"/>
      <c r="B61" s="283"/>
      <c r="C61" s="83" t="s">
        <v>1994</v>
      </c>
      <c r="D61" s="83"/>
      <c r="E61" s="84">
        <v>2</v>
      </c>
      <c r="F61" s="84">
        <v>1</v>
      </c>
      <c r="G61" s="84" t="s">
        <v>6213</v>
      </c>
      <c r="H61" s="84" t="s">
        <v>6213</v>
      </c>
      <c r="I61" s="84" t="s">
        <v>6213</v>
      </c>
      <c r="J61" s="85" t="s">
        <v>6213</v>
      </c>
      <c r="K61" s="84">
        <v>2</v>
      </c>
      <c r="L61" s="84">
        <v>1</v>
      </c>
      <c r="M61" s="84">
        <v>0</v>
      </c>
      <c r="N61" s="85" t="s">
        <v>4218</v>
      </c>
      <c r="O61" s="86"/>
    </row>
    <row r="62" spans="1:15" ht="17">
      <c r="A62" s="284"/>
      <c r="B62" s="284"/>
      <c r="C62" s="83" t="s">
        <v>1989</v>
      </c>
      <c r="D62" s="83"/>
      <c r="E62" s="84">
        <v>1</v>
      </c>
      <c r="F62" s="84">
        <v>2</v>
      </c>
      <c r="G62" s="84" t="s">
        <v>6213</v>
      </c>
      <c r="H62" s="84">
        <v>1</v>
      </c>
      <c r="I62" s="84" t="s">
        <v>6213</v>
      </c>
      <c r="J62" s="85" t="s">
        <v>6213</v>
      </c>
      <c r="K62" s="84">
        <v>1</v>
      </c>
      <c r="L62" s="84">
        <v>1</v>
      </c>
      <c r="M62" s="84">
        <v>1</v>
      </c>
      <c r="N62" s="85">
        <v>1</v>
      </c>
      <c r="O62" s="86"/>
    </row>
    <row r="63" spans="1:15" ht="17">
      <c r="A63" s="282" t="s">
        <v>39</v>
      </c>
      <c r="B63" s="285" t="s">
        <v>1904</v>
      </c>
      <c r="C63" s="287"/>
      <c r="D63" s="286"/>
      <c r="E63" s="77">
        <v>13</v>
      </c>
      <c r="F63" s="77">
        <v>2</v>
      </c>
      <c r="G63" s="77">
        <v>4</v>
      </c>
      <c r="H63" s="77" t="s">
        <v>6213</v>
      </c>
      <c r="I63" s="77" t="s">
        <v>6213</v>
      </c>
      <c r="J63" s="78" t="s">
        <v>6213</v>
      </c>
      <c r="K63" s="77"/>
      <c r="L63" s="77"/>
      <c r="M63" s="77"/>
      <c r="N63" s="78"/>
      <c r="O63" s="81"/>
    </row>
    <row r="64" spans="1:15" ht="17">
      <c r="A64" s="283"/>
      <c r="B64" s="282" t="s">
        <v>1905</v>
      </c>
      <c r="C64" s="285"/>
      <c r="D64" s="286"/>
      <c r="E64" s="77">
        <v>12</v>
      </c>
      <c r="F64" s="77">
        <v>1</v>
      </c>
      <c r="G64" s="77">
        <v>4</v>
      </c>
      <c r="H64" s="77" t="s">
        <v>6213</v>
      </c>
      <c r="I64" s="77" t="s">
        <v>6213</v>
      </c>
      <c r="J64" s="78" t="s">
        <v>6213</v>
      </c>
      <c r="K64" s="77"/>
      <c r="L64" s="77"/>
      <c r="M64" s="77"/>
      <c r="N64" s="78"/>
      <c r="O64" s="81"/>
    </row>
    <row r="65" spans="1:15" ht="17">
      <c r="A65" s="283"/>
      <c r="B65" s="283"/>
      <c r="C65" s="83" t="s">
        <v>2002</v>
      </c>
      <c r="D65" s="83"/>
      <c r="E65" s="84">
        <v>1</v>
      </c>
      <c r="F65" s="84">
        <v>1</v>
      </c>
      <c r="G65" s="84" t="s">
        <v>6213</v>
      </c>
      <c r="H65" s="84" t="s">
        <v>6213</v>
      </c>
      <c r="I65" s="84" t="s">
        <v>6213</v>
      </c>
      <c r="J65" s="85" t="s">
        <v>6213</v>
      </c>
      <c r="K65" s="84">
        <v>0</v>
      </c>
      <c r="L65" s="84">
        <v>2</v>
      </c>
      <c r="M65" s="84">
        <v>0</v>
      </c>
      <c r="N65" s="85">
        <v>0</v>
      </c>
      <c r="O65" s="86">
        <v>68599</v>
      </c>
    </row>
    <row r="66" spans="1:15" ht="17">
      <c r="A66" s="283"/>
      <c r="B66" s="283"/>
      <c r="C66" s="83" t="s">
        <v>6230</v>
      </c>
      <c r="D66" s="83"/>
      <c r="E66" s="84">
        <v>5</v>
      </c>
      <c r="F66" s="84" t="s">
        <v>6213</v>
      </c>
      <c r="G66" s="84">
        <v>1</v>
      </c>
      <c r="H66" s="84" t="s">
        <v>6213</v>
      </c>
      <c r="I66" s="84" t="s">
        <v>6213</v>
      </c>
      <c r="J66" s="85" t="s">
        <v>6213</v>
      </c>
      <c r="K66" s="84">
        <v>1</v>
      </c>
      <c r="L66" s="84">
        <v>4</v>
      </c>
      <c r="M66" s="84">
        <v>0</v>
      </c>
      <c r="N66" s="85">
        <v>1</v>
      </c>
      <c r="O66" s="86">
        <v>88071</v>
      </c>
    </row>
    <row r="67" spans="1:15" ht="17">
      <c r="A67" s="283"/>
      <c r="B67" s="283"/>
      <c r="C67" s="83" t="s">
        <v>5428</v>
      </c>
      <c r="D67" s="83"/>
      <c r="E67" s="84">
        <v>1</v>
      </c>
      <c r="F67" s="84" t="s">
        <v>6213</v>
      </c>
      <c r="G67" s="84">
        <v>1</v>
      </c>
      <c r="H67" s="84" t="s">
        <v>6213</v>
      </c>
      <c r="I67" s="84" t="s">
        <v>6213</v>
      </c>
      <c r="J67" s="85" t="s">
        <v>6213</v>
      </c>
      <c r="K67" s="84">
        <v>1</v>
      </c>
      <c r="L67" s="84">
        <v>0</v>
      </c>
      <c r="M67" s="84">
        <v>0</v>
      </c>
      <c r="N67" s="85">
        <v>1</v>
      </c>
      <c r="O67" s="86">
        <v>29288</v>
      </c>
    </row>
    <row r="68" spans="1:15" ht="17">
      <c r="A68" s="283"/>
      <c r="B68" s="283"/>
      <c r="C68" s="83" t="s">
        <v>3673</v>
      </c>
      <c r="D68" s="83"/>
      <c r="E68" s="84">
        <v>4</v>
      </c>
      <c r="F68" s="84" t="s">
        <v>6213</v>
      </c>
      <c r="G68" s="84">
        <v>1</v>
      </c>
      <c r="H68" s="84" t="s">
        <v>6213</v>
      </c>
      <c r="I68" s="84" t="s">
        <v>6213</v>
      </c>
      <c r="J68" s="85" t="s">
        <v>6213</v>
      </c>
      <c r="K68" s="84">
        <v>0</v>
      </c>
      <c r="L68" s="84">
        <v>1</v>
      </c>
      <c r="M68" s="84">
        <v>4</v>
      </c>
      <c r="N68" s="85">
        <v>0</v>
      </c>
      <c r="O68" s="86">
        <v>70194</v>
      </c>
    </row>
    <row r="69" spans="1:15" ht="17">
      <c r="A69" s="283"/>
      <c r="B69" s="283"/>
      <c r="C69" s="83" t="s">
        <v>3694</v>
      </c>
      <c r="D69" s="83"/>
      <c r="E69" s="84">
        <v>1</v>
      </c>
      <c r="F69" s="84" t="s">
        <v>6213</v>
      </c>
      <c r="G69" s="84" t="s">
        <v>6213</v>
      </c>
      <c r="H69" s="84" t="s">
        <v>6213</v>
      </c>
      <c r="I69" s="84" t="s">
        <v>6213</v>
      </c>
      <c r="J69" s="85" t="s">
        <v>6213</v>
      </c>
      <c r="K69" s="84">
        <v>0</v>
      </c>
      <c r="L69" s="84">
        <v>0</v>
      </c>
      <c r="M69" s="84">
        <v>1</v>
      </c>
      <c r="N69" s="85">
        <v>0</v>
      </c>
      <c r="O69" s="86">
        <v>31636</v>
      </c>
    </row>
    <row r="70" spans="1:15" ht="17">
      <c r="A70" s="283"/>
      <c r="B70" s="284"/>
      <c r="C70" s="83" t="s">
        <v>2017</v>
      </c>
      <c r="D70" s="83"/>
      <c r="E70" s="84" t="s">
        <v>6213</v>
      </c>
      <c r="F70" s="84" t="s">
        <v>6213</v>
      </c>
      <c r="G70" s="84">
        <v>1</v>
      </c>
      <c r="H70" s="84" t="s">
        <v>6213</v>
      </c>
      <c r="I70" s="84" t="s">
        <v>6213</v>
      </c>
      <c r="J70" s="85" t="s">
        <v>6213</v>
      </c>
      <c r="K70" s="84">
        <v>0</v>
      </c>
      <c r="L70" s="84">
        <v>0</v>
      </c>
      <c r="M70" s="84">
        <v>0</v>
      </c>
      <c r="N70" s="85">
        <v>1</v>
      </c>
      <c r="O70" s="86">
        <v>23779</v>
      </c>
    </row>
    <row r="71" spans="1:15" ht="17">
      <c r="A71" s="283"/>
      <c r="B71" s="282" t="s">
        <v>1951</v>
      </c>
      <c r="C71" s="74"/>
      <c r="D71" s="75"/>
      <c r="E71" s="77">
        <v>1</v>
      </c>
      <c r="F71" s="77" t="s">
        <v>6213</v>
      </c>
      <c r="G71" s="77" t="s">
        <v>6213</v>
      </c>
      <c r="H71" s="77" t="s">
        <v>6213</v>
      </c>
      <c r="I71" s="77" t="s">
        <v>6213</v>
      </c>
      <c r="J71" s="78" t="s">
        <v>6213</v>
      </c>
      <c r="K71" s="79"/>
      <c r="L71" s="77"/>
      <c r="M71" s="79"/>
      <c r="N71" s="80"/>
      <c r="O71" s="81"/>
    </row>
    <row r="72" spans="1:15" ht="17">
      <c r="A72" s="283"/>
      <c r="B72" s="284"/>
      <c r="C72" s="83" t="s">
        <v>6231</v>
      </c>
      <c r="D72" s="83" t="s">
        <v>6232</v>
      </c>
      <c r="E72" s="84">
        <v>1</v>
      </c>
      <c r="F72" s="84" t="s">
        <v>6213</v>
      </c>
      <c r="G72" s="84" t="s">
        <v>6213</v>
      </c>
      <c r="H72" s="84" t="s">
        <v>6213</v>
      </c>
      <c r="I72" s="84" t="s">
        <v>6213</v>
      </c>
      <c r="J72" s="85" t="s">
        <v>6213</v>
      </c>
      <c r="K72" s="84">
        <v>0</v>
      </c>
      <c r="L72" s="84">
        <v>1</v>
      </c>
      <c r="M72" s="84">
        <v>0</v>
      </c>
      <c r="N72" s="85">
        <v>0</v>
      </c>
      <c r="O72" s="86">
        <v>2996</v>
      </c>
    </row>
    <row r="73" spans="1:15" ht="17">
      <c r="A73" s="283"/>
      <c r="B73" s="275" t="s">
        <v>1955</v>
      </c>
      <c r="C73" s="75"/>
      <c r="D73" s="75"/>
      <c r="E73" s="77" t="s">
        <v>6213</v>
      </c>
      <c r="F73" s="77">
        <v>1</v>
      </c>
      <c r="G73" s="77" t="s">
        <v>6213</v>
      </c>
      <c r="H73" s="77" t="s">
        <v>6213</v>
      </c>
      <c r="I73" s="77" t="s">
        <v>6213</v>
      </c>
      <c r="J73" s="78" t="s">
        <v>6213</v>
      </c>
      <c r="K73" s="79"/>
      <c r="L73" s="77"/>
      <c r="M73" s="79"/>
      <c r="N73" s="80"/>
      <c r="O73" s="81"/>
    </row>
    <row r="74" spans="1:15" ht="17">
      <c r="A74" s="284"/>
      <c r="B74" s="277"/>
      <c r="C74" s="82" t="s">
        <v>6233</v>
      </c>
      <c r="D74" s="83"/>
      <c r="E74" s="84" t="s">
        <v>6213</v>
      </c>
      <c r="F74" s="84">
        <v>1</v>
      </c>
      <c r="G74" s="84" t="s">
        <v>6213</v>
      </c>
      <c r="H74" s="84" t="s">
        <v>6213</v>
      </c>
      <c r="I74" s="84" t="s">
        <v>6213</v>
      </c>
      <c r="J74" s="85" t="s">
        <v>6213</v>
      </c>
      <c r="K74" s="84">
        <v>0</v>
      </c>
      <c r="L74" s="84">
        <v>1</v>
      </c>
      <c r="M74" s="84">
        <v>0</v>
      </c>
      <c r="N74" s="85">
        <v>0</v>
      </c>
      <c r="O74" s="86"/>
    </row>
    <row r="75" spans="1:15">
      <c r="A75" s="275" t="s">
        <v>40</v>
      </c>
      <c r="B75" s="74" t="s">
        <v>1904</v>
      </c>
      <c r="C75" s="75"/>
      <c r="D75" s="76"/>
      <c r="E75" s="77">
        <v>882</v>
      </c>
      <c r="F75" s="77">
        <v>181</v>
      </c>
      <c r="G75" s="77">
        <v>210</v>
      </c>
      <c r="H75" s="77">
        <v>5</v>
      </c>
      <c r="I75" s="77">
        <v>3</v>
      </c>
      <c r="J75" s="78">
        <v>59</v>
      </c>
      <c r="K75" s="77"/>
      <c r="L75" s="77"/>
      <c r="M75" s="77"/>
      <c r="N75" s="78"/>
      <c r="O75" s="81"/>
    </row>
    <row r="76" spans="1:15">
      <c r="A76" s="276"/>
      <c r="B76" s="275" t="s">
        <v>1905</v>
      </c>
      <c r="C76" s="74"/>
      <c r="D76" s="76"/>
      <c r="E76" s="77">
        <v>790</v>
      </c>
      <c r="F76" s="77">
        <v>160</v>
      </c>
      <c r="G76" s="77">
        <v>188</v>
      </c>
      <c r="H76" s="77">
        <v>4</v>
      </c>
      <c r="I76" s="77">
        <v>2</v>
      </c>
      <c r="J76" s="78">
        <v>57</v>
      </c>
      <c r="K76" s="77"/>
      <c r="L76" s="77"/>
      <c r="M76" s="77"/>
      <c r="N76" s="78"/>
      <c r="O76" s="81"/>
    </row>
    <row r="77" spans="1:15" ht="17">
      <c r="A77" s="276"/>
      <c r="B77" s="276"/>
      <c r="C77" s="83" t="s">
        <v>2019</v>
      </c>
      <c r="D77" s="83"/>
      <c r="E77" s="84">
        <v>5</v>
      </c>
      <c r="F77" s="84" t="s">
        <v>6213</v>
      </c>
      <c r="G77" s="84" t="s">
        <v>6213</v>
      </c>
      <c r="H77" s="84" t="s">
        <v>6213</v>
      </c>
      <c r="I77" s="84" t="s">
        <v>6213</v>
      </c>
      <c r="J77" s="85" t="s">
        <v>6213</v>
      </c>
      <c r="K77" s="84">
        <v>0</v>
      </c>
      <c r="L77" s="84">
        <v>0</v>
      </c>
      <c r="M77" s="84">
        <v>4</v>
      </c>
      <c r="N77" s="85">
        <v>1</v>
      </c>
      <c r="O77" s="86">
        <v>78047</v>
      </c>
    </row>
    <row r="78" spans="1:15" ht="17">
      <c r="A78" s="276"/>
      <c r="B78" s="276"/>
      <c r="C78" s="83" t="s">
        <v>2020</v>
      </c>
      <c r="D78" s="83"/>
      <c r="E78" s="84">
        <v>3</v>
      </c>
      <c r="F78" s="84" t="s">
        <v>6213</v>
      </c>
      <c r="G78" s="84" t="s">
        <v>6213</v>
      </c>
      <c r="H78" s="84" t="s">
        <v>6213</v>
      </c>
      <c r="I78" s="84" t="s">
        <v>6213</v>
      </c>
      <c r="J78" s="85" t="s">
        <v>6213</v>
      </c>
      <c r="K78" s="84">
        <v>0</v>
      </c>
      <c r="L78" s="84">
        <v>0</v>
      </c>
      <c r="M78" s="84">
        <v>1</v>
      </c>
      <c r="N78" s="85">
        <v>2</v>
      </c>
      <c r="O78" s="86">
        <v>19830</v>
      </c>
    </row>
    <row r="79" spans="1:15" ht="17">
      <c r="A79" s="276"/>
      <c r="B79" s="276"/>
      <c r="C79" s="83" t="s">
        <v>2021</v>
      </c>
      <c r="D79" s="83"/>
      <c r="E79" s="84">
        <v>1</v>
      </c>
      <c r="F79" s="84" t="s">
        <v>6213</v>
      </c>
      <c r="G79" s="84" t="s">
        <v>6213</v>
      </c>
      <c r="H79" s="84" t="s">
        <v>6213</v>
      </c>
      <c r="I79" s="84" t="s">
        <v>6213</v>
      </c>
      <c r="J79" s="85" t="s">
        <v>6213</v>
      </c>
      <c r="K79" s="84">
        <v>0</v>
      </c>
      <c r="L79" s="84">
        <v>1</v>
      </c>
      <c r="M79" s="84">
        <v>0</v>
      </c>
      <c r="N79" s="85">
        <v>0</v>
      </c>
      <c r="O79" s="86">
        <v>83817</v>
      </c>
    </row>
    <row r="80" spans="1:15" ht="17">
      <c r="A80" s="276"/>
      <c r="B80" s="276"/>
      <c r="C80" s="83" t="s">
        <v>2022</v>
      </c>
      <c r="D80" s="83"/>
      <c r="E80" s="84">
        <v>5</v>
      </c>
      <c r="F80" s="84">
        <v>1</v>
      </c>
      <c r="G80" s="84" t="s">
        <v>6213</v>
      </c>
      <c r="H80" s="84" t="s">
        <v>6213</v>
      </c>
      <c r="I80" s="84" t="s">
        <v>6213</v>
      </c>
      <c r="J80" s="85" t="s">
        <v>6213</v>
      </c>
      <c r="K80" s="84">
        <v>2</v>
      </c>
      <c r="L80" s="84">
        <v>1</v>
      </c>
      <c r="M80" s="84">
        <v>2</v>
      </c>
      <c r="N80" s="85">
        <v>1</v>
      </c>
      <c r="O80" s="86">
        <v>51244</v>
      </c>
    </row>
    <row r="81" spans="1:15" ht="17">
      <c r="A81" s="276"/>
      <c r="B81" s="276"/>
      <c r="C81" s="83" t="s">
        <v>2023</v>
      </c>
      <c r="D81" s="83"/>
      <c r="E81" s="84" t="s">
        <v>6213</v>
      </c>
      <c r="F81" s="84" t="s">
        <v>6213</v>
      </c>
      <c r="G81" s="84" t="s">
        <v>6213</v>
      </c>
      <c r="H81" s="84" t="s">
        <v>6213</v>
      </c>
      <c r="I81" s="84" t="s">
        <v>6213</v>
      </c>
      <c r="J81" s="85">
        <v>1</v>
      </c>
      <c r="K81" s="84">
        <v>0</v>
      </c>
      <c r="L81" s="84">
        <v>0</v>
      </c>
      <c r="M81" s="84">
        <v>1</v>
      </c>
      <c r="N81" s="85">
        <v>0</v>
      </c>
      <c r="O81" s="86">
        <v>112481</v>
      </c>
    </row>
    <row r="82" spans="1:15" ht="17">
      <c r="A82" s="276"/>
      <c r="B82" s="276"/>
      <c r="C82" s="83" t="s">
        <v>2024</v>
      </c>
      <c r="D82" s="83"/>
      <c r="E82" s="84">
        <v>2</v>
      </c>
      <c r="F82" s="84" t="s">
        <v>6213</v>
      </c>
      <c r="G82" s="84" t="s">
        <v>6213</v>
      </c>
      <c r="H82" s="84" t="s">
        <v>6213</v>
      </c>
      <c r="I82" s="84" t="s">
        <v>6213</v>
      </c>
      <c r="J82" s="85" t="s">
        <v>6213</v>
      </c>
      <c r="K82" s="84">
        <v>0</v>
      </c>
      <c r="L82" s="84">
        <v>0</v>
      </c>
      <c r="M82" s="84">
        <v>2</v>
      </c>
      <c r="N82" s="85">
        <v>0</v>
      </c>
      <c r="O82" s="86">
        <v>58122</v>
      </c>
    </row>
    <row r="83" spans="1:15" ht="17">
      <c r="A83" s="276"/>
      <c r="B83" s="276"/>
      <c r="C83" s="83" t="s">
        <v>6234</v>
      </c>
      <c r="D83" s="83"/>
      <c r="E83" s="84" t="s">
        <v>6213</v>
      </c>
      <c r="F83" s="84" t="s">
        <v>6213</v>
      </c>
      <c r="G83" s="84">
        <v>1</v>
      </c>
      <c r="H83" s="84" t="s">
        <v>6213</v>
      </c>
      <c r="I83" s="84" t="s">
        <v>6213</v>
      </c>
      <c r="J83" s="85" t="s">
        <v>6213</v>
      </c>
      <c r="K83" s="84">
        <v>0</v>
      </c>
      <c r="L83" s="84">
        <v>0</v>
      </c>
      <c r="M83" s="84">
        <v>0</v>
      </c>
      <c r="N83" s="85">
        <v>1</v>
      </c>
      <c r="O83" s="86">
        <v>18516</v>
      </c>
    </row>
    <row r="84" spans="1:15" ht="17">
      <c r="A84" s="276"/>
      <c r="B84" s="276"/>
      <c r="C84" s="83" t="s">
        <v>2028</v>
      </c>
      <c r="D84" s="83"/>
      <c r="E84" s="84">
        <v>1</v>
      </c>
      <c r="F84" s="84" t="s">
        <v>6213</v>
      </c>
      <c r="G84" s="84" t="s">
        <v>6213</v>
      </c>
      <c r="H84" s="84" t="s">
        <v>6213</v>
      </c>
      <c r="I84" s="84" t="s">
        <v>6213</v>
      </c>
      <c r="J84" s="85" t="s">
        <v>6213</v>
      </c>
      <c r="K84" s="84">
        <v>0</v>
      </c>
      <c r="L84" s="84">
        <v>0</v>
      </c>
      <c r="M84" s="84">
        <v>1</v>
      </c>
      <c r="N84" s="85">
        <v>0</v>
      </c>
      <c r="O84" s="86">
        <v>29704</v>
      </c>
    </row>
    <row r="85" spans="1:15" ht="17">
      <c r="A85" s="276"/>
      <c r="B85" s="276"/>
      <c r="C85" s="83" t="s">
        <v>1912</v>
      </c>
      <c r="D85" s="83"/>
      <c r="E85" s="84">
        <v>1</v>
      </c>
      <c r="F85" s="84" t="s">
        <v>6213</v>
      </c>
      <c r="G85" s="84" t="s">
        <v>6213</v>
      </c>
      <c r="H85" s="84" t="s">
        <v>6213</v>
      </c>
      <c r="I85" s="84" t="s">
        <v>6213</v>
      </c>
      <c r="J85" s="85" t="s">
        <v>6213</v>
      </c>
      <c r="K85" s="84">
        <v>0</v>
      </c>
      <c r="L85" s="84">
        <v>0</v>
      </c>
      <c r="M85" s="84">
        <v>1</v>
      </c>
      <c r="N85" s="85">
        <v>0</v>
      </c>
      <c r="O85" s="86">
        <v>14293</v>
      </c>
    </row>
    <row r="86" spans="1:15" ht="17">
      <c r="A86" s="276"/>
      <c r="B86" s="276"/>
      <c r="C86" s="83" t="s">
        <v>6235</v>
      </c>
      <c r="D86" s="83"/>
      <c r="E86" s="84" t="s">
        <v>6213</v>
      </c>
      <c r="F86" s="84" t="s">
        <v>6213</v>
      </c>
      <c r="G86" s="84">
        <v>1</v>
      </c>
      <c r="H86" s="84" t="s">
        <v>6213</v>
      </c>
      <c r="I86" s="84" t="s">
        <v>6213</v>
      </c>
      <c r="J86" s="85" t="s">
        <v>6213</v>
      </c>
      <c r="K86" s="84">
        <v>0</v>
      </c>
      <c r="L86" s="84">
        <v>0</v>
      </c>
      <c r="M86" s="84">
        <v>1</v>
      </c>
      <c r="N86" s="85">
        <v>0</v>
      </c>
      <c r="O86" s="86">
        <v>3676</v>
      </c>
    </row>
    <row r="87" spans="1:15" ht="17">
      <c r="A87" s="276"/>
      <c r="B87" s="276"/>
      <c r="C87" s="83" t="s">
        <v>2029</v>
      </c>
      <c r="D87" s="83"/>
      <c r="E87" s="84">
        <v>2</v>
      </c>
      <c r="F87" s="84" t="s">
        <v>6213</v>
      </c>
      <c r="G87" s="84" t="s">
        <v>6213</v>
      </c>
      <c r="H87" s="84" t="s">
        <v>6213</v>
      </c>
      <c r="I87" s="84" t="s">
        <v>6213</v>
      </c>
      <c r="J87" s="85" t="s">
        <v>6213</v>
      </c>
      <c r="K87" s="84">
        <v>0</v>
      </c>
      <c r="L87" s="84">
        <v>1</v>
      </c>
      <c r="M87" s="84">
        <v>1</v>
      </c>
      <c r="N87" s="85">
        <v>0</v>
      </c>
      <c r="O87" s="86">
        <v>50373</v>
      </c>
    </row>
    <row r="88" spans="1:15" ht="17">
      <c r="A88" s="276"/>
      <c r="B88" s="276"/>
      <c r="C88" s="83" t="s">
        <v>6236</v>
      </c>
      <c r="D88" s="83"/>
      <c r="E88" s="84">
        <v>1</v>
      </c>
      <c r="F88" s="84">
        <v>2</v>
      </c>
      <c r="G88" s="84">
        <v>3</v>
      </c>
      <c r="H88" s="84" t="s">
        <v>6213</v>
      </c>
      <c r="I88" s="84" t="s">
        <v>6213</v>
      </c>
      <c r="J88" s="85" t="s">
        <v>6213</v>
      </c>
      <c r="K88" s="84">
        <v>0</v>
      </c>
      <c r="L88" s="84">
        <v>0</v>
      </c>
      <c r="M88" s="84">
        <v>2</v>
      </c>
      <c r="N88" s="85">
        <v>4</v>
      </c>
      <c r="O88" s="86">
        <v>388265</v>
      </c>
    </row>
    <row r="89" spans="1:15" ht="17">
      <c r="A89" s="276"/>
      <c r="B89" s="276"/>
      <c r="C89" s="83" t="s">
        <v>2034</v>
      </c>
      <c r="D89" s="83"/>
      <c r="E89" s="84">
        <v>1</v>
      </c>
      <c r="F89" s="84" t="s">
        <v>6213</v>
      </c>
      <c r="G89" s="84" t="s">
        <v>6213</v>
      </c>
      <c r="H89" s="84" t="s">
        <v>6213</v>
      </c>
      <c r="I89" s="84" t="s">
        <v>6213</v>
      </c>
      <c r="J89" s="85" t="s">
        <v>6213</v>
      </c>
      <c r="K89" s="84">
        <v>0</v>
      </c>
      <c r="L89" s="84">
        <v>1</v>
      </c>
      <c r="M89" s="84">
        <v>0</v>
      </c>
      <c r="N89" s="85">
        <v>0</v>
      </c>
      <c r="O89" s="86">
        <v>35526</v>
      </c>
    </row>
    <row r="90" spans="1:15" ht="17">
      <c r="A90" s="276"/>
      <c r="B90" s="276"/>
      <c r="C90" s="83" t="s">
        <v>6237</v>
      </c>
      <c r="D90" s="83"/>
      <c r="E90" s="84">
        <v>2</v>
      </c>
      <c r="F90" s="84" t="s">
        <v>6213</v>
      </c>
      <c r="G90" s="84" t="s">
        <v>6213</v>
      </c>
      <c r="H90" s="84" t="s">
        <v>6213</v>
      </c>
      <c r="I90" s="84" t="s">
        <v>6213</v>
      </c>
      <c r="J90" s="85" t="s">
        <v>6213</v>
      </c>
      <c r="K90" s="84">
        <v>0</v>
      </c>
      <c r="L90" s="84">
        <v>1</v>
      </c>
      <c r="M90" s="84">
        <v>1</v>
      </c>
      <c r="N90" s="85">
        <v>0</v>
      </c>
      <c r="O90" s="86">
        <v>28374</v>
      </c>
    </row>
    <row r="91" spans="1:15" ht="17">
      <c r="A91" s="276"/>
      <c r="B91" s="276"/>
      <c r="C91" s="83" t="s">
        <v>5999</v>
      </c>
      <c r="D91" s="83"/>
      <c r="E91" s="84">
        <v>3</v>
      </c>
      <c r="F91" s="84">
        <v>2</v>
      </c>
      <c r="G91" s="84">
        <v>1</v>
      </c>
      <c r="H91" s="84" t="s">
        <v>6213</v>
      </c>
      <c r="I91" s="84" t="s">
        <v>6213</v>
      </c>
      <c r="J91" s="85">
        <v>1</v>
      </c>
      <c r="K91" s="84">
        <v>1</v>
      </c>
      <c r="L91" s="84">
        <v>0</v>
      </c>
      <c r="M91" s="84">
        <v>3</v>
      </c>
      <c r="N91" s="85">
        <v>3</v>
      </c>
      <c r="O91" s="86">
        <v>122346</v>
      </c>
    </row>
    <row r="92" spans="1:15" ht="17">
      <c r="A92" s="276"/>
      <c r="B92" s="276"/>
      <c r="C92" s="83" t="s">
        <v>2037</v>
      </c>
      <c r="D92" s="83"/>
      <c r="E92" s="84">
        <v>1</v>
      </c>
      <c r="F92" s="84">
        <v>2</v>
      </c>
      <c r="G92" s="84">
        <v>2</v>
      </c>
      <c r="H92" s="84" t="s">
        <v>6213</v>
      </c>
      <c r="I92" s="84" t="s">
        <v>6213</v>
      </c>
      <c r="J92" s="85" t="s">
        <v>6213</v>
      </c>
      <c r="K92" s="84">
        <v>1</v>
      </c>
      <c r="L92" s="84">
        <v>0</v>
      </c>
      <c r="M92" s="84">
        <v>2</v>
      </c>
      <c r="N92" s="85">
        <v>2</v>
      </c>
      <c r="O92" s="86">
        <v>33776</v>
      </c>
    </row>
    <row r="93" spans="1:15" ht="17">
      <c r="A93" s="276"/>
      <c r="B93" s="276"/>
      <c r="C93" s="83" t="s">
        <v>6238</v>
      </c>
      <c r="D93" s="83"/>
      <c r="E93" s="84">
        <v>1</v>
      </c>
      <c r="F93" s="84" t="s">
        <v>6213</v>
      </c>
      <c r="G93" s="84">
        <v>1</v>
      </c>
      <c r="H93" s="84" t="s">
        <v>6213</v>
      </c>
      <c r="I93" s="84" t="s">
        <v>6213</v>
      </c>
      <c r="J93" s="85" t="s">
        <v>6213</v>
      </c>
      <c r="K93" s="84">
        <v>0</v>
      </c>
      <c r="L93" s="84">
        <v>0</v>
      </c>
      <c r="M93" s="84">
        <v>2</v>
      </c>
      <c r="N93" s="85">
        <v>0</v>
      </c>
      <c r="O93" s="86">
        <v>5305</v>
      </c>
    </row>
    <row r="94" spans="1:15" ht="17">
      <c r="A94" s="276"/>
      <c r="B94" s="276"/>
      <c r="C94" s="83" t="s">
        <v>2039</v>
      </c>
      <c r="D94" s="83"/>
      <c r="E94" s="84" t="s">
        <v>6213</v>
      </c>
      <c r="F94" s="84" t="s">
        <v>6213</v>
      </c>
      <c r="G94" s="84" t="s">
        <v>6213</v>
      </c>
      <c r="H94" s="84" t="s">
        <v>6213</v>
      </c>
      <c r="I94" s="84" t="s">
        <v>6213</v>
      </c>
      <c r="J94" s="85">
        <v>1</v>
      </c>
      <c r="K94" s="84">
        <v>0</v>
      </c>
      <c r="L94" s="84">
        <v>1</v>
      </c>
      <c r="M94" s="84">
        <v>0</v>
      </c>
      <c r="N94" s="85">
        <v>0</v>
      </c>
      <c r="O94" s="86">
        <v>26363</v>
      </c>
    </row>
    <row r="95" spans="1:15" ht="17">
      <c r="A95" s="276"/>
      <c r="B95" s="276"/>
      <c r="C95" s="83" t="s">
        <v>6239</v>
      </c>
      <c r="D95" s="83"/>
      <c r="E95" s="84" t="s">
        <v>6213</v>
      </c>
      <c r="F95" s="84" t="s">
        <v>6213</v>
      </c>
      <c r="G95" s="84" t="s">
        <v>6213</v>
      </c>
      <c r="H95" s="84">
        <v>1</v>
      </c>
      <c r="I95" s="84" t="s">
        <v>6213</v>
      </c>
      <c r="J95" s="85" t="s">
        <v>6213</v>
      </c>
      <c r="K95" s="84">
        <v>0</v>
      </c>
      <c r="L95" s="84">
        <v>0</v>
      </c>
      <c r="M95" s="84">
        <v>0</v>
      </c>
      <c r="N95" s="85">
        <v>1</v>
      </c>
      <c r="O95" s="86">
        <v>81901</v>
      </c>
    </row>
    <row r="96" spans="1:15" ht="17">
      <c r="A96" s="276"/>
      <c r="B96" s="276"/>
      <c r="C96" s="83" t="s">
        <v>6240</v>
      </c>
      <c r="D96" s="83"/>
      <c r="E96" s="84">
        <v>6</v>
      </c>
      <c r="F96" s="84">
        <v>1</v>
      </c>
      <c r="G96" s="84" t="s">
        <v>6213</v>
      </c>
      <c r="H96" s="84" t="s">
        <v>6213</v>
      </c>
      <c r="I96" s="84" t="s">
        <v>6213</v>
      </c>
      <c r="J96" s="85" t="s">
        <v>6213</v>
      </c>
      <c r="K96" s="84">
        <v>0</v>
      </c>
      <c r="L96" s="84">
        <v>0</v>
      </c>
      <c r="M96" s="84">
        <v>2</v>
      </c>
      <c r="N96" s="85">
        <v>5</v>
      </c>
      <c r="O96" s="86">
        <v>102419</v>
      </c>
    </row>
    <row r="97" spans="1:15" ht="17">
      <c r="A97" s="276"/>
      <c r="B97" s="276"/>
      <c r="C97" s="83" t="s">
        <v>2041</v>
      </c>
      <c r="D97" s="83"/>
      <c r="E97" s="84">
        <v>1</v>
      </c>
      <c r="F97" s="84" t="s">
        <v>6213</v>
      </c>
      <c r="G97" s="84" t="s">
        <v>6213</v>
      </c>
      <c r="H97" s="84" t="s">
        <v>6213</v>
      </c>
      <c r="I97" s="84" t="s">
        <v>6213</v>
      </c>
      <c r="J97" s="85" t="s">
        <v>6213</v>
      </c>
      <c r="K97" s="84">
        <v>0</v>
      </c>
      <c r="L97" s="84">
        <v>0</v>
      </c>
      <c r="M97" s="84">
        <v>1</v>
      </c>
      <c r="N97" s="85">
        <v>0</v>
      </c>
      <c r="O97" s="86">
        <v>23897</v>
      </c>
    </row>
    <row r="98" spans="1:15" ht="17">
      <c r="A98" s="276"/>
      <c r="B98" s="276"/>
      <c r="C98" s="83" t="s">
        <v>6241</v>
      </c>
      <c r="D98" s="83"/>
      <c r="E98" s="84" t="s">
        <v>6213</v>
      </c>
      <c r="F98" s="84" t="s">
        <v>6213</v>
      </c>
      <c r="G98" s="84">
        <v>1</v>
      </c>
      <c r="H98" s="84" t="s">
        <v>6213</v>
      </c>
      <c r="I98" s="84" t="s">
        <v>6213</v>
      </c>
      <c r="J98" s="85" t="s">
        <v>6213</v>
      </c>
      <c r="K98" s="84">
        <v>0</v>
      </c>
      <c r="L98" s="84">
        <v>0</v>
      </c>
      <c r="M98" s="84">
        <v>0</v>
      </c>
      <c r="N98" s="85">
        <v>1</v>
      </c>
      <c r="O98" s="86">
        <v>39957</v>
      </c>
    </row>
    <row r="99" spans="1:15" ht="17">
      <c r="A99" s="276"/>
      <c r="B99" s="276"/>
      <c r="C99" s="83" t="s">
        <v>2042</v>
      </c>
      <c r="D99" s="83"/>
      <c r="E99" s="84">
        <v>2</v>
      </c>
      <c r="F99" s="84" t="s">
        <v>6213</v>
      </c>
      <c r="G99" s="84" t="s">
        <v>6213</v>
      </c>
      <c r="H99" s="84" t="s">
        <v>6213</v>
      </c>
      <c r="I99" s="84" t="s">
        <v>6213</v>
      </c>
      <c r="J99" s="85" t="s">
        <v>6213</v>
      </c>
      <c r="K99" s="84">
        <v>0</v>
      </c>
      <c r="L99" s="84">
        <v>0</v>
      </c>
      <c r="M99" s="84">
        <v>1</v>
      </c>
      <c r="N99" s="85">
        <v>1</v>
      </c>
      <c r="O99" s="86">
        <v>70424</v>
      </c>
    </row>
    <row r="100" spans="1:15" ht="17">
      <c r="A100" s="276"/>
      <c r="B100" s="276"/>
      <c r="C100" s="83" t="s">
        <v>2043</v>
      </c>
      <c r="D100" s="83"/>
      <c r="E100" s="84">
        <v>3</v>
      </c>
      <c r="F100" s="84" t="s">
        <v>6213</v>
      </c>
      <c r="G100" s="84" t="s">
        <v>6213</v>
      </c>
      <c r="H100" s="84" t="s">
        <v>6213</v>
      </c>
      <c r="I100" s="84" t="s">
        <v>6213</v>
      </c>
      <c r="J100" s="85" t="s">
        <v>6213</v>
      </c>
      <c r="K100" s="84">
        <v>0</v>
      </c>
      <c r="L100" s="84">
        <v>1</v>
      </c>
      <c r="M100" s="84">
        <v>0</v>
      </c>
      <c r="N100" s="85">
        <v>2</v>
      </c>
      <c r="O100" s="86">
        <v>41921</v>
      </c>
    </row>
    <row r="101" spans="1:15" ht="17">
      <c r="A101" s="276"/>
      <c r="B101" s="276"/>
      <c r="C101" s="83" t="s">
        <v>6242</v>
      </c>
      <c r="D101" s="83"/>
      <c r="E101" s="84" t="s">
        <v>6213</v>
      </c>
      <c r="F101" s="84" t="s">
        <v>6213</v>
      </c>
      <c r="G101" s="84" t="s">
        <v>6213</v>
      </c>
      <c r="H101" s="84" t="s">
        <v>6213</v>
      </c>
      <c r="I101" s="84" t="s">
        <v>6213</v>
      </c>
      <c r="J101" s="85">
        <v>1</v>
      </c>
      <c r="K101" s="84">
        <v>1</v>
      </c>
      <c r="L101" s="84">
        <v>0</v>
      </c>
      <c r="M101" s="84">
        <v>0</v>
      </c>
      <c r="N101" s="85">
        <v>0</v>
      </c>
      <c r="O101" s="86">
        <v>10020</v>
      </c>
    </row>
    <row r="102" spans="1:15" ht="17">
      <c r="A102" s="276"/>
      <c r="B102" s="276"/>
      <c r="C102" s="83" t="s">
        <v>2044</v>
      </c>
      <c r="D102" s="83"/>
      <c r="E102" s="84">
        <v>2</v>
      </c>
      <c r="F102" s="84">
        <v>1</v>
      </c>
      <c r="G102" s="84" t="s">
        <v>6213</v>
      </c>
      <c r="H102" s="84">
        <v>1</v>
      </c>
      <c r="I102" s="84" t="s">
        <v>6213</v>
      </c>
      <c r="J102" s="85" t="s">
        <v>6213</v>
      </c>
      <c r="K102" s="84">
        <v>1</v>
      </c>
      <c r="L102" s="84">
        <v>3</v>
      </c>
      <c r="M102" s="84">
        <v>0</v>
      </c>
      <c r="N102" s="85">
        <v>0</v>
      </c>
      <c r="O102" s="86">
        <v>116516</v>
      </c>
    </row>
    <row r="103" spans="1:15" ht="17">
      <c r="A103" s="276"/>
      <c r="B103" s="276"/>
      <c r="C103" s="83" t="s">
        <v>2045</v>
      </c>
      <c r="D103" s="83"/>
      <c r="E103" s="84">
        <v>2</v>
      </c>
      <c r="F103" s="84" t="s">
        <v>6213</v>
      </c>
      <c r="G103" s="84" t="s">
        <v>6213</v>
      </c>
      <c r="H103" s="84" t="s">
        <v>6213</v>
      </c>
      <c r="I103" s="84" t="s">
        <v>6213</v>
      </c>
      <c r="J103" s="85" t="s">
        <v>6213</v>
      </c>
      <c r="K103" s="84">
        <v>0</v>
      </c>
      <c r="L103" s="84">
        <v>1</v>
      </c>
      <c r="M103" s="84">
        <v>0</v>
      </c>
      <c r="N103" s="85">
        <v>1</v>
      </c>
      <c r="O103" s="86">
        <v>91372</v>
      </c>
    </row>
    <row r="104" spans="1:15" ht="17">
      <c r="A104" s="276"/>
      <c r="B104" s="276"/>
      <c r="C104" s="83" t="s">
        <v>2046</v>
      </c>
      <c r="D104" s="83"/>
      <c r="E104" s="84">
        <v>1</v>
      </c>
      <c r="F104" s="84" t="s">
        <v>6213</v>
      </c>
      <c r="G104" s="84">
        <v>1</v>
      </c>
      <c r="H104" s="84" t="s">
        <v>6213</v>
      </c>
      <c r="I104" s="84" t="s">
        <v>6213</v>
      </c>
      <c r="J104" s="85">
        <v>2</v>
      </c>
      <c r="K104" s="84">
        <v>0</v>
      </c>
      <c r="L104" s="84">
        <v>1</v>
      </c>
      <c r="M104" s="84">
        <v>3</v>
      </c>
      <c r="N104" s="85">
        <v>0</v>
      </c>
      <c r="O104" s="86">
        <v>55417</v>
      </c>
    </row>
    <row r="105" spans="1:15" ht="17">
      <c r="A105" s="276"/>
      <c r="B105" s="276"/>
      <c r="C105" s="83" t="s">
        <v>2047</v>
      </c>
      <c r="D105" s="83"/>
      <c r="E105" s="84">
        <v>5</v>
      </c>
      <c r="F105" s="84">
        <v>2</v>
      </c>
      <c r="G105" s="84" t="s">
        <v>6213</v>
      </c>
      <c r="H105" s="84" t="s">
        <v>6213</v>
      </c>
      <c r="I105" s="84" t="s">
        <v>6213</v>
      </c>
      <c r="J105" s="85" t="s">
        <v>6213</v>
      </c>
      <c r="K105" s="84">
        <v>0</v>
      </c>
      <c r="L105" s="84">
        <v>0</v>
      </c>
      <c r="M105" s="84">
        <v>3</v>
      </c>
      <c r="N105" s="85">
        <v>4</v>
      </c>
      <c r="O105" s="86">
        <v>34593</v>
      </c>
    </row>
    <row r="106" spans="1:15" ht="17">
      <c r="A106" s="276"/>
      <c r="B106" s="276"/>
      <c r="C106" s="83" t="s">
        <v>2049</v>
      </c>
      <c r="D106" s="83"/>
      <c r="E106" s="84">
        <v>1</v>
      </c>
      <c r="F106" s="84">
        <v>1</v>
      </c>
      <c r="G106" s="84" t="s">
        <v>6213</v>
      </c>
      <c r="H106" s="84" t="s">
        <v>6213</v>
      </c>
      <c r="I106" s="84" t="s">
        <v>6213</v>
      </c>
      <c r="J106" s="85" t="s">
        <v>6213</v>
      </c>
      <c r="K106" s="84">
        <v>1</v>
      </c>
      <c r="L106" s="84">
        <v>0</v>
      </c>
      <c r="M106" s="84">
        <v>1</v>
      </c>
      <c r="N106" s="85">
        <v>0</v>
      </c>
      <c r="O106" s="86">
        <v>49952</v>
      </c>
    </row>
    <row r="107" spans="1:15" ht="17">
      <c r="A107" s="276"/>
      <c r="B107" s="276"/>
      <c r="C107" s="83" t="s">
        <v>6243</v>
      </c>
      <c r="D107" s="83"/>
      <c r="E107" s="84">
        <v>2</v>
      </c>
      <c r="F107" s="84" t="s">
        <v>6213</v>
      </c>
      <c r="G107" s="84" t="s">
        <v>6213</v>
      </c>
      <c r="H107" s="84" t="s">
        <v>6213</v>
      </c>
      <c r="I107" s="84" t="s">
        <v>6213</v>
      </c>
      <c r="J107" s="85" t="s">
        <v>6213</v>
      </c>
      <c r="K107" s="84">
        <v>0</v>
      </c>
      <c r="L107" s="84">
        <v>1</v>
      </c>
      <c r="M107" s="84">
        <v>1</v>
      </c>
      <c r="N107" s="85">
        <v>0</v>
      </c>
      <c r="O107" s="86">
        <v>105355</v>
      </c>
    </row>
    <row r="108" spans="1:15" ht="17">
      <c r="A108" s="276"/>
      <c r="B108" s="276"/>
      <c r="C108" s="83" t="s">
        <v>2050</v>
      </c>
      <c r="D108" s="83"/>
      <c r="E108" s="84">
        <v>7</v>
      </c>
      <c r="F108" s="84" t="s">
        <v>6213</v>
      </c>
      <c r="G108" s="84" t="s">
        <v>6213</v>
      </c>
      <c r="H108" s="84" t="s">
        <v>6213</v>
      </c>
      <c r="I108" s="84" t="s">
        <v>6213</v>
      </c>
      <c r="J108" s="85" t="s">
        <v>6213</v>
      </c>
      <c r="K108" s="84">
        <v>1</v>
      </c>
      <c r="L108" s="84">
        <v>3</v>
      </c>
      <c r="M108" s="84">
        <v>1</v>
      </c>
      <c r="N108" s="85">
        <v>2</v>
      </c>
      <c r="O108" s="86">
        <v>96309</v>
      </c>
    </row>
    <row r="109" spans="1:15" ht="17">
      <c r="A109" s="276"/>
      <c r="B109" s="276"/>
      <c r="C109" s="83" t="s">
        <v>2052</v>
      </c>
      <c r="D109" s="83"/>
      <c r="E109" s="84">
        <v>4</v>
      </c>
      <c r="F109" s="84">
        <v>1</v>
      </c>
      <c r="G109" s="84" t="s">
        <v>6213</v>
      </c>
      <c r="H109" s="84" t="s">
        <v>6213</v>
      </c>
      <c r="I109" s="84" t="s">
        <v>6213</v>
      </c>
      <c r="J109" s="85" t="s">
        <v>6213</v>
      </c>
      <c r="K109" s="84">
        <v>0</v>
      </c>
      <c r="L109" s="84">
        <v>2</v>
      </c>
      <c r="M109" s="84">
        <v>1</v>
      </c>
      <c r="N109" s="85">
        <v>2</v>
      </c>
      <c r="O109" s="86">
        <v>278027</v>
      </c>
    </row>
    <row r="110" spans="1:15" ht="17">
      <c r="A110" s="276"/>
      <c r="B110" s="276"/>
      <c r="C110" s="83" t="s">
        <v>2053</v>
      </c>
      <c r="D110" s="83"/>
      <c r="E110" s="84">
        <v>3</v>
      </c>
      <c r="F110" s="84">
        <v>1</v>
      </c>
      <c r="G110" s="84" t="s">
        <v>6213</v>
      </c>
      <c r="H110" s="84" t="s">
        <v>6213</v>
      </c>
      <c r="I110" s="84" t="s">
        <v>6213</v>
      </c>
      <c r="J110" s="85" t="s">
        <v>6213</v>
      </c>
      <c r="K110" s="84">
        <v>0</v>
      </c>
      <c r="L110" s="84">
        <v>0</v>
      </c>
      <c r="M110" s="84">
        <v>3</v>
      </c>
      <c r="N110" s="85">
        <v>1</v>
      </c>
      <c r="O110" s="86">
        <v>88314</v>
      </c>
    </row>
    <row r="111" spans="1:15" ht="17">
      <c r="A111" s="276"/>
      <c r="B111" s="276"/>
      <c r="C111" s="83" t="s">
        <v>6244</v>
      </c>
      <c r="D111" s="83"/>
      <c r="E111" s="84">
        <v>2</v>
      </c>
      <c r="F111" s="84" t="s">
        <v>6213</v>
      </c>
      <c r="G111" s="84" t="s">
        <v>6213</v>
      </c>
      <c r="H111" s="84" t="s">
        <v>6213</v>
      </c>
      <c r="I111" s="84" t="s">
        <v>6213</v>
      </c>
      <c r="J111" s="85" t="s">
        <v>6213</v>
      </c>
      <c r="K111" s="84">
        <v>0</v>
      </c>
      <c r="L111" s="84">
        <v>0</v>
      </c>
      <c r="M111" s="84">
        <v>1</v>
      </c>
      <c r="N111" s="85">
        <v>1</v>
      </c>
      <c r="O111" s="86">
        <v>15268</v>
      </c>
    </row>
    <row r="112" spans="1:15" ht="17">
      <c r="A112" s="276"/>
      <c r="B112" s="276"/>
      <c r="C112" s="83" t="s">
        <v>2055</v>
      </c>
      <c r="D112" s="83"/>
      <c r="E112" s="84">
        <v>2</v>
      </c>
      <c r="F112" s="84" t="s">
        <v>6213</v>
      </c>
      <c r="G112" s="84" t="s">
        <v>6213</v>
      </c>
      <c r="H112" s="84" t="s">
        <v>6213</v>
      </c>
      <c r="I112" s="84" t="s">
        <v>6213</v>
      </c>
      <c r="J112" s="85" t="s">
        <v>6213</v>
      </c>
      <c r="K112" s="84">
        <v>0</v>
      </c>
      <c r="L112" s="84">
        <v>1</v>
      </c>
      <c r="M112" s="84">
        <v>1</v>
      </c>
      <c r="N112" s="85">
        <v>0</v>
      </c>
      <c r="O112" s="86">
        <v>116809</v>
      </c>
    </row>
    <row r="113" spans="1:15" ht="17">
      <c r="A113" s="276"/>
      <c r="B113" s="276"/>
      <c r="C113" s="83" t="s">
        <v>6245</v>
      </c>
      <c r="D113" s="83"/>
      <c r="E113" s="84">
        <v>1</v>
      </c>
      <c r="F113" s="84" t="s">
        <v>6213</v>
      </c>
      <c r="G113" s="84" t="s">
        <v>6213</v>
      </c>
      <c r="H113" s="84" t="s">
        <v>6213</v>
      </c>
      <c r="I113" s="84" t="s">
        <v>6213</v>
      </c>
      <c r="J113" s="85" t="s">
        <v>6213</v>
      </c>
      <c r="K113" s="84">
        <v>0</v>
      </c>
      <c r="L113" s="84">
        <v>0</v>
      </c>
      <c r="M113" s="84">
        <v>1</v>
      </c>
      <c r="N113" s="85">
        <v>0</v>
      </c>
      <c r="O113" s="86">
        <v>17061</v>
      </c>
    </row>
    <row r="114" spans="1:15" ht="17">
      <c r="A114" s="276"/>
      <c r="B114" s="276"/>
      <c r="C114" s="83" t="s">
        <v>6246</v>
      </c>
      <c r="D114" s="83"/>
      <c r="E114" s="84">
        <v>1</v>
      </c>
      <c r="F114" s="84" t="s">
        <v>6213</v>
      </c>
      <c r="G114" s="84" t="s">
        <v>6213</v>
      </c>
      <c r="H114" s="84" t="s">
        <v>6213</v>
      </c>
      <c r="I114" s="84" t="s">
        <v>6213</v>
      </c>
      <c r="J114" s="85" t="s">
        <v>6213</v>
      </c>
      <c r="K114" s="84">
        <v>0</v>
      </c>
      <c r="L114" s="84">
        <v>1</v>
      </c>
      <c r="M114" s="84">
        <v>0</v>
      </c>
      <c r="N114" s="85">
        <v>0</v>
      </c>
      <c r="O114" s="86">
        <v>6042</v>
      </c>
    </row>
    <row r="115" spans="1:15" ht="17">
      <c r="A115" s="276"/>
      <c r="B115" s="276"/>
      <c r="C115" s="83" t="s">
        <v>2060</v>
      </c>
      <c r="D115" s="83"/>
      <c r="E115" s="84">
        <v>7</v>
      </c>
      <c r="F115" s="84" t="s">
        <v>6213</v>
      </c>
      <c r="G115" s="84">
        <v>1</v>
      </c>
      <c r="H115" s="84" t="s">
        <v>6213</v>
      </c>
      <c r="I115" s="84" t="s">
        <v>6213</v>
      </c>
      <c r="J115" s="85" t="s">
        <v>6213</v>
      </c>
      <c r="K115" s="84">
        <v>2</v>
      </c>
      <c r="L115" s="84">
        <v>1</v>
      </c>
      <c r="M115" s="84">
        <v>3</v>
      </c>
      <c r="N115" s="85">
        <v>2</v>
      </c>
      <c r="O115" s="86">
        <v>113317</v>
      </c>
    </row>
    <row r="116" spans="1:15" ht="17">
      <c r="A116" s="276"/>
      <c r="B116" s="276"/>
      <c r="C116" s="83" t="s">
        <v>2061</v>
      </c>
      <c r="D116" s="83"/>
      <c r="E116" s="84">
        <v>3</v>
      </c>
      <c r="F116" s="84" t="s">
        <v>6213</v>
      </c>
      <c r="G116" s="84" t="s">
        <v>6213</v>
      </c>
      <c r="H116" s="84" t="s">
        <v>6213</v>
      </c>
      <c r="I116" s="84" t="s">
        <v>6213</v>
      </c>
      <c r="J116" s="85" t="s">
        <v>6213</v>
      </c>
      <c r="K116" s="84">
        <v>2</v>
      </c>
      <c r="L116" s="84">
        <v>0</v>
      </c>
      <c r="M116" s="84">
        <v>1</v>
      </c>
      <c r="N116" s="85">
        <v>0</v>
      </c>
      <c r="O116" s="86">
        <v>47413</v>
      </c>
    </row>
    <row r="117" spans="1:15" ht="17">
      <c r="A117" s="276"/>
      <c r="B117" s="276"/>
      <c r="C117" s="83" t="s">
        <v>2062</v>
      </c>
      <c r="D117" s="83"/>
      <c r="E117" s="84">
        <v>1</v>
      </c>
      <c r="F117" s="84" t="s">
        <v>6213</v>
      </c>
      <c r="G117" s="84" t="s">
        <v>6213</v>
      </c>
      <c r="H117" s="84" t="s">
        <v>6213</v>
      </c>
      <c r="I117" s="84" t="s">
        <v>6213</v>
      </c>
      <c r="J117" s="85" t="s">
        <v>6213</v>
      </c>
      <c r="K117" s="84">
        <v>0</v>
      </c>
      <c r="L117" s="84">
        <v>1</v>
      </c>
      <c r="M117" s="84">
        <v>0</v>
      </c>
      <c r="N117" s="85">
        <v>0</v>
      </c>
      <c r="O117" s="86">
        <v>6706</v>
      </c>
    </row>
    <row r="118" spans="1:15" ht="17">
      <c r="A118" s="276"/>
      <c r="B118" s="276"/>
      <c r="C118" s="83" t="s">
        <v>6247</v>
      </c>
      <c r="D118" s="83"/>
      <c r="E118" s="84">
        <v>1</v>
      </c>
      <c r="F118" s="84" t="s">
        <v>6213</v>
      </c>
      <c r="G118" s="84" t="s">
        <v>6213</v>
      </c>
      <c r="H118" s="84" t="s">
        <v>6213</v>
      </c>
      <c r="I118" s="84" t="s">
        <v>6213</v>
      </c>
      <c r="J118" s="85" t="s">
        <v>6213</v>
      </c>
      <c r="K118" s="84">
        <v>0</v>
      </c>
      <c r="L118" s="84">
        <v>0</v>
      </c>
      <c r="M118" s="84">
        <v>1</v>
      </c>
      <c r="N118" s="85">
        <v>0</v>
      </c>
      <c r="O118" s="86">
        <v>39218</v>
      </c>
    </row>
    <row r="119" spans="1:15" ht="17">
      <c r="A119" s="276"/>
      <c r="B119" s="276"/>
      <c r="C119" s="83" t="s">
        <v>2063</v>
      </c>
      <c r="D119" s="83"/>
      <c r="E119" s="84" t="s">
        <v>6213</v>
      </c>
      <c r="F119" s="84">
        <v>1</v>
      </c>
      <c r="G119" s="84" t="s">
        <v>6213</v>
      </c>
      <c r="H119" s="84" t="s">
        <v>6213</v>
      </c>
      <c r="I119" s="84" t="s">
        <v>6213</v>
      </c>
      <c r="J119" s="85" t="s">
        <v>6213</v>
      </c>
      <c r="K119" s="84">
        <v>0</v>
      </c>
      <c r="L119" s="84">
        <v>1</v>
      </c>
      <c r="M119" s="84">
        <v>0</v>
      </c>
      <c r="N119" s="85">
        <v>0</v>
      </c>
      <c r="O119" s="86">
        <v>59343</v>
      </c>
    </row>
    <row r="120" spans="1:15" ht="17">
      <c r="A120" s="276"/>
      <c r="B120" s="276"/>
      <c r="C120" s="83" t="s">
        <v>2064</v>
      </c>
      <c r="D120" s="83"/>
      <c r="E120" s="84">
        <v>1</v>
      </c>
      <c r="F120" s="84" t="s">
        <v>6213</v>
      </c>
      <c r="G120" s="84" t="s">
        <v>6213</v>
      </c>
      <c r="H120" s="84" t="s">
        <v>6213</v>
      </c>
      <c r="I120" s="84" t="s">
        <v>6213</v>
      </c>
      <c r="J120" s="85" t="s">
        <v>6213</v>
      </c>
      <c r="K120" s="84">
        <v>0</v>
      </c>
      <c r="L120" s="84">
        <v>0</v>
      </c>
      <c r="M120" s="84">
        <v>0</v>
      </c>
      <c r="N120" s="85">
        <v>1</v>
      </c>
      <c r="O120" s="86">
        <v>49124</v>
      </c>
    </row>
    <row r="121" spans="1:15" ht="17">
      <c r="A121" s="276"/>
      <c r="B121" s="276"/>
      <c r="C121" s="83" t="s">
        <v>2065</v>
      </c>
      <c r="D121" s="83"/>
      <c r="E121" s="84">
        <v>1</v>
      </c>
      <c r="F121" s="84" t="s">
        <v>6213</v>
      </c>
      <c r="G121" s="84" t="s">
        <v>6213</v>
      </c>
      <c r="H121" s="84" t="s">
        <v>6213</v>
      </c>
      <c r="I121" s="84" t="s">
        <v>6213</v>
      </c>
      <c r="J121" s="85" t="s">
        <v>6213</v>
      </c>
      <c r="K121" s="84">
        <v>0</v>
      </c>
      <c r="L121" s="84">
        <v>0</v>
      </c>
      <c r="M121" s="84">
        <v>1</v>
      </c>
      <c r="N121" s="85">
        <v>0</v>
      </c>
      <c r="O121" s="86">
        <v>106855</v>
      </c>
    </row>
    <row r="122" spans="1:15" ht="17">
      <c r="A122" s="276"/>
      <c r="B122" s="276"/>
      <c r="C122" s="83" t="s">
        <v>2066</v>
      </c>
      <c r="D122" s="83"/>
      <c r="E122" s="84">
        <v>1</v>
      </c>
      <c r="F122" s="84" t="s">
        <v>6213</v>
      </c>
      <c r="G122" s="84" t="s">
        <v>6213</v>
      </c>
      <c r="H122" s="84" t="s">
        <v>6213</v>
      </c>
      <c r="I122" s="84" t="s">
        <v>6213</v>
      </c>
      <c r="J122" s="85" t="s">
        <v>6213</v>
      </c>
      <c r="K122" s="84">
        <v>0</v>
      </c>
      <c r="L122" s="84">
        <v>0</v>
      </c>
      <c r="M122" s="84">
        <v>1</v>
      </c>
      <c r="N122" s="85">
        <v>0</v>
      </c>
      <c r="O122" s="86">
        <v>33604</v>
      </c>
    </row>
    <row r="123" spans="1:15" ht="17">
      <c r="A123" s="276"/>
      <c r="B123" s="276"/>
      <c r="C123" s="83" t="s">
        <v>2067</v>
      </c>
      <c r="D123" s="83"/>
      <c r="E123" s="84">
        <v>11</v>
      </c>
      <c r="F123" s="84">
        <v>2</v>
      </c>
      <c r="G123" s="84">
        <v>3</v>
      </c>
      <c r="H123" s="84" t="s">
        <v>6213</v>
      </c>
      <c r="I123" s="84" t="s">
        <v>6213</v>
      </c>
      <c r="J123" s="85" t="s">
        <v>6213</v>
      </c>
      <c r="K123" s="84">
        <v>4</v>
      </c>
      <c r="L123" s="84">
        <v>2</v>
      </c>
      <c r="M123" s="84">
        <v>5</v>
      </c>
      <c r="N123" s="85">
        <v>5</v>
      </c>
      <c r="O123" s="86">
        <v>69853</v>
      </c>
    </row>
    <row r="124" spans="1:15" ht="17">
      <c r="A124" s="276"/>
      <c r="B124" s="276"/>
      <c r="C124" s="83" t="s">
        <v>2070</v>
      </c>
      <c r="D124" s="83"/>
      <c r="E124" s="84">
        <v>1</v>
      </c>
      <c r="F124" s="84" t="s">
        <v>6213</v>
      </c>
      <c r="G124" s="84" t="s">
        <v>6213</v>
      </c>
      <c r="H124" s="84" t="s">
        <v>6213</v>
      </c>
      <c r="I124" s="84" t="s">
        <v>6213</v>
      </c>
      <c r="J124" s="85" t="s">
        <v>6213</v>
      </c>
      <c r="K124" s="84">
        <v>0</v>
      </c>
      <c r="L124" s="84">
        <v>0</v>
      </c>
      <c r="M124" s="84">
        <v>0</v>
      </c>
      <c r="N124" s="85">
        <v>1</v>
      </c>
      <c r="O124" s="86">
        <v>55735</v>
      </c>
    </row>
    <row r="125" spans="1:15" ht="17">
      <c r="A125" s="276"/>
      <c r="B125" s="276"/>
      <c r="C125" s="83" t="s">
        <v>5432</v>
      </c>
      <c r="D125" s="83"/>
      <c r="E125" s="84">
        <v>1</v>
      </c>
      <c r="F125" s="84" t="s">
        <v>6213</v>
      </c>
      <c r="G125" s="84">
        <v>1</v>
      </c>
      <c r="H125" s="84" t="s">
        <v>6213</v>
      </c>
      <c r="I125" s="84" t="s">
        <v>6213</v>
      </c>
      <c r="J125" s="85">
        <v>1</v>
      </c>
      <c r="K125" s="84">
        <v>1</v>
      </c>
      <c r="L125" s="84">
        <v>1</v>
      </c>
      <c r="M125" s="84">
        <v>1</v>
      </c>
      <c r="N125" s="85">
        <v>0</v>
      </c>
      <c r="O125" s="86">
        <v>103035</v>
      </c>
    </row>
    <row r="126" spans="1:15" ht="17">
      <c r="A126" s="276"/>
      <c r="B126" s="276"/>
      <c r="C126" s="83" t="s">
        <v>6248</v>
      </c>
      <c r="D126" s="83"/>
      <c r="E126" s="84">
        <v>4</v>
      </c>
      <c r="F126" s="84" t="s">
        <v>6213</v>
      </c>
      <c r="G126" s="84" t="s">
        <v>6213</v>
      </c>
      <c r="H126" s="84" t="s">
        <v>6213</v>
      </c>
      <c r="I126" s="84" t="s">
        <v>6213</v>
      </c>
      <c r="J126" s="85" t="s">
        <v>6213</v>
      </c>
      <c r="K126" s="84">
        <v>1</v>
      </c>
      <c r="L126" s="84">
        <v>1</v>
      </c>
      <c r="M126" s="84">
        <v>1</v>
      </c>
      <c r="N126" s="85">
        <v>1</v>
      </c>
      <c r="O126" s="86">
        <v>25725</v>
      </c>
    </row>
    <row r="127" spans="1:15">
      <c r="A127" s="276"/>
      <c r="B127" s="276"/>
      <c r="C127" s="83" t="s">
        <v>2073</v>
      </c>
      <c r="D127" s="83"/>
      <c r="E127" s="84">
        <v>3</v>
      </c>
      <c r="F127" s="84">
        <v>2</v>
      </c>
      <c r="G127" s="87">
        <v>0</v>
      </c>
      <c r="H127" s="87">
        <v>0</v>
      </c>
      <c r="I127" s="87">
        <v>0</v>
      </c>
      <c r="J127" s="88">
        <v>0</v>
      </c>
      <c r="K127" s="84">
        <v>2</v>
      </c>
      <c r="L127" s="84">
        <v>0</v>
      </c>
      <c r="M127" s="84">
        <v>2</v>
      </c>
      <c r="N127" s="85">
        <v>1</v>
      </c>
      <c r="O127" s="86">
        <v>177331</v>
      </c>
    </row>
    <row r="128" spans="1:15" ht="17">
      <c r="A128" s="276"/>
      <c r="B128" s="276"/>
      <c r="C128" s="83" t="s">
        <v>2074</v>
      </c>
      <c r="D128" s="83"/>
      <c r="E128" s="84">
        <v>2</v>
      </c>
      <c r="F128" s="84" t="s">
        <v>6213</v>
      </c>
      <c r="G128" s="84" t="s">
        <v>6213</v>
      </c>
      <c r="H128" s="84" t="s">
        <v>6213</v>
      </c>
      <c r="I128" s="84" t="s">
        <v>6213</v>
      </c>
      <c r="J128" s="85">
        <v>1</v>
      </c>
      <c r="K128" s="84">
        <v>0</v>
      </c>
      <c r="L128" s="84">
        <v>2</v>
      </c>
      <c r="M128" s="84">
        <v>1</v>
      </c>
      <c r="N128" s="85">
        <v>0</v>
      </c>
      <c r="O128" s="86">
        <v>115690</v>
      </c>
    </row>
    <row r="129" spans="1:15" ht="17">
      <c r="A129" s="276"/>
      <c r="B129" s="276"/>
      <c r="C129" s="83" t="s">
        <v>2077</v>
      </c>
      <c r="D129" s="83"/>
      <c r="E129" s="84">
        <v>2</v>
      </c>
      <c r="F129" s="84">
        <v>1</v>
      </c>
      <c r="G129" s="84">
        <v>1</v>
      </c>
      <c r="H129" s="84" t="s">
        <v>6213</v>
      </c>
      <c r="I129" s="84" t="s">
        <v>6213</v>
      </c>
      <c r="J129" s="85" t="s">
        <v>6213</v>
      </c>
      <c r="K129" s="84">
        <v>1</v>
      </c>
      <c r="L129" s="84">
        <v>0</v>
      </c>
      <c r="M129" s="84">
        <v>2</v>
      </c>
      <c r="N129" s="85">
        <v>1</v>
      </c>
      <c r="O129" s="86">
        <v>63055</v>
      </c>
    </row>
    <row r="130" spans="1:15" ht="17">
      <c r="A130" s="276"/>
      <c r="B130" s="276"/>
      <c r="C130" s="83" t="s">
        <v>2078</v>
      </c>
      <c r="D130" s="83"/>
      <c r="E130" s="84">
        <v>1</v>
      </c>
      <c r="F130" s="84" t="s">
        <v>6213</v>
      </c>
      <c r="G130" s="84" t="s">
        <v>6213</v>
      </c>
      <c r="H130" s="84" t="s">
        <v>6213</v>
      </c>
      <c r="I130" s="84" t="s">
        <v>6213</v>
      </c>
      <c r="J130" s="85" t="s">
        <v>6213</v>
      </c>
      <c r="K130" s="84">
        <v>0</v>
      </c>
      <c r="L130" s="84">
        <v>0</v>
      </c>
      <c r="M130" s="84">
        <v>0</v>
      </c>
      <c r="N130" s="85">
        <v>1</v>
      </c>
      <c r="O130" s="86">
        <v>152446</v>
      </c>
    </row>
    <row r="131" spans="1:15" ht="17">
      <c r="A131" s="276"/>
      <c r="B131" s="276"/>
      <c r="C131" s="83" t="s">
        <v>2079</v>
      </c>
      <c r="D131" s="83"/>
      <c r="E131" s="84" t="s">
        <v>6213</v>
      </c>
      <c r="F131" s="84" t="s">
        <v>6213</v>
      </c>
      <c r="G131" s="84" t="s">
        <v>6213</v>
      </c>
      <c r="H131" s="84">
        <v>1</v>
      </c>
      <c r="I131" s="84" t="s">
        <v>6213</v>
      </c>
      <c r="J131" s="85" t="s">
        <v>6213</v>
      </c>
      <c r="K131" s="84">
        <v>0</v>
      </c>
      <c r="L131" s="84">
        <v>0</v>
      </c>
      <c r="M131" s="84">
        <v>1</v>
      </c>
      <c r="N131" s="85">
        <v>0</v>
      </c>
      <c r="O131" s="86">
        <v>26656</v>
      </c>
    </row>
    <row r="132" spans="1:15" ht="17">
      <c r="A132" s="276"/>
      <c r="B132" s="276"/>
      <c r="C132" s="83" t="s">
        <v>2080</v>
      </c>
      <c r="D132" s="83"/>
      <c r="E132" s="84">
        <v>1</v>
      </c>
      <c r="F132" s="84">
        <v>2</v>
      </c>
      <c r="G132" s="84" t="s">
        <v>6213</v>
      </c>
      <c r="H132" s="84" t="s">
        <v>6213</v>
      </c>
      <c r="I132" s="84" t="s">
        <v>6213</v>
      </c>
      <c r="J132" s="85">
        <v>1</v>
      </c>
      <c r="K132" s="84">
        <v>0</v>
      </c>
      <c r="L132" s="84">
        <v>1</v>
      </c>
      <c r="M132" s="84">
        <v>0</v>
      </c>
      <c r="N132" s="85">
        <v>3</v>
      </c>
      <c r="O132" s="86">
        <v>7530</v>
      </c>
    </row>
    <row r="133" spans="1:15" ht="17">
      <c r="A133" s="276"/>
      <c r="B133" s="276"/>
      <c r="C133" s="83" t="s">
        <v>2336</v>
      </c>
      <c r="D133" s="83"/>
      <c r="E133" s="84">
        <v>3</v>
      </c>
      <c r="F133" s="84" t="s">
        <v>6213</v>
      </c>
      <c r="G133" s="84">
        <v>1</v>
      </c>
      <c r="H133" s="84" t="s">
        <v>6213</v>
      </c>
      <c r="I133" s="84" t="s">
        <v>6213</v>
      </c>
      <c r="J133" s="85" t="s">
        <v>6213</v>
      </c>
      <c r="K133" s="84">
        <v>1</v>
      </c>
      <c r="L133" s="84">
        <v>1</v>
      </c>
      <c r="M133" s="84">
        <v>0</v>
      </c>
      <c r="N133" s="85">
        <v>2</v>
      </c>
      <c r="O133" s="86">
        <v>118491</v>
      </c>
    </row>
    <row r="134" spans="1:15" ht="17">
      <c r="A134" s="276"/>
      <c r="B134" s="276"/>
      <c r="C134" s="83" t="s">
        <v>2083</v>
      </c>
      <c r="D134" s="83"/>
      <c r="E134" s="84">
        <v>1</v>
      </c>
      <c r="F134" s="84">
        <v>1</v>
      </c>
      <c r="G134" s="84">
        <v>1</v>
      </c>
      <c r="H134" s="84" t="s">
        <v>6213</v>
      </c>
      <c r="I134" s="84" t="s">
        <v>6213</v>
      </c>
      <c r="J134" s="85" t="s">
        <v>6213</v>
      </c>
      <c r="K134" s="84">
        <v>0</v>
      </c>
      <c r="L134" s="84">
        <v>0</v>
      </c>
      <c r="M134" s="84">
        <v>1</v>
      </c>
      <c r="N134" s="85">
        <v>2</v>
      </c>
      <c r="O134" s="86">
        <v>216553</v>
      </c>
    </row>
    <row r="135" spans="1:15" ht="17">
      <c r="A135" s="276"/>
      <c r="B135" s="276"/>
      <c r="C135" s="83" t="s">
        <v>6249</v>
      </c>
      <c r="D135" s="83"/>
      <c r="E135" s="84">
        <v>1</v>
      </c>
      <c r="F135" s="84" t="s">
        <v>6213</v>
      </c>
      <c r="G135" s="84" t="s">
        <v>6213</v>
      </c>
      <c r="H135" s="84" t="s">
        <v>6213</v>
      </c>
      <c r="I135" s="84" t="s">
        <v>6213</v>
      </c>
      <c r="J135" s="85" t="s">
        <v>6213</v>
      </c>
      <c r="K135" s="84">
        <v>0</v>
      </c>
      <c r="L135" s="84">
        <v>1</v>
      </c>
      <c r="M135" s="84">
        <v>0</v>
      </c>
      <c r="N135" s="85">
        <v>0</v>
      </c>
      <c r="O135" s="86">
        <v>7289</v>
      </c>
    </row>
    <row r="136" spans="1:15" ht="17">
      <c r="A136" s="276"/>
      <c r="B136" s="276"/>
      <c r="C136" s="83" t="s">
        <v>6250</v>
      </c>
      <c r="D136" s="83"/>
      <c r="E136" s="84">
        <v>1</v>
      </c>
      <c r="F136" s="84" t="s">
        <v>6213</v>
      </c>
      <c r="G136" s="84" t="s">
        <v>6213</v>
      </c>
      <c r="H136" s="84" t="s">
        <v>6213</v>
      </c>
      <c r="I136" s="84" t="s">
        <v>6213</v>
      </c>
      <c r="J136" s="85" t="s">
        <v>6213</v>
      </c>
      <c r="K136" s="84">
        <v>1</v>
      </c>
      <c r="L136" s="84">
        <v>0</v>
      </c>
      <c r="M136" s="84">
        <v>0</v>
      </c>
      <c r="N136" s="85">
        <v>0</v>
      </c>
      <c r="O136" s="86">
        <v>34291</v>
      </c>
    </row>
    <row r="137" spans="1:15" ht="17">
      <c r="A137" s="276"/>
      <c r="B137" s="276"/>
      <c r="C137" s="83" t="s">
        <v>6251</v>
      </c>
      <c r="D137" s="83"/>
      <c r="E137" s="84">
        <v>1</v>
      </c>
      <c r="F137" s="84" t="s">
        <v>6213</v>
      </c>
      <c r="G137" s="84" t="s">
        <v>6213</v>
      </c>
      <c r="H137" s="84" t="s">
        <v>6213</v>
      </c>
      <c r="I137" s="84" t="s">
        <v>6213</v>
      </c>
      <c r="J137" s="85" t="s">
        <v>6213</v>
      </c>
      <c r="K137" s="84">
        <v>0</v>
      </c>
      <c r="L137" s="84">
        <v>1</v>
      </c>
      <c r="M137" s="84">
        <v>0</v>
      </c>
      <c r="N137" s="85">
        <v>0</v>
      </c>
      <c r="O137" s="86">
        <v>55345</v>
      </c>
    </row>
    <row r="138" spans="1:15" ht="17">
      <c r="A138" s="276"/>
      <c r="B138" s="276"/>
      <c r="C138" s="83" t="s">
        <v>2547</v>
      </c>
      <c r="D138" s="83"/>
      <c r="E138" s="84">
        <v>4</v>
      </c>
      <c r="F138" s="84" t="s">
        <v>6213</v>
      </c>
      <c r="G138" s="84" t="s">
        <v>6213</v>
      </c>
      <c r="H138" s="84" t="s">
        <v>6213</v>
      </c>
      <c r="I138" s="84" t="s">
        <v>6213</v>
      </c>
      <c r="J138" s="85" t="s">
        <v>6213</v>
      </c>
      <c r="K138" s="84">
        <v>0</v>
      </c>
      <c r="L138" s="84">
        <v>2</v>
      </c>
      <c r="M138" s="84">
        <v>2</v>
      </c>
      <c r="N138" s="85">
        <v>0</v>
      </c>
      <c r="O138" s="86">
        <v>244259</v>
      </c>
    </row>
    <row r="139" spans="1:15" ht="17">
      <c r="A139" s="276"/>
      <c r="B139" s="276"/>
      <c r="C139" s="83" t="s">
        <v>6252</v>
      </c>
      <c r="D139" s="83"/>
      <c r="E139" s="84">
        <v>11</v>
      </c>
      <c r="F139" s="84" t="s">
        <v>6213</v>
      </c>
      <c r="G139" s="84">
        <v>1</v>
      </c>
      <c r="H139" s="84" t="s">
        <v>6213</v>
      </c>
      <c r="I139" s="84" t="s">
        <v>6213</v>
      </c>
      <c r="J139" s="85" t="s">
        <v>6213</v>
      </c>
      <c r="K139" s="84">
        <v>1</v>
      </c>
      <c r="L139" s="84">
        <v>3</v>
      </c>
      <c r="M139" s="84">
        <v>3</v>
      </c>
      <c r="N139" s="85">
        <v>5</v>
      </c>
      <c r="O139" s="86">
        <v>535472</v>
      </c>
    </row>
    <row r="140" spans="1:15" ht="17">
      <c r="A140" s="276"/>
      <c r="B140" s="276"/>
      <c r="C140" s="83" t="s">
        <v>6253</v>
      </c>
      <c r="D140" s="83"/>
      <c r="E140" s="84" t="s">
        <v>6213</v>
      </c>
      <c r="F140" s="84" t="s">
        <v>6213</v>
      </c>
      <c r="G140" s="84">
        <v>1</v>
      </c>
      <c r="H140" s="84" t="s">
        <v>6213</v>
      </c>
      <c r="I140" s="84" t="s">
        <v>6213</v>
      </c>
      <c r="J140" s="85" t="s">
        <v>6213</v>
      </c>
      <c r="K140" s="84">
        <v>0</v>
      </c>
      <c r="L140" s="84">
        <v>0</v>
      </c>
      <c r="M140" s="84">
        <v>1</v>
      </c>
      <c r="N140" s="85">
        <v>0</v>
      </c>
      <c r="O140" s="86">
        <v>139011</v>
      </c>
    </row>
    <row r="141" spans="1:15" ht="17">
      <c r="A141" s="276"/>
      <c r="B141" s="276"/>
      <c r="C141" s="83" t="s">
        <v>2085</v>
      </c>
      <c r="D141" s="83"/>
      <c r="E141" s="84">
        <v>1</v>
      </c>
      <c r="F141" s="84" t="s">
        <v>6213</v>
      </c>
      <c r="G141" s="84" t="s">
        <v>6213</v>
      </c>
      <c r="H141" s="84" t="s">
        <v>6213</v>
      </c>
      <c r="I141" s="84" t="s">
        <v>6213</v>
      </c>
      <c r="J141" s="85" t="s">
        <v>6213</v>
      </c>
      <c r="K141" s="84">
        <v>0</v>
      </c>
      <c r="L141" s="84">
        <v>0</v>
      </c>
      <c r="M141" s="84">
        <v>0</v>
      </c>
      <c r="N141" s="85">
        <v>1</v>
      </c>
      <c r="O141" s="86">
        <v>26867</v>
      </c>
    </row>
    <row r="142" spans="1:15">
      <c r="A142" s="276"/>
      <c r="B142" s="276"/>
      <c r="C142" s="83" t="s">
        <v>6254</v>
      </c>
      <c r="D142" s="83"/>
      <c r="E142" s="84">
        <v>1</v>
      </c>
      <c r="F142" s="87">
        <v>0</v>
      </c>
      <c r="G142" s="87">
        <v>0</v>
      </c>
      <c r="H142" s="87">
        <v>0</v>
      </c>
      <c r="I142" s="87">
        <v>0</v>
      </c>
      <c r="J142" s="88">
        <v>0</v>
      </c>
      <c r="K142" s="84">
        <v>0</v>
      </c>
      <c r="L142" s="84">
        <v>0</v>
      </c>
      <c r="M142" s="84">
        <v>1</v>
      </c>
      <c r="N142" s="85">
        <v>0</v>
      </c>
      <c r="O142" s="86">
        <v>59385</v>
      </c>
    </row>
    <row r="143" spans="1:15" ht="17">
      <c r="A143" s="276"/>
      <c r="B143" s="276"/>
      <c r="C143" s="83" t="s">
        <v>2086</v>
      </c>
      <c r="D143" s="83"/>
      <c r="E143" s="84">
        <v>4</v>
      </c>
      <c r="F143" s="84">
        <v>4</v>
      </c>
      <c r="G143" s="84">
        <v>1</v>
      </c>
      <c r="H143" s="84" t="s">
        <v>6213</v>
      </c>
      <c r="I143" s="84" t="s">
        <v>6213</v>
      </c>
      <c r="J143" s="85" t="s">
        <v>6213</v>
      </c>
      <c r="K143" s="84">
        <v>1</v>
      </c>
      <c r="L143" s="84">
        <v>1</v>
      </c>
      <c r="M143" s="84">
        <v>2</v>
      </c>
      <c r="N143" s="85">
        <v>5</v>
      </c>
      <c r="O143" s="86">
        <v>171698</v>
      </c>
    </row>
    <row r="144" spans="1:15" ht="17">
      <c r="A144" s="276"/>
      <c r="B144" s="276"/>
      <c r="C144" s="83" t="s">
        <v>6255</v>
      </c>
      <c r="D144" s="83"/>
      <c r="E144" s="84">
        <v>1</v>
      </c>
      <c r="F144" s="84" t="s">
        <v>6213</v>
      </c>
      <c r="G144" s="84" t="s">
        <v>6213</v>
      </c>
      <c r="H144" s="84" t="s">
        <v>6213</v>
      </c>
      <c r="I144" s="84" t="s">
        <v>6213</v>
      </c>
      <c r="J144" s="85" t="s">
        <v>6213</v>
      </c>
      <c r="K144" s="84">
        <v>0</v>
      </c>
      <c r="L144" s="84">
        <v>0</v>
      </c>
      <c r="M144" s="84">
        <v>1</v>
      </c>
      <c r="N144" s="85">
        <v>0</v>
      </c>
      <c r="O144" s="86">
        <v>13491</v>
      </c>
    </row>
    <row r="145" spans="1:15" ht="17">
      <c r="A145" s="276"/>
      <c r="B145" s="276"/>
      <c r="C145" s="83" t="s">
        <v>2089</v>
      </c>
      <c r="D145" s="83"/>
      <c r="E145" s="84">
        <v>1</v>
      </c>
      <c r="F145" s="84" t="s">
        <v>6213</v>
      </c>
      <c r="G145" s="84" t="s">
        <v>6213</v>
      </c>
      <c r="H145" s="84" t="s">
        <v>6213</v>
      </c>
      <c r="I145" s="84" t="s">
        <v>6213</v>
      </c>
      <c r="J145" s="85" t="s">
        <v>6213</v>
      </c>
      <c r="K145" s="84">
        <v>0</v>
      </c>
      <c r="L145" s="84">
        <v>1</v>
      </c>
      <c r="M145" s="84">
        <v>0</v>
      </c>
      <c r="N145" s="85">
        <v>0</v>
      </c>
      <c r="O145" s="86">
        <v>14146</v>
      </c>
    </row>
    <row r="146" spans="1:15" ht="17">
      <c r="A146" s="276"/>
      <c r="B146" s="276"/>
      <c r="C146" s="83" t="s">
        <v>2090</v>
      </c>
      <c r="D146" s="83"/>
      <c r="E146" s="84" t="s">
        <v>6213</v>
      </c>
      <c r="F146" s="84" t="s">
        <v>6213</v>
      </c>
      <c r="G146" s="84">
        <v>1</v>
      </c>
      <c r="H146" s="84" t="s">
        <v>6213</v>
      </c>
      <c r="I146" s="84" t="s">
        <v>6213</v>
      </c>
      <c r="J146" s="85" t="s">
        <v>6213</v>
      </c>
      <c r="K146" s="84">
        <v>0</v>
      </c>
      <c r="L146" s="84">
        <v>0</v>
      </c>
      <c r="M146" s="84">
        <v>0</v>
      </c>
      <c r="N146" s="85">
        <v>1</v>
      </c>
      <c r="O146" s="86">
        <v>86269</v>
      </c>
    </row>
    <row r="147" spans="1:15" ht="17">
      <c r="A147" s="276"/>
      <c r="B147" s="276"/>
      <c r="C147" s="83" t="s">
        <v>2091</v>
      </c>
      <c r="D147" s="83"/>
      <c r="E147" s="84">
        <v>3</v>
      </c>
      <c r="F147" s="84" t="s">
        <v>6213</v>
      </c>
      <c r="G147" s="84">
        <v>1</v>
      </c>
      <c r="H147" s="84" t="s">
        <v>6213</v>
      </c>
      <c r="I147" s="84" t="s">
        <v>6213</v>
      </c>
      <c r="J147" s="85" t="s">
        <v>6213</v>
      </c>
      <c r="K147" s="84">
        <v>0</v>
      </c>
      <c r="L147" s="84">
        <v>0</v>
      </c>
      <c r="M147" s="84">
        <v>2</v>
      </c>
      <c r="N147" s="85">
        <v>2</v>
      </c>
      <c r="O147" s="86">
        <v>160891</v>
      </c>
    </row>
    <row r="148" spans="1:15" ht="17">
      <c r="A148" s="276"/>
      <c r="B148" s="276"/>
      <c r="C148" s="83" t="s">
        <v>2092</v>
      </c>
      <c r="D148" s="83"/>
      <c r="E148" s="84" t="s">
        <v>6213</v>
      </c>
      <c r="F148" s="84" t="s">
        <v>6213</v>
      </c>
      <c r="G148" s="84">
        <v>1</v>
      </c>
      <c r="H148" s="84" t="s">
        <v>6213</v>
      </c>
      <c r="I148" s="84" t="s">
        <v>6213</v>
      </c>
      <c r="J148" s="85" t="s">
        <v>6213</v>
      </c>
      <c r="K148" s="84">
        <v>0</v>
      </c>
      <c r="L148" s="84">
        <v>0</v>
      </c>
      <c r="M148" s="84">
        <v>0</v>
      </c>
      <c r="N148" s="85">
        <v>1</v>
      </c>
      <c r="O148" s="86">
        <v>11907</v>
      </c>
    </row>
    <row r="149" spans="1:15" ht="17">
      <c r="A149" s="276"/>
      <c r="B149" s="276"/>
      <c r="C149" s="83" t="s">
        <v>6256</v>
      </c>
      <c r="D149" s="83"/>
      <c r="E149" s="84" t="s">
        <v>6213</v>
      </c>
      <c r="F149" s="84">
        <v>1</v>
      </c>
      <c r="G149" s="84" t="s">
        <v>6213</v>
      </c>
      <c r="H149" s="84" t="s">
        <v>6213</v>
      </c>
      <c r="I149" s="84" t="s">
        <v>6213</v>
      </c>
      <c r="J149" s="85" t="s">
        <v>6213</v>
      </c>
      <c r="K149" s="84">
        <v>0</v>
      </c>
      <c r="L149" s="84">
        <v>0</v>
      </c>
      <c r="M149" s="84">
        <v>0</v>
      </c>
      <c r="N149" s="85">
        <v>1</v>
      </c>
      <c r="O149" s="86">
        <v>19300</v>
      </c>
    </row>
    <row r="150" spans="1:15" ht="17">
      <c r="A150" s="276"/>
      <c r="B150" s="276"/>
      <c r="C150" s="83" t="s">
        <v>6257</v>
      </c>
      <c r="D150" s="83"/>
      <c r="E150" s="84" t="s">
        <v>6213</v>
      </c>
      <c r="F150" s="84">
        <v>1</v>
      </c>
      <c r="G150" s="84" t="s">
        <v>6213</v>
      </c>
      <c r="H150" s="84" t="s">
        <v>6213</v>
      </c>
      <c r="I150" s="84" t="s">
        <v>6213</v>
      </c>
      <c r="J150" s="85" t="s">
        <v>6213</v>
      </c>
      <c r="K150" s="84">
        <v>0</v>
      </c>
      <c r="L150" s="84">
        <v>0</v>
      </c>
      <c r="M150" s="84">
        <v>0</v>
      </c>
      <c r="N150" s="85">
        <v>1</v>
      </c>
      <c r="O150" s="86">
        <v>96378</v>
      </c>
    </row>
    <row r="151" spans="1:15" ht="17">
      <c r="A151" s="276"/>
      <c r="B151" s="276"/>
      <c r="C151" s="83" t="s">
        <v>2094</v>
      </c>
      <c r="D151" s="83"/>
      <c r="E151" s="84">
        <v>1</v>
      </c>
      <c r="F151" s="84" t="s">
        <v>6213</v>
      </c>
      <c r="G151" s="84" t="s">
        <v>6213</v>
      </c>
      <c r="H151" s="84" t="s">
        <v>6213</v>
      </c>
      <c r="I151" s="84" t="s">
        <v>6213</v>
      </c>
      <c r="J151" s="85" t="s">
        <v>6213</v>
      </c>
      <c r="K151" s="84">
        <v>0</v>
      </c>
      <c r="L151" s="84">
        <v>1</v>
      </c>
      <c r="M151" s="84">
        <v>0</v>
      </c>
      <c r="N151" s="85">
        <v>0</v>
      </c>
      <c r="O151" s="86">
        <v>11447</v>
      </c>
    </row>
    <row r="152" spans="1:15" ht="17">
      <c r="A152" s="276"/>
      <c r="B152" s="276"/>
      <c r="C152" s="83" t="s">
        <v>2095</v>
      </c>
      <c r="D152" s="83"/>
      <c r="E152" s="84" t="s">
        <v>6213</v>
      </c>
      <c r="F152" s="84" t="s">
        <v>6213</v>
      </c>
      <c r="G152" s="84">
        <v>1</v>
      </c>
      <c r="H152" s="84" t="s">
        <v>6213</v>
      </c>
      <c r="I152" s="84" t="s">
        <v>6213</v>
      </c>
      <c r="J152" s="85" t="s">
        <v>6213</v>
      </c>
      <c r="K152" s="84">
        <v>0</v>
      </c>
      <c r="L152" s="84">
        <v>1</v>
      </c>
      <c r="M152" s="84">
        <v>0</v>
      </c>
      <c r="N152" s="85">
        <v>0</v>
      </c>
      <c r="O152" s="86">
        <v>41438</v>
      </c>
    </row>
    <row r="153" spans="1:15" ht="17">
      <c r="A153" s="276"/>
      <c r="B153" s="276"/>
      <c r="C153" s="83" t="s">
        <v>6258</v>
      </c>
      <c r="D153" s="83"/>
      <c r="E153" s="84">
        <v>2</v>
      </c>
      <c r="F153" s="84" t="s">
        <v>6213</v>
      </c>
      <c r="G153" s="84">
        <v>2</v>
      </c>
      <c r="H153" s="84" t="s">
        <v>6213</v>
      </c>
      <c r="I153" s="84" t="s">
        <v>6213</v>
      </c>
      <c r="J153" s="85" t="s">
        <v>6213</v>
      </c>
      <c r="K153" s="84">
        <v>2</v>
      </c>
      <c r="L153" s="84">
        <v>0</v>
      </c>
      <c r="M153" s="84">
        <v>1</v>
      </c>
      <c r="N153" s="85">
        <v>1</v>
      </c>
      <c r="O153" s="86">
        <v>200128</v>
      </c>
    </row>
    <row r="154" spans="1:15" ht="17">
      <c r="A154" s="276"/>
      <c r="B154" s="276"/>
      <c r="C154" s="83" t="s">
        <v>6259</v>
      </c>
      <c r="D154" s="83"/>
      <c r="E154" s="84" t="s">
        <v>6213</v>
      </c>
      <c r="F154" s="84">
        <v>2</v>
      </c>
      <c r="G154" s="84" t="s">
        <v>6213</v>
      </c>
      <c r="H154" s="84" t="s">
        <v>6213</v>
      </c>
      <c r="I154" s="84" t="s">
        <v>6213</v>
      </c>
      <c r="J154" s="85" t="s">
        <v>6213</v>
      </c>
      <c r="K154" s="84">
        <v>0</v>
      </c>
      <c r="L154" s="84">
        <v>0</v>
      </c>
      <c r="M154" s="84">
        <v>1</v>
      </c>
      <c r="N154" s="85">
        <v>1</v>
      </c>
      <c r="O154" s="86">
        <v>93219</v>
      </c>
    </row>
    <row r="155" spans="1:15" ht="17">
      <c r="A155" s="276"/>
      <c r="B155" s="276"/>
      <c r="C155" s="83" t="s">
        <v>2097</v>
      </c>
      <c r="D155" s="83"/>
      <c r="E155" s="84">
        <v>1</v>
      </c>
      <c r="F155" s="84" t="s">
        <v>6213</v>
      </c>
      <c r="G155" s="84" t="s">
        <v>6213</v>
      </c>
      <c r="H155" s="84" t="s">
        <v>6213</v>
      </c>
      <c r="I155" s="84" t="s">
        <v>6213</v>
      </c>
      <c r="J155" s="85" t="s">
        <v>6213</v>
      </c>
      <c r="K155" s="84">
        <v>0</v>
      </c>
      <c r="L155" s="84">
        <v>0</v>
      </c>
      <c r="M155" s="84">
        <v>0</v>
      </c>
      <c r="N155" s="85">
        <v>1</v>
      </c>
      <c r="O155" s="86">
        <v>201</v>
      </c>
    </row>
    <row r="156" spans="1:15" ht="17">
      <c r="A156" s="276"/>
      <c r="B156" s="276"/>
      <c r="C156" s="83" t="s">
        <v>6260</v>
      </c>
      <c r="D156" s="83"/>
      <c r="E156" s="84">
        <v>6</v>
      </c>
      <c r="F156" s="84">
        <v>1</v>
      </c>
      <c r="G156" s="84" t="s">
        <v>6213</v>
      </c>
      <c r="H156" s="84" t="s">
        <v>6213</v>
      </c>
      <c r="I156" s="84" t="s">
        <v>6213</v>
      </c>
      <c r="J156" s="85" t="s">
        <v>6213</v>
      </c>
      <c r="K156" s="84">
        <v>2</v>
      </c>
      <c r="L156" s="84">
        <v>3</v>
      </c>
      <c r="M156" s="84">
        <v>0</v>
      </c>
      <c r="N156" s="85">
        <v>2</v>
      </c>
      <c r="O156" s="86">
        <v>297069</v>
      </c>
    </row>
    <row r="157" spans="1:15" ht="17">
      <c r="A157" s="276"/>
      <c r="B157" s="276"/>
      <c r="C157" s="83" t="s">
        <v>6261</v>
      </c>
      <c r="D157" s="83"/>
      <c r="E157" s="84" t="s">
        <v>6213</v>
      </c>
      <c r="F157" s="84" t="s">
        <v>6213</v>
      </c>
      <c r="G157" s="84">
        <v>1</v>
      </c>
      <c r="H157" s="84" t="s">
        <v>6213</v>
      </c>
      <c r="I157" s="84" t="s">
        <v>6213</v>
      </c>
      <c r="J157" s="85" t="s">
        <v>6213</v>
      </c>
      <c r="K157" s="84">
        <v>0</v>
      </c>
      <c r="L157" s="84">
        <v>0</v>
      </c>
      <c r="M157" s="84">
        <v>1</v>
      </c>
      <c r="N157" s="85">
        <v>0</v>
      </c>
      <c r="O157" s="86">
        <v>111198</v>
      </c>
    </row>
    <row r="158" spans="1:15" ht="17">
      <c r="A158" s="276"/>
      <c r="B158" s="276"/>
      <c r="C158" s="83" t="s">
        <v>6262</v>
      </c>
      <c r="D158" s="83"/>
      <c r="E158" s="84" t="s">
        <v>6213</v>
      </c>
      <c r="F158" s="84" t="s">
        <v>6213</v>
      </c>
      <c r="G158" s="84">
        <v>1</v>
      </c>
      <c r="H158" s="84" t="s">
        <v>6213</v>
      </c>
      <c r="I158" s="84" t="s">
        <v>6213</v>
      </c>
      <c r="J158" s="85" t="s">
        <v>6213</v>
      </c>
      <c r="K158" s="84">
        <v>0</v>
      </c>
      <c r="L158" s="84">
        <v>1</v>
      </c>
      <c r="M158" s="84">
        <v>0</v>
      </c>
      <c r="N158" s="85">
        <v>0</v>
      </c>
      <c r="O158" s="86">
        <v>31264</v>
      </c>
    </row>
    <row r="159" spans="1:15" ht="17">
      <c r="A159" s="276"/>
      <c r="B159" s="276"/>
      <c r="C159" s="83" t="s">
        <v>2104</v>
      </c>
      <c r="D159" s="83"/>
      <c r="E159" s="84" t="s">
        <v>6213</v>
      </c>
      <c r="F159" s="84" t="s">
        <v>6213</v>
      </c>
      <c r="G159" s="84">
        <v>1</v>
      </c>
      <c r="H159" s="84" t="s">
        <v>6213</v>
      </c>
      <c r="I159" s="84" t="s">
        <v>6213</v>
      </c>
      <c r="J159" s="85" t="s">
        <v>6213</v>
      </c>
      <c r="K159" s="84">
        <v>0</v>
      </c>
      <c r="L159" s="84">
        <v>1</v>
      </c>
      <c r="M159" s="84">
        <v>0</v>
      </c>
      <c r="N159" s="85">
        <v>0</v>
      </c>
      <c r="O159" s="86">
        <v>60672</v>
      </c>
    </row>
    <row r="160" spans="1:15" ht="17">
      <c r="A160" s="276"/>
      <c r="B160" s="276"/>
      <c r="C160" s="83" t="s">
        <v>2105</v>
      </c>
      <c r="D160" s="83"/>
      <c r="E160" s="84">
        <v>1</v>
      </c>
      <c r="F160" s="84" t="s">
        <v>6213</v>
      </c>
      <c r="G160" s="84" t="s">
        <v>6213</v>
      </c>
      <c r="H160" s="84" t="s">
        <v>6213</v>
      </c>
      <c r="I160" s="84" t="s">
        <v>6213</v>
      </c>
      <c r="J160" s="85" t="s">
        <v>6213</v>
      </c>
      <c r="K160" s="84">
        <v>1</v>
      </c>
      <c r="L160" s="84">
        <v>0</v>
      </c>
      <c r="M160" s="84">
        <v>0</v>
      </c>
      <c r="N160" s="85">
        <v>0</v>
      </c>
      <c r="O160" s="86">
        <v>86469</v>
      </c>
    </row>
    <row r="161" spans="1:15" ht="17">
      <c r="A161" s="276"/>
      <c r="B161" s="276"/>
      <c r="C161" s="83" t="s">
        <v>2106</v>
      </c>
      <c r="D161" s="83"/>
      <c r="E161" s="84" t="s">
        <v>6213</v>
      </c>
      <c r="F161" s="84" t="s">
        <v>6213</v>
      </c>
      <c r="G161" s="84">
        <v>1</v>
      </c>
      <c r="H161" s="84" t="s">
        <v>6213</v>
      </c>
      <c r="I161" s="84" t="s">
        <v>6213</v>
      </c>
      <c r="J161" s="85" t="s">
        <v>6213</v>
      </c>
      <c r="K161" s="84">
        <v>0</v>
      </c>
      <c r="L161" s="84">
        <v>1</v>
      </c>
      <c r="M161" s="84">
        <v>0</v>
      </c>
      <c r="N161" s="85">
        <v>0</v>
      </c>
      <c r="O161" s="86">
        <v>79222</v>
      </c>
    </row>
    <row r="162" spans="1:15" ht="17">
      <c r="A162" s="276"/>
      <c r="B162" s="276"/>
      <c r="C162" s="83" t="s">
        <v>5433</v>
      </c>
      <c r="D162" s="83"/>
      <c r="E162" s="84">
        <v>1</v>
      </c>
      <c r="F162" s="84" t="s">
        <v>6213</v>
      </c>
      <c r="G162" s="84" t="s">
        <v>6213</v>
      </c>
      <c r="H162" s="84" t="s">
        <v>6213</v>
      </c>
      <c r="I162" s="84" t="s">
        <v>6213</v>
      </c>
      <c r="J162" s="85" t="s">
        <v>6213</v>
      </c>
      <c r="K162" s="84">
        <v>0</v>
      </c>
      <c r="L162" s="84">
        <v>1</v>
      </c>
      <c r="M162" s="84">
        <v>0</v>
      </c>
      <c r="N162" s="85">
        <v>0</v>
      </c>
      <c r="O162" s="86">
        <v>59488</v>
      </c>
    </row>
    <row r="163" spans="1:15" ht="17">
      <c r="A163" s="276"/>
      <c r="B163" s="276"/>
      <c r="C163" s="83" t="s">
        <v>6263</v>
      </c>
      <c r="D163" s="83"/>
      <c r="E163" s="84">
        <v>1</v>
      </c>
      <c r="F163" s="84" t="s">
        <v>6213</v>
      </c>
      <c r="G163" s="84" t="s">
        <v>6213</v>
      </c>
      <c r="H163" s="84" t="s">
        <v>6213</v>
      </c>
      <c r="I163" s="84" t="s">
        <v>6213</v>
      </c>
      <c r="J163" s="85" t="s">
        <v>6213</v>
      </c>
      <c r="K163" s="84">
        <v>0</v>
      </c>
      <c r="L163" s="84">
        <v>0</v>
      </c>
      <c r="M163" s="84">
        <v>0</v>
      </c>
      <c r="N163" s="85">
        <v>1</v>
      </c>
      <c r="O163" s="86">
        <v>48144</v>
      </c>
    </row>
    <row r="164" spans="1:15" ht="17">
      <c r="A164" s="276"/>
      <c r="B164" s="276"/>
      <c r="C164" s="83" t="s">
        <v>2107</v>
      </c>
      <c r="D164" s="83"/>
      <c r="E164" s="84">
        <v>8</v>
      </c>
      <c r="F164" s="84" t="s">
        <v>6213</v>
      </c>
      <c r="G164" s="84" t="s">
        <v>6213</v>
      </c>
      <c r="H164" s="84" t="s">
        <v>6213</v>
      </c>
      <c r="I164" s="84" t="s">
        <v>6213</v>
      </c>
      <c r="J164" s="85" t="s">
        <v>6213</v>
      </c>
      <c r="K164" s="84">
        <v>2</v>
      </c>
      <c r="L164" s="84">
        <v>3</v>
      </c>
      <c r="M164" s="84">
        <v>3</v>
      </c>
      <c r="N164" s="85">
        <v>0</v>
      </c>
      <c r="O164" s="86">
        <v>157689</v>
      </c>
    </row>
    <row r="165" spans="1:15" ht="17">
      <c r="A165" s="276"/>
      <c r="B165" s="276"/>
      <c r="C165" s="83" t="s">
        <v>6264</v>
      </c>
      <c r="D165" s="83"/>
      <c r="E165" s="84">
        <v>1</v>
      </c>
      <c r="F165" s="84" t="s">
        <v>6213</v>
      </c>
      <c r="G165" s="84" t="s">
        <v>6213</v>
      </c>
      <c r="H165" s="84" t="s">
        <v>6213</v>
      </c>
      <c r="I165" s="84" t="s">
        <v>6213</v>
      </c>
      <c r="J165" s="85" t="s">
        <v>6213</v>
      </c>
      <c r="K165" s="84">
        <v>0</v>
      </c>
      <c r="L165" s="84">
        <v>0</v>
      </c>
      <c r="M165" s="84">
        <v>1</v>
      </c>
      <c r="N165" s="85">
        <v>0</v>
      </c>
      <c r="O165" s="86">
        <v>68207</v>
      </c>
    </row>
    <row r="166" spans="1:15" ht="17">
      <c r="A166" s="276"/>
      <c r="B166" s="276"/>
      <c r="C166" s="83" t="s">
        <v>2114</v>
      </c>
      <c r="D166" s="83"/>
      <c r="E166" s="84">
        <v>1</v>
      </c>
      <c r="F166" s="84" t="s">
        <v>6213</v>
      </c>
      <c r="G166" s="84" t="s">
        <v>6213</v>
      </c>
      <c r="H166" s="84" t="s">
        <v>6213</v>
      </c>
      <c r="I166" s="84" t="s">
        <v>6213</v>
      </c>
      <c r="J166" s="85" t="s">
        <v>6213</v>
      </c>
      <c r="K166" s="84">
        <v>0</v>
      </c>
      <c r="L166" s="84">
        <v>0</v>
      </c>
      <c r="M166" s="84">
        <v>1</v>
      </c>
      <c r="N166" s="85">
        <v>0</v>
      </c>
      <c r="O166" s="86">
        <v>20327</v>
      </c>
    </row>
    <row r="167" spans="1:15" ht="17">
      <c r="A167" s="276"/>
      <c r="B167" s="276"/>
      <c r="C167" s="83" t="s">
        <v>6265</v>
      </c>
      <c r="D167" s="83"/>
      <c r="E167" s="84">
        <v>15</v>
      </c>
      <c r="F167" s="84">
        <v>1</v>
      </c>
      <c r="G167" s="84">
        <v>2</v>
      </c>
      <c r="H167" s="84" t="s">
        <v>6213</v>
      </c>
      <c r="I167" s="84" t="s">
        <v>6213</v>
      </c>
      <c r="J167" s="85" t="s">
        <v>6213</v>
      </c>
      <c r="K167" s="84">
        <v>3</v>
      </c>
      <c r="L167" s="84">
        <v>3</v>
      </c>
      <c r="M167" s="84">
        <v>3</v>
      </c>
      <c r="N167" s="85">
        <v>9</v>
      </c>
      <c r="O167" s="86">
        <v>462654</v>
      </c>
    </row>
    <row r="168" spans="1:15" ht="17">
      <c r="A168" s="276"/>
      <c r="B168" s="276"/>
      <c r="C168" s="83" t="s">
        <v>2115</v>
      </c>
      <c r="D168" s="83"/>
      <c r="E168" s="84" t="s">
        <v>6213</v>
      </c>
      <c r="F168" s="84">
        <v>1</v>
      </c>
      <c r="G168" s="84" t="s">
        <v>6213</v>
      </c>
      <c r="H168" s="84" t="s">
        <v>6213</v>
      </c>
      <c r="I168" s="84" t="s">
        <v>6213</v>
      </c>
      <c r="J168" s="85" t="s">
        <v>6213</v>
      </c>
      <c r="K168" s="84">
        <v>0</v>
      </c>
      <c r="L168" s="84">
        <v>0</v>
      </c>
      <c r="M168" s="84">
        <v>0</v>
      </c>
      <c r="N168" s="85">
        <v>1</v>
      </c>
      <c r="O168" s="86">
        <v>30203</v>
      </c>
    </row>
    <row r="169" spans="1:15" ht="19">
      <c r="A169" s="276"/>
      <c r="B169" s="276"/>
      <c r="C169" s="83" t="s">
        <v>7324</v>
      </c>
      <c r="D169" s="83"/>
      <c r="E169" s="84">
        <v>187</v>
      </c>
      <c r="F169" s="84">
        <v>67</v>
      </c>
      <c r="G169" s="84">
        <v>81</v>
      </c>
      <c r="H169" s="84">
        <v>1</v>
      </c>
      <c r="I169" s="84">
        <v>2</v>
      </c>
      <c r="J169" s="85">
        <v>31</v>
      </c>
      <c r="K169" s="84">
        <v>69</v>
      </c>
      <c r="L169" s="84">
        <v>104</v>
      </c>
      <c r="M169" s="84">
        <v>110</v>
      </c>
      <c r="N169" s="85">
        <v>85</v>
      </c>
      <c r="O169" s="86">
        <v>4000587</v>
      </c>
    </row>
    <row r="170" spans="1:15" ht="17">
      <c r="A170" s="276"/>
      <c r="B170" s="276"/>
      <c r="C170" s="83" t="s">
        <v>6266</v>
      </c>
      <c r="D170" s="83"/>
      <c r="E170" s="84">
        <v>1</v>
      </c>
      <c r="F170" s="84" t="s">
        <v>6213</v>
      </c>
      <c r="G170" s="84" t="s">
        <v>6213</v>
      </c>
      <c r="H170" s="84" t="s">
        <v>6213</v>
      </c>
      <c r="I170" s="84" t="s">
        <v>6213</v>
      </c>
      <c r="J170" s="85" t="s">
        <v>6213</v>
      </c>
      <c r="K170" s="84">
        <v>0</v>
      </c>
      <c r="L170" s="84">
        <v>0</v>
      </c>
      <c r="M170" s="84">
        <v>0</v>
      </c>
      <c r="N170" s="85">
        <v>1</v>
      </c>
      <c r="O170" s="86">
        <v>30271</v>
      </c>
    </row>
    <row r="171" spans="1:15" ht="17">
      <c r="A171" s="276"/>
      <c r="B171" s="276"/>
      <c r="C171" s="83" t="s">
        <v>2119</v>
      </c>
      <c r="D171" s="83"/>
      <c r="E171" s="84" t="s">
        <v>6213</v>
      </c>
      <c r="F171" s="84" t="s">
        <v>6213</v>
      </c>
      <c r="G171" s="84">
        <v>1</v>
      </c>
      <c r="H171" s="84" t="s">
        <v>6213</v>
      </c>
      <c r="I171" s="84" t="s">
        <v>6213</v>
      </c>
      <c r="J171" s="85" t="s">
        <v>6213</v>
      </c>
      <c r="K171" s="84">
        <v>0</v>
      </c>
      <c r="L171" s="84">
        <v>1</v>
      </c>
      <c r="M171" s="84">
        <v>0</v>
      </c>
      <c r="N171" s="85">
        <v>0</v>
      </c>
      <c r="O171" s="86">
        <v>11736</v>
      </c>
    </row>
    <row r="172" spans="1:15" ht="17">
      <c r="A172" s="276"/>
      <c r="B172" s="276"/>
      <c r="C172" s="83" t="s">
        <v>2120</v>
      </c>
      <c r="D172" s="83"/>
      <c r="E172" s="84">
        <v>3</v>
      </c>
      <c r="F172" s="84" t="s">
        <v>6213</v>
      </c>
      <c r="G172" s="84" t="s">
        <v>6213</v>
      </c>
      <c r="H172" s="84" t="s">
        <v>6213</v>
      </c>
      <c r="I172" s="84" t="s">
        <v>6213</v>
      </c>
      <c r="J172" s="85" t="s">
        <v>6213</v>
      </c>
      <c r="K172" s="84">
        <v>0</v>
      </c>
      <c r="L172" s="84">
        <v>0</v>
      </c>
      <c r="M172" s="84">
        <v>2</v>
      </c>
      <c r="N172" s="85">
        <v>1</v>
      </c>
      <c r="O172" s="86">
        <v>35190</v>
      </c>
    </row>
    <row r="173" spans="1:15" ht="17">
      <c r="A173" s="276"/>
      <c r="B173" s="276"/>
      <c r="C173" s="83" t="s">
        <v>2123</v>
      </c>
      <c r="D173" s="83"/>
      <c r="E173" s="84">
        <v>2</v>
      </c>
      <c r="F173" s="84" t="s">
        <v>6213</v>
      </c>
      <c r="G173" s="84" t="s">
        <v>6213</v>
      </c>
      <c r="H173" s="84" t="s">
        <v>6213</v>
      </c>
      <c r="I173" s="84" t="s">
        <v>6213</v>
      </c>
      <c r="J173" s="85" t="s">
        <v>6213</v>
      </c>
      <c r="K173" s="84">
        <v>1</v>
      </c>
      <c r="L173" s="84">
        <v>0</v>
      </c>
      <c r="M173" s="84">
        <v>1</v>
      </c>
      <c r="N173" s="85">
        <v>0</v>
      </c>
      <c r="O173" s="86">
        <v>38543</v>
      </c>
    </row>
    <row r="174" spans="1:15" ht="17">
      <c r="A174" s="276"/>
      <c r="B174" s="276"/>
      <c r="C174" s="83" t="s">
        <v>6267</v>
      </c>
      <c r="D174" s="83"/>
      <c r="E174" s="84">
        <v>1</v>
      </c>
      <c r="F174" s="84" t="s">
        <v>6213</v>
      </c>
      <c r="G174" s="84" t="s">
        <v>6213</v>
      </c>
      <c r="H174" s="84" t="s">
        <v>6213</v>
      </c>
      <c r="I174" s="84" t="s">
        <v>6213</v>
      </c>
      <c r="J174" s="85" t="s">
        <v>6213</v>
      </c>
      <c r="K174" s="84">
        <v>0</v>
      </c>
      <c r="L174" s="84">
        <v>0</v>
      </c>
      <c r="M174" s="84">
        <v>1</v>
      </c>
      <c r="N174" s="85">
        <v>0</v>
      </c>
      <c r="O174" s="86">
        <v>11531</v>
      </c>
    </row>
    <row r="175" spans="1:15" ht="17">
      <c r="A175" s="276"/>
      <c r="B175" s="276"/>
      <c r="C175" s="83" t="s">
        <v>6268</v>
      </c>
      <c r="D175" s="83"/>
      <c r="E175" s="84">
        <v>3</v>
      </c>
      <c r="F175" s="84">
        <v>1</v>
      </c>
      <c r="G175" s="84" t="s">
        <v>6213</v>
      </c>
      <c r="H175" s="84" t="s">
        <v>6213</v>
      </c>
      <c r="I175" s="84" t="s">
        <v>6213</v>
      </c>
      <c r="J175" s="85" t="s">
        <v>6213</v>
      </c>
      <c r="K175" s="84">
        <v>2</v>
      </c>
      <c r="L175" s="84">
        <v>0</v>
      </c>
      <c r="M175" s="84">
        <v>1</v>
      </c>
      <c r="N175" s="85">
        <v>1</v>
      </c>
      <c r="O175" s="86">
        <v>96837</v>
      </c>
    </row>
    <row r="176" spans="1:15" ht="17">
      <c r="A176" s="276"/>
      <c r="B176" s="276"/>
      <c r="C176" s="83" t="s">
        <v>2126</v>
      </c>
      <c r="D176" s="83"/>
      <c r="E176" s="84">
        <v>2</v>
      </c>
      <c r="F176" s="84" t="s">
        <v>6213</v>
      </c>
      <c r="G176" s="84" t="s">
        <v>6213</v>
      </c>
      <c r="H176" s="84" t="s">
        <v>6213</v>
      </c>
      <c r="I176" s="84" t="s">
        <v>6213</v>
      </c>
      <c r="J176" s="85" t="s">
        <v>6213</v>
      </c>
      <c r="K176" s="84">
        <v>0</v>
      </c>
      <c r="L176" s="84">
        <v>0</v>
      </c>
      <c r="M176" s="84">
        <v>2</v>
      </c>
      <c r="N176" s="85">
        <v>0</v>
      </c>
      <c r="O176" s="86">
        <v>84197</v>
      </c>
    </row>
    <row r="177" spans="1:15" ht="17">
      <c r="A177" s="276"/>
      <c r="B177" s="276"/>
      <c r="C177" s="83" t="s">
        <v>6269</v>
      </c>
      <c r="D177" s="83"/>
      <c r="E177" s="84">
        <v>7</v>
      </c>
      <c r="F177" s="84" t="s">
        <v>6213</v>
      </c>
      <c r="G177" s="84">
        <v>4</v>
      </c>
      <c r="H177" s="84" t="s">
        <v>6213</v>
      </c>
      <c r="I177" s="84" t="s">
        <v>6213</v>
      </c>
      <c r="J177" s="85" t="s">
        <v>6213</v>
      </c>
      <c r="K177" s="84">
        <v>1</v>
      </c>
      <c r="L177" s="84">
        <v>0</v>
      </c>
      <c r="M177" s="84">
        <v>3</v>
      </c>
      <c r="N177" s="85">
        <v>7</v>
      </c>
      <c r="O177" s="86">
        <v>216560</v>
      </c>
    </row>
    <row r="178" spans="1:15" ht="17">
      <c r="A178" s="276"/>
      <c r="B178" s="276"/>
      <c r="C178" s="83" t="s">
        <v>3266</v>
      </c>
      <c r="D178" s="83"/>
      <c r="E178" s="84" t="s">
        <v>6213</v>
      </c>
      <c r="F178" s="84">
        <v>1</v>
      </c>
      <c r="G178" s="84" t="s">
        <v>6213</v>
      </c>
      <c r="H178" s="84" t="s">
        <v>6213</v>
      </c>
      <c r="I178" s="84" t="s">
        <v>6213</v>
      </c>
      <c r="J178" s="85" t="s">
        <v>6213</v>
      </c>
      <c r="K178" s="84">
        <v>0</v>
      </c>
      <c r="L178" s="84">
        <v>0</v>
      </c>
      <c r="M178" s="84">
        <v>1</v>
      </c>
      <c r="N178" s="85">
        <v>0</v>
      </c>
      <c r="O178" s="86">
        <v>40473</v>
      </c>
    </row>
    <row r="179" spans="1:15" ht="17">
      <c r="A179" s="276"/>
      <c r="B179" s="276"/>
      <c r="C179" s="83" t="s">
        <v>2130</v>
      </c>
      <c r="D179" s="83"/>
      <c r="E179" s="84">
        <v>4</v>
      </c>
      <c r="F179" s="84">
        <v>1</v>
      </c>
      <c r="G179" s="84" t="s">
        <v>6213</v>
      </c>
      <c r="H179" s="84" t="s">
        <v>6213</v>
      </c>
      <c r="I179" s="84" t="s">
        <v>6213</v>
      </c>
      <c r="J179" s="85" t="s">
        <v>6213</v>
      </c>
      <c r="K179" s="84">
        <v>1</v>
      </c>
      <c r="L179" s="84">
        <v>2</v>
      </c>
      <c r="M179" s="84">
        <v>2</v>
      </c>
      <c r="N179" s="85">
        <v>0</v>
      </c>
      <c r="O179" s="86">
        <v>28209</v>
      </c>
    </row>
    <row r="180" spans="1:15" ht="17">
      <c r="A180" s="276"/>
      <c r="B180" s="276"/>
      <c r="C180" s="83" t="s">
        <v>2131</v>
      </c>
      <c r="D180" s="83"/>
      <c r="E180" s="84">
        <v>1</v>
      </c>
      <c r="F180" s="84" t="s">
        <v>6213</v>
      </c>
      <c r="G180" s="84" t="s">
        <v>6213</v>
      </c>
      <c r="H180" s="84" t="s">
        <v>6213</v>
      </c>
      <c r="I180" s="84" t="s">
        <v>6213</v>
      </c>
      <c r="J180" s="85" t="s">
        <v>6213</v>
      </c>
      <c r="K180" s="84">
        <v>0</v>
      </c>
      <c r="L180" s="84">
        <v>0</v>
      </c>
      <c r="M180" s="84">
        <v>0</v>
      </c>
      <c r="N180" s="85">
        <v>1</v>
      </c>
      <c r="O180" s="86">
        <v>59609</v>
      </c>
    </row>
    <row r="181" spans="1:15" ht="17">
      <c r="A181" s="276"/>
      <c r="B181" s="276"/>
      <c r="C181" s="83" t="s">
        <v>6270</v>
      </c>
      <c r="D181" s="83"/>
      <c r="E181" s="84">
        <v>1</v>
      </c>
      <c r="F181" s="84" t="s">
        <v>6213</v>
      </c>
      <c r="G181" s="84" t="s">
        <v>6213</v>
      </c>
      <c r="H181" s="84" t="s">
        <v>6213</v>
      </c>
      <c r="I181" s="84" t="s">
        <v>6213</v>
      </c>
      <c r="J181" s="85" t="s">
        <v>6213</v>
      </c>
      <c r="K181" s="84">
        <v>0</v>
      </c>
      <c r="L181" s="84">
        <v>0</v>
      </c>
      <c r="M181" s="84">
        <v>0</v>
      </c>
      <c r="N181" s="85">
        <v>1</v>
      </c>
      <c r="O181" s="86">
        <v>36573</v>
      </c>
    </row>
    <row r="182" spans="1:15" ht="17">
      <c r="A182" s="276"/>
      <c r="B182" s="276"/>
      <c r="C182" s="83" t="s">
        <v>2133</v>
      </c>
      <c r="D182" s="83"/>
      <c r="E182" s="84">
        <v>1</v>
      </c>
      <c r="F182" s="84" t="s">
        <v>6213</v>
      </c>
      <c r="G182" s="84" t="s">
        <v>6213</v>
      </c>
      <c r="H182" s="84" t="s">
        <v>6213</v>
      </c>
      <c r="I182" s="84" t="s">
        <v>6213</v>
      </c>
      <c r="J182" s="85" t="s">
        <v>6213</v>
      </c>
      <c r="K182" s="84">
        <v>0</v>
      </c>
      <c r="L182" s="84">
        <v>1</v>
      </c>
      <c r="M182" s="84">
        <v>0</v>
      </c>
      <c r="N182" s="85">
        <v>0</v>
      </c>
      <c r="O182" s="86">
        <v>215257</v>
      </c>
    </row>
    <row r="183" spans="1:15" ht="17">
      <c r="A183" s="276"/>
      <c r="B183" s="276"/>
      <c r="C183" s="83" t="s">
        <v>2135</v>
      </c>
      <c r="D183" s="83"/>
      <c r="E183" s="84">
        <v>1</v>
      </c>
      <c r="F183" s="84" t="s">
        <v>6213</v>
      </c>
      <c r="G183" s="84" t="s">
        <v>6213</v>
      </c>
      <c r="H183" s="84" t="s">
        <v>6213</v>
      </c>
      <c r="I183" s="84" t="s">
        <v>6213</v>
      </c>
      <c r="J183" s="85" t="s">
        <v>6213</v>
      </c>
      <c r="K183" s="84">
        <v>0</v>
      </c>
      <c r="L183" s="84">
        <v>0</v>
      </c>
      <c r="M183" s="84">
        <v>1</v>
      </c>
      <c r="N183" s="85">
        <v>0</v>
      </c>
      <c r="O183" s="86">
        <v>83745</v>
      </c>
    </row>
    <row r="184" spans="1:15" ht="17">
      <c r="A184" s="276"/>
      <c r="B184" s="276"/>
      <c r="C184" s="83" t="s">
        <v>2136</v>
      </c>
      <c r="D184" s="83"/>
      <c r="E184" s="84">
        <v>2</v>
      </c>
      <c r="F184" s="84" t="s">
        <v>6213</v>
      </c>
      <c r="G184" s="84" t="s">
        <v>6213</v>
      </c>
      <c r="H184" s="84" t="s">
        <v>6213</v>
      </c>
      <c r="I184" s="84" t="s">
        <v>6213</v>
      </c>
      <c r="J184" s="85" t="s">
        <v>6213</v>
      </c>
      <c r="K184" s="84">
        <v>0</v>
      </c>
      <c r="L184" s="84">
        <v>1</v>
      </c>
      <c r="M184" s="84">
        <v>1</v>
      </c>
      <c r="N184" s="85">
        <v>0</v>
      </c>
      <c r="O184" s="86">
        <v>61710</v>
      </c>
    </row>
    <row r="185" spans="1:15" ht="17">
      <c r="A185" s="276"/>
      <c r="B185" s="276"/>
      <c r="C185" s="83" t="s">
        <v>6271</v>
      </c>
      <c r="D185" s="83"/>
      <c r="E185" s="84">
        <v>1</v>
      </c>
      <c r="F185" s="84" t="s">
        <v>6213</v>
      </c>
      <c r="G185" s="84" t="s">
        <v>6213</v>
      </c>
      <c r="H185" s="84" t="s">
        <v>6213</v>
      </c>
      <c r="I185" s="84" t="s">
        <v>6213</v>
      </c>
      <c r="J185" s="85" t="s">
        <v>6213</v>
      </c>
      <c r="K185" s="84">
        <v>1</v>
      </c>
      <c r="L185" s="84">
        <v>0</v>
      </c>
      <c r="M185" s="84">
        <v>0</v>
      </c>
      <c r="N185" s="85">
        <v>0</v>
      </c>
      <c r="O185" s="86">
        <v>26536</v>
      </c>
    </row>
    <row r="186" spans="1:15" ht="17">
      <c r="A186" s="276"/>
      <c r="B186" s="276"/>
      <c r="C186" s="83" t="s">
        <v>2139</v>
      </c>
      <c r="D186" s="83"/>
      <c r="E186" s="84">
        <v>3</v>
      </c>
      <c r="F186" s="84" t="s">
        <v>6213</v>
      </c>
      <c r="G186" s="84" t="s">
        <v>6213</v>
      </c>
      <c r="H186" s="84" t="s">
        <v>6213</v>
      </c>
      <c r="I186" s="84" t="s">
        <v>6213</v>
      </c>
      <c r="J186" s="85">
        <v>1</v>
      </c>
      <c r="K186" s="84">
        <v>2</v>
      </c>
      <c r="L186" s="84">
        <v>0</v>
      </c>
      <c r="M186" s="84">
        <v>1</v>
      </c>
      <c r="N186" s="85">
        <v>1</v>
      </c>
      <c r="O186" s="86">
        <v>103774</v>
      </c>
    </row>
    <row r="187" spans="1:15" ht="17">
      <c r="A187" s="276"/>
      <c r="B187" s="276"/>
      <c r="C187" s="83" t="s">
        <v>6272</v>
      </c>
      <c r="D187" s="83"/>
      <c r="E187" s="84">
        <v>6</v>
      </c>
      <c r="F187" s="84" t="s">
        <v>6213</v>
      </c>
      <c r="G187" s="84" t="s">
        <v>6213</v>
      </c>
      <c r="H187" s="84" t="s">
        <v>6213</v>
      </c>
      <c r="I187" s="84" t="s">
        <v>6213</v>
      </c>
      <c r="J187" s="85" t="s">
        <v>6213</v>
      </c>
      <c r="K187" s="84">
        <v>2</v>
      </c>
      <c r="L187" s="84">
        <v>2</v>
      </c>
      <c r="M187" s="84">
        <v>2</v>
      </c>
      <c r="N187" s="85">
        <v>0</v>
      </c>
      <c r="O187" s="86">
        <v>55926</v>
      </c>
    </row>
    <row r="188" spans="1:15" ht="17">
      <c r="A188" s="276"/>
      <c r="B188" s="276"/>
      <c r="C188" s="83" t="s">
        <v>6273</v>
      </c>
      <c r="D188" s="83"/>
      <c r="E188" s="84">
        <v>1</v>
      </c>
      <c r="F188" s="84">
        <v>1</v>
      </c>
      <c r="G188" s="84" t="s">
        <v>6213</v>
      </c>
      <c r="H188" s="84" t="s">
        <v>6213</v>
      </c>
      <c r="I188" s="84" t="s">
        <v>6213</v>
      </c>
      <c r="J188" s="85" t="s">
        <v>6213</v>
      </c>
      <c r="K188" s="84">
        <v>0</v>
      </c>
      <c r="L188" s="84">
        <v>0</v>
      </c>
      <c r="M188" s="84">
        <v>0</v>
      </c>
      <c r="N188" s="85">
        <v>2</v>
      </c>
      <c r="O188" s="86">
        <v>23926</v>
      </c>
    </row>
    <row r="189" spans="1:15" ht="17">
      <c r="A189" s="276"/>
      <c r="B189" s="276"/>
      <c r="C189" s="83" t="s">
        <v>2980</v>
      </c>
      <c r="D189" s="83"/>
      <c r="E189" s="84">
        <v>12</v>
      </c>
      <c r="F189" s="84">
        <v>1</v>
      </c>
      <c r="G189" s="84">
        <v>4</v>
      </c>
      <c r="H189" s="84" t="s">
        <v>6213</v>
      </c>
      <c r="I189" s="84" t="s">
        <v>6213</v>
      </c>
      <c r="J189" s="85">
        <v>2</v>
      </c>
      <c r="K189" s="84">
        <v>4</v>
      </c>
      <c r="L189" s="84">
        <v>6</v>
      </c>
      <c r="M189" s="84">
        <v>4</v>
      </c>
      <c r="N189" s="85">
        <v>5</v>
      </c>
      <c r="O189" s="86">
        <v>437923</v>
      </c>
    </row>
    <row r="190" spans="1:15" ht="17">
      <c r="A190" s="276"/>
      <c r="B190" s="276"/>
      <c r="C190" s="83" t="s">
        <v>2141</v>
      </c>
      <c r="D190" s="83"/>
      <c r="E190" s="84">
        <v>7</v>
      </c>
      <c r="F190" s="84" t="s">
        <v>6213</v>
      </c>
      <c r="G190" s="84" t="s">
        <v>6213</v>
      </c>
      <c r="H190" s="84" t="s">
        <v>6213</v>
      </c>
      <c r="I190" s="84" t="s">
        <v>6213</v>
      </c>
      <c r="J190" s="85" t="s">
        <v>6213</v>
      </c>
      <c r="K190" s="84">
        <v>0</v>
      </c>
      <c r="L190" s="84">
        <v>2</v>
      </c>
      <c r="M190" s="84">
        <v>3</v>
      </c>
      <c r="N190" s="85">
        <v>2</v>
      </c>
      <c r="O190" s="86">
        <v>176616</v>
      </c>
    </row>
    <row r="191" spans="1:15" ht="17">
      <c r="A191" s="276"/>
      <c r="B191" s="276"/>
      <c r="C191" s="83" t="s">
        <v>2142</v>
      </c>
      <c r="D191" s="83"/>
      <c r="E191" s="84">
        <v>3</v>
      </c>
      <c r="F191" s="84" t="s">
        <v>6213</v>
      </c>
      <c r="G191" s="84">
        <v>1</v>
      </c>
      <c r="H191" s="84" t="s">
        <v>6213</v>
      </c>
      <c r="I191" s="84" t="s">
        <v>6213</v>
      </c>
      <c r="J191" s="85" t="s">
        <v>6213</v>
      </c>
      <c r="K191" s="84">
        <v>1</v>
      </c>
      <c r="L191" s="84">
        <v>0</v>
      </c>
      <c r="M191" s="84">
        <v>1</v>
      </c>
      <c r="N191" s="85">
        <v>2</v>
      </c>
      <c r="O191" s="86">
        <v>138846</v>
      </c>
    </row>
    <row r="192" spans="1:15" ht="17">
      <c r="A192" s="276"/>
      <c r="B192" s="276"/>
      <c r="C192" s="83" t="s">
        <v>2144</v>
      </c>
      <c r="D192" s="83"/>
      <c r="E192" s="84">
        <v>1</v>
      </c>
      <c r="F192" s="84" t="s">
        <v>6213</v>
      </c>
      <c r="G192" s="84" t="s">
        <v>6213</v>
      </c>
      <c r="H192" s="84" t="s">
        <v>6213</v>
      </c>
      <c r="I192" s="84" t="s">
        <v>6213</v>
      </c>
      <c r="J192" s="85" t="s">
        <v>6213</v>
      </c>
      <c r="K192" s="84">
        <v>0</v>
      </c>
      <c r="L192" s="84">
        <v>1</v>
      </c>
      <c r="M192" s="84">
        <v>0</v>
      </c>
      <c r="N192" s="85">
        <v>0</v>
      </c>
      <c r="O192" s="86">
        <v>210064</v>
      </c>
    </row>
    <row r="193" spans="1:15">
      <c r="A193" s="276"/>
      <c r="B193" s="276"/>
      <c r="C193" s="83" t="s">
        <v>2145</v>
      </c>
      <c r="D193" s="83"/>
      <c r="E193" s="84">
        <v>3</v>
      </c>
      <c r="F193" s="87">
        <v>0</v>
      </c>
      <c r="G193" s="87">
        <v>0</v>
      </c>
      <c r="H193" s="87">
        <v>0</v>
      </c>
      <c r="I193" s="87">
        <v>0</v>
      </c>
      <c r="J193" s="88">
        <v>0</v>
      </c>
      <c r="K193" s="84">
        <v>0</v>
      </c>
      <c r="L193" s="84">
        <v>3</v>
      </c>
      <c r="M193" s="84">
        <v>0</v>
      </c>
      <c r="N193" s="85">
        <v>0</v>
      </c>
      <c r="O193" s="86">
        <v>38677</v>
      </c>
    </row>
    <row r="194" spans="1:15">
      <c r="A194" s="276"/>
      <c r="B194" s="276"/>
      <c r="C194" s="83" t="s">
        <v>6274</v>
      </c>
      <c r="D194" s="83"/>
      <c r="E194" s="84">
        <v>2</v>
      </c>
      <c r="F194" s="87">
        <v>0</v>
      </c>
      <c r="G194" s="87">
        <v>0</v>
      </c>
      <c r="H194" s="87">
        <v>0</v>
      </c>
      <c r="I194" s="87">
        <v>0</v>
      </c>
      <c r="J194" s="88">
        <v>0</v>
      </c>
      <c r="K194" s="84">
        <v>0</v>
      </c>
      <c r="L194" s="84">
        <v>0</v>
      </c>
      <c r="M194" s="84">
        <v>2</v>
      </c>
      <c r="N194" s="85">
        <v>0</v>
      </c>
      <c r="O194" s="86">
        <v>15451</v>
      </c>
    </row>
    <row r="195" spans="1:15">
      <c r="A195" s="276"/>
      <c r="B195" s="276"/>
      <c r="C195" s="83" t="s">
        <v>2146</v>
      </c>
      <c r="D195" s="83"/>
      <c r="E195" s="84">
        <v>3</v>
      </c>
      <c r="F195" s="87">
        <v>0</v>
      </c>
      <c r="G195" s="87">
        <v>0</v>
      </c>
      <c r="H195" s="87">
        <v>0</v>
      </c>
      <c r="I195" s="87">
        <v>0</v>
      </c>
      <c r="J195" s="88">
        <v>0</v>
      </c>
      <c r="K195" s="84">
        <v>1</v>
      </c>
      <c r="L195" s="84">
        <v>0</v>
      </c>
      <c r="M195" s="84">
        <v>2</v>
      </c>
      <c r="N195" s="85">
        <v>0</v>
      </c>
      <c r="O195" s="86">
        <v>155321</v>
      </c>
    </row>
    <row r="196" spans="1:15" ht="17">
      <c r="A196" s="276"/>
      <c r="B196" s="276"/>
      <c r="C196" s="83" t="s">
        <v>2147</v>
      </c>
      <c r="D196" s="83"/>
      <c r="E196" s="84">
        <v>5</v>
      </c>
      <c r="F196" s="84">
        <v>2</v>
      </c>
      <c r="G196" s="84">
        <v>3</v>
      </c>
      <c r="H196" s="84" t="s">
        <v>6213</v>
      </c>
      <c r="I196" s="84" t="s">
        <v>6213</v>
      </c>
      <c r="J196" s="85" t="s">
        <v>6213</v>
      </c>
      <c r="K196" s="84">
        <v>1</v>
      </c>
      <c r="L196" s="84">
        <v>6</v>
      </c>
      <c r="M196" s="84">
        <v>1</v>
      </c>
      <c r="N196" s="85">
        <v>2</v>
      </c>
      <c r="O196" s="86">
        <v>48952</v>
      </c>
    </row>
    <row r="197" spans="1:15" ht="17">
      <c r="A197" s="276"/>
      <c r="B197" s="276"/>
      <c r="C197" s="83" t="s">
        <v>2148</v>
      </c>
      <c r="D197" s="83"/>
      <c r="E197" s="84">
        <v>4</v>
      </c>
      <c r="F197" s="84" t="s">
        <v>6213</v>
      </c>
      <c r="G197" s="84" t="s">
        <v>6213</v>
      </c>
      <c r="H197" s="84" t="s">
        <v>6213</v>
      </c>
      <c r="I197" s="84" t="s">
        <v>6213</v>
      </c>
      <c r="J197" s="85" t="s">
        <v>6213</v>
      </c>
      <c r="K197" s="84">
        <v>1</v>
      </c>
      <c r="L197" s="84">
        <v>2</v>
      </c>
      <c r="M197" s="84">
        <v>1</v>
      </c>
      <c r="N197" s="85">
        <v>0</v>
      </c>
      <c r="O197" s="86">
        <v>65459</v>
      </c>
    </row>
    <row r="198" spans="1:15" ht="17">
      <c r="A198" s="276"/>
      <c r="B198" s="276"/>
      <c r="C198" s="83" t="s">
        <v>6275</v>
      </c>
      <c r="D198" s="83"/>
      <c r="E198" s="84">
        <v>1</v>
      </c>
      <c r="F198" s="84" t="s">
        <v>6213</v>
      </c>
      <c r="G198" s="84" t="s">
        <v>6213</v>
      </c>
      <c r="H198" s="84" t="s">
        <v>6213</v>
      </c>
      <c r="I198" s="84" t="s">
        <v>6213</v>
      </c>
      <c r="J198" s="85" t="s">
        <v>6213</v>
      </c>
      <c r="K198" s="84">
        <v>0</v>
      </c>
      <c r="L198" s="84">
        <v>1</v>
      </c>
      <c r="M198" s="84">
        <v>0</v>
      </c>
      <c r="N198" s="85">
        <v>0</v>
      </c>
      <c r="O198" s="86">
        <v>53939</v>
      </c>
    </row>
    <row r="199" spans="1:15" ht="17">
      <c r="A199" s="276"/>
      <c r="B199" s="276"/>
      <c r="C199" s="83" t="s">
        <v>2150</v>
      </c>
      <c r="D199" s="83"/>
      <c r="E199" s="84">
        <v>4</v>
      </c>
      <c r="F199" s="84" t="s">
        <v>6213</v>
      </c>
      <c r="G199" s="84" t="s">
        <v>6213</v>
      </c>
      <c r="H199" s="84" t="s">
        <v>6213</v>
      </c>
      <c r="I199" s="84" t="s">
        <v>6213</v>
      </c>
      <c r="J199" s="85">
        <v>1</v>
      </c>
      <c r="K199" s="84">
        <v>2</v>
      </c>
      <c r="L199" s="84">
        <v>2</v>
      </c>
      <c r="M199" s="84">
        <v>1</v>
      </c>
      <c r="N199" s="85">
        <v>0</v>
      </c>
      <c r="O199" s="86">
        <v>141473</v>
      </c>
    </row>
    <row r="200" spans="1:15" ht="17">
      <c r="A200" s="276"/>
      <c r="B200" s="276"/>
      <c r="C200" s="83" t="s">
        <v>6276</v>
      </c>
      <c r="D200" s="83"/>
      <c r="E200" s="84">
        <v>1</v>
      </c>
      <c r="F200" s="84" t="s">
        <v>6213</v>
      </c>
      <c r="G200" s="84" t="s">
        <v>6213</v>
      </c>
      <c r="H200" s="84" t="s">
        <v>6213</v>
      </c>
      <c r="I200" s="84" t="s">
        <v>6213</v>
      </c>
      <c r="J200" s="85" t="s">
        <v>6213</v>
      </c>
      <c r="K200" s="84">
        <v>0</v>
      </c>
      <c r="L200" s="84">
        <v>1</v>
      </c>
      <c r="M200" s="84">
        <v>0</v>
      </c>
      <c r="N200" s="85">
        <v>0</v>
      </c>
      <c r="O200" s="86">
        <v>80526</v>
      </c>
    </row>
    <row r="201" spans="1:15" ht="17">
      <c r="A201" s="276"/>
      <c r="B201" s="276"/>
      <c r="C201" s="83" t="s">
        <v>6277</v>
      </c>
      <c r="D201" s="83"/>
      <c r="E201" s="84">
        <v>5</v>
      </c>
      <c r="F201" s="84" t="s">
        <v>6213</v>
      </c>
      <c r="G201" s="84">
        <v>1</v>
      </c>
      <c r="H201" s="84" t="s">
        <v>6213</v>
      </c>
      <c r="I201" s="84" t="s">
        <v>6213</v>
      </c>
      <c r="J201" s="85" t="s">
        <v>6213</v>
      </c>
      <c r="K201" s="84">
        <v>1</v>
      </c>
      <c r="L201" s="84">
        <v>2</v>
      </c>
      <c r="M201" s="84">
        <v>2</v>
      </c>
      <c r="N201" s="85">
        <v>1</v>
      </c>
      <c r="O201" s="86">
        <v>60806</v>
      </c>
    </row>
    <row r="202" spans="1:15" ht="17">
      <c r="A202" s="276"/>
      <c r="B202" s="276"/>
      <c r="C202" s="83" t="s">
        <v>6278</v>
      </c>
      <c r="D202" s="83"/>
      <c r="E202" s="84" t="s">
        <v>6213</v>
      </c>
      <c r="F202" s="84" t="s">
        <v>6213</v>
      </c>
      <c r="G202" s="84" t="s">
        <v>6213</v>
      </c>
      <c r="H202" s="84" t="s">
        <v>6213</v>
      </c>
      <c r="I202" s="84" t="s">
        <v>6213</v>
      </c>
      <c r="J202" s="85">
        <v>1</v>
      </c>
      <c r="K202" s="84">
        <v>0</v>
      </c>
      <c r="L202" s="84">
        <v>0</v>
      </c>
      <c r="M202" s="84">
        <v>1</v>
      </c>
      <c r="N202" s="85">
        <v>0</v>
      </c>
      <c r="O202" s="86">
        <v>61925</v>
      </c>
    </row>
    <row r="203" spans="1:15" ht="17">
      <c r="A203" s="276"/>
      <c r="B203" s="276"/>
      <c r="C203" s="83" t="s">
        <v>5585</v>
      </c>
      <c r="D203" s="83"/>
      <c r="E203" s="84">
        <v>1</v>
      </c>
      <c r="F203" s="84" t="s">
        <v>6213</v>
      </c>
      <c r="G203" s="84" t="s">
        <v>6213</v>
      </c>
      <c r="H203" s="84" t="s">
        <v>6213</v>
      </c>
      <c r="I203" s="84" t="s">
        <v>6213</v>
      </c>
      <c r="J203" s="85" t="s">
        <v>6213</v>
      </c>
      <c r="K203" s="84">
        <v>0</v>
      </c>
      <c r="L203" s="84">
        <v>0</v>
      </c>
      <c r="M203" s="84">
        <v>1</v>
      </c>
      <c r="N203" s="85">
        <v>0</v>
      </c>
      <c r="O203" s="86">
        <v>73673</v>
      </c>
    </row>
    <row r="204" spans="1:15" ht="17">
      <c r="A204" s="276"/>
      <c r="B204" s="276"/>
      <c r="C204" s="83" t="s">
        <v>6279</v>
      </c>
      <c r="D204" s="83"/>
      <c r="E204" s="84" t="s">
        <v>6213</v>
      </c>
      <c r="F204" s="84">
        <v>1</v>
      </c>
      <c r="G204" s="84" t="s">
        <v>6213</v>
      </c>
      <c r="H204" s="84" t="s">
        <v>6213</v>
      </c>
      <c r="I204" s="84" t="s">
        <v>6213</v>
      </c>
      <c r="J204" s="85" t="s">
        <v>6213</v>
      </c>
      <c r="K204" s="84">
        <v>0</v>
      </c>
      <c r="L204" s="84">
        <v>0</v>
      </c>
      <c r="M204" s="84">
        <v>1</v>
      </c>
      <c r="N204" s="85">
        <v>0</v>
      </c>
      <c r="O204" s="86">
        <v>51260</v>
      </c>
    </row>
    <row r="205" spans="1:15" ht="17">
      <c r="A205" s="276"/>
      <c r="B205" s="276"/>
      <c r="C205" s="83" t="s">
        <v>6072</v>
      </c>
      <c r="D205" s="83"/>
      <c r="E205" s="84">
        <v>1</v>
      </c>
      <c r="F205" s="84" t="s">
        <v>6213</v>
      </c>
      <c r="G205" s="84" t="s">
        <v>6213</v>
      </c>
      <c r="H205" s="84" t="s">
        <v>6213</v>
      </c>
      <c r="I205" s="84" t="s">
        <v>6213</v>
      </c>
      <c r="J205" s="85" t="s">
        <v>6213</v>
      </c>
      <c r="K205" s="84">
        <v>0</v>
      </c>
      <c r="L205" s="84">
        <v>1</v>
      </c>
      <c r="M205" s="84">
        <v>0</v>
      </c>
      <c r="N205" s="85">
        <v>0</v>
      </c>
      <c r="O205" s="86">
        <v>83164</v>
      </c>
    </row>
    <row r="206" spans="1:15" ht="17">
      <c r="A206" s="276"/>
      <c r="B206" s="276"/>
      <c r="C206" s="83" t="s">
        <v>6280</v>
      </c>
      <c r="D206" s="83"/>
      <c r="E206" s="84">
        <v>1</v>
      </c>
      <c r="F206" s="84">
        <v>1</v>
      </c>
      <c r="G206" s="84">
        <v>1</v>
      </c>
      <c r="H206" s="84" t="s">
        <v>6213</v>
      </c>
      <c r="I206" s="84" t="s">
        <v>6213</v>
      </c>
      <c r="J206" s="85" t="s">
        <v>6213</v>
      </c>
      <c r="K206" s="84">
        <v>1</v>
      </c>
      <c r="L206" s="84">
        <v>1</v>
      </c>
      <c r="M206" s="84">
        <v>0</v>
      </c>
      <c r="N206" s="85">
        <v>1</v>
      </c>
      <c r="O206" s="86">
        <v>49479</v>
      </c>
    </row>
    <row r="207" spans="1:15" ht="17">
      <c r="A207" s="276"/>
      <c r="B207" s="276"/>
      <c r="C207" s="83" t="s">
        <v>2155</v>
      </c>
      <c r="D207" s="83"/>
      <c r="E207" s="84">
        <v>1</v>
      </c>
      <c r="F207" s="84" t="s">
        <v>6213</v>
      </c>
      <c r="G207" s="84" t="s">
        <v>6213</v>
      </c>
      <c r="H207" s="84" t="s">
        <v>6213</v>
      </c>
      <c r="I207" s="84" t="s">
        <v>6213</v>
      </c>
      <c r="J207" s="85" t="s">
        <v>6213</v>
      </c>
      <c r="K207" s="84">
        <v>0</v>
      </c>
      <c r="L207" s="84">
        <v>0</v>
      </c>
      <c r="M207" s="84">
        <v>1</v>
      </c>
      <c r="N207" s="85">
        <v>0</v>
      </c>
      <c r="O207" s="86">
        <v>76292</v>
      </c>
    </row>
    <row r="208" spans="1:15" ht="17">
      <c r="A208" s="276"/>
      <c r="B208" s="276"/>
      <c r="C208" s="83" t="s">
        <v>6281</v>
      </c>
      <c r="D208" s="83"/>
      <c r="E208" s="84">
        <v>4</v>
      </c>
      <c r="F208" s="84" t="s">
        <v>6213</v>
      </c>
      <c r="G208" s="84" t="s">
        <v>6213</v>
      </c>
      <c r="H208" s="84" t="s">
        <v>6213</v>
      </c>
      <c r="I208" s="84" t="s">
        <v>6213</v>
      </c>
      <c r="J208" s="85" t="s">
        <v>6213</v>
      </c>
      <c r="K208" s="84">
        <v>2</v>
      </c>
      <c r="L208" s="84">
        <v>2</v>
      </c>
      <c r="M208" s="84">
        <v>0</v>
      </c>
      <c r="N208" s="85">
        <v>0</v>
      </c>
      <c r="O208" s="86">
        <v>178916</v>
      </c>
    </row>
    <row r="209" spans="1:15" ht="17">
      <c r="A209" s="276"/>
      <c r="B209" s="276"/>
      <c r="C209" s="83" t="s">
        <v>6282</v>
      </c>
      <c r="D209" s="83"/>
      <c r="E209" s="84">
        <v>4</v>
      </c>
      <c r="F209" s="84" t="s">
        <v>6213</v>
      </c>
      <c r="G209" s="84" t="s">
        <v>6213</v>
      </c>
      <c r="H209" s="84" t="s">
        <v>6213</v>
      </c>
      <c r="I209" s="84" t="s">
        <v>6213</v>
      </c>
      <c r="J209" s="85" t="s">
        <v>6213</v>
      </c>
      <c r="K209" s="84">
        <v>2</v>
      </c>
      <c r="L209" s="84">
        <v>0</v>
      </c>
      <c r="M209" s="84">
        <v>0</v>
      </c>
      <c r="N209" s="85">
        <v>2</v>
      </c>
      <c r="O209" s="86">
        <v>14590</v>
      </c>
    </row>
    <row r="210" spans="1:15" ht="17">
      <c r="A210" s="276"/>
      <c r="B210" s="276"/>
      <c r="C210" s="83" t="s">
        <v>6283</v>
      </c>
      <c r="D210" s="83"/>
      <c r="E210" s="84">
        <v>6</v>
      </c>
      <c r="F210" s="84" t="s">
        <v>6213</v>
      </c>
      <c r="G210" s="84" t="s">
        <v>6213</v>
      </c>
      <c r="H210" s="84" t="s">
        <v>6213</v>
      </c>
      <c r="I210" s="84" t="s">
        <v>6213</v>
      </c>
      <c r="J210" s="85" t="s">
        <v>6213</v>
      </c>
      <c r="K210" s="84">
        <v>1</v>
      </c>
      <c r="L210" s="84">
        <v>1</v>
      </c>
      <c r="M210" s="84">
        <v>4</v>
      </c>
      <c r="N210" s="85">
        <v>0</v>
      </c>
      <c r="O210" s="86">
        <v>92895</v>
      </c>
    </row>
    <row r="211" spans="1:15" ht="17">
      <c r="A211" s="276"/>
      <c r="B211" s="276"/>
      <c r="C211" s="83" t="s">
        <v>2157</v>
      </c>
      <c r="D211" s="83"/>
      <c r="E211" s="84">
        <v>5</v>
      </c>
      <c r="F211" s="84">
        <v>1</v>
      </c>
      <c r="G211" s="84">
        <v>2</v>
      </c>
      <c r="H211" s="84" t="s">
        <v>6213</v>
      </c>
      <c r="I211" s="84" t="s">
        <v>6213</v>
      </c>
      <c r="J211" s="85" t="s">
        <v>6213</v>
      </c>
      <c r="K211" s="84">
        <v>5</v>
      </c>
      <c r="L211" s="84">
        <v>1</v>
      </c>
      <c r="M211" s="84">
        <v>2</v>
      </c>
      <c r="N211" s="85">
        <v>0</v>
      </c>
      <c r="O211" s="86">
        <v>71820</v>
      </c>
    </row>
    <row r="212" spans="1:15" ht="17">
      <c r="A212" s="276"/>
      <c r="B212" s="276"/>
      <c r="C212" s="83" t="s">
        <v>6284</v>
      </c>
      <c r="D212" s="83"/>
      <c r="E212" s="84">
        <v>1</v>
      </c>
      <c r="F212" s="84" t="s">
        <v>6213</v>
      </c>
      <c r="G212" s="84" t="s">
        <v>6213</v>
      </c>
      <c r="H212" s="84" t="s">
        <v>6213</v>
      </c>
      <c r="I212" s="84" t="s">
        <v>6213</v>
      </c>
      <c r="J212" s="85" t="s">
        <v>6213</v>
      </c>
      <c r="K212" s="84">
        <v>0</v>
      </c>
      <c r="L212" s="84">
        <v>0</v>
      </c>
      <c r="M212" s="84">
        <v>1</v>
      </c>
      <c r="N212" s="85">
        <v>0</v>
      </c>
      <c r="O212" s="86">
        <v>66729</v>
      </c>
    </row>
    <row r="213" spans="1:15" ht="17">
      <c r="A213" s="276"/>
      <c r="B213" s="276"/>
      <c r="C213" s="83" t="s">
        <v>2158</v>
      </c>
      <c r="D213" s="83"/>
      <c r="E213" s="84">
        <v>2</v>
      </c>
      <c r="F213" s="84">
        <v>1</v>
      </c>
      <c r="G213" s="84" t="s">
        <v>6213</v>
      </c>
      <c r="H213" s="84" t="s">
        <v>6213</v>
      </c>
      <c r="I213" s="84" t="s">
        <v>6213</v>
      </c>
      <c r="J213" s="85" t="s">
        <v>6213</v>
      </c>
      <c r="K213" s="84">
        <v>0</v>
      </c>
      <c r="L213" s="84">
        <v>1</v>
      </c>
      <c r="M213" s="84">
        <v>2</v>
      </c>
      <c r="N213" s="85">
        <v>0</v>
      </c>
      <c r="O213" s="86">
        <v>86983</v>
      </c>
    </row>
    <row r="214" spans="1:15" ht="17">
      <c r="A214" s="276"/>
      <c r="B214" s="276"/>
      <c r="C214" s="83" t="s">
        <v>2159</v>
      </c>
      <c r="D214" s="83"/>
      <c r="E214" s="84" t="s">
        <v>6213</v>
      </c>
      <c r="F214" s="84" t="s">
        <v>6213</v>
      </c>
      <c r="G214" s="84">
        <v>2</v>
      </c>
      <c r="H214" s="84" t="s">
        <v>6213</v>
      </c>
      <c r="I214" s="84" t="s">
        <v>6213</v>
      </c>
      <c r="J214" s="85" t="s">
        <v>6213</v>
      </c>
      <c r="K214" s="84">
        <v>1</v>
      </c>
      <c r="L214" s="84">
        <v>0</v>
      </c>
      <c r="M214" s="84">
        <v>1</v>
      </c>
      <c r="N214" s="85">
        <v>0</v>
      </c>
      <c r="O214" s="86">
        <v>104004</v>
      </c>
    </row>
    <row r="215" spans="1:15" ht="17">
      <c r="A215" s="276"/>
      <c r="B215" s="276"/>
      <c r="C215" s="83" t="s">
        <v>3520</v>
      </c>
      <c r="D215" s="83"/>
      <c r="E215" s="84">
        <v>5</v>
      </c>
      <c r="F215" s="84" t="s">
        <v>6213</v>
      </c>
      <c r="G215" s="84">
        <v>1</v>
      </c>
      <c r="H215" s="84" t="s">
        <v>6213</v>
      </c>
      <c r="I215" s="84" t="s">
        <v>6213</v>
      </c>
      <c r="J215" s="85" t="s">
        <v>6213</v>
      </c>
      <c r="K215" s="84">
        <v>2</v>
      </c>
      <c r="L215" s="84">
        <v>1</v>
      </c>
      <c r="M215" s="84">
        <v>1</v>
      </c>
      <c r="N215" s="85">
        <v>2</v>
      </c>
      <c r="O215" s="86">
        <v>111367</v>
      </c>
    </row>
    <row r="216" spans="1:15" ht="17">
      <c r="A216" s="276"/>
      <c r="B216" s="276"/>
      <c r="C216" s="83" t="s">
        <v>2160</v>
      </c>
      <c r="D216" s="83"/>
      <c r="E216" s="84">
        <v>1</v>
      </c>
      <c r="F216" s="84" t="s">
        <v>6213</v>
      </c>
      <c r="G216" s="84" t="s">
        <v>6213</v>
      </c>
      <c r="H216" s="84" t="s">
        <v>6213</v>
      </c>
      <c r="I216" s="84" t="s">
        <v>6213</v>
      </c>
      <c r="J216" s="85" t="s">
        <v>6213</v>
      </c>
      <c r="K216" s="84">
        <v>0</v>
      </c>
      <c r="L216" s="84">
        <v>0</v>
      </c>
      <c r="M216" s="84">
        <v>1</v>
      </c>
      <c r="N216" s="85">
        <v>0</v>
      </c>
      <c r="O216" s="86">
        <v>29120</v>
      </c>
    </row>
    <row r="217" spans="1:15" ht="17">
      <c r="A217" s="276"/>
      <c r="B217" s="276"/>
      <c r="C217" s="83" t="s">
        <v>6285</v>
      </c>
      <c r="D217" s="83"/>
      <c r="E217" s="84" t="s">
        <v>6213</v>
      </c>
      <c r="F217" s="84">
        <v>1</v>
      </c>
      <c r="G217" s="84" t="s">
        <v>6213</v>
      </c>
      <c r="H217" s="84" t="s">
        <v>6213</v>
      </c>
      <c r="I217" s="84" t="s">
        <v>6213</v>
      </c>
      <c r="J217" s="85" t="s">
        <v>6213</v>
      </c>
      <c r="K217" s="84">
        <v>1</v>
      </c>
      <c r="L217" s="84">
        <v>0</v>
      </c>
      <c r="M217" s="84">
        <v>0</v>
      </c>
      <c r="N217" s="85">
        <v>0</v>
      </c>
      <c r="O217" s="86">
        <v>3347</v>
      </c>
    </row>
    <row r="218" spans="1:15" ht="17">
      <c r="A218" s="276"/>
      <c r="B218" s="276"/>
      <c r="C218" s="83" t="s">
        <v>2161</v>
      </c>
      <c r="D218" s="83"/>
      <c r="E218" s="84">
        <v>9</v>
      </c>
      <c r="F218" s="84">
        <v>2</v>
      </c>
      <c r="G218" s="84">
        <v>3</v>
      </c>
      <c r="H218" s="84" t="s">
        <v>6213</v>
      </c>
      <c r="I218" s="84" t="s">
        <v>6213</v>
      </c>
      <c r="J218" s="85" t="s">
        <v>6213</v>
      </c>
      <c r="K218" s="84">
        <v>7</v>
      </c>
      <c r="L218" s="84">
        <v>1</v>
      </c>
      <c r="M218" s="84">
        <v>3</v>
      </c>
      <c r="N218" s="85">
        <v>3</v>
      </c>
      <c r="O218" s="86">
        <v>334370</v>
      </c>
    </row>
    <row r="219" spans="1:15" ht="17">
      <c r="A219" s="276"/>
      <c r="B219" s="276"/>
      <c r="C219" s="83" t="s">
        <v>2163</v>
      </c>
      <c r="D219" s="83"/>
      <c r="E219" s="84">
        <v>1</v>
      </c>
      <c r="F219" s="84" t="s">
        <v>6213</v>
      </c>
      <c r="G219" s="84" t="s">
        <v>6213</v>
      </c>
      <c r="H219" s="84" t="s">
        <v>6213</v>
      </c>
      <c r="I219" s="84" t="s">
        <v>6213</v>
      </c>
      <c r="J219" s="85" t="s">
        <v>6213</v>
      </c>
      <c r="K219" s="84">
        <v>0</v>
      </c>
      <c r="L219" s="84">
        <v>1</v>
      </c>
      <c r="M219" s="84">
        <v>0</v>
      </c>
      <c r="N219" s="85">
        <v>0</v>
      </c>
      <c r="O219" s="86">
        <v>43572</v>
      </c>
    </row>
    <row r="220" spans="1:15" ht="17">
      <c r="A220" s="276"/>
      <c r="B220" s="276"/>
      <c r="C220" s="83" t="s">
        <v>2164</v>
      </c>
      <c r="D220" s="83"/>
      <c r="E220" s="84" t="s">
        <v>6213</v>
      </c>
      <c r="F220" s="84" t="s">
        <v>6213</v>
      </c>
      <c r="G220" s="84">
        <v>2</v>
      </c>
      <c r="H220" s="84" t="s">
        <v>6213</v>
      </c>
      <c r="I220" s="84" t="s">
        <v>6213</v>
      </c>
      <c r="J220" s="85" t="s">
        <v>6213</v>
      </c>
      <c r="K220" s="84">
        <v>0</v>
      </c>
      <c r="L220" s="84">
        <v>0</v>
      </c>
      <c r="M220" s="84">
        <v>1</v>
      </c>
      <c r="N220" s="85">
        <v>1</v>
      </c>
      <c r="O220" s="86">
        <v>54087</v>
      </c>
    </row>
    <row r="221" spans="1:15" ht="17">
      <c r="A221" s="276"/>
      <c r="B221" s="276"/>
      <c r="C221" s="83" t="s">
        <v>2165</v>
      </c>
      <c r="D221" s="83"/>
      <c r="E221" s="84">
        <v>8</v>
      </c>
      <c r="F221" s="84">
        <v>1</v>
      </c>
      <c r="G221" s="84" t="s">
        <v>6213</v>
      </c>
      <c r="H221" s="84" t="s">
        <v>6213</v>
      </c>
      <c r="I221" s="84" t="s">
        <v>6213</v>
      </c>
      <c r="J221" s="85" t="s">
        <v>6213</v>
      </c>
      <c r="K221" s="84">
        <v>1</v>
      </c>
      <c r="L221" s="84">
        <v>4</v>
      </c>
      <c r="M221" s="84">
        <v>3</v>
      </c>
      <c r="N221" s="85">
        <v>1</v>
      </c>
      <c r="O221" s="86">
        <v>144128</v>
      </c>
    </row>
    <row r="222" spans="1:15" ht="17">
      <c r="A222" s="276"/>
      <c r="B222" s="276"/>
      <c r="C222" s="83" t="s">
        <v>2166</v>
      </c>
      <c r="D222" s="83"/>
      <c r="E222" s="84">
        <v>8</v>
      </c>
      <c r="F222" s="84" t="s">
        <v>6213</v>
      </c>
      <c r="G222" s="84">
        <v>2</v>
      </c>
      <c r="H222" s="84" t="s">
        <v>6213</v>
      </c>
      <c r="I222" s="84" t="s">
        <v>6213</v>
      </c>
      <c r="J222" s="85" t="s">
        <v>6213</v>
      </c>
      <c r="K222" s="84">
        <v>1</v>
      </c>
      <c r="L222" s="84">
        <v>6</v>
      </c>
      <c r="M222" s="84">
        <v>2</v>
      </c>
      <c r="N222" s="85">
        <v>1</v>
      </c>
      <c r="O222" s="86">
        <v>519050</v>
      </c>
    </row>
    <row r="223" spans="1:15" ht="17">
      <c r="A223" s="276"/>
      <c r="B223" s="276"/>
      <c r="C223" s="83" t="s">
        <v>2167</v>
      </c>
      <c r="D223" s="83"/>
      <c r="E223" s="84">
        <v>1</v>
      </c>
      <c r="F223" s="84" t="s">
        <v>6213</v>
      </c>
      <c r="G223" s="84" t="s">
        <v>6213</v>
      </c>
      <c r="H223" s="84" t="s">
        <v>6213</v>
      </c>
      <c r="I223" s="84" t="s">
        <v>6213</v>
      </c>
      <c r="J223" s="85" t="s">
        <v>6213</v>
      </c>
      <c r="K223" s="84">
        <v>0</v>
      </c>
      <c r="L223" s="84">
        <v>1</v>
      </c>
      <c r="M223" s="84">
        <v>0</v>
      </c>
      <c r="N223" s="85">
        <v>0</v>
      </c>
      <c r="O223" s="86">
        <v>155984</v>
      </c>
    </row>
    <row r="224" spans="1:15" ht="17">
      <c r="A224" s="276"/>
      <c r="B224" s="276"/>
      <c r="C224" s="83" t="s">
        <v>2168</v>
      </c>
      <c r="D224" s="83"/>
      <c r="E224" s="84">
        <v>2</v>
      </c>
      <c r="F224" s="84">
        <v>1</v>
      </c>
      <c r="G224" s="84">
        <v>2</v>
      </c>
      <c r="H224" s="84" t="s">
        <v>6213</v>
      </c>
      <c r="I224" s="84" t="s">
        <v>6213</v>
      </c>
      <c r="J224" s="85">
        <v>1</v>
      </c>
      <c r="K224" s="84">
        <v>0</v>
      </c>
      <c r="L224" s="84">
        <v>0</v>
      </c>
      <c r="M224" s="84">
        <v>5</v>
      </c>
      <c r="N224" s="85">
        <v>1</v>
      </c>
      <c r="O224" s="86">
        <v>216365</v>
      </c>
    </row>
    <row r="225" spans="1:15" ht="17">
      <c r="A225" s="276"/>
      <c r="B225" s="276"/>
      <c r="C225" s="83" t="s">
        <v>2169</v>
      </c>
      <c r="D225" s="83"/>
      <c r="E225" s="84">
        <v>1</v>
      </c>
      <c r="F225" s="84" t="s">
        <v>6213</v>
      </c>
      <c r="G225" s="84" t="s">
        <v>6213</v>
      </c>
      <c r="H225" s="84" t="s">
        <v>6213</v>
      </c>
      <c r="I225" s="84" t="s">
        <v>6213</v>
      </c>
      <c r="J225" s="85" t="s">
        <v>6213</v>
      </c>
      <c r="K225" s="84">
        <v>0</v>
      </c>
      <c r="L225" s="84">
        <v>1</v>
      </c>
      <c r="M225" s="84">
        <v>0</v>
      </c>
      <c r="N225" s="85">
        <v>0</v>
      </c>
      <c r="O225" s="86">
        <v>42997</v>
      </c>
    </row>
    <row r="226" spans="1:15" ht="17">
      <c r="A226" s="276"/>
      <c r="B226" s="276"/>
      <c r="C226" s="83" t="s">
        <v>2170</v>
      </c>
      <c r="D226" s="83"/>
      <c r="E226" s="84">
        <v>1</v>
      </c>
      <c r="F226" s="84" t="s">
        <v>6213</v>
      </c>
      <c r="G226" s="84" t="s">
        <v>6213</v>
      </c>
      <c r="H226" s="84" t="s">
        <v>6213</v>
      </c>
      <c r="I226" s="84" t="s">
        <v>6213</v>
      </c>
      <c r="J226" s="85" t="s">
        <v>6213</v>
      </c>
      <c r="K226" s="84">
        <v>0</v>
      </c>
      <c r="L226" s="84">
        <v>1</v>
      </c>
      <c r="M226" s="84">
        <v>0</v>
      </c>
      <c r="N226" s="85">
        <v>0</v>
      </c>
      <c r="O226" s="86">
        <v>64665</v>
      </c>
    </row>
    <row r="227" spans="1:15" ht="17">
      <c r="A227" s="276"/>
      <c r="B227" s="276"/>
      <c r="C227" s="83" t="s">
        <v>5434</v>
      </c>
      <c r="D227" s="83"/>
      <c r="E227" s="84">
        <v>17</v>
      </c>
      <c r="F227" s="84">
        <v>1</v>
      </c>
      <c r="G227" s="84">
        <v>7</v>
      </c>
      <c r="H227" s="84" t="s">
        <v>6213</v>
      </c>
      <c r="I227" s="84" t="s">
        <v>6213</v>
      </c>
      <c r="J227" s="85">
        <v>1</v>
      </c>
      <c r="K227" s="84">
        <v>6</v>
      </c>
      <c r="L227" s="84">
        <v>8</v>
      </c>
      <c r="M227" s="84">
        <v>5</v>
      </c>
      <c r="N227" s="85">
        <v>7</v>
      </c>
      <c r="O227" s="86">
        <v>1437608</v>
      </c>
    </row>
    <row r="228" spans="1:15" ht="17">
      <c r="A228" s="276"/>
      <c r="B228" s="276"/>
      <c r="C228" s="83" t="s">
        <v>6286</v>
      </c>
      <c r="D228" s="83"/>
      <c r="E228" s="84">
        <v>37</v>
      </c>
      <c r="F228" s="84">
        <v>7</v>
      </c>
      <c r="G228" s="84">
        <v>8</v>
      </c>
      <c r="H228" s="84" t="s">
        <v>6213</v>
      </c>
      <c r="I228" s="84" t="s">
        <v>6213</v>
      </c>
      <c r="J228" s="85">
        <v>2</v>
      </c>
      <c r="K228" s="84">
        <v>14</v>
      </c>
      <c r="L228" s="84">
        <v>6</v>
      </c>
      <c r="M228" s="84">
        <v>18</v>
      </c>
      <c r="N228" s="85">
        <v>16</v>
      </c>
      <c r="O228" s="86">
        <v>881514</v>
      </c>
    </row>
    <row r="229" spans="1:15" ht="17">
      <c r="A229" s="276"/>
      <c r="B229" s="276"/>
      <c r="C229" s="83" t="s">
        <v>6287</v>
      </c>
      <c r="D229" s="83"/>
      <c r="E229" s="84" t="s">
        <v>6213</v>
      </c>
      <c r="F229" s="84" t="s">
        <v>6213</v>
      </c>
      <c r="G229" s="84" t="s">
        <v>6213</v>
      </c>
      <c r="H229" s="84" t="s">
        <v>6213</v>
      </c>
      <c r="I229" s="84" t="s">
        <v>6213</v>
      </c>
      <c r="J229" s="85">
        <v>1</v>
      </c>
      <c r="K229" s="84">
        <v>0</v>
      </c>
      <c r="L229" s="84">
        <v>0</v>
      </c>
      <c r="M229" s="84">
        <v>1</v>
      </c>
      <c r="N229" s="85">
        <v>0</v>
      </c>
      <c r="O229" s="86">
        <v>39927</v>
      </c>
    </row>
    <row r="230" spans="1:15" ht="17">
      <c r="A230" s="276"/>
      <c r="B230" s="276"/>
      <c r="C230" s="83" t="s">
        <v>6288</v>
      </c>
      <c r="D230" s="83"/>
      <c r="E230" s="84">
        <v>75</v>
      </c>
      <c r="F230" s="84">
        <v>9</v>
      </c>
      <c r="G230" s="84">
        <v>9</v>
      </c>
      <c r="H230" s="84" t="s">
        <v>6213</v>
      </c>
      <c r="I230" s="84" t="s">
        <v>6213</v>
      </c>
      <c r="J230" s="85">
        <v>1</v>
      </c>
      <c r="K230" s="84">
        <v>18</v>
      </c>
      <c r="L230" s="84">
        <v>37</v>
      </c>
      <c r="M230" s="84">
        <v>23</v>
      </c>
      <c r="N230" s="85">
        <v>16</v>
      </c>
      <c r="O230" s="86">
        <v>1029542</v>
      </c>
    </row>
    <row r="231" spans="1:15" ht="17">
      <c r="A231" s="276"/>
      <c r="B231" s="276"/>
      <c r="C231" s="83" t="s">
        <v>2172</v>
      </c>
      <c r="D231" s="83"/>
      <c r="E231" s="84">
        <v>1</v>
      </c>
      <c r="F231" s="84" t="s">
        <v>6213</v>
      </c>
      <c r="G231" s="84" t="s">
        <v>6213</v>
      </c>
      <c r="H231" s="84" t="s">
        <v>6213</v>
      </c>
      <c r="I231" s="84" t="s">
        <v>6213</v>
      </c>
      <c r="J231" s="85" t="s">
        <v>6213</v>
      </c>
      <c r="K231" s="84">
        <v>0</v>
      </c>
      <c r="L231" s="84">
        <v>1</v>
      </c>
      <c r="M231" s="84">
        <v>0</v>
      </c>
      <c r="N231" s="85">
        <v>0</v>
      </c>
      <c r="O231" s="86">
        <v>89239</v>
      </c>
    </row>
    <row r="232" spans="1:15" ht="17">
      <c r="A232" s="276"/>
      <c r="B232" s="276"/>
      <c r="C232" s="83" t="s">
        <v>2241</v>
      </c>
      <c r="D232" s="83"/>
      <c r="E232" s="84">
        <v>10</v>
      </c>
      <c r="F232" s="84" t="s">
        <v>6213</v>
      </c>
      <c r="G232" s="84">
        <v>1</v>
      </c>
      <c r="H232" s="84" t="s">
        <v>6213</v>
      </c>
      <c r="I232" s="84" t="s">
        <v>6213</v>
      </c>
      <c r="J232" s="85" t="s">
        <v>6213</v>
      </c>
      <c r="K232" s="84">
        <v>2</v>
      </c>
      <c r="L232" s="84">
        <v>3</v>
      </c>
      <c r="M232" s="84">
        <v>5</v>
      </c>
      <c r="N232" s="85">
        <v>1</v>
      </c>
      <c r="O232" s="86">
        <v>47722</v>
      </c>
    </row>
    <row r="233" spans="1:15" ht="17">
      <c r="A233" s="276"/>
      <c r="B233" s="276"/>
      <c r="C233" s="83" t="s">
        <v>2173</v>
      </c>
      <c r="D233" s="83"/>
      <c r="E233" s="84">
        <v>2</v>
      </c>
      <c r="F233" s="84">
        <v>1</v>
      </c>
      <c r="G233" s="84" t="s">
        <v>6213</v>
      </c>
      <c r="H233" s="84" t="s">
        <v>6213</v>
      </c>
      <c r="I233" s="84" t="s">
        <v>6213</v>
      </c>
      <c r="J233" s="85" t="s">
        <v>6213</v>
      </c>
      <c r="K233" s="84">
        <v>0</v>
      </c>
      <c r="L233" s="84">
        <v>0</v>
      </c>
      <c r="M233" s="84">
        <v>2</v>
      </c>
      <c r="N233" s="85">
        <v>1</v>
      </c>
      <c r="O233" s="86">
        <v>98198</v>
      </c>
    </row>
    <row r="234" spans="1:15" ht="17">
      <c r="A234" s="276"/>
      <c r="B234" s="276"/>
      <c r="C234" s="83" t="s">
        <v>2174</v>
      </c>
      <c r="D234" s="83"/>
      <c r="E234" s="84">
        <v>1</v>
      </c>
      <c r="F234" s="84" t="s">
        <v>6213</v>
      </c>
      <c r="G234" s="84" t="s">
        <v>6213</v>
      </c>
      <c r="H234" s="84" t="s">
        <v>6213</v>
      </c>
      <c r="I234" s="84" t="s">
        <v>6213</v>
      </c>
      <c r="J234" s="85" t="s">
        <v>6213</v>
      </c>
      <c r="K234" s="84">
        <v>0</v>
      </c>
      <c r="L234" s="84">
        <v>1</v>
      </c>
      <c r="M234" s="84">
        <v>0</v>
      </c>
      <c r="N234" s="85">
        <v>0</v>
      </c>
      <c r="O234" s="86">
        <v>105246</v>
      </c>
    </row>
    <row r="235" spans="1:15" ht="17">
      <c r="A235" s="276"/>
      <c r="B235" s="276"/>
      <c r="C235" s="83" t="s">
        <v>6289</v>
      </c>
      <c r="D235" s="83"/>
      <c r="E235" s="84">
        <v>1</v>
      </c>
      <c r="F235" s="84" t="s">
        <v>6213</v>
      </c>
      <c r="G235" s="84" t="s">
        <v>6213</v>
      </c>
      <c r="H235" s="84" t="s">
        <v>6213</v>
      </c>
      <c r="I235" s="84" t="s">
        <v>6213</v>
      </c>
      <c r="J235" s="85" t="s">
        <v>6213</v>
      </c>
      <c r="K235" s="84">
        <v>1</v>
      </c>
      <c r="L235" s="84">
        <v>0</v>
      </c>
      <c r="M235" s="84">
        <v>0</v>
      </c>
      <c r="N235" s="85">
        <v>0</v>
      </c>
      <c r="O235" s="86">
        <v>31164</v>
      </c>
    </row>
    <row r="236" spans="1:15" ht="17">
      <c r="A236" s="276"/>
      <c r="B236" s="276"/>
      <c r="C236" s="83" t="s">
        <v>2175</v>
      </c>
      <c r="D236" s="83"/>
      <c r="E236" s="84">
        <v>3</v>
      </c>
      <c r="F236" s="84">
        <v>1</v>
      </c>
      <c r="G236" s="84" t="s">
        <v>6213</v>
      </c>
      <c r="H236" s="84" t="s">
        <v>6213</v>
      </c>
      <c r="I236" s="84" t="s">
        <v>6213</v>
      </c>
      <c r="J236" s="85" t="s">
        <v>6213</v>
      </c>
      <c r="K236" s="84">
        <v>1</v>
      </c>
      <c r="L236" s="84">
        <v>2</v>
      </c>
      <c r="M236" s="84">
        <v>1</v>
      </c>
      <c r="N236" s="85">
        <v>0</v>
      </c>
      <c r="O236" s="86">
        <v>58512</v>
      </c>
    </row>
    <row r="237" spans="1:15" ht="17">
      <c r="A237" s="276"/>
      <c r="B237" s="276"/>
      <c r="C237" s="83" t="s">
        <v>6290</v>
      </c>
      <c r="D237" s="83"/>
      <c r="E237" s="84">
        <v>2</v>
      </c>
      <c r="F237" s="84" t="s">
        <v>6213</v>
      </c>
      <c r="G237" s="84" t="s">
        <v>6213</v>
      </c>
      <c r="H237" s="84" t="s">
        <v>6213</v>
      </c>
      <c r="I237" s="84" t="s">
        <v>6213</v>
      </c>
      <c r="J237" s="85" t="s">
        <v>6213</v>
      </c>
      <c r="K237" s="84">
        <v>0</v>
      </c>
      <c r="L237" s="84">
        <v>0</v>
      </c>
      <c r="M237" s="84">
        <v>2</v>
      </c>
      <c r="N237" s="85">
        <v>0</v>
      </c>
      <c r="O237" s="86">
        <v>76502</v>
      </c>
    </row>
    <row r="238" spans="1:15" ht="17">
      <c r="A238" s="276"/>
      <c r="B238" s="276"/>
      <c r="C238" s="83" t="s">
        <v>6291</v>
      </c>
      <c r="D238" s="83"/>
      <c r="E238" s="84">
        <v>5</v>
      </c>
      <c r="F238" s="84">
        <v>8</v>
      </c>
      <c r="G238" s="84">
        <v>2</v>
      </c>
      <c r="H238" s="84" t="s">
        <v>6213</v>
      </c>
      <c r="I238" s="84" t="s">
        <v>6213</v>
      </c>
      <c r="J238" s="85">
        <v>1</v>
      </c>
      <c r="K238" s="84">
        <v>0</v>
      </c>
      <c r="L238" s="84">
        <v>3</v>
      </c>
      <c r="M238" s="84">
        <v>4</v>
      </c>
      <c r="N238" s="85">
        <v>9</v>
      </c>
      <c r="O238" s="86">
        <v>333107</v>
      </c>
    </row>
    <row r="239" spans="1:15" ht="17">
      <c r="A239" s="276"/>
      <c r="B239" s="276"/>
      <c r="C239" s="83" t="s">
        <v>2176</v>
      </c>
      <c r="D239" s="83"/>
      <c r="E239" s="84" t="s">
        <v>6213</v>
      </c>
      <c r="F239" s="84" t="s">
        <v>6213</v>
      </c>
      <c r="G239" s="84" t="s">
        <v>6213</v>
      </c>
      <c r="H239" s="84" t="s">
        <v>6213</v>
      </c>
      <c r="I239" s="84" t="s">
        <v>6213</v>
      </c>
      <c r="J239" s="85">
        <v>1</v>
      </c>
      <c r="K239" s="84">
        <v>0</v>
      </c>
      <c r="L239" s="84">
        <v>0</v>
      </c>
      <c r="M239" s="84">
        <v>0</v>
      </c>
      <c r="N239" s="85">
        <v>1</v>
      </c>
      <c r="O239" s="86">
        <v>91692</v>
      </c>
    </row>
    <row r="240" spans="1:15" ht="17">
      <c r="A240" s="276"/>
      <c r="B240" s="276"/>
      <c r="C240" s="83" t="s">
        <v>2177</v>
      </c>
      <c r="D240" s="83"/>
      <c r="E240" s="84">
        <v>4</v>
      </c>
      <c r="F240" s="84" t="s">
        <v>6213</v>
      </c>
      <c r="G240" s="84" t="s">
        <v>6213</v>
      </c>
      <c r="H240" s="84" t="s">
        <v>6213</v>
      </c>
      <c r="I240" s="84" t="s">
        <v>6213</v>
      </c>
      <c r="J240" s="85" t="s">
        <v>6213</v>
      </c>
      <c r="K240" s="84">
        <v>0</v>
      </c>
      <c r="L240" s="84">
        <v>0</v>
      </c>
      <c r="M240" s="84">
        <v>3</v>
      </c>
      <c r="N240" s="85">
        <v>1</v>
      </c>
      <c r="O240" s="86">
        <v>221932</v>
      </c>
    </row>
    <row r="241" spans="1:15" ht="17">
      <c r="A241" s="276"/>
      <c r="B241" s="276"/>
      <c r="C241" s="83" t="s">
        <v>2178</v>
      </c>
      <c r="D241" s="83"/>
      <c r="E241" s="84">
        <v>3</v>
      </c>
      <c r="F241" s="84" t="s">
        <v>6213</v>
      </c>
      <c r="G241" s="84">
        <v>2</v>
      </c>
      <c r="H241" s="84" t="s">
        <v>6213</v>
      </c>
      <c r="I241" s="84" t="s">
        <v>6213</v>
      </c>
      <c r="J241" s="85">
        <v>1</v>
      </c>
      <c r="K241" s="84">
        <v>0</v>
      </c>
      <c r="L241" s="84">
        <v>1</v>
      </c>
      <c r="M241" s="84">
        <v>4</v>
      </c>
      <c r="N241" s="85">
        <v>1</v>
      </c>
      <c r="O241" s="86">
        <v>65073</v>
      </c>
    </row>
    <row r="242" spans="1:15" ht="17">
      <c r="A242" s="276"/>
      <c r="B242" s="276"/>
      <c r="C242" s="83" t="s">
        <v>2179</v>
      </c>
      <c r="D242" s="83"/>
      <c r="E242" s="84" t="s">
        <v>6213</v>
      </c>
      <c r="F242" s="84">
        <v>1</v>
      </c>
      <c r="G242" s="84">
        <v>1</v>
      </c>
      <c r="H242" s="84" t="s">
        <v>6213</v>
      </c>
      <c r="I242" s="84" t="s">
        <v>6213</v>
      </c>
      <c r="J242" s="85" t="s">
        <v>6213</v>
      </c>
      <c r="K242" s="84">
        <v>1</v>
      </c>
      <c r="L242" s="84">
        <v>0</v>
      </c>
      <c r="M242" s="84">
        <v>1</v>
      </c>
      <c r="N242" s="85">
        <v>0</v>
      </c>
      <c r="O242" s="86">
        <v>108140</v>
      </c>
    </row>
    <row r="243" spans="1:15" ht="17">
      <c r="A243" s="276"/>
      <c r="B243" s="276"/>
      <c r="C243" s="83" t="s">
        <v>6292</v>
      </c>
      <c r="D243" s="83"/>
      <c r="E243" s="84">
        <v>11</v>
      </c>
      <c r="F243" s="84" t="s">
        <v>6213</v>
      </c>
      <c r="G243" s="84">
        <v>1</v>
      </c>
      <c r="H243" s="84" t="s">
        <v>6213</v>
      </c>
      <c r="I243" s="84" t="s">
        <v>6213</v>
      </c>
      <c r="J243" s="85" t="s">
        <v>6213</v>
      </c>
      <c r="K243" s="84">
        <v>1</v>
      </c>
      <c r="L243" s="84">
        <v>6</v>
      </c>
      <c r="M243" s="84">
        <v>3</v>
      </c>
      <c r="N243" s="85">
        <v>2</v>
      </c>
      <c r="O243" s="86">
        <v>90474</v>
      </c>
    </row>
    <row r="244" spans="1:15" ht="17">
      <c r="A244" s="276"/>
      <c r="B244" s="276"/>
      <c r="C244" s="83" t="s">
        <v>6293</v>
      </c>
      <c r="D244" s="83"/>
      <c r="E244" s="84">
        <v>6</v>
      </c>
      <c r="F244" s="84">
        <v>4</v>
      </c>
      <c r="G244" s="84">
        <v>1</v>
      </c>
      <c r="H244" s="84" t="s">
        <v>6213</v>
      </c>
      <c r="I244" s="84" t="s">
        <v>6213</v>
      </c>
      <c r="J244" s="85" t="s">
        <v>6213</v>
      </c>
      <c r="K244" s="84">
        <v>0</v>
      </c>
      <c r="L244" s="84">
        <v>0</v>
      </c>
      <c r="M244" s="84">
        <v>8</v>
      </c>
      <c r="N244" s="85">
        <v>3</v>
      </c>
      <c r="O244" s="86">
        <v>176932</v>
      </c>
    </row>
    <row r="245" spans="1:15" ht="17">
      <c r="A245" s="276"/>
      <c r="B245" s="276"/>
      <c r="C245" s="83" t="s">
        <v>2181</v>
      </c>
      <c r="D245" s="83"/>
      <c r="E245" s="84">
        <v>3</v>
      </c>
      <c r="F245" s="84" t="s">
        <v>6213</v>
      </c>
      <c r="G245" s="84" t="s">
        <v>6213</v>
      </c>
      <c r="H245" s="84" t="s">
        <v>6213</v>
      </c>
      <c r="I245" s="84" t="s">
        <v>6213</v>
      </c>
      <c r="J245" s="85" t="s">
        <v>6213</v>
      </c>
      <c r="K245" s="84">
        <v>0</v>
      </c>
      <c r="L245" s="84">
        <v>1</v>
      </c>
      <c r="M245" s="84">
        <v>1</v>
      </c>
      <c r="N245" s="85">
        <v>1</v>
      </c>
      <c r="O245" s="86">
        <v>58598</v>
      </c>
    </row>
    <row r="246" spans="1:15" ht="17">
      <c r="A246" s="276"/>
      <c r="B246" s="276"/>
      <c r="C246" s="83" t="s">
        <v>6294</v>
      </c>
      <c r="D246" s="83"/>
      <c r="E246" s="84" t="s">
        <v>6213</v>
      </c>
      <c r="F246" s="84">
        <v>1</v>
      </c>
      <c r="G246" s="84" t="s">
        <v>6213</v>
      </c>
      <c r="H246" s="84" t="s">
        <v>6213</v>
      </c>
      <c r="I246" s="84" t="s">
        <v>6213</v>
      </c>
      <c r="J246" s="85" t="s">
        <v>6213</v>
      </c>
      <c r="K246" s="84">
        <v>0</v>
      </c>
      <c r="L246" s="84">
        <v>1</v>
      </c>
      <c r="M246" s="84">
        <v>0</v>
      </c>
      <c r="N246" s="85">
        <v>0</v>
      </c>
      <c r="O246" s="86">
        <v>7080</v>
      </c>
    </row>
    <row r="247" spans="1:15" ht="17">
      <c r="A247" s="276"/>
      <c r="B247" s="276"/>
      <c r="C247" s="83" t="s">
        <v>6295</v>
      </c>
      <c r="D247" s="83"/>
      <c r="E247" s="84">
        <v>2</v>
      </c>
      <c r="F247" s="84" t="s">
        <v>6213</v>
      </c>
      <c r="G247" s="84" t="s">
        <v>6213</v>
      </c>
      <c r="H247" s="84" t="s">
        <v>6213</v>
      </c>
      <c r="I247" s="84" t="s">
        <v>6213</v>
      </c>
      <c r="J247" s="85" t="s">
        <v>6213</v>
      </c>
      <c r="K247" s="84">
        <v>0</v>
      </c>
      <c r="L247" s="84">
        <v>2</v>
      </c>
      <c r="M247" s="84">
        <v>0</v>
      </c>
      <c r="N247" s="85">
        <v>0</v>
      </c>
      <c r="O247" s="86">
        <v>10779</v>
      </c>
    </row>
    <row r="248" spans="1:15" ht="17">
      <c r="A248" s="276"/>
      <c r="B248" s="276"/>
      <c r="C248" s="83" t="s">
        <v>6296</v>
      </c>
      <c r="D248" s="83"/>
      <c r="E248" s="84">
        <v>1</v>
      </c>
      <c r="F248" s="84" t="s">
        <v>6213</v>
      </c>
      <c r="G248" s="84" t="s">
        <v>6213</v>
      </c>
      <c r="H248" s="84" t="s">
        <v>6213</v>
      </c>
      <c r="I248" s="84" t="s">
        <v>6213</v>
      </c>
      <c r="J248" s="85" t="s">
        <v>6213</v>
      </c>
      <c r="K248" s="84">
        <v>0</v>
      </c>
      <c r="L248" s="84">
        <v>1</v>
      </c>
      <c r="M248" s="84">
        <v>0</v>
      </c>
      <c r="N248" s="85">
        <v>0</v>
      </c>
      <c r="O248" s="86">
        <v>11467</v>
      </c>
    </row>
    <row r="249" spans="1:15" ht="17">
      <c r="A249" s="276"/>
      <c r="B249" s="276"/>
      <c r="C249" s="83" t="s">
        <v>6297</v>
      </c>
      <c r="D249" s="83"/>
      <c r="E249" s="84">
        <v>4</v>
      </c>
      <c r="F249" s="84" t="s">
        <v>6213</v>
      </c>
      <c r="G249" s="84">
        <v>1</v>
      </c>
      <c r="H249" s="84" t="s">
        <v>6213</v>
      </c>
      <c r="I249" s="84" t="s">
        <v>6213</v>
      </c>
      <c r="J249" s="85" t="s">
        <v>6213</v>
      </c>
      <c r="K249" s="84">
        <v>2</v>
      </c>
      <c r="L249" s="84">
        <v>0</v>
      </c>
      <c r="M249" s="84">
        <v>1</v>
      </c>
      <c r="N249" s="85">
        <v>2</v>
      </c>
      <c r="O249" s="86">
        <v>125742</v>
      </c>
    </row>
    <row r="250" spans="1:15" ht="17">
      <c r="A250" s="276"/>
      <c r="B250" s="276"/>
      <c r="C250" s="83" t="s">
        <v>2188</v>
      </c>
      <c r="D250" s="83"/>
      <c r="E250" s="84">
        <v>1</v>
      </c>
      <c r="F250" s="84" t="s">
        <v>6213</v>
      </c>
      <c r="G250" s="84">
        <v>1</v>
      </c>
      <c r="H250" s="84" t="s">
        <v>6213</v>
      </c>
      <c r="I250" s="84" t="s">
        <v>6213</v>
      </c>
      <c r="J250" s="85" t="s">
        <v>6213</v>
      </c>
      <c r="K250" s="84">
        <v>1</v>
      </c>
      <c r="L250" s="84">
        <v>0</v>
      </c>
      <c r="M250" s="84">
        <v>1</v>
      </c>
      <c r="N250" s="85">
        <v>0</v>
      </c>
      <c r="O250" s="86">
        <v>93336</v>
      </c>
    </row>
    <row r="251" spans="1:15" ht="17">
      <c r="A251" s="276"/>
      <c r="B251" s="276"/>
      <c r="C251" s="83" t="s">
        <v>2189</v>
      </c>
      <c r="D251" s="83"/>
      <c r="E251" s="84">
        <v>1</v>
      </c>
      <c r="F251" s="84" t="s">
        <v>6213</v>
      </c>
      <c r="G251" s="84">
        <v>2</v>
      </c>
      <c r="H251" s="84" t="s">
        <v>6213</v>
      </c>
      <c r="I251" s="84" t="s">
        <v>6213</v>
      </c>
      <c r="J251" s="85" t="s">
        <v>6213</v>
      </c>
      <c r="K251" s="84">
        <v>0</v>
      </c>
      <c r="L251" s="84">
        <v>0</v>
      </c>
      <c r="M251" s="84">
        <v>3</v>
      </c>
      <c r="N251" s="85">
        <v>0</v>
      </c>
      <c r="O251" s="86">
        <v>22286</v>
      </c>
    </row>
    <row r="252" spans="1:15" ht="17">
      <c r="A252" s="276"/>
      <c r="B252" s="276"/>
      <c r="C252" s="83" t="s">
        <v>2190</v>
      </c>
      <c r="D252" s="83"/>
      <c r="E252" s="84" t="s">
        <v>6213</v>
      </c>
      <c r="F252" s="84" t="s">
        <v>6213</v>
      </c>
      <c r="G252" s="84">
        <v>1</v>
      </c>
      <c r="H252" s="84" t="s">
        <v>6213</v>
      </c>
      <c r="I252" s="84" t="s">
        <v>6213</v>
      </c>
      <c r="J252" s="85" t="s">
        <v>6213</v>
      </c>
      <c r="K252" s="84">
        <v>0</v>
      </c>
      <c r="L252" s="84">
        <v>0</v>
      </c>
      <c r="M252" s="84">
        <v>0</v>
      </c>
      <c r="N252" s="85">
        <v>1</v>
      </c>
      <c r="O252" s="86">
        <v>68260</v>
      </c>
    </row>
    <row r="253" spans="1:15" ht="17">
      <c r="A253" s="276"/>
      <c r="B253" s="276"/>
      <c r="C253" s="83" t="s">
        <v>6298</v>
      </c>
      <c r="D253" s="83"/>
      <c r="E253" s="84">
        <v>5</v>
      </c>
      <c r="F253" s="84" t="s">
        <v>6213</v>
      </c>
      <c r="G253" s="84">
        <v>1</v>
      </c>
      <c r="H253" s="84" t="s">
        <v>6213</v>
      </c>
      <c r="I253" s="84" t="s">
        <v>6213</v>
      </c>
      <c r="J253" s="85" t="s">
        <v>6213</v>
      </c>
      <c r="K253" s="84">
        <v>2</v>
      </c>
      <c r="L253" s="84">
        <v>2</v>
      </c>
      <c r="M253" s="84">
        <v>1</v>
      </c>
      <c r="N253" s="85">
        <v>1</v>
      </c>
      <c r="O253" s="86">
        <v>314981</v>
      </c>
    </row>
    <row r="254" spans="1:15" ht="17">
      <c r="A254" s="276"/>
      <c r="B254" s="276"/>
      <c r="C254" s="83" t="s">
        <v>6299</v>
      </c>
      <c r="D254" s="83"/>
      <c r="E254" s="84">
        <v>6</v>
      </c>
      <c r="F254" s="84">
        <v>1</v>
      </c>
      <c r="G254" s="84" t="s">
        <v>6213</v>
      </c>
      <c r="H254" s="84" t="s">
        <v>6213</v>
      </c>
      <c r="I254" s="84" t="s">
        <v>6213</v>
      </c>
      <c r="J254" s="85">
        <v>1</v>
      </c>
      <c r="K254" s="84">
        <v>3</v>
      </c>
      <c r="L254" s="84">
        <v>0</v>
      </c>
      <c r="M254" s="84">
        <v>4</v>
      </c>
      <c r="N254" s="85">
        <v>1</v>
      </c>
      <c r="O254" s="86">
        <v>154133</v>
      </c>
    </row>
    <row r="255" spans="1:15" ht="17">
      <c r="A255" s="276"/>
      <c r="B255" s="276"/>
      <c r="C255" s="83" t="s">
        <v>2194</v>
      </c>
      <c r="D255" s="83"/>
      <c r="E255" s="84">
        <v>1</v>
      </c>
      <c r="F255" s="84" t="s">
        <v>6213</v>
      </c>
      <c r="G255" s="84" t="s">
        <v>6213</v>
      </c>
      <c r="H255" s="84" t="s">
        <v>6213</v>
      </c>
      <c r="I255" s="84" t="s">
        <v>6213</v>
      </c>
      <c r="J255" s="85" t="s">
        <v>6213</v>
      </c>
      <c r="K255" s="84">
        <v>0</v>
      </c>
      <c r="L255" s="84">
        <v>1</v>
      </c>
      <c r="M255" s="84">
        <v>0</v>
      </c>
      <c r="N255" s="85">
        <v>0</v>
      </c>
      <c r="O255" s="86">
        <v>12873</v>
      </c>
    </row>
    <row r="256" spans="1:15" ht="17">
      <c r="A256" s="276"/>
      <c r="B256" s="276"/>
      <c r="C256" s="83" t="s">
        <v>6300</v>
      </c>
      <c r="D256" s="83"/>
      <c r="E256" s="84" t="s">
        <v>6213</v>
      </c>
      <c r="F256" s="84" t="s">
        <v>6213</v>
      </c>
      <c r="G256" s="84" t="s">
        <v>6213</v>
      </c>
      <c r="H256" s="84" t="s">
        <v>6213</v>
      </c>
      <c r="I256" s="84" t="s">
        <v>6213</v>
      </c>
      <c r="J256" s="85">
        <v>1</v>
      </c>
      <c r="K256" s="84">
        <v>0</v>
      </c>
      <c r="L256" s="84">
        <v>0</v>
      </c>
      <c r="M256" s="84">
        <v>1</v>
      </c>
      <c r="N256" s="85">
        <v>0</v>
      </c>
      <c r="O256" s="86">
        <v>116442</v>
      </c>
    </row>
    <row r="257" spans="1:15" ht="17">
      <c r="A257" s="276"/>
      <c r="B257" s="276"/>
      <c r="C257" s="83" t="s">
        <v>2196</v>
      </c>
      <c r="D257" s="83"/>
      <c r="E257" s="84">
        <v>2</v>
      </c>
      <c r="F257" s="84" t="s">
        <v>6213</v>
      </c>
      <c r="G257" s="84" t="s">
        <v>6213</v>
      </c>
      <c r="H257" s="84" t="s">
        <v>6213</v>
      </c>
      <c r="I257" s="84" t="s">
        <v>6213</v>
      </c>
      <c r="J257" s="85" t="s">
        <v>6213</v>
      </c>
      <c r="K257" s="84">
        <v>0</v>
      </c>
      <c r="L257" s="84">
        <v>0</v>
      </c>
      <c r="M257" s="84">
        <v>2</v>
      </c>
      <c r="N257" s="85">
        <v>0</v>
      </c>
      <c r="O257" s="86">
        <v>126823</v>
      </c>
    </row>
    <row r="258" spans="1:15" ht="17">
      <c r="A258" s="276"/>
      <c r="B258" s="276"/>
      <c r="C258" s="83" t="s">
        <v>6301</v>
      </c>
      <c r="D258" s="83"/>
      <c r="E258" s="84">
        <v>10</v>
      </c>
      <c r="F258" s="84" t="s">
        <v>6213</v>
      </c>
      <c r="G258" s="84">
        <v>1</v>
      </c>
      <c r="H258" s="84" t="s">
        <v>6213</v>
      </c>
      <c r="I258" s="84" t="s">
        <v>6213</v>
      </c>
      <c r="J258" s="85" t="s">
        <v>6213</v>
      </c>
      <c r="K258" s="84">
        <v>1</v>
      </c>
      <c r="L258" s="84">
        <v>5</v>
      </c>
      <c r="M258" s="84">
        <v>3</v>
      </c>
      <c r="N258" s="85">
        <v>2</v>
      </c>
      <c r="O258" s="86">
        <v>143421</v>
      </c>
    </row>
    <row r="259" spans="1:15" ht="17">
      <c r="A259" s="276"/>
      <c r="B259" s="276"/>
      <c r="C259" s="83" t="s">
        <v>2197</v>
      </c>
      <c r="D259" s="83"/>
      <c r="E259" s="84">
        <v>1</v>
      </c>
      <c r="F259" s="84">
        <v>2</v>
      </c>
      <c r="G259" s="84" t="s">
        <v>6213</v>
      </c>
      <c r="H259" s="84" t="s">
        <v>6213</v>
      </c>
      <c r="I259" s="84" t="s">
        <v>6213</v>
      </c>
      <c r="J259" s="85" t="s">
        <v>6213</v>
      </c>
      <c r="K259" s="84">
        <v>0</v>
      </c>
      <c r="L259" s="84">
        <v>1</v>
      </c>
      <c r="M259" s="84">
        <v>1</v>
      </c>
      <c r="N259" s="85">
        <v>1</v>
      </c>
      <c r="O259" s="86">
        <v>96067</v>
      </c>
    </row>
    <row r="260" spans="1:15" ht="17">
      <c r="A260" s="276"/>
      <c r="B260" s="276"/>
      <c r="C260" s="83" t="s">
        <v>2246</v>
      </c>
      <c r="D260" s="83"/>
      <c r="E260" s="84" t="s">
        <v>6213</v>
      </c>
      <c r="F260" s="84">
        <v>1</v>
      </c>
      <c r="G260" s="84" t="s">
        <v>6213</v>
      </c>
      <c r="H260" s="84" t="s">
        <v>6213</v>
      </c>
      <c r="I260" s="84" t="s">
        <v>6213</v>
      </c>
      <c r="J260" s="85" t="s">
        <v>6213</v>
      </c>
      <c r="K260" s="84">
        <v>0</v>
      </c>
      <c r="L260" s="84">
        <v>0</v>
      </c>
      <c r="M260" s="84">
        <v>1</v>
      </c>
      <c r="N260" s="85">
        <v>0</v>
      </c>
      <c r="O260" s="86">
        <v>66207</v>
      </c>
    </row>
    <row r="261" spans="1:15" ht="17">
      <c r="A261" s="276"/>
      <c r="B261" s="276"/>
      <c r="C261" s="83" t="s">
        <v>2198</v>
      </c>
      <c r="D261" s="83"/>
      <c r="E261" s="84">
        <v>1</v>
      </c>
      <c r="F261" s="84">
        <v>1</v>
      </c>
      <c r="G261" s="84" t="s">
        <v>6213</v>
      </c>
      <c r="H261" s="84" t="s">
        <v>6213</v>
      </c>
      <c r="I261" s="84" t="s">
        <v>6213</v>
      </c>
      <c r="J261" s="85" t="s">
        <v>6213</v>
      </c>
      <c r="K261" s="84">
        <v>0</v>
      </c>
      <c r="L261" s="84">
        <v>0</v>
      </c>
      <c r="M261" s="84">
        <v>1</v>
      </c>
      <c r="N261" s="85">
        <v>1</v>
      </c>
      <c r="O261" s="86">
        <v>74183</v>
      </c>
    </row>
    <row r="262" spans="1:15" ht="17">
      <c r="A262" s="276"/>
      <c r="B262" s="276"/>
      <c r="C262" s="83" t="s">
        <v>6302</v>
      </c>
      <c r="D262" s="83"/>
      <c r="E262" s="84">
        <v>2</v>
      </c>
      <c r="F262" s="84" t="s">
        <v>6213</v>
      </c>
      <c r="G262" s="84" t="s">
        <v>6213</v>
      </c>
      <c r="H262" s="84" t="s">
        <v>6213</v>
      </c>
      <c r="I262" s="84" t="s">
        <v>6213</v>
      </c>
      <c r="J262" s="85" t="s">
        <v>6213</v>
      </c>
      <c r="K262" s="84">
        <v>0</v>
      </c>
      <c r="L262" s="84">
        <v>1</v>
      </c>
      <c r="M262" s="84">
        <v>1</v>
      </c>
      <c r="N262" s="85">
        <v>0</v>
      </c>
      <c r="O262" s="86">
        <v>74625</v>
      </c>
    </row>
    <row r="263" spans="1:15" ht="17">
      <c r="A263" s="276"/>
      <c r="B263" s="276"/>
      <c r="C263" s="83" t="s">
        <v>2199</v>
      </c>
      <c r="D263" s="83"/>
      <c r="E263" s="84">
        <v>3</v>
      </c>
      <c r="F263" s="84" t="s">
        <v>6213</v>
      </c>
      <c r="G263" s="84" t="s">
        <v>6213</v>
      </c>
      <c r="H263" s="84" t="s">
        <v>6213</v>
      </c>
      <c r="I263" s="84" t="s">
        <v>6213</v>
      </c>
      <c r="J263" s="85" t="s">
        <v>6213</v>
      </c>
      <c r="K263" s="84">
        <v>0</v>
      </c>
      <c r="L263" s="84">
        <v>2</v>
      </c>
      <c r="M263" s="84">
        <v>0</v>
      </c>
      <c r="N263" s="85">
        <v>1</v>
      </c>
      <c r="O263" s="86">
        <v>101616</v>
      </c>
    </row>
    <row r="264" spans="1:15" ht="17">
      <c r="A264" s="276"/>
      <c r="B264" s="276"/>
      <c r="C264" s="83" t="s">
        <v>2200</v>
      </c>
      <c r="D264" s="83"/>
      <c r="E264" s="84">
        <v>7</v>
      </c>
      <c r="F264" s="84" t="s">
        <v>6213</v>
      </c>
      <c r="G264" s="84" t="s">
        <v>6213</v>
      </c>
      <c r="H264" s="84" t="s">
        <v>6213</v>
      </c>
      <c r="I264" s="84" t="s">
        <v>6213</v>
      </c>
      <c r="J264" s="85" t="s">
        <v>6213</v>
      </c>
      <c r="K264" s="84">
        <v>0</v>
      </c>
      <c r="L264" s="84">
        <v>3</v>
      </c>
      <c r="M264" s="84">
        <v>3</v>
      </c>
      <c r="N264" s="85">
        <v>1</v>
      </c>
      <c r="O264" s="86">
        <v>122326</v>
      </c>
    </row>
    <row r="265" spans="1:15" ht="17">
      <c r="A265" s="276"/>
      <c r="B265" s="276"/>
      <c r="C265" s="83" t="s">
        <v>2201</v>
      </c>
      <c r="D265" s="83"/>
      <c r="E265" s="84">
        <v>3</v>
      </c>
      <c r="F265" s="84" t="s">
        <v>6213</v>
      </c>
      <c r="G265" s="84" t="s">
        <v>6213</v>
      </c>
      <c r="H265" s="84" t="s">
        <v>6213</v>
      </c>
      <c r="I265" s="84" t="s">
        <v>6213</v>
      </c>
      <c r="J265" s="85">
        <v>1</v>
      </c>
      <c r="K265" s="84">
        <v>1</v>
      </c>
      <c r="L265" s="84">
        <v>0</v>
      </c>
      <c r="M265" s="84">
        <v>2</v>
      </c>
      <c r="N265" s="85">
        <v>1</v>
      </c>
      <c r="O265" s="86">
        <v>109295</v>
      </c>
    </row>
    <row r="266" spans="1:15" ht="17">
      <c r="A266" s="276"/>
      <c r="B266" s="276"/>
      <c r="C266" s="83" t="s">
        <v>5406</v>
      </c>
      <c r="D266" s="83"/>
      <c r="E266" s="84" t="s">
        <v>6213</v>
      </c>
      <c r="F266" s="84">
        <v>1</v>
      </c>
      <c r="G266" s="84" t="s">
        <v>6213</v>
      </c>
      <c r="H266" s="84" t="s">
        <v>6213</v>
      </c>
      <c r="I266" s="84" t="s">
        <v>6213</v>
      </c>
      <c r="J266" s="85" t="s">
        <v>6213</v>
      </c>
      <c r="K266" s="84">
        <v>1</v>
      </c>
      <c r="L266" s="84">
        <v>0</v>
      </c>
      <c r="M266" s="84">
        <v>0</v>
      </c>
      <c r="N266" s="85">
        <v>0</v>
      </c>
      <c r="O266" s="86">
        <v>110</v>
      </c>
    </row>
    <row r="267" spans="1:15" ht="17">
      <c r="A267" s="276"/>
      <c r="B267" s="276"/>
      <c r="C267" s="83" t="s">
        <v>2202</v>
      </c>
      <c r="D267" s="83"/>
      <c r="E267" s="84">
        <v>2</v>
      </c>
      <c r="F267" s="84" t="s">
        <v>6213</v>
      </c>
      <c r="G267" s="84" t="s">
        <v>6213</v>
      </c>
      <c r="H267" s="84" t="s">
        <v>6213</v>
      </c>
      <c r="I267" s="84" t="s">
        <v>6213</v>
      </c>
      <c r="J267" s="85" t="s">
        <v>6213</v>
      </c>
      <c r="K267" s="84">
        <v>1</v>
      </c>
      <c r="L267" s="84">
        <v>1</v>
      </c>
      <c r="M267" s="84">
        <v>0</v>
      </c>
      <c r="N267" s="85">
        <v>0</v>
      </c>
      <c r="O267" s="86">
        <v>123085</v>
      </c>
    </row>
    <row r="268" spans="1:15" ht="17">
      <c r="A268" s="276"/>
      <c r="B268" s="276"/>
      <c r="C268" s="83" t="s">
        <v>6303</v>
      </c>
      <c r="D268" s="83"/>
      <c r="E268" s="84" t="s">
        <v>6213</v>
      </c>
      <c r="F268" s="84">
        <v>1</v>
      </c>
      <c r="G268" s="84" t="s">
        <v>6213</v>
      </c>
      <c r="H268" s="84" t="s">
        <v>6213</v>
      </c>
      <c r="I268" s="84" t="s">
        <v>6213</v>
      </c>
      <c r="J268" s="85" t="s">
        <v>6213</v>
      </c>
      <c r="K268" s="84">
        <v>1</v>
      </c>
      <c r="L268" s="84">
        <v>0</v>
      </c>
      <c r="M268" s="84">
        <v>0</v>
      </c>
      <c r="N268" s="85">
        <v>0</v>
      </c>
      <c r="O268" s="86">
        <v>135733</v>
      </c>
    </row>
    <row r="269" spans="1:15" ht="17">
      <c r="A269" s="276"/>
      <c r="B269" s="276"/>
      <c r="C269" s="83" t="s">
        <v>2203</v>
      </c>
      <c r="D269" s="83"/>
      <c r="E269" s="84">
        <v>4</v>
      </c>
      <c r="F269" s="84">
        <v>1</v>
      </c>
      <c r="G269" s="84" t="s">
        <v>6213</v>
      </c>
      <c r="H269" s="84" t="s">
        <v>6213</v>
      </c>
      <c r="I269" s="84" t="s">
        <v>6213</v>
      </c>
      <c r="J269" s="85" t="s">
        <v>6213</v>
      </c>
      <c r="K269" s="84">
        <v>0</v>
      </c>
      <c r="L269" s="84">
        <v>3</v>
      </c>
      <c r="M269" s="84">
        <v>1</v>
      </c>
      <c r="N269" s="85">
        <v>1</v>
      </c>
      <c r="O269" s="86">
        <v>102600</v>
      </c>
    </row>
    <row r="270" spans="1:15" ht="17">
      <c r="A270" s="276"/>
      <c r="B270" s="276"/>
      <c r="C270" s="83" t="s">
        <v>2205</v>
      </c>
      <c r="D270" s="83"/>
      <c r="E270" s="84">
        <v>7</v>
      </c>
      <c r="F270" s="84" t="s">
        <v>6213</v>
      </c>
      <c r="G270" s="84">
        <v>2</v>
      </c>
      <c r="H270" s="84" t="s">
        <v>6213</v>
      </c>
      <c r="I270" s="84" t="s">
        <v>6213</v>
      </c>
      <c r="J270" s="85" t="s">
        <v>6213</v>
      </c>
      <c r="K270" s="84">
        <v>2</v>
      </c>
      <c r="L270" s="84">
        <v>3</v>
      </c>
      <c r="M270" s="84">
        <v>3</v>
      </c>
      <c r="N270" s="85">
        <v>1</v>
      </c>
      <c r="O270" s="86">
        <v>70849</v>
      </c>
    </row>
    <row r="271" spans="1:15" ht="17">
      <c r="A271" s="276"/>
      <c r="B271" s="276"/>
      <c r="C271" s="83" t="s">
        <v>6304</v>
      </c>
      <c r="D271" s="83"/>
      <c r="E271" s="84">
        <v>2</v>
      </c>
      <c r="F271" s="84" t="s">
        <v>6213</v>
      </c>
      <c r="G271" s="84" t="s">
        <v>6213</v>
      </c>
      <c r="H271" s="84" t="s">
        <v>6213</v>
      </c>
      <c r="I271" s="84" t="s">
        <v>6213</v>
      </c>
      <c r="J271" s="85" t="s">
        <v>6213</v>
      </c>
      <c r="K271" s="84">
        <v>1</v>
      </c>
      <c r="L271" s="84">
        <v>0</v>
      </c>
      <c r="M271" s="84">
        <v>0</v>
      </c>
      <c r="N271" s="85">
        <v>1</v>
      </c>
      <c r="O271" s="86">
        <v>104989</v>
      </c>
    </row>
    <row r="272" spans="1:15" ht="17">
      <c r="A272" s="276"/>
      <c r="B272" s="276"/>
      <c r="C272" s="83" t="s">
        <v>6305</v>
      </c>
      <c r="D272" s="83"/>
      <c r="E272" s="84">
        <v>4</v>
      </c>
      <c r="F272" s="84">
        <v>1</v>
      </c>
      <c r="G272" s="84">
        <v>2</v>
      </c>
      <c r="H272" s="84" t="s">
        <v>6213</v>
      </c>
      <c r="I272" s="84" t="s">
        <v>6213</v>
      </c>
      <c r="J272" s="85" t="s">
        <v>6213</v>
      </c>
      <c r="K272" s="84">
        <v>1</v>
      </c>
      <c r="L272" s="84">
        <v>1</v>
      </c>
      <c r="M272" s="84">
        <v>2</v>
      </c>
      <c r="N272" s="85">
        <v>3</v>
      </c>
      <c r="O272" s="86">
        <v>36719</v>
      </c>
    </row>
    <row r="273" spans="1:15" ht="17">
      <c r="A273" s="276"/>
      <c r="B273" s="276"/>
      <c r="C273" s="83" t="s">
        <v>2313</v>
      </c>
      <c r="D273" s="83"/>
      <c r="E273" s="84">
        <v>6</v>
      </c>
      <c r="F273" s="84" t="s">
        <v>6213</v>
      </c>
      <c r="G273" s="84" t="s">
        <v>6213</v>
      </c>
      <c r="H273" s="84" t="s">
        <v>6213</v>
      </c>
      <c r="I273" s="84" t="s">
        <v>6213</v>
      </c>
      <c r="J273" s="85" t="s">
        <v>6213</v>
      </c>
      <c r="K273" s="84">
        <v>2</v>
      </c>
      <c r="L273" s="84">
        <v>2</v>
      </c>
      <c r="M273" s="84">
        <v>1</v>
      </c>
      <c r="N273" s="85">
        <v>1</v>
      </c>
      <c r="O273" s="86">
        <v>90741</v>
      </c>
    </row>
    <row r="274" spans="1:15" ht="17">
      <c r="A274" s="276"/>
      <c r="B274" s="276"/>
      <c r="C274" s="83" t="s">
        <v>2208</v>
      </c>
      <c r="D274" s="83"/>
      <c r="E274" s="84">
        <v>1</v>
      </c>
      <c r="F274" s="84" t="s">
        <v>6213</v>
      </c>
      <c r="G274" s="84" t="s">
        <v>6213</v>
      </c>
      <c r="H274" s="84" t="s">
        <v>6213</v>
      </c>
      <c r="I274" s="84" t="s">
        <v>6213</v>
      </c>
      <c r="J274" s="85" t="s">
        <v>6213</v>
      </c>
      <c r="K274" s="84">
        <v>0</v>
      </c>
      <c r="L274" s="84">
        <v>0</v>
      </c>
      <c r="M274" s="84">
        <v>0</v>
      </c>
      <c r="N274" s="85">
        <v>1</v>
      </c>
      <c r="O274" s="86">
        <v>61123</v>
      </c>
    </row>
    <row r="275" spans="1:15" ht="17">
      <c r="A275" s="276"/>
      <c r="B275" s="276"/>
      <c r="C275" s="83" t="s">
        <v>2209</v>
      </c>
      <c r="D275" s="83"/>
      <c r="E275" s="84">
        <v>1</v>
      </c>
      <c r="F275" s="84">
        <v>1</v>
      </c>
      <c r="G275" s="84" t="s">
        <v>6213</v>
      </c>
      <c r="H275" s="84" t="s">
        <v>6213</v>
      </c>
      <c r="I275" s="84" t="s">
        <v>6213</v>
      </c>
      <c r="J275" s="85" t="s">
        <v>6213</v>
      </c>
      <c r="K275" s="84">
        <v>0</v>
      </c>
      <c r="L275" s="84">
        <v>1</v>
      </c>
      <c r="M275" s="84">
        <v>1</v>
      </c>
      <c r="N275" s="85">
        <v>0</v>
      </c>
      <c r="O275" s="86">
        <v>68017</v>
      </c>
    </row>
    <row r="276" spans="1:15" ht="17">
      <c r="A276" s="276"/>
      <c r="B276" s="276"/>
      <c r="C276" s="83" t="s">
        <v>2210</v>
      </c>
      <c r="D276" s="83"/>
      <c r="E276" s="84">
        <v>4</v>
      </c>
      <c r="F276" s="84" t="s">
        <v>6213</v>
      </c>
      <c r="G276" s="84" t="s">
        <v>6213</v>
      </c>
      <c r="H276" s="84" t="s">
        <v>6213</v>
      </c>
      <c r="I276" s="84" t="s">
        <v>6213</v>
      </c>
      <c r="J276" s="85" t="s">
        <v>6213</v>
      </c>
      <c r="K276" s="84">
        <v>0</v>
      </c>
      <c r="L276" s="84">
        <v>0</v>
      </c>
      <c r="M276" s="84">
        <v>3</v>
      </c>
      <c r="N276" s="85">
        <v>1</v>
      </c>
      <c r="O276" s="86">
        <v>67165</v>
      </c>
    </row>
    <row r="277" spans="1:15" ht="17">
      <c r="A277" s="276"/>
      <c r="B277" s="276"/>
      <c r="C277" s="83" t="s">
        <v>6306</v>
      </c>
      <c r="D277" s="83"/>
      <c r="E277" s="84" t="s">
        <v>6213</v>
      </c>
      <c r="F277" s="84" t="s">
        <v>6213</v>
      </c>
      <c r="G277" s="84">
        <v>1</v>
      </c>
      <c r="H277" s="84" t="s">
        <v>6213</v>
      </c>
      <c r="I277" s="84" t="s">
        <v>6213</v>
      </c>
      <c r="J277" s="85" t="s">
        <v>6213</v>
      </c>
      <c r="K277" s="84">
        <v>0</v>
      </c>
      <c r="L277" s="84">
        <v>1</v>
      </c>
      <c r="M277" s="84">
        <v>0</v>
      </c>
      <c r="N277" s="85">
        <v>0</v>
      </c>
      <c r="O277" s="86">
        <v>54200</v>
      </c>
    </row>
    <row r="278" spans="1:15" ht="17">
      <c r="A278" s="276"/>
      <c r="B278" s="277"/>
      <c r="C278" s="83" t="s">
        <v>2211</v>
      </c>
      <c r="D278" s="83"/>
      <c r="E278" s="84">
        <v>1</v>
      </c>
      <c r="F278" s="84" t="s">
        <v>6213</v>
      </c>
      <c r="G278" s="84" t="s">
        <v>6213</v>
      </c>
      <c r="H278" s="84" t="s">
        <v>6213</v>
      </c>
      <c r="I278" s="84" t="s">
        <v>6213</v>
      </c>
      <c r="J278" s="85" t="s">
        <v>6213</v>
      </c>
      <c r="K278" s="84">
        <v>0</v>
      </c>
      <c r="L278" s="84">
        <v>0</v>
      </c>
      <c r="M278" s="84">
        <v>0</v>
      </c>
      <c r="N278" s="85">
        <v>1</v>
      </c>
      <c r="O278" s="86">
        <v>21901</v>
      </c>
    </row>
    <row r="279" spans="1:15" ht="17">
      <c r="A279" s="276"/>
      <c r="B279" s="275" t="s">
        <v>1951</v>
      </c>
      <c r="C279" s="74"/>
      <c r="D279" s="76"/>
      <c r="E279" s="77">
        <v>11</v>
      </c>
      <c r="F279" s="77">
        <v>3</v>
      </c>
      <c r="G279" s="77" t="s">
        <v>6213</v>
      </c>
      <c r="H279" s="77" t="s">
        <v>6213</v>
      </c>
      <c r="I279" s="77" t="s">
        <v>6213</v>
      </c>
      <c r="J279" s="78" t="s">
        <v>6213</v>
      </c>
      <c r="K279" s="77"/>
      <c r="L279" s="77"/>
      <c r="M279" s="77"/>
      <c r="N279" s="78"/>
      <c r="O279" s="81"/>
    </row>
    <row r="280" spans="1:15" ht="17">
      <c r="A280" s="276"/>
      <c r="B280" s="276"/>
      <c r="C280" s="83" t="s">
        <v>6307</v>
      </c>
      <c r="D280" s="83" t="s">
        <v>2173</v>
      </c>
      <c r="E280" s="84">
        <v>2</v>
      </c>
      <c r="F280" s="84" t="s">
        <v>6213</v>
      </c>
      <c r="G280" s="84" t="s">
        <v>6213</v>
      </c>
      <c r="H280" s="84" t="s">
        <v>6213</v>
      </c>
      <c r="I280" s="84" t="s">
        <v>6213</v>
      </c>
      <c r="J280" s="85" t="s">
        <v>6213</v>
      </c>
      <c r="K280" s="84">
        <v>0</v>
      </c>
      <c r="L280" s="84">
        <v>1</v>
      </c>
      <c r="M280" s="84">
        <v>1</v>
      </c>
      <c r="N280" s="85">
        <v>0</v>
      </c>
      <c r="O280" s="86">
        <v>17136</v>
      </c>
    </row>
    <row r="281" spans="1:15" ht="17">
      <c r="A281" s="276"/>
      <c r="B281" s="276"/>
      <c r="C281" s="83" t="s">
        <v>2222</v>
      </c>
      <c r="D281" s="83"/>
      <c r="E281" s="84">
        <v>1</v>
      </c>
      <c r="F281" s="84" t="s">
        <v>6213</v>
      </c>
      <c r="G281" s="84" t="s">
        <v>6213</v>
      </c>
      <c r="H281" s="84" t="s">
        <v>6213</v>
      </c>
      <c r="I281" s="84" t="s">
        <v>6213</v>
      </c>
      <c r="J281" s="85" t="s">
        <v>6213</v>
      </c>
      <c r="K281" s="84">
        <v>1</v>
      </c>
      <c r="L281" s="84">
        <v>0</v>
      </c>
      <c r="M281" s="84">
        <v>0</v>
      </c>
      <c r="N281" s="85">
        <v>0</v>
      </c>
      <c r="O281" s="86">
        <v>62345</v>
      </c>
    </row>
    <row r="282" spans="1:15" ht="17">
      <c r="A282" s="276"/>
      <c r="B282" s="276"/>
      <c r="C282" s="83" t="s">
        <v>6308</v>
      </c>
      <c r="D282" s="83"/>
      <c r="E282" s="84">
        <v>1</v>
      </c>
      <c r="F282" s="84" t="s">
        <v>6213</v>
      </c>
      <c r="G282" s="84" t="s">
        <v>6213</v>
      </c>
      <c r="H282" s="84" t="s">
        <v>6213</v>
      </c>
      <c r="I282" s="84" t="s">
        <v>6213</v>
      </c>
      <c r="J282" s="85" t="s">
        <v>6213</v>
      </c>
      <c r="K282" s="84">
        <v>0</v>
      </c>
      <c r="L282" s="84">
        <v>1</v>
      </c>
      <c r="M282" s="84">
        <v>0</v>
      </c>
      <c r="N282" s="85">
        <v>0</v>
      </c>
      <c r="O282" s="86">
        <v>29046</v>
      </c>
    </row>
    <row r="283" spans="1:15" ht="17">
      <c r="A283" s="276"/>
      <c r="B283" s="276"/>
      <c r="C283" s="278" t="s">
        <v>2226</v>
      </c>
      <c r="D283" s="83" t="s">
        <v>6260</v>
      </c>
      <c r="E283" s="84">
        <v>3</v>
      </c>
      <c r="F283" s="84">
        <v>1</v>
      </c>
      <c r="G283" s="84" t="s">
        <v>6213</v>
      </c>
      <c r="H283" s="84" t="s">
        <v>6213</v>
      </c>
      <c r="I283" s="84" t="s">
        <v>6213</v>
      </c>
      <c r="J283" s="85" t="s">
        <v>6213</v>
      </c>
      <c r="K283" s="84">
        <v>2</v>
      </c>
      <c r="L283" s="84">
        <v>1</v>
      </c>
      <c r="M283" s="84">
        <v>0</v>
      </c>
      <c r="N283" s="85">
        <v>1</v>
      </c>
      <c r="O283" s="86">
        <v>38105</v>
      </c>
    </row>
    <row r="284" spans="1:15" ht="17">
      <c r="A284" s="276"/>
      <c r="B284" s="276"/>
      <c r="C284" s="279"/>
      <c r="D284" s="83" t="s">
        <v>2238</v>
      </c>
      <c r="E284" s="84">
        <v>3</v>
      </c>
      <c r="F284" s="84">
        <v>2</v>
      </c>
      <c r="G284" s="84" t="s">
        <v>6213</v>
      </c>
      <c r="H284" s="84" t="s">
        <v>6213</v>
      </c>
      <c r="I284" s="84" t="s">
        <v>6213</v>
      </c>
      <c r="J284" s="85" t="s">
        <v>6213</v>
      </c>
      <c r="K284" s="84">
        <v>2</v>
      </c>
      <c r="L284" s="84">
        <v>1</v>
      </c>
      <c r="M284" s="84">
        <v>1</v>
      </c>
      <c r="N284" s="85">
        <v>1</v>
      </c>
      <c r="O284" s="86">
        <v>47103</v>
      </c>
    </row>
    <row r="285" spans="1:15" ht="17">
      <c r="A285" s="276"/>
      <c r="B285" s="277"/>
      <c r="C285" s="280"/>
      <c r="D285" s="83" t="s">
        <v>5434</v>
      </c>
      <c r="E285" s="84">
        <v>1</v>
      </c>
      <c r="F285" s="84" t="s">
        <v>6213</v>
      </c>
      <c r="G285" s="84" t="s">
        <v>6213</v>
      </c>
      <c r="H285" s="84" t="s">
        <v>6213</v>
      </c>
      <c r="I285" s="84" t="s">
        <v>6213</v>
      </c>
      <c r="J285" s="85" t="s">
        <v>6213</v>
      </c>
      <c r="K285" s="84">
        <v>0</v>
      </c>
      <c r="L285" s="84">
        <v>0</v>
      </c>
      <c r="M285" s="84">
        <v>0</v>
      </c>
      <c r="N285" s="85">
        <v>1</v>
      </c>
      <c r="O285" s="86">
        <v>39811</v>
      </c>
    </row>
    <row r="286" spans="1:15" ht="17">
      <c r="A286" s="276"/>
      <c r="B286" s="275" t="s">
        <v>1955</v>
      </c>
      <c r="C286" s="74"/>
      <c r="D286" s="76"/>
      <c r="E286" s="77">
        <v>73</v>
      </c>
      <c r="F286" s="77">
        <v>15</v>
      </c>
      <c r="G286" s="77">
        <v>17</v>
      </c>
      <c r="H286" s="77" t="s">
        <v>6213</v>
      </c>
      <c r="I286" s="77">
        <v>1</v>
      </c>
      <c r="J286" s="78" t="s">
        <v>6213</v>
      </c>
      <c r="K286" s="77"/>
      <c r="L286" s="77"/>
      <c r="M286" s="77"/>
      <c r="N286" s="78"/>
      <c r="O286" s="81"/>
    </row>
    <row r="287" spans="1:15" ht="17">
      <c r="A287" s="276"/>
      <c r="B287" s="276"/>
      <c r="C287" s="83" t="s">
        <v>2019</v>
      </c>
      <c r="D287" s="83"/>
      <c r="E287" s="84">
        <v>1</v>
      </c>
      <c r="F287" s="84" t="s">
        <v>6213</v>
      </c>
      <c r="G287" s="84">
        <v>1</v>
      </c>
      <c r="H287" s="84" t="s">
        <v>6213</v>
      </c>
      <c r="I287" s="84" t="s">
        <v>6213</v>
      </c>
      <c r="J287" s="85" t="s">
        <v>6213</v>
      </c>
      <c r="K287" s="84">
        <v>1</v>
      </c>
      <c r="L287" s="84">
        <v>0</v>
      </c>
      <c r="M287" s="84">
        <v>1</v>
      </c>
      <c r="N287" s="85">
        <v>0</v>
      </c>
      <c r="O287" s="86"/>
    </row>
    <row r="288" spans="1:15" ht="17">
      <c r="A288" s="276"/>
      <c r="B288" s="276"/>
      <c r="C288" s="83" t="s">
        <v>2234</v>
      </c>
      <c r="D288" s="83"/>
      <c r="E288" s="84" t="s">
        <v>6213</v>
      </c>
      <c r="F288" s="84" t="s">
        <v>6213</v>
      </c>
      <c r="G288" s="84">
        <v>1</v>
      </c>
      <c r="H288" s="84" t="s">
        <v>6213</v>
      </c>
      <c r="I288" s="84" t="s">
        <v>6213</v>
      </c>
      <c r="J288" s="85" t="s">
        <v>6213</v>
      </c>
      <c r="K288" s="84">
        <v>0</v>
      </c>
      <c r="L288" s="84">
        <v>0</v>
      </c>
      <c r="M288" s="84">
        <v>1</v>
      </c>
      <c r="N288" s="85">
        <v>0</v>
      </c>
      <c r="O288" s="86"/>
    </row>
    <row r="289" spans="1:15" ht="17">
      <c r="A289" s="276"/>
      <c r="B289" s="276"/>
      <c r="C289" s="83" t="s">
        <v>2235</v>
      </c>
      <c r="D289" s="83"/>
      <c r="E289" s="84">
        <v>1</v>
      </c>
      <c r="F289" s="84" t="s">
        <v>6213</v>
      </c>
      <c r="G289" s="84" t="s">
        <v>6213</v>
      </c>
      <c r="H289" s="84" t="s">
        <v>6213</v>
      </c>
      <c r="I289" s="84" t="s">
        <v>6213</v>
      </c>
      <c r="J289" s="85" t="s">
        <v>6213</v>
      </c>
      <c r="K289" s="84">
        <v>0</v>
      </c>
      <c r="L289" s="84">
        <v>0</v>
      </c>
      <c r="M289" s="84">
        <v>0</v>
      </c>
      <c r="N289" s="85">
        <v>1</v>
      </c>
      <c r="O289" s="86"/>
    </row>
    <row r="290" spans="1:15" ht="17">
      <c r="A290" s="276"/>
      <c r="B290" s="276"/>
      <c r="C290" s="83" t="s">
        <v>2236</v>
      </c>
      <c r="D290" s="83"/>
      <c r="E290" s="84">
        <v>1</v>
      </c>
      <c r="F290" s="84">
        <v>1</v>
      </c>
      <c r="G290" s="84" t="s">
        <v>6213</v>
      </c>
      <c r="H290" s="84" t="s">
        <v>6213</v>
      </c>
      <c r="I290" s="84" t="s">
        <v>6213</v>
      </c>
      <c r="J290" s="85" t="s">
        <v>6213</v>
      </c>
      <c r="K290" s="84">
        <v>2</v>
      </c>
      <c r="L290" s="84">
        <v>0</v>
      </c>
      <c r="M290" s="84">
        <v>0</v>
      </c>
      <c r="N290" s="85">
        <v>0</v>
      </c>
      <c r="O290" s="86"/>
    </row>
    <row r="291" spans="1:15" ht="17">
      <c r="A291" s="276"/>
      <c r="B291" s="276"/>
      <c r="C291" s="83" t="s">
        <v>6252</v>
      </c>
      <c r="D291" s="83"/>
      <c r="E291" s="84" t="s">
        <v>6213</v>
      </c>
      <c r="F291" s="84">
        <v>1</v>
      </c>
      <c r="G291" s="84" t="s">
        <v>6213</v>
      </c>
      <c r="H291" s="84" t="s">
        <v>6213</v>
      </c>
      <c r="I291" s="84" t="s">
        <v>6213</v>
      </c>
      <c r="J291" s="85" t="s">
        <v>6213</v>
      </c>
      <c r="K291" s="84">
        <v>0</v>
      </c>
      <c r="L291" s="84">
        <v>0</v>
      </c>
      <c r="M291" s="84">
        <v>1</v>
      </c>
      <c r="N291" s="85">
        <v>0</v>
      </c>
      <c r="O291" s="86"/>
    </row>
    <row r="292" spans="1:15" ht="17">
      <c r="A292" s="276"/>
      <c r="B292" s="276"/>
      <c r="C292" s="83" t="s">
        <v>6309</v>
      </c>
      <c r="D292" s="83"/>
      <c r="E292" s="84">
        <v>1</v>
      </c>
      <c r="F292" s="84" t="s">
        <v>6213</v>
      </c>
      <c r="G292" s="84">
        <v>2</v>
      </c>
      <c r="H292" s="84" t="s">
        <v>6213</v>
      </c>
      <c r="I292" s="84" t="s">
        <v>6213</v>
      </c>
      <c r="J292" s="85" t="s">
        <v>6213</v>
      </c>
      <c r="K292" s="84">
        <v>0</v>
      </c>
      <c r="L292" s="84">
        <v>1</v>
      </c>
      <c r="M292" s="84">
        <v>1</v>
      </c>
      <c r="N292" s="85">
        <v>1</v>
      </c>
      <c r="O292" s="86"/>
    </row>
    <row r="293" spans="1:15" ht="17">
      <c r="A293" s="276"/>
      <c r="B293" s="276"/>
      <c r="C293" s="83" t="s">
        <v>2238</v>
      </c>
      <c r="D293" s="83"/>
      <c r="E293" s="84">
        <v>21</v>
      </c>
      <c r="F293" s="84">
        <v>1</v>
      </c>
      <c r="G293" s="84">
        <v>4</v>
      </c>
      <c r="H293" s="84" t="s">
        <v>6213</v>
      </c>
      <c r="I293" s="84" t="s">
        <v>6213</v>
      </c>
      <c r="J293" s="85" t="s">
        <v>6213</v>
      </c>
      <c r="K293" s="84">
        <v>5</v>
      </c>
      <c r="L293" s="84">
        <v>5</v>
      </c>
      <c r="M293" s="84">
        <v>12</v>
      </c>
      <c r="N293" s="85">
        <v>4</v>
      </c>
      <c r="O293" s="86"/>
    </row>
    <row r="294" spans="1:15" ht="17">
      <c r="A294" s="276"/>
      <c r="B294" s="276"/>
      <c r="C294" s="83" t="s">
        <v>6310</v>
      </c>
      <c r="D294" s="83"/>
      <c r="E294" s="84">
        <v>1</v>
      </c>
      <c r="F294" s="84" t="s">
        <v>6213</v>
      </c>
      <c r="G294" s="84" t="s">
        <v>6213</v>
      </c>
      <c r="H294" s="84" t="s">
        <v>6213</v>
      </c>
      <c r="I294" s="84" t="s">
        <v>6213</v>
      </c>
      <c r="J294" s="85" t="s">
        <v>6213</v>
      </c>
      <c r="K294" s="84">
        <v>0</v>
      </c>
      <c r="L294" s="84">
        <v>1</v>
      </c>
      <c r="M294" s="84">
        <v>0</v>
      </c>
      <c r="N294" s="85">
        <v>0</v>
      </c>
      <c r="O294" s="86"/>
    </row>
    <row r="295" spans="1:15" ht="17">
      <c r="A295" s="276"/>
      <c r="B295" s="276"/>
      <c r="C295" s="83" t="s">
        <v>2130</v>
      </c>
      <c r="D295" s="83"/>
      <c r="E295" s="84" t="s">
        <v>6213</v>
      </c>
      <c r="F295" s="84">
        <v>1</v>
      </c>
      <c r="G295" s="84" t="s">
        <v>6213</v>
      </c>
      <c r="H295" s="84" t="s">
        <v>6213</v>
      </c>
      <c r="I295" s="84" t="s">
        <v>6213</v>
      </c>
      <c r="J295" s="85" t="s">
        <v>6213</v>
      </c>
      <c r="K295" s="84">
        <v>0</v>
      </c>
      <c r="L295" s="84">
        <v>1</v>
      </c>
      <c r="M295" s="84">
        <v>0</v>
      </c>
      <c r="N295" s="85">
        <v>0</v>
      </c>
      <c r="O295" s="86"/>
    </row>
    <row r="296" spans="1:15" ht="17">
      <c r="A296" s="276"/>
      <c r="B296" s="276"/>
      <c r="C296" s="83" t="s">
        <v>2142</v>
      </c>
      <c r="D296" s="83"/>
      <c r="E296" s="84">
        <v>2</v>
      </c>
      <c r="F296" s="84">
        <v>5</v>
      </c>
      <c r="G296" s="84" t="s">
        <v>6213</v>
      </c>
      <c r="H296" s="84" t="s">
        <v>6213</v>
      </c>
      <c r="I296" s="84" t="s">
        <v>6213</v>
      </c>
      <c r="J296" s="85" t="s">
        <v>6213</v>
      </c>
      <c r="K296" s="84">
        <v>4</v>
      </c>
      <c r="L296" s="84">
        <v>1</v>
      </c>
      <c r="M296" s="84">
        <v>2</v>
      </c>
      <c r="N296" s="85">
        <v>0</v>
      </c>
      <c r="O296" s="86"/>
    </row>
    <row r="297" spans="1:15" ht="17">
      <c r="A297" s="276"/>
      <c r="B297" s="276"/>
      <c r="C297" s="83" t="s">
        <v>2166</v>
      </c>
      <c r="D297" s="83"/>
      <c r="E297" s="84">
        <v>2</v>
      </c>
      <c r="F297" s="84" t="s">
        <v>6213</v>
      </c>
      <c r="G297" s="84" t="s">
        <v>6213</v>
      </c>
      <c r="H297" s="84" t="s">
        <v>6213</v>
      </c>
      <c r="I297" s="84" t="s">
        <v>6213</v>
      </c>
      <c r="J297" s="85" t="s">
        <v>6213</v>
      </c>
      <c r="K297" s="84">
        <v>0</v>
      </c>
      <c r="L297" s="84">
        <v>1</v>
      </c>
      <c r="M297" s="84">
        <v>0</v>
      </c>
      <c r="N297" s="85">
        <v>1</v>
      </c>
      <c r="O297" s="86"/>
    </row>
    <row r="298" spans="1:15" ht="17">
      <c r="A298" s="276"/>
      <c r="B298" s="276"/>
      <c r="C298" s="83" t="s">
        <v>2168</v>
      </c>
      <c r="D298" s="83"/>
      <c r="E298" s="84">
        <v>6</v>
      </c>
      <c r="F298" s="84" t="s">
        <v>6213</v>
      </c>
      <c r="G298" s="84" t="s">
        <v>6213</v>
      </c>
      <c r="H298" s="84" t="s">
        <v>6213</v>
      </c>
      <c r="I298" s="84" t="s">
        <v>6213</v>
      </c>
      <c r="J298" s="85" t="s">
        <v>6213</v>
      </c>
      <c r="K298" s="84">
        <v>0</v>
      </c>
      <c r="L298" s="84">
        <v>2</v>
      </c>
      <c r="M298" s="84">
        <v>2</v>
      </c>
      <c r="N298" s="85">
        <v>2</v>
      </c>
      <c r="O298" s="86"/>
    </row>
    <row r="299" spans="1:15" ht="17">
      <c r="A299" s="276"/>
      <c r="B299" s="276"/>
      <c r="C299" s="83" t="s">
        <v>5434</v>
      </c>
      <c r="D299" s="83"/>
      <c r="E299" s="84">
        <v>12</v>
      </c>
      <c r="F299" s="84">
        <v>3</v>
      </c>
      <c r="G299" s="84">
        <v>3</v>
      </c>
      <c r="H299" s="84" t="s">
        <v>6213</v>
      </c>
      <c r="I299" s="84">
        <v>1</v>
      </c>
      <c r="J299" s="85" t="s">
        <v>6213</v>
      </c>
      <c r="K299" s="84">
        <v>5</v>
      </c>
      <c r="L299" s="84">
        <v>5</v>
      </c>
      <c r="M299" s="84">
        <v>4</v>
      </c>
      <c r="N299" s="85">
        <v>5</v>
      </c>
      <c r="O299" s="86"/>
    </row>
    <row r="300" spans="1:15" ht="17">
      <c r="A300" s="276"/>
      <c r="B300" s="276"/>
      <c r="C300" s="83" t="s">
        <v>2241</v>
      </c>
      <c r="D300" s="83"/>
      <c r="E300" s="84">
        <v>1</v>
      </c>
      <c r="F300" s="84" t="s">
        <v>6213</v>
      </c>
      <c r="G300" s="84" t="s">
        <v>6213</v>
      </c>
      <c r="H300" s="84" t="s">
        <v>6213</v>
      </c>
      <c r="I300" s="84" t="s">
        <v>6213</v>
      </c>
      <c r="J300" s="85" t="s">
        <v>6213</v>
      </c>
      <c r="K300" s="84">
        <v>0</v>
      </c>
      <c r="L300" s="84">
        <v>0</v>
      </c>
      <c r="M300" s="84">
        <v>0</v>
      </c>
      <c r="N300" s="85">
        <v>1</v>
      </c>
      <c r="O300" s="86"/>
    </row>
    <row r="301" spans="1:15" ht="17">
      <c r="A301" s="276"/>
      <c r="B301" s="276"/>
      <c r="C301" s="83" t="s">
        <v>2174</v>
      </c>
      <c r="D301" s="83"/>
      <c r="E301" s="84">
        <v>5</v>
      </c>
      <c r="F301" s="84" t="s">
        <v>6213</v>
      </c>
      <c r="G301" s="84">
        <v>2</v>
      </c>
      <c r="H301" s="84" t="s">
        <v>6213</v>
      </c>
      <c r="I301" s="84" t="s">
        <v>6213</v>
      </c>
      <c r="J301" s="85" t="s">
        <v>6213</v>
      </c>
      <c r="K301" s="84">
        <v>4</v>
      </c>
      <c r="L301" s="84">
        <v>1</v>
      </c>
      <c r="M301" s="84">
        <v>1</v>
      </c>
      <c r="N301" s="85">
        <v>1</v>
      </c>
      <c r="O301" s="86"/>
    </row>
    <row r="302" spans="1:15" ht="17">
      <c r="A302" s="276"/>
      <c r="B302" s="276"/>
      <c r="C302" s="83" t="s">
        <v>2176</v>
      </c>
      <c r="D302" s="83"/>
      <c r="E302" s="84">
        <v>1</v>
      </c>
      <c r="F302" s="84" t="s">
        <v>6213</v>
      </c>
      <c r="G302" s="84" t="s">
        <v>6213</v>
      </c>
      <c r="H302" s="84" t="s">
        <v>6213</v>
      </c>
      <c r="I302" s="84" t="s">
        <v>6213</v>
      </c>
      <c r="J302" s="85" t="s">
        <v>6213</v>
      </c>
      <c r="K302" s="84">
        <v>0</v>
      </c>
      <c r="L302" s="84">
        <v>1</v>
      </c>
      <c r="M302" s="84">
        <v>0</v>
      </c>
      <c r="N302" s="85">
        <v>0</v>
      </c>
      <c r="O302" s="86"/>
    </row>
    <row r="303" spans="1:15" ht="17">
      <c r="A303" s="276"/>
      <c r="B303" s="276"/>
      <c r="C303" s="83" t="s">
        <v>2242</v>
      </c>
      <c r="D303" s="83"/>
      <c r="E303" s="84">
        <v>3</v>
      </c>
      <c r="F303" s="84">
        <v>3</v>
      </c>
      <c r="G303" s="84" t="s">
        <v>6213</v>
      </c>
      <c r="H303" s="84" t="s">
        <v>6213</v>
      </c>
      <c r="I303" s="84" t="s">
        <v>6213</v>
      </c>
      <c r="J303" s="85" t="s">
        <v>6213</v>
      </c>
      <c r="K303" s="84">
        <v>4</v>
      </c>
      <c r="L303" s="84">
        <v>1</v>
      </c>
      <c r="M303" s="84">
        <v>1</v>
      </c>
      <c r="N303" s="85">
        <v>0</v>
      </c>
      <c r="O303" s="86"/>
    </row>
    <row r="304" spans="1:15" ht="17">
      <c r="A304" s="276"/>
      <c r="B304" s="276"/>
      <c r="C304" s="83" t="s">
        <v>2178</v>
      </c>
      <c r="D304" s="83"/>
      <c r="E304" s="84">
        <v>6</v>
      </c>
      <c r="F304" s="84" t="s">
        <v>6213</v>
      </c>
      <c r="G304" s="84">
        <v>1</v>
      </c>
      <c r="H304" s="84" t="s">
        <v>6213</v>
      </c>
      <c r="I304" s="84" t="s">
        <v>6213</v>
      </c>
      <c r="J304" s="85" t="s">
        <v>6213</v>
      </c>
      <c r="K304" s="84">
        <v>0</v>
      </c>
      <c r="L304" s="84">
        <v>0</v>
      </c>
      <c r="M304" s="84">
        <v>4</v>
      </c>
      <c r="N304" s="85">
        <v>3</v>
      </c>
      <c r="O304" s="86"/>
    </row>
    <row r="305" spans="1:15" ht="17">
      <c r="A305" s="276"/>
      <c r="B305" s="276"/>
      <c r="C305" s="83" t="s">
        <v>6311</v>
      </c>
      <c r="D305" s="83"/>
      <c r="E305" s="84" t="s">
        <v>6213</v>
      </c>
      <c r="F305" s="84" t="s">
        <v>6213</v>
      </c>
      <c r="G305" s="84">
        <v>1</v>
      </c>
      <c r="H305" s="84" t="s">
        <v>6213</v>
      </c>
      <c r="I305" s="84" t="s">
        <v>6213</v>
      </c>
      <c r="J305" s="85" t="s">
        <v>6213</v>
      </c>
      <c r="K305" s="84">
        <v>0</v>
      </c>
      <c r="L305" s="84">
        <v>0</v>
      </c>
      <c r="M305" s="84">
        <v>1</v>
      </c>
      <c r="N305" s="85">
        <v>0</v>
      </c>
      <c r="O305" s="86"/>
    </row>
    <row r="306" spans="1:15" ht="17">
      <c r="A306" s="276"/>
      <c r="B306" s="276"/>
      <c r="C306" s="83" t="s">
        <v>2244</v>
      </c>
      <c r="D306" s="83"/>
      <c r="E306" s="84">
        <v>4</v>
      </c>
      <c r="F306" s="84" t="s">
        <v>6213</v>
      </c>
      <c r="G306" s="84">
        <v>2</v>
      </c>
      <c r="H306" s="84" t="s">
        <v>6213</v>
      </c>
      <c r="I306" s="84" t="s">
        <v>6213</v>
      </c>
      <c r="J306" s="85" t="s">
        <v>6213</v>
      </c>
      <c r="K306" s="84">
        <v>1</v>
      </c>
      <c r="L306" s="84">
        <v>4</v>
      </c>
      <c r="M306" s="84">
        <v>1</v>
      </c>
      <c r="N306" s="85">
        <v>0</v>
      </c>
      <c r="O306" s="86"/>
    </row>
    <row r="307" spans="1:15" ht="17">
      <c r="A307" s="276"/>
      <c r="B307" s="276"/>
      <c r="C307" s="83" t="s">
        <v>6312</v>
      </c>
      <c r="D307" s="83"/>
      <c r="E307" s="84">
        <v>2</v>
      </c>
      <c r="F307" s="84" t="s">
        <v>6213</v>
      </c>
      <c r="G307" s="84" t="s">
        <v>6213</v>
      </c>
      <c r="H307" s="84" t="s">
        <v>6213</v>
      </c>
      <c r="I307" s="84" t="s">
        <v>6213</v>
      </c>
      <c r="J307" s="85" t="s">
        <v>6213</v>
      </c>
      <c r="K307" s="84">
        <v>1</v>
      </c>
      <c r="L307" s="84">
        <v>1</v>
      </c>
      <c r="M307" s="84">
        <v>0</v>
      </c>
      <c r="N307" s="85">
        <v>0</v>
      </c>
      <c r="O307" s="86"/>
    </row>
    <row r="308" spans="1:15" ht="17">
      <c r="A308" s="276"/>
      <c r="B308" s="276"/>
      <c r="C308" s="83" t="s">
        <v>2247</v>
      </c>
      <c r="D308" s="83"/>
      <c r="E308" s="84">
        <v>1</v>
      </c>
      <c r="F308" s="84" t="s">
        <v>6213</v>
      </c>
      <c r="G308" s="84" t="s">
        <v>6213</v>
      </c>
      <c r="H308" s="84" t="s">
        <v>6213</v>
      </c>
      <c r="I308" s="84" t="s">
        <v>6213</v>
      </c>
      <c r="J308" s="85" t="s">
        <v>6213</v>
      </c>
      <c r="K308" s="84">
        <v>0</v>
      </c>
      <c r="L308" s="84">
        <v>1</v>
      </c>
      <c r="M308" s="84">
        <v>0</v>
      </c>
      <c r="N308" s="85">
        <v>0</v>
      </c>
      <c r="O308" s="86"/>
    </row>
    <row r="309" spans="1:15" ht="17">
      <c r="A309" s="276"/>
      <c r="B309" s="277"/>
      <c r="C309" s="83" t="s">
        <v>6313</v>
      </c>
      <c r="D309" s="83"/>
      <c r="E309" s="84">
        <v>2</v>
      </c>
      <c r="F309" s="84" t="s">
        <v>6213</v>
      </c>
      <c r="G309" s="84" t="s">
        <v>6213</v>
      </c>
      <c r="H309" s="84" t="s">
        <v>6213</v>
      </c>
      <c r="I309" s="84" t="s">
        <v>6213</v>
      </c>
      <c r="J309" s="85" t="s">
        <v>6213</v>
      </c>
      <c r="K309" s="84">
        <v>0</v>
      </c>
      <c r="L309" s="84">
        <v>2</v>
      </c>
      <c r="M309" s="84">
        <v>0</v>
      </c>
      <c r="N309" s="85">
        <v>0</v>
      </c>
      <c r="O309" s="86"/>
    </row>
    <row r="310" spans="1:15" ht="17">
      <c r="A310" s="276"/>
      <c r="B310" s="275" t="s">
        <v>1963</v>
      </c>
      <c r="C310" s="74"/>
      <c r="D310" s="76"/>
      <c r="E310" s="77">
        <v>2</v>
      </c>
      <c r="F310" s="77">
        <v>2</v>
      </c>
      <c r="G310" s="77">
        <v>1</v>
      </c>
      <c r="H310" s="77" t="s">
        <v>6213</v>
      </c>
      <c r="I310" s="77" t="s">
        <v>6213</v>
      </c>
      <c r="J310" s="78">
        <v>2</v>
      </c>
      <c r="K310" s="79"/>
      <c r="L310" s="77"/>
      <c r="M310" s="77"/>
      <c r="N310" s="78"/>
      <c r="O310" s="81"/>
    </row>
    <row r="311" spans="1:15" ht="17">
      <c r="A311" s="276"/>
      <c r="B311" s="276"/>
      <c r="C311" s="83" t="s">
        <v>2248</v>
      </c>
      <c r="D311" s="83"/>
      <c r="E311" s="84" t="s">
        <v>6213</v>
      </c>
      <c r="F311" s="84" t="s">
        <v>6213</v>
      </c>
      <c r="G311" s="84">
        <v>1</v>
      </c>
      <c r="H311" s="84" t="s">
        <v>6213</v>
      </c>
      <c r="I311" s="84" t="s">
        <v>6213</v>
      </c>
      <c r="J311" s="85">
        <v>2</v>
      </c>
      <c r="K311" s="84">
        <v>0</v>
      </c>
      <c r="L311" s="84">
        <v>3</v>
      </c>
      <c r="M311" s="84">
        <v>0</v>
      </c>
      <c r="N311" s="85">
        <v>0</v>
      </c>
      <c r="O311" s="86"/>
    </row>
    <row r="312" spans="1:15" ht="17">
      <c r="A312" s="276"/>
      <c r="B312" s="276"/>
      <c r="C312" s="83" t="s">
        <v>2250</v>
      </c>
      <c r="D312" s="83"/>
      <c r="E312" s="84">
        <v>1</v>
      </c>
      <c r="F312" s="84" t="s">
        <v>6213</v>
      </c>
      <c r="G312" s="84" t="s">
        <v>6213</v>
      </c>
      <c r="H312" s="84" t="s">
        <v>6213</v>
      </c>
      <c r="I312" s="84" t="s">
        <v>6213</v>
      </c>
      <c r="J312" s="85" t="s">
        <v>6213</v>
      </c>
      <c r="K312" s="84">
        <v>0</v>
      </c>
      <c r="L312" s="84">
        <v>1</v>
      </c>
      <c r="M312" s="84">
        <v>0</v>
      </c>
      <c r="N312" s="85">
        <v>0</v>
      </c>
      <c r="O312" s="86"/>
    </row>
    <row r="313" spans="1:15" ht="17">
      <c r="A313" s="276"/>
      <c r="B313" s="276"/>
      <c r="C313" s="83" t="s">
        <v>2251</v>
      </c>
      <c r="D313" s="83"/>
      <c r="E313" s="84">
        <v>1</v>
      </c>
      <c r="F313" s="84" t="s">
        <v>6213</v>
      </c>
      <c r="G313" s="84" t="s">
        <v>6213</v>
      </c>
      <c r="H313" s="84" t="s">
        <v>6213</v>
      </c>
      <c r="I313" s="84" t="s">
        <v>6213</v>
      </c>
      <c r="J313" s="85" t="s">
        <v>6213</v>
      </c>
      <c r="K313" s="84">
        <v>0</v>
      </c>
      <c r="L313" s="84">
        <v>0</v>
      </c>
      <c r="M313" s="84">
        <v>0</v>
      </c>
      <c r="N313" s="85">
        <v>1</v>
      </c>
      <c r="O313" s="86"/>
    </row>
    <row r="314" spans="1:15" ht="17">
      <c r="A314" s="276"/>
      <c r="B314" s="276"/>
      <c r="C314" s="83" t="s">
        <v>99</v>
      </c>
      <c r="D314" s="83"/>
      <c r="E314" s="84" t="s">
        <v>6213</v>
      </c>
      <c r="F314" s="84">
        <v>1</v>
      </c>
      <c r="G314" s="84" t="s">
        <v>6213</v>
      </c>
      <c r="H314" s="84" t="s">
        <v>6213</v>
      </c>
      <c r="I314" s="84" t="s">
        <v>6213</v>
      </c>
      <c r="J314" s="85" t="s">
        <v>6213</v>
      </c>
      <c r="K314" s="84">
        <v>0</v>
      </c>
      <c r="L314" s="84">
        <v>0</v>
      </c>
      <c r="M314" s="84">
        <v>0</v>
      </c>
      <c r="N314" s="85">
        <v>1</v>
      </c>
      <c r="O314" s="86"/>
    </row>
    <row r="315" spans="1:15" ht="17">
      <c r="A315" s="276"/>
      <c r="B315" s="277"/>
      <c r="C315" s="83" t="s">
        <v>6314</v>
      </c>
      <c r="D315" s="83"/>
      <c r="E315" s="84" t="s">
        <v>6213</v>
      </c>
      <c r="F315" s="84">
        <v>1</v>
      </c>
      <c r="G315" s="84" t="s">
        <v>6213</v>
      </c>
      <c r="H315" s="84" t="s">
        <v>6213</v>
      </c>
      <c r="I315" s="84" t="s">
        <v>6213</v>
      </c>
      <c r="J315" s="85" t="s">
        <v>6213</v>
      </c>
      <c r="K315" s="84">
        <v>0</v>
      </c>
      <c r="L315" s="84">
        <v>0</v>
      </c>
      <c r="M315" s="84">
        <v>1</v>
      </c>
      <c r="N315" s="85">
        <v>0</v>
      </c>
      <c r="O315" s="86"/>
    </row>
    <row r="316" spans="1:15" ht="17">
      <c r="A316" s="276"/>
      <c r="B316" s="275" t="s">
        <v>2259</v>
      </c>
      <c r="C316" s="74"/>
      <c r="D316" s="76"/>
      <c r="E316" s="77">
        <v>6</v>
      </c>
      <c r="F316" s="77">
        <v>1</v>
      </c>
      <c r="G316" s="77">
        <v>4</v>
      </c>
      <c r="H316" s="77">
        <v>1</v>
      </c>
      <c r="I316" s="77" t="s">
        <v>6213</v>
      </c>
      <c r="J316" s="78" t="s">
        <v>6213</v>
      </c>
      <c r="K316" s="77"/>
      <c r="L316" s="77"/>
      <c r="M316" s="77"/>
      <c r="N316" s="78"/>
      <c r="O316" s="81"/>
    </row>
    <row r="317" spans="1:15" ht="17">
      <c r="A317" s="276"/>
      <c r="B317" s="276"/>
      <c r="C317" s="83" t="s">
        <v>6315</v>
      </c>
      <c r="D317" s="83" t="s">
        <v>6316</v>
      </c>
      <c r="E317" s="84">
        <v>1</v>
      </c>
      <c r="F317" s="84" t="s">
        <v>6213</v>
      </c>
      <c r="G317" s="84" t="s">
        <v>6213</v>
      </c>
      <c r="H317" s="84" t="s">
        <v>6213</v>
      </c>
      <c r="I317" s="84" t="s">
        <v>6213</v>
      </c>
      <c r="J317" s="85" t="s">
        <v>6213</v>
      </c>
      <c r="K317" s="84">
        <v>1</v>
      </c>
      <c r="L317" s="84">
        <v>0</v>
      </c>
      <c r="M317" s="84">
        <v>0</v>
      </c>
      <c r="N317" s="85">
        <v>0</v>
      </c>
      <c r="O317" s="86"/>
    </row>
    <row r="318" spans="1:15" ht="17">
      <c r="A318" s="276"/>
      <c r="B318" s="276"/>
      <c r="C318" s="83" t="s">
        <v>2262</v>
      </c>
      <c r="D318" s="83"/>
      <c r="E318" s="84">
        <v>1</v>
      </c>
      <c r="F318" s="84" t="s">
        <v>6213</v>
      </c>
      <c r="G318" s="84">
        <v>2</v>
      </c>
      <c r="H318" s="84" t="s">
        <v>6213</v>
      </c>
      <c r="I318" s="84" t="s">
        <v>6213</v>
      </c>
      <c r="J318" s="85" t="s">
        <v>6213</v>
      </c>
      <c r="K318" s="84">
        <v>0</v>
      </c>
      <c r="L318" s="84">
        <v>1</v>
      </c>
      <c r="M318" s="84">
        <v>2</v>
      </c>
      <c r="N318" s="85">
        <v>0</v>
      </c>
      <c r="O318" s="86"/>
    </row>
    <row r="319" spans="1:15" ht="17">
      <c r="A319" s="276"/>
      <c r="B319" s="276"/>
      <c r="C319" s="83" t="s">
        <v>6317</v>
      </c>
      <c r="D319" s="83"/>
      <c r="E319" s="84">
        <v>2</v>
      </c>
      <c r="F319" s="84" t="s">
        <v>6213</v>
      </c>
      <c r="G319" s="84" t="s">
        <v>6213</v>
      </c>
      <c r="H319" s="84" t="s">
        <v>6213</v>
      </c>
      <c r="I319" s="84" t="s">
        <v>6213</v>
      </c>
      <c r="J319" s="85" t="s">
        <v>6213</v>
      </c>
      <c r="K319" s="84">
        <v>0</v>
      </c>
      <c r="L319" s="84">
        <v>0</v>
      </c>
      <c r="M319" s="84">
        <v>1</v>
      </c>
      <c r="N319" s="85">
        <v>1</v>
      </c>
      <c r="O319" s="86"/>
    </row>
    <row r="320" spans="1:15" ht="17">
      <c r="A320" s="276"/>
      <c r="B320" s="276"/>
      <c r="C320" s="83" t="s">
        <v>2267</v>
      </c>
      <c r="D320" s="83"/>
      <c r="E320" s="84">
        <v>1</v>
      </c>
      <c r="F320" s="84" t="s">
        <v>6213</v>
      </c>
      <c r="G320" s="84" t="s">
        <v>6213</v>
      </c>
      <c r="H320" s="84" t="s">
        <v>6213</v>
      </c>
      <c r="I320" s="84" t="s">
        <v>6213</v>
      </c>
      <c r="J320" s="85" t="s">
        <v>6213</v>
      </c>
      <c r="K320" s="84">
        <v>0</v>
      </c>
      <c r="L320" s="84">
        <v>0</v>
      </c>
      <c r="M320" s="84">
        <v>1</v>
      </c>
      <c r="N320" s="85">
        <v>0</v>
      </c>
      <c r="O320" s="86"/>
    </row>
    <row r="321" spans="1:15" ht="17">
      <c r="A321" s="276"/>
      <c r="B321" s="276"/>
      <c r="C321" s="83" t="s">
        <v>2268</v>
      </c>
      <c r="D321" s="83"/>
      <c r="E321" s="84" t="s">
        <v>6213</v>
      </c>
      <c r="F321" s="84" t="s">
        <v>6213</v>
      </c>
      <c r="G321" s="84">
        <v>1</v>
      </c>
      <c r="H321" s="84" t="s">
        <v>6213</v>
      </c>
      <c r="I321" s="84" t="s">
        <v>6213</v>
      </c>
      <c r="J321" s="85" t="s">
        <v>6213</v>
      </c>
      <c r="K321" s="84">
        <v>1</v>
      </c>
      <c r="L321" s="84">
        <v>0</v>
      </c>
      <c r="M321" s="84">
        <v>0</v>
      </c>
      <c r="N321" s="85">
        <v>0</v>
      </c>
      <c r="O321" s="86"/>
    </row>
    <row r="322" spans="1:15" ht="17">
      <c r="A322" s="276"/>
      <c r="B322" s="276"/>
      <c r="C322" s="278" t="s">
        <v>6318</v>
      </c>
      <c r="D322" s="83" t="s">
        <v>6319</v>
      </c>
      <c r="E322" s="84" t="s">
        <v>6213</v>
      </c>
      <c r="F322" s="84" t="s">
        <v>6213</v>
      </c>
      <c r="G322" s="84">
        <v>1</v>
      </c>
      <c r="H322" s="84" t="s">
        <v>6213</v>
      </c>
      <c r="I322" s="84" t="s">
        <v>6213</v>
      </c>
      <c r="J322" s="85" t="s">
        <v>6213</v>
      </c>
      <c r="K322" s="84">
        <v>0</v>
      </c>
      <c r="L322" s="84">
        <v>1</v>
      </c>
      <c r="M322" s="84">
        <v>0</v>
      </c>
      <c r="N322" s="85">
        <v>0</v>
      </c>
      <c r="O322" s="86"/>
    </row>
    <row r="323" spans="1:15" ht="17">
      <c r="A323" s="276"/>
      <c r="B323" s="276"/>
      <c r="C323" s="280"/>
      <c r="D323" s="83" t="s">
        <v>6320</v>
      </c>
      <c r="E323" s="84" t="s">
        <v>6213</v>
      </c>
      <c r="F323" s="84" t="s">
        <v>6213</v>
      </c>
      <c r="G323" s="84" t="s">
        <v>6213</v>
      </c>
      <c r="H323" s="84">
        <v>1</v>
      </c>
      <c r="I323" s="84" t="s">
        <v>6213</v>
      </c>
      <c r="J323" s="85" t="s">
        <v>6213</v>
      </c>
      <c r="K323" s="84">
        <v>0</v>
      </c>
      <c r="L323" s="84">
        <v>1</v>
      </c>
      <c r="M323" s="84">
        <v>0</v>
      </c>
      <c r="N323" s="85">
        <v>0</v>
      </c>
      <c r="O323" s="86"/>
    </row>
    <row r="324" spans="1:15" ht="17">
      <c r="A324" s="277"/>
      <c r="B324" s="277"/>
      <c r="C324" s="83" t="s">
        <v>2270</v>
      </c>
      <c r="D324" s="83"/>
      <c r="E324" s="84">
        <v>1</v>
      </c>
      <c r="F324" s="84">
        <v>1</v>
      </c>
      <c r="G324" s="84" t="s">
        <v>6213</v>
      </c>
      <c r="H324" s="84" t="s">
        <v>6213</v>
      </c>
      <c r="I324" s="84" t="s">
        <v>6213</v>
      </c>
      <c r="J324" s="85" t="s">
        <v>6213</v>
      </c>
      <c r="K324" s="84">
        <v>1</v>
      </c>
      <c r="L324" s="84">
        <v>1</v>
      </c>
      <c r="M324" s="84">
        <v>0</v>
      </c>
      <c r="N324" s="85">
        <v>0</v>
      </c>
      <c r="O324" s="86"/>
    </row>
    <row r="325" spans="1:15" ht="17">
      <c r="A325" s="282" t="s">
        <v>45</v>
      </c>
      <c r="B325" s="285" t="s">
        <v>1904</v>
      </c>
      <c r="C325" s="287"/>
      <c r="D325" s="286"/>
      <c r="E325" s="77">
        <v>184</v>
      </c>
      <c r="F325" s="77">
        <v>35</v>
      </c>
      <c r="G325" s="77">
        <v>49</v>
      </c>
      <c r="H325" s="77">
        <v>5</v>
      </c>
      <c r="I325" s="77" t="s">
        <v>6213</v>
      </c>
      <c r="J325" s="78">
        <v>10</v>
      </c>
      <c r="K325" s="77"/>
      <c r="L325" s="77"/>
      <c r="M325" s="77"/>
      <c r="N325" s="78"/>
      <c r="O325" s="81"/>
    </row>
    <row r="326" spans="1:15" ht="17">
      <c r="A326" s="283"/>
      <c r="B326" s="282" t="s">
        <v>1905</v>
      </c>
      <c r="C326" s="285"/>
      <c r="D326" s="286"/>
      <c r="E326" s="77">
        <v>154</v>
      </c>
      <c r="F326" s="77">
        <v>25</v>
      </c>
      <c r="G326" s="77">
        <v>39</v>
      </c>
      <c r="H326" s="77">
        <v>2</v>
      </c>
      <c r="I326" s="77" t="s">
        <v>6213</v>
      </c>
      <c r="J326" s="78">
        <v>6</v>
      </c>
      <c r="K326" s="77"/>
      <c r="L326" s="77"/>
      <c r="M326" s="77"/>
      <c r="N326" s="78"/>
      <c r="O326" s="81"/>
    </row>
    <row r="327" spans="1:15" ht="17">
      <c r="A327" s="283"/>
      <c r="B327" s="283"/>
      <c r="C327" s="83" t="s">
        <v>5790</v>
      </c>
      <c r="D327" s="83"/>
      <c r="E327" s="84">
        <v>13</v>
      </c>
      <c r="F327" s="84" t="s">
        <v>6213</v>
      </c>
      <c r="G327" s="84">
        <v>1</v>
      </c>
      <c r="H327" s="84" t="s">
        <v>6213</v>
      </c>
      <c r="I327" s="84" t="s">
        <v>6213</v>
      </c>
      <c r="J327" s="85" t="s">
        <v>6213</v>
      </c>
      <c r="K327" s="84">
        <v>0</v>
      </c>
      <c r="L327" s="84">
        <v>7</v>
      </c>
      <c r="M327" s="84">
        <v>4</v>
      </c>
      <c r="N327" s="85">
        <v>3</v>
      </c>
      <c r="O327" s="86">
        <v>385720</v>
      </c>
    </row>
    <row r="328" spans="1:15" ht="17">
      <c r="A328" s="283"/>
      <c r="B328" s="283"/>
      <c r="C328" s="83" t="s">
        <v>2276</v>
      </c>
      <c r="D328" s="83"/>
      <c r="E328" s="84">
        <v>1</v>
      </c>
      <c r="F328" s="84" t="s">
        <v>6213</v>
      </c>
      <c r="G328" s="84" t="s">
        <v>6213</v>
      </c>
      <c r="H328" s="84" t="s">
        <v>6213</v>
      </c>
      <c r="I328" s="84" t="s">
        <v>6213</v>
      </c>
      <c r="J328" s="85" t="s">
        <v>6213</v>
      </c>
      <c r="K328" s="84">
        <v>0</v>
      </c>
      <c r="L328" s="84">
        <v>1</v>
      </c>
      <c r="M328" s="84">
        <v>0</v>
      </c>
      <c r="N328" s="85">
        <v>0</v>
      </c>
      <c r="O328" s="86">
        <v>6526</v>
      </c>
    </row>
    <row r="329" spans="1:15" ht="17">
      <c r="A329" s="283"/>
      <c r="B329" s="283"/>
      <c r="C329" s="83" t="s">
        <v>6321</v>
      </c>
      <c r="D329" s="83"/>
      <c r="E329" s="84">
        <v>1</v>
      </c>
      <c r="F329" s="84" t="s">
        <v>6213</v>
      </c>
      <c r="G329" s="84" t="s">
        <v>6213</v>
      </c>
      <c r="H329" s="84" t="s">
        <v>6213</v>
      </c>
      <c r="I329" s="84" t="s">
        <v>6213</v>
      </c>
      <c r="J329" s="85" t="s">
        <v>6213</v>
      </c>
      <c r="K329" s="84">
        <v>0</v>
      </c>
      <c r="L329" s="84">
        <v>1</v>
      </c>
      <c r="M329" s="84">
        <v>0</v>
      </c>
      <c r="N329" s="85">
        <v>0</v>
      </c>
      <c r="O329" s="86">
        <v>929</v>
      </c>
    </row>
    <row r="330" spans="1:15" ht="17">
      <c r="A330" s="283"/>
      <c r="B330" s="283"/>
      <c r="C330" s="83" t="s">
        <v>2319</v>
      </c>
      <c r="D330" s="83"/>
      <c r="E330" s="84">
        <v>8</v>
      </c>
      <c r="F330" s="84">
        <v>1</v>
      </c>
      <c r="G330" s="84">
        <v>1</v>
      </c>
      <c r="H330" s="84" t="s">
        <v>6213</v>
      </c>
      <c r="I330" s="84" t="s">
        <v>6213</v>
      </c>
      <c r="J330" s="85" t="s">
        <v>6213</v>
      </c>
      <c r="K330" s="84">
        <v>3</v>
      </c>
      <c r="L330" s="84">
        <v>4</v>
      </c>
      <c r="M330" s="84">
        <v>2</v>
      </c>
      <c r="N330" s="85">
        <v>1</v>
      </c>
      <c r="O330" s="86">
        <v>106598</v>
      </c>
    </row>
    <row r="331" spans="1:15" ht="17">
      <c r="A331" s="283"/>
      <c r="B331" s="283"/>
      <c r="C331" s="83" t="s">
        <v>2279</v>
      </c>
      <c r="D331" s="83"/>
      <c r="E331" s="84" t="s">
        <v>6213</v>
      </c>
      <c r="F331" s="84">
        <v>1</v>
      </c>
      <c r="G331" s="84" t="s">
        <v>6213</v>
      </c>
      <c r="H331" s="84" t="s">
        <v>6213</v>
      </c>
      <c r="I331" s="84" t="s">
        <v>6213</v>
      </c>
      <c r="J331" s="85" t="s">
        <v>6213</v>
      </c>
      <c r="K331" s="84">
        <v>0</v>
      </c>
      <c r="L331" s="84">
        <v>0</v>
      </c>
      <c r="M331" s="84">
        <v>1</v>
      </c>
      <c r="N331" s="85">
        <v>0</v>
      </c>
      <c r="O331" s="86">
        <v>42536</v>
      </c>
    </row>
    <row r="332" spans="1:15" ht="17">
      <c r="A332" s="283"/>
      <c r="B332" s="283"/>
      <c r="C332" s="83" t="s">
        <v>5435</v>
      </c>
      <c r="D332" s="83"/>
      <c r="E332" s="84">
        <v>2</v>
      </c>
      <c r="F332" s="84">
        <v>1</v>
      </c>
      <c r="G332" s="84" t="s">
        <v>6213</v>
      </c>
      <c r="H332" s="84" t="s">
        <v>6213</v>
      </c>
      <c r="I332" s="84" t="s">
        <v>6213</v>
      </c>
      <c r="J332" s="85" t="s">
        <v>6213</v>
      </c>
      <c r="K332" s="84">
        <v>0</v>
      </c>
      <c r="L332" s="84">
        <v>0</v>
      </c>
      <c r="M332" s="84">
        <v>1</v>
      </c>
      <c r="N332" s="85">
        <v>2</v>
      </c>
      <c r="O332" s="86">
        <v>71795</v>
      </c>
    </row>
    <row r="333" spans="1:15" ht="17">
      <c r="A333" s="283"/>
      <c r="B333" s="283"/>
      <c r="C333" s="83" t="s">
        <v>2280</v>
      </c>
      <c r="D333" s="83"/>
      <c r="E333" s="84">
        <v>3</v>
      </c>
      <c r="F333" s="84" t="s">
        <v>6213</v>
      </c>
      <c r="G333" s="84" t="s">
        <v>6213</v>
      </c>
      <c r="H333" s="84" t="s">
        <v>6213</v>
      </c>
      <c r="I333" s="84" t="s">
        <v>6213</v>
      </c>
      <c r="J333" s="85" t="s">
        <v>6213</v>
      </c>
      <c r="K333" s="84">
        <v>1</v>
      </c>
      <c r="L333" s="84">
        <v>0</v>
      </c>
      <c r="M333" s="84">
        <v>2</v>
      </c>
      <c r="N333" s="85">
        <v>0</v>
      </c>
      <c r="O333" s="86">
        <v>16761</v>
      </c>
    </row>
    <row r="334" spans="1:15" ht="17">
      <c r="A334" s="283"/>
      <c r="B334" s="283"/>
      <c r="C334" s="83" t="s">
        <v>2282</v>
      </c>
      <c r="D334" s="83"/>
      <c r="E334" s="84">
        <v>5</v>
      </c>
      <c r="F334" s="84" t="s">
        <v>6213</v>
      </c>
      <c r="G334" s="84" t="s">
        <v>6213</v>
      </c>
      <c r="H334" s="84" t="s">
        <v>6213</v>
      </c>
      <c r="I334" s="84" t="s">
        <v>6213</v>
      </c>
      <c r="J334" s="85" t="s">
        <v>6213</v>
      </c>
      <c r="K334" s="84">
        <v>0</v>
      </c>
      <c r="L334" s="84">
        <v>3</v>
      </c>
      <c r="M334" s="84">
        <v>1</v>
      </c>
      <c r="N334" s="85">
        <v>1</v>
      </c>
      <c r="O334" s="86">
        <v>71150</v>
      </c>
    </row>
    <row r="335" spans="1:15" ht="17">
      <c r="A335" s="283"/>
      <c r="B335" s="283"/>
      <c r="C335" s="83" t="s">
        <v>6322</v>
      </c>
      <c r="D335" s="83"/>
      <c r="E335" s="84">
        <v>8</v>
      </c>
      <c r="F335" s="84">
        <v>2</v>
      </c>
      <c r="G335" s="84" t="s">
        <v>6213</v>
      </c>
      <c r="H335" s="84" t="s">
        <v>6213</v>
      </c>
      <c r="I335" s="84" t="s">
        <v>6213</v>
      </c>
      <c r="J335" s="85" t="s">
        <v>6213</v>
      </c>
      <c r="K335" s="84">
        <v>2</v>
      </c>
      <c r="L335" s="84">
        <v>5</v>
      </c>
      <c r="M335" s="84">
        <v>2</v>
      </c>
      <c r="N335" s="85">
        <v>1</v>
      </c>
      <c r="O335" s="86">
        <v>112104</v>
      </c>
    </row>
    <row r="336" spans="1:15" ht="17">
      <c r="A336" s="283"/>
      <c r="B336" s="283"/>
      <c r="C336" s="83" t="s">
        <v>2283</v>
      </c>
      <c r="D336" s="83"/>
      <c r="E336" s="84">
        <v>15</v>
      </c>
      <c r="F336" s="84">
        <v>2</v>
      </c>
      <c r="G336" s="84">
        <v>3</v>
      </c>
      <c r="H336" s="84" t="s">
        <v>6213</v>
      </c>
      <c r="I336" s="84" t="s">
        <v>6213</v>
      </c>
      <c r="J336" s="85" t="s">
        <v>6213</v>
      </c>
      <c r="K336" s="84">
        <v>4</v>
      </c>
      <c r="L336" s="84">
        <v>3</v>
      </c>
      <c r="M336" s="84">
        <v>11</v>
      </c>
      <c r="N336" s="85">
        <v>2</v>
      </c>
      <c r="O336" s="86">
        <v>485083</v>
      </c>
    </row>
    <row r="337" spans="1:15" ht="17">
      <c r="A337" s="283"/>
      <c r="B337" s="283"/>
      <c r="C337" s="83" t="s">
        <v>3674</v>
      </c>
      <c r="D337" s="83"/>
      <c r="E337" s="84" t="s">
        <v>6213</v>
      </c>
      <c r="F337" s="84" t="s">
        <v>6213</v>
      </c>
      <c r="G337" s="84">
        <v>1</v>
      </c>
      <c r="H337" s="84" t="s">
        <v>6213</v>
      </c>
      <c r="I337" s="84" t="s">
        <v>6213</v>
      </c>
      <c r="J337" s="85" t="s">
        <v>6213</v>
      </c>
      <c r="K337" s="84">
        <v>1</v>
      </c>
      <c r="L337" s="84">
        <v>0</v>
      </c>
      <c r="M337" s="84">
        <v>0</v>
      </c>
      <c r="N337" s="85">
        <v>0</v>
      </c>
      <c r="O337" s="86">
        <v>8975</v>
      </c>
    </row>
    <row r="338" spans="1:15" ht="17">
      <c r="A338" s="283"/>
      <c r="B338" s="283"/>
      <c r="C338" s="83" t="s">
        <v>6323</v>
      </c>
      <c r="D338" s="83"/>
      <c r="E338" s="84">
        <v>1</v>
      </c>
      <c r="F338" s="84" t="s">
        <v>6213</v>
      </c>
      <c r="G338" s="84" t="s">
        <v>6213</v>
      </c>
      <c r="H338" s="84" t="s">
        <v>6213</v>
      </c>
      <c r="I338" s="84" t="s">
        <v>6213</v>
      </c>
      <c r="J338" s="85" t="s">
        <v>6213</v>
      </c>
      <c r="K338" s="84">
        <v>0</v>
      </c>
      <c r="L338" s="84">
        <v>0</v>
      </c>
      <c r="M338" s="84">
        <v>1</v>
      </c>
      <c r="N338" s="85">
        <v>0</v>
      </c>
      <c r="O338" s="86">
        <v>1751</v>
      </c>
    </row>
    <row r="339" spans="1:15" ht="17">
      <c r="A339" s="283"/>
      <c r="B339" s="283"/>
      <c r="C339" s="83" t="s">
        <v>6324</v>
      </c>
      <c r="D339" s="83"/>
      <c r="E339" s="84">
        <v>1</v>
      </c>
      <c r="F339" s="84" t="s">
        <v>6213</v>
      </c>
      <c r="G339" s="84" t="s">
        <v>6213</v>
      </c>
      <c r="H339" s="84" t="s">
        <v>6213</v>
      </c>
      <c r="I339" s="84" t="s">
        <v>6213</v>
      </c>
      <c r="J339" s="85" t="s">
        <v>6213</v>
      </c>
      <c r="K339" s="84">
        <v>0</v>
      </c>
      <c r="L339" s="84">
        <v>0</v>
      </c>
      <c r="M339" s="84">
        <v>1</v>
      </c>
      <c r="N339" s="85">
        <v>0</v>
      </c>
      <c r="O339" s="86">
        <v>1261</v>
      </c>
    </row>
    <row r="340" spans="1:15" ht="17">
      <c r="A340" s="283"/>
      <c r="B340" s="283"/>
      <c r="C340" s="83" t="s">
        <v>6325</v>
      </c>
      <c r="D340" s="83"/>
      <c r="E340" s="84">
        <v>47</v>
      </c>
      <c r="F340" s="84">
        <v>7</v>
      </c>
      <c r="G340" s="84">
        <v>21</v>
      </c>
      <c r="H340" s="84">
        <v>1</v>
      </c>
      <c r="I340" s="84" t="s">
        <v>6213</v>
      </c>
      <c r="J340" s="85">
        <v>4</v>
      </c>
      <c r="K340" s="84">
        <v>10</v>
      </c>
      <c r="L340" s="84">
        <v>21</v>
      </c>
      <c r="M340" s="84">
        <v>24</v>
      </c>
      <c r="N340" s="85">
        <v>25</v>
      </c>
      <c r="O340" s="86">
        <v>737709</v>
      </c>
    </row>
    <row r="341" spans="1:15" ht="17">
      <c r="A341" s="283"/>
      <c r="B341" s="283"/>
      <c r="C341" s="83" t="s">
        <v>2286</v>
      </c>
      <c r="D341" s="83"/>
      <c r="E341" s="84">
        <v>2</v>
      </c>
      <c r="F341" s="84" t="s">
        <v>6213</v>
      </c>
      <c r="G341" s="84">
        <v>1</v>
      </c>
      <c r="H341" s="84" t="s">
        <v>6213</v>
      </c>
      <c r="I341" s="84" t="s">
        <v>6213</v>
      </c>
      <c r="J341" s="85" t="s">
        <v>6213</v>
      </c>
      <c r="K341" s="84">
        <v>0</v>
      </c>
      <c r="L341" s="84">
        <v>1</v>
      </c>
      <c r="M341" s="84">
        <v>1</v>
      </c>
      <c r="N341" s="85">
        <v>1</v>
      </c>
      <c r="O341" s="86">
        <v>19220</v>
      </c>
    </row>
    <row r="342" spans="1:15" ht="17">
      <c r="A342" s="283"/>
      <c r="B342" s="283"/>
      <c r="C342" s="83" t="s">
        <v>6326</v>
      </c>
      <c r="D342" s="83"/>
      <c r="E342" s="84">
        <v>1</v>
      </c>
      <c r="F342" s="84" t="s">
        <v>6213</v>
      </c>
      <c r="G342" s="84" t="s">
        <v>6213</v>
      </c>
      <c r="H342" s="84" t="s">
        <v>6213</v>
      </c>
      <c r="I342" s="84" t="s">
        <v>6213</v>
      </c>
      <c r="J342" s="85" t="s">
        <v>6213</v>
      </c>
      <c r="K342" s="84">
        <v>1</v>
      </c>
      <c r="L342" s="84">
        <v>0</v>
      </c>
      <c r="M342" s="84">
        <v>0</v>
      </c>
      <c r="N342" s="85">
        <v>0</v>
      </c>
      <c r="O342" s="86">
        <v>307</v>
      </c>
    </row>
    <row r="343" spans="1:15" ht="17">
      <c r="A343" s="283"/>
      <c r="B343" s="283"/>
      <c r="C343" s="83" t="s">
        <v>2287</v>
      </c>
      <c r="D343" s="83"/>
      <c r="E343" s="84">
        <v>1</v>
      </c>
      <c r="F343" s="84" t="s">
        <v>6213</v>
      </c>
      <c r="G343" s="84" t="s">
        <v>6213</v>
      </c>
      <c r="H343" s="84" t="s">
        <v>6213</v>
      </c>
      <c r="I343" s="84" t="s">
        <v>6213</v>
      </c>
      <c r="J343" s="85" t="s">
        <v>6213</v>
      </c>
      <c r="K343" s="84">
        <v>0</v>
      </c>
      <c r="L343" s="84">
        <v>0</v>
      </c>
      <c r="M343" s="84">
        <v>1</v>
      </c>
      <c r="N343" s="85">
        <v>0</v>
      </c>
      <c r="O343" s="86">
        <v>35464</v>
      </c>
    </row>
    <row r="344" spans="1:15" ht="17">
      <c r="A344" s="283"/>
      <c r="B344" s="283"/>
      <c r="C344" s="83" t="s">
        <v>2288</v>
      </c>
      <c r="D344" s="83"/>
      <c r="E344" s="84">
        <v>1</v>
      </c>
      <c r="F344" s="84">
        <v>1</v>
      </c>
      <c r="G344" s="84" t="s">
        <v>6213</v>
      </c>
      <c r="H344" s="84" t="s">
        <v>6213</v>
      </c>
      <c r="I344" s="84" t="s">
        <v>6213</v>
      </c>
      <c r="J344" s="85" t="s">
        <v>6213</v>
      </c>
      <c r="K344" s="84">
        <v>2</v>
      </c>
      <c r="L344" s="84">
        <v>0</v>
      </c>
      <c r="M344" s="84">
        <v>0</v>
      </c>
      <c r="N344" s="85">
        <v>0</v>
      </c>
      <c r="O344" s="86">
        <v>28198</v>
      </c>
    </row>
    <row r="345" spans="1:15" ht="17">
      <c r="A345" s="283"/>
      <c r="B345" s="283"/>
      <c r="C345" s="83" t="s">
        <v>6327</v>
      </c>
      <c r="D345" s="83"/>
      <c r="E345" s="84">
        <v>1</v>
      </c>
      <c r="F345" s="84" t="s">
        <v>6213</v>
      </c>
      <c r="G345" s="84" t="s">
        <v>6213</v>
      </c>
      <c r="H345" s="84" t="s">
        <v>6213</v>
      </c>
      <c r="I345" s="84" t="s">
        <v>6213</v>
      </c>
      <c r="J345" s="85" t="s">
        <v>6213</v>
      </c>
      <c r="K345" s="84">
        <v>0</v>
      </c>
      <c r="L345" s="84">
        <v>0</v>
      </c>
      <c r="M345" s="84">
        <v>1</v>
      </c>
      <c r="N345" s="85">
        <v>0</v>
      </c>
      <c r="O345" s="86">
        <v>6480</v>
      </c>
    </row>
    <row r="346" spans="1:15" ht="17">
      <c r="A346" s="283"/>
      <c r="B346" s="283"/>
      <c r="C346" s="83" t="s">
        <v>5438</v>
      </c>
      <c r="D346" s="83"/>
      <c r="E346" s="84">
        <v>2</v>
      </c>
      <c r="F346" s="84">
        <v>1</v>
      </c>
      <c r="G346" s="84" t="s">
        <v>6213</v>
      </c>
      <c r="H346" s="84" t="s">
        <v>6213</v>
      </c>
      <c r="I346" s="84" t="s">
        <v>6213</v>
      </c>
      <c r="J346" s="85" t="s">
        <v>6213</v>
      </c>
      <c r="K346" s="84">
        <v>0</v>
      </c>
      <c r="L346" s="84">
        <v>2</v>
      </c>
      <c r="M346" s="84">
        <v>1</v>
      </c>
      <c r="N346" s="85">
        <v>0</v>
      </c>
      <c r="O346" s="86">
        <v>173274</v>
      </c>
    </row>
    <row r="347" spans="1:15" ht="17">
      <c r="A347" s="283"/>
      <c r="B347" s="283"/>
      <c r="C347" s="83" t="s">
        <v>5439</v>
      </c>
      <c r="D347" s="83"/>
      <c r="E347" s="84">
        <v>1</v>
      </c>
      <c r="F347" s="84" t="s">
        <v>6213</v>
      </c>
      <c r="G347" s="84" t="s">
        <v>6213</v>
      </c>
      <c r="H347" s="84" t="s">
        <v>6213</v>
      </c>
      <c r="I347" s="84" t="s">
        <v>6213</v>
      </c>
      <c r="J347" s="85" t="s">
        <v>6213</v>
      </c>
      <c r="K347" s="84">
        <v>0</v>
      </c>
      <c r="L347" s="84">
        <v>1</v>
      </c>
      <c r="M347" s="84">
        <v>0</v>
      </c>
      <c r="N347" s="85">
        <v>0</v>
      </c>
      <c r="O347" s="86">
        <v>11471</v>
      </c>
    </row>
    <row r="348" spans="1:15" ht="17">
      <c r="A348" s="283"/>
      <c r="B348" s="283"/>
      <c r="C348" s="83" t="s">
        <v>1975</v>
      </c>
      <c r="D348" s="83"/>
      <c r="E348" s="84" t="s">
        <v>6213</v>
      </c>
      <c r="F348" s="84">
        <v>1</v>
      </c>
      <c r="G348" s="84" t="s">
        <v>6213</v>
      </c>
      <c r="H348" s="84" t="s">
        <v>6213</v>
      </c>
      <c r="I348" s="84" t="s">
        <v>6213</v>
      </c>
      <c r="J348" s="85" t="s">
        <v>6213</v>
      </c>
      <c r="K348" s="84">
        <v>0</v>
      </c>
      <c r="L348" s="84">
        <v>1</v>
      </c>
      <c r="M348" s="84">
        <v>0</v>
      </c>
      <c r="N348" s="85">
        <v>0</v>
      </c>
      <c r="O348" s="86">
        <v>5243</v>
      </c>
    </row>
    <row r="349" spans="1:15" ht="17">
      <c r="A349" s="283"/>
      <c r="B349" s="283"/>
      <c r="C349" s="83" t="s">
        <v>5441</v>
      </c>
      <c r="D349" s="83"/>
      <c r="E349" s="84" t="s">
        <v>6213</v>
      </c>
      <c r="F349" s="84" t="s">
        <v>6213</v>
      </c>
      <c r="G349" s="84">
        <v>1</v>
      </c>
      <c r="H349" s="84" t="s">
        <v>6213</v>
      </c>
      <c r="I349" s="84" t="s">
        <v>6213</v>
      </c>
      <c r="J349" s="85" t="s">
        <v>6213</v>
      </c>
      <c r="K349" s="84">
        <v>1</v>
      </c>
      <c r="L349" s="84">
        <v>0</v>
      </c>
      <c r="M349" s="84">
        <v>0</v>
      </c>
      <c r="N349" s="85">
        <v>0</v>
      </c>
      <c r="O349" s="86">
        <v>20981</v>
      </c>
    </row>
    <row r="350" spans="1:15" ht="17">
      <c r="A350" s="283"/>
      <c r="B350" s="283"/>
      <c r="C350" s="83" t="s">
        <v>2294</v>
      </c>
      <c r="D350" s="83"/>
      <c r="E350" s="84">
        <v>2</v>
      </c>
      <c r="F350" s="84" t="s">
        <v>6213</v>
      </c>
      <c r="G350" s="84">
        <v>1</v>
      </c>
      <c r="H350" s="84" t="s">
        <v>6213</v>
      </c>
      <c r="I350" s="84" t="s">
        <v>6213</v>
      </c>
      <c r="J350" s="85" t="s">
        <v>6213</v>
      </c>
      <c r="K350" s="84">
        <v>0</v>
      </c>
      <c r="L350" s="84">
        <v>3</v>
      </c>
      <c r="M350" s="84">
        <v>0</v>
      </c>
      <c r="N350" s="85">
        <v>0</v>
      </c>
      <c r="O350" s="86">
        <v>64149</v>
      </c>
    </row>
    <row r="351" spans="1:15" ht="17">
      <c r="A351" s="283"/>
      <c r="B351" s="283"/>
      <c r="C351" s="83" t="s">
        <v>2295</v>
      </c>
      <c r="D351" s="83"/>
      <c r="E351" s="84" t="s">
        <v>6213</v>
      </c>
      <c r="F351" s="84" t="s">
        <v>6213</v>
      </c>
      <c r="G351" s="84">
        <v>1</v>
      </c>
      <c r="H351" s="84" t="s">
        <v>6213</v>
      </c>
      <c r="I351" s="84" t="s">
        <v>6213</v>
      </c>
      <c r="J351" s="85" t="s">
        <v>6213</v>
      </c>
      <c r="K351" s="84">
        <v>0</v>
      </c>
      <c r="L351" s="84">
        <v>0</v>
      </c>
      <c r="M351" s="84">
        <v>0</v>
      </c>
      <c r="N351" s="85">
        <v>1</v>
      </c>
      <c r="O351" s="86">
        <v>110505</v>
      </c>
    </row>
    <row r="352" spans="1:15" ht="17">
      <c r="A352" s="283"/>
      <c r="B352" s="283"/>
      <c r="C352" s="83" t="s">
        <v>2911</v>
      </c>
      <c r="D352" s="83"/>
      <c r="E352" s="84">
        <v>3</v>
      </c>
      <c r="F352" s="84" t="s">
        <v>6213</v>
      </c>
      <c r="G352" s="84" t="s">
        <v>6213</v>
      </c>
      <c r="H352" s="84" t="s">
        <v>6213</v>
      </c>
      <c r="I352" s="84" t="s">
        <v>6213</v>
      </c>
      <c r="J352" s="85" t="s">
        <v>6213</v>
      </c>
      <c r="K352" s="84">
        <v>0</v>
      </c>
      <c r="L352" s="84">
        <v>1</v>
      </c>
      <c r="M352" s="84">
        <v>1</v>
      </c>
      <c r="N352" s="85">
        <v>1</v>
      </c>
      <c r="O352" s="86">
        <v>2817</v>
      </c>
    </row>
    <row r="353" spans="1:15" ht="17">
      <c r="A353" s="283"/>
      <c r="B353" s="283"/>
      <c r="C353" s="83" t="s">
        <v>2297</v>
      </c>
      <c r="D353" s="83"/>
      <c r="E353" s="84">
        <v>1</v>
      </c>
      <c r="F353" s="84" t="s">
        <v>6213</v>
      </c>
      <c r="G353" s="84" t="s">
        <v>6213</v>
      </c>
      <c r="H353" s="84" t="s">
        <v>6213</v>
      </c>
      <c r="I353" s="84" t="s">
        <v>6213</v>
      </c>
      <c r="J353" s="85" t="s">
        <v>6213</v>
      </c>
      <c r="K353" s="84">
        <v>0</v>
      </c>
      <c r="L353" s="84">
        <v>1</v>
      </c>
      <c r="M353" s="84">
        <v>0</v>
      </c>
      <c r="N353" s="85">
        <v>0</v>
      </c>
      <c r="O353" s="86">
        <v>15932</v>
      </c>
    </row>
    <row r="354" spans="1:15" ht="17">
      <c r="A354" s="283"/>
      <c r="B354" s="283"/>
      <c r="C354" s="83" t="s">
        <v>2101</v>
      </c>
      <c r="D354" s="83"/>
      <c r="E354" s="84" t="s">
        <v>6213</v>
      </c>
      <c r="F354" s="84" t="s">
        <v>6213</v>
      </c>
      <c r="G354" s="84">
        <v>1</v>
      </c>
      <c r="H354" s="84" t="s">
        <v>6213</v>
      </c>
      <c r="I354" s="84" t="s">
        <v>6213</v>
      </c>
      <c r="J354" s="85" t="s">
        <v>6213</v>
      </c>
      <c r="K354" s="84">
        <v>0</v>
      </c>
      <c r="L354" s="84">
        <v>0</v>
      </c>
      <c r="M354" s="84">
        <v>0</v>
      </c>
      <c r="N354" s="85">
        <v>1</v>
      </c>
      <c r="O354" s="86">
        <v>31457</v>
      </c>
    </row>
    <row r="355" spans="1:15" ht="19">
      <c r="A355" s="283"/>
      <c r="B355" s="283"/>
      <c r="C355" s="83" t="s">
        <v>7325</v>
      </c>
      <c r="D355" s="83"/>
      <c r="E355" s="84">
        <v>3</v>
      </c>
      <c r="F355" s="84">
        <v>1</v>
      </c>
      <c r="G355" s="84">
        <v>2</v>
      </c>
      <c r="H355" s="84" t="s">
        <v>6213</v>
      </c>
      <c r="I355" s="84" t="s">
        <v>6213</v>
      </c>
      <c r="J355" s="85">
        <v>1</v>
      </c>
      <c r="K355" s="84">
        <v>1</v>
      </c>
      <c r="L355" s="84">
        <v>2</v>
      </c>
      <c r="M355" s="84">
        <v>3</v>
      </c>
      <c r="N355" s="85">
        <v>0</v>
      </c>
      <c r="O355" s="86">
        <v>159719</v>
      </c>
    </row>
    <row r="356" spans="1:15" ht="17">
      <c r="A356" s="283"/>
      <c r="B356" s="283"/>
      <c r="C356" s="83" t="s">
        <v>2299</v>
      </c>
      <c r="D356" s="83"/>
      <c r="E356" s="84">
        <v>1</v>
      </c>
      <c r="F356" s="84" t="s">
        <v>6213</v>
      </c>
      <c r="G356" s="84" t="s">
        <v>6213</v>
      </c>
      <c r="H356" s="84" t="s">
        <v>6213</v>
      </c>
      <c r="I356" s="84" t="s">
        <v>6213</v>
      </c>
      <c r="J356" s="85" t="s">
        <v>6213</v>
      </c>
      <c r="K356" s="84">
        <v>0</v>
      </c>
      <c r="L356" s="84">
        <v>0</v>
      </c>
      <c r="M356" s="84">
        <v>1</v>
      </c>
      <c r="N356" s="85">
        <v>0</v>
      </c>
      <c r="O356" s="86">
        <v>48805</v>
      </c>
    </row>
    <row r="357" spans="1:15" ht="17">
      <c r="A357" s="283"/>
      <c r="B357" s="283"/>
      <c r="C357" s="83" t="s">
        <v>6328</v>
      </c>
      <c r="D357" s="83"/>
      <c r="E357" s="84">
        <v>5</v>
      </c>
      <c r="F357" s="84" t="s">
        <v>6213</v>
      </c>
      <c r="G357" s="84" t="s">
        <v>6213</v>
      </c>
      <c r="H357" s="84" t="s">
        <v>6213</v>
      </c>
      <c r="I357" s="84" t="s">
        <v>6213</v>
      </c>
      <c r="J357" s="85">
        <v>1</v>
      </c>
      <c r="K357" s="84">
        <v>2</v>
      </c>
      <c r="L357" s="84">
        <v>1</v>
      </c>
      <c r="M357" s="84">
        <v>1</v>
      </c>
      <c r="N357" s="85">
        <v>2</v>
      </c>
      <c r="O357" s="86">
        <v>98545</v>
      </c>
    </row>
    <row r="358" spans="1:15" ht="17">
      <c r="A358" s="283"/>
      <c r="B358" s="283"/>
      <c r="C358" s="83" t="s">
        <v>2301</v>
      </c>
      <c r="D358" s="83"/>
      <c r="E358" s="84">
        <v>1</v>
      </c>
      <c r="F358" s="84" t="s">
        <v>6213</v>
      </c>
      <c r="G358" s="84" t="s">
        <v>6213</v>
      </c>
      <c r="H358" s="84" t="s">
        <v>6213</v>
      </c>
      <c r="I358" s="84" t="s">
        <v>6213</v>
      </c>
      <c r="J358" s="85" t="s">
        <v>6213</v>
      </c>
      <c r="K358" s="84">
        <v>0</v>
      </c>
      <c r="L358" s="84">
        <v>0</v>
      </c>
      <c r="M358" s="84">
        <v>1</v>
      </c>
      <c r="N358" s="85">
        <v>0</v>
      </c>
      <c r="O358" s="86">
        <v>21101</v>
      </c>
    </row>
    <row r="359" spans="1:15" ht="17">
      <c r="A359" s="283"/>
      <c r="B359" s="283"/>
      <c r="C359" s="83" t="s">
        <v>2304</v>
      </c>
      <c r="D359" s="83"/>
      <c r="E359" s="84">
        <v>2</v>
      </c>
      <c r="F359" s="84" t="s">
        <v>6213</v>
      </c>
      <c r="G359" s="84" t="s">
        <v>6213</v>
      </c>
      <c r="H359" s="84" t="s">
        <v>6213</v>
      </c>
      <c r="I359" s="84" t="s">
        <v>6213</v>
      </c>
      <c r="J359" s="85" t="s">
        <v>6213</v>
      </c>
      <c r="K359" s="84">
        <v>0</v>
      </c>
      <c r="L359" s="84">
        <v>1</v>
      </c>
      <c r="M359" s="84">
        <v>1</v>
      </c>
      <c r="N359" s="85">
        <v>0</v>
      </c>
      <c r="O359" s="86">
        <v>19864</v>
      </c>
    </row>
    <row r="360" spans="1:15" ht="17">
      <c r="A360" s="283"/>
      <c r="B360" s="283"/>
      <c r="C360" s="83" t="s">
        <v>2305</v>
      </c>
      <c r="D360" s="83"/>
      <c r="E360" s="84" t="s">
        <v>6213</v>
      </c>
      <c r="F360" s="84">
        <v>1</v>
      </c>
      <c r="G360" s="84" t="s">
        <v>6213</v>
      </c>
      <c r="H360" s="84" t="s">
        <v>6213</v>
      </c>
      <c r="I360" s="84" t="s">
        <v>6213</v>
      </c>
      <c r="J360" s="85" t="s">
        <v>6213</v>
      </c>
      <c r="K360" s="84">
        <v>0</v>
      </c>
      <c r="L360" s="84">
        <v>0</v>
      </c>
      <c r="M360" s="84">
        <v>1</v>
      </c>
      <c r="N360" s="85">
        <v>0</v>
      </c>
      <c r="O360" s="86">
        <v>8361</v>
      </c>
    </row>
    <row r="361" spans="1:15" ht="17">
      <c r="A361" s="283"/>
      <c r="B361" s="283"/>
      <c r="C361" s="83" t="s">
        <v>6329</v>
      </c>
      <c r="D361" s="83"/>
      <c r="E361" s="84" t="s">
        <v>6213</v>
      </c>
      <c r="F361" s="84" t="s">
        <v>6213</v>
      </c>
      <c r="G361" s="84">
        <v>1</v>
      </c>
      <c r="H361" s="84" t="s">
        <v>6213</v>
      </c>
      <c r="I361" s="84" t="s">
        <v>6213</v>
      </c>
      <c r="J361" s="85" t="s">
        <v>6213</v>
      </c>
      <c r="K361" s="84">
        <v>0</v>
      </c>
      <c r="L361" s="84">
        <v>1</v>
      </c>
      <c r="M361" s="84">
        <v>0</v>
      </c>
      <c r="N361" s="85">
        <v>0</v>
      </c>
      <c r="O361" s="86">
        <v>39161</v>
      </c>
    </row>
    <row r="362" spans="1:15" ht="17">
      <c r="A362" s="283"/>
      <c r="B362" s="283"/>
      <c r="C362" s="83" t="s">
        <v>1979</v>
      </c>
      <c r="D362" s="83"/>
      <c r="E362" s="84">
        <v>2</v>
      </c>
      <c r="F362" s="84" t="s">
        <v>6213</v>
      </c>
      <c r="G362" s="84" t="s">
        <v>6213</v>
      </c>
      <c r="H362" s="84" t="s">
        <v>6213</v>
      </c>
      <c r="I362" s="84" t="s">
        <v>6213</v>
      </c>
      <c r="J362" s="85" t="s">
        <v>6213</v>
      </c>
      <c r="K362" s="84">
        <v>0</v>
      </c>
      <c r="L362" s="84">
        <v>2</v>
      </c>
      <c r="M362" s="84">
        <v>0</v>
      </c>
      <c r="N362" s="85">
        <v>0</v>
      </c>
      <c r="O362" s="86">
        <v>59245</v>
      </c>
    </row>
    <row r="363" spans="1:15" ht="17">
      <c r="A363" s="283"/>
      <c r="B363" s="283"/>
      <c r="C363" s="83" t="s">
        <v>2306</v>
      </c>
      <c r="D363" s="83"/>
      <c r="E363" s="84">
        <v>9</v>
      </c>
      <c r="F363" s="84" t="s">
        <v>6213</v>
      </c>
      <c r="G363" s="84" t="s">
        <v>6213</v>
      </c>
      <c r="H363" s="84" t="s">
        <v>6213</v>
      </c>
      <c r="I363" s="84" t="s">
        <v>6213</v>
      </c>
      <c r="J363" s="85" t="s">
        <v>6213</v>
      </c>
      <c r="K363" s="84">
        <v>1</v>
      </c>
      <c r="L363" s="84">
        <v>0</v>
      </c>
      <c r="M363" s="84">
        <v>6</v>
      </c>
      <c r="N363" s="85">
        <v>2</v>
      </c>
      <c r="O363" s="86">
        <v>113002</v>
      </c>
    </row>
    <row r="364" spans="1:15" ht="17">
      <c r="A364" s="283"/>
      <c r="B364" s="283"/>
      <c r="C364" s="83" t="s">
        <v>2307</v>
      </c>
      <c r="D364" s="83"/>
      <c r="E364" s="84">
        <v>1</v>
      </c>
      <c r="F364" s="84" t="s">
        <v>6213</v>
      </c>
      <c r="G364" s="84" t="s">
        <v>6213</v>
      </c>
      <c r="H364" s="84" t="s">
        <v>6213</v>
      </c>
      <c r="I364" s="84" t="s">
        <v>6213</v>
      </c>
      <c r="J364" s="85" t="s">
        <v>6213</v>
      </c>
      <c r="K364" s="84">
        <v>1</v>
      </c>
      <c r="L364" s="84">
        <v>0</v>
      </c>
      <c r="M364" s="84">
        <v>0</v>
      </c>
      <c r="N364" s="85">
        <v>0</v>
      </c>
      <c r="O364" s="86">
        <v>9747</v>
      </c>
    </row>
    <row r="365" spans="1:15" ht="17">
      <c r="A365" s="283"/>
      <c r="B365" s="283"/>
      <c r="C365" s="83" t="s">
        <v>2309</v>
      </c>
      <c r="D365" s="83"/>
      <c r="E365" s="84" t="s">
        <v>6213</v>
      </c>
      <c r="F365" s="84">
        <v>4</v>
      </c>
      <c r="G365" s="84" t="s">
        <v>6213</v>
      </c>
      <c r="H365" s="84" t="s">
        <v>6213</v>
      </c>
      <c r="I365" s="84" t="s">
        <v>6213</v>
      </c>
      <c r="J365" s="85" t="s">
        <v>6213</v>
      </c>
      <c r="K365" s="84">
        <v>2</v>
      </c>
      <c r="L365" s="84">
        <v>0</v>
      </c>
      <c r="M365" s="84">
        <v>2</v>
      </c>
      <c r="N365" s="85">
        <v>0</v>
      </c>
      <c r="O365" s="86">
        <v>13345</v>
      </c>
    </row>
    <row r="366" spans="1:15" ht="17">
      <c r="A366" s="283"/>
      <c r="B366" s="283"/>
      <c r="C366" s="83" t="s">
        <v>6330</v>
      </c>
      <c r="D366" s="83"/>
      <c r="E366" s="84">
        <v>1</v>
      </c>
      <c r="F366" s="84" t="s">
        <v>6213</v>
      </c>
      <c r="G366" s="84" t="s">
        <v>6213</v>
      </c>
      <c r="H366" s="84" t="s">
        <v>6213</v>
      </c>
      <c r="I366" s="84" t="s">
        <v>6213</v>
      </c>
      <c r="J366" s="85" t="s">
        <v>6213</v>
      </c>
      <c r="K366" s="84">
        <v>1</v>
      </c>
      <c r="L366" s="84">
        <v>0</v>
      </c>
      <c r="M366" s="84">
        <v>0</v>
      </c>
      <c r="N366" s="85">
        <v>0</v>
      </c>
      <c r="O366" s="86">
        <v>2508</v>
      </c>
    </row>
    <row r="367" spans="1:15" ht="17">
      <c r="A367" s="283"/>
      <c r="B367" s="283"/>
      <c r="C367" s="83" t="s">
        <v>5443</v>
      </c>
      <c r="D367" s="83"/>
      <c r="E367" s="84">
        <v>4</v>
      </c>
      <c r="F367" s="84">
        <v>1</v>
      </c>
      <c r="G367" s="84">
        <v>2</v>
      </c>
      <c r="H367" s="84" t="s">
        <v>6213</v>
      </c>
      <c r="I367" s="84" t="s">
        <v>6213</v>
      </c>
      <c r="J367" s="85" t="s">
        <v>6213</v>
      </c>
      <c r="K367" s="84">
        <v>1</v>
      </c>
      <c r="L367" s="84">
        <v>2</v>
      </c>
      <c r="M367" s="84">
        <v>1</v>
      </c>
      <c r="N367" s="85">
        <v>3</v>
      </c>
      <c r="O367" s="86">
        <v>144156</v>
      </c>
    </row>
    <row r="368" spans="1:15" ht="17">
      <c r="A368" s="283"/>
      <c r="B368" s="283"/>
      <c r="C368" s="83" t="s">
        <v>2312</v>
      </c>
      <c r="D368" s="83"/>
      <c r="E368" s="84">
        <v>1</v>
      </c>
      <c r="F368" s="84" t="s">
        <v>6213</v>
      </c>
      <c r="G368" s="84" t="s">
        <v>6213</v>
      </c>
      <c r="H368" s="84" t="s">
        <v>6213</v>
      </c>
      <c r="I368" s="84" t="s">
        <v>6213</v>
      </c>
      <c r="J368" s="85" t="s">
        <v>6213</v>
      </c>
      <c r="K368" s="84">
        <v>0</v>
      </c>
      <c r="L368" s="84">
        <v>1</v>
      </c>
      <c r="M368" s="84">
        <v>0</v>
      </c>
      <c r="N368" s="85">
        <v>0</v>
      </c>
      <c r="O368" s="86">
        <v>8114</v>
      </c>
    </row>
    <row r="369" spans="1:15" ht="17">
      <c r="A369" s="283"/>
      <c r="B369" s="283"/>
      <c r="C369" s="83" t="s">
        <v>5444</v>
      </c>
      <c r="D369" s="83"/>
      <c r="E369" s="84">
        <v>1</v>
      </c>
      <c r="F369" s="84" t="s">
        <v>6213</v>
      </c>
      <c r="G369" s="84" t="s">
        <v>6213</v>
      </c>
      <c r="H369" s="84" t="s">
        <v>6213</v>
      </c>
      <c r="I369" s="84" t="s">
        <v>6213</v>
      </c>
      <c r="J369" s="85" t="s">
        <v>6213</v>
      </c>
      <c r="K369" s="84">
        <v>0</v>
      </c>
      <c r="L369" s="84">
        <v>0</v>
      </c>
      <c r="M369" s="84">
        <v>1</v>
      </c>
      <c r="N369" s="85">
        <v>0</v>
      </c>
      <c r="O369" s="86">
        <v>5450</v>
      </c>
    </row>
    <row r="370" spans="1:15" ht="17">
      <c r="A370" s="283"/>
      <c r="B370" s="283"/>
      <c r="C370" s="83" t="s">
        <v>2313</v>
      </c>
      <c r="D370" s="83"/>
      <c r="E370" s="84">
        <v>2</v>
      </c>
      <c r="F370" s="84">
        <v>1</v>
      </c>
      <c r="G370" s="84">
        <v>1</v>
      </c>
      <c r="H370" s="84" t="s">
        <v>6213</v>
      </c>
      <c r="I370" s="84" t="s">
        <v>6213</v>
      </c>
      <c r="J370" s="85" t="s">
        <v>6213</v>
      </c>
      <c r="K370" s="84">
        <v>0</v>
      </c>
      <c r="L370" s="84">
        <v>1</v>
      </c>
      <c r="M370" s="84">
        <v>2</v>
      </c>
      <c r="N370" s="85">
        <v>1</v>
      </c>
      <c r="O370" s="86">
        <v>113941</v>
      </c>
    </row>
    <row r="371" spans="1:15" ht="17">
      <c r="A371" s="283"/>
      <c r="B371" s="283"/>
      <c r="C371" s="83" t="s">
        <v>2314</v>
      </c>
      <c r="D371" s="83"/>
      <c r="E371" s="84" t="s">
        <v>6213</v>
      </c>
      <c r="F371" s="84" t="s">
        <v>6213</v>
      </c>
      <c r="G371" s="84">
        <v>1</v>
      </c>
      <c r="H371" s="84" t="s">
        <v>6213</v>
      </c>
      <c r="I371" s="84" t="s">
        <v>6213</v>
      </c>
      <c r="J371" s="85" t="s">
        <v>6213</v>
      </c>
      <c r="K371" s="84">
        <v>0</v>
      </c>
      <c r="L371" s="84">
        <v>0</v>
      </c>
      <c r="M371" s="84">
        <v>0</v>
      </c>
      <c r="N371" s="85">
        <v>1</v>
      </c>
      <c r="O371" s="86">
        <v>31451</v>
      </c>
    </row>
    <row r="372" spans="1:15" ht="17">
      <c r="A372" s="283"/>
      <c r="B372" s="284"/>
      <c r="C372" s="83" t="s">
        <v>3322</v>
      </c>
      <c r="D372" s="83"/>
      <c r="E372" s="84">
        <v>1</v>
      </c>
      <c r="F372" s="84" t="s">
        <v>6213</v>
      </c>
      <c r="G372" s="84" t="s">
        <v>6213</v>
      </c>
      <c r="H372" s="84">
        <v>1</v>
      </c>
      <c r="I372" s="84" t="s">
        <v>6213</v>
      </c>
      <c r="J372" s="85" t="s">
        <v>6213</v>
      </c>
      <c r="K372" s="84">
        <v>0</v>
      </c>
      <c r="L372" s="84">
        <v>1</v>
      </c>
      <c r="M372" s="84">
        <v>0</v>
      </c>
      <c r="N372" s="85">
        <v>1</v>
      </c>
      <c r="O372" s="86">
        <v>7969</v>
      </c>
    </row>
    <row r="373" spans="1:15" ht="17">
      <c r="A373" s="283"/>
      <c r="B373" s="282" t="s">
        <v>1951</v>
      </c>
      <c r="C373" s="285"/>
      <c r="D373" s="286"/>
      <c r="E373" s="77">
        <v>1</v>
      </c>
      <c r="F373" s="77">
        <v>3</v>
      </c>
      <c r="G373" s="77">
        <v>1</v>
      </c>
      <c r="H373" s="77" t="s">
        <v>6213</v>
      </c>
      <c r="I373" s="77" t="s">
        <v>6213</v>
      </c>
      <c r="J373" s="78" t="s">
        <v>6213</v>
      </c>
      <c r="K373" s="77"/>
      <c r="L373" s="77"/>
      <c r="M373" s="77"/>
      <c r="N373" s="80"/>
      <c r="O373" s="81"/>
    </row>
    <row r="374" spans="1:15" ht="17">
      <c r="A374" s="283"/>
      <c r="B374" s="284"/>
      <c r="C374" s="83" t="s">
        <v>6331</v>
      </c>
      <c r="D374" s="83" t="s">
        <v>2319</v>
      </c>
      <c r="E374" s="84">
        <v>1</v>
      </c>
      <c r="F374" s="84">
        <v>3</v>
      </c>
      <c r="G374" s="84">
        <v>1</v>
      </c>
      <c r="H374" s="84" t="s">
        <v>6213</v>
      </c>
      <c r="I374" s="84" t="s">
        <v>6213</v>
      </c>
      <c r="J374" s="85" t="s">
        <v>6213</v>
      </c>
      <c r="K374" s="84">
        <v>1</v>
      </c>
      <c r="L374" s="84">
        <v>2</v>
      </c>
      <c r="M374" s="84">
        <v>2</v>
      </c>
      <c r="N374" s="85">
        <v>0</v>
      </c>
      <c r="O374" s="86">
        <v>40353</v>
      </c>
    </row>
    <row r="375" spans="1:15" ht="17">
      <c r="A375" s="283"/>
      <c r="B375" s="282" t="s">
        <v>1955</v>
      </c>
      <c r="C375" s="285"/>
      <c r="D375" s="286"/>
      <c r="E375" s="77">
        <v>23</v>
      </c>
      <c r="F375" s="77">
        <v>6</v>
      </c>
      <c r="G375" s="77">
        <v>6</v>
      </c>
      <c r="H375" s="77">
        <v>3</v>
      </c>
      <c r="I375" s="77" t="s">
        <v>6213</v>
      </c>
      <c r="J375" s="78">
        <v>3</v>
      </c>
      <c r="K375" s="77"/>
      <c r="L375" s="77"/>
      <c r="M375" s="77"/>
      <c r="N375" s="78"/>
      <c r="O375" s="81"/>
    </row>
    <row r="376" spans="1:15" ht="17">
      <c r="A376" s="283"/>
      <c r="B376" s="283"/>
      <c r="C376" s="83" t="s">
        <v>2318</v>
      </c>
      <c r="D376" s="83"/>
      <c r="E376" s="84">
        <v>4</v>
      </c>
      <c r="F376" s="84" t="s">
        <v>6213</v>
      </c>
      <c r="G376" s="84" t="s">
        <v>6213</v>
      </c>
      <c r="H376" s="84" t="s">
        <v>6213</v>
      </c>
      <c r="I376" s="84" t="s">
        <v>6213</v>
      </c>
      <c r="J376" s="85" t="s">
        <v>6213</v>
      </c>
      <c r="K376" s="84">
        <v>1</v>
      </c>
      <c r="L376" s="84">
        <v>1</v>
      </c>
      <c r="M376" s="84">
        <v>2</v>
      </c>
      <c r="N376" s="85">
        <v>0</v>
      </c>
      <c r="O376" s="86"/>
    </row>
    <row r="377" spans="1:15" ht="17">
      <c r="A377" s="283"/>
      <c r="B377" s="283"/>
      <c r="C377" s="83" t="s">
        <v>6332</v>
      </c>
      <c r="D377" s="83"/>
      <c r="E377" s="84">
        <v>8</v>
      </c>
      <c r="F377" s="84">
        <v>3</v>
      </c>
      <c r="G377" s="84">
        <v>2</v>
      </c>
      <c r="H377" s="84" t="s">
        <v>6213</v>
      </c>
      <c r="I377" s="84" t="s">
        <v>6213</v>
      </c>
      <c r="J377" s="85">
        <v>1</v>
      </c>
      <c r="K377" s="84">
        <v>1</v>
      </c>
      <c r="L377" s="84">
        <v>3</v>
      </c>
      <c r="M377" s="84">
        <v>6</v>
      </c>
      <c r="N377" s="85">
        <v>4</v>
      </c>
      <c r="O377" s="86"/>
    </row>
    <row r="378" spans="1:15" ht="17">
      <c r="A378" s="283"/>
      <c r="B378" s="283"/>
      <c r="C378" s="83" t="s">
        <v>2319</v>
      </c>
      <c r="D378" s="83"/>
      <c r="E378" s="84">
        <v>2</v>
      </c>
      <c r="F378" s="84" t="s">
        <v>6213</v>
      </c>
      <c r="G378" s="84" t="s">
        <v>6213</v>
      </c>
      <c r="H378" s="84" t="s">
        <v>6213</v>
      </c>
      <c r="I378" s="84" t="s">
        <v>6213</v>
      </c>
      <c r="J378" s="85" t="s">
        <v>6213</v>
      </c>
      <c r="K378" s="84">
        <v>0</v>
      </c>
      <c r="L378" s="84">
        <v>0</v>
      </c>
      <c r="M378" s="84">
        <v>1</v>
      </c>
      <c r="N378" s="85">
        <v>1</v>
      </c>
      <c r="O378" s="86"/>
    </row>
    <row r="379" spans="1:15" ht="17">
      <c r="A379" s="283"/>
      <c r="B379" s="283"/>
      <c r="C379" s="83" t="s">
        <v>2320</v>
      </c>
      <c r="D379" s="83"/>
      <c r="E379" s="84">
        <v>3</v>
      </c>
      <c r="F379" s="84" t="s">
        <v>6213</v>
      </c>
      <c r="G379" s="84">
        <v>1</v>
      </c>
      <c r="H379" s="84">
        <v>3</v>
      </c>
      <c r="I379" s="84" t="s">
        <v>6213</v>
      </c>
      <c r="J379" s="85" t="s">
        <v>6213</v>
      </c>
      <c r="K379" s="84">
        <v>3</v>
      </c>
      <c r="L379" s="84">
        <v>2</v>
      </c>
      <c r="M379" s="84">
        <v>2</v>
      </c>
      <c r="N379" s="85">
        <v>0</v>
      </c>
      <c r="O379" s="86"/>
    </row>
    <row r="380" spans="1:15" ht="17">
      <c r="A380" s="283"/>
      <c r="B380" s="283"/>
      <c r="C380" s="83" t="s">
        <v>3856</v>
      </c>
      <c r="D380" s="83"/>
      <c r="E380" s="84" t="s">
        <v>6213</v>
      </c>
      <c r="F380" s="84" t="s">
        <v>6213</v>
      </c>
      <c r="G380" s="84">
        <v>1</v>
      </c>
      <c r="H380" s="84" t="s">
        <v>6213</v>
      </c>
      <c r="I380" s="84" t="s">
        <v>6213</v>
      </c>
      <c r="J380" s="85" t="s">
        <v>6213</v>
      </c>
      <c r="K380" s="84">
        <v>1</v>
      </c>
      <c r="L380" s="84">
        <v>0</v>
      </c>
      <c r="M380" s="84">
        <v>0</v>
      </c>
      <c r="N380" s="85">
        <v>0</v>
      </c>
      <c r="O380" s="86"/>
    </row>
    <row r="381" spans="1:15" ht="19">
      <c r="A381" s="283"/>
      <c r="B381" s="283"/>
      <c r="C381" s="83" t="s">
        <v>7326</v>
      </c>
      <c r="D381" s="83"/>
      <c r="E381" s="84">
        <v>5</v>
      </c>
      <c r="F381" s="84">
        <v>2</v>
      </c>
      <c r="G381" s="84" t="s">
        <v>6213</v>
      </c>
      <c r="H381" s="84" t="s">
        <v>6213</v>
      </c>
      <c r="I381" s="84" t="s">
        <v>6213</v>
      </c>
      <c r="J381" s="85">
        <v>1</v>
      </c>
      <c r="K381" s="84">
        <v>2</v>
      </c>
      <c r="L381" s="84">
        <v>3</v>
      </c>
      <c r="M381" s="84">
        <v>2</v>
      </c>
      <c r="N381" s="85">
        <v>0</v>
      </c>
      <c r="O381" s="86"/>
    </row>
    <row r="382" spans="1:15" ht="17">
      <c r="A382" s="283"/>
      <c r="B382" s="283"/>
      <c r="C382" s="83" t="s">
        <v>2323</v>
      </c>
      <c r="D382" s="83"/>
      <c r="E382" s="84">
        <v>1</v>
      </c>
      <c r="F382" s="84" t="s">
        <v>6213</v>
      </c>
      <c r="G382" s="84">
        <v>1</v>
      </c>
      <c r="H382" s="84" t="s">
        <v>6213</v>
      </c>
      <c r="I382" s="84" t="s">
        <v>6213</v>
      </c>
      <c r="J382" s="85" t="s">
        <v>6213</v>
      </c>
      <c r="K382" s="84">
        <v>0</v>
      </c>
      <c r="L382" s="84">
        <v>0</v>
      </c>
      <c r="M382" s="84">
        <v>2</v>
      </c>
      <c r="N382" s="85">
        <v>0</v>
      </c>
      <c r="O382" s="86"/>
    </row>
    <row r="383" spans="1:15" ht="17">
      <c r="A383" s="283"/>
      <c r="B383" s="283"/>
      <c r="C383" s="83" t="s">
        <v>2325</v>
      </c>
      <c r="D383" s="83"/>
      <c r="E383" s="84" t="s">
        <v>6213</v>
      </c>
      <c r="F383" s="84">
        <v>1</v>
      </c>
      <c r="G383" s="84" t="s">
        <v>6213</v>
      </c>
      <c r="H383" s="84" t="s">
        <v>6213</v>
      </c>
      <c r="I383" s="84" t="s">
        <v>6213</v>
      </c>
      <c r="J383" s="85" t="s">
        <v>6213</v>
      </c>
      <c r="K383" s="84">
        <v>1</v>
      </c>
      <c r="L383" s="84">
        <v>0</v>
      </c>
      <c r="M383" s="84">
        <v>0</v>
      </c>
      <c r="N383" s="85">
        <v>0</v>
      </c>
      <c r="O383" s="86"/>
    </row>
    <row r="384" spans="1:15" ht="17">
      <c r="A384" s="283"/>
      <c r="B384" s="283"/>
      <c r="C384" s="83" t="s">
        <v>2306</v>
      </c>
      <c r="D384" s="83"/>
      <c r="E384" s="84" t="s">
        <v>6213</v>
      </c>
      <c r="F384" s="84" t="s">
        <v>6213</v>
      </c>
      <c r="G384" s="84" t="s">
        <v>6213</v>
      </c>
      <c r="H384" s="84" t="s">
        <v>6213</v>
      </c>
      <c r="I384" s="84" t="s">
        <v>6213</v>
      </c>
      <c r="J384" s="85">
        <v>1</v>
      </c>
      <c r="K384" s="84">
        <v>0</v>
      </c>
      <c r="L384" s="84">
        <v>1</v>
      </c>
      <c r="M384" s="84">
        <v>0</v>
      </c>
      <c r="N384" s="85">
        <v>0</v>
      </c>
      <c r="O384" s="86"/>
    </row>
    <row r="385" spans="1:15" ht="17">
      <c r="A385" s="283"/>
      <c r="B385" s="284"/>
      <c r="C385" s="83" t="s">
        <v>5449</v>
      </c>
      <c r="D385" s="83"/>
      <c r="E385" s="84" t="s">
        <v>6213</v>
      </c>
      <c r="F385" s="84" t="s">
        <v>6213</v>
      </c>
      <c r="G385" s="84">
        <v>1</v>
      </c>
      <c r="H385" s="84" t="s">
        <v>6213</v>
      </c>
      <c r="I385" s="84" t="s">
        <v>6213</v>
      </c>
      <c r="J385" s="85" t="s">
        <v>6213</v>
      </c>
      <c r="K385" s="84">
        <v>1</v>
      </c>
      <c r="L385" s="84">
        <v>0</v>
      </c>
      <c r="M385" s="84">
        <v>0</v>
      </c>
      <c r="N385" s="85">
        <v>0</v>
      </c>
      <c r="O385" s="86"/>
    </row>
    <row r="386" spans="1:15" ht="17">
      <c r="A386" s="283"/>
      <c r="B386" s="282" t="s">
        <v>1963</v>
      </c>
      <c r="C386" s="285"/>
      <c r="D386" s="286"/>
      <c r="E386" s="77">
        <v>6</v>
      </c>
      <c r="F386" s="77">
        <v>1</v>
      </c>
      <c r="G386" s="77">
        <v>3</v>
      </c>
      <c r="H386" s="77" t="s">
        <v>6213</v>
      </c>
      <c r="I386" s="77" t="s">
        <v>6213</v>
      </c>
      <c r="J386" s="78">
        <v>1</v>
      </c>
      <c r="K386" s="77"/>
      <c r="L386" s="77"/>
      <c r="M386" s="77"/>
      <c r="N386" s="78"/>
      <c r="O386" s="81"/>
    </row>
    <row r="387" spans="1:15" ht="17">
      <c r="A387" s="283"/>
      <c r="B387" s="283"/>
      <c r="C387" s="83" t="s">
        <v>3852</v>
      </c>
      <c r="D387" s="83"/>
      <c r="E387" s="84">
        <v>1</v>
      </c>
      <c r="F387" s="84" t="s">
        <v>6213</v>
      </c>
      <c r="G387" s="84" t="s">
        <v>6213</v>
      </c>
      <c r="H387" s="84" t="s">
        <v>6213</v>
      </c>
      <c r="I387" s="84" t="s">
        <v>6213</v>
      </c>
      <c r="J387" s="85" t="s">
        <v>6213</v>
      </c>
      <c r="K387" s="84">
        <v>0</v>
      </c>
      <c r="L387" s="84">
        <v>0</v>
      </c>
      <c r="M387" s="84">
        <v>1</v>
      </c>
      <c r="N387" s="85">
        <v>0</v>
      </c>
      <c r="O387" s="86"/>
    </row>
    <row r="388" spans="1:15" ht="17">
      <c r="A388" s="283"/>
      <c r="B388" s="283"/>
      <c r="C388" s="83" t="s">
        <v>5824</v>
      </c>
      <c r="D388" s="83"/>
      <c r="E388" s="84" t="s">
        <v>6213</v>
      </c>
      <c r="F388" s="84" t="s">
        <v>6213</v>
      </c>
      <c r="G388" s="84">
        <v>1</v>
      </c>
      <c r="H388" s="84" t="s">
        <v>6213</v>
      </c>
      <c r="I388" s="84" t="s">
        <v>6213</v>
      </c>
      <c r="J388" s="85" t="s">
        <v>6213</v>
      </c>
      <c r="K388" s="84">
        <v>1</v>
      </c>
      <c r="L388" s="84">
        <v>0</v>
      </c>
      <c r="M388" s="84">
        <v>0</v>
      </c>
      <c r="N388" s="85">
        <v>0</v>
      </c>
      <c r="O388" s="86"/>
    </row>
    <row r="389" spans="1:15" ht="17">
      <c r="A389" s="283"/>
      <c r="B389" s="283"/>
      <c r="C389" s="83" t="s">
        <v>2547</v>
      </c>
      <c r="D389" s="83"/>
      <c r="E389" s="84" t="s">
        <v>6213</v>
      </c>
      <c r="F389" s="84" t="s">
        <v>6213</v>
      </c>
      <c r="G389" s="84">
        <v>1</v>
      </c>
      <c r="H389" s="84" t="s">
        <v>6213</v>
      </c>
      <c r="I389" s="84" t="s">
        <v>6213</v>
      </c>
      <c r="J389" s="85" t="s">
        <v>6213</v>
      </c>
      <c r="K389" s="84">
        <v>0</v>
      </c>
      <c r="L389" s="84">
        <v>1</v>
      </c>
      <c r="M389" s="84">
        <v>0</v>
      </c>
      <c r="N389" s="85">
        <v>0</v>
      </c>
      <c r="O389" s="86"/>
    </row>
    <row r="390" spans="1:15" ht="17">
      <c r="A390" s="283"/>
      <c r="B390" s="283"/>
      <c r="C390" s="83" t="s">
        <v>3223</v>
      </c>
      <c r="D390" s="83"/>
      <c r="E390" s="84">
        <v>2</v>
      </c>
      <c r="F390" s="84" t="s">
        <v>6213</v>
      </c>
      <c r="G390" s="84" t="s">
        <v>6213</v>
      </c>
      <c r="H390" s="84" t="s">
        <v>6213</v>
      </c>
      <c r="I390" s="84" t="s">
        <v>6213</v>
      </c>
      <c r="J390" s="85" t="s">
        <v>6213</v>
      </c>
      <c r="K390" s="84">
        <v>0</v>
      </c>
      <c r="L390" s="84">
        <v>0</v>
      </c>
      <c r="M390" s="84">
        <v>1</v>
      </c>
      <c r="N390" s="85">
        <v>1</v>
      </c>
      <c r="O390" s="86"/>
    </row>
    <row r="391" spans="1:15" ht="17">
      <c r="A391" s="283"/>
      <c r="B391" s="283"/>
      <c r="C391" s="83" t="s">
        <v>2296</v>
      </c>
      <c r="D391" s="83"/>
      <c r="E391" s="84" t="s">
        <v>6213</v>
      </c>
      <c r="F391" s="84" t="s">
        <v>6213</v>
      </c>
      <c r="G391" s="84">
        <v>1</v>
      </c>
      <c r="H391" s="84" t="s">
        <v>6213</v>
      </c>
      <c r="I391" s="84" t="s">
        <v>6213</v>
      </c>
      <c r="J391" s="85" t="s">
        <v>6213</v>
      </c>
      <c r="K391" s="84">
        <v>0</v>
      </c>
      <c r="L391" s="84">
        <v>1</v>
      </c>
      <c r="M391" s="84">
        <v>0</v>
      </c>
      <c r="N391" s="85">
        <v>0</v>
      </c>
      <c r="O391" s="86"/>
    </row>
    <row r="392" spans="1:15" ht="17">
      <c r="A392" s="283"/>
      <c r="B392" s="283"/>
      <c r="C392" s="83" t="s">
        <v>2326</v>
      </c>
      <c r="D392" s="83"/>
      <c r="E392" s="84" t="s">
        <v>6213</v>
      </c>
      <c r="F392" s="84" t="s">
        <v>6213</v>
      </c>
      <c r="G392" s="84" t="s">
        <v>6213</v>
      </c>
      <c r="H392" s="84" t="s">
        <v>6213</v>
      </c>
      <c r="I392" s="84" t="s">
        <v>6213</v>
      </c>
      <c r="J392" s="85">
        <v>1</v>
      </c>
      <c r="K392" s="84">
        <v>1</v>
      </c>
      <c r="L392" s="84">
        <v>0</v>
      </c>
      <c r="M392" s="84">
        <v>0</v>
      </c>
      <c r="N392" s="85">
        <v>0</v>
      </c>
      <c r="O392" s="86"/>
    </row>
    <row r="393" spans="1:15" ht="17">
      <c r="A393" s="283"/>
      <c r="B393" s="283"/>
      <c r="C393" s="83" t="s">
        <v>2304</v>
      </c>
      <c r="D393" s="83"/>
      <c r="E393" s="84" t="s">
        <v>6213</v>
      </c>
      <c r="F393" s="84">
        <v>1</v>
      </c>
      <c r="G393" s="84" t="s">
        <v>6213</v>
      </c>
      <c r="H393" s="84" t="s">
        <v>6213</v>
      </c>
      <c r="I393" s="84" t="s">
        <v>6213</v>
      </c>
      <c r="J393" s="85" t="s">
        <v>6213</v>
      </c>
      <c r="K393" s="84">
        <v>0</v>
      </c>
      <c r="L393" s="84">
        <v>1</v>
      </c>
      <c r="M393" s="84">
        <v>0</v>
      </c>
      <c r="N393" s="85">
        <v>0</v>
      </c>
      <c r="O393" s="86"/>
    </row>
    <row r="394" spans="1:15" ht="17">
      <c r="A394" s="283"/>
      <c r="B394" s="283"/>
      <c r="C394" s="83" t="s">
        <v>5452</v>
      </c>
      <c r="D394" s="83"/>
      <c r="E394" s="84">
        <v>1</v>
      </c>
      <c r="F394" s="84" t="s">
        <v>6213</v>
      </c>
      <c r="G394" s="84" t="s">
        <v>6213</v>
      </c>
      <c r="H394" s="84" t="s">
        <v>6213</v>
      </c>
      <c r="I394" s="84" t="s">
        <v>6213</v>
      </c>
      <c r="J394" s="85" t="s">
        <v>6213</v>
      </c>
      <c r="K394" s="84">
        <v>0</v>
      </c>
      <c r="L394" s="84">
        <v>1</v>
      </c>
      <c r="M394" s="84">
        <v>0</v>
      </c>
      <c r="N394" s="85">
        <v>0</v>
      </c>
      <c r="O394" s="86"/>
    </row>
    <row r="395" spans="1:15" ht="17">
      <c r="A395" s="284"/>
      <c r="B395" s="284"/>
      <c r="C395" s="83" t="s">
        <v>2328</v>
      </c>
      <c r="D395" s="83"/>
      <c r="E395" s="84">
        <v>2</v>
      </c>
      <c r="F395" s="84" t="s">
        <v>6213</v>
      </c>
      <c r="G395" s="84" t="s">
        <v>6213</v>
      </c>
      <c r="H395" s="84" t="s">
        <v>6213</v>
      </c>
      <c r="I395" s="84" t="s">
        <v>6213</v>
      </c>
      <c r="J395" s="85" t="s">
        <v>6213</v>
      </c>
      <c r="K395" s="84">
        <v>0</v>
      </c>
      <c r="L395" s="84">
        <v>0</v>
      </c>
      <c r="M395" s="84">
        <v>2</v>
      </c>
      <c r="N395" s="85">
        <v>0</v>
      </c>
      <c r="O395" s="86"/>
    </row>
    <row r="396" spans="1:15" ht="17">
      <c r="A396" s="275" t="s">
        <v>46</v>
      </c>
      <c r="B396" s="74" t="s">
        <v>1904</v>
      </c>
      <c r="C396" s="75"/>
      <c r="D396" s="76"/>
      <c r="E396" s="77">
        <v>65</v>
      </c>
      <c r="F396" s="77">
        <v>18</v>
      </c>
      <c r="G396" s="77">
        <v>15</v>
      </c>
      <c r="H396" s="77">
        <v>4</v>
      </c>
      <c r="I396" s="77" t="s">
        <v>6213</v>
      </c>
      <c r="J396" s="78" t="s">
        <v>6213</v>
      </c>
      <c r="K396" s="77"/>
      <c r="L396" s="77"/>
      <c r="M396" s="77"/>
      <c r="N396" s="78"/>
      <c r="O396" s="81"/>
    </row>
    <row r="397" spans="1:15" ht="17">
      <c r="A397" s="276"/>
      <c r="B397" s="275" t="s">
        <v>1905</v>
      </c>
      <c r="C397" s="74"/>
      <c r="D397" s="76"/>
      <c r="E397" s="77">
        <v>63</v>
      </c>
      <c r="F397" s="77">
        <v>15</v>
      </c>
      <c r="G397" s="77">
        <v>15</v>
      </c>
      <c r="H397" s="77">
        <v>4</v>
      </c>
      <c r="I397" s="77" t="s">
        <v>6213</v>
      </c>
      <c r="J397" s="78" t="s">
        <v>6213</v>
      </c>
      <c r="K397" s="77"/>
      <c r="L397" s="77"/>
      <c r="M397" s="77"/>
      <c r="N397" s="78"/>
      <c r="O397" s="81"/>
    </row>
    <row r="398" spans="1:15" ht="17">
      <c r="A398" s="276"/>
      <c r="B398" s="276"/>
      <c r="C398" s="83" t="s">
        <v>2330</v>
      </c>
      <c r="D398" s="83"/>
      <c r="E398" s="84">
        <v>1</v>
      </c>
      <c r="F398" s="84" t="s">
        <v>6213</v>
      </c>
      <c r="G398" s="84">
        <v>1</v>
      </c>
      <c r="H398" s="84" t="s">
        <v>6213</v>
      </c>
      <c r="I398" s="84" t="s">
        <v>6213</v>
      </c>
      <c r="J398" s="85" t="s">
        <v>6213</v>
      </c>
      <c r="K398" s="84">
        <v>0</v>
      </c>
      <c r="L398" s="84">
        <v>2</v>
      </c>
      <c r="M398" s="84">
        <v>0</v>
      </c>
      <c r="N398" s="85">
        <v>0</v>
      </c>
      <c r="O398" s="86">
        <v>19932</v>
      </c>
    </row>
    <row r="399" spans="1:15" ht="17">
      <c r="A399" s="276"/>
      <c r="B399" s="276"/>
      <c r="C399" s="83" t="s">
        <v>2331</v>
      </c>
      <c r="D399" s="83"/>
      <c r="E399" s="84" t="s">
        <v>6213</v>
      </c>
      <c r="F399" s="84" t="s">
        <v>6213</v>
      </c>
      <c r="G399" s="84">
        <v>3</v>
      </c>
      <c r="H399" s="84" t="s">
        <v>6213</v>
      </c>
      <c r="I399" s="84" t="s">
        <v>6213</v>
      </c>
      <c r="J399" s="85" t="s">
        <v>6213</v>
      </c>
      <c r="K399" s="84">
        <v>1</v>
      </c>
      <c r="L399" s="84">
        <v>0</v>
      </c>
      <c r="M399" s="84">
        <v>2</v>
      </c>
      <c r="N399" s="85">
        <v>0</v>
      </c>
      <c r="O399" s="86">
        <v>144350</v>
      </c>
    </row>
    <row r="400" spans="1:15" ht="17">
      <c r="A400" s="276"/>
      <c r="B400" s="276"/>
      <c r="C400" s="83" t="s">
        <v>3759</v>
      </c>
      <c r="D400" s="83"/>
      <c r="E400" s="84">
        <v>2</v>
      </c>
      <c r="F400" s="84" t="s">
        <v>6213</v>
      </c>
      <c r="G400" s="84" t="s">
        <v>6213</v>
      </c>
      <c r="H400" s="84" t="s">
        <v>6213</v>
      </c>
      <c r="I400" s="84" t="s">
        <v>6213</v>
      </c>
      <c r="J400" s="85" t="s">
        <v>6213</v>
      </c>
      <c r="K400" s="84">
        <v>1</v>
      </c>
      <c r="L400" s="84">
        <v>1</v>
      </c>
      <c r="M400" s="84">
        <v>0</v>
      </c>
      <c r="N400" s="85">
        <v>0</v>
      </c>
      <c r="O400" s="86">
        <v>12404</v>
      </c>
    </row>
    <row r="401" spans="1:15" ht="17">
      <c r="A401" s="276"/>
      <c r="B401" s="276"/>
      <c r="C401" s="83" t="s">
        <v>2333</v>
      </c>
      <c r="D401" s="83"/>
      <c r="E401" s="84">
        <v>4</v>
      </c>
      <c r="F401" s="84" t="s">
        <v>6213</v>
      </c>
      <c r="G401" s="84" t="s">
        <v>6213</v>
      </c>
      <c r="H401" s="84" t="s">
        <v>6213</v>
      </c>
      <c r="I401" s="84" t="s">
        <v>6213</v>
      </c>
      <c r="J401" s="85" t="s">
        <v>6213</v>
      </c>
      <c r="K401" s="84">
        <v>2</v>
      </c>
      <c r="L401" s="84">
        <v>0</v>
      </c>
      <c r="M401" s="84">
        <v>0</v>
      </c>
      <c r="N401" s="85">
        <v>2</v>
      </c>
      <c r="O401" s="86">
        <v>85080</v>
      </c>
    </row>
    <row r="402" spans="1:15" ht="17">
      <c r="A402" s="276"/>
      <c r="B402" s="276"/>
      <c r="C402" s="83" t="s">
        <v>2334</v>
      </c>
      <c r="D402" s="83"/>
      <c r="E402" s="84">
        <v>1</v>
      </c>
      <c r="F402" s="84">
        <v>1</v>
      </c>
      <c r="G402" s="84" t="s">
        <v>6213</v>
      </c>
      <c r="H402" s="84" t="s">
        <v>6213</v>
      </c>
      <c r="I402" s="84" t="s">
        <v>6213</v>
      </c>
      <c r="J402" s="85" t="s">
        <v>6213</v>
      </c>
      <c r="K402" s="84">
        <v>1</v>
      </c>
      <c r="L402" s="84">
        <v>0</v>
      </c>
      <c r="M402" s="84">
        <v>1</v>
      </c>
      <c r="N402" s="85">
        <v>0</v>
      </c>
      <c r="O402" s="86">
        <v>12281</v>
      </c>
    </row>
    <row r="403" spans="1:15" ht="17">
      <c r="A403" s="276"/>
      <c r="B403" s="276"/>
      <c r="C403" s="83" t="s">
        <v>6333</v>
      </c>
      <c r="D403" s="83"/>
      <c r="E403" s="84">
        <v>1</v>
      </c>
      <c r="F403" s="84" t="s">
        <v>6213</v>
      </c>
      <c r="G403" s="84" t="s">
        <v>6213</v>
      </c>
      <c r="H403" s="84" t="s">
        <v>6213</v>
      </c>
      <c r="I403" s="84" t="s">
        <v>6213</v>
      </c>
      <c r="J403" s="85" t="s">
        <v>6213</v>
      </c>
      <c r="K403" s="84">
        <v>0</v>
      </c>
      <c r="L403" s="84">
        <v>1</v>
      </c>
      <c r="M403" s="84">
        <v>0</v>
      </c>
      <c r="N403" s="85">
        <v>0</v>
      </c>
      <c r="O403" s="86">
        <v>28498</v>
      </c>
    </row>
    <row r="404" spans="1:15" ht="17">
      <c r="A404" s="276"/>
      <c r="B404" s="276"/>
      <c r="C404" s="83" t="s">
        <v>6334</v>
      </c>
      <c r="D404" s="83"/>
      <c r="E404" s="84" t="s">
        <v>6213</v>
      </c>
      <c r="F404" s="84">
        <v>1</v>
      </c>
      <c r="G404" s="84" t="s">
        <v>6213</v>
      </c>
      <c r="H404" s="84" t="s">
        <v>6213</v>
      </c>
      <c r="I404" s="84" t="s">
        <v>6213</v>
      </c>
      <c r="J404" s="85" t="s">
        <v>6213</v>
      </c>
      <c r="K404" s="84">
        <v>0</v>
      </c>
      <c r="L404" s="84">
        <v>1</v>
      </c>
      <c r="M404" s="84">
        <v>0</v>
      </c>
      <c r="N404" s="85">
        <v>0</v>
      </c>
      <c r="O404" s="86">
        <v>18391</v>
      </c>
    </row>
    <row r="405" spans="1:15" ht="17">
      <c r="A405" s="276"/>
      <c r="B405" s="276"/>
      <c r="C405" s="83" t="s">
        <v>2335</v>
      </c>
      <c r="D405" s="83"/>
      <c r="E405" s="84">
        <v>2</v>
      </c>
      <c r="F405" s="84" t="s">
        <v>6213</v>
      </c>
      <c r="G405" s="84" t="s">
        <v>6213</v>
      </c>
      <c r="H405" s="84">
        <v>1</v>
      </c>
      <c r="I405" s="84" t="s">
        <v>6213</v>
      </c>
      <c r="J405" s="85" t="s">
        <v>6213</v>
      </c>
      <c r="K405" s="84">
        <v>3</v>
      </c>
      <c r="L405" s="84">
        <v>0</v>
      </c>
      <c r="M405" s="84">
        <v>0</v>
      </c>
      <c r="N405" s="85">
        <v>0</v>
      </c>
      <c r="O405" s="86">
        <v>43551</v>
      </c>
    </row>
    <row r="406" spans="1:15" ht="17">
      <c r="A406" s="276"/>
      <c r="B406" s="276"/>
      <c r="C406" s="83" t="s">
        <v>2336</v>
      </c>
      <c r="D406" s="83"/>
      <c r="E406" s="84" t="s">
        <v>6213</v>
      </c>
      <c r="F406" s="84" t="s">
        <v>6213</v>
      </c>
      <c r="G406" s="84">
        <v>2</v>
      </c>
      <c r="H406" s="84" t="s">
        <v>6213</v>
      </c>
      <c r="I406" s="84" t="s">
        <v>6213</v>
      </c>
      <c r="J406" s="85" t="s">
        <v>6213</v>
      </c>
      <c r="K406" s="84">
        <v>2</v>
      </c>
      <c r="L406" s="84">
        <v>0</v>
      </c>
      <c r="M406" s="84">
        <v>0</v>
      </c>
      <c r="N406" s="85">
        <v>0</v>
      </c>
      <c r="O406" s="86">
        <v>62311</v>
      </c>
    </row>
    <row r="407" spans="1:15" ht="19">
      <c r="A407" s="276"/>
      <c r="B407" s="276"/>
      <c r="C407" s="83" t="s">
        <v>7327</v>
      </c>
      <c r="D407" s="83"/>
      <c r="E407" s="84">
        <v>7</v>
      </c>
      <c r="F407" s="84">
        <v>1</v>
      </c>
      <c r="G407" s="84" t="s">
        <v>6213</v>
      </c>
      <c r="H407" s="84">
        <v>1</v>
      </c>
      <c r="I407" s="84" t="s">
        <v>6213</v>
      </c>
      <c r="J407" s="85" t="s">
        <v>6213</v>
      </c>
      <c r="K407" s="84">
        <v>0</v>
      </c>
      <c r="L407" s="84">
        <v>4</v>
      </c>
      <c r="M407" s="84">
        <v>0</v>
      </c>
      <c r="N407" s="85">
        <v>4</v>
      </c>
      <c r="O407" s="86">
        <v>34487</v>
      </c>
    </row>
    <row r="408" spans="1:15" ht="17">
      <c r="A408" s="276"/>
      <c r="B408" s="276"/>
      <c r="C408" s="83" t="s">
        <v>5646</v>
      </c>
      <c r="D408" s="83"/>
      <c r="E408" s="84">
        <v>1</v>
      </c>
      <c r="F408" s="84" t="s">
        <v>6213</v>
      </c>
      <c r="G408" s="84" t="s">
        <v>6213</v>
      </c>
      <c r="H408" s="84" t="s">
        <v>6213</v>
      </c>
      <c r="I408" s="84" t="s">
        <v>6213</v>
      </c>
      <c r="J408" s="85" t="s">
        <v>6213</v>
      </c>
      <c r="K408" s="84">
        <v>0</v>
      </c>
      <c r="L408" s="84">
        <v>0</v>
      </c>
      <c r="M408" s="84">
        <v>1</v>
      </c>
      <c r="N408" s="85">
        <v>0</v>
      </c>
      <c r="O408" s="86">
        <v>8861</v>
      </c>
    </row>
    <row r="409" spans="1:15" ht="17">
      <c r="A409" s="276"/>
      <c r="B409" s="276"/>
      <c r="C409" s="83" t="s">
        <v>4014</v>
      </c>
      <c r="D409" s="83"/>
      <c r="E409" s="84">
        <v>2</v>
      </c>
      <c r="F409" s="84" t="s">
        <v>6213</v>
      </c>
      <c r="G409" s="84" t="s">
        <v>6213</v>
      </c>
      <c r="H409" s="84" t="s">
        <v>6213</v>
      </c>
      <c r="I409" s="84" t="s">
        <v>6213</v>
      </c>
      <c r="J409" s="85" t="s">
        <v>6213</v>
      </c>
      <c r="K409" s="84">
        <v>1</v>
      </c>
      <c r="L409" s="84">
        <v>1</v>
      </c>
      <c r="M409" s="84">
        <v>0</v>
      </c>
      <c r="N409" s="85">
        <v>0</v>
      </c>
      <c r="O409" s="86">
        <v>121749</v>
      </c>
    </row>
    <row r="410" spans="1:15" ht="17">
      <c r="A410" s="276"/>
      <c r="B410" s="276"/>
      <c r="C410" s="83" t="s">
        <v>2341</v>
      </c>
      <c r="D410" s="83"/>
      <c r="E410" s="84">
        <v>2</v>
      </c>
      <c r="F410" s="84">
        <v>1</v>
      </c>
      <c r="G410" s="84" t="s">
        <v>6213</v>
      </c>
      <c r="H410" s="84" t="s">
        <v>6213</v>
      </c>
      <c r="I410" s="84" t="s">
        <v>6213</v>
      </c>
      <c r="J410" s="85" t="s">
        <v>6213</v>
      </c>
      <c r="K410" s="84">
        <v>2</v>
      </c>
      <c r="L410" s="84">
        <v>1</v>
      </c>
      <c r="M410" s="84">
        <v>0</v>
      </c>
      <c r="N410" s="85">
        <v>0</v>
      </c>
      <c r="O410" s="86">
        <v>57510</v>
      </c>
    </row>
    <row r="411" spans="1:15" ht="17">
      <c r="A411" s="276"/>
      <c r="B411" s="276"/>
      <c r="C411" s="83" t="s">
        <v>2344</v>
      </c>
      <c r="D411" s="83"/>
      <c r="E411" s="84">
        <v>1</v>
      </c>
      <c r="F411" s="84" t="s">
        <v>6213</v>
      </c>
      <c r="G411" s="84">
        <v>1</v>
      </c>
      <c r="H411" s="84" t="s">
        <v>6213</v>
      </c>
      <c r="I411" s="84" t="s">
        <v>6213</v>
      </c>
      <c r="J411" s="85" t="s">
        <v>6213</v>
      </c>
      <c r="K411" s="84">
        <v>0</v>
      </c>
      <c r="L411" s="84">
        <v>0</v>
      </c>
      <c r="M411" s="84">
        <v>1</v>
      </c>
      <c r="N411" s="85">
        <v>1</v>
      </c>
      <c r="O411" s="86">
        <v>46106</v>
      </c>
    </row>
    <row r="412" spans="1:15" ht="17">
      <c r="A412" s="276"/>
      <c r="B412" s="276"/>
      <c r="C412" s="83" t="s">
        <v>5455</v>
      </c>
      <c r="D412" s="83"/>
      <c r="E412" s="84">
        <v>2</v>
      </c>
      <c r="F412" s="84">
        <v>1</v>
      </c>
      <c r="G412" s="84" t="s">
        <v>6213</v>
      </c>
      <c r="H412" s="84" t="s">
        <v>6213</v>
      </c>
      <c r="I412" s="84" t="s">
        <v>6213</v>
      </c>
      <c r="J412" s="85" t="s">
        <v>6213</v>
      </c>
      <c r="K412" s="84">
        <v>1</v>
      </c>
      <c r="L412" s="84">
        <v>2</v>
      </c>
      <c r="M412" s="84">
        <v>0</v>
      </c>
      <c r="N412" s="85">
        <v>0</v>
      </c>
      <c r="O412" s="86">
        <v>31024</v>
      </c>
    </row>
    <row r="413" spans="1:15" ht="17">
      <c r="A413" s="276"/>
      <c r="B413" s="276"/>
      <c r="C413" s="83" t="s">
        <v>6335</v>
      </c>
      <c r="D413" s="83"/>
      <c r="E413" s="84">
        <v>8</v>
      </c>
      <c r="F413" s="84">
        <v>2</v>
      </c>
      <c r="G413" s="84" t="s">
        <v>6213</v>
      </c>
      <c r="H413" s="84">
        <v>1</v>
      </c>
      <c r="I413" s="84" t="s">
        <v>6213</v>
      </c>
      <c r="J413" s="85" t="s">
        <v>6213</v>
      </c>
      <c r="K413" s="84">
        <v>1</v>
      </c>
      <c r="L413" s="84">
        <v>2</v>
      </c>
      <c r="M413" s="84">
        <v>5</v>
      </c>
      <c r="N413" s="85">
        <v>3</v>
      </c>
      <c r="O413" s="86">
        <v>72412</v>
      </c>
    </row>
    <row r="414" spans="1:15" ht="17">
      <c r="A414" s="276"/>
      <c r="B414" s="276"/>
      <c r="C414" s="83" t="s">
        <v>2346</v>
      </c>
      <c r="D414" s="83"/>
      <c r="E414" s="84">
        <v>7</v>
      </c>
      <c r="F414" s="84">
        <v>3</v>
      </c>
      <c r="G414" s="84">
        <v>1</v>
      </c>
      <c r="H414" s="84" t="s">
        <v>6213</v>
      </c>
      <c r="I414" s="84" t="s">
        <v>6213</v>
      </c>
      <c r="J414" s="85" t="s">
        <v>6213</v>
      </c>
      <c r="K414" s="84">
        <v>2</v>
      </c>
      <c r="L414" s="84">
        <v>3</v>
      </c>
      <c r="M414" s="84">
        <v>4</v>
      </c>
      <c r="N414" s="85">
        <v>2</v>
      </c>
      <c r="O414" s="86">
        <v>130299</v>
      </c>
    </row>
    <row r="415" spans="1:15" ht="17">
      <c r="A415" s="276"/>
      <c r="B415" s="276"/>
      <c r="C415" s="83" t="s">
        <v>6336</v>
      </c>
      <c r="D415" s="83"/>
      <c r="E415" s="84">
        <v>1</v>
      </c>
      <c r="F415" s="84" t="s">
        <v>6213</v>
      </c>
      <c r="G415" s="84" t="s">
        <v>6213</v>
      </c>
      <c r="H415" s="84" t="s">
        <v>6213</v>
      </c>
      <c r="I415" s="84" t="s">
        <v>6213</v>
      </c>
      <c r="J415" s="85" t="s">
        <v>6213</v>
      </c>
      <c r="K415" s="84">
        <v>0</v>
      </c>
      <c r="L415" s="84">
        <v>1</v>
      </c>
      <c r="M415" s="84">
        <v>0</v>
      </c>
      <c r="N415" s="85">
        <v>0</v>
      </c>
      <c r="O415" s="86">
        <v>14115</v>
      </c>
    </row>
    <row r="416" spans="1:15" ht="17">
      <c r="A416" s="276"/>
      <c r="B416" s="276"/>
      <c r="C416" s="83" t="s">
        <v>2139</v>
      </c>
      <c r="D416" s="83"/>
      <c r="E416" s="84">
        <v>1</v>
      </c>
      <c r="F416" s="84" t="s">
        <v>6213</v>
      </c>
      <c r="G416" s="84" t="s">
        <v>6213</v>
      </c>
      <c r="H416" s="84" t="s">
        <v>6213</v>
      </c>
      <c r="I416" s="84" t="s">
        <v>6213</v>
      </c>
      <c r="J416" s="85" t="s">
        <v>6213</v>
      </c>
      <c r="K416" s="84">
        <v>0</v>
      </c>
      <c r="L416" s="84">
        <v>0</v>
      </c>
      <c r="M416" s="84">
        <v>1</v>
      </c>
      <c r="N416" s="85">
        <v>0</v>
      </c>
      <c r="O416" s="86">
        <v>89140</v>
      </c>
    </row>
    <row r="417" spans="1:15" ht="17">
      <c r="A417" s="276"/>
      <c r="B417" s="276"/>
      <c r="C417" s="83" t="s">
        <v>2348</v>
      </c>
      <c r="D417" s="83"/>
      <c r="E417" s="84">
        <v>3</v>
      </c>
      <c r="F417" s="84" t="s">
        <v>6213</v>
      </c>
      <c r="G417" s="84">
        <v>1</v>
      </c>
      <c r="H417" s="84" t="s">
        <v>6213</v>
      </c>
      <c r="I417" s="84" t="s">
        <v>6213</v>
      </c>
      <c r="J417" s="85" t="s">
        <v>6213</v>
      </c>
      <c r="K417" s="84">
        <v>0</v>
      </c>
      <c r="L417" s="84">
        <v>1</v>
      </c>
      <c r="M417" s="84">
        <v>2</v>
      </c>
      <c r="N417" s="85">
        <v>1</v>
      </c>
      <c r="O417" s="86">
        <v>38576</v>
      </c>
    </row>
    <row r="418" spans="1:15" ht="17">
      <c r="A418" s="276"/>
      <c r="B418" s="276"/>
      <c r="C418" s="83" t="s">
        <v>5460</v>
      </c>
      <c r="D418" s="83"/>
      <c r="E418" s="84">
        <v>1</v>
      </c>
      <c r="F418" s="84" t="s">
        <v>6213</v>
      </c>
      <c r="G418" s="84" t="s">
        <v>6213</v>
      </c>
      <c r="H418" s="84" t="s">
        <v>6213</v>
      </c>
      <c r="I418" s="84" t="s">
        <v>6213</v>
      </c>
      <c r="J418" s="85" t="s">
        <v>6213</v>
      </c>
      <c r="K418" s="84">
        <v>1</v>
      </c>
      <c r="L418" s="84">
        <v>0</v>
      </c>
      <c r="M418" s="84">
        <v>0</v>
      </c>
      <c r="N418" s="85">
        <v>0</v>
      </c>
      <c r="O418" s="86">
        <v>11529</v>
      </c>
    </row>
    <row r="419" spans="1:15" ht="17">
      <c r="A419" s="276"/>
      <c r="B419" s="276"/>
      <c r="C419" s="83" t="s">
        <v>6337</v>
      </c>
      <c r="D419" s="83"/>
      <c r="E419" s="84">
        <v>1</v>
      </c>
      <c r="F419" s="84" t="s">
        <v>6213</v>
      </c>
      <c r="G419" s="84">
        <v>1</v>
      </c>
      <c r="H419" s="84" t="s">
        <v>6213</v>
      </c>
      <c r="I419" s="84" t="s">
        <v>6213</v>
      </c>
      <c r="J419" s="85" t="s">
        <v>6213</v>
      </c>
      <c r="K419" s="84">
        <v>0</v>
      </c>
      <c r="L419" s="84">
        <v>1</v>
      </c>
      <c r="M419" s="84">
        <v>1</v>
      </c>
      <c r="N419" s="85">
        <v>0</v>
      </c>
      <c r="O419" s="86">
        <v>20160</v>
      </c>
    </row>
    <row r="420" spans="1:15" ht="17">
      <c r="A420" s="276"/>
      <c r="B420" s="276"/>
      <c r="C420" s="83" t="s">
        <v>5461</v>
      </c>
      <c r="D420" s="83"/>
      <c r="E420" s="84">
        <v>1</v>
      </c>
      <c r="F420" s="84" t="s">
        <v>6213</v>
      </c>
      <c r="G420" s="84">
        <v>1</v>
      </c>
      <c r="H420" s="84" t="s">
        <v>6213</v>
      </c>
      <c r="I420" s="84" t="s">
        <v>6213</v>
      </c>
      <c r="J420" s="85" t="s">
        <v>6213</v>
      </c>
      <c r="K420" s="84">
        <v>0</v>
      </c>
      <c r="L420" s="84">
        <v>2</v>
      </c>
      <c r="M420" s="84">
        <v>0</v>
      </c>
      <c r="N420" s="85">
        <v>0</v>
      </c>
      <c r="O420" s="86">
        <v>16426</v>
      </c>
    </row>
    <row r="421" spans="1:15" ht="17">
      <c r="A421" s="276"/>
      <c r="B421" s="276"/>
      <c r="C421" s="83" t="s">
        <v>4097</v>
      </c>
      <c r="D421" s="83"/>
      <c r="E421" s="84">
        <v>2</v>
      </c>
      <c r="F421" s="84" t="s">
        <v>6213</v>
      </c>
      <c r="G421" s="84" t="s">
        <v>6213</v>
      </c>
      <c r="H421" s="84" t="s">
        <v>6213</v>
      </c>
      <c r="I421" s="84" t="s">
        <v>6213</v>
      </c>
      <c r="J421" s="85" t="s">
        <v>6213</v>
      </c>
      <c r="K421" s="84">
        <v>0</v>
      </c>
      <c r="L421" s="84">
        <v>1</v>
      </c>
      <c r="M421" s="84">
        <v>0</v>
      </c>
      <c r="N421" s="85">
        <v>1</v>
      </c>
      <c r="O421" s="86">
        <v>41302</v>
      </c>
    </row>
    <row r="422" spans="1:15" ht="17">
      <c r="A422" s="276"/>
      <c r="B422" s="276"/>
      <c r="C422" s="83" t="s">
        <v>5462</v>
      </c>
      <c r="D422" s="83"/>
      <c r="E422" s="84">
        <v>2</v>
      </c>
      <c r="F422" s="84" t="s">
        <v>6213</v>
      </c>
      <c r="G422" s="84" t="s">
        <v>6213</v>
      </c>
      <c r="H422" s="84" t="s">
        <v>6213</v>
      </c>
      <c r="I422" s="84" t="s">
        <v>6213</v>
      </c>
      <c r="J422" s="85" t="s">
        <v>6213</v>
      </c>
      <c r="K422" s="84">
        <v>1</v>
      </c>
      <c r="L422" s="84">
        <v>0</v>
      </c>
      <c r="M422" s="84">
        <v>1</v>
      </c>
      <c r="N422" s="85">
        <v>0</v>
      </c>
      <c r="O422" s="86">
        <v>43906</v>
      </c>
    </row>
    <row r="423" spans="1:15" ht="17">
      <c r="A423" s="276"/>
      <c r="B423" s="276"/>
      <c r="C423" s="83" t="s">
        <v>5463</v>
      </c>
      <c r="D423" s="83"/>
      <c r="E423" s="84" t="s">
        <v>6213</v>
      </c>
      <c r="F423" s="84" t="s">
        <v>6213</v>
      </c>
      <c r="G423" s="84">
        <v>1</v>
      </c>
      <c r="H423" s="84" t="s">
        <v>6213</v>
      </c>
      <c r="I423" s="84" t="s">
        <v>6213</v>
      </c>
      <c r="J423" s="85" t="s">
        <v>6213</v>
      </c>
      <c r="K423" s="84">
        <v>0</v>
      </c>
      <c r="L423" s="84">
        <v>0</v>
      </c>
      <c r="M423" s="84">
        <v>1</v>
      </c>
      <c r="N423" s="85">
        <v>0</v>
      </c>
      <c r="O423" s="86">
        <v>26213</v>
      </c>
    </row>
    <row r="424" spans="1:15" ht="17">
      <c r="A424" s="276"/>
      <c r="B424" s="276"/>
      <c r="C424" s="83" t="s">
        <v>2351</v>
      </c>
      <c r="D424" s="83"/>
      <c r="E424" s="84">
        <v>5</v>
      </c>
      <c r="F424" s="84">
        <v>1</v>
      </c>
      <c r="G424" s="84">
        <v>2</v>
      </c>
      <c r="H424" s="84" t="s">
        <v>6213</v>
      </c>
      <c r="I424" s="84" t="s">
        <v>6213</v>
      </c>
      <c r="J424" s="85" t="s">
        <v>6213</v>
      </c>
      <c r="K424" s="84">
        <v>1</v>
      </c>
      <c r="L424" s="84">
        <v>3</v>
      </c>
      <c r="M424" s="84">
        <v>3</v>
      </c>
      <c r="N424" s="85">
        <v>1</v>
      </c>
      <c r="O424" s="86">
        <v>130425</v>
      </c>
    </row>
    <row r="425" spans="1:15" ht="17">
      <c r="A425" s="276"/>
      <c r="B425" s="276"/>
      <c r="C425" s="83" t="s">
        <v>6338</v>
      </c>
      <c r="D425" s="83"/>
      <c r="E425" s="84">
        <v>1</v>
      </c>
      <c r="F425" s="84">
        <v>1</v>
      </c>
      <c r="G425" s="84" t="s">
        <v>6213</v>
      </c>
      <c r="H425" s="84" t="s">
        <v>6213</v>
      </c>
      <c r="I425" s="84" t="s">
        <v>6213</v>
      </c>
      <c r="J425" s="85" t="s">
        <v>6213</v>
      </c>
      <c r="K425" s="84">
        <v>1</v>
      </c>
      <c r="L425" s="84">
        <v>0</v>
      </c>
      <c r="M425" s="84">
        <v>1</v>
      </c>
      <c r="N425" s="85">
        <v>0</v>
      </c>
      <c r="O425" s="86">
        <v>18563</v>
      </c>
    </row>
    <row r="426" spans="1:15" ht="17">
      <c r="A426" s="276"/>
      <c r="B426" s="276"/>
      <c r="C426" s="83" t="s">
        <v>2352</v>
      </c>
      <c r="D426" s="83"/>
      <c r="E426" s="84">
        <v>1</v>
      </c>
      <c r="F426" s="84" t="s">
        <v>6213</v>
      </c>
      <c r="G426" s="84" t="s">
        <v>6213</v>
      </c>
      <c r="H426" s="84" t="s">
        <v>6213</v>
      </c>
      <c r="I426" s="84" t="s">
        <v>6213</v>
      </c>
      <c r="J426" s="85" t="s">
        <v>6213</v>
      </c>
      <c r="K426" s="84">
        <v>0</v>
      </c>
      <c r="L426" s="84">
        <v>0</v>
      </c>
      <c r="M426" s="84">
        <v>0</v>
      </c>
      <c r="N426" s="85">
        <v>1</v>
      </c>
      <c r="O426" s="86">
        <v>51895</v>
      </c>
    </row>
    <row r="427" spans="1:15" ht="17">
      <c r="A427" s="276"/>
      <c r="B427" s="276"/>
      <c r="C427" s="83" t="s">
        <v>2353</v>
      </c>
      <c r="D427" s="83"/>
      <c r="E427" s="84">
        <v>1</v>
      </c>
      <c r="F427" s="84" t="s">
        <v>6213</v>
      </c>
      <c r="G427" s="84" t="s">
        <v>6213</v>
      </c>
      <c r="H427" s="84" t="s">
        <v>6213</v>
      </c>
      <c r="I427" s="84" t="s">
        <v>6213</v>
      </c>
      <c r="J427" s="85" t="s">
        <v>6213</v>
      </c>
      <c r="K427" s="84">
        <v>0</v>
      </c>
      <c r="L427" s="84">
        <v>1</v>
      </c>
      <c r="M427" s="84">
        <v>0</v>
      </c>
      <c r="N427" s="85">
        <v>0</v>
      </c>
      <c r="O427" s="86">
        <v>33796</v>
      </c>
    </row>
    <row r="428" spans="1:15" ht="17">
      <c r="A428" s="276"/>
      <c r="B428" s="276"/>
      <c r="C428" s="83" t="s">
        <v>6339</v>
      </c>
      <c r="D428" s="83"/>
      <c r="E428" s="84" t="s">
        <v>6213</v>
      </c>
      <c r="F428" s="84">
        <v>2</v>
      </c>
      <c r="G428" s="84">
        <v>1</v>
      </c>
      <c r="H428" s="84" t="s">
        <v>6213</v>
      </c>
      <c r="I428" s="84" t="s">
        <v>6213</v>
      </c>
      <c r="J428" s="85" t="s">
        <v>6213</v>
      </c>
      <c r="K428" s="84">
        <v>0</v>
      </c>
      <c r="L428" s="84">
        <v>1</v>
      </c>
      <c r="M428" s="84">
        <v>1</v>
      </c>
      <c r="N428" s="85">
        <v>1</v>
      </c>
      <c r="O428" s="86">
        <v>107263</v>
      </c>
    </row>
    <row r="429" spans="1:15" ht="17">
      <c r="A429" s="276"/>
      <c r="B429" s="276"/>
      <c r="C429" s="83" t="s">
        <v>5466</v>
      </c>
      <c r="D429" s="83"/>
      <c r="E429" s="84">
        <v>1</v>
      </c>
      <c r="F429" s="84" t="s">
        <v>6213</v>
      </c>
      <c r="G429" s="84" t="s">
        <v>6213</v>
      </c>
      <c r="H429" s="84" t="s">
        <v>6213</v>
      </c>
      <c r="I429" s="84" t="s">
        <v>6213</v>
      </c>
      <c r="J429" s="85" t="s">
        <v>6213</v>
      </c>
      <c r="K429" s="84">
        <v>0</v>
      </c>
      <c r="L429" s="84">
        <v>0</v>
      </c>
      <c r="M429" s="84">
        <v>1</v>
      </c>
      <c r="N429" s="85">
        <v>0</v>
      </c>
      <c r="O429" s="86">
        <v>18664</v>
      </c>
    </row>
    <row r="430" spans="1:15" ht="17">
      <c r="A430" s="276"/>
      <c r="B430" s="276"/>
      <c r="C430" s="83" t="s">
        <v>5467</v>
      </c>
      <c r="D430" s="83"/>
      <c r="E430" s="84">
        <v>1</v>
      </c>
      <c r="F430" s="84" t="s">
        <v>6213</v>
      </c>
      <c r="G430" s="84" t="s">
        <v>6213</v>
      </c>
      <c r="H430" s="84" t="s">
        <v>6213</v>
      </c>
      <c r="I430" s="84" t="s">
        <v>6213</v>
      </c>
      <c r="J430" s="85" t="s">
        <v>6213</v>
      </c>
      <c r="K430" s="84">
        <v>0</v>
      </c>
      <c r="L430" s="84">
        <v>1</v>
      </c>
      <c r="M430" s="84">
        <v>0</v>
      </c>
      <c r="N430" s="85">
        <v>0</v>
      </c>
      <c r="O430" s="86">
        <v>54516</v>
      </c>
    </row>
    <row r="431" spans="1:15" ht="17">
      <c r="A431" s="276"/>
      <c r="B431" s="276"/>
      <c r="C431" s="83" t="s">
        <v>5468</v>
      </c>
      <c r="D431" s="83"/>
      <c r="E431" s="84" t="s">
        <v>6213</v>
      </c>
      <c r="F431" s="84" t="s">
        <v>6213</v>
      </c>
      <c r="G431" s="84" t="s">
        <v>6213</v>
      </c>
      <c r="H431" s="84">
        <v>1</v>
      </c>
      <c r="I431" s="84" t="s">
        <v>6213</v>
      </c>
      <c r="J431" s="85" t="s">
        <v>6213</v>
      </c>
      <c r="K431" s="84">
        <v>0</v>
      </c>
      <c r="L431" s="84">
        <v>0</v>
      </c>
      <c r="M431" s="84">
        <v>0</v>
      </c>
      <c r="N431" s="85">
        <v>1</v>
      </c>
      <c r="O431" s="86">
        <v>28728</v>
      </c>
    </row>
    <row r="432" spans="1:15" ht="17">
      <c r="A432" s="276"/>
      <c r="B432" s="277"/>
      <c r="C432" s="83" t="s">
        <v>2358</v>
      </c>
      <c r="D432" s="83"/>
      <c r="E432" s="84" t="s">
        <v>6213</v>
      </c>
      <c r="F432" s="84">
        <v>1</v>
      </c>
      <c r="G432" s="84" t="s">
        <v>6213</v>
      </c>
      <c r="H432" s="84" t="s">
        <v>6213</v>
      </c>
      <c r="I432" s="84" t="s">
        <v>6213</v>
      </c>
      <c r="J432" s="85" t="s">
        <v>6213</v>
      </c>
      <c r="K432" s="84">
        <v>0</v>
      </c>
      <c r="L432" s="84">
        <v>0</v>
      </c>
      <c r="M432" s="84">
        <v>1</v>
      </c>
      <c r="N432" s="85">
        <v>0</v>
      </c>
      <c r="O432" s="86">
        <v>8725</v>
      </c>
    </row>
    <row r="433" spans="1:15" ht="17">
      <c r="A433" s="276"/>
      <c r="B433" s="275" t="s">
        <v>1951</v>
      </c>
      <c r="C433" s="74"/>
      <c r="D433" s="76"/>
      <c r="E433" s="77">
        <v>1</v>
      </c>
      <c r="F433" s="77">
        <v>1</v>
      </c>
      <c r="G433" s="77" t="s">
        <v>6213</v>
      </c>
      <c r="H433" s="77" t="s">
        <v>6213</v>
      </c>
      <c r="I433" s="77" t="s">
        <v>6213</v>
      </c>
      <c r="J433" s="78" t="s">
        <v>6213</v>
      </c>
      <c r="K433" s="79"/>
      <c r="L433" s="79"/>
      <c r="M433" s="79"/>
      <c r="N433" s="78"/>
      <c r="O433" s="81"/>
    </row>
    <row r="434" spans="1:15" ht="19">
      <c r="A434" s="276"/>
      <c r="B434" s="276"/>
      <c r="C434" s="83" t="s">
        <v>6340</v>
      </c>
      <c r="D434" s="83" t="s">
        <v>7328</v>
      </c>
      <c r="E434" s="84">
        <v>1</v>
      </c>
      <c r="F434" s="84" t="s">
        <v>6213</v>
      </c>
      <c r="G434" s="84" t="s">
        <v>6213</v>
      </c>
      <c r="H434" s="84" t="s">
        <v>6213</v>
      </c>
      <c r="I434" s="84" t="s">
        <v>6213</v>
      </c>
      <c r="J434" s="85" t="s">
        <v>6213</v>
      </c>
      <c r="K434" s="84">
        <v>0</v>
      </c>
      <c r="L434" s="84">
        <v>0</v>
      </c>
      <c r="M434" s="84">
        <v>0</v>
      </c>
      <c r="N434" s="85">
        <v>1</v>
      </c>
      <c r="O434" s="89"/>
    </row>
    <row r="435" spans="1:15" ht="17">
      <c r="A435" s="276"/>
      <c r="B435" s="277"/>
      <c r="C435" s="83" t="s">
        <v>2360</v>
      </c>
      <c r="D435" s="83"/>
      <c r="E435" s="84" t="s">
        <v>6213</v>
      </c>
      <c r="F435" s="84">
        <v>1</v>
      </c>
      <c r="G435" s="84" t="s">
        <v>6213</v>
      </c>
      <c r="H435" s="84" t="s">
        <v>6213</v>
      </c>
      <c r="I435" s="84" t="s">
        <v>6213</v>
      </c>
      <c r="J435" s="85" t="s">
        <v>6213</v>
      </c>
      <c r="K435" s="84">
        <v>0</v>
      </c>
      <c r="L435" s="84">
        <v>0</v>
      </c>
      <c r="M435" s="84">
        <v>0</v>
      </c>
      <c r="N435" s="85">
        <v>1</v>
      </c>
      <c r="O435" s="86">
        <v>14389</v>
      </c>
    </row>
    <row r="436" spans="1:15" ht="17">
      <c r="A436" s="276"/>
      <c r="B436" s="275" t="s">
        <v>2255</v>
      </c>
      <c r="C436" s="74"/>
      <c r="D436" s="76"/>
      <c r="E436" s="77">
        <v>1</v>
      </c>
      <c r="F436" s="77">
        <v>2</v>
      </c>
      <c r="G436" s="77" t="s">
        <v>6213</v>
      </c>
      <c r="H436" s="77" t="s">
        <v>6213</v>
      </c>
      <c r="I436" s="77" t="s">
        <v>6213</v>
      </c>
      <c r="J436" s="78" t="s">
        <v>6213</v>
      </c>
      <c r="K436" s="77"/>
      <c r="L436" s="79"/>
      <c r="M436" s="77"/>
      <c r="N436" s="80"/>
      <c r="O436" s="81"/>
    </row>
    <row r="437" spans="1:15" ht="17">
      <c r="A437" s="277"/>
      <c r="B437" s="277"/>
      <c r="C437" s="83" t="s">
        <v>6341</v>
      </c>
      <c r="D437" s="83"/>
      <c r="E437" s="84">
        <v>1</v>
      </c>
      <c r="F437" s="84">
        <v>2</v>
      </c>
      <c r="G437" s="84" t="s">
        <v>6213</v>
      </c>
      <c r="H437" s="84" t="s">
        <v>6213</v>
      </c>
      <c r="I437" s="84" t="s">
        <v>6213</v>
      </c>
      <c r="J437" s="85" t="s">
        <v>6213</v>
      </c>
      <c r="K437" s="84">
        <v>2</v>
      </c>
      <c r="L437" s="84">
        <v>0</v>
      </c>
      <c r="M437" s="84">
        <v>1</v>
      </c>
      <c r="N437" s="85">
        <v>0</v>
      </c>
      <c r="O437" s="86"/>
    </row>
    <row r="438" spans="1:15" ht="17">
      <c r="A438" s="282" t="s">
        <v>49</v>
      </c>
      <c r="B438" s="285" t="s">
        <v>1904</v>
      </c>
      <c r="C438" s="287"/>
      <c r="D438" s="286"/>
      <c r="E438" s="77">
        <v>7</v>
      </c>
      <c r="F438" s="77">
        <v>2</v>
      </c>
      <c r="G438" s="77">
        <v>4</v>
      </c>
      <c r="H438" s="77" t="s">
        <v>6213</v>
      </c>
      <c r="I438" s="77" t="s">
        <v>6213</v>
      </c>
      <c r="J438" s="78" t="s">
        <v>6213</v>
      </c>
      <c r="K438" s="77"/>
      <c r="L438" s="77"/>
      <c r="M438" s="77"/>
      <c r="N438" s="80"/>
      <c r="O438" s="81"/>
    </row>
    <row r="439" spans="1:15" ht="17">
      <c r="A439" s="283"/>
      <c r="B439" s="282" t="s">
        <v>1905</v>
      </c>
      <c r="C439" s="285"/>
      <c r="D439" s="286"/>
      <c r="E439" s="77">
        <v>2</v>
      </c>
      <c r="F439" s="77" t="s">
        <v>6213</v>
      </c>
      <c r="G439" s="77">
        <v>2</v>
      </c>
      <c r="H439" s="77" t="s">
        <v>6213</v>
      </c>
      <c r="I439" s="77" t="s">
        <v>6213</v>
      </c>
      <c r="J439" s="78" t="s">
        <v>6213</v>
      </c>
      <c r="K439" s="79"/>
      <c r="L439" s="77"/>
      <c r="M439" s="77"/>
      <c r="N439" s="80"/>
      <c r="O439" s="81"/>
    </row>
    <row r="440" spans="1:15" ht="17">
      <c r="A440" s="283"/>
      <c r="B440" s="283"/>
      <c r="C440" s="83" t="s">
        <v>2137</v>
      </c>
      <c r="D440" s="83"/>
      <c r="E440" s="84">
        <v>1</v>
      </c>
      <c r="F440" s="84" t="s">
        <v>6213</v>
      </c>
      <c r="G440" s="84" t="s">
        <v>6213</v>
      </c>
      <c r="H440" s="84" t="s">
        <v>6213</v>
      </c>
      <c r="I440" s="84" t="s">
        <v>6213</v>
      </c>
      <c r="J440" s="85" t="s">
        <v>6213</v>
      </c>
      <c r="K440" s="84">
        <v>0</v>
      </c>
      <c r="L440" s="84">
        <v>1</v>
      </c>
      <c r="M440" s="84">
        <v>0</v>
      </c>
      <c r="N440" s="85">
        <v>0</v>
      </c>
      <c r="O440" s="86">
        <v>33752</v>
      </c>
    </row>
    <row r="441" spans="1:15" ht="17">
      <c r="A441" s="283"/>
      <c r="B441" s="283"/>
      <c r="C441" s="83" t="s">
        <v>6342</v>
      </c>
      <c r="D441" s="83"/>
      <c r="E441" s="84">
        <v>1</v>
      </c>
      <c r="F441" s="84" t="s">
        <v>6213</v>
      </c>
      <c r="G441" s="84" t="s">
        <v>6213</v>
      </c>
      <c r="H441" s="84" t="s">
        <v>6213</v>
      </c>
      <c r="I441" s="84" t="s">
        <v>6213</v>
      </c>
      <c r="J441" s="85" t="s">
        <v>6213</v>
      </c>
      <c r="K441" s="84">
        <v>0</v>
      </c>
      <c r="L441" s="84">
        <v>1</v>
      </c>
      <c r="M441" s="84">
        <v>0</v>
      </c>
      <c r="N441" s="85">
        <v>0</v>
      </c>
      <c r="O441" s="86">
        <v>1573</v>
      </c>
    </row>
    <row r="442" spans="1:15" ht="17">
      <c r="A442" s="283"/>
      <c r="B442" s="284"/>
      <c r="C442" s="83" t="s">
        <v>2861</v>
      </c>
      <c r="D442" s="83"/>
      <c r="E442" s="84" t="s">
        <v>6213</v>
      </c>
      <c r="F442" s="84" t="s">
        <v>6213</v>
      </c>
      <c r="G442" s="84">
        <v>2</v>
      </c>
      <c r="H442" s="84" t="s">
        <v>6213</v>
      </c>
      <c r="I442" s="84" t="s">
        <v>6213</v>
      </c>
      <c r="J442" s="85" t="s">
        <v>6213</v>
      </c>
      <c r="K442" s="84">
        <v>0</v>
      </c>
      <c r="L442" s="84">
        <v>0</v>
      </c>
      <c r="M442" s="84">
        <v>2</v>
      </c>
      <c r="N442" s="85">
        <v>0</v>
      </c>
      <c r="O442" s="86">
        <v>70100</v>
      </c>
    </row>
    <row r="443" spans="1:15" ht="17">
      <c r="A443" s="283"/>
      <c r="B443" s="282" t="s">
        <v>1951</v>
      </c>
      <c r="C443" s="285"/>
      <c r="D443" s="286"/>
      <c r="E443" s="77">
        <v>1</v>
      </c>
      <c r="F443" s="77">
        <v>1</v>
      </c>
      <c r="G443" s="77">
        <v>2</v>
      </c>
      <c r="H443" s="77" t="s">
        <v>6213</v>
      </c>
      <c r="I443" s="77" t="s">
        <v>6213</v>
      </c>
      <c r="J443" s="78" t="s">
        <v>6213</v>
      </c>
      <c r="K443" s="77"/>
      <c r="L443" s="77"/>
      <c r="M443" s="79"/>
      <c r="N443" s="80"/>
      <c r="O443" s="81"/>
    </row>
    <row r="444" spans="1:15" ht="17">
      <c r="A444" s="283"/>
      <c r="B444" s="284"/>
      <c r="C444" s="83" t="s">
        <v>2364</v>
      </c>
      <c r="D444" s="83"/>
      <c r="E444" s="84">
        <v>1</v>
      </c>
      <c r="F444" s="84">
        <v>1</v>
      </c>
      <c r="G444" s="84">
        <v>2</v>
      </c>
      <c r="H444" s="84" t="s">
        <v>6213</v>
      </c>
      <c r="I444" s="84" t="s">
        <v>6213</v>
      </c>
      <c r="J444" s="85" t="s">
        <v>6213</v>
      </c>
      <c r="K444" s="84">
        <v>3</v>
      </c>
      <c r="L444" s="84">
        <v>1</v>
      </c>
      <c r="M444" s="84">
        <v>0</v>
      </c>
      <c r="N444" s="85">
        <v>0</v>
      </c>
      <c r="O444" s="86">
        <v>25885</v>
      </c>
    </row>
    <row r="445" spans="1:15" ht="17">
      <c r="A445" s="283"/>
      <c r="B445" s="282" t="s">
        <v>1955</v>
      </c>
      <c r="C445" s="285"/>
      <c r="D445" s="286"/>
      <c r="E445" s="77">
        <v>1</v>
      </c>
      <c r="F445" s="77" t="s">
        <v>6213</v>
      </c>
      <c r="G445" s="77" t="s">
        <v>6213</v>
      </c>
      <c r="H445" s="77" t="s">
        <v>6213</v>
      </c>
      <c r="I445" s="77" t="s">
        <v>6213</v>
      </c>
      <c r="J445" s="78" t="s">
        <v>6213</v>
      </c>
      <c r="K445" s="79"/>
      <c r="L445" s="77"/>
      <c r="M445" s="79"/>
      <c r="N445" s="80"/>
      <c r="O445" s="81"/>
    </row>
    <row r="446" spans="1:15" ht="17">
      <c r="A446" s="283"/>
      <c r="B446" s="284"/>
      <c r="C446" s="83" t="s">
        <v>2365</v>
      </c>
      <c r="D446" s="83"/>
      <c r="E446" s="84">
        <v>1</v>
      </c>
      <c r="F446" s="84" t="s">
        <v>6213</v>
      </c>
      <c r="G446" s="84" t="s">
        <v>6213</v>
      </c>
      <c r="H446" s="84" t="s">
        <v>6213</v>
      </c>
      <c r="I446" s="84" t="s">
        <v>6213</v>
      </c>
      <c r="J446" s="85" t="s">
        <v>6213</v>
      </c>
      <c r="K446" s="84">
        <v>0</v>
      </c>
      <c r="L446" s="84">
        <v>1</v>
      </c>
      <c r="M446" s="84">
        <v>0</v>
      </c>
      <c r="N446" s="85">
        <v>0</v>
      </c>
      <c r="O446" s="86"/>
    </row>
    <row r="447" spans="1:15" ht="17">
      <c r="A447" s="283"/>
      <c r="B447" s="282" t="s">
        <v>2255</v>
      </c>
      <c r="C447" s="285"/>
      <c r="D447" s="286"/>
      <c r="E447" s="77">
        <v>3</v>
      </c>
      <c r="F447" s="77">
        <v>1</v>
      </c>
      <c r="G447" s="77" t="s">
        <v>6213</v>
      </c>
      <c r="H447" s="77" t="s">
        <v>6213</v>
      </c>
      <c r="I447" s="77" t="s">
        <v>6213</v>
      </c>
      <c r="J447" s="78" t="s">
        <v>6213</v>
      </c>
      <c r="K447" s="77"/>
      <c r="L447" s="77"/>
      <c r="M447" s="77"/>
      <c r="N447" s="80"/>
      <c r="O447" s="81"/>
    </row>
    <row r="448" spans="1:15" ht="17">
      <c r="A448" s="283"/>
      <c r="B448" s="283"/>
      <c r="C448" s="288" t="s">
        <v>2366</v>
      </c>
      <c r="D448" s="83" t="s">
        <v>6343</v>
      </c>
      <c r="E448" s="84">
        <v>1</v>
      </c>
      <c r="F448" s="84" t="s">
        <v>6213</v>
      </c>
      <c r="G448" s="84" t="s">
        <v>6213</v>
      </c>
      <c r="H448" s="84" t="s">
        <v>6213</v>
      </c>
      <c r="I448" s="84" t="s">
        <v>6213</v>
      </c>
      <c r="J448" s="85" t="s">
        <v>6213</v>
      </c>
      <c r="K448" s="84">
        <v>0</v>
      </c>
      <c r="L448" s="84">
        <v>0</v>
      </c>
      <c r="M448" s="84">
        <v>1</v>
      </c>
      <c r="N448" s="85">
        <v>0</v>
      </c>
      <c r="O448" s="86"/>
    </row>
    <row r="449" spans="1:15" ht="17">
      <c r="A449" s="284"/>
      <c r="B449" s="284"/>
      <c r="C449" s="289"/>
      <c r="D449" s="83" t="s">
        <v>6344</v>
      </c>
      <c r="E449" s="84">
        <v>2</v>
      </c>
      <c r="F449" s="84">
        <v>1</v>
      </c>
      <c r="G449" s="84" t="s">
        <v>6213</v>
      </c>
      <c r="H449" s="84" t="s">
        <v>6213</v>
      </c>
      <c r="I449" s="84" t="s">
        <v>6213</v>
      </c>
      <c r="J449" s="85" t="s">
        <v>6213</v>
      </c>
      <c r="K449" s="84">
        <v>1</v>
      </c>
      <c r="L449" s="84">
        <v>2</v>
      </c>
      <c r="M449" s="84">
        <v>0</v>
      </c>
      <c r="N449" s="85">
        <v>0</v>
      </c>
      <c r="O449" s="86"/>
    </row>
    <row r="450" spans="1:15" ht="17">
      <c r="A450" s="282" t="s">
        <v>55</v>
      </c>
      <c r="B450" s="285" t="s">
        <v>1904</v>
      </c>
      <c r="C450" s="287"/>
      <c r="D450" s="286"/>
      <c r="E450" s="77">
        <v>63</v>
      </c>
      <c r="F450" s="77">
        <v>1</v>
      </c>
      <c r="G450" s="77">
        <v>41</v>
      </c>
      <c r="H450" s="77" t="s">
        <v>6213</v>
      </c>
      <c r="I450" s="77" t="s">
        <v>6213</v>
      </c>
      <c r="J450" s="78">
        <v>28</v>
      </c>
      <c r="K450" s="77"/>
      <c r="L450" s="77"/>
      <c r="M450" s="77"/>
      <c r="N450" s="78"/>
      <c r="O450" s="81"/>
    </row>
    <row r="451" spans="1:15" ht="17">
      <c r="A451" s="283"/>
      <c r="B451" s="282" t="s">
        <v>1905</v>
      </c>
      <c r="C451" s="285"/>
      <c r="D451" s="286"/>
      <c r="E451" s="77">
        <v>60</v>
      </c>
      <c r="F451" s="77">
        <v>1</v>
      </c>
      <c r="G451" s="77">
        <v>38</v>
      </c>
      <c r="H451" s="77" t="s">
        <v>6213</v>
      </c>
      <c r="I451" s="77" t="s">
        <v>6213</v>
      </c>
      <c r="J451" s="78">
        <v>27</v>
      </c>
      <c r="K451" s="77"/>
      <c r="L451" s="77"/>
      <c r="M451" s="77"/>
      <c r="N451" s="78"/>
      <c r="O451" s="81"/>
    </row>
    <row r="452" spans="1:15" ht="17">
      <c r="A452" s="283"/>
      <c r="B452" s="284"/>
      <c r="C452" s="83" t="s">
        <v>131</v>
      </c>
      <c r="D452" s="83"/>
      <c r="E452" s="84">
        <v>60</v>
      </c>
      <c r="F452" s="84">
        <v>1</v>
      </c>
      <c r="G452" s="84">
        <v>38</v>
      </c>
      <c r="H452" s="84" t="s">
        <v>6213</v>
      </c>
      <c r="I452" s="84" t="s">
        <v>6213</v>
      </c>
      <c r="J452" s="85">
        <v>27</v>
      </c>
      <c r="K452" s="84">
        <v>31</v>
      </c>
      <c r="L452" s="84">
        <v>21</v>
      </c>
      <c r="M452" s="84">
        <v>41</v>
      </c>
      <c r="N452" s="85">
        <v>33</v>
      </c>
      <c r="O452" s="86">
        <v>712816</v>
      </c>
    </row>
    <row r="453" spans="1:15" ht="17">
      <c r="A453" s="283"/>
      <c r="B453" s="282" t="s">
        <v>2259</v>
      </c>
      <c r="C453" s="285"/>
      <c r="D453" s="286"/>
      <c r="E453" s="77">
        <v>3</v>
      </c>
      <c r="F453" s="77" t="s">
        <v>6213</v>
      </c>
      <c r="G453" s="77">
        <v>3</v>
      </c>
      <c r="H453" s="77" t="s">
        <v>6213</v>
      </c>
      <c r="I453" s="77" t="s">
        <v>6213</v>
      </c>
      <c r="J453" s="78">
        <v>1</v>
      </c>
      <c r="K453" s="77"/>
      <c r="L453" s="79"/>
      <c r="M453" s="77"/>
      <c r="N453" s="78"/>
      <c r="O453" s="81"/>
    </row>
    <row r="454" spans="1:15" ht="17">
      <c r="A454" s="284"/>
      <c r="B454" s="284"/>
      <c r="C454" s="83" t="s">
        <v>6345</v>
      </c>
      <c r="D454" s="83"/>
      <c r="E454" s="84">
        <v>3</v>
      </c>
      <c r="F454" s="84" t="s">
        <v>6213</v>
      </c>
      <c r="G454" s="84">
        <v>3</v>
      </c>
      <c r="H454" s="84" t="s">
        <v>6213</v>
      </c>
      <c r="I454" s="84" t="s">
        <v>6213</v>
      </c>
      <c r="J454" s="85">
        <v>1</v>
      </c>
      <c r="K454" s="84">
        <v>4</v>
      </c>
      <c r="L454" s="84">
        <v>0</v>
      </c>
      <c r="M454" s="84">
        <v>1</v>
      </c>
      <c r="N454" s="85">
        <v>2</v>
      </c>
      <c r="O454" s="86"/>
    </row>
    <row r="455" spans="1:15" ht="17">
      <c r="A455" s="282" t="s">
        <v>56</v>
      </c>
      <c r="B455" s="285" t="s">
        <v>1904</v>
      </c>
      <c r="C455" s="287"/>
      <c r="D455" s="286"/>
      <c r="E455" s="77">
        <v>65</v>
      </c>
      <c r="F455" s="77">
        <v>20</v>
      </c>
      <c r="G455" s="77">
        <v>22</v>
      </c>
      <c r="H455" s="77" t="s">
        <v>6213</v>
      </c>
      <c r="I455" s="77" t="s">
        <v>6213</v>
      </c>
      <c r="J455" s="78">
        <v>2</v>
      </c>
      <c r="K455" s="77"/>
      <c r="L455" s="77"/>
      <c r="M455" s="77"/>
      <c r="N455" s="78"/>
      <c r="O455" s="81"/>
    </row>
    <row r="456" spans="1:15" ht="17">
      <c r="A456" s="283"/>
      <c r="B456" s="282" t="s">
        <v>1905</v>
      </c>
      <c r="C456" s="285"/>
      <c r="D456" s="286"/>
      <c r="E456" s="77">
        <v>47</v>
      </c>
      <c r="F456" s="77">
        <v>13</v>
      </c>
      <c r="G456" s="77">
        <v>16</v>
      </c>
      <c r="H456" s="77" t="s">
        <v>6213</v>
      </c>
      <c r="I456" s="77" t="s">
        <v>6213</v>
      </c>
      <c r="J456" s="78">
        <v>2</v>
      </c>
      <c r="K456" s="77"/>
      <c r="L456" s="77"/>
      <c r="M456" s="77"/>
      <c r="N456" s="78"/>
      <c r="O456" s="81"/>
    </row>
    <row r="457" spans="1:15" ht="17">
      <c r="A457" s="283"/>
      <c r="B457" s="283"/>
      <c r="C457" s="83" t="s">
        <v>6346</v>
      </c>
      <c r="D457" s="83"/>
      <c r="E457" s="84">
        <v>2</v>
      </c>
      <c r="F457" s="84" t="s">
        <v>6213</v>
      </c>
      <c r="G457" s="84" t="s">
        <v>6213</v>
      </c>
      <c r="H457" s="84" t="s">
        <v>6213</v>
      </c>
      <c r="I457" s="84" t="s">
        <v>6213</v>
      </c>
      <c r="J457" s="85" t="s">
        <v>6213</v>
      </c>
      <c r="K457" s="84">
        <v>1</v>
      </c>
      <c r="L457" s="84">
        <v>0</v>
      </c>
      <c r="M457" s="84">
        <v>1</v>
      </c>
      <c r="N457" s="85">
        <v>0</v>
      </c>
      <c r="O457" s="86">
        <v>101583</v>
      </c>
    </row>
    <row r="458" spans="1:15" ht="17">
      <c r="A458" s="283"/>
      <c r="B458" s="283"/>
      <c r="C458" s="83" t="s">
        <v>6347</v>
      </c>
      <c r="D458" s="83"/>
      <c r="E458" s="84">
        <v>1</v>
      </c>
      <c r="F458" s="84" t="s">
        <v>6213</v>
      </c>
      <c r="G458" s="84">
        <v>1</v>
      </c>
      <c r="H458" s="84" t="s">
        <v>6213</v>
      </c>
      <c r="I458" s="84" t="s">
        <v>6213</v>
      </c>
      <c r="J458" s="85" t="s">
        <v>6213</v>
      </c>
      <c r="K458" s="84">
        <v>0</v>
      </c>
      <c r="L458" s="84">
        <v>0</v>
      </c>
      <c r="M458" s="84" t="s">
        <v>4218</v>
      </c>
      <c r="N458" s="85">
        <v>2</v>
      </c>
      <c r="O458" s="86">
        <v>3157</v>
      </c>
    </row>
    <row r="459" spans="1:15" ht="17">
      <c r="A459" s="283"/>
      <c r="B459" s="283"/>
      <c r="C459" s="83" t="s">
        <v>2370</v>
      </c>
      <c r="D459" s="83"/>
      <c r="E459" s="84" t="s">
        <v>6213</v>
      </c>
      <c r="F459" s="84" t="s">
        <v>6213</v>
      </c>
      <c r="G459" s="84">
        <v>1</v>
      </c>
      <c r="H459" s="84" t="s">
        <v>6213</v>
      </c>
      <c r="I459" s="84" t="s">
        <v>6213</v>
      </c>
      <c r="J459" s="85" t="s">
        <v>6213</v>
      </c>
      <c r="K459" s="84">
        <v>0</v>
      </c>
      <c r="L459" s="84">
        <v>0</v>
      </c>
      <c r="M459" s="84">
        <v>0</v>
      </c>
      <c r="N459" s="85">
        <v>1</v>
      </c>
      <c r="O459" s="86">
        <v>117859</v>
      </c>
    </row>
    <row r="460" spans="1:15" ht="17">
      <c r="A460" s="283"/>
      <c r="B460" s="283"/>
      <c r="C460" s="83" t="s">
        <v>6348</v>
      </c>
      <c r="D460" s="83"/>
      <c r="E460" s="84">
        <v>2</v>
      </c>
      <c r="F460" s="84" t="s">
        <v>6213</v>
      </c>
      <c r="G460" s="84" t="s">
        <v>6213</v>
      </c>
      <c r="H460" s="84" t="s">
        <v>6213</v>
      </c>
      <c r="I460" s="84" t="s">
        <v>6213</v>
      </c>
      <c r="J460" s="85" t="s">
        <v>6213</v>
      </c>
      <c r="K460" s="84">
        <v>2</v>
      </c>
      <c r="L460" s="84">
        <v>0</v>
      </c>
      <c r="M460" s="84">
        <v>0</v>
      </c>
      <c r="N460" s="85">
        <v>0</v>
      </c>
      <c r="O460" s="86">
        <v>81749</v>
      </c>
    </row>
    <row r="461" spans="1:15" ht="17">
      <c r="A461" s="283"/>
      <c r="B461" s="283"/>
      <c r="C461" s="83" t="s">
        <v>6349</v>
      </c>
      <c r="D461" s="83"/>
      <c r="E461" s="84">
        <v>1</v>
      </c>
      <c r="F461" s="84" t="s">
        <v>6213</v>
      </c>
      <c r="G461" s="84" t="s">
        <v>6213</v>
      </c>
      <c r="H461" s="84" t="s">
        <v>6213</v>
      </c>
      <c r="I461" s="84" t="s">
        <v>6213</v>
      </c>
      <c r="J461" s="85" t="s">
        <v>6213</v>
      </c>
      <c r="K461" s="84">
        <v>0</v>
      </c>
      <c r="L461" s="84">
        <v>0</v>
      </c>
      <c r="M461" s="84">
        <v>0</v>
      </c>
      <c r="N461" s="85">
        <v>1</v>
      </c>
      <c r="O461" s="86">
        <v>68425</v>
      </c>
    </row>
    <row r="462" spans="1:15" ht="17">
      <c r="A462" s="283"/>
      <c r="B462" s="283"/>
      <c r="C462" s="83" t="s">
        <v>6350</v>
      </c>
      <c r="D462" s="83"/>
      <c r="E462" s="84">
        <v>1</v>
      </c>
      <c r="F462" s="84" t="s">
        <v>6213</v>
      </c>
      <c r="G462" s="84" t="s">
        <v>6213</v>
      </c>
      <c r="H462" s="84" t="s">
        <v>6213</v>
      </c>
      <c r="I462" s="84" t="s">
        <v>6213</v>
      </c>
      <c r="J462" s="85" t="s">
        <v>6213</v>
      </c>
      <c r="K462" s="84">
        <v>0</v>
      </c>
      <c r="L462" s="84">
        <v>1</v>
      </c>
      <c r="M462" s="84">
        <v>0</v>
      </c>
      <c r="N462" s="85">
        <v>0</v>
      </c>
      <c r="O462" s="86">
        <v>184347</v>
      </c>
    </row>
    <row r="463" spans="1:15" ht="17">
      <c r="A463" s="283"/>
      <c r="B463" s="283"/>
      <c r="C463" s="83" t="s">
        <v>6351</v>
      </c>
      <c r="D463" s="83"/>
      <c r="E463" s="84">
        <v>1</v>
      </c>
      <c r="F463" s="84" t="s">
        <v>6213</v>
      </c>
      <c r="G463" s="84" t="s">
        <v>6213</v>
      </c>
      <c r="H463" s="84" t="s">
        <v>6213</v>
      </c>
      <c r="I463" s="84" t="s">
        <v>6213</v>
      </c>
      <c r="J463" s="85" t="s">
        <v>6213</v>
      </c>
      <c r="K463" s="84">
        <v>1</v>
      </c>
      <c r="L463" s="84">
        <v>0</v>
      </c>
      <c r="M463" s="84">
        <v>0</v>
      </c>
      <c r="N463" s="85" t="s">
        <v>4218</v>
      </c>
      <c r="O463" s="86">
        <v>90380</v>
      </c>
    </row>
    <row r="464" spans="1:15" ht="17">
      <c r="A464" s="283"/>
      <c r="B464" s="283"/>
      <c r="C464" s="83" t="s">
        <v>6352</v>
      </c>
      <c r="D464" s="83"/>
      <c r="E464" s="84">
        <v>1</v>
      </c>
      <c r="F464" s="84" t="s">
        <v>6213</v>
      </c>
      <c r="G464" s="84" t="s">
        <v>6213</v>
      </c>
      <c r="H464" s="84" t="s">
        <v>6213</v>
      </c>
      <c r="I464" s="84" t="s">
        <v>6213</v>
      </c>
      <c r="J464" s="85" t="s">
        <v>6213</v>
      </c>
      <c r="K464" s="84">
        <v>0</v>
      </c>
      <c r="L464" s="84">
        <v>1</v>
      </c>
      <c r="M464" s="84">
        <v>0</v>
      </c>
      <c r="N464" s="85">
        <v>0</v>
      </c>
      <c r="O464" s="86">
        <v>22871</v>
      </c>
    </row>
    <row r="465" spans="1:15" ht="17">
      <c r="A465" s="283"/>
      <c r="B465" s="283"/>
      <c r="C465" s="83" t="s">
        <v>2413</v>
      </c>
      <c r="D465" s="83"/>
      <c r="E465" s="84">
        <v>1</v>
      </c>
      <c r="F465" s="84">
        <v>1</v>
      </c>
      <c r="G465" s="84">
        <v>1</v>
      </c>
      <c r="H465" s="84" t="s">
        <v>6213</v>
      </c>
      <c r="I465" s="84" t="s">
        <v>6213</v>
      </c>
      <c r="J465" s="85" t="s">
        <v>6213</v>
      </c>
      <c r="K465" s="84">
        <v>0</v>
      </c>
      <c r="L465" s="84">
        <v>2</v>
      </c>
      <c r="M465" s="84">
        <v>1</v>
      </c>
      <c r="N465" s="85" t="s">
        <v>4218</v>
      </c>
      <c r="O465" s="86">
        <v>135076</v>
      </c>
    </row>
    <row r="466" spans="1:15" ht="17">
      <c r="A466" s="283"/>
      <c r="B466" s="283"/>
      <c r="C466" s="83" t="s">
        <v>6353</v>
      </c>
      <c r="D466" s="83"/>
      <c r="E466" s="84">
        <v>1</v>
      </c>
      <c r="F466" s="84" t="s">
        <v>6213</v>
      </c>
      <c r="G466" s="84">
        <v>1</v>
      </c>
      <c r="H466" s="84" t="s">
        <v>6213</v>
      </c>
      <c r="I466" s="84" t="s">
        <v>6213</v>
      </c>
      <c r="J466" s="85" t="s">
        <v>6213</v>
      </c>
      <c r="K466" s="84">
        <v>1</v>
      </c>
      <c r="L466" s="84">
        <v>1</v>
      </c>
      <c r="M466" s="84">
        <v>0</v>
      </c>
      <c r="N466" s="85">
        <v>0</v>
      </c>
      <c r="O466" s="86">
        <v>234235</v>
      </c>
    </row>
    <row r="467" spans="1:15" ht="17">
      <c r="A467" s="283"/>
      <c r="B467" s="283"/>
      <c r="C467" s="83" t="s">
        <v>6354</v>
      </c>
      <c r="D467" s="83"/>
      <c r="E467" s="84" t="s">
        <v>6213</v>
      </c>
      <c r="F467" s="84">
        <v>1</v>
      </c>
      <c r="G467" s="84" t="s">
        <v>6213</v>
      </c>
      <c r="H467" s="84" t="s">
        <v>6213</v>
      </c>
      <c r="I467" s="84" t="s">
        <v>6213</v>
      </c>
      <c r="J467" s="85" t="s">
        <v>6213</v>
      </c>
      <c r="K467" s="84">
        <v>1</v>
      </c>
      <c r="L467" s="84">
        <v>0</v>
      </c>
      <c r="M467" s="84">
        <v>0</v>
      </c>
      <c r="N467" s="85">
        <v>0</v>
      </c>
      <c r="O467" s="86">
        <v>156434</v>
      </c>
    </row>
    <row r="468" spans="1:15" ht="17">
      <c r="A468" s="283"/>
      <c r="B468" s="283"/>
      <c r="C468" s="83" t="s">
        <v>2374</v>
      </c>
      <c r="D468" s="83"/>
      <c r="E468" s="84">
        <v>1</v>
      </c>
      <c r="F468" s="84">
        <v>1</v>
      </c>
      <c r="G468" s="84" t="s">
        <v>6213</v>
      </c>
      <c r="H468" s="84" t="s">
        <v>6213</v>
      </c>
      <c r="I468" s="84" t="s">
        <v>6213</v>
      </c>
      <c r="J468" s="85" t="s">
        <v>6213</v>
      </c>
      <c r="K468" s="84" t="s">
        <v>4218</v>
      </c>
      <c r="L468" s="84">
        <v>1</v>
      </c>
      <c r="M468" s="84" t="s">
        <v>4218</v>
      </c>
      <c r="N468" s="85">
        <v>1</v>
      </c>
      <c r="O468" s="86">
        <v>70538</v>
      </c>
    </row>
    <row r="469" spans="1:15" ht="17">
      <c r="A469" s="283"/>
      <c r="B469" s="283"/>
      <c r="C469" s="83" t="s">
        <v>3452</v>
      </c>
      <c r="D469" s="83"/>
      <c r="E469" s="84">
        <v>9</v>
      </c>
      <c r="F469" s="84" t="s">
        <v>6213</v>
      </c>
      <c r="G469" s="84">
        <v>1</v>
      </c>
      <c r="H469" s="84" t="s">
        <v>6213</v>
      </c>
      <c r="I469" s="84" t="s">
        <v>6213</v>
      </c>
      <c r="J469" s="85">
        <v>1</v>
      </c>
      <c r="K469" s="84">
        <v>0</v>
      </c>
      <c r="L469" s="84">
        <v>4</v>
      </c>
      <c r="M469" s="84">
        <v>4</v>
      </c>
      <c r="N469" s="85">
        <v>3</v>
      </c>
      <c r="O469" s="86">
        <v>920508</v>
      </c>
    </row>
    <row r="470" spans="1:15" ht="17">
      <c r="A470" s="283"/>
      <c r="B470" s="283"/>
      <c r="C470" s="83" t="s">
        <v>6355</v>
      </c>
      <c r="D470" s="83"/>
      <c r="E470" s="84">
        <v>1</v>
      </c>
      <c r="F470" s="84" t="s">
        <v>6213</v>
      </c>
      <c r="G470" s="84" t="s">
        <v>6213</v>
      </c>
      <c r="H470" s="84" t="s">
        <v>6213</v>
      </c>
      <c r="I470" s="84" t="s">
        <v>6213</v>
      </c>
      <c r="J470" s="85" t="s">
        <v>6213</v>
      </c>
      <c r="K470" s="84">
        <v>0</v>
      </c>
      <c r="L470" s="84">
        <v>0</v>
      </c>
      <c r="M470" s="84">
        <v>1</v>
      </c>
      <c r="N470" s="85" t="s">
        <v>4218</v>
      </c>
      <c r="O470" s="86">
        <v>23894</v>
      </c>
    </row>
    <row r="471" spans="1:15" ht="17">
      <c r="A471" s="283"/>
      <c r="B471" s="283"/>
      <c r="C471" s="83" t="s">
        <v>2376</v>
      </c>
      <c r="D471" s="83"/>
      <c r="E471" s="84">
        <v>2</v>
      </c>
      <c r="F471" s="84" t="s">
        <v>6213</v>
      </c>
      <c r="G471" s="84" t="s">
        <v>6213</v>
      </c>
      <c r="H471" s="84" t="s">
        <v>6213</v>
      </c>
      <c r="I471" s="84" t="s">
        <v>6213</v>
      </c>
      <c r="J471" s="85" t="s">
        <v>6213</v>
      </c>
      <c r="K471" s="84">
        <v>1</v>
      </c>
      <c r="L471" s="84">
        <v>1</v>
      </c>
      <c r="M471" s="84" t="s">
        <v>4218</v>
      </c>
      <c r="N471" s="85" t="s">
        <v>4218</v>
      </c>
      <c r="O471" s="86">
        <v>85594</v>
      </c>
    </row>
    <row r="472" spans="1:15" ht="17">
      <c r="A472" s="283"/>
      <c r="B472" s="283"/>
      <c r="C472" s="83" t="s">
        <v>6356</v>
      </c>
      <c r="D472" s="83"/>
      <c r="E472" s="84">
        <v>1</v>
      </c>
      <c r="F472" s="84" t="s">
        <v>6213</v>
      </c>
      <c r="G472" s="84" t="s">
        <v>6213</v>
      </c>
      <c r="H472" s="84" t="s">
        <v>6213</v>
      </c>
      <c r="I472" s="84" t="s">
        <v>6213</v>
      </c>
      <c r="J472" s="85" t="s">
        <v>6213</v>
      </c>
      <c r="K472" s="84">
        <v>0</v>
      </c>
      <c r="L472" s="84">
        <v>1</v>
      </c>
      <c r="M472" s="84">
        <v>0</v>
      </c>
      <c r="N472" s="85">
        <v>0</v>
      </c>
      <c r="O472" s="86">
        <v>36587</v>
      </c>
    </row>
    <row r="473" spans="1:15" ht="17">
      <c r="A473" s="283"/>
      <c r="B473" s="283"/>
      <c r="C473" s="83" t="s">
        <v>6357</v>
      </c>
      <c r="D473" s="83"/>
      <c r="E473" s="84">
        <v>1</v>
      </c>
      <c r="F473" s="84" t="s">
        <v>6213</v>
      </c>
      <c r="G473" s="84" t="s">
        <v>6213</v>
      </c>
      <c r="H473" s="84" t="s">
        <v>6213</v>
      </c>
      <c r="I473" s="84" t="s">
        <v>6213</v>
      </c>
      <c r="J473" s="85" t="s">
        <v>6213</v>
      </c>
      <c r="K473" s="84">
        <v>0</v>
      </c>
      <c r="L473" s="84">
        <v>1</v>
      </c>
      <c r="M473" s="84">
        <v>0</v>
      </c>
      <c r="N473" s="85">
        <v>0</v>
      </c>
      <c r="O473" s="86">
        <v>83806</v>
      </c>
    </row>
    <row r="474" spans="1:15" ht="17">
      <c r="A474" s="283"/>
      <c r="B474" s="283"/>
      <c r="C474" s="83" t="s">
        <v>2378</v>
      </c>
      <c r="D474" s="83"/>
      <c r="E474" s="84">
        <v>3</v>
      </c>
      <c r="F474" s="84">
        <v>4</v>
      </c>
      <c r="G474" s="84">
        <v>4</v>
      </c>
      <c r="H474" s="84" t="s">
        <v>6213</v>
      </c>
      <c r="I474" s="84" t="s">
        <v>6213</v>
      </c>
      <c r="J474" s="85" t="s">
        <v>6213</v>
      </c>
      <c r="K474" s="84">
        <v>2</v>
      </c>
      <c r="L474" s="84">
        <v>1</v>
      </c>
      <c r="M474" s="84">
        <v>4</v>
      </c>
      <c r="N474" s="85">
        <v>4</v>
      </c>
      <c r="O474" s="86">
        <v>89017</v>
      </c>
    </row>
    <row r="475" spans="1:15" ht="17">
      <c r="A475" s="283"/>
      <c r="B475" s="283"/>
      <c r="C475" s="83" t="s">
        <v>2379</v>
      </c>
      <c r="D475" s="83"/>
      <c r="E475" s="84">
        <v>1</v>
      </c>
      <c r="F475" s="84" t="s">
        <v>6213</v>
      </c>
      <c r="G475" s="84" t="s">
        <v>6213</v>
      </c>
      <c r="H475" s="84" t="s">
        <v>6213</v>
      </c>
      <c r="I475" s="84" t="s">
        <v>6213</v>
      </c>
      <c r="J475" s="85" t="s">
        <v>6213</v>
      </c>
      <c r="K475" s="84">
        <v>1</v>
      </c>
      <c r="L475" s="84">
        <v>0</v>
      </c>
      <c r="M475" s="84">
        <v>0</v>
      </c>
      <c r="N475" s="85">
        <v>0</v>
      </c>
      <c r="O475" s="86">
        <v>10358</v>
      </c>
    </row>
    <row r="476" spans="1:15" ht="17">
      <c r="A476" s="283"/>
      <c r="B476" s="283"/>
      <c r="C476" s="83" t="s">
        <v>4082</v>
      </c>
      <c r="D476" s="83"/>
      <c r="E476" s="84">
        <v>1</v>
      </c>
      <c r="F476" s="84" t="s">
        <v>6213</v>
      </c>
      <c r="G476" s="84" t="s">
        <v>6213</v>
      </c>
      <c r="H476" s="84" t="s">
        <v>6213</v>
      </c>
      <c r="I476" s="84" t="s">
        <v>6213</v>
      </c>
      <c r="J476" s="85" t="s">
        <v>6213</v>
      </c>
      <c r="K476" s="84">
        <v>0</v>
      </c>
      <c r="L476" s="84">
        <v>0</v>
      </c>
      <c r="M476" s="84" t="s">
        <v>4218</v>
      </c>
      <c r="N476" s="85">
        <v>1</v>
      </c>
      <c r="O476" s="86">
        <v>10728</v>
      </c>
    </row>
    <row r="477" spans="1:15" ht="17">
      <c r="A477" s="283"/>
      <c r="B477" s="283"/>
      <c r="C477" s="83" t="s">
        <v>6358</v>
      </c>
      <c r="D477" s="83"/>
      <c r="E477" s="84">
        <v>2</v>
      </c>
      <c r="F477" s="84" t="s">
        <v>6213</v>
      </c>
      <c r="G477" s="84" t="s">
        <v>6213</v>
      </c>
      <c r="H477" s="84" t="s">
        <v>6213</v>
      </c>
      <c r="I477" s="84" t="s">
        <v>6213</v>
      </c>
      <c r="J477" s="85" t="s">
        <v>6213</v>
      </c>
      <c r="K477" s="84">
        <v>0</v>
      </c>
      <c r="L477" s="84">
        <v>1</v>
      </c>
      <c r="M477" s="84" t="s">
        <v>4218</v>
      </c>
      <c r="N477" s="85">
        <v>1</v>
      </c>
      <c r="O477" s="86">
        <v>16954</v>
      </c>
    </row>
    <row r="478" spans="1:15" ht="17">
      <c r="A478" s="283"/>
      <c r="B478" s="283"/>
      <c r="C478" s="83" t="s">
        <v>6359</v>
      </c>
      <c r="D478" s="83"/>
      <c r="E478" s="84">
        <v>1</v>
      </c>
      <c r="F478" s="84" t="s">
        <v>6213</v>
      </c>
      <c r="G478" s="84" t="s">
        <v>6213</v>
      </c>
      <c r="H478" s="84" t="s">
        <v>6213</v>
      </c>
      <c r="I478" s="84" t="s">
        <v>6213</v>
      </c>
      <c r="J478" s="85" t="s">
        <v>6213</v>
      </c>
      <c r="K478" s="84">
        <v>0</v>
      </c>
      <c r="L478" s="84">
        <v>0</v>
      </c>
      <c r="M478" s="84">
        <v>1</v>
      </c>
      <c r="N478" s="85" t="s">
        <v>4218</v>
      </c>
      <c r="O478" s="86">
        <v>28380</v>
      </c>
    </row>
    <row r="479" spans="1:15" ht="17">
      <c r="A479" s="283"/>
      <c r="B479" s="283"/>
      <c r="C479" s="83" t="s">
        <v>6360</v>
      </c>
      <c r="D479" s="83"/>
      <c r="E479" s="84" t="s">
        <v>6213</v>
      </c>
      <c r="F479" s="84">
        <v>2</v>
      </c>
      <c r="G479" s="84" t="s">
        <v>6213</v>
      </c>
      <c r="H479" s="84" t="s">
        <v>6213</v>
      </c>
      <c r="I479" s="84" t="s">
        <v>6213</v>
      </c>
      <c r="J479" s="85" t="s">
        <v>6213</v>
      </c>
      <c r="K479" s="84">
        <v>0</v>
      </c>
      <c r="L479" s="84">
        <v>1</v>
      </c>
      <c r="M479" s="84">
        <v>1</v>
      </c>
      <c r="N479" s="85" t="s">
        <v>4218</v>
      </c>
      <c r="O479" s="86">
        <v>43273</v>
      </c>
    </row>
    <row r="480" spans="1:15" ht="17">
      <c r="A480" s="283"/>
      <c r="B480" s="283"/>
      <c r="C480" s="83" t="s">
        <v>6361</v>
      </c>
      <c r="D480" s="83"/>
      <c r="E480" s="84">
        <v>1</v>
      </c>
      <c r="F480" s="84" t="s">
        <v>6213</v>
      </c>
      <c r="G480" s="84" t="s">
        <v>6213</v>
      </c>
      <c r="H480" s="84" t="s">
        <v>6213</v>
      </c>
      <c r="I480" s="84" t="s">
        <v>6213</v>
      </c>
      <c r="J480" s="85" t="s">
        <v>6213</v>
      </c>
      <c r="K480" s="84">
        <v>1</v>
      </c>
      <c r="L480" s="84">
        <v>0</v>
      </c>
      <c r="M480" s="84">
        <v>0</v>
      </c>
      <c r="N480" s="85">
        <v>0</v>
      </c>
      <c r="O480" s="86">
        <v>49877</v>
      </c>
    </row>
    <row r="481" spans="1:15" ht="17">
      <c r="A481" s="283"/>
      <c r="B481" s="283"/>
      <c r="C481" s="83" t="s">
        <v>2382</v>
      </c>
      <c r="D481" s="83"/>
      <c r="E481" s="84">
        <v>1</v>
      </c>
      <c r="F481" s="84" t="s">
        <v>6213</v>
      </c>
      <c r="G481" s="84">
        <v>1</v>
      </c>
      <c r="H481" s="84" t="s">
        <v>6213</v>
      </c>
      <c r="I481" s="84" t="s">
        <v>6213</v>
      </c>
      <c r="J481" s="85" t="s">
        <v>6213</v>
      </c>
      <c r="K481" s="84">
        <v>1</v>
      </c>
      <c r="L481" s="84">
        <v>0</v>
      </c>
      <c r="M481" s="84" t="s">
        <v>4218</v>
      </c>
      <c r="N481" s="85">
        <v>1</v>
      </c>
      <c r="O481" s="86">
        <v>293363</v>
      </c>
    </row>
    <row r="482" spans="1:15" ht="17">
      <c r="A482" s="283"/>
      <c r="B482" s="283"/>
      <c r="C482" s="83" t="s">
        <v>6362</v>
      </c>
      <c r="D482" s="83"/>
      <c r="E482" s="84" t="s">
        <v>6213</v>
      </c>
      <c r="F482" s="84" t="s">
        <v>6213</v>
      </c>
      <c r="G482" s="84" t="s">
        <v>6213</v>
      </c>
      <c r="H482" s="84" t="s">
        <v>6213</v>
      </c>
      <c r="I482" s="84" t="s">
        <v>6213</v>
      </c>
      <c r="J482" s="85">
        <v>1</v>
      </c>
      <c r="K482" s="84">
        <v>1</v>
      </c>
      <c r="L482" s="84">
        <v>0</v>
      </c>
      <c r="M482" s="84">
        <v>0</v>
      </c>
      <c r="N482" s="85">
        <v>0</v>
      </c>
      <c r="O482" s="86">
        <v>116897</v>
      </c>
    </row>
    <row r="483" spans="1:15" ht="17">
      <c r="A483" s="283"/>
      <c r="B483" s="283"/>
      <c r="C483" s="83" t="s">
        <v>6363</v>
      </c>
      <c r="D483" s="83"/>
      <c r="E483" s="84">
        <v>1</v>
      </c>
      <c r="F483" s="84">
        <v>1</v>
      </c>
      <c r="G483" s="84" t="s">
        <v>6213</v>
      </c>
      <c r="H483" s="84" t="s">
        <v>6213</v>
      </c>
      <c r="I483" s="84" t="s">
        <v>6213</v>
      </c>
      <c r="J483" s="85" t="s">
        <v>6213</v>
      </c>
      <c r="K483" s="84">
        <v>0</v>
      </c>
      <c r="L483" s="84">
        <v>0</v>
      </c>
      <c r="M483" s="84">
        <v>1</v>
      </c>
      <c r="N483" s="85">
        <v>1</v>
      </c>
      <c r="O483" s="86">
        <v>58629</v>
      </c>
    </row>
    <row r="484" spans="1:15" ht="17">
      <c r="A484" s="283"/>
      <c r="B484" s="283"/>
      <c r="C484" s="83" t="s">
        <v>6364</v>
      </c>
      <c r="D484" s="83"/>
      <c r="E484" s="84">
        <v>2</v>
      </c>
      <c r="F484" s="84" t="s">
        <v>6213</v>
      </c>
      <c r="G484" s="84" t="s">
        <v>6213</v>
      </c>
      <c r="H484" s="84" t="s">
        <v>6213</v>
      </c>
      <c r="I484" s="84" t="s">
        <v>6213</v>
      </c>
      <c r="J484" s="85" t="s">
        <v>6213</v>
      </c>
      <c r="K484" s="84">
        <v>0</v>
      </c>
      <c r="L484" s="84">
        <v>0</v>
      </c>
      <c r="M484" s="84">
        <v>1</v>
      </c>
      <c r="N484" s="85">
        <v>1</v>
      </c>
      <c r="O484" s="86">
        <v>175757</v>
      </c>
    </row>
    <row r="485" spans="1:15" ht="17">
      <c r="A485" s="283"/>
      <c r="B485" s="283"/>
      <c r="C485" s="83" t="s">
        <v>6365</v>
      </c>
      <c r="D485" s="83"/>
      <c r="E485" s="84">
        <v>1</v>
      </c>
      <c r="F485" s="84" t="s">
        <v>6213</v>
      </c>
      <c r="G485" s="84" t="s">
        <v>6213</v>
      </c>
      <c r="H485" s="84" t="s">
        <v>6213</v>
      </c>
      <c r="I485" s="84" t="s">
        <v>6213</v>
      </c>
      <c r="J485" s="85" t="s">
        <v>6213</v>
      </c>
      <c r="K485" s="84" t="s">
        <v>4218</v>
      </c>
      <c r="L485" s="84">
        <v>1</v>
      </c>
      <c r="M485" s="84">
        <v>0</v>
      </c>
      <c r="N485" s="85">
        <v>0</v>
      </c>
      <c r="O485" s="86">
        <v>53083</v>
      </c>
    </row>
    <row r="486" spans="1:15" ht="17">
      <c r="A486" s="283"/>
      <c r="B486" s="283"/>
      <c r="C486" s="83" t="s">
        <v>6366</v>
      </c>
      <c r="D486" s="83"/>
      <c r="E486" s="84">
        <v>1</v>
      </c>
      <c r="F486" s="84" t="s">
        <v>6213</v>
      </c>
      <c r="G486" s="84">
        <v>1</v>
      </c>
      <c r="H486" s="84" t="s">
        <v>6213</v>
      </c>
      <c r="I486" s="84" t="s">
        <v>6213</v>
      </c>
      <c r="J486" s="85" t="s">
        <v>6213</v>
      </c>
      <c r="K486" s="84">
        <v>0</v>
      </c>
      <c r="L486" s="84">
        <v>0</v>
      </c>
      <c r="M486" s="84">
        <v>0</v>
      </c>
      <c r="N486" s="85">
        <v>2</v>
      </c>
      <c r="O486" s="86">
        <v>54114</v>
      </c>
    </row>
    <row r="487" spans="1:15" ht="17">
      <c r="A487" s="283"/>
      <c r="B487" s="283"/>
      <c r="C487" s="83" t="s">
        <v>2383</v>
      </c>
      <c r="D487" s="83"/>
      <c r="E487" s="84">
        <v>1</v>
      </c>
      <c r="F487" s="84" t="s">
        <v>6213</v>
      </c>
      <c r="G487" s="84" t="s">
        <v>6213</v>
      </c>
      <c r="H487" s="84" t="s">
        <v>6213</v>
      </c>
      <c r="I487" s="84" t="s">
        <v>6213</v>
      </c>
      <c r="J487" s="85" t="s">
        <v>6213</v>
      </c>
      <c r="K487" s="84">
        <v>0</v>
      </c>
      <c r="L487" s="84">
        <v>1</v>
      </c>
      <c r="M487" s="84" t="s">
        <v>4218</v>
      </c>
      <c r="N487" s="85" t="s">
        <v>4218</v>
      </c>
      <c r="O487" s="86">
        <v>206450</v>
      </c>
    </row>
    <row r="488" spans="1:15" ht="17">
      <c r="A488" s="283"/>
      <c r="B488" s="283"/>
      <c r="C488" s="83" t="s">
        <v>6367</v>
      </c>
      <c r="D488" s="83"/>
      <c r="E488" s="84">
        <v>1</v>
      </c>
      <c r="F488" s="84">
        <v>2</v>
      </c>
      <c r="G488" s="84">
        <v>1</v>
      </c>
      <c r="H488" s="84" t="s">
        <v>6213</v>
      </c>
      <c r="I488" s="84" t="s">
        <v>6213</v>
      </c>
      <c r="J488" s="85" t="s">
        <v>6213</v>
      </c>
      <c r="K488" s="84">
        <v>1</v>
      </c>
      <c r="L488" s="84">
        <v>2</v>
      </c>
      <c r="M488" s="84">
        <v>0</v>
      </c>
      <c r="N488" s="85">
        <v>1</v>
      </c>
      <c r="O488" s="86">
        <v>59002</v>
      </c>
    </row>
    <row r="489" spans="1:15" ht="17">
      <c r="A489" s="283"/>
      <c r="B489" s="283"/>
      <c r="C489" s="83" t="s">
        <v>6368</v>
      </c>
      <c r="D489" s="83"/>
      <c r="E489" s="84">
        <v>1</v>
      </c>
      <c r="F489" s="84">
        <v>1</v>
      </c>
      <c r="G489" s="84" t="s">
        <v>6213</v>
      </c>
      <c r="H489" s="84" t="s">
        <v>6213</v>
      </c>
      <c r="I489" s="84" t="s">
        <v>6213</v>
      </c>
      <c r="J489" s="85" t="s">
        <v>6213</v>
      </c>
      <c r="K489" s="84">
        <v>1</v>
      </c>
      <c r="L489" s="84">
        <v>1</v>
      </c>
      <c r="M489" s="84">
        <v>0</v>
      </c>
      <c r="N489" s="85" t="s">
        <v>4218</v>
      </c>
      <c r="O489" s="86">
        <v>8025</v>
      </c>
    </row>
    <row r="490" spans="1:15" ht="17">
      <c r="A490" s="283"/>
      <c r="B490" s="283"/>
      <c r="C490" s="83" t="s">
        <v>6369</v>
      </c>
      <c r="D490" s="83"/>
      <c r="E490" s="84">
        <v>1</v>
      </c>
      <c r="F490" s="84" t="s">
        <v>6213</v>
      </c>
      <c r="G490" s="84">
        <v>1</v>
      </c>
      <c r="H490" s="84" t="s">
        <v>6213</v>
      </c>
      <c r="I490" s="84" t="s">
        <v>6213</v>
      </c>
      <c r="J490" s="85" t="s">
        <v>6213</v>
      </c>
      <c r="K490" s="84">
        <v>0</v>
      </c>
      <c r="L490" s="84">
        <v>0</v>
      </c>
      <c r="M490" s="84">
        <v>2</v>
      </c>
      <c r="N490" s="85">
        <v>0</v>
      </c>
      <c r="O490" s="86">
        <v>9616</v>
      </c>
    </row>
    <row r="491" spans="1:15" ht="17">
      <c r="A491" s="283"/>
      <c r="B491" s="283"/>
      <c r="C491" s="83" t="s">
        <v>2389</v>
      </c>
      <c r="D491" s="83"/>
      <c r="E491" s="84" t="s">
        <v>6213</v>
      </c>
      <c r="F491" s="84" t="s">
        <v>6213</v>
      </c>
      <c r="G491" s="84">
        <v>1</v>
      </c>
      <c r="H491" s="84" t="s">
        <v>6213</v>
      </c>
      <c r="I491" s="84" t="s">
        <v>6213</v>
      </c>
      <c r="J491" s="85" t="s">
        <v>6213</v>
      </c>
      <c r="K491" s="84">
        <v>0</v>
      </c>
      <c r="L491" s="84">
        <v>0</v>
      </c>
      <c r="M491" s="84">
        <v>1</v>
      </c>
      <c r="N491" s="85">
        <v>0</v>
      </c>
      <c r="O491" s="86">
        <v>407350</v>
      </c>
    </row>
    <row r="492" spans="1:15" ht="17">
      <c r="A492" s="283"/>
      <c r="B492" s="284"/>
      <c r="C492" s="83" t="s">
        <v>6370</v>
      </c>
      <c r="D492" s="83"/>
      <c r="E492" s="84">
        <v>2</v>
      </c>
      <c r="F492" s="84" t="s">
        <v>6213</v>
      </c>
      <c r="G492" s="84">
        <v>2</v>
      </c>
      <c r="H492" s="84" t="s">
        <v>6213</v>
      </c>
      <c r="I492" s="84" t="s">
        <v>6213</v>
      </c>
      <c r="J492" s="85" t="s">
        <v>6213</v>
      </c>
      <c r="K492" s="84">
        <v>0</v>
      </c>
      <c r="L492" s="84">
        <v>1</v>
      </c>
      <c r="M492" s="84">
        <v>3</v>
      </c>
      <c r="N492" s="85">
        <v>0</v>
      </c>
      <c r="O492" s="86">
        <v>113268</v>
      </c>
    </row>
    <row r="493" spans="1:15" ht="17">
      <c r="A493" s="283"/>
      <c r="B493" s="282" t="s">
        <v>1951</v>
      </c>
      <c r="C493" s="285"/>
      <c r="D493" s="286"/>
      <c r="E493" s="77">
        <v>2</v>
      </c>
      <c r="F493" s="77" t="s">
        <v>6213</v>
      </c>
      <c r="G493" s="77">
        <v>1</v>
      </c>
      <c r="H493" s="77" t="s">
        <v>6213</v>
      </c>
      <c r="I493" s="77" t="s">
        <v>6213</v>
      </c>
      <c r="J493" s="78" t="s">
        <v>6213</v>
      </c>
      <c r="K493" s="77"/>
      <c r="L493" s="77"/>
      <c r="M493" s="79"/>
      <c r="N493" s="80"/>
      <c r="O493" s="81"/>
    </row>
    <row r="494" spans="1:15" ht="17">
      <c r="A494" s="283"/>
      <c r="B494" s="283"/>
      <c r="C494" s="83" t="s">
        <v>6371</v>
      </c>
      <c r="D494" s="83"/>
      <c r="E494" s="84">
        <v>2</v>
      </c>
      <c r="F494" s="84" t="s">
        <v>6213</v>
      </c>
      <c r="G494" s="84" t="s">
        <v>6213</v>
      </c>
      <c r="H494" s="84" t="s">
        <v>6213</v>
      </c>
      <c r="I494" s="84" t="s">
        <v>6213</v>
      </c>
      <c r="J494" s="85" t="s">
        <v>6213</v>
      </c>
      <c r="K494" s="84">
        <v>1</v>
      </c>
      <c r="L494" s="84">
        <v>1</v>
      </c>
      <c r="M494" s="84">
        <v>0</v>
      </c>
      <c r="N494" s="85">
        <v>0</v>
      </c>
      <c r="O494" s="86">
        <v>13758</v>
      </c>
    </row>
    <row r="495" spans="1:15" ht="17">
      <c r="A495" s="283"/>
      <c r="B495" s="284"/>
      <c r="C495" s="83" t="s">
        <v>6372</v>
      </c>
      <c r="D495" s="83"/>
      <c r="E495" s="84" t="s">
        <v>6213</v>
      </c>
      <c r="F495" s="84" t="s">
        <v>6213</v>
      </c>
      <c r="G495" s="84">
        <v>1</v>
      </c>
      <c r="H495" s="84" t="s">
        <v>6213</v>
      </c>
      <c r="I495" s="84" t="s">
        <v>6213</v>
      </c>
      <c r="J495" s="85" t="s">
        <v>6213</v>
      </c>
      <c r="K495" s="84">
        <v>1</v>
      </c>
      <c r="L495" s="84">
        <v>0</v>
      </c>
      <c r="M495" s="84">
        <v>0</v>
      </c>
      <c r="N495" s="85">
        <v>0</v>
      </c>
      <c r="O495" s="86">
        <v>16760</v>
      </c>
    </row>
    <row r="496" spans="1:15" ht="17">
      <c r="A496" s="283"/>
      <c r="B496" s="282" t="s">
        <v>1955</v>
      </c>
      <c r="C496" s="285"/>
      <c r="D496" s="286"/>
      <c r="E496" s="77">
        <v>15</v>
      </c>
      <c r="F496" s="77">
        <v>7</v>
      </c>
      <c r="G496" s="77">
        <v>5</v>
      </c>
      <c r="H496" s="77" t="s">
        <v>6213</v>
      </c>
      <c r="I496" s="77" t="s">
        <v>6213</v>
      </c>
      <c r="J496" s="78" t="s">
        <v>6213</v>
      </c>
      <c r="K496" s="77"/>
      <c r="L496" s="77"/>
      <c r="M496" s="77"/>
      <c r="N496" s="78"/>
      <c r="O496" s="81"/>
    </row>
    <row r="497" spans="1:15" ht="17">
      <c r="A497" s="283"/>
      <c r="B497" s="283"/>
      <c r="C497" s="83" t="s">
        <v>6373</v>
      </c>
      <c r="D497" s="83"/>
      <c r="E497" s="84">
        <v>1</v>
      </c>
      <c r="F497" s="84">
        <v>1</v>
      </c>
      <c r="G497" s="84" t="s">
        <v>6213</v>
      </c>
      <c r="H497" s="84" t="s">
        <v>6213</v>
      </c>
      <c r="I497" s="84" t="s">
        <v>6213</v>
      </c>
      <c r="J497" s="85" t="s">
        <v>6213</v>
      </c>
      <c r="K497" s="84">
        <v>1</v>
      </c>
      <c r="L497" s="84">
        <v>1</v>
      </c>
      <c r="M497" s="84">
        <v>0</v>
      </c>
      <c r="N497" s="85">
        <v>0</v>
      </c>
      <c r="O497" s="86"/>
    </row>
    <row r="498" spans="1:15" ht="17">
      <c r="A498" s="283"/>
      <c r="B498" s="283"/>
      <c r="C498" s="83" t="s">
        <v>6374</v>
      </c>
      <c r="D498" s="83"/>
      <c r="E498" s="84">
        <v>3</v>
      </c>
      <c r="F498" s="84" t="s">
        <v>6213</v>
      </c>
      <c r="G498" s="84" t="s">
        <v>6213</v>
      </c>
      <c r="H498" s="84" t="s">
        <v>6213</v>
      </c>
      <c r="I498" s="84" t="s">
        <v>6213</v>
      </c>
      <c r="J498" s="85" t="s">
        <v>6213</v>
      </c>
      <c r="K498" s="84">
        <v>0</v>
      </c>
      <c r="L498" s="84">
        <v>0</v>
      </c>
      <c r="M498" s="84">
        <v>3</v>
      </c>
      <c r="N498" s="85" t="s">
        <v>4218</v>
      </c>
      <c r="O498" s="86"/>
    </row>
    <row r="499" spans="1:15" ht="17">
      <c r="A499" s="283"/>
      <c r="B499" s="283"/>
      <c r="C499" s="83" t="s">
        <v>3237</v>
      </c>
      <c r="D499" s="83"/>
      <c r="E499" s="84" t="s">
        <v>6213</v>
      </c>
      <c r="F499" s="84" t="s">
        <v>6213</v>
      </c>
      <c r="G499" s="84">
        <v>1</v>
      </c>
      <c r="H499" s="84" t="s">
        <v>6213</v>
      </c>
      <c r="I499" s="84" t="s">
        <v>6213</v>
      </c>
      <c r="J499" s="85" t="s">
        <v>6213</v>
      </c>
      <c r="K499" s="84">
        <v>0</v>
      </c>
      <c r="L499" s="84">
        <v>1</v>
      </c>
      <c r="M499" s="84">
        <v>0</v>
      </c>
      <c r="N499" s="85">
        <v>0</v>
      </c>
      <c r="O499" s="86"/>
    </row>
    <row r="500" spans="1:15" ht="17">
      <c r="A500" s="283"/>
      <c r="B500" s="283"/>
      <c r="C500" s="83" t="s">
        <v>2250</v>
      </c>
      <c r="D500" s="83"/>
      <c r="E500" s="84">
        <v>1</v>
      </c>
      <c r="F500" s="84" t="s">
        <v>6213</v>
      </c>
      <c r="G500" s="84" t="s">
        <v>6213</v>
      </c>
      <c r="H500" s="84" t="s">
        <v>6213</v>
      </c>
      <c r="I500" s="84" t="s">
        <v>6213</v>
      </c>
      <c r="J500" s="85" t="s">
        <v>6213</v>
      </c>
      <c r="K500" s="84">
        <v>0</v>
      </c>
      <c r="L500" s="84">
        <v>1</v>
      </c>
      <c r="M500" s="84">
        <v>0</v>
      </c>
      <c r="N500" s="85">
        <v>0</v>
      </c>
      <c r="O500" s="86"/>
    </row>
    <row r="501" spans="1:15" ht="17">
      <c r="A501" s="283"/>
      <c r="B501" s="283"/>
      <c r="C501" s="83" t="s">
        <v>2394</v>
      </c>
      <c r="D501" s="83"/>
      <c r="E501" s="84">
        <v>2</v>
      </c>
      <c r="F501" s="84" t="s">
        <v>6213</v>
      </c>
      <c r="G501" s="84" t="s">
        <v>6213</v>
      </c>
      <c r="H501" s="84" t="s">
        <v>6213</v>
      </c>
      <c r="I501" s="84" t="s">
        <v>6213</v>
      </c>
      <c r="J501" s="85" t="s">
        <v>6213</v>
      </c>
      <c r="K501" s="84">
        <v>0</v>
      </c>
      <c r="L501" s="84">
        <v>0</v>
      </c>
      <c r="M501" s="84">
        <v>2</v>
      </c>
      <c r="N501" s="85">
        <v>0</v>
      </c>
      <c r="O501" s="86"/>
    </row>
    <row r="502" spans="1:15" ht="17">
      <c r="A502" s="283"/>
      <c r="B502" s="283"/>
      <c r="C502" s="83" t="s">
        <v>2395</v>
      </c>
      <c r="D502" s="83"/>
      <c r="E502" s="84">
        <v>1</v>
      </c>
      <c r="F502" s="84">
        <v>1</v>
      </c>
      <c r="G502" s="84" t="s">
        <v>6213</v>
      </c>
      <c r="H502" s="84" t="s">
        <v>6213</v>
      </c>
      <c r="I502" s="84" t="s">
        <v>6213</v>
      </c>
      <c r="J502" s="85" t="s">
        <v>6213</v>
      </c>
      <c r="K502" s="84">
        <v>1</v>
      </c>
      <c r="L502" s="84" t="s">
        <v>4218</v>
      </c>
      <c r="M502" s="84">
        <v>1</v>
      </c>
      <c r="N502" s="85">
        <v>0</v>
      </c>
      <c r="O502" s="86"/>
    </row>
    <row r="503" spans="1:15" ht="17">
      <c r="A503" s="283"/>
      <c r="B503" s="283"/>
      <c r="C503" s="83" t="s">
        <v>6013</v>
      </c>
      <c r="D503" s="83"/>
      <c r="E503" s="84">
        <v>1</v>
      </c>
      <c r="F503" s="84" t="s">
        <v>6213</v>
      </c>
      <c r="G503" s="84" t="s">
        <v>6213</v>
      </c>
      <c r="H503" s="84" t="s">
        <v>6213</v>
      </c>
      <c r="I503" s="84" t="s">
        <v>6213</v>
      </c>
      <c r="J503" s="85" t="s">
        <v>6213</v>
      </c>
      <c r="K503" s="84">
        <v>0</v>
      </c>
      <c r="L503" s="84">
        <v>0</v>
      </c>
      <c r="M503" s="84">
        <v>1</v>
      </c>
      <c r="N503" s="85">
        <v>0</v>
      </c>
      <c r="O503" s="86"/>
    </row>
    <row r="504" spans="1:15" ht="17">
      <c r="A504" s="283"/>
      <c r="B504" s="283"/>
      <c r="C504" s="83" t="s">
        <v>6375</v>
      </c>
      <c r="D504" s="83"/>
      <c r="E504" s="84">
        <v>1</v>
      </c>
      <c r="F504" s="84">
        <v>1</v>
      </c>
      <c r="G504" s="84">
        <v>1</v>
      </c>
      <c r="H504" s="84" t="s">
        <v>6213</v>
      </c>
      <c r="I504" s="84" t="s">
        <v>6213</v>
      </c>
      <c r="J504" s="85" t="s">
        <v>6213</v>
      </c>
      <c r="K504" s="84">
        <v>1</v>
      </c>
      <c r="L504" s="84">
        <v>1</v>
      </c>
      <c r="M504" s="84">
        <v>1</v>
      </c>
      <c r="N504" s="85" t="s">
        <v>4218</v>
      </c>
      <c r="O504" s="86"/>
    </row>
    <row r="505" spans="1:15" ht="17">
      <c r="A505" s="283"/>
      <c r="B505" s="283"/>
      <c r="C505" s="83" t="s">
        <v>2142</v>
      </c>
      <c r="D505" s="83"/>
      <c r="E505" s="84">
        <v>1</v>
      </c>
      <c r="F505" s="84">
        <v>1</v>
      </c>
      <c r="G505" s="84" t="s">
        <v>6213</v>
      </c>
      <c r="H505" s="84" t="s">
        <v>6213</v>
      </c>
      <c r="I505" s="84" t="s">
        <v>6213</v>
      </c>
      <c r="J505" s="85" t="s">
        <v>6213</v>
      </c>
      <c r="K505" s="84">
        <v>1</v>
      </c>
      <c r="L505" s="84">
        <v>0</v>
      </c>
      <c r="M505" s="84">
        <v>1</v>
      </c>
      <c r="N505" s="85">
        <v>0</v>
      </c>
      <c r="O505" s="86"/>
    </row>
    <row r="506" spans="1:15" ht="17">
      <c r="A506" s="283"/>
      <c r="B506" s="283"/>
      <c r="C506" s="83" t="s">
        <v>4090</v>
      </c>
      <c r="D506" s="83"/>
      <c r="E506" s="84">
        <v>1</v>
      </c>
      <c r="F506" s="84" t="s">
        <v>6213</v>
      </c>
      <c r="G506" s="84">
        <v>2</v>
      </c>
      <c r="H506" s="84" t="s">
        <v>6213</v>
      </c>
      <c r="I506" s="84" t="s">
        <v>6213</v>
      </c>
      <c r="J506" s="85" t="s">
        <v>6213</v>
      </c>
      <c r="K506" s="84">
        <v>1</v>
      </c>
      <c r="L506" s="84">
        <v>0</v>
      </c>
      <c r="M506" s="84">
        <v>0</v>
      </c>
      <c r="N506" s="85">
        <v>2</v>
      </c>
      <c r="O506" s="86"/>
    </row>
    <row r="507" spans="1:15" ht="17">
      <c r="A507" s="283"/>
      <c r="B507" s="283"/>
      <c r="C507" s="83" t="s">
        <v>2397</v>
      </c>
      <c r="D507" s="83"/>
      <c r="E507" s="84">
        <v>1</v>
      </c>
      <c r="F507" s="84" t="s">
        <v>6213</v>
      </c>
      <c r="G507" s="84" t="s">
        <v>6213</v>
      </c>
      <c r="H507" s="84" t="s">
        <v>6213</v>
      </c>
      <c r="I507" s="84" t="s">
        <v>6213</v>
      </c>
      <c r="J507" s="85" t="s">
        <v>6213</v>
      </c>
      <c r="K507" s="84">
        <v>0</v>
      </c>
      <c r="L507" s="84">
        <v>0</v>
      </c>
      <c r="M507" s="84">
        <v>0</v>
      </c>
      <c r="N507" s="85">
        <v>1</v>
      </c>
      <c r="O507" s="86"/>
    </row>
    <row r="508" spans="1:15" ht="17">
      <c r="A508" s="283"/>
      <c r="B508" s="283"/>
      <c r="C508" s="83" t="s">
        <v>6293</v>
      </c>
      <c r="D508" s="83"/>
      <c r="E508" s="84">
        <v>1</v>
      </c>
      <c r="F508" s="84" t="s">
        <v>6213</v>
      </c>
      <c r="G508" s="84" t="s">
        <v>6213</v>
      </c>
      <c r="H508" s="84" t="s">
        <v>6213</v>
      </c>
      <c r="I508" s="84" t="s">
        <v>6213</v>
      </c>
      <c r="J508" s="85" t="s">
        <v>6213</v>
      </c>
      <c r="K508" s="84">
        <v>0</v>
      </c>
      <c r="L508" s="84">
        <v>0</v>
      </c>
      <c r="M508" s="84">
        <v>0</v>
      </c>
      <c r="N508" s="85">
        <v>1</v>
      </c>
      <c r="O508" s="86"/>
    </row>
    <row r="509" spans="1:15" ht="17">
      <c r="A509" s="283"/>
      <c r="B509" s="283"/>
      <c r="C509" s="83" t="s">
        <v>6367</v>
      </c>
      <c r="D509" s="83"/>
      <c r="E509" s="84" t="s">
        <v>6213</v>
      </c>
      <c r="F509" s="84">
        <v>3</v>
      </c>
      <c r="G509" s="84" t="s">
        <v>6213</v>
      </c>
      <c r="H509" s="84" t="s">
        <v>6213</v>
      </c>
      <c r="I509" s="84" t="s">
        <v>6213</v>
      </c>
      <c r="J509" s="85" t="s">
        <v>6213</v>
      </c>
      <c r="K509" s="84">
        <v>0</v>
      </c>
      <c r="L509" s="84">
        <v>1</v>
      </c>
      <c r="M509" s="84">
        <v>2</v>
      </c>
      <c r="N509" s="85" t="s">
        <v>4218</v>
      </c>
      <c r="O509" s="86"/>
    </row>
    <row r="510" spans="1:15" ht="17">
      <c r="A510" s="283"/>
      <c r="B510" s="283"/>
      <c r="C510" s="83" t="s">
        <v>2400</v>
      </c>
      <c r="D510" s="83"/>
      <c r="E510" s="84">
        <v>1</v>
      </c>
      <c r="F510" s="84" t="s">
        <v>6213</v>
      </c>
      <c r="G510" s="84" t="s">
        <v>6213</v>
      </c>
      <c r="H510" s="84" t="s">
        <v>6213</v>
      </c>
      <c r="I510" s="84" t="s">
        <v>6213</v>
      </c>
      <c r="J510" s="85" t="s">
        <v>6213</v>
      </c>
      <c r="K510" s="84">
        <v>0</v>
      </c>
      <c r="L510" s="84">
        <v>0</v>
      </c>
      <c r="M510" s="84">
        <v>1</v>
      </c>
      <c r="N510" s="85">
        <v>0</v>
      </c>
      <c r="O510" s="86"/>
    </row>
    <row r="511" spans="1:15" ht="17">
      <c r="A511" s="283"/>
      <c r="B511" s="284"/>
      <c r="C511" s="83" t="s">
        <v>6002</v>
      </c>
      <c r="D511" s="83"/>
      <c r="E511" s="84" t="s">
        <v>6213</v>
      </c>
      <c r="F511" s="84" t="s">
        <v>6213</v>
      </c>
      <c r="G511" s="84">
        <v>1</v>
      </c>
      <c r="H511" s="84" t="s">
        <v>6213</v>
      </c>
      <c r="I511" s="84" t="s">
        <v>6213</v>
      </c>
      <c r="J511" s="85" t="s">
        <v>6213</v>
      </c>
      <c r="K511" s="84" t="s">
        <v>4218</v>
      </c>
      <c r="L511" s="84" t="s">
        <v>4218</v>
      </c>
      <c r="M511" s="84" t="s">
        <v>4218</v>
      </c>
      <c r="N511" s="85">
        <v>1</v>
      </c>
      <c r="O511" s="86"/>
    </row>
    <row r="512" spans="1:15" ht="17">
      <c r="A512" s="283"/>
      <c r="B512" s="282" t="s">
        <v>1963</v>
      </c>
      <c r="C512" s="285"/>
      <c r="D512" s="286"/>
      <c r="E512" s="77">
        <v>1</v>
      </c>
      <c r="F512" s="77" t="s">
        <v>6213</v>
      </c>
      <c r="G512" s="77" t="s">
        <v>6213</v>
      </c>
      <c r="H512" s="77" t="s">
        <v>6213</v>
      </c>
      <c r="I512" s="77" t="s">
        <v>6213</v>
      </c>
      <c r="J512" s="78" t="s">
        <v>6213</v>
      </c>
      <c r="K512" s="77"/>
      <c r="L512" s="79"/>
      <c r="M512" s="79"/>
      <c r="N512" s="80"/>
      <c r="O512" s="81"/>
    </row>
    <row r="513" spans="1:15" ht="17">
      <c r="A513" s="284"/>
      <c r="B513" s="284"/>
      <c r="C513" s="83" t="s">
        <v>2959</v>
      </c>
      <c r="D513" s="83"/>
      <c r="E513" s="84">
        <v>1</v>
      </c>
      <c r="F513" s="84" t="s">
        <v>6213</v>
      </c>
      <c r="G513" s="84" t="s">
        <v>6213</v>
      </c>
      <c r="H513" s="84" t="s">
        <v>6213</v>
      </c>
      <c r="I513" s="84" t="s">
        <v>6213</v>
      </c>
      <c r="J513" s="85" t="s">
        <v>6213</v>
      </c>
      <c r="K513" s="84">
        <v>1</v>
      </c>
      <c r="L513" s="84" t="s">
        <v>4218</v>
      </c>
      <c r="M513" s="84" t="s">
        <v>4218</v>
      </c>
      <c r="N513" s="85" t="s">
        <v>4218</v>
      </c>
      <c r="O513" s="86"/>
    </row>
    <row r="514" spans="1:15">
      <c r="A514" s="282" t="s">
        <v>58</v>
      </c>
      <c r="B514" s="285" t="s">
        <v>1904</v>
      </c>
      <c r="C514" s="287"/>
      <c r="D514" s="286"/>
      <c r="E514" s="77">
        <v>132</v>
      </c>
      <c r="F514" s="77">
        <v>26</v>
      </c>
      <c r="G514" s="77">
        <v>24</v>
      </c>
      <c r="H514" s="77">
        <v>7</v>
      </c>
      <c r="I514" s="77">
        <v>3</v>
      </c>
      <c r="J514" s="78">
        <v>4</v>
      </c>
      <c r="K514" s="77"/>
      <c r="L514" s="77"/>
      <c r="M514" s="77"/>
      <c r="N514" s="78"/>
      <c r="O514" s="81"/>
    </row>
    <row r="515" spans="1:15">
      <c r="A515" s="283"/>
      <c r="B515" s="282" t="s">
        <v>1905</v>
      </c>
      <c r="C515" s="285"/>
      <c r="D515" s="286"/>
      <c r="E515" s="77">
        <v>68</v>
      </c>
      <c r="F515" s="77">
        <v>11</v>
      </c>
      <c r="G515" s="77">
        <v>11</v>
      </c>
      <c r="H515" s="77">
        <v>2</v>
      </c>
      <c r="I515" s="77">
        <v>1</v>
      </c>
      <c r="J515" s="78">
        <v>3</v>
      </c>
      <c r="K515" s="77"/>
      <c r="L515" s="77"/>
      <c r="M515" s="77"/>
      <c r="N515" s="78"/>
      <c r="O515" s="81"/>
    </row>
    <row r="516" spans="1:15" ht="17">
      <c r="A516" s="283"/>
      <c r="B516" s="283"/>
      <c r="C516" s="83" t="s">
        <v>5474</v>
      </c>
      <c r="D516" s="83"/>
      <c r="E516" s="84">
        <v>4</v>
      </c>
      <c r="F516" s="84">
        <v>1</v>
      </c>
      <c r="G516" s="84" t="s">
        <v>6213</v>
      </c>
      <c r="H516" s="84" t="s">
        <v>6213</v>
      </c>
      <c r="I516" s="84" t="s">
        <v>6213</v>
      </c>
      <c r="J516" s="85">
        <v>2</v>
      </c>
      <c r="K516" s="84">
        <v>0</v>
      </c>
      <c r="L516" s="84">
        <v>4</v>
      </c>
      <c r="M516" s="84">
        <v>2</v>
      </c>
      <c r="N516" s="85">
        <v>1</v>
      </c>
      <c r="O516" s="86">
        <v>128152</v>
      </c>
    </row>
    <row r="517" spans="1:15" ht="17">
      <c r="A517" s="283"/>
      <c r="B517" s="283"/>
      <c r="C517" s="83" t="s">
        <v>2403</v>
      </c>
      <c r="D517" s="83"/>
      <c r="E517" s="84">
        <v>3</v>
      </c>
      <c r="F517" s="84" t="s">
        <v>6213</v>
      </c>
      <c r="G517" s="84">
        <v>1</v>
      </c>
      <c r="H517" s="84" t="s">
        <v>6213</v>
      </c>
      <c r="I517" s="84" t="s">
        <v>6213</v>
      </c>
      <c r="J517" s="85" t="s">
        <v>6213</v>
      </c>
      <c r="K517" s="84" t="s">
        <v>4218</v>
      </c>
      <c r="L517" s="84" t="s">
        <v>4218</v>
      </c>
      <c r="M517" s="84" t="s">
        <v>4218</v>
      </c>
      <c r="N517" s="85">
        <v>4</v>
      </c>
      <c r="O517" s="86">
        <v>515945</v>
      </c>
    </row>
    <row r="518" spans="1:15" ht="17">
      <c r="A518" s="283"/>
      <c r="B518" s="283"/>
      <c r="C518" s="83" t="s">
        <v>2405</v>
      </c>
      <c r="D518" s="83"/>
      <c r="E518" s="84">
        <v>3</v>
      </c>
      <c r="F518" s="84">
        <v>1</v>
      </c>
      <c r="G518" s="84" t="s">
        <v>6213</v>
      </c>
      <c r="H518" s="84" t="s">
        <v>6213</v>
      </c>
      <c r="I518" s="84" t="s">
        <v>6213</v>
      </c>
      <c r="J518" s="85" t="s">
        <v>6213</v>
      </c>
      <c r="K518" s="84">
        <v>0</v>
      </c>
      <c r="L518" s="84">
        <v>2</v>
      </c>
      <c r="M518" s="84">
        <v>0</v>
      </c>
      <c r="N518" s="85">
        <v>2</v>
      </c>
      <c r="O518" s="86">
        <v>56248</v>
      </c>
    </row>
    <row r="519" spans="1:15" ht="17">
      <c r="A519" s="283"/>
      <c r="B519" s="283"/>
      <c r="C519" s="83" t="s">
        <v>6376</v>
      </c>
      <c r="D519" s="83"/>
      <c r="E519" s="84" t="s">
        <v>6213</v>
      </c>
      <c r="F519" s="84">
        <v>1</v>
      </c>
      <c r="G519" s="84" t="s">
        <v>6213</v>
      </c>
      <c r="H519" s="84" t="s">
        <v>6213</v>
      </c>
      <c r="I519" s="84" t="s">
        <v>6213</v>
      </c>
      <c r="J519" s="85" t="s">
        <v>6213</v>
      </c>
      <c r="K519" s="84">
        <v>0</v>
      </c>
      <c r="L519" s="84">
        <v>0</v>
      </c>
      <c r="M519" s="84">
        <v>1</v>
      </c>
      <c r="N519" s="85">
        <v>0</v>
      </c>
      <c r="O519" s="86">
        <v>5304</v>
      </c>
    </row>
    <row r="520" spans="1:15" ht="17">
      <c r="A520" s="283"/>
      <c r="B520" s="283"/>
      <c r="C520" s="83" t="s">
        <v>2408</v>
      </c>
      <c r="D520" s="83"/>
      <c r="E520" s="84">
        <v>3</v>
      </c>
      <c r="F520" s="84" t="s">
        <v>6213</v>
      </c>
      <c r="G520" s="84" t="s">
        <v>6213</v>
      </c>
      <c r="H520" s="84" t="s">
        <v>6213</v>
      </c>
      <c r="I520" s="84" t="s">
        <v>6213</v>
      </c>
      <c r="J520" s="85" t="s">
        <v>6213</v>
      </c>
      <c r="K520" s="84">
        <v>1</v>
      </c>
      <c r="L520" s="84">
        <v>1</v>
      </c>
      <c r="M520" s="84">
        <v>1</v>
      </c>
      <c r="N520" s="85">
        <v>0</v>
      </c>
      <c r="O520" s="86">
        <v>10020</v>
      </c>
    </row>
    <row r="521" spans="1:15" ht="17">
      <c r="A521" s="283"/>
      <c r="B521" s="283"/>
      <c r="C521" s="83" t="s">
        <v>2410</v>
      </c>
      <c r="D521" s="83"/>
      <c r="E521" s="84" t="s">
        <v>6213</v>
      </c>
      <c r="F521" s="84" t="s">
        <v>6213</v>
      </c>
      <c r="G521" s="84">
        <v>1</v>
      </c>
      <c r="H521" s="84" t="s">
        <v>6213</v>
      </c>
      <c r="I521" s="84" t="s">
        <v>6213</v>
      </c>
      <c r="J521" s="85" t="s">
        <v>6213</v>
      </c>
      <c r="K521" s="84">
        <v>1</v>
      </c>
      <c r="L521" s="84">
        <v>0</v>
      </c>
      <c r="M521" s="84">
        <v>0</v>
      </c>
      <c r="N521" s="85">
        <v>0</v>
      </c>
      <c r="O521" s="86">
        <v>15204</v>
      </c>
    </row>
    <row r="522" spans="1:15" ht="17">
      <c r="A522" s="283"/>
      <c r="B522" s="283"/>
      <c r="C522" s="83" t="s">
        <v>6377</v>
      </c>
      <c r="D522" s="83"/>
      <c r="E522" s="84">
        <v>1</v>
      </c>
      <c r="F522" s="84" t="s">
        <v>6213</v>
      </c>
      <c r="G522" s="84" t="s">
        <v>6213</v>
      </c>
      <c r="H522" s="84" t="s">
        <v>6213</v>
      </c>
      <c r="I522" s="84" t="s">
        <v>6213</v>
      </c>
      <c r="J522" s="85" t="s">
        <v>6213</v>
      </c>
      <c r="K522" s="84" t="s">
        <v>4218</v>
      </c>
      <c r="L522" s="84" t="s">
        <v>4218</v>
      </c>
      <c r="M522" s="84" t="s">
        <v>4218</v>
      </c>
      <c r="N522" s="85">
        <v>1</v>
      </c>
      <c r="O522" s="86">
        <v>33723</v>
      </c>
    </row>
    <row r="523" spans="1:15" ht="17">
      <c r="A523" s="283"/>
      <c r="B523" s="283"/>
      <c r="C523" s="83" t="s">
        <v>1923</v>
      </c>
      <c r="D523" s="83"/>
      <c r="E523" s="84" t="s">
        <v>6213</v>
      </c>
      <c r="F523" s="84" t="s">
        <v>6213</v>
      </c>
      <c r="G523" s="84">
        <v>1</v>
      </c>
      <c r="H523" s="84" t="s">
        <v>6213</v>
      </c>
      <c r="I523" s="84" t="s">
        <v>6213</v>
      </c>
      <c r="J523" s="85" t="s">
        <v>6213</v>
      </c>
      <c r="K523" s="84">
        <v>0</v>
      </c>
      <c r="L523" s="84">
        <v>0</v>
      </c>
      <c r="M523" s="84">
        <v>0</v>
      </c>
      <c r="N523" s="85">
        <v>1</v>
      </c>
      <c r="O523" s="86">
        <v>26473</v>
      </c>
    </row>
    <row r="524" spans="1:15" ht="17">
      <c r="A524" s="283"/>
      <c r="B524" s="283"/>
      <c r="C524" s="83" t="s">
        <v>6378</v>
      </c>
      <c r="D524" s="83"/>
      <c r="E524" s="84">
        <v>1</v>
      </c>
      <c r="F524" s="84" t="s">
        <v>6213</v>
      </c>
      <c r="G524" s="84" t="s">
        <v>6213</v>
      </c>
      <c r="H524" s="84" t="s">
        <v>6213</v>
      </c>
      <c r="I524" s="84" t="s">
        <v>6213</v>
      </c>
      <c r="J524" s="85" t="s">
        <v>6213</v>
      </c>
      <c r="K524" s="84">
        <v>1</v>
      </c>
      <c r="L524" s="84">
        <v>0</v>
      </c>
      <c r="M524" s="84" t="s">
        <v>4218</v>
      </c>
      <c r="N524" s="85" t="s">
        <v>4218</v>
      </c>
      <c r="O524" s="86">
        <v>2157</v>
      </c>
    </row>
    <row r="525" spans="1:15" ht="17">
      <c r="A525" s="283"/>
      <c r="B525" s="283"/>
      <c r="C525" s="83" t="s">
        <v>5476</v>
      </c>
      <c r="D525" s="83"/>
      <c r="E525" s="84">
        <v>1</v>
      </c>
      <c r="F525" s="84" t="s">
        <v>6213</v>
      </c>
      <c r="G525" s="84" t="s">
        <v>6213</v>
      </c>
      <c r="H525" s="84" t="s">
        <v>6213</v>
      </c>
      <c r="I525" s="84" t="s">
        <v>6213</v>
      </c>
      <c r="J525" s="85" t="s">
        <v>6213</v>
      </c>
      <c r="K525" s="84">
        <v>0</v>
      </c>
      <c r="L525" s="84">
        <v>0</v>
      </c>
      <c r="M525" s="84">
        <v>0</v>
      </c>
      <c r="N525" s="85">
        <v>1</v>
      </c>
      <c r="O525" s="86">
        <v>34409</v>
      </c>
    </row>
    <row r="526" spans="1:15" ht="17">
      <c r="A526" s="283"/>
      <c r="B526" s="283"/>
      <c r="C526" s="83" t="s">
        <v>6379</v>
      </c>
      <c r="D526" s="83"/>
      <c r="E526" s="84">
        <v>3</v>
      </c>
      <c r="F526" s="84">
        <v>1</v>
      </c>
      <c r="G526" s="84" t="s">
        <v>6213</v>
      </c>
      <c r="H526" s="84" t="s">
        <v>6213</v>
      </c>
      <c r="I526" s="84" t="s">
        <v>6213</v>
      </c>
      <c r="J526" s="85" t="s">
        <v>6213</v>
      </c>
      <c r="K526" s="84">
        <v>1</v>
      </c>
      <c r="L526" s="84">
        <v>0</v>
      </c>
      <c r="M526" s="84">
        <v>3</v>
      </c>
      <c r="N526" s="85">
        <v>0</v>
      </c>
      <c r="O526" s="86">
        <v>49687</v>
      </c>
    </row>
    <row r="527" spans="1:15" ht="17">
      <c r="A527" s="283"/>
      <c r="B527" s="283"/>
      <c r="C527" s="83" t="s">
        <v>6380</v>
      </c>
      <c r="D527" s="83"/>
      <c r="E527" s="84" t="s">
        <v>6213</v>
      </c>
      <c r="F527" s="84" t="s">
        <v>6213</v>
      </c>
      <c r="G527" s="84">
        <v>1</v>
      </c>
      <c r="H527" s="84" t="s">
        <v>6213</v>
      </c>
      <c r="I527" s="84" t="s">
        <v>6213</v>
      </c>
      <c r="J527" s="85" t="s">
        <v>6213</v>
      </c>
      <c r="K527" s="84">
        <v>0</v>
      </c>
      <c r="L527" s="84">
        <v>0</v>
      </c>
      <c r="M527" s="84">
        <v>0</v>
      </c>
      <c r="N527" s="85">
        <v>1</v>
      </c>
      <c r="O527" s="86">
        <v>5018</v>
      </c>
    </row>
    <row r="528" spans="1:15" ht="17">
      <c r="A528" s="283"/>
      <c r="B528" s="283"/>
      <c r="C528" s="83" t="s">
        <v>2480</v>
      </c>
      <c r="D528" s="83"/>
      <c r="E528" s="84">
        <v>1</v>
      </c>
      <c r="F528" s="84" t="s">
        <v>6213</v>
      </c>
      <c r="G528" s="84">
        <v>1</v>
      </c>
      <c r="H528" s="84" t="s">
        <v>6213</v>
      </c>
      <c r="I528" s="84" t="s">
        <v>6213</v>
      </c>
      <c r="J528" s="85" t="s">
        <v>6213</v>
      </c>
      <c r="K528" s="84">
        <v>0</v>
      </c>
      <c r="L528" s="84">
        <v>0</v>
      </c>
      <c r="M528" s="84">
        <v>0</v>
      </c>
      <c r="N528" s="85">
        <v>2</v>
      </c>
      <c r="O528" s="86">
        <v>20202</v>
      </c>
    </row>
    <row r="529" spans="1:15" ht="17">
      <c r="A529" s="283"/>
      <c r="B529" s="283"/>
      <c r="C529" s="83" t="s">
        <v>2413</v>
      </c>
      <c r="D529" s="83"/>
      <c r="E529" s="84">
        <v>3</v>
      </c>
      <c r="F529" s="84">
        <v>1</v>
      </c>
      <c r="G529" s="84" t="s">
        <v>6213</v>
      </c>
      <c r="H529" s="84" t="s">
        <v>6213</v>
      </c>
      <c r="I529" s="84" t="s">
        <v>6213</v>
      </c>
      <c r="J529" s="85" t="s">
        <v>6213</v>
      </c>
      <c r="K529" s="84">
        <v>0</v>
      </c>
      <c r="L529" s="84">
        <v>2</v>
      </c>
      <c r="M529" s="84">
        <v>1</v>
      </c>
      <c r="N529" s="85">
        <v>1</v>
      </c>
      <c r="O529" s="86">
        <v>44398</v>
      </c>
    </row>
    <row r="530" spans="1:15" ht="17">
      <c r="A530" s="283"/>
      <c r="B530" s="283"/>
      <c r="C530" s="83" t="s">
        <v>2417</v>
      </c>
      <c r="D530" s="83"/>
      <c r="E530" s="84">
        <v>1</v>
      </c>
      <c r="F530" s="84" t="s">
        <v>6213</v>
      </c>
      <c r="G530" s="84" t="s">
        <v>6213</v>
      </c>
      <c r="H530" s="84" t="s">
        <v>6213</v>
      </c>
      <c r="I530" s="84" t="s">
        <v>6213</v>
      </c>
      <c r="J530" s="85" t="s">
        <v>6213</v>
      </c>
      <c r="K530" s="84">
        <v>0</v>
      </c>
      <c r="L530" s="84">
        <v>1</v>
      </c>
      <c r="M530" s="84">
        <v>0</v>
      </c>
      <c r="N530" s="85">
        <v>0</v>
      </c>
      <c r="O530" s="86">
        <v>4301</v>
      </c>
    </row>
    <row r="531" spans="1:15" ht="17">
      <c r="A531" s="283"/>
      <c r="B531" s="283"/>
      <c r="C531" s="83" t="s">
        <v>2418</v>
      </c>
      <c r="D531" s="83"/>
      <c r="E531" s="84">
        <v>1</v>
      </c>
      <c r="F531" s="84" t="s">
        <v>6213</v>
      </c>
      <c r="G531" s="84" t="s">
        <v>6213</v>
      </c>
      <c r="H531" s="84">
        <v>2</v>
      </c>
      <c r="I531" s="84" t="s">
        <v>6213</v>
      </c>
      <c r="J531" s="85" t="s">
        <v>6213</v>
      </c>
      <c r="K531" s="84">
        <v>1</v>
      </c>
      <c r="L531" s="84">
        <v>2</v>
      </c>
      <c r="M531" s="84">
        <v>0</v>
      </c>
      <c r="N531" s="85">
        <v>0</v>
      </c>
      <c r="O531" s="86">
        <v>85408</v>
      </c>
    </row>
    <row r="532" spans="1:15" ht="17">
      <c r="A532" s="283"/>
      <c r="B532" s="283"/>
      <c r="C532" s="83" t="s">
        <v>5483</v>
      </c>
      <c r="D532" s="83"/>
      <c r="E532" s="84">
        <v>7</v>
      </c>
      <c r="F532" s="84">
        <v>1</v>
      </c>
      <c r="G532" s="84" t="s">
        <v>6213</v>
      </c>
      <c r="H532" s="84" t="s">
        <v>6213</v>
      </c>
      <c r="I532" s="84">
        <v>1</v>
      </c>
      <c r="J532" s="85" t="s">
        <v>6213</v>
      </c>
      <c r="K532" s="84">
        <v>1</v>
      </c>
      <c r="L532" s="84">
        <v>3</v>
      </c>
      <c r="M532" s="84">
        <v>4</v>
      </c>
      <c r="N532" s="85">
        <v>1</v>
      </c>
      <c r="O532" s="86">
        <v>61348</v>
      </c>
    </row>
    <row r="533" spans="1:15" ht="17">
      <c r="A533" s="283"/>
      <c r="B533" s="283"/>
      <c r="C533" s="83" t="s">
        <v>4082</v>
      </c>
      <c r="D533" s="83"/>
      <c r="E533" s="84" t="s">
        <v>6213</v>
      </c>
      <c r="F533" s="84" t="s">
        <v>6213</v>
      </c>
      <c r="G533" s="84">
        <v>1</v>
      </c>
      <c r="H533" s="84" t="s">
        <v>6213</v>
      </c>
      <c r="I533" s="84" t="s">
        <v>6213</v>
      </c>
      <c r="J533" s="85" t="s">
        <v>6213</v>
      </c>
      <c r="K533" s="84">
        <v>1</v>
      </c>
      <c r="L533" s="84">
        <v>0</v>
      </c>
      <c r="M533" s="84">
        <v>0</v>
      </c>
      <c r="N533" s="85">
        <v>0</v>
      </c>
      <c r="O533" s="86">
        <v>40368</v>
      </c>
    </row>
    <row r="534" spans="1:15" ht="17">
      <c r="A534" s="283"/>
      <c r="B534" s="283"/>
      <c r="C534" s="83" t="s">
        <v>5456</v>
      </c>
      <c r="D534" s="83"/>
      <c r="E534" s="84">
        <v>1</v>
      </c>
      <c r="F534" s="84" t="s">
        <v>6213</v>
      </c>
      <c r="G534" s="84" t="s">
        <v>6213</v>
      </c>
      <c r="H534" s="84" t="s">
        <v>6213</v>
      </c>
      <c r="I534" s="84" t="s">
        <v>6213</v>
      </c>
      <c r="J534" s="85" t="s">
        <v>6213</v>
      </c>
      <c r="K534" s="84">
        <v>0</v>
      </c>
      <c r="L534" s="84">
        <v>1</v>
      </c>
      <c r="M534" s="84">
        <v>0</v>
      </c>
      <c r="N534" s="85">
        <v>0</v>
      </c>
      <c r="O534" s="86">
        <v>261</v>
      </c>
    </row>
    <row r="535" spans="1:15" ht="17">
      <c r="A535" s="283"/>
      <c r="B535" s="283"/>
      <c r="C535" s="83" t="s">
        <v>5485</v>
      </c>
      <c r="D535" s="83"/>
      <c r="E535" s="84">
        <v>4</v>
      </c>
      <c r="F535" s="84" t="s">
        <v>6213</v>
      </c>
      <c r="G535" s="84" t="s">
        <v>6213</v>
      </c>
      <c r="H535" s="84" t="s">
        <v>6213</v>
      </c>
      <c r="I535" s="84" t="s">
        <v>6213</v>
      </c>
      <c r="J535" s="85" t="s">
        <v>6213</v>
      </c>
      <c r="K535" s="84">
        <v>0</v>
      </c>
      <c r="L535" s="84">
        <v>0</v>
      </c>
      <c r="M535" s="84">
        <v>1</v>
      </c>
      <c r="N535" s="85">
        <v>3</v>
      </c>
      <c r="O535" s="86">
        <v>42658</v>
      </c>
    </row>
    <row r="536" spans="1:15" ht="17">
      <c r="A536" s="283"/>
      <c r="B536" s="283"/>
      <c r="C536" s="83" t="s">
        <v>5487</v>
      </c>
      <c r="D536" s="83"/>
      <c r="E536" s="84">
        <v>1</v>
      </c>
      <c r="F536" s="84">
        <v>1</v>
      </c>
      <c r="G536" s="84" t="s">
        <v>6213</v>
      </c>
      <c r="H536" s="84" t="s">
        <v>6213</v>
      </c>
      <c r="I536" s="84" t="s">
        <v>6213</v>
      </c>
      <c r="J536" s="85" t="s">
        <v>6213</v>
      </c>
      <c r="K536" s="84">
        <v>1</v>
      </c>
      <c r="L536" s="84">
        <v>0</v>
      </c>
      <c r="M536" s="84">
        <v>1</v>
      </c>
      <c r="N536" s="85">
        <v>0</v>
      </c>
      <c r="O536" s="86">
        <v>36421</v>
      </c>
    </row>
    <row r="537" spans="1:15" ht="17">
      <c r="A537" s="283"/>
      <c r="B537" s="283"/>
      <c r="C537" s="83" t="s">
        <v>6381</v>
      </c>
      <c r="D537" s="83"/>
      <c r="E537" s="84">
        <v>1</v>
      </c>
      <c r="F537" s="84" t="s">
        <v>6213</v>
      </c>
      <c r="G537" s="84" t="s">
        <v>6213</v>
      </c>
      <c r="H537" s="84" t="s">
        <v>6213</v>
      </c>
      <c r="I537" s="84" t="s">
        <v>6213</v>
      </c>
      <c r="J537" s="85" t="s">
        <v>6213</v>
      </c>
      <c r="K537" s="84">
        <v>1</v>
      </c>
      <c r="L537" s="84">
        <v>0</v>
      </c>
      <c r="M537" s="84">
        <v>0</v>
      </c>
      <c r="N537" s="85">
        <v>0</v>
      </c>
      <c r="O537" s="86">
        <v>1430</v>
      </c>
    </row>
    <row r="538" spans="1:15" ht="17">
      <c r="A538" s="283"/>
      <c r="B538" s="283"/>
      <c r="C538" s="83" t="s">
        <v>5488</v>
      </c>
      <c r="D538" s="83"/>
      <c r="E538" s="84">
        <v>1</v>
      </c>
      <c r="F538" s="84" t="s">
        <v>6213</v>
      </c>
      <c r="G538" s="84" t="s">
        <v>6213</v>
      </c>
      <c r="H538" s="84" t="s">
        <v>6213</v>
      </c>
      <c r="I538" s="84" t="s">
        <v>6213</v>
      </c>
      <c r="J538" s="85" t="s">
        <v>6213</v>
      </c>
      <c r="K538" s="84">
        <v>0</v>
      </c>
      <c r="L538" s="84">
        <v>1</v>
      </c>
      <c r="M538" s="84">
        <v>0</v>
      </c>
      <c r="N538" s="85">
        <v>0</v>
      </c>
      <c r="O538" s="86">
        <v>4458</v>
      </c>
    </row>
    <row r="539" spans="1:15" ht="17">
      <c r="A539" s="283"/>
      <c r="B539" s="283"/>
      <c r="C539" s="83" t="s">
        <v>2420</v>
      </c>
      <c r="D539" s="83"/>
      <c r="E539" s="84">
        <v>5</v>
      </c>
      <c r="F539" s="84" t="s">
        <v>6213</v>
      </c>
      <c r="G539" s="84" t="s">
        <v>6213</v>
      </c>
      <c r="H539" s="84" t="s">
        <v>6213</v>
      </c>
      <c r="I539" s="84" t="s">
        <v>6213</v>
      </c>
      <c r="J539" s="85" t="s">
        <v>6213</v>
      </c>
      <c r="K539" s="84" t="s">
        <v>4218</v>
      </c>
      <c r="L539" s="84">
        <v>0</v>
      </c>
      <c r="M539" s="84">
        <v>2</v>
      </c>
      <c r="N539" s="85">
        <v>3</v>
      </c>
      <c r="O539" s="86">
        <v>36747</v>
      </c>
    </row>
    <row r="540" spans="1:15" ht="17">
      <c r="A540" s="283"/>
      <c r="B540" s="283"/>
      <c r="C540" s="83" t="s">
        <v>2421</v>
      </c>
      <c r="D540" s="83"/>
      <c r="E540" s="84">
        <v>7</v>
      </c>
      <c r="F540" s="84" t="s">
        <v>6213</v>
      </c>
      <c r="G540" s="84" t="s">
        <v>6213</v>
      </c>
      <c r="H540" s="84" t="s">
        <v>6213</v>
      </c>
      <c r="I540" s="84" t="s">
        <v>6213</v>
      </c>
      <c r="J540" s="85">
        <v>1</v>
      </c>
      <c r="K540" s="84">
        <v>1</v>
      </c>
      <c r="L540" s="84">
        <v>2</v>
      </c>
      <c r="M540" s="84">
        <v>3</v>
      </c>
      <c r="N540" s="85">
        <v>2</v>
      </c>
      <c r="O540" s="86">
        <v>111219</v>
      </c>
    </row>
    <row r="541" spans="1:15" ht="17">
      <c r="A541" s="283"/>
      <c r="B541" s="283"/>
      <c r="C541" s="83" t="s">
        <v>2363</v>
      </c>
      <c r="D541" s="83"/>
      <c r="E541" s="84">
        <v>5</v>
      </c>
      <c r="F541" s="84">
        <v>2</v>
      </c>
      <c r="G541" s="84">
        <v>2</v>
      </c>
      <c r="H541" s="84" t="s">
        <v>6213</v>
      </c>
      <c r="I541" s="84" t="s">
        <v>6213</v>
      </c>
      <c r="J541" s="85" t="s">
        <v>6213</v>
      </c>
      <c r="K541" s="84">
        <v>5</v>
      </c>
      <c r="L541" s="84">
        <v>1</v>
      </c>
      <c r="M541" s="84">
        <v>0</v>
      </c>
      <c r="N541" s="85">
        <v>3</v>
      </c>
      <c r="O541" s="86">
        <v>57317</v>
      </c>
    </row>
    <row r="542" spans="1:15" ht="17">
      <c r="A542" s="283"/>
      <c r="B542" s="283"/>
      <c r="C542" s="83" t="s">
        <v>6382</v>
      </c>
      <c r="D542" s="83"/>
      <c r="E542" s="84">
        <v>1</v>
      </c>
      <c r="F542" s="84" t="s">
        <v>6213</v>
      </c>
      <c r="G542" s="84" t="s">
        <v>6213</v>
      </c>
      <c r="H542" s="84" t="s">
        <v>6213</v>
      </c>
      <c r="I542" s="84" t="s">
        <v>6213</v>
      </c>
      <c r="J542" s="85" t="s">
        <v>6213</v>
      </c>
      <c r="K542" s="84">
        <v>1</v>
      </c>
      <c r="L542" s="84">
        <v>0</v>
      </c>
      <c r="M542" s="84">
        <v>0</v>
      </c>
      <c r="N542" s="85">
        <v>0</v>
      </c>
      <c r="O542" s="86">
        <v>100658</v>
      </c>
    </row>
    <row r="543" spans="1:15" ht="17">
      <c r="A543" s="283"/>
      <c r="B543" s="283"/>
      <c r="C543" s="83" t="s">
        <v>4178</v>
      </c>
      <c r="D543" s="83"/>
      <c r="E543" s="84">
        <v>2</v>
      </c>
      <c r="F543" s="84" t="s">
        <v>6213</v>
      </c>
      <c r="G543" s="84" t="s">
        <v>6213</v>
      </c>
      <c r="H543" s="84" t="s">
        <v>6213</v>
      </c>
      <c r="I543" s="84" t="s">
        <v>6213</v>
      </c>
      <c r="J543" s="85" t="s">
        <v>6213</v>
      </c>
      <c r="K543" s="84">
        <v>0</v>
      </c>
      <c r="L543" s="84">
        <v>2</v>
      </c>
      <c r="M543" s="84">
        <v>0</v>
      </c>
      <c r="N543" s="85">
        <v>0</v>
      </c>
      <c r="O543" s="86">
        <v>1213</v>
      </c>
    </row>
    <row r="544" spans="1:15" ht="17">
      <c r="A544" s="283"/>
      <c r="B544" s="283"/>
      <c r="C544" s="83" t="s">
        <v>2423</v>
      </c>
      <c r="D544" s="83"/>
      <c r="E544" s="84" t="s">
        <v>6213</v>
      </c>
      <c r="F544" s="84">
        <v>1</v>
      </c>
      <c r="G544" s="84" t="s">
        <v>6213</v>
      </c>
      <c r="H544" s="84" t="s">
        <v>6213</v>
      </c>
      <c r="I544" s="84" t="s">
        <v>6213</v>
      </c>
      <c r="J544" s="85" t="s">
        <v>6213</v>
      </c>
      <c r="K544" s="84">
        <v>0</v>
      </c>
      <c r="L544" s="84">
        <v>0</v>
      </c>
      <c r="M544" s="84">
        <v>1</v>
      </c>
      <c r="N544" s="85">
        <v>0</v>
      </c>
      <c r="O544" s="86">
        <v>21633</v>
      </c>
    </row>
    <row r="545" spans="1:15" ht="17">
      <c r="A545" s="283"/>
      <c r="B545" s="283"/>
      <c r="C545" s="83" t="s">
        <v>3930</v>
      </c>
      <c r="D545" s="83"/>
      <c r="E545" s="84" t="s">
        <v>6213</v>
      </c>
      <c r="F545" s="84" t="s">
        <v>6213</v>
      </c>
      <c r="G545" s="84">
        <v>1</v>
      </c>
      <c r="H545" s="84" t="s">
        <v>6213</v>
      </c>
      <c r="I545" s="84" t="s">
        <v>6213</v>
      </c>
      <c r="J545" s="85" t="s">
        <v>6213</v>
      </c>
      <c r="K545" s="84">
        <v>1</v>
      </c>
      <c r="L545" s="84">
        <v>0</v>
      </c>
      <c r="M545" s="84">
        <v>0</v>
      </c>
      <c r="N545" s="85">
        <v>0</v>
      </c>
      <c r="O545" s="86">
        <v>4832</v>
      </c>
    </row>
    <row r="546" spans="1:15" ht="17">
      <c r="A546" s="283"/>
      <c r="B546" s="283"/>
      <c r="C546" s="83" t="s">
        <v>2424</v>
      </c>
      <c r="D546" s="83"/>
      <c r="E546" s="84">
        <v>2</v>
      </c>
      <c r="F546" s="84" t="s">
        <v>6213</v>
      </c>
      <c r="G546" s="84">
        <v>1</v>
      </c>
      <c r="H546" s="84" t="s">
        <v>6213</v>
      </c>
      <c r="I546" s="84" t="s">
        <v>6213</v>
      </c>
      <c r="J546" s="85" t="s">
        <v>6213</v>
      </c>
      <c r="K546" s="84">
        <v>1</v>
      </c>
      <c r="L546" s="84">
        <v>0</v>
      </c>
      <c r="M546" s="84">
        <v>1</v>
      </c>
      <c r="N546" s="85">
        <v>1</v>
      </c>
      <c r="O546" s="86">
        <v>18512</v>
      </c>
    </row>
    <row r="547" spans="1:15" ht="17">
      <c r="A547" s="283"/>
      <c r="B547" s="283"/>
      <c r="C547" s="83" t="s">
        <v>2425</v>
      </c>
      <c r="D547" s="83"/>
      <c r="E547" s="84">
        <v>1</v>
      </c>
      <c r="F547" s="84" t="s">
        <v>6213</v>
      </c>
      <c r="G547" s="84" t="s">
        <v>6213</v>
      </c>
      <c r="H547" s="84" t="s">
        <v>6213</v>
      </c>
      <c r="I547" s="84" t="s">
        <v>6213</v>
      </c>
      <c r="J547" s="85" t="s">
        <v>6213</v>
      </c>
      <c r="K547" s="84">
        <v>0</v>
      </c>
      <c r="L547" s="84">
        <v>0</v>
      </c>
      <c r="M547" s="84">
        <v>1</v>
      </c>
      <c r="N547" s="85">
        <v>0</v>
      </c>
      <c r="O547" s="86">
        <v>8312</v>
      </c>
    </row>
    <row r="548" spans="1:15" ht="17">
      <c r="A548" s="283"/>
      <c r="B548" s="283"/>
      <c r="C548" s="83" t="s">
        <v>6383</v>
      </c>
      <c r="D548" s="83"/>
      <c r="E548" s="84">
        <v>1</v>
      </c>
      <c r="F548" s="84">
        <v>1</v>
      </c>
      <c r="G548" s="84" t="s">
        <v>6213</v>
      </c>
      <c r="H548" s="84" t="s">
        <v>6213</v>
      </c>
      <c r="I548" s="84" t="s">
        <v>6213</v>
      </c>
      <c r="J548" s="85" t="s">
        <v>6213</v>
      </c>
      <c r="K548" s="84">
        <v>0</v>
      </c>
      <c r="L548" s="84">
        <v>0</v>
      </c>
      <c r="M548" s="84">
        <v>1</v>
      </c>
      <c r="N548" s="85">
        <v>1</v>
      </c>
      <c r="O548" s="86">
        <v>16296</v>
      </c>
    </row>
    <row r="549" spans="1:15" ht="17">
      <c r="A549" s="283"/>
      <c r="B549" s="284"/>
      <c r="C549" s="83" t="s">
        <v>6384</v>
      </c>
      <c r="D549" s="83"/>
      <c r="E549" s="84">
        <v>4</v>
      </c>
      <c r="F549" s="84" t="s">
        <v>6213</v>
      </c>
      <c r="G549" s="84">
        <v>1</v>
      </c>
      <c r="H549" s="84" t="s">
        <v>6213</v>
      </c>
      <c r="I549" s="84" t="s">
        <v>6213</v>
      </c>
      <c r="J549" s="85" t="s">
        <v>6213</v>
      </c>
      <c r="K549" s="84">
        <v>0</v>
      </c>
      <c r="L549" s="84">
        <v>4</v>
      </c>
      <c r="M549" s="84">
        <v>1</v>
      </c>
      <c r="N549" s="85">
        <v>0</v>
      </c>
      <c r="O549" s="86">
        <v>78508</v>
      </c>
    </row>
    <row r="550" spans="1:15" ht="17">
      <c r="A550" s="283"/>
      <c r="B550" s="282" t="s">
        <v>1951</v>
      </c>
      <c r="C550" s="285"/>
      <c r="D550" s="286"/>
      <c r="E550" s="77">
        <v>1</v>
      </c>
      <c r="F550" s="77" t="s">
        <v>6213</v>
      </c>
      <c r="G550" s="77">
        <v>1</v>
      </c>
      <c r="H550" s="77" t="s">
        <v>6213</v>
      </c>
      <c r="I550" s="77" t="s">
        <v>6213</v>
      </c>
      <c r="J550" s="78" t="s">
        <v>6213</v>
      </c>
      <c r="K550" s="77"/>
      <c r="L550" s="79"/>
      <c r="M550" s="79"/>
      <c r="N550" s="78"/>
      <c r="O550" s="81"/>
    </row>
    <row r="551" spans="1:15" ht="17">
      <c r="A551" s="283"/>
      <c r="B551" s="283"/>
      <c r="C551" s="83" t="s">
        <v>6385</v>
      </c>
      <c r="D551" s="83"/>
      <c r="E551" s="84" t="s">
        <v>6213</v>
      </c>
      <c r="F551" s="84" t="s">
        <v>6213</v>
      </c>
      <c r="G551" s="84">
        <v>1</v>
      </c>
      <c r="H551" s="84" t="s">
        <v>6213</v>
      </c>
      <c r="I551" s="84" t="s">
        <v>6213</v>
      </c>
      <c r="J551" s="85" t="s">
        <v>6213</v>
      </c>
      <c r="K551" s="84">
        <v>0</v>
      </c>
      <c r="L551" s="84">
        <v>0</v>
      </c>
      <c r="M551" s="84">
        <v>0</v>
      </c>
      <c r="N551" s="85">
        <v>1</v>
      </c>
      <c r="O551" s="86">
        <v>38951</v>
      </c>
    </row>
    <row r="552" spans="1:15" ht="17">
      <c r="A552" s="283"/>
      <c r="B552" s="284"/>
      <c r="C552" s="83" t="s">
        <v>2430</v>
      </c>
      <c r="D552" s="83"/>
      <c r="E552" s="84">
        <v>1</v>
      </c>
      <c r="F552" s="84" t="s">
        <v>6213</v>
      </c>
      <c r="G552" s="84" t="s">
        <v>6213</v>
      </c>
      <c r="H552" s="84" t="s">
        <v>6213</v>
      </c>
      <c r="I552" s="84" t="s">
        <v>6213</v>
      </c>
      <c r="J552" s="85" t="s">
        <v>6213</v>
      </c>
      <c r="K552" s="84">
        <v>1</v>
      </c>
      <c r="L552" s="84">
        <v>0</v>
      </c>
      <c r="M552" s="84">
        <v>0</v>
      </c>
      <c r="N552" s="85">
        <v>0</v>
      </c>
      <c r="O552" s="86">
        <v>16353</v>
      </c>
    </row>
    <row r="553" spans="1:15" ht="17">
      <c r="A553" s="283"/>
      <c r="B553" s="282" t="s">
        <v>1955</v>
      </c>
      <c r="C553" s="285"/>
      <c r="D553" s="286"/>
      <c r="E553" s="77">
        <v>48</v>
      </c>
      <c r="F553" s="77">
        <v>14</v>
      </c>
      <c r="G553" s="77">
        <v>9</v>
      </c>
      <c r="H553" s="77">
        <v>5</v>
      </c>
      <c r="I553" s="77" t="s">
        <v>6213</v>
      </c>
      <c r="J553" s="78" t="s">
        <v>6213</v>
      </c>
      <c r="K553" s="77"/>
      <c r="L553" s="77"/>
      <c r="M553" s="77"/>
      <c r="N553" s="78"/>
      <c r="O553" s="81"/>
    </row>
    <row r="554" spans="1:15" ht="17">
      <c r="A554" s="283"/>
      <c r="B554" s="283"/>
      <c r="C554" s="83" t="s">
        <v>6386</v>
      </c>
      <c r="D554" s="83"/>
      <c r="E554" s="84">
        <v>1</v>
      </c>
      <c r="F554" s="84" t="s">
        <v>6213</v>
      </c>
      <c r="G554" s="84" t="s">
        <v>6213</v>
      </c>
      <c r="H554" s="84" t="s">
        <v>6213</v>
      </c>
      <c r="I554" s="84" t="s">
        <v>6213</v>
      </c>
      <c r="J554" s="85" t="s">
        <v>6213</v>
      </c>
      <c r="K554" s="84">
        <v>0</v>
      </c>
      <c r="L554" s="84">
        <v>0</v>
      </c>
      <c r="M554" s="84">
        <v>1</v>
      </c>
      <c r="N554" s="85">
        <v>0</v>
      </c>
      <c r="O554" s="86"/>
    </row>
    <row r="555" spans="1:15" ht="17">
      <c r="A555" s="283"/>
      <c r="B555" s="283"/>
      <c r="C555" s="83" t="s">
        <v>5936</v>
      </c>
      <c r="D555" s="83"/>
      <c r="E555" s="84">
        <v>3</v>
      </c>
      <c r="F555" s="84" t="s">
        <v>6213</v>
      </c>
      <c r="G555" s="84" t="s">
        <v>6213</v>
      </c>
      <c r="H555" s="84" t="s">
        <v>6213</v>
      </c>
      <c r="I555" s="84" t="s">
        <v>6213</v>
      </c>
      <c r="J555" s="85" t="s">
        <v>6213</v>
      </c>
      <c r="K555" s="84">
        <v>0</v>
      </c>
      <c r="L555" s="84">
        <v>1</v>
      </c>
      <c r="M555" s="84">
        <v>2</v>
      </c>
      <c r="N555" s="85">
        <v>0</v>
      </c>
      <c r="O555" s="86"/>
    </row>
    <row r="556" spans="1:15" ht="17">
      <c r="A556" s="283"/>
      <c r="B556" s="283"/>
      <c r="C556" s="83" t="s">
        <v>3515</v>
      </c>
      <c r="D556" s="83"/>
      <c r="E556" s="84">
        <v>2</v>
      </c>
      <c r="F556" s="84" t="s">
        <v>6213</v>
      </c>
      <c r="G556" s="84">
        <v>1</v>
      </c>
      <c r="H556" s="84" t="s">
        <v>6213</v>
      </c>
      <c r="I556" s="84" t="s">
        <v>6213</v>
      </c>
      <c r="J556" s="85" t="s">
        <v>6213</v>
      </c>
      <c r="K556" s="84">
        <v>0</v>
      </c>
      <c r="L556" s="84">
        <v>2</v>
      </c>
      <c r="M556" s="84">
        <v>0</v>
      </c>
      <c r="N556" s="85">
        <v>1</v>
      </c>
      <c r="O556" s="86"/>
    </row>
    <row r="557" spans="1:15" ht="17">
      <c r="A557" s="283"/>
      <c r="B557" s="283"/>
      <c r="C557" s="83" t="s">
        <v>5490</v>
      </c>
      <c r="D557" s="83"/>
      <c r="E557" s="84">
        <v>3</v>
      </c>
      <c r="F557" s="84" t="s">
        <v>6213</v>
      </c>
      <c r="G557" s="84">
        <v>2</v>
      </c>
      <c r="H557" s="84" t="s">
        <v>6213</v>
      </c>
      <c r="I557" s="84" t="s">
        <v>6213</v>
      </c>
      <c r="J557" s="85" t="s">
        <v>6213</v>
      </c>
      <c r="K557" s="84">
        <v>1</v>
      </c>
      <c r="L557" s="84">
        <v>1</v>
      </c>
      <c r="M557" s="84">
        <v>1</v>
      </c>
      <c r="N557" s="85">
        <v>2</v>
      </c>
      <c r="O557" s="86"/>
    </row>
    <row r="558" spans="1:15" ht="19">
      <c r="A558" s="283"/>
      <c r="B558" s="283"/>
      <c r="C558" s="83" t="s">
        <v>7329</v>
      </c>
      <c r="D558" s="83"/>
      <c r="E558" s="84">
        <v>15</v>
      </c>
      <c r="F558" s="84">
        <v>7</v>
      </c>
      <c r="G558" s="84">
        <v>1</v>
      </c>
      <c r="H558" s="84">
        <v>1</v>
      </c>
      <c r="I558" s="84" t="s">
        <v>6213</v>
      </c>
      <c r="J558" s="85" t="s">
        <v>6213</v>
      </c>
      <c r="K558" s="84">
        <v>3</v>
      </c>
      <c r="L558" s="84">
        <v>6</v>
      </c>
      <c r="M558" s="84">
        <v>12</v>
      </c>
      <c r="N558" s="85">
        <v>2</v>
      </c>
      <c r="O558" s="86"/>
    </row>
    <row r="559" spans="1:15" ht="17">
      <c r="A559" s="283"/>
      <c r="B559" s="283"/>
      <c r="C559" s="83" t="s">
        <v>3643</v>
      </c>
      <c r="D559" s="83"/>
      <c r="E559" s="84">
        <v>2</v>
      </c>
      <c r="F559" s="84" t="s">
        <v>6213</v>
      </c>
      <c r="G559" s="84" t="s">
        <v>6213</v>
      </c>
      <c r="H559" s="84" t="s">
        <v>6213</v>
      </c>
      <c r="I559" s="84" t="s">
        <v>6213</v>
      </c>
      <c r="J559" s="85" t="s">
        <v>6213</v>
      </c>
      <c r="K559" s="84">
        <v>0</v>
      </c>
      <c r="L559" s="84">
        <v>1</v>
      </c>
      <c r="M559" s="84">
        <v>1</v>
      </c>
      <c r="N559" s="85">
        <v>0</v>
      </c>
      <c r="O559" s="86"/>
    </row>
    <row r="560" spans="1:15" ht="17">
      <c r="A560" s="283"/>
      <c r="B560" s="283"/>
      <c r="C560" s="83" t="s">
        <v>2435</v>
      </c>
      <c r="D560" s="83"/>
      <c r="E560" s="84">
        <v>4</v>
      </c>
      <c r="F560" s="84">
        <v>1</v>
      </c>
      <c r="G560" s="84">
        <v>2</v>
      </c>
      <c r="H560" s="84" t="s">
        <v>6213</v>
      </c>
      <c r="I560" s="84" t="s">
        <v>6213</v>
      </c>
      <c r="J560" s="85" t="s">
        <v>6213</v>
      </c>
      <c r="K560" s="84">
        <v>2</v>
      </c>
      <c r="L560" s="84">
        <v>1</v>
      </c>
      <c r="M560" s="84">
        <v>3</v>
      </c>
      <c r="N560" s="85">
        <v>1</v>
      </c>
      <c r="O560" s="86"/>
    </row>
    <row r="561" spans="1:15" ht="17">
      <c r="A561" s="283"/>
      <c r="B561" s="283"/>
      <c r="C561" s="83" t="s">
        <v>2437</v>
      </c>
      <c r="D561" s="83"/>
      <c r="E561" s="84">
        <v>1</v>
      </c>
      <c r="F561" s="84" t="s">
        <v>6213</v>
      </c>
      <c r="G561" s="84" t="s">
        <v>6213</v>
      </c>
      <c r="H561" s="84" t="s">
        <v>6213</v>
      </c>
      <c r="I561" s="84" t="s">
        <v>6213</v>
      </c>
      <c r="J561" s="85" t="s">
        <v>6213</v>
      </c>
      <c r="K561" s="84">
        <v>0</v>
      </c>
      <c r="L561" s="84">
        <v>0</v>
      </c>
      <c r="M561" s="84">
        <v>1</v>
      </c>
      <c r="N561" s="85">
        <v>0</v>
      </c>
      <c r="O561" s="86"/>
    </row>
    <row r="562" spans="1:15" ht="17">
      <c r="A562" s="283"/>
      <c r="B562" s="283"/>
      <c r="C562" s="83" t="s">
        <v>2438</v>
      </c>
      <c r="D562" s="83"/>
      <c r="E562" s="84">
        <v>3</v>
      </c>
      <c r="F562" s="84" t="s">
        <v>6213</v>
      </c>
      <c r="G562" s="84">
        <v>2</v>
      </c>
      <c r="H562" s="84" t="s">
        <v>6213</v>
      </c>
      <c r="I562" s="84" t="s">
        <v>6213</v>
      </c>
      <c r="J562" s="85" t="s">
        <v>6213</v>
      </c>
      <c r="K562" s="84">
        <v>0</v>
      </c>
      <c r="L562" s="84">
        <v>1</v>
      </c>
      <c r="M562" s="84">
        <v>1</v>
      </c>
      <c r="N562" s="85">
        <v>3</v>
      </c>
      <c r="O562" s="86"/>
    </row>
    <row r="563" spans="1:15" ht="17">
      <c r="A563" s="283"/>
      <c r="B563" s="283"/>
      <c r="C563" s="83" t="s">
        <v>2440</v>
      </c>
      <c r="D563" s="83"/>
      <c r="E563" s="84">
        <v>1</v>
      </c>
      <c r="F563" s="84">
        <v>1</v>
      </c>
      <c r="G563" s="84" t="s">
        <v>6213</v>
      </c>
      <c r="H563" s="84" t="s">
        <v>6213</v>
      </c>
      <c r="I563" s="84" t="s">
        <v>6213</v>
      </c>
      <c r="J563" s="85" t="s">
        <v>6213</v>
      </c>
      <c r="K563" s="84">
        <v>2</v>
      </c>
      <c r="L563" s="84">
        <v>0</v>
      </c>
      <c r="M563" s="84">
        <v>0</v>
      </c>
      <c r="N563" s="85">
        <v>0</v>
      </c>
      <c r="O563" s="86"/>
    </row>
    <row r="564" spans="1:15" ht="17">
      <c r="A564" s="283"/>
      <c r="B564" s="283"/>
      <c r="C564" s="83" t="s">
        <v>2442</v>
      </c>
      <c r="D564" s="83"/>
      <c r="E564" s="84">
        <v>2</v>
      </c>
      <c r="F564" s="84" t="s">
        <v>6213</v>
      </c>
      <c r="G564" s="84">
        <v>1</v>
      </c>
      <c r="H564" s="84">
        <v>1</v>
      </c>
      <c r="I564" s="84" t="s">
        <v>6213</v>
      </c>
      <c r="J564" s="85" t="s">
        <v>6213</v>
      </c>
      <c r="K564" s="84">
        <v>0</v>
      </c>
      <c r="L564" s="84">
        <v>3</v>
      </c>
      <c r="M564" s="84">
        <v>1</v>
      </c>
      <c r="N564" s="85">
        <v>0</v>
      </c>
      <c r="O564" s="86"/>
    </row>
    <row r="565" spans="1:15" ht="17">
      <c r="A565" s="283"/>
      <c r="B565" s="283"/>
      <c r="C565" s="83" t="s">
        <v>6387</v>
      </c>
      <c r="D565" s="83"/>
      <c r="E565" s="84">
        <v>1</v>
      </c>
      <c r="F565" s="84" t="s">
        <v>6213</v>
      </c>
      <c r="G565" s="84" t="s">
        <v>6213</v>
      </c>
      <c r="H565" s="84" t="s">
        <v>6213</v>
      </c>
      <c r="I565" s="84" t="s">
        <v>6213</v>
      </c>
      <c r="J565" s="85" t="s">
        <v>6213</v>
      </c>
      <c r="K565" s="84">
        <v>0</v>
      </c>
      <c r="L565" s="84">
        <v>0</v>
      </c>
      <c r="M565" s="84">
        <v>0</v>
      </c>
      <c r="N565" s="85">
        <v>1</v>
      </c>
      <c r="O565" s="86"/>
    </row>
    <row r="566" spans="1:15" ht="17">
      <c r="A566" s="283"/>
      <c r="B566" s="283"/>
      <c r="C566" s="83" t="s">
        <v>6388</v>
      </c>
      <c r="D566" s="83"/>
      <c r="E566" s="84" t="s">
        <v>6213</v>
      </c>
      <c r="F566" s="84">
        <v>2</v>
      </c>
      <c r="G566" s="84" t="s">
        <v>6213</v>
      </c>
      <c r="H566" s="84" t="s">
        <v>6213</v>
      </c>
      <c r="I566" s="84" t="s">
        <v>6213</v>
      </c>
      <c r="J566" s="85" t="s">
        <v>6213</v>
      </c>
      <c r="K566" s="84">
        <v>0</v>
      </c>
      <c r="L566" s="84">
        <v>0</v>
      </c>
      <c r="M566" s="84">
        <v>0</v>
      </c>
      <c r="N566" s="85">
        <v>2</v>
      </c>
      <c r="O566" s="86"/>
    </row>
    <row r="567" spans="1:15" ht="17">
      <c r="A567" s="283"/>
      <c r="B567" s="283"/>
      <c r="C567" s="83" t="s">
        <v>2394</v>
      </c>
      <c r="D567" s="83"/>
      <c r="E567" s="84">
        <v>2</v>
      </c>
      <c r="F567" s="84" t="s">
        <v>6213</v>
      </c>
      <c r="G567" s="84" t="s">
        <v>6213</v>
      </c>
      <c r="H567" s="84" t="s">
        <v>6213</v>
      </c>
      <c r="I567" s="84" t="s">
        <v>6213</v>
      </c>
      <c r="J567" s="85" t="s">
        <v>6213</v>
      </c>
      <c r="K567" s="84">
        <v>0</v>
      </c>
      <c r="L567" s="84">
        <v>0</v>
      </c>
      <c r="M567" s="84">
        <v>2</v>
      </c>
      <c r="N567" s="85">
        <v>0</v>
      </c>
      <c r="O567" s="86"/>
    </row>
    <row r="568" spans="1:15" ht="17">
      <c r="A568" s="283"/>
      <c r="B568" s="283"/>
      <c r="C568" s="83" t="s">
        <v>6389</v>
      </c>
      <c r="D568" s="83"/>
      <c r="E568" s="84">
        <v>1</v>
      </c>
      <c r="F568" s="84" t="s">
        <v>6213</v>
      </c>
      <c r="G568" s="84" t="s">
        <v>6213</v>
      </c>
      <c r="H568" s="84" t="s">
        <v>6213</v>
      </c>
      <c r="I568" s="84" t="s">
        <v>6213</v>
      </c>
      <c r="J568" s="85" t="s">
        <v>6213</v>
      </c>
      <c r="K568" s="84">
        <v>0</v>
      </c>
      <c r="L568" s="84">
        <v>0</v>
      </c>
      <c r="M568" s="84">
        <v>0</v>
      </c>
      <c r="N568" s="85">
        <v>1</v>
      </c>
      <c r="O568" s="86"/>
    </row>
    <row r="569" spans="1:15" ht="17">
      <c r="A569" s="283"/>
      <c r="B569" s="283"/>
      <c r="C569" s="83" t="s">
        <v>5410</v>
      </c>
      <c r="D569" s="83"/>
      <c r="E569" s="84" t="s">
        <v>6213</v>
      </c>
      <c r="F569" s="84">
        <v>1</v>
      </c>
      <c r="G569" s="84" t="s">
        <v>6213</v>
      </c>
      <c r="H569" s="84" t="s">
        <v>6213</v>
      </c>
      <c r="I569" s="84" t="s">
        <v>6213</v>
      </c>
      <c r="J569" s="85" t="s">
        <v>6213</v>
      </c>
      <c r="K569" s="84">
        <v>0</v>
      </c>
      <c r="L569" s="84">
        <v>0</v>
      </c>
      <c r="M569" s="84">
        <v>0</v>
      </c>
      <c r="N569" s="85">
        <v>1</v>
      </c>
      <c r="O569" s="86"/>
    </row>
    <row r="570" spans="1:15" ht="17">
      <c r="A570" s="283"/>
      <c r="B570" s="283"/>
      <c r="C570" s="83" t="s">
        <v>1961</v>
      </c>
      <c r="D570" s="83"/>
      <c r="E570" s="84" t="s">
        <v>6213</v>
      </c>
      <c r="F570" s="84" t="s">
        <v>6213</v>
      </c>
      <c r="G570" s="84" t="s">
        <v>6213</v>
      </c>
      <c r="H570" s="84">
        <v>1</v>
      </c>
      <c r="I570" s="84" t="s">
        <v>6213</v>
      </c>
      <c r="J570" s="85" t="s">
        <v>6213</v>
      </c>
      <c r="K570" s="84">
        <v>0</v>
      </c>
      <c r="L570" s="84">
        <v>0</v>
      </c>
      <c r="M570" s="84">
        <v>0</v>
      </c>
      <c r="N570" s="85">
        <v>1</v>
      </c>
      <c r="O570" s="86"/>
    </row>
    <row r="571" spans="1:15" ht="17">
      <c r="A571" s="283"/>
      <c r="B571" s="283"/>
      <c r="C571" s="83" t="s">
        <v>5492</v>
      </c>
      <c r="D571" s="83"/>
      <c r="E571" s="84">
        <v>1</v>
      </c>
      <c r="F571" s="84" t="s">
        <v>6213</v>
      </c>
      <c r="G571" s="84" t="s">
        <v>6213</v>
      </c>
      <c r="H571" s="84" t="s">
        <v>6213</v>
      </c>
      <c r="I571" s="84" t="s">
        <v>6213</v>
      </c>
      <c r="J571" s="85" t="s">
        <v>6213</v>
      </c>
      <c r="K571" s="84">
        <v>1</v>
      </c>
      <c r="L571" s="84">
        <v>0</v>
      </c>
      <c r="M571" s="84">
        <v>0</v>
      </c>
      <c r="N571" s="85">
        <v>0</v>
      </c>
      <c r="O571" s="86"/>
    </row>
    <row r="572" spans="1:15" ht="17">
      <c r="A572" s="283"/>
      <c r="B572" s="283"/>
      <c r="C572" s="83" t="s">
        <v>2445</v>
      </c>
      <c r="D572" s="83"/>
      <c r="E572" s="84">
        <v>4</v>
      </c>
      <c r="F572" s="84">
        <v>1</v>
      </c>
      <c r="G572" s="84" t="s">
        <v>6213</v>
      </c>
      <c r="H572" s="84" t="s">
        <v>6213</v>
      </c>
      <c r="I572" s="84" t="s">
        <v>6213</v>
      </c>
      <c r="J572" s="85" t="s">
        <v>6213</v>
      </c>
      <c r="K572" s="84">
        <v>0</v>
      </c>
      <c r="L572" s="84">
        <v>0</v>
      </c>
      <c r="M572" s="84">
        <v>4</v>
      </c>
      <c r="N572" s="85">
        <v>1</v>
      </c>
      <c r="O572" s="86"/>
    </row>
    <row r="573" spans="1:15" ht="17">
      <c r="A573" s="283"/>
      <c r="B573" s="283"/>
      <c r="C573" s="83" t="s">
        <v>6390</v>
      </c>
      <c r="D573" s="83"/>
      <c r="E573" s="84" t="s">
        <v>6213</v>
      </c>
      <c r="F573" s="84" t="s">
        <v>6213</v>
      </c>
      <c r="G573" s="84" t="s">
        <v>6213</v>
      </c>
      <c r="H573" s="84">
        <v>1</v>
      </c>
      <c r="I573" s="84" t="s">
        <v>6213</v>
      </c>
      <c r="J573" s="85" t="s">
        <v>6213</v>
      </c>
      <c r="K573" s="84">
        <v>0</v>
      </c>
      <c r="L573" s="84">
        <v>1</v>
      </c>
      <c r="M573" s="84">
        <v>0</v>
      </c>
      <c r="N573" s="85">
        <v>0</v>
      </c>
      <c r="O573" s="86"/>
    </row>
    <row r="574" spans="1:15" ht="17">
      <c r="A574" s="283"/>
      <c r="B574" s="283"/>
      <c r="C574" s="83" t="s">
        <v>3789</v>
      </c>
      <c r="D574" s="83"/>
      <c r="E574" s="84" t="s">
        <v>6213</v>
      </c>
      <c r="F574" s="84">
        <v>1</v>
      </c>
      <c r="G574" s="84" t="s">
        <v>6213</v>
      </c>
      <c r="H574" s="84" t="s">
        <v>6213</v>
      </c>
      <c r="I574" s="84" t="s">
        <v>6213</v>
      </c>
      <c r="J574" s="85" t="s">
        <v>6213</v>
      </c>
      <c r="K574" s="84">
        <v>0</v>
      </c>
      <c r="L574" s="84">
        <v>1</v>
      </c>
      <c r="M574" s="84">
        <v>0</v>
      </c>
      <c r="N574" s="85">
        <v>0</v>
      </c>
      <c r="O574" s="86"/>
    </row>
    <row r="575" spans="1:15" ht="17">
      <c r="A575" s="283"/>
      <c r="B575" s="283"/>
      <c r="C575" s="83" t="s">
        <v>6391</v>
      </c>
      <c r="D575" s="83"/>
      <c r="E575" s="84" t="s">
        <v>6213</v>
      </c>
      <c r="F575" s="84" t="s">
        <v>6213</v>
      </c>
      <c r="G575" s="84" t="s">
        <v>6213</v>
      </c>
      <c r="H575" s="84">
        <v>1</v>
      </c>
      <c r="I575" s="84" t="s">
        <v>6213</v>
      </c>
      <c r="J575" s="85" t="s">
        <v>6213</v>
      </c>
      <c r="K575" s="84">
        <v>0</v>
      </c>
      <c r="L575" s="84">
        <v>0</v>
      </c>
      <c r="M575" s="84">
        <v>1</v>
      </c>
      <c r="N575" s="85">
        <v>0</v>
      </c>
      <c r="O575" s="86"/>
    </row>
    <row r="576" spans="1:15" ht="17">
      <c r="A576" s="283"/>
      <c r="B576" s="284"/>
      <c r="C576" s="83" t="s">
        <v>5496</v>
      </c>
      <c r="D576" s="83"/>
      <c r="E576" s="84">
        <v>2</v>
      </c>
      <c r="F576" s="84" t="s">
        <v>6213</v>
      </c>
      <c r="G576" s="84" t="s">
        <v>6213</v>
      </c>
      <c r="H576" s="84" t="s">
        <v>6213</v>
      </c>
      <c r="I576" s="84" t="s">
        <v>6213</v>
      </c>
      <c r="J576" s="85" t="s">
        <v>6213</v>
      </c>
      <c r="K576" s="84">
        <v>2</v>
      </c>
      <c r="L576" s="84">
        <v>0</v>
      </c>
      <c r="M576" s="84">
        <v>0</v>
      </c>
      <c r="N576" s="85">
        <v>0</v>
      </c>
      <c r="O576" s="86"/>
    </row>
    <row r="577" spans="1:15" ht="17">
      <c r="A577" s="283"/>
      <c r="B577" s="282" t="s">
        <v>1963</v>
      </c>
      <c r="C577" s="285"/>
      <c r="D577" s="286"/>
      <c r="E577" s="77">
        <v>14</v>
      </c>
      <c r="F577" s="77">
        <v>1</v>
      </c>
      <c r="G577" s="77">
        <v>2</v>
      </c>
      <c r="H577" s="77" t="s">
        <v>6213</v>
      </c>
      <c r="I577" s="77">
        <v>2</v>
      </c>
      <c r="J577" s="78">
        <v>1</v>
      </c>
      <c r="K577" s="77"/>
      <c r="L577" s="77"/>
      <c r="M577" s="77"/>
      <c r="N577" s="78"/>
      <c r="O577" s="81"/>
    </row>
    <row r="578" spans="1:15" ht="17">
      <c r="A578" s="283"/>
      <c r="B578" s="283"/>
      <c r="C578" s="83" t="s">
        <v>5497</v>
      </c>
      <c r="D578" s="83"/>
      <c r="E578" s="84">
        <v>5</v>
      </c>
      <c r="F578" s="84" t="s">
        <v>6213</v>
      </c>
      <c r="G578" s="84" t="s">
        <v>6213</v>
      </c>
      <c r="H578" s="84" t="s">
        <v>6213</v>
      </c>
      <c r="I578" s="84">
        <v>1</v>
      </c>
      <c r="J578" s="85" t="s">
        <v>6213</v>
      </c>
      <c r="K578" s="84">
        <v>4</v>
      </c>
      <c r="L578" s="84">
        <v>2</v>
      </c>
      <c r="M578" s="84">
        <v>0</v>
      </c>
      <c r="N578" s="85" t="s">
        <v>4218</v>
      </c>
      <c r="O578" s="86"/>
    </row>
    <row r="579" spans="1:15" ht="17">
      <c r="A579" s="283"/>
      <c r="B579" s="283"/>
      <c r="C579" s="83" t="s">
        <v>5411</v>
      </c>
      <c r="D579" s="83"/>
      <c r="E579" s="84" t="s">
        <v>6213</v>
      </c>
      <c r="F579" s="84" t="s">
        <v>6213</v>
      </c>
      <c r="G579" s="84">
        <v>1</v>
      </c>
      <c r="H579" s="84" t="s">
        <v>6213</v>
      </c>
      <c r="I579" s="84" t="s">
        <v>6213</v>
      </c>
      <c r="J579" s="85" t="s">
        <v>6213</v>
      </c>
      <c r="K579" s="84">
        <v>0</v>
      </c>
      <c r="L579" s="84">
        <v>1</v>
      </c>
      <c r="M579" s="84">
        <v>0</v>
      </c>
      <c r="N579" s="85">
        <v>0</v>
      </c>
      <c r="O579" s="86"/>
    </row>
    <row r="580" spans="1:15" ht="17">
      <c r="A580" s="283"/>
      <c r="B580" s="283"/>
      <c r="C580" s="83" t="s">
        <v>1923</v>
      </c>
      <c r="D580" s="83"/>
      <c r="E580" s="84">
        <v>2</v>
      </c>
      <c r="F580" s="84" t="s">
        <v>6213</v>
      </c>
      <c r="G580" s="84" t="s">
        <v>6213</v>
      </c>
      <c r="H580" s="84" t="s">
        <v>6213</v>
      </c>
      <c r="I580" s="84" t="s">
        <v>6213</v>
      </c>
      <c r="J580" s="85" t="s">
        <v>6213</v>
      </c>
      <c r="K580" s="84">
        <v>1</v>
      </c>
      <c r="L580" s="84">
        <v>0</v>
      </c>
      <c r="M580" s="84">
        <v>0</v>
      </c>
      <c r="N580" s="85">
        <v>1</v>
      </c>
      <c r="O580" s="86"/>
    </row>
    <row r="581" spans="1:15" ht="17">
      <c r="A581" s="283"/>
      <c r="B581" s="283"/>
      <c r="C581" s="83" t="s">
        <v>6392</v>
      </c>
      <c r="D581" s="83"/>
      <c r="E581" s="84">
        <v>2</v>
      </c>
      <c r="F581" s="84">
        <v>1</v>
      </c>
      <c r="G581" s="84" t="s">
        <v>6213</v>
      </c>
      <c r="H581" s="84" t="s">
        <v>6213</v>
      </c>
      <c r="I581" s="84" t="s">
        <v>6213</v>
      </c>
      <c r="J581" s="85" t="s">
        <v>6213</v>
      </c>
      <c r="K581" s="84">
        <v>1</v>
      </c>
      <c r="L581" s="84">
        <v>1</v>
      </c>
      <c r="M581" s="84">
        <v>0</v>
      </c>
      <c r="N581" s="85">
        <v>1</v>
      </c>
      <c r="O581" s="86"/>
    </row>
    <row r="582" spans="1:15" ht="17">
      <c r="A582" s="283"/>
      <c r="B582" s="283"/>
      <c r="C582" s="83" t="s">
        <v>2577</v>
      </c>
      <c r="D582" s="83"/>
      <c r="E582" s="84">
        <v>1</v>
      </c>
      <c r="F582" s="84" t="s">
        <v>6213</v>
      </c>
      <c r="G582" s="84" t="s">
        <v>6213</v>
      </c>
      <c r="H582" s="84" t="s">
        <v>6213</v>
      </c>
      <c r="I582" s="84" t="s">
        <v>6213</v>
      </c>
      <c r="J582" s="85" t="s">
        <v>6213</v>
      </c>
      <c r="K582" s="84">
        <v>0</v>
      </c>
      <c r="L582" s="84">
        <v>0</v>
      </c>
      <c r="M582" s="84">
        <v>1</v>
      </c>
      <c r="N582" s="85">
        <v>0</v>
      </c>
      <c r="O582" s="86"/>
    </row>
    <row r="583" spans="1:15" ht="17">
      <c r="A583" s="283"/>
      <c r="B583" s="283"/>
      <c r="C583" s="83" t="s">
        <v>1934</v>
      </c>
      <c r="D583" s="83"/>
      <c r="E583" s="84">
        <v>1</v>
      </c>
      <c r="F583" s="84" t="s">
        <v>6213</v>
      </c>
      <c r="G583" s="84" t="s">
        <v>6213</v>
      </c>
      <c r="H583" s="84" t="s">
        <v>6213</v>
      </c>
      <c r="I583" s="84" t="s">
        <v>6213</v>
      </c>
      <c r="J583" s="85" t="s">
        <v>6213</v>
      </c>
      <c r="K583" s="84">
        <v>0</v>
      </c>
      <c r="L583" s="84">
        <v>0</v>
      </c>
      <c r="M583" s="84">
        <v>1</v>
      </c>
      <c r="N583" s="85">
        <v>0</v>
      </c>
      <c r="O583" s="86"/>
    </row>
    <row r="584" spans="1:15" ht="17">
      <c r="A584" s="283"/>
      <c r="B584" s="283"/>
      <c r="C584" s="83" t="s">
        <v>5500</v>
      </c>
      <c r="D584" s="83"/>
      <c r="E584" s="84">
        <v>2</v>
      </c>
      <c r="F584" s="84" t="s">
        <v>6213</v>
      </c>
      <c r="G584" s="84">
        <v>1</v>
      </c>
      <c r="H584" s="84" t="s">
        <v>6213</v>
      </c>
      <c r="I584" s="84">
        <v>1</v>
      </c>
      <c r="J584" s="85">
        <v>1</v>
      </c>
      <c r="K584" s="84">
        <v>0</v>
      </c>
      <c r="L584" s="84">
        <v>2</v>
      </c>
      <c r="M584" s="84">
        <v>2</v>
      </c>
      <c r="N584" s="85">
        <v>1</v>
      </c>
      <c r="O584" s="86"/>
    </row>
    <row r="585" spans="1:15" ht="17">
      <c r="A585" s="283"/>
      <c r="B585" s="284"/>
      <c r="C585" s="83" t="s">
        <v>6393</v>
      </c>
      <c r="D585" s="83"/>
      <c r="E585" s="84">
        <v>1</v>
      </c>
      <c r="F585" s="84" t="s">
        <v>6213</v>
      </c>
      <c r="G585" s="84" t="s">
        <v>6213</v>
      </c>
      <c r="H585" s="84" t="s">
        <v>6213</v>
      </c>
      <c r="I585" s="84" t="s">
        <v>6213</v>
      </c>
      <c r="J585" s="85" t="s">
        <v>6213</v>
      </c>
      <c r="K585" s="84">
        <v>0</v>
      </c>
      <c r="L585" s="84">
        <v>0</v>
      </c>
      <c r="M585" s="84">
        <v>1</v>
      </c>
      <c r="N585" s="85">
        <v>0</v>
      </c>
      <c r="O585" s="86"/>
    </row>
    <row r="586" spans="1:15" ht="17">
      <c r="A586" s="283"/>
      <c r="B586" s="282" t="s">
        <v>2259</v>
      </c>
      <c r="C586" s="285"/>
      <c r="D586" s="286"/>
      <c r="E586" s="77">
        <v>1</v>
      </c>
      <c r="F586" s="77" t="s">
        <v>6213</v>
      </c>
      <c r="G586" s="77">
        <v>1</v>
      </c>
      <c r="H586" s="77" t="s">
        <v>6213</v>
      </c>
      <c r="I586" s="77" t="s">
        <v>6213</v>
      </c>
      <c r="J586" s="78" t="s">
        <v>6213</v>
      </c>
      <c r="K586" s="79"/>
      <c r="L586" s="79"/>
      <c r="M586" s="77"/>
      <c r="N586" s="78"/>
      <c r="O586" s="81"/>
    </row>
    <row r="587" spans="1:15" ht="17">
      <c r="A587" s="284"/>
      <c r="B587" s="284"/>
      <c r="C587" s="83" t="s">
        <v>2453</v>
      </c>
      <c r="D587" s="83"/>
      <c r="E587" s="84">
        <v>1</v>
      </c>
      <c r="F587" s="84" t="s">
        <v>6213</v>
      </c>
      <c r="G587" s="84">
        <v>1</v>
      </c>
      <c r="H587" s="84" t="s">
        <v>6213</v>
      </c>
      <c r="I587" s="84" t="s">
        <v>6213</v>
      </c>
      <c r="J587" s="85" t="s">
        <v>6213</v>
      </c>
      <c r="K587" s="84">
        <v>0</v>
      </c>
      <c r="L587" s="84">
        <v>0</v>
      </c>
      <c r="M587" s="84">
        <v>1</v>
      </c>
      <c r="N587" s="85">
        <v>1</v>
      </c>
      <c r="O587" s="86"/>
    </row>
    <row r="588" spans="1:15" ht="17">
      <c r="A588" s="282" t="s">
        <v>64</v>
      </c>
      <c r="B588" s="285" t="s">
        <v>1904</v>
      </c>
      <c r="C588" s="287"/>
      <c r="D588" s="286"/>
      <c r="E588" s="77">
        <v>31</v>
      </c>
      <c r="F588" s="77" t="s">
        <v>6213</v>
      </c>
      <c r="G588" s="77">
        <v>5</v>
      </c>
      <c r="H588" s="77" t="s">
        <v>6213</v>
      </c>
      <c r="I588" s="77" t="s">
        <v>6213</v>
      </c>
      <c r="J588" s="78" t="s">
        <v>6213</v>
      </c>
      <c r="K588" s="77"/>
      <c r="L588" s="77"/>
      <c r="M588" s="77"/>
      <c r="N588" s="78"/>
      <c r="O588" s="81"/>
    </row>
    <row r="589" spans="1:15" ht="17">
      <c r="A589" s="283"/>
      <c r="B589" s="282" t="s">
        <v>1905</v>
      </c>
      <c r="C589" s="285"/>
      <c r="D589" s="286"/>
      <c r="E589" s="77">
        <v>31</v>
      </c>
      <c r="F589" s="77" t="s">
        <v>6213</v>
      </c>
      <c r="G589" s="77">
        <v>5</v>
      </c>
      <c r="H589" s="77" t="s">
        <v>6213</v>
      </c>
      <c r="I589" s="77" t="s">
        <v>6213</v>
      </c>
      <c r="J589" s="78" t="s">
        <v>6213</v>
      </c>
      <c r="K589" s="77"/>
      <c r="L589" s="77"/>
      <c r="M589" s="77"/>
      <c r="N589" s="78"/>
      <c r="O589" s="81"/>
    </row>
    <row r="590" spans="1:15" ht="17">
      <c r="A590" s="284"/>
      <c r="B590" s="284"/>
      <c r="C590" s="83" t="s">
        <v>6394</v>
      </c>
      <c r="D590" s="83"/>
      <c r="E590" s="84">
        <v>31</v>
      </c>
      <c r="F590" s="84" t="s">
        <v>6213</v>
      </c>
      <c r="G590" s="84">
        <v>5</v>
      </c>
      <c r="H590" s="84" t="s">
        <v>6213</v>
      </c>
      <c r="I590" s="84" t="s">
        <v>6213</v>
      </c>
      <c r="J590" s="85" t="s">
        <v>6213</v>
      </c>
      <c r="K590" s="84">
        <v>7</v>
      </c>
      <c r="L590" s="84">
        <v>8</v>
      </c>
      <c r="M590" s="84">
        <v>10</v>
      </c>
      <c r="N590" s="85">
        <v>11</v>
      </c>
      <c r="O590" s="86">
        <v>966438</v>
      </c>
    </row>
    <row r="591" spans="1:15">
      <c r="A591" s="282" t="s">
        <v>68</v>
      </c>
      <c r="B591" s="285" t="s">
        <v>1904</v>
      </c>
      <c r="C591" s="287"/>
      <c r="D591" s="286"/>
      <c r="E591" s="77">
        <v>27</v>
      </c>
      <c r="F591" s="77">
        <v>7</v>
      </c>
      <c r="G591" s="77">
        <v>6</v>
      </c>
      <c r="H591" s="77">
        <v>1</v>
      </c>
      <c r="I591" s="77">
        <v>1</v>
      </c>
      <c r="J591" s="78">
        <v>1</v>
      </c>
      <c r="K591" s="77"/>
      <c r="L591" s="77"/>
      <c r="M591" s="77"/>
      <c r="N591" s="78"/>
      <c r="O591" s="81"/>
    </row>
    <row r="592" spans="1:15" ht="17">
      <c r="A592" s="283"/>
      <c r="B592" s="282" t="s">
        <v>1905</v>
      </c>
      <c r="C592" s="285"/>
      <c r="D592" s="286"/>
      <c r="E592" s="77">
        <v>25</v>
      </c>
      <c r="F592" s="77">
        <v>6</v>
      </c>
      <c r="G592" s="77">
        <v>4</v>
      </c>
      <c r="H592" s="77" t="s">
        <v>6213</v>
      </c>
      <c r="I592" s="77">
        <v>1</v>
      </c>
      <c r="J592" s="78">
        <v>1</v>
      </c>
      <c r="K592" s="77"/>
      <c r="L592" s="77"/>
      <c r="M592" s="77"/>
      <c r="N592" s="78"/>
      <c r="O592" s="81"/>
    </row>
    <row r="593" spans="1:15" ht="17">
      <c r="A593" s="283"/>
      <c r="B593" s="283"/>
      <c r="C593" s="83" t="s">
        <v>6395</v>
      </c>
      <c r="D593" s="83"/>
      <c r="E593" s="84">
        <v>10</v>
      </c>
      <c r="F593" s="84">
        <v>5</v>
      </c>
      <c r="G593" s="84">
        <v>2</v>
      </c>
      <c r="H593" s="84" t="s">
        <v>6213</v>
      </c>
      <c r="I593" s="84">
        <v>1</v>
      </c>
      <c r="J593" s="85">
        <v>1</v>
      </c>
      <c r="K593" s="84">
        <v>2</v>
      </c>
      <c r="L593" s="84">
        <v>7</v>
      </c>
      <c r="M593" s="84">
        <v>4</v>
      </c>
      <c r="N593" s="85">
        <v>6</v>
      </c>
      <c r="O593" s="86">
        <v>231223</v>
      </c>
    </row>
    <row r="594" spans="1:15" ht="17">
      <c r="A594" s="283"/>
      <c r="B594" s="283"/>
      <c r="C594" s="83" t="s">
        <v>2458</v>
      </c>
      <c r="D594" s="83"/>
      <c r="E594" s="84">
        <v>1</v>
      </c>
      <c r="F594" s="84" t="s">
        <v>6213</v>
      </c>
      <c r="G594" s="84" t="s">
        <v>6213</v>
      </c>
      <c r="H594" s="84" t="s">
        <v>6213</v>
      </c>
      <c r="I594" s="84" t="s">
        <v>6213</v>
      </c>
      <c r="J594" s="85" t="s">
        <v>6213</v>
      </c>
      <c r="K594" s="84">
        <v>0</v>
      </c>
      <c r="L594" s="84">
        <v>1</v>
      </c>
      <c r="M594" s="84">
        <v>0</v>
      </c>
      <c r="N594" s="85">
        <v>0</v>
      </c>
      <c r="O594" s="86">
        <v>15773</v>
      </c>
    </row>
    <row r="595" spans="1:15" ht="17">
      <c r="A595" s="283"/>
      <c r="B595" s="283"/>
      <c r="C595" s="83" t="s">
        <v>2459</v>
      </c>
      <c r="D595" s="83"/>
      <c r="E595" s="84">
        <v>5</v>
      </c>
      <c r="F595" s="84" t="s">
        <v>6213</v>
      </c>
      <c r="G595" s="84" t="s">
        <v>6213</v>
      </c>
      <c r="H595" s="84" t="s">
        <v>6213</v>
      </c>
      <c r="I595" s="84" t="s">
        <v>6213</v>
      </c>
      <c r="J595" s="85" t="s">
        <v>6213</v>
      </c>
      <c r="K595" s="84">
        <v>0</v>
      </c>
      <c r="L595" s="84">
        <v>2</v>
      </c>
      <c r="M595" s="84">
        <v>2</v>
      </c>
      <c r="N595" s="85">
        <v>1</v>
      </c>
      <c r="O595" s="86">
        <v>53405</v>
      </c>
    </row>
    <row r="596" spans="1:15" ht="17">
      <c r="A596" s="283"/>
      <c r="B596" s="283"/>
      <c r="C596" s="83" t="s">
        <v>5506</v>
      </c>
      <c r="D596" s="83"/>
      <c r="E596" s="84">
        <v>1</v>
      </c>
      <c r="F596" s="84" t="s">
        <v>6213</v>
      </c>
      <c r="G596" s="84" t="s">
        <v>6213</v>
      </c>
      <c r="H596" s="84" t="s">
        <v>6213</v>
      </c>
      <c r="I596" s="84" t="s">
        <v>6213</v>
      </c>
      <c r="J596" s="85" t="s">
        <v>6213</v>
      </c>
      <c r="K596" s="84">
        <v>0</v>
      </c>
      <c r="L596" s="84">
        <v>1</v>
      </c>
      <c r="M596" s="84">
        <v>0</v>
      </c>
      <c r="N596" s="85">
        <v>0</v>
      </c>
      <c r="O596" s="86">
        <v>5505</v>
      </c>
    </row>
    <row r="597" spans="1:15" ht="17">
      <c r="A597" s="283"/>
      <c r="B597" s="283"/>
      <c r="C597" s="83" t="s">
        <v>5509</v>
      </c>
      <c r="D597" s="83"/>
      <c r="E597" s="84">
        <v>1</v>
      </c>
      <c r="F597" s="84" t="s">
        <v>6213</v>
      </c>
      <c r="G597" s="84" t="s">
        <v>6213</v>
      </c>
      <c r="H597" s="84" t="s">
        <v>6213</v>
      </c>
      <c r="I597" s="84" t="s">
        <v>6213</v>
      </c>
      <c r="J597" s="85" t="s">
        <v>6213</v>
      </c>
      <c r="K597" s="84">
        <v>0</v>
      </c>
      <c r="L597" s="84">
        <v>1</v>
      </c>
      <c r="M597" s="84">
        <v>0</v>
      </c>
      <c r="N597" s="85">
        <v>0</v>
      </c>
      <c r="O597" s="86">
        <v>12120</v>
      </c>
    </row>
    <row r="598" spans="1:15" ht="17">
      <c r="A598" s="283"/>
      <c r="B598" s="283"/>
      <c r="C598" s="83" t="s">
        <v>6396</v>
      </c>
      <c r="D598" s="83"/>
      <c r="E598" s="84">
        <v>1</v>
      </c>
      <c r="F598" s="84" t="s">
        <v>6213</v>
      </c>
      <c r="G598" s="84" t="s">
        <v>6213</v>
      </c>
      <c r="H598" s="84" t="s">
        <v>6213</v>
      </c>
      <c r="I598" s="84" t="s">
        <v>6213</v>
      </c>
      <c r="J598" s="85" t="s">
        <v>6213</v>
      </c>
      <c r="K598" s="84">
        <v>1</v>
      </c>
      <c r="L598" s="84">
        <v>0</v>
      </c>
      <c r="M598" s="84">
        <v>0</v>
      </c>
      <c r="N598" s="85">
        <v>0</v>
      </c>
      <c r="O598" s="86">
        <v>2872</v>
      </c>
    </row>
    <row r="599" spans="1:15" ht="17">
      <c r="A599" s="283"/>
      <c r="B599" s="283"/>
      <c r="C599" s="83" t="s">
        <v>6397</v>
      </c>
      <c r="D599" s="83"/>
      <c r="E599" s="84">
        <v>2</v>
      </c>
      <c r="F599" s="84" t="s">
        <v>6213</v>
      </c>
      <c r="G599" s="84" t="s">
        <v>6213</v>
      </c>
      <c r="H599" s="84" t="s">
        <v>6213</v>
      </c>
      <c r="I599" s="84" t="s">
        <v>6213</v>
      </c>
      <c r="J599" s="85" t="s">
        <v>6213</v>
      </c>
      <c r="K599" s="84">
        <v>1</v>
      </c>
      <c r="L599" s="84">
        <v>0</v>
      </c>
      <c r="M599" s="84">
        <v>1</v>
      </c>
      <c r="N599" s="85">
        <v>0</v>
      </c>
      <c r="O599" s="86">
        <v>119203</v>
      </c>
    </row>
    <row r="600" spans="1:15" ht="17">
      <c r="A600" s="283"/>
      <c r="B600" s="283"/>
      <c r="C600" s="83" t="s">
        <v>2461</v>
      </c>
      <c r="D600" s="83"/>
      <c r="E600" s="84" t="s">
        <v>6213</v>
      </c>
      <c r="F600" s="84" t="s">
        <v>6213</v>
      </c>
      <c r="G600" s="84">
        <v>1</v>
      </c>
      <c r="H600" s="84" t="s">
        <v>6213</v>
      </c>
      <c r="I600" s="84" t="s">
        <v>6213</v>
      </c>
      <c r="J600" s="85" t="s">
        <v>6213</v>
      </c>
      <c r="K600" s="84">
        <v>0</v>
      </c>
      <c r="L600" s="84">
        <v>1</v>
      </c>
      <c r="M600" s="84">
        <v>0</v>
      </c>
      <c r="N600" s="85">
        <v>0</v>
      </c>
      <c r="O600" s="86">
        <v>56900</v>
      </c>
    </row>
    <row r="601" spans="1:15" ht="17">
      <c r="A601" s="283"/>
      <c r="B601" s="283"/>
      <c r="C601" s="83" t="s">
        <v>2462</v>
      </c>
      <c r="D601" s="83"/>
      <c r="E601" s="84">
        <v>1</v>
      </c>
      <c r="F601" s="84" t="s">
        <v>6213</v>
      </c>
      <c r="G601" s="84" t="s">
        <v>6213</v>
      </c>
      <c r="H601" s="84" t="s">
        <v>6213</v>
      </c>
      <c r="I601" s="84" t="s">
        <v>6213</v>
      </c>
      <c r="J601" s="85" t="s">
        <v>6213</v>
      </c>
      <c r="K601" s="84">
        <v>0</v>
      </c>
      <c r="L601" s="84">
        <v>0</v>
      </c>
      <c r="M601" s="84">
        <v>0</v>
      </c>
      <c r="N601" s="85">
        <v>1</v>
      </c>
      <c r="O601" s="86">
        <v>29865</v>
      </c>
    </row>
    <row r="602" spans="1:15" ht="17">
      <c r="A602" s="283"/>
      <c r="B602" s="284"/>
      <c r="C602" s="83" t="s">
        <v>2463</v>
      </c>
      <c r="D602" s="83"/>
      <c r="E602" s="84">
        <v>3</v>
      </c>
      <c r="F602" s="84">
        <v>1</v>
      </c>
      <c r="G602" s="84">
        <v>1</v>
      </c>
      <c r="H602" s="84" t="s">
        <v>6213</v>
      </c>
      <c r="I602" s="84" t="s">
        <v>6213</v>
      </c>
      <c r="J602" s="85" t="s">
        <v>6213</v>
      </c>
      <c r="K602" s="84">
        <v>0</v>
      </c>
      <c r="L602" s="84">
        <v>2</v>
      </c>
      <c r="M602" s="84">
        <v>1</v>
      </c>
      <c r="N602" s="85">
        <v>2</v>
      </c>
      <c r="O602" s="86">
        <v>50872</v>
      </c>
    </row>
    <row r="603" spans="1:15" ht="17">
      <c r="A603" s="283"/>
      <c r="B603" s="282" t="s">
        <v>1955</v>
      </c>
      <c r="C603" s="285"/>
      <c r="D603" s="286"/>
      <c r="E603" s="77" t="s">
        <v>6213</v>
      </c>
      <c r="F603" s="77">
        <v>1</v>
      </c>
      <c r="G603" s="77" t="s">
        <v>6213</v>
      </c>
      <c r="H603" s="77" t="s">
        <v>6213</v>
      </c>
      <c r="I603" s="77" t="s">
        <v>6213</v>
      </c>
      <c r="J603" s="78" t="s">
        <v>6213</v>
      </c>
      <c r="K603" s="79"/>
      <c r="L603" s="77"/>
      <c r="M603" s="79"/>
      <c r="N603" s="80"/>
      <c r="O603" s="81"/>
    </row>
    <row r="604" spans="1:15" ht="17">
      <c r="A604" s="283"/>
      <c r="B604" s="284"/>
      <c r="C604" s="83" t="s">
        <v>6398</v>
      </c>
      <c r="D604" s="83"/>
      <c r="E604" s="84" t="s">
        <v>6213</v>
      </c>
      <c r="F604" s="84">
        <v>1</v>
      </c>
      <c r="G604" s="84" t="s">
        <v>6213</v>
      </c>
      <c r="H604" s="84" t="s">
        <v>6213</v>
      </c>
      <c r="I604" s="84" t="s">
        <v>6213</v>
      </c>
      <c r="J604" s="85" t="s">
        <v>6213</v>
      </c>
      <c r="K604" s="84">
        <v>0</v>
      </c>
      <c r="L604" s="84">
        <v>1</v>
      </c>
      <c r="M604" s="84">
        <v>0</v>
      </c>
      <c r="N604" s="85">
        <v>0</v>
      </c>
      <c r="O604" s="86"/>
    </row>
    <row r="605" spans="1:15" ht="17">
      <c r="A605" s="283"/>
      <c r="B605" s="282" t="s">
        <v>1963</v>
      </c>
      <c r="C605" s="285"/>
      <c r="D605" s="286"/>
      <c r="E605" s="77">
        <v>2</v>
      </c>
      <c r="F605" s="77" t="s">
        <v>6213</v>
      </c>
      <c r="G605" s="77">
        <v>2</v>
      </c>
      <c r="H605" s="77">
        <v>1</v>
      </c>
      <c r="I605" s="77" t="s">
        <v>6213</v>
      </c>
      <c r="J605" s="78" t="s">
        <v>6213</v>
      </c>
      <c r="K605" s="77"/>
      <c r="L605" s="77"/>
      <c r="M605" s="77"/>
      <c r="N605" s="78"/>
      <c r="O605" s="81"/>
    </row>
    <row r="606" spans="1:15" ht="17">
      <c r="A606" s="283"/>
      <c r="B606" s="283"/>
      <c r="C606" s="83" t="s">
        <v>2547</v>
      </c>
      <c r="D606" s="83"/>
      <c r="E606" s="84" t="s">
        <v>6213</v>
      </c>
      <c r="F606" s="84" t="s">
        <v>6213</v>
      </c>
      <c r="G606" s="84" t="s">
        <v>6213</v>
      </c>
      <c r="H606" s="84">
        <v>1</v>
      </c>
      <c r="I606" s="84" t="s">
        <v>6213</v>
      </c>
      <c r="J606" s="85" t="s">
        <v>6213</v>
      </c>
      <c r="K606" s="84">
        <v>0</v>
      </c>
      <c r="L606" s="84">
        <v>0</v>
      </c>
      <c r="M606" s="84">
        <v>0</v>
      </c>
      <c r="N606" s="85">
        <v>1</v>
      </c>
      <c r="O606" s="86"/>
    </row>
    <row r="607" spans="1:15" ht="17">
      <c r="A607" s="283"/>
      <c r="B607" s="283"/>
      <c r="C607" s="83" t="s">
        <v>6399</v>
      </c>
      <c r="D607" s="83"/>
      <c r="E607" s="84">
        <v>1</v>
      </c>
      <c r="F607" s="84" t="s">
        <v>6213</v>
      </c>
      <c r="G607" s="84">
        <v>1</v>
      </c>
      <c r="H607" s="84" t="s">
        <v>6213</v>
      </c>
      <c r="I607" s="84" t="s">
        <v>6213</v>
      </c>
      <c r="J607" s="85" t="s">
        <v>6213</v>
      </c>
      <c r="K607" s="84">
        <v>0</v>
      </c>
      <c r="L607" s="84">
        <v>1</v>
      </c>
      <c r="M607" s="84">
        <v>1</v>
      </c>
      <c r="N607" s="85">
        <v>0</v>
      </c>
      <c r="O607" s="86"/>
    </row>
    <row r="608" spans="1:15" ht="17">
      <c r="A608" s="283"/>
      <c r="B608" s="283"/>
      <c r="C608" s="83" t="s">
        <v>2824</v>
      </c>
      <c r="D608" s="83"/>
      <c r="E608" s="84" t="s">
        <v>6213</v>
      </c>
      <c r="F608" s="84" t="s">
        <v>6213</v>
      </c>
      <c r="G608" s="84">
        <v>1</v>
      </c>
      <c r="H608" s="84" t="s">
        <v>6213</v>
      </c>
      <c r="I608" s="84" t="s">
        <v>6213</v>
      </c>
      <c r="J608" s="85" t="s">
        <v>6213</v>
      </c>
      <c r="K608" s="84">
        <v>1</v>
      </c>
      <c r="L608" s="84">
        <v>0</v>
      </c>
      <c r="M608" s="84">
        <v>0</v>
      </c>
      <c r="N608" s="85">
        <v>0</v>
      </c>
      <c r="O608" s="86"/>
    </row>
    <row r="609" spans="1:15" ht="17">
      <c r="A609" s="284"/>
      <c r="B609" s="284"/>
      <c r="C609" s="83" t="s">
        <v>6400</v>
      </c>
      <c r="D609" s="83"/>
      <c r="E609" s="84">
        <v>1</v>
      </c>
      <c r="F609" s="84" t="s">
        <v>6213</v>
      </c>
      <c r="G609" s="84" t="s">
        <v>6213</v>
      </c>
      <c r="H609" s="84" t="s">
        <v>6213</v>
      </c>
      <c r="I609" s="84" t="s">
        <v>6213</v>
      </c>
      <c r="J609" s="85" t="s">
        <v>6213</v>
      </c>
      <c r="K609" s="84">
        <v>0</v>
      </c>
      <c r="L609" s="84">
        <v>1</v>
      </c>
      <c r="M609" s="84">
        <v>0</v>
      </c>
      <c r="N609" s="85">
        <v>0</v>
      </c>
      <c r="O609" s="86"/>
    </row>
    <row r="610" spans="1:15" ht="17">
      <c r="A610" s="282" t="s">
        <v>71</v>
      </c>
      <c r="B610" s="285" t="s">
        <v>1904</v>
      </c>
      <c r="C610" s="287"/>
      <c r="D610" s="286"/>
      <c r="E610" s="77">
        <v>38</v>
      </c>
      <c r="F610" s="77">
        <v>4</v>
      </c>
      <c r="G610" s="77">
        <v>11</v>
      </c>
      <c r="H610" s="77" t="s">
        <v>6213</v>
      </c>
      <c r="I610" s="77">
        <v>1</v>
      </c>
      <c r="J610" s="78">
        <v>2</v>
      </c>
      <c r="K610" s="77"/>
      <c r="L610" s="77"/>
      <c r="M610" s="77"/>
      <c r="N610" s="78"/>
      <c r="O610" s="81"/>
    </row>
    <row r="611" spans="1:15" ht="17">
      <c r="A611" s="283"/>
      <c r="B611" s="282" t="s">
        <v>1905</v>
      </c>
      <c r="C611" s="285"/>
      <c r="D611" s="286"/>
      <c r="E611" s="77">
        <v>35</v>
      </c>
      <c r="F611" s="77">
        <v>4</v>
      </c>
      <c r="G611" s="77">
        <v>10</v>
      </c>
      <c r="H611" s="77" t="s">
        <v>6213</v>
      </c>
      <c r="I611" s="77">
        <v>1</v>
      </c>
      <c r="J611" s="78">
        <v>2</v>
      </c>
      <c r="K611" s="77"/>
      <c r="L611" s="77"/>
      <c r="M611" s="77"/>
      <c r="N611" s="78"/>
      <c r="O611" s="81"/>
    </row>
    <row r="612" spans="1:15" ht="17">
      <c r="A612" s="283"/>
      <c r="B612" s="283"/>
      <c r="C612" s="83" t="s">
        <v>6401</v>
      </c>
      <c r="D612" s="83"/>
      <c r="E612" s="84">
        <v>2</v>
      </c>
      <c r="F612" s="84" t="s">
        <v>6213</v>
      </c>
      <c r="G612" s="84" t="s">
        <v>6213</v>
      </c>
      <c r="H612" s="84" t="s">
        <v>6213</v>
      </c>
      <c r="I612" s="84" t="s">
        <v>6213</v>
      </c>
      <c r="J612" s="85" t="s">
        <v>6213</v>
      </c>
      <c r="K612" s="84">
        <v>0</v>
      </c>
      <c r="L612" s="84" t="s">
        <v>4218</v>
      </c>
      <c r="M612" s="84">
        <v>2</v>
      </c>
      <c r="N612" s="85">
        <v>0</v>
      </c>
      <c r="O612" s="86">
        <v>74706</v>
      </c>
    </row>
    <row r="613" spans="1:15" ht="17">
      <c r="A613" s="283"/>
      <c r="B613" s="283"/>
      <c r="C613" s="83" t="s">
        <v>5790</v>
      </c>
      <c r="D613" s="83"/>
      <c r="E613" s="84">
        <v>1</v>
      </c>
      <c r="F613" s="84" t="s">
        <v>6213</v>
      </c>
      <c r="G613" s="84" t="s">
        <v>6213</v>
      </c>
      <c r="H613" s="84" t="s">
        <v>6213</v>
      </c>
      <c r="I613" s="84" t="s">
        <v>6213</v>
      </c>
      <c r="J613" s="85" t="s">
        <v>6213</v>
      </c>
      <c r="K613" s="84" t="s">
        <v>4218</v>
      </c>
      <c r="L613" s="84">
        <v>0</v>
      </c>
      <c r="M613" s="84">
        <v>0</v>
      </c>
      <c r="N613" s="85">
        <v>1</v>
      </c>
      <c r="O613" s="86">
        <v>197709</v>
      </c>
    </row>
    <row r="614" spans="1:15" ht="17">
      <c r="A614" s="283"/>
      <c r="B614" s="283"/>
      <c r="C614" s="83" t="s">
        <v>2472</v>
      </c>
      <c r="D614" s="83"/>
      <c r="E614" s="84">
        <v>1</v>
      </c>
      <c r="F614" s="84" t="s">
        <v>6213</v>
      </c>
      <c r="G614" s="84" t="s">
        <v>6213</v>
      </c>
      <c r="H614" s="84" t="s">
        <v>6213</v>
      </c>
      <c r="I614" s="84" t="s">
        <v>6213</v>
      </c>
      <c r="J614" s="85" t="s">
        <v>6213</v>
      </c>
      <c r="K614" s="84">
        <v>1</v>
      </c>
      <c r="L614" s="84">
        <v>0</v>
      </c>
      <c r="M614" s="84">
        <v>0</v>
      </c>
      <c r="N614" s="85">
        <v>0</v>
      </c>
      <c r="O614" s="86">
        <v>74665</v>
      </c>
    </row>
    <row r="615" spans="1:15" ht="17">
      <c r="A615" s="283"/>
      <c r="B615" s="283"/>
      <c r="C615" s="83" t="s">
        <v>6402</v>
      </c>
      <c r="D615" s="83"/>
      <c r="E615" s="84">
        <v>1</v>
      </c>
      <c r="F615" s="84" t="s">
        <v>6213</v>
      </c>
      <c r="G615" s="84" t="s">
        <v>6213</v>
      </c>
      <c r="H615" s="84" t="s">
        <v>6213</v>
      </c>
      <c r="I615" s="84" t="s">
        <v>6213</v>
      </c>
      <c r="J615" s="85" t="s">
        <v>6213</v>
      </c>
      <c r="K615" s="84">
        <v>0</v>
      </c>
      <c r="L615" s="84">
        <v>1</v>
      </c>
      <c r="M615" s="84">
        <v>0</v>
      </c>
      <c r="N615" s="85">
        <v>0</v>
      </c>
      <c r="O615" s="86">
        <v>3174</v>
      </c>
    </row>
    <row r="616" spans="1:15" ht="17">
      <c r="A616" s="283"/>
      <c r="B616" s="283"/>
      <c r="C616" s="83" t="s">
        <v>6149</v>
      </c>
      <c r="D616" s="83"/>
      <c r="E616" s="84">
        <v>1</v>
      </c>
      <c r="F616" s="84" t="s">
        <v>6213</v>
      </c>
      <c r="G616" s="84" t="s">
        <v>6213</v>
      </c>
      <c r="H616" s="84" t="s">
        <v>6213</v>
      </c>
      <c r="I616" s="84" t="s">
        <v>6213</v>
      </c>
      <c r="J616" s="85" t="s">
        <v>6213</v>
      </c>
      <c r="K616" s="84">
        <v>0</v>
      </c>
      <c r="L616" s="84">
        <v>0</v>
      </c>
      <c r="M616" s="84">
        <v>0</v>
      </c>
      <c r="N616" s="85">
        <v>1</v>
      </c>
      <c r="O616" s="86">
        <v>12123</v>
      </c>
    </row>
    <row r="617" spans="1:15" ht="17">
      <c r="A617" s="283"/>
      <c r="B617" s="283"/>
      <c r="C617" s="83" t="s">
        <v>6403</v>
      </c>
      <c r="D617" s="83"/>
      <c r="E617" s="84">
        <v>9</v>
      </c>
      <c r="F617" s="84">
        <v>3</v>
      </c>
      <c r="G617" s="84">
        <v>7</v>
      </c>
      <c r="H617" s="84" t="s">
        <v>6213</v>
      </c>
      <c r="I617" s="84" t="s">
        <v>6213</v>
      </c>
      <c r="J617" s="85">
        <v>2</v>
      </c>
      <c r="K617" s="84">
        <v>5</v>
      </c>
      <c r="L617" s="84">
        <v>7</v>
      </c>
      <c r="M617" s="84">
        <v>5</v>
      </c>
      <c r="N617" s="85">
        <v>4</v>
      </c>
      <c r="O617" s="86">
        <v>2693598</v>
      </c>
    </row>
    <row r="618" spans="1:15" ht="17">
      <c r="A618" s="283"/>
      <c r="B618" s="283"/>
      <c r="C618" s="83" t="s">
        <v>5519</v>
      </c>
      <c r="D618" s="83"/>
      <c r="E618" s="84">
        <v>1</v>
      </c>
      <c r="F618" s="84" t="s">
        <v>6213</v>
      </c>
      <c r="G618" s="84" t="s">
        <v>6213</v>
      </c>
      <c r="H618" s="84" t="s">
        <v>6213</v>
      </c>
      <c r="I618" s="84" t="s">
        <v>6213</v>
      </c>
      <c r="J618" s="85" t="s">
        <v>6213</v>
      </c>
      <c r="K618" s="84">
        <v>0</v>
      </c>
      <c r="L618" s="84">
        <v>0</v>
      </c>
      <c r="M618" s="84">
        <v>0</v>
      </c>
      <c r="N618" s="85">
        <v>1</v>
      </c>
      <c r="O618" s="86">
        <v>20328</v>
      </c>
    </row>
    <row r="619" spans="1:15" ht="17">
      <c r="A619" s="283"/>
      <c r="B619" s="283"/>
      <c r="C619" s="83" t="s">
        <v>5453</v>
      </c>
      <c r="D619" s="83"/>
      <c r="E619" s="84">
        <v>1</v>
      </c>
      <c r="F619" s="84" t="s">
        <v>6213</v>
      </c>
      <c r="G619" s="84" t="s">
        <v>6213</v>
      </c>
      <c r="H619" s="84" t="s">
        <v>6213</v>
      </c>
      <c r="I619" s="84" t="s">
        <v>6213</v>
      </c>
      <c r="J619" s="85" t="s">
        <v>6213</v>
      </c>
      <c r="K619" s="84">
        <v>1</v>
      </c>
      <c r="L619" s="84">
        <v>0</v>
      </c>
      <c r="M619" s="84">
        <v>0</v>
      </c>
      <c r="N619" s="85">
        <v>0</v>
      </c>
      <c r="O619" s="86">
        <v>21590</v>
      </c>
    </row>
    <row r="620" spans="1:15" ht="17">
      <c r="A620" s="283"/>
      <c r="B620" s="283"/>
      <c r="C620" s="83" t="s">
        <v>1923</v>
      </c>
      <c r="D620" s="83"/>
      <c r="E620" s="84">
        <v>1</v>
      </c>
      <c r="F620" s="84" t="s">
        <v>6213</v>
      </c>
      <c r="G620" s="84" t="s">
        <v>6213</v>
      </c>
      <c r="H620" s="84" t="s">
        <v>6213</v>
      </c>
      <c r="I620" s="84" t="s">
        <v>6213</v>
      </c>
      <c r="J620" s="85" t="s">
        <v>6213</v>
      </c>
      <c r="K620" s="84">
        <v>0</v>
      </c>
      <c r="L620" s="84">
        <v>1</v>
      </c>
      <c r="M620" s="84">
        <v>0</v>
      </c>
      <c r="N620" s="85">
        <v>0</v>
      </c>
      <c r="O620" s="86">
        <v>70175</v>
      </c>
    </row>
    <row r="621" spans="1:15" ht="17">
      <c r="A621" s="283"/>
      <c r="B621" s="283"/>
      <c r="C621" s="83" t="s">
        <v>6054</v>
      </c>
      <c r="D621" s="83"/>
      <c r="E621" s="84" t="s">
        <v>6213</v>
      </c>
      <c r="F621" s="84">
        <v>1</v>
      </c>
      <c r="G621" s="84" t="s">
        <v>6213</v>
      </c>
      <c r="H621" s="84" t="s">
        <v>6213</v>
      </c>
      <c r="I621" s="84" t="s">
        <v>6213</v>
      </c>
      <c r="J621" s="85" t="s">
        <v>6213</v>
      </c>
      <c r="K621" s="84">
        <v>1</v>
      </c>
      <c r="L621" s="84">
        <v>0</v>
      </c>
      <c r="M621" s="84">
        <v>0</v>
      </c>
      <c r="N621" s="85">
        <v>0</v>
      </c>
      <c r="O621" s="86">
        <v>111127</v>
      </c>
    </row>
    <row r="622" spans="1:15" ht="17">
      <c r="A622" s="283"/>
      <c r="B622" s="283"/>
      <c r="C622" s="83" t="s">
        <v>6404</v>
      </c>
      <c r="D622" s="83"/>
      <c r="E622" s="84">
        <v>1</v>
      </c>
      <c r="F622" s="84" t="s">
        <v>6213</v>
      </c>
      <c r="G622" s="84" t="s">
        <v>6213</v>
      </c>
      <c r="H622" s="84" t="s">
        <v>6213</v>
      </c>
      <c r="I622" s="84" t="s">
        <v>6213</v>
      </c>
      <c r="J622" s="85" t="s">
        <v>6213</v>
      </c>
      <c r="K622" s="84">
        <v>0</v>
      </c>
      <c r="L622" s="84">
        <v>1</v>
      </c>
      <c r="M622" s="84">
        <v>0</v>
      </c>
      <c r="N622" s="85">
        <v>0</v>
      </c>
      <c r="O622" s="86">
        <v>2434</v>
      </c>
    </row>
    <row r="623" spans="1:15" ht="17">
      <c r="A623" s="283"/>
      <c r="B623" s="283"/>
      <c r="C623" s="83" t="s">
        <v>6405</v>
      </c>
      <c r="D623" s="83"/>
      <c r="E623" s="84">
        <v>1</v>
      </c>
      <c r="F623" s="84" t="s">
        <v>6213</v>
      </c>
      <c r="G623" s="84" t="s">
        <v>6213</v>
      </c>
      <c r="H623" s="84" t="s">
        <v>6213</v>
      </c>
      <c r="I623" s="84" t="s">
        <v>6213</v>
      </c>
      <c r="J623" s="85" t="s">
        <v>6213</v>
      </c>
      <c r="K623" s="84">
        <v>0</v>
      </c>
      <c r="L623" s="84">
        <v>1</v>
      </c>
      <c r="M623" s="84">
        <v>0</v>
      </c>
      <c r="N623" s="85">
        <v>0</v>
      </c>
      <c r="O623" s="86">
        <v>44392</v>
      </c>
    </row>
    <row r="624" spans="1:15" ht="17">
      <c r="A624" s="283"/>
      <c r="B624" s="283"/>
      <c r="C624" s="83" t="s">
        <v>2502</v>
      </c>
      <c r="D624" s="83"/>
      <c r="E624" s="84">
        <v>1</v>
      </c>
      <c r="F624" s="84" t="s">
        <v>6213</v>
      </c>
      <c r="G624" s="84" t="s">
        <v>6213</v>
      </c>
      <c r="H624" s="84" t="s">
        <v>6213</v>
      </c>
      <c r="I624" s="84" t="s">
        <v>6213</v>
      </c>
      <c r="J624" s="85" t="s">
        <v>6213</v>
      </c>
      <c r="K624" s="84">
        <v>1</v>
      </c>
      <c r="L624" s="84">
        <v>0</v>
      </c>
      <c r="M624" s="84">
        <v>0</v>
      </c>
      <c r="N624" s="85">
        <v>0</v>
      </c>
      <c r="O624" s="86">
        <v>27230</v>
      </c>
    </row>
    <row r="625" spans="1:15" ht="17">
      <c r="A625" s="283"/>
      <c r="B625" s="283"/>
      <c r="C625" s="83" t="s">
        <v>2509</v>
      </c>
      <c r="D625" s="83"/>
      <c r="E625" s="84">
        <v>1</v>
      </c>
      <c r="F625" s="84" t="s">
        <v>6213</v>
      </c>
      <c r="G625" s="84" t="s">
        <v>6213</v>
      </c>
      <c r="H625" s="84" t="s">
        <v>6213</v>
      </c>
      <c r="I625" s="84">
        <v>1</v>
      </c>
      <c r="J625" s="85" t="s">
        <v>6213</v>
      </c>
      <c r="K625" s="84">
        <v>0</v>
      </c>
      <c r="L625" s="84">
        <v>0</v>
      </c>
      <c r="M625" s="84">
        <v>2</v>
      </c>
      <c r="N625" s="85" t="s">
        <v>4218</v>
      </c>
      <c r="O625" s="86">
        <v>67358</v>
      </c>
    </row>
    <row r="626" spans="1:15" ht="17">
      <c r="A626" s="283"/>
      <c r="B626" s="283"/>
      <c r="C626" s="83" t="s">
        <v>6226</v>
      </c>
      <c r="D626" s="83"/>
      <c r="E626" s="84" t="s">
        <v>6213</v>
      </c>
      <c r="F626" s="84" t="s">
        <v>6213</v>
      </c>
      <c r="G626" s="84">
        <v>2</v>
      </c>
      <c r="H626" s="84" t="s">
        <v>6213</v>
      </c>
      <c r="I626" s="84" t="s">
        <v>6213</v>
      </c>
      <c r="J626" s="85" t="s">
        <v>6213</v>
      </c>
      <c r="K626" s="84">
        <v>0</v>
      </c>
      <c r="L626" s="84">
        <v>0</v>
      </c>
      <c r="M626" s="84">
        <v>1</v>
      </c>
      <c r="N626" s="85">
        <v>1</v>
      </c>
      <c r="O626" s="86">
        <v>109924</v>
      </c>
    </row>
    <row r="627" spans="1:15" ht="17">
      <c r="A627" s="283"/>
      <c r="B627" s="283"/>
      <c r="C627" s="83" t="s">
        <v>2511</v>
      </c>
      <c r="D627" s="83"/>
      <c r="E627" s="84">
        <v>4</v>
      </c>
      <c r="F627" s="84" t="s">
        <v>6213</v>
      </c>
      <c r="G627" s="84" t="s">
        <v>6213</v>
      </c>
      <c r="H627" s="84" t="s">
        <v>6213</v>
      </c>
      <c r="I627" s="84" t="s">
        <v>6213</v>
      </c>
      <c r="J627" s="85" t="s">
        <v>6213</v>
      </c>
      <c r="K627" s="84">
        <v>1</v>
      </c>
      <c r="L627" s="84">
        <v>1</v>
      </c>
      <c r="M627" s="84">
        <v>2</v>
      </c>
      <c r="N627" s="85">
        <v>0</v>
      </c>
      <c r="O627" s="86">
        <v>44817</v>
      </c>
    </row>
    <row r="628" spans="1:15" ht="17">
      <c r="A628" s="283"/>
      <c r="B628" s="283"/>
      <c r="C628" s="83" t="s">
        <v>4092</v>
      </c>
      <c r="D628" s="83"/>
      <c r="E628" s="84">
        <v>1</v>
      </c>
      <c r="F628" s="84" t="s">
        <v>6213</v>
      </c>
      <c r="G628" s="84" t="s">
        <v>6213</v>
      </c>
      <c r="H628" s="84" t="s">
        <v>6213</v>
      </c>
      <c r="I628" s="84" t="s">
        <v>6213</v>
      </c>
      <c r="J628" s="85" t="s">
        <v>6213</v>
      </c>
      <c r="K628" s="84">
        <v>0</v>
      </c>
      <c r="L628" s="84">
        <v>1</v>
      </c>
      <c r="M628" s="84">
        <v>0</v>
      </c>
      <c r="N628" s="85">
        <v>0</v>
      </c>
      <c r="O628" s="86">
        <v>39860</v>
      </c>
    </row>
    <row r="629" spans="1:15" ht="17">
      <c r="A629" s="283"/>
      <c r="B629" s="283"/>
      <c r="C629" s="83" t="s">
        <v>5705</v>
      </c>
      <c r="D629" s="83"/>
      <c r="E629" s="84">
        <v>1</v>
      </c>
      <c r="F629" s="84" t="s">
        <v>6213</v>
      </c>
      <c r="G629" s="84">
        <v>1</v>
      </c>
      <c r="H629" s="84" t="s">
        <v>6213</v>
      </c>
      <c r="I629" s="84" t="s">
        <v>6213</v>
      </c>
      <c r="J629" s="85" t="s">
        <v>6213</v>
      </c>
      <c r="K629" s="84">
        <v>0</v>
      </c>
      <c r="L629" s="84">
        <v>0</v>
      </c>
      <c r="M629" s="84">
        <v>1</v>
      </c>
      <c r="N629" s="85">
        <v>1</v>
      </c>
      <c r="O629" s="86">
        <v>144795</v>
      </c>
    </row>
    <row r="630" spans="1:15" ht="17">
      <c r="A630" s="283"/>
      <c r="B630" s="283"/>
      <c r="C630" s="83" t="s">
        <v>2515</v>
      </c>
      <c r="D630" s="83"/>
      <c r="E630" s="84">
        <v>1</v>
      </c>
      <c r="F630" s="84" t="s">
        <v>6213</v>
      </c>
      <c r="G630" s="84" t="s">
        <v>6213</v>
      </c>
      <c r="H630" s="84" t="s">
        <v>6213</v>
      </c>
      <c r="I630" s="84" t="s">
        <v>6213</v>
      </c>
      <c r="J630" s="85" t="s">
        <v>6213</v>
      </c>
      <c r="K630" s="84">
        <v>0</v>
      </c>
      <c r="L630" s="84">
        <v>1</v>
      </c>
      <c r="M630" s="84">
        <v>0</v>
      </c>
      <c r="N630" s="85">
        <v>0</v>
      </c>
      <c r="O630" s="86">
        <v>62462</v>
      </c>
    </row>
    <row r="631" spans="1:15" ht="17">
      <c r="A631" s="283"/>
      <c r="B631" s="283"/>
      <c r="C631" s="83" t="s">
        <v>2849</v>
      </c>
      <c r="D631" s="83"/>
      <c r="E631" s="84">
        <v>2</v>
      </c>
      <c r="F631" s="84" t="s">
        <v>6213</v>
      </c>
      <c r="G631" s="84" t="s">
        <v>6213</v>
      </c>
      <c r="H631" s="84" t="s">
        <v>6213</v>
      </c>
      <c r="I631" s="84" t="s">
        <v>6213</v>
      </c>
      <c r="J631" s="85" t="s">
        <v>6213</v>
      </c>
      <c r="K631" s="84">
        <v>1</v>
      </c>
      <c r="L631" s="84">
        <v>0</v>
      </c>
      <c r="M631" s="84">
        <v>1</v>
      </c>
      <c r="N631" s="85">
        <v>0</v>
      </c>
      <c r="O631" s="86">
        <v>113912</v>
      </c>
    </row>
    <row r="632" spans="1:15" ht="17">
      <c r="A632" s="283"/>
      <c r="B632" s="283"/>
      <c r="C632" s="83" t="s">
        <v>2517</v>
      </c>
      <c r="D632" s="83"/>
      <c r="E632" s="84">
        <v>3</v>
      </c>
      <c r="F632" s="84" t="s">
        <v>6213</v>
      </c>
      <c r="G632" s="84" t="s">
        <v>6213</v>
      </c>
      <c r="H632" s="84" t="s">
        <v>6213</v>
      </c>
      <c r="I632" s="84" t="s">
        <v>6213</v>
      </c>
      <c r="J632" s="85" t="s">
        <v>6213</v>
      </c>
      <c r="K632" s="84">
        <v>1</v>
      </c>
      <c r="L632" s="84">
        <v>1</v>
      </c>
      <c r="M632" s="84">
        <v>0</v>
      </c>
      <c r="N632" s="85">
        <v>1</v>
      </c>
      <c r="O632" s="86">
        <v>9184</v>
      </c>
    </row>
    <row r="633" spans="1:15" ht="17">
      <c r="A633" s="283"/>
      <c r="B633" s="284"/>
      <c r="C633" s="83" t="s">
        <v>6406</v>
      </c>
      <c r="D633" s="83"/>
      <c r="E633" s="84">
        <v>1</v>
      </c>
      <c r="F633" s="84" t="s">
        <v>6213</v>
      </c>
      <c r="G633" s="84" t="s">
        <v>6213</v>
      </c>
      <c r="H633" s="84" t="s">
        <v>6213</v>
      </c>
      <c r="I633" s="84" t="s">
        <v>6213</v>
      </c>
      <c r="J633" s="85" t="s">
        <v>6213</v>
      </c>
      <c r="K633" s="84">
        <v>0</v>
      </c>
      <c r="L633" s="84" t="s">
        <v>4218</v>
      </c>
      <c r="M633" s="84">
        <v>1</v>
      </c>
      <c r="N633" s="85">
        <v>0</v>
      </c>
      <c r="O633" s="86">
        <v>12328</v>
      </c>
    </row>
    <row r="634" spans="1:15" ht="17">
      <c r="A634" s="283"/>
      <c r="B634" s="282" t="s">
        <v>1955</v>
      </c>
      <c r="C634" s="285"/>
      <c r="D634" s="286"/>
      <c r="E634" s="77">
        <v>2</v>
      </c>
      <c r="F634" s="77" t="s">
        <v>6213</v>
      </c>
      <c r="G634" s="77">
        <v>1</v>
      </c>
      <c r="H634" s="77" t="s">
        <v>6213</v>
      </c>
      <c r="I634" s="77" t="s">
        <v>6213</v>
      </c>
      <c r="J634" s="78" t="s">
        <v>6213</v>
      </c>
      <c r="K634" s="79"/>
      <c r="L634" s="77"/>
      <c r="M634" s="77"/>
      <c r="N634" s="80"/>
      <c r="O634" s="81"/>
    </row>
    <row r="635" spans="1:15" ht="17">
      <c r="A635" s="283"/>
      <c r="B635" s="283"/>
      <c r="C635" s="83" t="s">
        <v>6407</v>
      </c>
      <c r="D635" s="83"/>
      <c r="E635" s="84">
        <v>1</v>
      </c>
      <c r="F635" s="84" t="s">
        <v>6213</v>
      </c>
      <c r="G635" s="84" t="s">
        <v>6213</v>
      </c>
      <c r="H635" s="84" t="s">
        <v>6213</v>
      </c>
      <c r="I635" s="84" t="s">
        <v>6213</v>
      </c>
      <c r="J635" s="85" t="s">
        <v>6213</v>
      </c>
      <c r="K635" s="84">
        <v>0</v>
      </c>
      <c r="L635" s="84">
        <v>1</v>
      </c>
      <c r="M635" s="84">
        <v>0</v>
      </c>
      <c r="N635" s="85">
        <v>0</v>
      </c>
      <c r="O635" s="86"/>
    </row>
    <row r="636" spans="1:15" ht="17">
      <c r="A636" s="283"/>
      <c r="B636" s="283"/>
      <c r="C636" s="83" t="s">
        <v>6226</v>
      </c>
      <c r="D636" s="83"/>
      <c r="E636" s="84" t="s">
        <v>6213</v>
      </c>
      <c r="F636" s="84" t="s">
        <v>6213</v>
      </c>
      <c r="G636" s="84">
        <v>1</v>
      </c>
      <c r="H636" s="84" t="s">
        <v>6213</v>
      </c>
      <c r="I636" s="84" t="s">
        <v>6213</v>
      </c>
      <c r="J636" s="85" t="s">
        <v>6213</v>
      </c>
      <c r="K636" s="84">
        <v>0</v>
      </c>
      <c r="L636" s="84">
        <v>0</v>
      </c>
      <c r="M636" s="84">
        <v>1</v>
      </c>
      <c r="N636" s="85" t="s">
        <v>4218</v>
      </c>
      <c r="O636" s="86"/>
    </row>
    <row r="637" spans="1:15" ht="17">
      <c r="A637" s="283"/>
      <c r="B637" s="284"/>
      <c r="C637" s="83" t="s">
        <v>5538</v>
      </c>
      <c r="D637" s="83"/>
      <c r="E637" s="84">
        <v>1</v>
      </c>
      <c r="F637" s="84" t="s">
        <v>6213</v>
      </c>
      <c r="G637" s="84" t="s">
        <v>6213</v>
      </c>
      <c r="H637" s="84" t="s">
        <v>6213</v>
      </c>
      <c r="I637" s="84" t="s">
        <v>6213</v>
      </c>
      <c r="J637" s="85" t="s">
        <v>6213</v>
      </c>
      <c r="K637" s="84">
        <v>0</v>
      </c>
      <c r="L637" s="84">
        <v>1</v>
      </c>
      <c r="M637" s="84">
        <v>0</v>
      </c>
      <c r="N637" s="85">
        <v>0</v>
      </c>
      <c r="O637" s="86"/>
    </row>
    <row r="638" spans="1:15" ht="17">
      <c r="A638" s="283"/>
      <c r="B638" s="282" t="s">
        <v>2259</v>
      </c>
      <c r="C638" s="285"/>
      <c r="D638" s="286"/>
      <c r="E638" s="77">
        <v>1</v>
      </c>
      <c r="F638" s="77" t="s">
        <v>6213</v>
      </c>
      <c r="G638" s="77" t="s">
        <v>6213</v>
      </c>
      <c r="H638" s="77" t="s">
        <v>6213</v>
      </c>
      <c r="I638" s="77" t="s">
        <v>6213</v>
      </c>
      <c r="J638" s="78" t="s">
        <v>6213</v>
      </c>
      <c r="K638" s="79"/>
      <c r="L638" s="77"/>
      <c r="M638" s="79"/>
      <c r="N638" s="80"/>
      <c r="O638" s="81"/>
    </row>
    <row r="639" spans="1:15" ht="17">
      <c r="A639" s="284"/>
      <c r="B639" s="284"/>
      <c r="C639" s="83" t="s">
        <v>6408</v>
      </c>
      <c r="D639" s="83"/>
      <c r="E639" s="84">
        <v>1</v>
      </c>
      <c r="F639" s="84" t="s">
        <v>6213</v>
      </c>
      <c r="G639" s="84" t="s">
        <v>6213</v>
      </c>
      <c r="H639" s="84" t="s">
        <v>6213</v>
      </c>
      <c r="I639" s="84" t="s">
        <v>6213</v>
      </c>
      <c r="J639" s="85" t="s">
        <v>6213</v>
      </c>
      <c r="K639" s="84">
        <v>0</v>
      </c>
      <c r="L639" s="84">
        <v>1</v>
      </c>
      <c r="M639" s="84">
        <v>0</v>
      </c>
      <c r="N639" s="85">
        <v>0</v>
      </c>
      <c r="O639" s="86"/>
    </row>
    <row r="640" spans="1:15">
      <c r="A640" s="275" t="s">
        <v>72</v>
      </c>
      <c r="B640" s="74" t="s">
        <v>1904</v>
      </c>
      <c r="C640" s="75"/>
      <c r="D640" s="76"/>
      <c r="E640" s="77">
        <v>124</v>
      </c>
      <c r="F640" s="77">
        <v>34</v>
      </c>
      <c r="G640" s="77">
        <v>23</v>
      </c>
      <c r="H640" s="77">
        <v>2</v>
      </c>
      <c r="I640" s="77">
        <v>2</v>
      </c>
      <c r="J640" s="78">
        <v>4</v>
      </c>
      <c r="K640" s="77"/>
      <c r="L640" s="77"/>
      <c r="M640" s="77"/>
      <c r="N640" s="78"/>
      <c r="O640" s="81"/>
    </row>
    <row r="641" spans="1:15">
      <c r="A641" s="276"/>
      <c r="B641" s="275" t="s">
        <v>1905</v>
      </c>
      <c r="C641" s="74"/>
      <c r="D641" s="76"/>
      <c r="E641" s="77">
        <v>109</v>
      </c>
      <c r="F641" s="77">
        <v>27</v>
      </c>
      <c r="G641" s="77">
        <v>21</v>
      </c>
      <c r="H641" s="77">
        <v>1</v>
      </c>
      <c r="I641" s="77">
        <v>2</v>
      </c>
      <c r="J641" s="78">
        <v>1</v>
      </c>
      <c r="K641" s="77"/>
      <c r="L641" s="77"/>
      <c r="M641" s="77"/>
      <c r="N641" s="78"/>
      <c r="O641" s="81"/>
    </row>
    <row r="642" spans="1:15" ht="17">
      <c r="A642" s="276"/>
      <c r="B642" s="276"/>
      <c r="C642" s="83" t="s">
        <v>2533</v>
      </c>
      <c r="D642" s="83"/>
      <c r="E642" s="84">
        <v>1</v>
      </c>
      <c r="F642" s="84" t="s">
        <v>6213</v>
      </c>
      <c r="G642" s="84" t="s">
        <v>6213</v>
      </c>
      <c r="H642" s="84" t="s">
        <v>6213</v>
      </c>
      <c r="I642" s="84">
        <v>2</v>
      </c>
      <c r="J642" s="85" t="s">
        <v>6213</v>
      </c>
      <c r="K642" s="84">
        <v>0</v>
      </c>
      <c r="L642" s="84">
        <v>2</v>
      </c>
      <c r="M642" s="84">
        <v>1</v>
      </c>
      <c r="N642" s="85">
        <v>0</v>
      </c>
      <c r="O642" s="86">
        <v>8748</v>
      </c>
    </row>
    <row r="643" spans="1:15" ht="17">
      <c r="A643" s="276"/>
      <c r="B643" s="276"/>
      <c r="C643" s="83" t="s">
        <v>2276</v>
      </c>
      <c r="D643" s="83"/>
      <c r="E643" s="84">
        <v>1</v>
      </c>
      <c r="F643" s="84" t="s">
        <v>6213</v>
      </c>
      <c r="G643" s="84" t="s">
        <v>6213</v>
      </c>
      <c r="H643" s="84" t="s">
        <v>6213</v>
      </c>
      <c r="I643" s="84" t="s">
        <v>6213</v>
      </c>
      <c r="J643" s="85" t="s">
        <v>6213</v>
      </c>
      <c r="K643" s="84">
        <v>0</v>
      </c>
      <c r="L643" s="84">
        <v>1</v>
      </c>
      <c r="M643" s="84">
        <v>0</v>
      </c>
      <c r="N643" s="85">
        <v>0</v>
      </c>
      <c r="O643" s="86">
        <v>19377</v>
      </c>
    </row>
    <row r="644" spans="1:15" ht="17">
      <c r="A644" s="276"/>
      <c r="B644" s="276"/>
      <c r="C644" s="83" t="s">
        <v>2535</v>
      </c>
      <c r="D644" s="83"/>
      <c r="E644" s="84">
        <v>4</v>
      </c>
      <c r="F644" s="84" t="s">
        <v>6213</v>
      </c>
      <c r="G644" s="84" t="s">
        <v>6213</v>
      </c>
      <c r="H644" s="84" t="s">
        <v>6213</v>
      </c>
      <c r="I644" s="84" t="s">
        <v>6213</v>
      </c>
      <c r="J644" s="85" t="s">
        <v>6213</v>
      </c>
      <c r="K644" s="84">
        <v>2</v>
      </c>
      <c r="L644" s="84">
        <v>0</v>
      </c>
      <c r="M644" s="84">
        <v>0</v>
      </c>
      <c r="N644" s="85">
        <v>2</v>
      </c>
      <c r="O644" s="86">
        <v>86347</v>
      </c>
    </row>
    <row r="645" spans="1:15" ht="17">
      <c r="A645" s="276"/>
      <c r="B645" s="276"/>
      <c r="C645" s="83" t="s">
        <v>6409</v>
      </c>
      <c r="D645" s="83"/>
      <c r="E645" s="84">
        <v>2</v>
      </c>
      <c r="F645" s="84" t="s">
        <v>6213</v>
      </c>
      <c r="G645" s="84" t="s">
        <v>6213</v>
      </c>
      <c r="H645" s="84" t="s">
        <v>6213</v>
      </c>
      <c r="I645" s="84" t="s">
        <v>6213</v>
      </c>
      <c r="J645" s="85" t="s">
        <v>6213</v>
      </c>
      <c r="K645" s="84">
        <v>0</v>
      </c>
      <c r="L645" s="84">
        <v>0</v>
      </c>
      <c r="M645" s="84">
        <v>2</v>
      </c>
      <c r="N645" s="85">
        <v>0</v>
      </c>
      <c r="O645" s="86">
        <v>27621</v>
      </c>
    </row>
    <row r="646" spans="1:15" ht="17">
      <c r="A646" s="276"/>
      <c r="B646" s="276"/>
      <c r="C646" s="83" t="s">
        <v>3142</v>
      </c>
      <c r="D646" s="83"/>
      <c r="E646" s="84">
        <v>3</v>
      </c>
      <c r="F646" s="84" t="s">
        <v>6213</v>
      </c>
      <c r="G646" s="84">
        <v>2</v>
      </c>
      <c r="H646" s="84" t="s">
        <v>6213</v>
      </c>
      <c r="I646" s="84" t="s">
        <v>6213</v>
      </c>
      <c r="J646" s="85" t="s">
        <v>6213</v>
      </c>
      <c r="K646" s="84">
        <v>1</v>
      </c>
      <c r="L646" s="84">
        <v>3</v>
      </c>
      <c r="M646" s="84">
        <v>1</v>
      </c>
      <c r="N646" s="85">
        <v>0</v>
      </c>
      <c r="O646" s="86">
        <v>48505</v>
      </c>
    </row>
    <row r="647" spans="1:15" ht="17">
      <c r="A647" s="276"/>
      <c r="B647" s="276"/>
      <c r="C647" s="83" t="s">
        <v>2540</v>
      </c>
      <c r="D647" s="83"/>
      <c r="E647" s="84" t="s">
        <v>6213</v>
      </c>
      <c r="F647" s="84" t="s">
        <v>6213</v>
      </c>
      <c r="G647" s="84">
        <v>1</v>
      </c>
      <c r="H647" s="84" t="s">
        <v>6213</v>
      </c>
      <c r="I647" s="84" t="s">
        <v>6213</v>
      </c>
      <c r="J647" s="85" t="s">
        <v>6213</v>
      </c>
      <c r="K647" s="84">
        <v>0</v>
      </c>
      <c r="L647" s="84">
        <v>0</v>
      </c>
      <c r="M647" s="84">
        <v>0</v>
      </c>
      <c r="N647" s="85">
        <v>1</v>
      </c>
      <c r="O647" s="86">
        <v>10247</v>
      </c>
    </row>
    <row r="648" spans="1:15" ht="17">
      <c r="A648" s="276"/>
      <c r="B648" s="276"/>
      <c r="C648" s="83" t="s">
        <v>2541</v>
      </c>
      <c r="D648" s="83"/>
      <c r="E648" s="84">
        <v>1</v>
      </c>
      <c r="F648" s="84" t="s">
        <v>6213</v>
      </c>
      <c r="G648" s="84" t="s">
        <v>6213</v>
      </c>
      <c r="H648" s="84" t="s">
        <v>6213</v>
      </c>
      <c r="I648" s="84" t="s">
        <v>6213</v>
      </c>
      <c r="J648" s="85" t="s">
        <v>6213</v>
      </c>
      <c r="K648" s="84">
        <v>1</v>
      </c>
      <c r="L648" s="84">
        <v>0</v>
      </c>
      <c r="M648" s="84" t="s">
        <v>4218</v>
      </c>
      <c r="N648" s="85" t="s">
        <v>4218</v>
      </c>
      <c r="O648" s="86">
        <v>27616</v>
      </c>
    </row>
    <row r="649" spans="1:15" ht="17">
      <c r="A649" s="276"/>
      <c r="B649" s="276"/>
      <c r="C649" s="83" t="s">
        <v>6410</v>
      </c>
      <c r="D649" s="83"/>
      <c r="E649" s="84">
        <v>1</v>
      </c>
      <c r="F649" s="84" t="s">
        <v>6213</v>
      </c>
      <c r="G649" s="84" t="s">
        <v>6213</v>
      </c>
      <c r="H649" s="84" t="s">
        <v>6213</v>
      </c>
      <c r="I649" s="84" t="s">
        <v>6213</v>
      </c>
      <c r="J649" s="85" t="s">
        <v>6213</v>
      </c>
      <c r="K649" s="84">
        <v>1</v>
      </c>
      <c r="L649" s="84">
        <v>0</v>
      </c>
      <c r="M649" s="84">
        <v>0</v>
      </c>
      <c r="N649" s="85">
        <v>0</v>
      </c>
      <c r="O649" s="86">
        <v>4603</v>
      </c>
    </row>
    <row r="650" spans="1:15" ht="17">
      <c r="A650" s="276"/>
      <c r="B650" s="276"/>
      <c r="C650" s="83" t="s">
        <v>2543</v>
      </c>
      <c r="D650" s="83"/>
      <c r="E650" s="84">
        <v>8</v>
      </c>
      <c r="F650" s="84" t="s">
        <v>6213</v>
      </c>
      <c r="G650" s="84">
        <v>2</v>
      </c>
      <c r="H650" s="84" t="s">
        <v>6213</v>
      </c>
      <c r="I650" s="84" t="s">
        <v>6213</v>
      </c>
      <c r="J650" s="85" t="s">
        <v>6213</v>
      </c>
      <c r="K650" s="84" t="s">
        <v>4218</v>
      </c>
      <c r="L650" s="84">
        <v>3</v>
      </c>
      <c r="M650" s="84">
        <v>3</v>
      </c>
      <c r="N650" s="85">
        <v>4</v>
      </c>
      <c r="O650" s="86">
        <v>117747</v>
      </c>
    </row>
    <row r="651" spans="1:15" ht="17">
      <c r="A651" s="276"/>
      <c r="B651" s="276"/>
      <c r="C651" s="83" t="s">
        <v>5541</v>
      </c>
      <c r="D651" s="83"/>
      <c r="E651" s="84">
        <v>2</v>
      </c>
      <c r="F651" s="84" t="s">
        <v>6213</v>
      </c>
      <c r="G651" s="84" t="s">
        <v>6213</v>
      </c>
      <c r="H651" s="84" t="s">
        <v>6213</v>
      </c>
      <c r="I651" s="84" t="s">
        <v>6213</v>
      </c>
      <c r="J651" s="85" t="s">
        <v>6213</v>
      </c>
      <c r="K651" s="84">
        <v>0</v>
      </c>
      <c r="L651" s="84">
        <v>0</v>
      </c>
      <c r="M651" s="84">
        <v>0</v>
      </c>
      <c r="N651" s="85">
        <v>2</v>
      </c>
      <c r="O651" s="86">
        <v>97481</v>
      </c>
    </row>
    <row r="652" spans="1:15" ht="17">
      <c r="A652" s="276"/>
      <c r="B652" s="276"/>
      <c r="C652" s="83" t="s">
        <v>2544</v>
      </c>
      <c r="D652" s="83"/>
      <c r="E652" s="84">
        <v>5</v>
      </c>
      <c r="F652" s="84">
        <v>1</v>
      </c>
      <c r="G652" s="84">
        <v>2</v>
      </c>
      <c r="H652" s="84" t="s">
        <v>6213</v>
      </c>
      <c r="I652" s="84" t="s">
        <v>6213</v>
      </c>
      <c r="J652" s="85" t="s">
        <v>6213</v>
      </c>
      <c r="K652" s="84">
        <v>0</v>
      </c>
      <c r="L652" s="84" t="s">
        <v>4218</v>
      </c>
      <c r="M652" s="84">
        <v>0</v>
      </c>
      <c r="N652" s="85">
        <v>8</v>
      </c>
      <c r="O652" s="86">
        <v>272270</v>
      </c>
    </row>
    <row r="653" spans="1:15" ht="19">
      <c r="A653" s="276"/>
      <c r="B653" s="276"/>
      <c r="C653" s="83" t="s">
        <v>7330</v>
      </c>
      <c r="D653" s="83"/>
      <c r="E653" s="84">
        <v>3</v>
      </c>
      <c r="F653" s="84">
        <v>1</v>
      </c>
      <c r="G653" s="84" t="s">
        <v>6213</v>
      </c>
      <c r="H653" s="84" t="s">
        <v>6213</v>
      </c>
      <c r="I653" s="84" t="s">
        <v>6213</v>
      </c>
      <c r="J653" s="85" t="s">
        <v>6213</v>
      </c>
      <c r="K653" s="84">
        <v>0</v>
      </c>
      <c r="L653" s="84">
        <v>0</v>
      </c>
      <c r="M653" s="84">
        <v>3</v>
      </c>
      <c r="N653" s="85">
        <v>0</v>
      </c>
      <c r="O653" s="86">
        <v>25825</v>
      </c>
    </row>
    <row r="654" spans="1:15" ht="17">
      <c r="A654" s="276"/>
      <c r="B654" s="276"/>
      <c r="C654" s="83" t="s">
        <v>2548</v>
      </c>
      <c r="D654" s="83"/>
      <c r="E654" s="84" t="s">
        <v>6213</v>
      </c>
      <c r="F654" s="84">
        <v>1</v>
      </c>
      <c r="G654" s="84" t="s">
        <v>6213</v>
      </c>
      <c r="H654" s="84" t="s">
        <v>6213</v>
      </c>
      <c r="I654" s="84" t="s">
        <v>6213</v>
      </c>
      <c r="J654" s="85" t="s">
        <v>6213</v>
      </c>
      <c r="K654" s="84">
        <v>1</v>
      </c>
      <c r="L654" s="84">
        <v>0</v>
      </c>
      <c r="M654" s="84">
        <v>0</v>
      </c>
      <c r="N654" s="85">
        <v>0</v>
      </c>
      <c r="O654" s="86">
        <v>34409</v>
      </c>
    </row>
    <row r="655" spans="1:15" ht="17">
      <c r="A655" s="276"/>
      <c r="B655" s="276"/>
      <c r="C655" s="83" t="s">
        <v>3567</v>
      </c>
      <c r="D655" s="83"/>
      <c r="E655" s="84">
        <v>1</v>
      </c>
      <c r="F655" s="84" t="s">
        <v>6213</v>
      </c>
      <c r="G655" s="84" t="s">
        <v>6213</v>
      </c>
      <c r="H655" s="84" t="s">
        <v>6213</v>
      </c>
      <c r="I655" s="84" t="s">
        <v>6213</v>
      </c>
      <c r="J655" s="85" t="s">
        <v>6213</v>
      </c>
      <c r="K655" s="84">
        <v>0</v>
      </c>
      <c r="L655" s="84">
        <v>0</v>
      </c>
      <c r="M655" s="84">
        <v>1</v>
      </c>
      <c r="N655" s="85">
        <v>0</v>
      </c>
      <c r="O655" s="86">
        <v>23273</v>
      </c>
    </row>
    <row r="656" spans="1:15" ht="17">
      <c r="A656" s="276"/>
      <c r="B656" s="276"/>
      <c r="C656" s="83" t="s">
        <v>2652</v>
      </c>
      <c r="D656" s="83"/>
      <c r="E656" s="84">
        <v>2</v>
      </c>
      <c r="F656" s="84" t="s">
        <v>6213</v>
      </c>
      <c r="G656" s="84" t="s">
        <v>6213</v>
      </c>
      <c r="H656" s="84" t="s">
        <v>6213</v>
      </c>
      <c r="I656" s="84" t="s">
        <v>6213</v>
      </c>
      <c r="J656" s="85" t="s">
        <v>6213</v>
      </c>
      <c r="K656" s="84" t="s">
        <v>4218</v>
      </c>
      <c r="L656" s="84">
        <v>1</v>
      </c>
      <c r="M656" s="84">
        <v>0</v>
      </c>
      <c r="N656" s="85">
        <v>1</v>
      </c>
      <c r="O656" s="86">
        <v>60460</v>
      </c>
    </row>
    <row r="657" spans="1:15" ht="17">
      <c r="A657" s="276"/>
      <c r="B657" s="276"/>
      <c r="C657" s="83" t="s">
        <v>2550</v>
      </c>
      <c r="D657" s="83"/>
      <c r="E657" s="84">
        <v>6</v>
      </c>
      <c r="F657" s="84">
        <v>1</v>
      </c>
      <c r="G657" s="84" t="s">
        <v>6213</v>
      </c>
      <c r="H657" s="84" t="s">
        <v>6213</v>
      </c>
      <c r="I657" s="84" t="s">
        <v>6213</v>
      </c>
      <c r="J657" s="85" t="s">
        <v>6213</v>
      </c>
      <c r="K657" s="84" t="s">
        <v>4218</v>
      </c>
      <c r="L657" s="84">
        <v>0</v>
      </c>
      <c r="M657" s="84">
        <v>7</v>
      </c>
      <c r="N657" s="85">
        <v>0</v>
      </c>
      <c r="O657" s="86">
        <v>74966</v>
      </c>
    </row>
    <row r="658" spans="1:15" ht="17">
      <c r="A658" s="276"/>
      <c r="B658" s="276"/>
      <c r="C658" s="83" t="s">
        <v>2552</v>
      </c>
      <c r="D658" s="83"/>
      <c r="E658" s="84">
        <v>3</v>
      </c>
      <c r="F658" s="84" t="s">
        <v>6213</v>
      </c>
      <c r="G658" s="84" t="s">
        <v>6213</v>
      </c>
      <c r="H658" s="84" t="s">
        <v>6213</v>
      </c>
      <c r="I658" s="84" t="s">
        <v>6213</v>
      </c>
      <c r="J658" s="85" t="s">
        <v>6213</v>
      </c>
      <c r="K658" s="84">
        <v>0</v>
      </c>
      <c r="L658" s="84">
        <v>0</v>
      </c>
      <c r="M658" s="84">
        <v>0</v>
      </c>
      <c r="N658" s="85">
        <v>3</v>
      </c>
      <c r="O658" s="86">
        <v>27791</v>
      </c>
    </row>
    <row r="659" spans="1:15" ht="17">
      <c r="A659" s="276"/>
      <c r="B659" s="276"/>
      <c r="C659" s="83" t="s">
        <v>2554</v>
      </c>
      <c r="D659" s="83"/>
      <c r="E659" s="84">
        <v>3</v>
      </c>
      <c r="F659" s="84" t="s">
        <v>6213</v>
      </c>
      <c r="G659" s="84">
        <v>1</v>
      </c>
      <c r="H659" s="84" t="s">
        <v>6213</v>
      </c>
      <c r="I659" s="84" t="s">
        <v>6213</v>
      </c>
      <c r="J659" s="85" t="s">
        <v>6213</v>
      </c>
      <c r="K659" s="84">
        <v>0</v>
      </c>
      <c r="L659" s="84">
        <v>1</v>
      </c>
      <c r="M659" s="84">
        <v>2</v>
      </c>
      <c r="N659" s="85">
        <v>1</v>
      </c>
      <c r="O659" s="86">
        <v>17096</v>
      </c>
    </row>
    <row r="660" spans="1:15" ht="19">
      <c r="A660" s="276"/>
      <c r="B660" s="276"/>
      <c r="C660" s="83" t="s">
        <v>7331</v>
      </c>
      <c r="D660" s="83"/>
      <c r="E660" s="84">
        <v>18</v>
      </c>
      <c r="F660" s="84" t="s">
        <v>6213</v>
      </c>
      <c r="G660" s="84">
        <v>6</v>
      </c>
      <c r="H660" s="84" t="s">
        <v>6213</v>
      </c>
      <c r="I660" s="84" t="s">
        <v>6213</v>
      </c>
      <c r="J660" s="85" t="s">
        <v>6213</v>
      </c>
      <c r="K660" s="84">
        <v>4</v>
      </c>
      <c r="L660" s="84">
        <v>7</v>
      </c>
      <c r="M660" s="84">
        <v>8</v>
      </c>
      <c r="N660" s="85">
        <v>4</v>
      </c>
      <c r="O660" s="86">
        <v>890672</v>
      </c>
    </row>
    <row r="661" spans="1:15" ht="17">
      <c r="A661" s="276"/>
      <c r="B661" s="276"/>
      <c r="C661" s="83" t="s">
        <v>2555</v>
      </c>
      <c r="D661" s="83"/>
      <c r="E661" s="84">
        <v>5</v>
      </c>
      <c r="F661" s="84">
        <v>1</v>
      </c>
      <c r="G661" s="84" t="s">
        <v>6213</v>
      </c>
      <c r="H661" s="84" t="s">
        <v>6213</v>
      </c>
      <c r="I661" s="84" t="s">
        <v>6213</v>
      </c>
      <c r="J661" s="85" t="s">
        <v>6213</v>
      </c>
      <c r="K661" s="84">
        <v>0</v>
      </c>
      <c r="L661" s="84">
        <v>1</v>
      </c>
      <c r="M661" s="84">
        <v>5</v>
      </c>
      <c r="N661" s="85" t="s">
        <v>4218</v>
      </c>
      <c r="O661" s="86">
        <v>48467</v>
      </c>
    </row>
    <row r="662" spans="1:15" ht="17">
      <c r="A662" s="276"/>
      <c r="B662" s="276"/>
      <c r="C662" s="83" t="s">
        <v>2557</v>
      </c>
      <c r="D662" s="83"/>
      <c r="E662" s="84" t="s">
        <v>6213</v>
      </c>
      <c r="F662" s="84">
        <v>3</v>
      </c>
      <c r="G662" s="84" t="s">
        <v>6213</v>
      </c>
      <c r="H662" s="84" t="s">
        <v>6213</v>
      </c>
      <c r="I662" s="84" t="s">
        <v>6213</v>
      </c>
      <c r="J662" s="85" t="s">
        <v>6213</v>
      </c>
      <c r="K662" s="84">
        <v>2</v>
      </c>
      <c r="L662" s="84">
        <v>0</v>
      </c>
      <c r="M662" s="84">
        <v>0</v>
      </c>
      <c r="N662" s="85">
        <v>1</v>
      </c>
      <c r="O662" s="86">
        <v>58001</v>
      </c>
    </row>
    <row r="663" spans="1:15" ht="17">
      <c r="A663" s="276"/>
      <c r="B663" s="276"/>
      <c r="C663" s="83" t="s">
        <v>2101</v>
      </c>
      <c r="D663" s="83"/>
      <c r="E663" s="84">
        <v>2</v>
      </c>
      <c r="F663" s="84" t="s">
        <v>6213</v>
      </c>
      <c r="G663" s="84">
        <v>1</v>
      </c>
      <c r="H663" s="84" t="s">
        <v>6213</v>
      </c>
      <c r="I663" s="84" t="s">
        <v>6213</v>
      </c>
      <c r="J663" s="85" t="s">
        <v>6213</v>
      </c>
      <c r="K663" s="84">
        <v>1</v>
      </c>
      <c r="L663" s="84">
        <v>1</v>
      </c>
      <c r="M663" s="84">
        <v>1</v>
      </c>
      <c r="N663" s="85" t="s">
        <v>4218</v>
      </c>
      <c r="O663" s="86">
        <v>72040</v>
      </c>
    </row>
    <row r="664" spans="1:15" ht="17">
      <c r="A664" s="276"/>
      <c r="B664" s="276"/>
      <c r="C664" s="83" t="s">
        <v>6064</v>
      </c>
      <c r="D664" s="83"/>
      <c r="E664" s="84" t="s">
        <v>6213</v>
      </c>
      <c r="F664" s="84" t="s">
        <v>6213</v>
      </c>
      <c r="G664" s="84">
        <v>1</v>
      </c>
      <c r="H664" s="84" t="s">
        <v>6213</v>
      </c>
      <c r="I664" s="84" t="s">
        <v>6213</v>
      </c>
      <c r="J664" s="85" t="s">
        <v>6213</v>
      </c>
      <c r="K664" s="84">
        <v>0</v>
      </c>
      <c r="L664" s="84">
        <v>0</v>
      </c>
      <c r="M664" s="84">
        <v>0</v>
      </c>
      <c r="N664" s="85">
        <v>1</v>
      </c>
      <c r="O664" s="86">
        <v>21515</v>
      </c>
    </row>
    <row r="665" spans="1:15" ht="19">
      <c r="A665" s="276"/>
      <c r="B665" s="276"/>
      <c r="C665" s="83" t="s">
        <v>7332</v>
      </c>
      <c r="D665" s="83"/>
      <c r="E665" s="84">
        <v>1</v>
      </c>
      <c r="F665" s="84">
        <v>2</v>
      </c>
      <c r="G665" s="84" t="s">
        <v>6213</v>
      </c>
      <c r="H665" s="84" t="s">
        <v>6213</v>
      </c>
      <c r="I665" s="84" t="s">
        <v>6213</v>
      </c>
      <c r="J665" s="85" t="s">
        <v>6213</v>
      </c>
      <c r="K665" s="84">
        <v>0</v>
      </c>
      <c r="L665" s="84">
        <v>2</v>
      </c>
      <c r="M665" s="84">
        <v>0</v>
      </c>
      <c r="N665" s="85">
        <v>0</v>
      </c>
      <c r="O665" s="86">
        <v>49865</v>
      </c>
    </row>
    <row r="666" spans="1:15" ht="17">
      <c r="A666" s="276"/>
      <c r="B666" s="276"/>
      <c r="C666" s="83" t="s">
        <v>2673</v>
      </c>
      <c r="D666" s="83"/>
      <c r="E666" s="84">
        <v>2</v>
      </c>
      <c r="F666" s="84" t="s">
        <v>6213</v>
      </c>
      <c r="G666" s="84" t="s">
        <v>6213</v>
      </c>
      <c r="H666" s="84" t="s">
        <v>6213</v>
      </c>
      <c r="I666" s="84" t="s">
        <v>6213</v>
      </c>
      <c r="J666" s="85" t="s">
        <v>6213</v>
      </c>
      <c r="K666" s="84">
        <v>0</v>
      </c>
      <c r="L666" s="84">
        <v>1</v>
      </c>
      <c r="M666" s="84">
        <v>1</v>
      </c>
      <c r="N666" s="85">
        <v>0</v>
      </c>
      <c r="O666" s="86">
        <v>16097</v>
      </c>
    </row>
    <row r="667" spans="1:15" ht="17">
      <c r="A667" s="276"/>
      <c r="B667" s="276"/>
      <c r="C667" s="83" t="s">
        <v>6411</v>
      </c>
      <c r="D667" s="83"/>
      <c r="E667" s="84">
        <v>1</v>
      </c>
      <c r="F667" s="84" t="s">
        <v>6213</v>
      </c>
      <c r="G667" s="84" t="s">
        <v>6213</v>
      </c>
      <c r="H667" s="84" t="s">
        <v>6213</v>
      </c>
      <c r="I667" s="84" t="s">
        <v>6213</v>
      </c>
      <c r="J667" s="85" t="s">
        <v>6213</v>
      </c>
      <c r="K667" s="84">
        <v>1</v>
      </c>
      <c r="L667" s="84">
        <v>0</v>
      </c>
      <c r="M667" s="84">
        <v>0</v>
      </c>
      <c r="N667" s="85">
        <v>0</v>
      </c>
      <c r="O667" s="86">
        <v>7801</v>
      </c>
    </row>
    <row r="668" spans="1:15" ht="17">
      <c r="A668" s="276"/>
      <c r="B668" s="276"/>
      <c r="C668" s="83" t="s">
        <v>2560</v>
      </c>
      <c r="D668" s="83"/>
      <c r="E668" s="84">
        <v>2</v>
      </c>
      <c r="F668" s="84">
        <v>1</v>
      </c>
      <c r="G668" s="84" t="s">
        <v>6213</v>
      </c>
      <c r="H668" s="84" t="s">
        <v>6213</v>
      </c>
      <c r="I668" s="84" t="s">
        <v>6213</v>
      </c>
      <c r="J668" s="85" t="s">
        <v>6213</v>
      </c>
      <c r="K668" s="84">
        <v>1</v>
      </c>
      <c r="L668" s="84">
        <v>0</v>
      </c>
      <c r="M668" s="84">
        <v>2</v>
      </c>
      <c r="N668" s="85">
        <v>0</v>
      </c>
      <c r="O668" s="86">
        <v>30976</v>
      </c>
    </row>
    <row r="669" spans="1:15" ht="17">
      <c r="A669" s="276"/>
      <c r="B669" s="276"/>
      <c r="C669" s="83" t="s">
        <v>5542</v>
      </c>
      <c r="D669" s="83"/>
      <c r="E669" s="84" t="s">
        <v>6213</v>
      </c>
      <c r="F669" s="84">
        <v>1</v>
      </c>
      <c r="G669" s="84" t="s">
        <v>6213</v>
      </c>
      <c r="H669" s="84" t="s">
        <v>6213</v>
      </c>
      <c r="I669" s="84" t="s">
        <v>6213</v>
      </c>
      <c r="J669" s="85" t="s">
        <v>6213</v>
      </c>
      <c r="K669" s="84">
        <v>1</v>
      </c>
      <c r="L669" s="84">
        <v>0</v>
      </c>
      <c r="M669" s="84">
        <v>0</v>
      </c>
      <c r="N669" s="85">
        <v>0</v>
      </c>
      <c r="O669" s="86">
        <v>50610</v>
      </c>
    </row>
    <row r="670" spans="1:15" ht="17">
      <c r="A670" s="276"/>
      <c r="B670" s="276"/>
      <c r="C670" s="83" t="s">
        <v>6412</v>
      </c>
      <c r="D670" s="83"/>
      <c r="E670" s="84">
        <v>1</v>
      </c>
      <c r="F670" s="84" t="s">
        <v>6213</v>
      </c>
      <c r="G670" s="84" t="s">
        <v>6213</v>
      </c>
      <c r="H670" s="84" t="s">
        <v>6213</v>
      </c>
      <c r="I670" s="84" t="s">
        <v>6213</v>
      </c>
      <c r="J670" s="85" t="s">
        <v>6213</v>
      </c>
      <c r="K670" s="84">
        <v>0</v>
      </c>
      <c r="L670" s="84">
        <v>1</v>
      </c>
      <c r="M670" s="84">
        <v>0</v>
      </c>
      <c r="N670" s="85">
        <v>0</v>
      </c>
      <c r="O670" s="86">
        <v>67760</v>
      </c>
    </row>
    <row r="671" spans="1:15" ht="17">
      <c r="A671" s="276"/>
      <c r="B671" s="276"/>
      <c r="C671" s="83" t="s">
        <v>6413</v>
      </c>
      <c r="D671" s="83"/>
      <c r="E671" s="84">
        <v>2</v>
      </c>
      <c r="F671" s="84" t="s">
        <v>6213</v>
      </c>
      <c r="G671" s="84" t="s">
        <v>6213</v>
      </c>
      <c r="H671" s="84" t="s">
        <v>6213</v>
      </c>
      <c r="I671" s="84" t="s">
        <v>6213</v>
      </c>
      <c r="J671" s="85" t="s">
        <v>6213</v>
      </c>
      <c r="K671" s="84">
        <v>0</v>
      </c>
      <c r="L671" s="84">
        <v>1</v>
      </c>
      <c r="M671" s="84">
        <v>1</v>
      </c>
      <c r="N671" s="85">
        <v>0</v>
      </c>
      <c r="O671" s="86">
        <v>22357</v>
      </c>
    </row>
    <row r="672" spans="1:15" ht="17">
      <c r="A672" s="276"/>
      <c r="B672" s="276"/>
      <c r="C672" s="83" t="s">
        <v>6414</v>
      </c>
      <c r="D672" s="83"/>
      <c r="E672" s="84">
        <v>2</v>
      </c>
      <c r="F672" s="84" t="s">
        <v>6213</v>
      </c>
      <c r="G672" s="84" t="s">
        <v>6213</v>
      </c>
      <c r="H672" s="84" t="s">
        <v>6213</v>
      </c>
      <c r="I672" s="84" t="s">
        <v>6213</v>
      </c>
      <c r="J672" s="85" t="s">
        <v>6213</v>
      </c>
      <c r="K672" s="84">
        <v>0</v>
      </c>
      <c r="L672" s="84">
        <v>0</v>
      </c>
      <c r="M672" s="84">
        <v>1</v>
      </c>
      <c r="N672" s="85">
        <v>1</v>
      </c>
      <c r="O672" s="86">
        <v>66127</v>
      </c>
    </row>
    <row r="673" spans="1:15" ht="17">
      <c r="A673" s="276"/>
      <c r="B673" s="276"/>
      <c r="C673" s="83" t="s">
        <v>2511</v>
      </c>
      <c r="D673" s="83"/>
      <c r="E673" s="84">
        <v>1</v>
      </c>
      <c r="F673" s="84" t="s">
        <v>6213</v>
      </c>
      <c r="G673" s="84" t="s">
        <v>6213</v>
      </c>
      <c r="H673" s="84" t="s">
        <v>6213</v>
      </c>
      <c r="I673" s="84" t="s">
        <v>6213</v>
      </c>
      <c r="J673" s="85" t="s">
        <v>6213</v>
      </c>
      <c r="K673" s="84">
        <v>1</v>
      </c>
      <c r="L673" s="84">
        <v>0</v>
      </c>
      <c r="M673" s="84">
        <v>0</v>
      </c>
      <c r="N673" s="85">
        <v>0</v>
      </c>
      <c r="O673" s="86">
        <v>36239</v>
      </c>
    </row>
    <row r="674" spans="1:15" ht="17">
      <c r="A674" s="276"/>
      <c r="B674" s="276"/>
      <c r="C674" s="83" t="s">
        <v>6415</v>
      </c>
      <c r="D674" s="83"/>
      <c r="E674" s="84">
        <v>2</v>
      </c>
      <c r="F674" s="84" t="s">
        <v>6213</v>
      </c>
      <c r="G674" s="84" t="s">
        <v>6213</v>
      </c>
      <c r="H674" s="84" t="s">
        <v>6213</v>
      </c>
      <c r="I674" s="84" t="s">
        <v>6213</v>
      </c>
      <c r="J674" s="85" t="s">
        <v>6213</v>
      </c>
      <c r="K674" s="84">
        <v>1</v>
      </c>
      <c r="L674" s="84">
        <v>1</v>
      </c>
      <c r="M674" s="84">
        <v>0</v>
      </c>
      <c r="N674" s="85" t="s">
        <v>4218</v>
      </c>
      <c r="O674" s="86">
        <v>28454</v>
      </c>
    </row>
    <row r="675" spans="1:15" ht="17">
      <c r="A675" s="276"/>
      <c r="B675" s="276"/>
      <c r="C675" s="83" t="s">
        <v>5461</v>
      </c>
      <c r="D675" s="83"/>
      <c r="E675" s="84">
        <v>2</v>
      </c>
      <c r="F675" s="84" t="s">
        <v>6213</v>
      </c>
      <c r="G675" s="84" t="s">
        <v>6213</v>
      </c>
      <c r="H675" s="84" t="s">
        <v>6213</v>
      </c>
      <c r="I675" s="84" t="s">
        <v>6213</v>
      </c>
      <c r="J675" s="85" t="s">
        <v>6213</v>
      </c>
      <c r="K675" s="84">
        <v>0</v>
      </c>
      <c r="L675" s="84">
        <v>2</v>
      </c>
      <c r="M675" s="84">
        <v>0</v>
      </c>
      <c r="N675" s="85">
        <v>0</v>
      </c>
      <c r="O675" s="86">
        <v>20171</v>
      </c>
    </row>
    <row r="676" spans="1:15" ht="17">
      <c r="A676" s="276"/>
      <c r="B676" s="276"/>
      <c r="C676" s="83" t="s">
        <v>6416</v>
      </c>
      <c r="D676" s="83"/>
      <c r="E676" s="84">
        <v>1</v>
      </c>
      <c r="F676" s="84">
        <v>1</v>
      </c>
      <c r="G676" s="84" t="s">
        <v>6213</v>
      </c>
      <c r="H676" s="84">
        <v>1</v>
      </c>
      <c r="I676" s="84" t="s">
        <v>6213</v>
      </c>
      <c r="J676" s="85" t="s">
        <v>6213</v>
      </c>
      <c r="K676" s="84" t="s">
        <v>4218</v>
      </c>
      <c r="L676" s="84" t="s">
        <v>4218</v>
      </c>
      <c r="M676" s="84">
        <v>1</v>
      </c>
      <c r="N676" s="85">
        <v>2</v>
      </c>
      <c r="O676" s="86">
        <v>19451</v>
      </c>
    </row>
    <row r="677" spans="1:15" ht="17">
      <c r="A677" s="276"/>
      <c r="B677" s="276"/>
      <c r="C677" s="83" t="s">
        <v>2563</v>
      </c>
      <c r="D677" s="83"/>
      <c r="E677" s="84">
        <v>11</v>
      </c>
      <c r="F677" s="84">
        <v>2</v>
      </c>
      <c r="G677" s="84">
        <v>2</v>
      </c>
      <c r="H677" s="84" t="s">
        <v>6213</v>
      </c>
      <c r="I677" s="84" t="s">
        <v>6213</v>
      </c>
      <c r="J677" s="85">
        <v>1</v>
      </c>
      <c r="K677" s="84">
        <v>4</v>
      </c>
      <c r="L677" s="84">
        <v>6</v>
      </c>
      <c r="M677" s="84">
        <v>4</v>
      </c>
      <c r="N677" s="85">
        <v>2</v>
      </c>
      <c r="O677" s="86">
        <v>102119</v>
      </c>
    </row>
    <row r="678" spans="1:15" ht="17">
      <c r="A678" s="276"/>
      <c r="B678" s="276"/>
      <c r="C678" s="83" t="s">
        <v>2565</v>
      </c>
      <c r="D678" s="83"/>
      <c r="E678" s="84">
        <v>4</v>
      </c>
      <c r="F678" s="84">
        <v>12</v>
      </c>
      <c r="G678" s="84">
        <v>2</v>
      </c>
      <c r="H678" s="84" t="s">
        <v>6213</v>
      </c>
      <c r="I678" s="84" t="s">
        <v>6213</v>
      </c>
      <c r="J678" s="85" t="s">
        <v>6213</v>
      </c>
      <c r="K678" s="84">
        <v>0</v>
      </c>
      <c r="L678" s="84">
        <v>10</v>
      </c>
      <c r="M678" s="84">
        <v>5</v>
      </c>
      <c r="N678" s="85">
        <v>3</v>
      </c>
      <c r="O678" s="86">
        <v>60604</v>
      </c>
    </row>
    <row r="679" spans="1:15" ht="17">
      <c r="A679" s="276"/>
      <c r="B679" s="276"/>
      <c r="C679" s="83" t="s">
        <v>3479</v>
      </c>
      <c r="D679" s="83"/>
      <c r="E679" s="84">
        <v>1</v>
      </c>
      <c r="F679" s="84" t="s">
        <v>6213</v>
      </c>
      <c r="G679" s="84">
        <v>1</v>
      </c>
      <c r="H679" s="84" t="s">
        <v>6213</v>
      </c>
      <c r="I679" s="84" t="s">
        <v>6213</v>
      </c>
      <c r="J679" s="85" t="s">
        <v>6213</v>
      </c>
      <c r="K679" s="84">
        <v>1</v>
      </c>
      <c r="L679" s="84">
        <v>1</v>
      </c>
      <c r="M679" s="84">
        <v>0</v>
      </c>
      <c r="N679" s="85">
        <v>0</v>
      </c>
      <c r="O679" s="86">
        <v>15319</v>
      </c>
    </row>
    <row r="680" spans="1:15" ht="17">
      <c r="A680" s="276"/>
      <c r="B680" s="276"/>
      <c r="C680" s="83" t="s">
        <v>131</v>
      </c>
      <c r="D680" s="83"/>
      <c r="E680" s="84">
        <v>1</v>
      </c>
      <c r="F680" s="84" t="s">
        <v>6213</v>
      </c>
      <c r="G680" s="84" t="s">
        <v>6213</v>
      </c>
      <c r="H680" s="84" t="s">
        <v>6213</v>
      </c>
      <c r="I680" s="84" t="s">
        <v>6213</v>
      </c>
      <c r="J680" s="85" t="s">
        <v>6213</v>
      </c>
      <c r="K680" s="84">
        <v>0</v>
      </c>
      <c r="L680" s="84">
        <v>0</v>
      </c>
      <c r="M680" s="84">
        <v>0</v>
      </c>
      <c r="N680" s="85">
        <v>1</v>
      </c>
      <c r="O680" s="86">
        <v>12612</v>
      </c>
    </row>
    <row r="681" spans="1:15" ht="17">
      <c r="A681" s="276"/>
      <c r="B681" s="277"/>
      <c r="C681" s="83" t="s">
        <v>2567</v>
      </c>
      <c r="D681" s="83"/>
      <c r="E681" s="84">
        <v>4</v>
      </c>
      <c r="F681" s="84" t="s">
        <v>6213</v>
      </c>
      <c r="G681" s="84" t="s">
        <v>6213</v>
      </c>
      <c r="H681" s="84" t="s">
        <v>6213</v>
      </c>
      <c r="I681" s="84" t="s">
        <v>6213</v>
      </c>
      <c r="J681" s="85" t="s">
        <v>6213</v>
      </c>
      <c r="K681" s="84">
        <v>0</v>
      </c>
      <c r="L681" s="84">
        <v>0</v>
      </c>
      <c r="M681" s="84">
        <v>3</v>
      </c>
      <c r="N681" s="85">
        <v>1</v>
      </c>
      <c r="O681" s="86">
        <v>45469</v>
      </c>
    </row>
    <row r="682" spans="1:15" ht="17">
      <c r="A682" s="276"/>
      <c r="B682" s="275" t="s">
        <v>1951</v>
      </c>
      <c r="C682" s="74"/>
      <c r="D682" s="76"/>
      <c r="E682" s="77">
        <v>2</v>
      </c>
      <c r="F682" s="77" t="s">
        <v>6213</v>
      </c>
      <c r="G682" s="77">
        <v>1</v>
      </c>
      <c r="H682" s="77" t="s">
        <v>6213</v>
      </c>
      <c r="I682" s="77" t="s">
        <v>6213</v>
      </c>
      <c r="J682" s="78" t="s">
        <v>6213</v>
      </c>
      <c r="K682" s="77"/>
      <c r="L682" s="79"/>
      <c r="M682" s="77"/>
      <c r="N682" s="80"/>
      <c r="O682" s="81"/>
    </row>
    <row r="683" spans="1:15" ht="17">
      <c r="A683" s="276"/>
      <c r="B683" s="276"/>
      <c r="C683" s="83" t="s">
        <v>6417</v>
      </c>
      <c r="D683" s="83" t="s">
        <v>2563</v>
      </c>
      <c r="E683" s="84">
        <v>2</v>
      </c>
      <c r="F683" s="84" t="s">
        <v>6213</v>
      </c>
      <c r="G683" s="84" t="s">
        <v>6213</v>
      </c>
      <c r="H683" s="84" t="s">
        <v>6213</v>
      </c>
      <c r="I683" s="84" t="s">
        <v>6213</v>
      </c>
      <c r="J683" s="85" t="s">
        <v>6213</v>
      </c>
      <c r="K683" s="84">
        <v>2</v>
      </c>
      <c r="L683" s="84">
        <v>0</v>
      </c>
      <c r="M683" s="84">
        <v>0</v>
      </c>
      <c r="N683" s="85">
        <v>0</v>
      </c>
      <c r="O683" s="86">
        <v>6168</v>
      </c>
    </row>
    <row r="684" spans="1:15" ht="17">
      <c r="A684" s="276"/>
      <c r="B684" s="277"/>
      <c r="C684" s="83" t="s">
        <v>2570</v>
      </c>
      <c r="D684" s="83"/>
      <c r="E684" s="84" t="s">
        <v>6213</v>
      </c>
      <c r="F684" s="84" t="s">
        <v>6213</v>
      </c>
      <c r="G684" s="84">
        <v>1</v>
      </c>
      <c r="H684" s="84" t="s">
        <v>6213</v>
      </c>
      <c r="I684" s="84" t="s">
        <v>6213</v>
      </c>
      <c r="J684" s="85" t="s">
        <v>6213</v>
      </c>
      <c r="K684" s="84" t="s">
        <v>4218</v>
      </c>
      <c r="L684" s="84" t="s">
        <v>4218</v>
      </c>
      <c r="M684" s="84">
        <v>1</v>
      </c>
      <c r="N684" s="85" t="s">
        <v>4218</v>
      </c>
      <c r="O684" s="86">
        <v>47412</v>
      </c>
    </row>
    <row r="685" spans="1:15" ht="17">
      <c r="A685" s="276"/>
      <c r="B685" s="275" t="s">
        <v>1955</v>
      </c>
      <c r="C685" s="74"/>
      <c r="D685" s="76"/>
      <c r="E685" s="77">
        <v>7</v>
      </c>
      <c r="F685" s="77">
        <v>2</v>
      </c>
      <c r="G685" s="77">
        <v>1</v>
      </c>
      <c r="H685" s="77">
        <v>1</v>
      </c>
      <c r="I685" s="77" t="s">
        <v>6213</v>
      </c>
      <c r="J685" s="78">
        <v>1</v>
      </c>
      <c r="K685" s="77"/>
      <c r="L685" s="77"/>
      <c r="M685" s="77"/>
      <c r="N685" s="80"/>
      <c r="O685" s="81"/>
    </row>
    <row r="686" spans="1:15" ht="17">
      <c r="A686" s="276"/>
      <c r="B686" s="276"/>
      <c r="C686" s="83" t="s">
        <v>2573</v>
      </c>
      <c r="D686" s="83"/>
      <c r="E686" s="84">
        <v>1</v>
      </c>
      <c r="F686" s="84">
        <v>1</v>
      </c>
      <c r="G686" s="84" t="s">
        <v>6213</v>
      </c>
      <c r="H686" s="84" t="s">
        <v>6213</v>
      </c>
      <c r="I686" s="84" t="s">
        <v>6213</v>
      </c>
      <c r="J686" s="85" t="s">
        <v>6213</v>
      </c>
      <c r="K686" s="84">
        <v>0</v>
      </c>
      <c r="L686" s="84">
        <v>0</v>
      </c>
      <c r="M686" s="84">
        <v>2</v>
      </c>
      <c r="N686" s="85">
        <v>0</v>
      </c>
      <c r="O686" s="86"/>
    </row>
    <row r="687" spans="1:15" ht="17">
      <c r="A687" s="276"/>
      <c r="B687" s="276"/>
      <c r="C687" s="83" t="s">
        <v>5547</v>
      </c>
      <c r="D687" s="83"/>
      <c r="E687" s="84" t="s">
        <v>6213</v>
      </c>
      <c r="F687" s="84" t="s">
        <v>6213</v>
      </c>
      <c r="G687" s="84" t="s">
        <v>6213</v>
      </c>
      <c r="H687" s="84">
        <v>1</v>
      </c>
      <c r="I687" s="84" t="s">
        <v>6213</v>
      </c>
      <c r="J687" s="85" t="s">
        <v>6213</v>
      </c>
      <c r="K687" s="84">
        <v>0</v>
      </c>
      <c r="L687" s="84">
        <v>1</v>
      </c>
      <c r="M687" s="84">
        <v>0</v>
      </c>
      <c r="N687" s="85">
        <v>0</v>
      </c>
      <c r="O687" s="86"/>
    </row>
    <row r="688" spans="1:15" ht="17">
      <c r="A688" s="276"/>
      <c r="B688" s="276"/>
      <c r="C688" s="83" t="s">
        <v>2250</v>
      </c>
      <c r="D688" s="83"/>
      <c r="E688" s="84">
        <v>1</v>
      </c>
      <c r="F688" s="84" t="s">
        <v>6213</v>
      </c>
      <c r="G688" s="84" t="s">
        <v>6213</v>
      </c>
      <c r="H688" s="84" t="s">
        <v>6213</v>
      </c>
      <c r="I688" s="84" t="s">
        <v>6213</v>
      </c>
      <c r="J688" s="85" t="s">
        <v>6213</v>
      </c>
      <c r="K688" s="84">
        <v>1</v>
      </c>
      <c r="L688" s="84">
        <v>0</v>
      </c>
      <c r="M688" s="84">
        <v>0</v>
      </c>
      <c r="N688" s="85">
        <v>0</v>
      </c>
      <c r="O688" s="86"/>
    </row>
    <row r="689" spans="1:15" ht="17">
      <c r="A689" s="276"/>
      <c r="B689" s="276"/>
      <c r="C689" s="83" t="s">
        <v>2709</v>
      </c>
      <c r="D689" s="83"/>
      <c r="E689" s="84">
        <v>3</v>
      </c>
      <c r="F689" s="84" t="s">
        <v>6213</v>
      </c>
      <c r="G689" s="84">
        <v>1</v>
      </c>
      <c r="H689" s="84" t="s">
        <v>6213</v>
      </c>
      <c r="I689" s="84" t="s">
        <v>6213</v>
      </c>
      <c r="J689" s="85" t="s">
        <v>6213</v>
      </c>
      <c r="K689" s="84">
        <v>1</v>
      </c>
      <c r="L689" s="84">
        <v>1</v>
      </c>
      <c r="M689" s="84">
        <v>2</v>
      </c>
      <c r="N689" s="85">
        <v>0</v>
      </c>
      <c r="O689" s="86"/>
    </row>
    <row r="690" spans="1:15" ht="17">
      <c r="A690" s="276"/>
      <c r="B690" s="276"/>
      <c r="C690" s="83" t="s">
        <v>2956</v>
      </c>
      <c r="D690" s="83"/>
      <c r="E690" s="84" t="s">
        <v>6213</v>
      </c>
      <c r="F690" s="84">
        <v>1</v>
      </c>
      <c r="G690" s="84" t="s">
        <v>6213</v>
      </c>
      <c r="H690" s="84" t="s">
        <v>6213</v>
      </c>
      <c r="I690" s="84" t="s">
        <v>6213</v>
      </c>
      <c r="J690" s="85" t="s">
        <v>6213</v>
      </c>
      <c r="K690" s="84">
        <v>1</v>
      </c>
      <c r="L690" s="84">
        <v>0</v>
      </c>
      <c r="M690" s="84">
        <v>0</v>
      </c>
      <c r="N690" s="85">
        <v>0</v>
      </c>
      <c r="O690" s="86"/>
    </row>
    <row r="691" spans="1:15" ht="17">
      <c r="A691" s="276"/>
      <c r="B691" s="276"/>
      <c r="C691" s="83" t="s">
        <v>5550</v>
      </c>
      <c r="D691" s="83"/>
      <c r="E691" s="84">
        <v>1</v>
      </c>
      <c r="F691" s="84" t="s">
        <v>6213</v>
      </c>
      <c r="G691" s="84" t="s">
        <v>6213</v>
      </c>
      <c r="H691" s="84" t="s">
        <v>6213</v>
      </c>
      <c r="I691" s="84" t="s">
        <v>6213</v>
      </c>
      <c r="J691" s="85" t="s">
        <v>6213</v>
      </c>
      <c r="K691" s="84" t="s">
        <v>4218</v>
      </c>
      <c r="L691" s="84">
        <v>0</v>
      </c>
      <c r="M691" s="84">
        <v>1</v>
      </c>
      <c r="N691" s="85">
        <v>0</v>
      </c>
      <c r="O691" s="86"/>
    </row>
    <row r="692" spans="1:15" ht="17">
      <c r="A692" s="276"/>
      <c r="B692" s="277"/>
      <c r="C692" s="83" t="s">
        <v>6418</v>
      </c>
      <c r="D692" s="83"/>
      <c r="E692" s="84">
        <v>1</v>
      </c>
      <c r="F692" s="84" t="s">
        <v>6213</v>
      </c>
      <c r="G692" s="84" t="s">
        <v>6213</v>
      </c>
      <c r="H692" s="84" t="s">
        <v>6213</v>
      </c>
      <c r="I692" s="84" t="s">
        <v>6213</v>
      </c>
      <c r="J692" s="85">
        <v>1</v>
      </c>
      <c r="K692" s="84">
        <v>1</v>
      </c>
      <c r="L692" s="84">
        <v>0</v>
      </c>
      <c r="M692" s="84">
        <v>1</v>
      </c>
      <c r="N692" s="85">
        <v>0</v>
      </c>
      <c r="O692" s="86"/>
    </row>
    <row r="693" spans="1:15" ht="17">
      <c r="A693" s="276"/>
      <c r="B693" s="275" t="s">
        <v>1963</v>
      </c>
      <c r="C693" s="74"/>
      <c r="D693" s="76"/>
      <c r="E693" s="77">
        <v>1</v>
      </c>
      <c r="F693" s="77" t="s">
        <v>6213</v>
      </c>
      <c r="G693" s="77" t="s">
        <v>6213</v>
      </c>
      <c r="H693" s="77" t="s">
        <v>6213</v>
      </c>
      <c r="I693" s="77" t="s">
        <v>6213</v>
      </c>
      <c r="J693" s="78">
        <v>1</v>
      </c>
      <c r="K693" s="77"/>
      <c r="L693" s="79"/>
      <c r="M693" s="79"/>
      <c r="N693" s="80"/>
      <c r="O693" s="81"/>
    </row>
    <row r="694" spans="1:15" ht="17">
      <c r="A694" s="276"/>
      <c r="B694" s="276"/>
      <c r="C694" s="83" t="s">
        <v>2577</v>
      </c>
      <c r="D694" s="83"/>
      <c r="E694" s="84">
        <v>1</v>
      </c>
      <c r="F694" s="84" t="s">
        <v>6213</v>
      </c>
      <c r="G694" s="84" t="s">
        <v>6213</v>
      </c>
      <c r="H694" s="84" t="s">
        <v>6213</v>
      </c>
      <c r="I694" s="84" t="s">
        <v>6213</v>
      </c>
      <c r="J694" s="85" t="s">
        <v>6213</v>
      </c>
      <c r="K694" s="84">
        <v>1</v>
      </c>
      <c r="L694" s="84">
        <v>0</v>
      </c>
      <c r="M694" s="84">
        <v>0</v>
      </c>
      <c r="N694" s="85">
        <v>0</v>
      </c>
      <c r="O694" s="86"/>
    </row>
    <row r="695" spans="1:15" ht="17">
      <c r="A695" s="276"/>
      <c r="B695" s="277"/>
      <c r="C695" s="83" t="s">
        <v>6419</v>
      </c>
      <c r="D695" s="83"/>
      <c r="E695" s="84" t="s">
        <v>6213</v>
      </c>
      <c r="F695" s="84" t="s">
        <v>6213</v>
      </c>
      <c r="G695" s="84" t="s">
        <v>6213</v>
      </c>
      <c r="H695" s="84" t="s">
        <v>6213</v>
      </c>
      <c r="I695" s="84" t="s">
        <v>6213</v>
      </c>
      <c r="J695" s="85">
        <v>1</v>
      </c>
      <c r="K695" s="84">
        <v>1</v>
      </c>
      <c r="L695" s="84">
        <v>0</v>
      </c>
      <c r="M695" s="84">
        <v>0</v>
      </c>
      <c r="N695" s="85">
        <v>0</v>
      </c>
      <c r="O695" s="86"/>
    </row>
    <row r="696" spans="1:15" ht="17">
      <c r="A696" s="276"/>
      <c r="B696" s="275" t="s">
        <v>2255</v>
      </c>
      <c r="C696" s="74"/>
      <c r="D696" s="76"/>
      <c r="E696" s="77">
        <v>5</v>
      </c>
      <c r="F696" s="77">
        <v>3</v>
      </c>
      <c r="G696" s="77" t="s">
        <v>6213</v>
      </c>
      <c r="H696" s="77" t="s">
        <v>6213</v>
      </c>
      <c r="I696" s="77" t="s">
        <v>6213</v>
      </c>
      <c r="J696" s="78" t="s">
        <v>6213</v>
      </c>
      <c r="K696" s="77"/>
      <c r="L696" s="77"/>
      <c r="M696" s="77"/>
      <c r="N696" s="78"/>
      <c r="O696" s="81"/>
    </row>
    <row r="697" spans="1:15" ht="17">
      <c r="A697" s="276"/>
      <c r="B697" s="276"/>
      <c r="C697" s="83" t="s">
        <v>5552</v>
      </c>
      <c r="D697" s="83"/>
      <c r="E697" s="84">
        <v>5</v>
      </c>
      <c r="F697" s="84">
        <v>3</v>
      </c>
      <c r="G697" s="84" t="s">
        <v>6213</v>
      </c>
      <c r="H697" s="84" t="s">
        <v>6213</v>
      </c>
      <c r="I697" s="84" t="s">
        <v>6213</v>
      </c>
      <c r="J697" s="85" t="s">
        <v>6213</v>
      </c>
      <c r="K697" s="84">
        <v>2</v>
      </c>
      <c r="L697" s="84">
        <v>2</v>
      </c>
      <c r="M697" s="84">
        <v>3</v>
      </c>
      <c r="N697" s="85">
        <v>1</v>
      </c>
      <c r="O697" s="86"/>
    </row>
    <row r="698" spans="1:15" ht="17">
      <c r="A698" s="276"/>
      <c r="B698" s="275" t="s">
        <v>2259</v>
      </c>
      <c r="C698" s="74"/>
      <c r="D698" s="76"/>
      <c r="E698" s="77" t="s">
        <v>6213</v>
      </c>
      <c r="F698" s="77">
        <v>2</v>
      </c>
      <c r="G698" s="77" t="s">
        <v>6213</v>
      </c>
      <c r="H698" s="77" t="s">
        <v>6213</v>
      </c>
      <c r="I698" s="77" t="s">
        <v>6213</v>
      </c>
      <c r="J698" s="78">
        <v>1</v>
      </c>
      <c r="K698" s="77"/>
      <c r="L698" s="79"/>
      <c r="M698" s="77"/>
      <c r="N698" s="80"/>
      <c r="O698" s="81"/>
    </row>
    <row r="699" spans="1:15" ht="17">
      <c r="A699" s="277"/>
      <c r="B699" s="277"/>
      <c r="C699" s="83" t="s">
        <v>2580</v>
      </c>
      <c r="D699" s="83"/>
      <c r="E699" s="84" t="s">
        <v>6213</v>
      </c>
      <c r="F699" s="84">
        <v>2</v>
      </c>
      <c r="G699" s="84" t="s">
        <v>6213</v>
      </c>
      <c r="H699" s="84" t="s">
        <v>6213</v>
      </c>
      <c r="I699" s="84" t="s">
        <v>6213</v>
      </c>
      <c r="J699" s="85">
        <v>1</v>
      </c>
      <c r="K699" s="84">
        <v>1</v>
      </c>
      <c r="L699" s="84">
        <v>0</v>
      </c>
      <c r="M699" s="84">
        <v>2</v>
      </c>
      <c r="N699" s="85">
        <v>0</v>
      </c>
      <c r="O699" s="86"/>
    </row>
    <row r="700" spans="1:15" ht="17">
      <c r="A700" s="282" t="s">
        <v>74</v>
      </c>
      <c r="B700" s="285" t="s">
        <v>1904</v>
      </c>
      <c r="C700" s="287"/>
      <c r="D700" s="286"/>
      <c r="E700" s="77">
        <v>12</v>
      </c>
      <c r="F700" s="77" t="s">
        <v>6213</v>
      </c>
      <c r="G700" s="77">
        <v>3</v>
      </c>
      <c r="H700" s="77" t="s">
        <v>6213</v>
      </c>
      <c r="I700" s="77" t="s">
        <v>6213</v>
      </c>
      <c r="J700" s="78" t="s">
        <v>6213</v>
      </c>
      <c r="K700" s="77"/>
      <c r="L700" s="77"/>
      <c r="M700" s="77"/>
      <c r="N700" s="78"/>
      <c r="O700" s="81"/>
    </row>
    <row r="701" spans="1:15" ht="17">
      <c r="A701" s="283"/>
      <c r="B701" s="282" t="s">
        <v>1905</v>
      </c>
      <c r="C701" s="285"/>
      <c r="D701" s="286"/>
      <c r="E701" s="77">
        <v>9</v>
      </c>
      <c r="F701" s="77" t="s">
        <v>6213</v>
      </c>
      <c r="G701" s="77">
        <v>3</v>
      </c>
      <c r="H701" s="77" t="s">
        <v>6213</v>
      </c>
      <c r="I701" s="77" t="s">
        <v>6213</v>
      </c>
      <c r="J701" s="78" t="s">
        <v>6213</v>
      </c>
      <c r="K701" s="77"/>
      <c r="L701" s="77"/>
      <c r="M701" s="77"/>
      <c r="N701" s="78"/>
      <c r="O701" s="81"/>
    </row>
    <row r="702" spans="1:15" ht="17">
      <c r="A702" s="283"/>
      <c r="B702" s="283"/>
      <c r="C702" s="83" t="s">
        <v>6420</v>
      </c>
      <c r="D702" s="83"/>
      <c r="E702" s="84">
        <v>1</v>
      </c>
      <c r="F702" s="84" t="s">
        <v>6213</v>
      </c>
      <c r="G702" s="84" t="s">
        <v>6213</v>
      </c>
      <c r="H702" s="84" t="s">
        <v>6213</v>
      </c>
      <c r="I702" s="84" t="s">
        <v>6213</v>
      </c>
      <c r="J702" s="85" t="s">
        <v>6213</v>
      </c>
      <c r="K702" s="84">
        <v>0</v>
      </c>
      <c r="L702" s="84">
        <v>0</v>
      </c>
      <c r="M702" s="84">
        <v>1</v>
      </c>
      <c r="N702" s="85">
        <v>0</v>
      </c>
      <c r="O702" s="86">
        <v>5696</v>
      </c>
    </row>
    <row r="703" spans="1:15" ht="17">
      <c r="A703" s="283"/>
      <c r="B703" s="283"/>
      <c r="C703" s="83" t="s">
        <v>2583</v>
      </c>
      <c r="D703" s="83"/>
      <c r="E703" s="84">
        <v>2</v>
      </c>
      <c r="F703" s="84" t="s">
        <v>6213</v>
      </c>
      <c r="G703" s="84">
        <v>1</v>
      </c>
      <c r="H703" s="84" t="s">
        <v>6213</v>
      </c>
      <c r="I703" s="84" t="s">
        <v>6213</v>
      </c>
      <c r="J703" s="85" t="s">
        <v>6213</v>
      </c>
      <c r="K703" s="84">
        <v>2</v>
      </c>
      <c r="L703" s="84">
        <v>1</v>
      </c>
      <c r="M703" s="84">
        <v>0</v>
      </c>
      <c r="N703" s="85">
        <v>0</v>
      </c>
      <c r="O703" s="86">
        <v>67109</v>
      </c>
    </row>
    <row r="704" spans="1:15" ht="17">
      <c r="A704" s="283"/>
      <c r="B704" s="283"/>
      <c r="C704" s="83" t="s">
        <v>5561</v>
      </c>
      <c r="D704" s="83"/>
      <c r="E704" s="84">
        <v>1</v>
      </c>
      <c r="F704" s="84" t="s">
        <v>6213</v>
      </c>
      <c r="G704" s="84" t="s">
        <v>6213</v>
      </c>
      <c r="H704" s="84" t="s">
        <v>6213</v>
      </c>
      <c r="I704" s="84" t="s">
        <v>6213</v>
      </c>
      <c r="J704" s="85" t="s">
        <v>6213</v>
      </c>
      <c r="K704" s="84">
        <v>0</v>
      </c>
      <c r="L704" s="84">
        <v>0</v>
      </c>
      <c r="M704" s="84">
        <v>1</v>
      </c>
      <c r="N704" s="85">
        <v>0</v>
      </c>
      <c r="O704" s="86">
        <v>101806</v>
      </c>
    </row>
    <row r="705" spans="1:15" ht="17">
      <c r="A705" s="283"/>
      <c r="B705" s="283"/>
      <c r="C705" s="83" t="s">
        <v>5562</v>
      </c>
      <c r="D705" s="83"/>
      <c r="E705" s="84" t="s">
        <v>6213</v>
      </c>
      <c r="F705" s="84" t="s">
        <v>6213</v>
      </c>
      <c r="G705" s="84">
        <v>1</v>
      </c>
      <c r="H705" s="84" t="s">
        <v>6213</v>
      </c>
      <c r="I705" s="84" t="s">
        <v>6213</v>
      </c>
      <c r="J705" s="85" t="s">
        <v>6213</v>
      </c>
      <c r="K705" s="84">
        <v>1</v>
      </c>
      <c r="L705" s="84">
        <v>0</v>
      </c>
      <c r="M705" s="84">
        <v>0</v>
      </c>
      <c r="N705" s="85">
        <v>0</v>
      </c>
      <c r="O705" s="86">
        <v>57904</v>
      </c>
    </row>
    <row r="706" spans="1:15" ht="17">
      <c r="A706" s="283"/>
      <c r="B706" s="283"/>
      <c r="C706" s="83" t="s">
        <v>5563</v>
      </c>
      <c r="D706" s="83"/>
      <c r="E706" s="84" t="s">
        <v>6213</v>
      </c>
      <c r="F706" s="84" t="s">
        <v>6213</v>
      </c>
      <c r="G706" s="84">
        <v>1</v>
      </c>
      <c r="H706" s="84" t="s">
        <v>6213</v>
      </c>
      <c r="I706" s="84" t="s">
        <v>6213</v>
      </c>
      <c r="J706" s="85" t="s">
        <v>6213</v>
      </c>
      <c r="K706" s="84">
        <v>0</v>
      </c>
      <c r="L706" s="84">
        <v>0</v>
      </c>
      <c r="M706" s="84">
        <v>0</v>
      </c>
      <c r="N706" s="85">
        <v>1</v>
      </c>
      <c r="O706" s="86">
        <v>16154</v>
      </c>
    </row>
    <row r="707" spans="1:15" ht="17">
      <c r="A707" s="283"/>
      <c r="B707" s="283"/>
      <c r="C707" s="83" t="s">
        <v>2597</v>
      </c>
      <c r="D707" s="83"/>
      <c r="E707" s="84">
        <v>3</v>
      </c>
      <c r="F707" s="84" t="s">
        <v>6213</v>
      </c>
      <c r="G707" s="84" t="s">
        <v>6213</v>
      </c>
      <c r="H707" s="84" t="s">
        <v>6213</v>
      </c>
      <c r="I707" s="84" t="s">
        <v>6213</v>
      </c>
      <c r="J707" s="85" t="s">
        <v>6213</v>
      </c>
      <c r="K707" s="84">
        <v>0</v>
      </c>
      <c r="L707" s="84">
        <v>1</v>
      </c>
      <c r="M707" s="84">
        <v>2</v>
      </c>
      <c r="N707" s="85">
        <v>0</v>
      </c>
      <c r="O707" s="86">
        <v>75964</v>
      </c>
    </row>
    <row r="708" spans="1:15" ht="17">
      <c r="A708" s="283"/>
      <c r="B708" s="283"/>
      <c r="C708" s="83" t="s">
        <v>2395</v>
      </c>
      <c r="D708" s="83"/>
      <c r="E708" s="84">
        <v>1</v>
      </c>
      <c r="F708" s="84" t="s">
        <v>6213</v>
      </c>
      <c r="G708" s="84" t="s">
        <v>6213</v>
      </c>
      <c r="H708" s="84" t="s">
        <v>6213</v>
      </c>
      <c r="I708" s="84" t="s">
        <v>6213</v>
      </c>
      <c r="J708" s="85" t="s">
        <v>6213</v>
      </c>
      <c r="K708" s="84">
        <v>0</v>
      </c>
      <c r="L708" s="84">
        <v>1</v>
      </c>
      <c r="M708" s="84">
        <v>0</v>
      </c>
      <c r="N708" s="85">
        <v>0</v>
      </c>
      <c r="O708" s="86">
        <v>40968</v>
      </c>
    </row>
    <row r="709" spans="1:15" ht="17">
      <c r="A709" s="283"/>
      <c r="B709" s="284"/>
      <c r="C709" s="83" t="s">
        <v>5572</v>
      </c>
      <c r="D709" s="83"/>
      <c r="E709" s="84">
        <v>1</v>
      </c>
      <c r="F709" s="84" t="s">
        <v>6213</v>
      </c>
      <c r="G709" s="84" t="s">
        <v>6213</v>
      </c>
      <c r="H709" s="84" t="s">
        <v>6213</v>
      </c>
      <c r="I709" s="84" t="s">
        <v>6213</v>
      </c>
      <c r="J709" s="85" t="s">
        <v>6213</v>
      </c>
      <c r="K709" s="84">
        <v>0</v>
      </c>
      <c r="L709" s="84">
        <v>0</v>
      </c>
      <c r="M709" s="84">
        <v>1</v>
      </c>
      <c r="N709" s="85">
        <v>0</v>
      </c>
      <c r="O709" s="86">
        <v>67200</v>
      </c>
    </row>
    <row r="710" spans="1:15" ht="17">
      <c r="A710" s="283"/>
      <c r="B710" s="282" t="s">
        <v>1951</v>
      </c>
      <c r="C710" s="285"/>
      <c r="D710" s="286"/>
      <c r="E710" s="77">
        <v>2</v>
      </c>
      <c r="F710" s="77" t="s">
        <v>6213</v>
      </c>
      <c r="G710" s="77" t="s">
        <v>6213</v>
      </c>
      <c r="H710" s="77" t="s">
        <v>6213</v>
      </c>
      <c r="I710" s="77" t="s">
        <v>6213</v>
      </c>
      <c r="J710" s="78" t="s">
        <v>6213</v>
      </c>
      <c r="K710" s="77"/>
      <c r="L710" s="79"/>
      <c r="M710" s="77"/>
      <c r="N710" s="80"/>
      <c r="O710" s="81"/>
    </row>
    <row r="711" spans="1:15" ht="17">
      <c r="A711" s="283"/>
      <c r="B711" s="284"/>
      <c r="C711" s="83" t="s">
        <v>6421</v>
      </c>
      <c r="D711" s="83"/>
      <c r="E711" s="84">
        <v>2</v>
      </c>
      <c r="F711" s="84" t="s">
        <v>6213</v>
      </c>
      <c r="G711" s="84" t="s">
        <v>6213</v>
      </c>
      <c r="H711" s="84" t="s">
        <v>6213</v>
      </c>
      <c r="I711" s="84" t="s">
        <v>6213</v>
      </c>
      <c r="J711" s="85" t="s">
        <v>6213</v>
      </c>
      <c r="K711" s="84">
        <v>1</v>
      </c>
      <c r="L711" s="84">
        <v>0</v>
      </c>
      <c r="M711" s="84">
        <v>1</v>
      </c>
      <c r="N711" s="85">
        <v>0</v>
      </c>
      <c r="O711" s="86">
        <v>37944</v>
      </c>
    </row>
    <row r="712" spans="1:15" ht="17">
      <c r="A712" s="283"/>
      <c r="B712" s="282" t="s">
        <v>1963</v>
      </c>
      <c r="C712" s="285"/>
      <c r="D712" s="286"/>
      <c r="E712" s="77">
        <v>1</v>
      </c>
      <c r="F712" s="77" t="s">
        <v>6213</v>
      </c>
      <c r="G712" s="77" t="s">
        <v>6213</v>
      </c>
      <c r="H712" s="77" t="s">
        <v>6213</v>
      </c>
      <c r="I712" s="77" t="s">
        <v>6213</v>
      </c>
      <c r="J712" s="78" t="s">
        <v>6213</v>
      </c>
      <c r="K712" s="77"/>
      <c r="L712" s="79"/>
      <c r="M712" s="79"/>
      <c r="N712" s="80"/>
      <c r="O712" s="81"/>
    </row>
    <row r="713" spans="1:15" ht="17">
      <c r="A713" s="284"/>
      <c r="B713" s="284"/>
      <c r="C713" s="83" t="s">
        <v>1964</v>
      </c>
      <c r="D713" s="83"/>
      <c r="E713" s="84">
        <v>1</v>
      </c>
      <c r="F713" s="84" t="s">
        <v>6213</v>
      </c>
      <c r="G713" s="84" t="s">
        <v>6213</v>
      </c>
      <c r="H713" s="84" t="s">
        <v>6213</v>
      </c>
      <c r="I713" s="84" t="s">
        <v>6213</v>
      </c>
      <c r="J713" s="85" t="s">
        <v>6213</v>
      </c>
      <c r="K713" s="84">
        <v>1</v>
      </c>
      <c r="L713" s="84">
        <v>0</v>
      </c>
      <c r="M713" s="84">
        <v>0</v>
      </c>
      <c r="N713" s="85">
        <v>0</v>
      </c>
      <c r="O713" s="86"/>
    </row>
    <row r="714" spans="1:15" ht="17">
      <c r="A714" s="282" t="s">
        <v>75</v>
      </c>
      <c r="B714" s="285" t="s">
        <v>1904</v>
      </c>
      <c r="C714" s="287"/>
      <c r="D714" s="286"/>
      <c r="E714" s="77">
        <v>85</v>
      </c>
      <c r="F714" s="77">
        <v>28</v>
      </c>
      <c r="G714" s="77">
        <v>8</v>
      </c>
      <c r="H714" s="77" t="s">
        <v>6213</v>
      </c>
      <c r="I714" s="77">
        <v>3</v>
      </c>
      <c r="J714" s="78" t="s">
        <v>6213</v>
      </c>
      <c r="K714" s="77"/>
      <c r="L714" s="77"/>
      <c r="M714" s="77"/>
      <c r="N714" s="78"/>
      <c r="O714" s="81"/>
    </row>
    <row r="715" spans="1:15" ht="17">
      <c r="A715" s="283"/>
      <c r="B715" s="282" t="s">
        <v>1905</v>
      </c>
      <c r="C715" s="285"/>
      <c r="D715" s="286"/>
      <c r="E715" s="77">
        <v>62</v>
      </c>
      <c r="F715" s="77">
        <v>19</v>
      </c>
      <c r="G715" s="77">
        <v>6</v>
      </c>
      <c r="H715" s="77" t="s">
        <v>6213</v>
      </c>
      <c r="I715" s="77" t="s">
        <v>6213</v>
      </c>
      <c r="J715" s="78" t="s">
        <v>6213</v>
      </c>
      <c r="K715" s="77"/>
      <c r="L715" s="77"/>
      <c r="M715" s="77"/>
      <c r="N715" s="78"/>
      <c r="O715" s="81"/>
    </row>
    <row r="716" spans="1:15" ht="17">
      <c r="A716" s="283"/>
      <c r="B716" s="283"/>
      <c r="C716" s="83" t="s">
        <v>2610</v>
      </c>
      <c r="D716" s="83"/>
      <c r="E716" s="84">
        <v>1</v>
      </c>
      <c r="F716" s="84" t="s">
        <v>6213</v>
      </c>
      <c r="G716" s="84" t="s">
        <v>6213</v>
      </c>
      <c r="H716" s="84" t="s">
        <v>6213</v>
      </c>
      <c r="I716" s="84" t="s">
        <v>6213</v>
      </c>
      <c r="J716" s="85" t="s">
        <v>6213</v>
      </c>
      <c r="K716" s="84">
        <v>0</v>
      </c>
      <c r="L716" s="84">
        <v>1</v>
      </c>
      <c r="M716" s="84">
        <v>0</v>
      </c>
      <c r="N716" s="85">
        <v>0</v>
      </c>
      <c r="O716" s="86">
        <v>10421</v>
      </c>
    </row>
    <row r="717" spans="1:15" ht="17">
      <c r="A717" s="283"/>
      <c r="B717" s="283"/>
      <c r="C717" s="83" t="s">
        <v>2611</v>
      </c>
      <c r="D717" s="83"/>
      <c r="E717" s="84" t="s">
        <v>6213</v>
      </c>
      <c r="F717" s="84" t="s">
        <v>6213</v>
      </c>
      <c r="G717" s="84">
        <v>1</v>
      </c>
      <c r="H717" s="84" t="s">
        <v>6213</v>
      </c>
      <c r="I717" s="84" t="s">
        <v>6213</v>
      </c>
      <c r="J717" s="85" t="s">
        <v>6213</v>
      </c>
      <c r="K717" s="84">
        <v>1</v>
      </c>
      <c r="L717" s="84">
        <v>0</v>
      </c>
      <c r="M717" s="84">
        <v>0</v>
      </c>
      <c r="N717" s="85">
        <v>0</v>
      </c>
      <c r="O717" s="86">
        <v>9339</v>
      </c>
    </row>
    <row r="718" spans="1:15" ht="17">
      <c r="A718" s="283"/>
      <c r="B718" s="283"/>
      <c r="C718" s="83" t="s">
        <v>6422</v>
      </c>
      <c r="D718" s="83"/>
      <c r="E718" s="84">
        <v>2</v>
      </c>
      <c r="F718" s="84" t="s">
        <v>6213</v>
      </c>
      <c r="G718" s="84" t="s">
        <v>6213</v>
      </c>
      <c r="H718" s="84" t="s">
        <v>6213</v>
      </c>
      <c r="I718" s="84" t="s">
        <v>6213</v>
      </c>
      <c r="J718" s="85" t="s">
        <v>6213</v>
      </c>
      <c r="K718" s="84">
        <v>0</v>
      </c>
      <c r="L718" s="84">
        <v>1</v>
      </c>
      <c r="M718" s="84">
        <v>1</v>
      </c>
      <c r="N718" s="85">
        <v>0</v>
      </c>
      <c r="O718" s="86">
        <v>8490</v>
      </c>
    </row>
    <row r="719" spans="1:15" ht="17">
      <c r="A719" s="283"/>
      <c r="B719" s="283"/>
      <c r="C719" s="83" t="s">
        <v>2612</v>
      </c>
      <c r="D719" s="83"/>
      <c r="E719" s="84">
        <v>1</v>
      </c>
      <c r="F719" s="84" t="s">
        <v>6213</v>
      </c>
      <c r="G719" s="84" t="s">
        <v>6213</v>
      </c>
      <c r="H719" s="84" t="s">
        <v>6213</v>
      </c>
      <c r="I719" s="84" t="s">
        <v>6213</v>
      </c>
      <c r="J719" s="85" t="s">
        <v>6213</v>
      </c>
      <c r="K719" s="84">
        <v>0</v>
      </c>
      <c r="L719" s="84">
        <v>0</v>
      </c>
      <c r="M719" s="84">
        <v>0</v>
      </c>
      <c r="N719" s="85">
        <v>1</v>
      </c>
      <c r="O719" s="86">
        <v>1869</v>
      </c>
    </row>
    <row r="720" spans="1:15" ht="17">
      <c r="A720" s="283"/>
      <c r="B720" s="283"/>
      <c r="C720" s="83" t="s">
        <v>2613</v>
      </c>
      <c r="D720" s="83"/>
      <c r="E720" s="84" t="s">
        <v>6213</v>
      </c>
      <c r="F720" s="84" t="s">
        <v>6213</v>
      </c>
      <c r="G720" s="84">
        <v>1</v>
      </c>
      <c r="H720" s="84" t="s">
        <v>6213</v>
      </c>
      <c r="I720" s="84" t="s">
        <v>6213</v>
      </c>
      <c r="J720" s="85" t="s">
        <v>6213</v>
      </c>
      <c r="K720" s="84">
        <v>0</v>
      </c>
      <c r="L720" s="84">
        <v>0</v>
      </c>
      <c r="M720" s="84">
        <v>0</v>
      </c>
      <c r="N720" s="85">
        <v>1</v>
      </c>
      <c r="O720" s="86">
        <v>3604</v>
      </c>
    </row>
    <row r="721" spans="1:15" ht="17">
      <c r="A721" s="283"/>
      <c r="B721" s="283"/>
      <c r="C721" s="83" t="s">
        <v>4012</v>
      </c>
      <c r="D721" s="83"/>
      <c r="E721" s="84" t="s">
        <v>6213</v>
      </c>
      <c r="F721" s="84">
        <v>1</v>
      </c>
      <c r="G721" s="84" t="s">
        <v>6213</v>
      </c>
      <c r="H721" s="84" t="s">
        <v>6213</v>
      </c>
      <c r="I721" s="84" t="s">
        <v>6213</v>
      </c>
      <c r="J721" s="85" t="s">
        <v>6213</v>
      </c>
      <c r="K721" s="84">
        <v>0</v>
      </c>
      <c r="L721" s="84">
        <v>0</v>
      </c>
      <c r="M721" s="84">
        <v>0</v>
      </c>
      <c r="N721" s="85">
        <v>1</v>
      </c>
      <c r="O721" s="86">
        <v>2530</v>
      </c>
    </row>
    <row r="722" spans="1:15" ht="17">
      <c r="A722" s="283"/>
      <c r="B722" s="283"/>
      <c r="C722" s="83" t="s">
        <v>6423</v>
      </c>
      <c r="D722" s="83"/>
      <c r="E722" s="84">
        <v>16</v>
      </c>
      <c r="F722" s="84">
        <v>2</v>
      </c>
      <c r="G722" s="84" t="s">
        <v>6213</v>
      </c>
      <c r="H722" s="84" t="s">
        <v>6213</v>
      </c>
      <c r="I722" s="84" t="s">
        <v>6213</v>
      </c>
      <c r="J722" s="85" t="s">
        <v>6213</v>
      </c>
      <c r="K722" s="84">
        <v>3</v>
      </c>
      <c r="L722" s="84">
        <v>15</v>
      </c>
      <c r="M722" s="84">
        <v>0</v>
      </c>
      <c r="N722" s="85">
        <v>0</v>
      </c>
      <c r="O722" s="86">
        <v>3944</v>
      </c>
    </row>
    <row r="723" spans="1:15" ht="17">
      <c r="A723" s="283"/>
      <c r="B723" s="283"/>
      <c r="C723" s="83" t="s">
        <v>2614</v>
      </c>
      <c r="D723" s="83"/>
      <c r="E723" s="84">
        <v>1</v>
      </c>
      <c r="F723" s="84">
        <v>1</v>
      </c>
      <c r="G723" s="84" t="s">
        <v>6213</v>
      </c>
      <c r="H723" s="84" t="s">
        <v>6213</v>
      </c>
      <c r="I723" s="84" t="s">
        <v>6213</v>
      </c>
      <c r="J723" s="85" t="s">
        <v>6213</v>
      </c>
      <c r="K723" s="84">
        <v>1</v>
      </c>
      <c r="L723" s="84">
        <v>0</v>
      </c>
      <c r="M723" s="84">
        <v>1</v>
      </c>
      <c r="N723" s="85">
        <v>0</v>
      </c>
      <c r="O723" s="86">
        <v>9171</v>
      </c>
    </row>
    <row r="724" spans="1:15" ht="17">
      <c r="A724" s="283"/>
      <c r="B724" s="283"/>
      <c r="C724" s="83" t="s">
        <v>2615</v>
      </c>
      <c r="D724" s="83"/>
      <c r="E724" s="84">
        <v>2</v>
      </c>
      <c r="F724" s="84" t="s">
        <v>6213</v>
      </c>
      <c r="G724" s="84" t="s">
        <v>6213</v>
      </c>
      <c r="H724" s="84" t="s">
        <v>6213</v>
      </c>
      <c r="I724" s="84" t="s">
        <v>6213</v>
      </c>
      <c r="J724" s="85" t="s">
        <v>6213</v>
      </c>
      <c r="K724" s="84">
        <v>1</v>
      </c>
      <c r="L724" s="84">
        <v>1</v>
      </c>
      <c r="M724" s="84">
        <v>0</v>
      </c>
      <c r="N724" s="85">
        <v>0</v>
      </c>
      <c r="O724" s="86">
        <v>5365</v>
      </c>
    </row>
    <row r="725" spans="1:15" ht="17">
      <c r="A725" s="283"/>
      <c r="B725" s="283"/>
      <c r="C725" s="83" t="s">
        <v>6424</v>
      </c>
      <c r="D725" s="83"/>
      <c r="E725" s="84">
        <v>1</v>
      </c>
      <c r="F725" s="84">
        <v>1</v>
      </c>
      <c r="G725" s="84" t="s">
        <v>6213</v>
      </c>
      <c r="H725" s="84" t="s">
        <v>6213</v>
      </c>
      <c r="I725" s="84" t="s">
        <v>6213</v>
      </c>
      <c r="J725" s="85" t="s">
        <v>6213</v>
      </c>
      <c r="K725" s="84">
        <v>0</v>
      </c>
      <c r="L725" s="84">
        <v>1</v>
      </c>
      <c r="M725" s="84">
        <v>0</v>
      </c>
      <c r="N725" s="85">
        <v>1</v>
      </c>
      <c r="O725" s="86">
        <v>4944</v>
      </c>
    </row>
    <row r="726" spans="1:15" ht="17">
      <c r="A726" s="283"/>
      <c r="B726" s="283"/>
      <c r="C726" s="83" t="s">
        <v>2334</v>
      </c>
      <c r="D726" s="83"/>
      <c r="E726" s="84">
        <v>1</v>
      </c>
      <c r="F726" s="84" t="s">
        <v>6213</v>
      </c>
      <c r="G726" s="84" t="s">
        <v>6213</v>
      </c>
      <c r="H726" s="84" t="s">
        <v>6213</v>
      </c>
      <c r="I726" s="84" t="s">
        <v>6213</v>
      </c>
      <c r="J726" s="85" t="s">
        <v>6213</v>
      </c>
      <c r="K726" s="84">
        <v>0</v>
      </c>
      <c r="L726" s="84">
        <v>0</v>
      </c>
      <c r="M726" s="84">
        <v>1</v>
      </c>
      <c r="N726" s="85">
        <v>0</v>
      </c>
      <c r="O726" s="86">
        <v>25229</v>
      </c>
    </row>
    <row r="727" spans="1:15" ht="17">
      <c r="A727" s="283"/>
      <c r="B727" s="283"/>
      <c r="C727" s="83" t="s">
        <v>2616</v>
      </c>
      <c r="D727" s="83"/>
      <c r="E727" s="84">
        <v>3</v>
      </c>
      <c r="F727" s="84" t="s">
        <v>6213</v>
      </c>
      <c r="G727" s="84" t="s">
        <v>6213</v>
      </c>
      <c r="H727" s="84" t="s">
        <v>6213</v>
      </c>
      <c r="I727" s="84" t="s">
        <v>6213</v>
      </c>
      <c r="J727" s="85" t="s">
        <v>6213</v>
      </c>
      <c r="K727" s="84">
        <v>1</v>
      </c>
      <c r="L727" s="84">
        <v>1</v>
      </c>
      <c r="M727" s="84">
        <v>0</v>
      </c>
      <c r="N727" s="85">
        <v>1</v>
      </c>
      <c r="O727" s="86">
        <v>27066</v>
      </c>
    </row>
    <row r="728" spans="1:15" ht="17">
      <c r="A728" s="283"/>
      <c r="B728" s="283"/>
      <c r="C728" s="83" t="s">
        <v>2617</v>
      </c>
      <c r="D728" s="83"/>
      <c r="E728" s="84">
        <v>1</v>
      </c>
      <c r="F728" s="84" t="s">
        <v>6213</v>
      </c>
      <c r="G728" s="84" t="s">
        <v>6213</v>
      </c>
      <c r="H728" s="84" t="s">
        <v>6213</v>
      </c>
      <c r="I728" s="84" t="s">
        <v>6213</v>
      </c>
      <c r="J728" s="85" t="s">
        <v>6213</v>
      </c>
      <c r="K728" s="84">
        <v>0</v>
      </c>
      <c r="L728" s="84">
        <v>1</v>
      </c>
      <c r="M728" s="84">
        <v>0</v>
      </c>
      <c r="N728" s="85">
        <v>0</v>
      </c>
      <c r="O728" s="86">
        <v>4503</v>
      </c>
    </row>
    <row r="729" spans="1:15" ht="17">
      <c r="A729" s="283"/>
      <c r="B729" s="283"/>
      <c r="C729" s="83" t="s">
        <v>2236</v>
      </c>
      <c r="D729" s="83"/>
      <c r="E729" s="84">
        <v>1</v>
      </c>
      <c r="F729" s="84" t="s">
        <v>6213</v>
      </c>
      <c r="G729" s="84" t="s">
        <v>6213</v>
      </c>
      <c r="H729" s="84" t="s">
        <v>6213</v>
      </c>
      <c r="I729" s="84" t="s">
        <v>6213</v>
      </c>
      <c r="J729" s="85" t="s">
        <v>6213</v>
      </c>
      <c r="K729" s="84">
        <v>1</v>
      </c>
      <c r="L729" s="84">
        <v>0</v>
      </c>
      <c r="M729" s="84">
        <v>0</v>
      </c>
      <c r="N729" s="85">
        <v>0</v>
      </c>
      <c r="O729" s="86">
        <v>12924</v>
      </c>
    </row>
    <row r="730" spans="1:15" ht="17">
      <c r="A730" s="283"/>
      <c r="B730" s="283"/>
      <c r="C730" s="83" t="s">
        <v>2292</v>
      </c>
      <c r="D730" s="83"/>
      <c r="E730" s="84" t="s">
        <v>6213</v>
      </c>
      <c r="F730" s="84">
        <v>1</v>
      </c>
      <c r="G730" s="84" t="s">
        <v>6213</v>
      </c>
      <c r="H730" s="84" t="s">
        <v>6213</v>
      </c>
      <c r="I730" s="84" t="s">
        <v>6213</v>
      </c>
      <c r="J730" s="85" t="s">
        <v>6213</v>
      </c>
      <c r="K730" s="84">
        <v>0</v>
      </c>
      <c r="L730" s="84">
        <v>0</v>
      </c>
      <c r="M730" s="84">
        <v>1</v>
      </c>
      <c r="N730" s="85">
        <v>0</v>
      </c>
      <c r="O730" s="86">
        <v>26360</v>
      </c>
    </row>
    <row r="731" spans="1:15" ht="17">
      <c r="A731" s="283"/>
      <c r="B731" s="283"/>
      <c r="C731" s="83" t="s">
        <v>5581</v>
      </c>
      <c r="D731" s="83"/>
      <c r="E731" s="84" t="s">
        <v>6213</v>
      </c>
      <c r="F731" s="84">
        <v>1</v>
      </c>
      <c r="G731" s="84" t="s">
        <v>6213</v>
      </c>
      <c r="H731" s="84" t="s">
        <v>6213</v>
      </c>
      <c r="I731" s="84" t="s">
        <v>6213</v>
      </c>
      <c r="J731" s="85" t="s">
        <v>6213</v>
      </c>
      <c r="K731" s="84">
        <v>0</v>
      </c>
      <c r="L731" s="84">
        <v>1</v>
      </c>
      <c r="M731" s="84">
        <v>0</v>
      </c>
      <c r="N731" s="85">
        <v>0</v>
      </c>
      <c r="O731" s="86">
        <v>4397</v>
      </c>
    </row>
    <row r="732" spans="1:15" ht="17">
      <c r="A732" s="283"/>
      <c r="B732" s="283"/>
      <c r="C732" s="83" t="s">
        <v>3954</v>
      </c>
      <c r="D732" s="83"/>
      <c r="E732" s="84">
        <v>1</v>
      </c>
      <c r="F732" s="84" t="s">
        <v>6213</v>
      </c>
      <c r="G732" s="84" t="s">
        <v>6213</v>
      </c>
      <c r="H732" s="84" t="s">
        <v>6213</v>
      </c>
      <c r="I732" s="84" t="s">
        <v>6213</v>
      </c>
      <c r="J732" s="85" t="s">
        <v>6213</v>
      </c>
      <c r="K732" s="84">
        <v>0</v>
      </c>
      <c r="L732" s="84">
        <v>1</v>
      </c>
      <c r="M732" s="84">
        <v>0</v>
      </c>
      <c r="N732" s="85">
        <v>0</v>
      </c>
      <c r="O732" s="86">
        <v>20769</v>
      </c>
    </row>
    <row r="733" spans="1:15" ht="17">
      <c r="A733" s="283"/>
      <c r="B733" s="283"/>
      <c r="C733" s="83" t="s">
        <v>2596</v>
      </c>
      <c r="D733" s="83"/>
      <c r="E733" s="84" t="s">
        <v>6213</v>
      </c>
      <c r="F733" s="84">
        <v>2</v>
      </c>
      <c r="G733" s="84" t="s">
        <v>6213</v>
      </c>
      <c r="H733" s="84" t="s">
        <v>6213</v>
      </c>
      <c r="I733" s="84" t="s">
        <v>6213</v>
      </c>
      <c r="J733" s="85" t="s">
        <v>6213</v>
      </c>
      <c r="K733" s="84">
        <v>0</v>
      </c>
      <c r="L733" s="84">
        <v>1</v>
      </c>
      <c r="M733" s="84">
        <v>1</v>
      </c>
      <c r="N733" s="85">
        <v>0</v>
      </c>
      <c r="O733" s="86">
        <v>3103</v>
      </c>
    </row>
    <row r="734" spans="1:15" ht="17">
      <c r="A734" s="283"/>
      <c r="B734" s="283"/>
      <c r="C734" s="83" t="s">
        <v>2623</v>
      </c>
      <c r="D734" s="83"/>
      <c r="E734" s="84" t="s">
        <v>6213</v>
      </c>
      <c r="F734" s="84" t="s">
        <v>6213</v>
      </c>
      <c r="G734" s="84">
        <v>1</v>
      </c>
      <c r="H734" s="84" t="s">
        <v>6213</v>
      </c>
      <c r="I734" s="84" t="s">
        <v>6213</v>
      </c>
      <c r="J734" s="85" t="s">
        <v>6213</v>
      </c>
      <c r="K734" s="84">
        <v>0</v>
      </c>
      <c r="L734" s="84">
        <v>0</v>
      </c>
      <c r="M734" s="84">
        <v>0</v>
      </c>
      <c r="N734" s="85">
        <v>1</v>
      </c>
      <c r="O734" s="86">
        <v>8405</v>
      </c>
    </row>
    <row r="735" spans="1:15" ht="17">
      <c r="A735" s="283"/>
      <c r="B735" s="283"/>
      <c r="C735" s="83" t="s">
        <v>6425</v>
      </c>
      <c r="D735" s="83"/>
      <c r="E735" s="84">
        <v>2</v>
      </c>
      <c r="F735" s="84">
        <v>1</v>
      </c>
      <c r="G735" s="84" t="s">
        <v>6213</v>
      </c>
      <c r="H735" s="84" t="s">
        <v>6213</v>
      </c>
      <c r="I735" s="84" t="s">
        <v>6213</v>
      </c>
      <c r="J735" s="85" t="s">
        <v>6213</v>
      </c>
      <c r="K735" s="84">
        <v>0</v>
      </c>
      <c r="L735" s="84">
        <v>1</v>
      </c>
      <c r="M735" s="84">
        <v>0</v>
      </c>
      <c r="N735" s="85">
        <v>2</v>
      </c>
      <c r="O735" s="86">
        <v>21242</v>
      </c>
    </row>
    <row r="736" spans="1:15" ht="17">
      <c r="A736" s="283"/>
      <c r="B736" s="283"/>
      <c r="C736" s="83" t="s">
        <v>6426</v>
      </c>
      <c r="D736" s="83"/>
      <c r="E736" s="84" t="s">
        <v>6213</v>
      </c>
      <c r="F736" s="84">
        <v>1</v>
      </c>
      <c r="G736" s="84" t="s">
        <v>6213</v>
      </c>
      <c r="H736" s="84" t="s">
        <v>6213</v>
      </c>
      <c r="I736" s="84" t="s">
        <v>6213</v>
      </c>
      <c r="J736" s="85" t="s">
        <v>6213</v>
      </c>
      <c r="K736" s="84">
        <v>0</v>
      </c>
      <c r="L736" s="84">
        <v>0</v>
      </c>
      <c r="M736" s="84">
        <v>1</v>
      </c>
      <c r="N736" s="85">
        <v>0</v>
      </c>
      <c r="O736" s="86">
        <v>3632</v>
      </c>
    </row>
    <row r="737" spans="1:15" ht="17">
      <c r="A737" s="283"/>
      <c r="B737" s="283"/>
      <c r="C737" s="83" t="s">
        <v>2625</v>
      </c>
      <c r="D737" s="83"/>
      <c r="E737" s="84">
        <v>3</v>
      </c>
      <c r="F737" s="84">
        <v>2</v>
      </c>
      <c r="G737" s="84">
        <v>1</v>
      </c>
      <c r="H737" s="84" t="s">
        <v>6213</v>
      </c>
      <c r="I737" s="84" t="s">
        <v>6213</v>
      </c>
      <c r="J737" s="85" t="s">
        <v>6213</v>
      </c>
      <c r="K737" s="84">
        <v>0</v>
      </c>
      <c r="L737" s="84">
        <v>4</v>
      </c>
      <c r="M737" s="84">
        <v>1</v>
      </c>
      <c r="N737" s="85">
        <v>1</v>
      </c>
      <c r="O737" s="86">
        <v>36023</v>
      </c>
    </row>
    <row r="738" spans="1:15" ht="17">
      <c r="A738" s="283"/>
      <c r="B738" s="283"/>
      <c r="C738" s="83" t="s">
        <v>6106</v>
      </c>
      <c r="D738" s="83"/>
      <c r="E738" s="84">
        <v>1</v>
      </c>
      <c r="F738" s="84" t="s">
        <v>6213</v>
      </c>
      <c r="G738" s="84" t="s">
        <v>6213</v>
      </c>
      <c r="H738" s="84" t="s">
        <v>6213</v>
      </c>
      <c r="I738" s="84" t="s">
        <v>6213</v>
      </c>
      <c r="J738" s="85" t="s">
        <v>6213</v>
      </c>
      <c r="K738" s="84">
        <v>0</v>
      </c>
      <c r="L738" s="84">
        <v>0</v>
      </c>
      <c r="M738" s="84">
        <v>1</v>
      </c>
      <c r="N738" s="85">
        <v>0</v>
      </c>
      <c r="O738" s="86">
        <v>732</v>
      </c>
    </row>
    <row r="739" spans="1:15" ht="17">
      <c r="A739" s="283"/>
      <c r="B739" s="283"/>
      <c r="C739" s="83" t="s">
        <v>5583</v>
      </c>
      <c r="D739" s="83"/>
      <c r="E739" s="84">
        <v>1</v>
      </c>
      <c r="F739" s="84" t="s">
        <v>6213</v>
      </c>
      <c r="G739" s="84" t="s">
        <v>6213</v>
      </c>
      <c r="H739" s="84" t="s">
        <v>6213</v>
      </c>
      <c r="I739" s="84" t="s">
        <v>6213</v>
      </c>
      <c r="J739" s="85" t="s">
        <v>6213</v>
      </c>
      <c r="K739" s="84">
        <v>1</v>
      </c>
      <c r="L739" s="84">
        <v>0</v>
      </c>
      <c r="M739" s="84">
        <v>0</v>
      </c>
      <c r="N739" s="85">
        <v>0</v>
      </c>
      <c r="O739" s="86">
        <v>13053</v>
      </c>
    </row>
    <row r="740" spans="1:15" ht="17">
      <c r="A740" s="283"/>
      <c r="B740" s="283"/>
      <c r="C740" s="83" t="s">
        <v>2630</v>
      </c>
      <c r="D740" s="83"/>
      <c r="E740" s="84">
        <v>4</v>
      </c>
      <c r="F740" s="84">
        <v>1</v>
      </c>
      <c r="G740" s="84" t="s">
        <v>6213</v>
      </c>
      <c r="H740" s="84" t="s">
        <v>6213</v>
      </c>
      <c r="I740" s="84" t="s">
        <v>6213</v>
      </c>
      <c r="J740" s="85" t="s">
        <v>6213</v>
      </c>
      <c r="K740" s="84">
        <v>2</v>
      </c>
      <c r="L740" s="84">
        <v>2</v>
      </c>
      <c r="M740" s="84">
        <v>1</v>
      </c>
      <c r="N740" s="85">
        <v>0</v>
      </c>
      <c r="O740" s="86">
        <v>18830</v>
      </c>
    </row>
    <row r="741" spans="1:15" ht="17">
      <c r="A741" s="283"/>
      <c r="B741" s="283"/>
      <c r="C741" s="83" t="s">
        <v>2631</v>
      </c>
      <c r="D741" s="83"/>
      <c r="E741" s="84">
        <v>1</v>
      </c>
      <c r="F741" s="84">
        <v>1</v>
      </c>
      <c r="G741" s="84" t="s">
        <v>6213</v>
      </c>
      <c r="H741" s="84" t="s">
        <v>6213</v>
      </c>
      <c r="I741" s="84" t="s">
        <v>6213</v>
      </c>
      <c r="J741" s="85" t="s">
        <v>6213</v>
      </c>
      <c r="K741" s="84">
        <v>0</v>
      </c>
      <c r="L741" s="84">
        <v>1</v>
      </c>
      <c r="M741" s="84">
        <v>1</v>
      </c>
      <c r="N741" s="85">
        <v>0</v>
      </c>
      <c r="O741" s="86">
        <v>142228</v>
      </c>
    </row>
    <row r="742" spans="1:15" ht="17">
      <c r="A742" s="283"/>
      <c r="B742" s="283"/>
      <c r="C742" s="83" t="s">
        <v>2633</v>
      </c>
      <c r="D742" s="83"/>
      <c r="E742" s="84">
        <v>5</v>
      </c>
      <c r="F742" s="84" t="s">
        <v>6213</v>
      </c>
      <c r="G742" s="84" t="s">
        <v>6213</v>
      </c>
      <c r="H742" s="84" t="s">
        <v>6213</v>
      </c>
      <c r="I742" s="84" t="s">
        <v>6213</v>
      </c>
      <c r="J742" s="85" t="s">
        <v>6213</v>
      </c>
      <c r="K742" s="84">
        <v>0</v>
      </c>
      <c r="L742" s="84">
        <v>3</v>
      </c>
      <c r="M742" s="84">
        <v>1</v>
      </c>
      <c r="N742" s="85">
        <v>1</v>
      </c>
      <c r="O742" s="86">
        <v>198036</v>
      </c>
    </row>
    <row r="743" spans="1:15" ht="17">
      <c r="A743" s="283"/>
      <c r="B743" s="283"/>
      <c r="C743" s="83" t="s">
        <v>5585</v>
      </c>
      <c r="D743" s="83"/>
      <c r="E743" s="84">
        <v>2</v>
      </c>
      <c r="F743" s="84" t="s">
        <v>6213</v>
      </c>
      <c r="G743" s="84" t="s">
        <v>6213</v>
      </c>
      <c r="H743" s="84" t="s">
        <v>6213</v>
      </c>
      <c r="I743" s="84" t="s">
        <v>6213</v>
      </c>
      <c r="J743" s="85" t="s">
        <v>6213</v>
      </c>
      <c r="K743" s="84">
        <v>0</v>
      </c>
      <c r="L743" s="84">
        <v>0</v>
      </c>
      <c r="M743" s="84">
        <v>1</v>
      </c>
      <c r="N743" s="85">
        <v>1</v>
      </c>
      <c r="O743" s="86">
        <v>20027</v>
      </c>
    </row>
    <row r="744" spans="1:15" ht="17">
      <c r="A744" s="283"/>
      <c r="B744" s="283"/>
      <c r="C744" s="83" t="s">
        <v>1962</v>
      </c>
      <c r="D744" s="83"/>
      <c r="E744" s="84" t="s">
        <v>6213</v>
      </c>
      <c r="F744" s="84" t="s">
        <v>6213</v>
      </c>
      <c r="G744" s="84">
        <v>1</v>
      </c>
      <c r="H744" s="84" t="s">
        <v>6213</v>
      </c>
      <c r="I744" s="84" t="s">
        <v>6213</v>
      </c>
      <c r="J744" s="85" t="s">
        <v>6213</v>
      </c>
      <c r="K744" s="84">
        <v>0</v>
      </c>
      <c r="L744" s="84">
        <v>0</v>
      </c>
      <c r="M744" s="84">
        <v>1</v>
      </c>
      <c r="N744" s="85">
        <v>0</v>
      </c>
      <c r="O744" s="86">
        <v>4412</v>
      </c>
    </row>
    <row r="745" spans="1:15" ht="17">
      <c r="A745" s="283"/>
      <c r="B745" s="283"/>
      <c r="C745" s="83" t="s">
        <v>5586</v>
      </c>
      <c r="D745" s="83"/>
      <c r="E745" s="84">
        <v>2</v>
      </c>
      <c r="F745" s="84">
        <v>1</v>
      </c>
      <c r="G745" s="84">
        <v>1</v>
      </c>
      <c r="H745" s="84" t="s">
        <v>6213</v>
      </c>
      <c r="I745" s="84" t="s">
        <v>6213</v>
      </c>
      <c r="J745" s="85" t="s">
        <v>6213</v>
      </c>
      <c r="K745" s="84">
        <v>0</v>
      </c>
      <c r="L745" s="84">
        <v>1</v>
      </c>
      <c r="M745" s="84">
        <v>2</v>
      </c>
      <c r="N745" s="85">
        <v>1</v>
      </c>
      <c r="O745" s="86">
        <v>46400</v>
      </c>
    </row>
    <row r="746" spans="1:15" ht="17">
      <c r="A746" s="283"/>
      <c r="B746" s="283"/>
      <c r="C746" s="83" t="s">
        <v>2636</v>
      </c>
      <c r="D746" s="83"/>
      <c r="E746" s="84">
        <v>3</v>
      </c>
      <c r="F746" s="84" t="s">
        <v>6213</v>
      </c>
      <c r="G746" s="84" t="s">
        <v>6213</v>
      </c>
      <c r="H746" s="84" t="s">
        <v>6213</v>
      </c>
      <c r="I746" s="84" t="s">
        <v>6213</v>
      </c>
      <c r="J746" s="85" t="s">
        <v>6213</v>
      </c>
      <c r="K746" s="84">
        <v>0</v>
      </c>
      <c r="L746" s="84">
        <v>1</v>
      </c>
      <c r="M746" s="84">
        <v>0</v>
      </c>
      <c r="N746" s="85">
        <v>2</v>
      </c>
      <c r="O746" s="86">
        <v>66208</v>
      </c>
    </row>
    <row r="747" spans="1:15" ht="17">
      <c r="A747" s="283"/>
      <c r="B747" s="283"/>
      <c r="C747" s="83" t="s">
        <v>2637</v>
      </c>
      <c r="D747" s="83"/>
      <c r="E747" s="84" t="s">
        <v>6213</v>
      </c>
      <c r="F747" s="84">
        <v>1</v>
      </c>
      <c r="G747" s="84" t="s">
        <v>6213</v>
      </c>
      <c r="H747" s="84" t="s">
        <v>6213</v>
      </c>
      <c r="I747" s="84" t="s">
        <v>6213</v>
      </c>
      <c r="J747" s="85" t="s">
        <v>6213</v>
      </c>
      <c r="K747" s="84">
        <v>0</v>
      </c>
      <c r="L747" s="84">
        <v>0</v>
      </c>
      <c r="M747" s="84">
        <v>0</v>
      </c>
      <c r="N747" s="85">
        <v>1</v>
      </c>
      <c r="O747" s="86">
        <v>7572</v>
      </c>
    </row>
    <row r="748" spans="1:15" ht="17">
      <c r="A748" s="283"/>
      <c r="B748" s="283"/>
      <c r="C748" s="83" t="s">
        <v>6427</v>
      </c>
      <c r="D748" s="83"/>
      <c r="E748" s="84">
        <v>1</v>
      </c>
      <c r="F748" s="84" t="s">
        <v>6213</v>
      </c>
      <c r="G748" s="84" t="s">
        <v>6213</v>
      </c>
      <c r="H748" s="84" t="s">
        <v>6213</v>
      </c>
      <c r="I748" s="84" t="s">
        <v>6213</v>
      </c>
      <c r="J748" s="85" t="s">
        <v>6213</v>
      </c>
      <c r="K748" s="84">
        <v>0</v>
      </c>
      <c r="L748" s="84" t="s">
        <v>4218</v>
      </c>
      <c r="M748" s="84">
        <v>1</v>
      </c>
      <c r="N748" s="85" t="s">
        <v>4218</v>
      </c>
      <c r="O748" s="86">
        <v>125024</v>
      </c>
    </row>
    <row r="749" spans="1:15" ht="17">
      <c r="A749" s="283"/>
      <c r="B749" s="283"/>
      <c r="C749" s="83" t="s">
        <v>2639</v>
      </c>
      <c r="D749" s="83"/>
      <c r="E749" s="84" t="s">
        <v>6213</v>
      </c>
      <c r="F749" s="84">
        <v>1</v>
      </c>
      <c r="G749" s="84" t="s">
        <v>6213</v>
      </c>
      <c r="H749" s="84" t="s">
        <v>6213</v>
      </c>
      <c r="I749" s="84" t="s">
        <v>6213</v>
      </c>
      <c r="J749" s="85" t="s">
        <v>6213</v>
      </c>
      <c r="K749" s="84">
        <v>0</v>
      </c>
      <c r="L749" s="84">
        <v>0</v>
      </c>
      <c r="M749" s="84">
        <v>1</v>
      </c>
      <c r="N749" s="85">
        <v>0</v>
      </c>
      <c r="O749" s="86">
        <v>7608</v>
      </c>
    </row>
    <row r="750" spans="1:15" ht="17">
      <c r="A750" s="283"/>
      <c r="B750" s="284"/>
      <c r="C750" s="83" t="s">
        <v>2640</v>
      </c>
      <c r="D750" s="83"/>
      <c r="E750" s="84">
        <v>6</v>
      </c>
      <c r="F750" s="84">
        <v>1</v>
      </c>
      <c r="G750" s="84" t="s">
        <v>6213</v>
      </c>
      <c r="H750" s="84" t="s">
        <v>6213</v>
      </c>
      <c r="I750" s="84" t="s">
        <v>6213</v>
      </c>
      <c r="J750" s="85" t="s">
        <v>6213</v>
      </c>
      <c r="K750" s="84">
        <v>0</v>
      </c>
      <c r="L750" s="84">
        <v>3</v>
      </c>
      <c r="M750" s="84">
        <v>3</v>
      </c>
      <c r="N750" s="85">
        <v>1</v>
      </c>
      <c r="O750" s="86">
        <v>390746</v>
      </c>
    </row>
    <row r="751" spans="1:15" ht="17">
      <c r="A751" s="283"/>
      <c r="B751" s="282" t="s">
        <v>1951</v>
      </c>
      <c r="C751" s="285"/>
      <c r="D751" s="286"/>
      <c r="E751" s="77">
        <v>3</v>
      </c>
      <c r="F751" s="77" t="s">
        <v>6213</v>
      </c>
      <c r="G751" s="77" t="s">
        <v>6213</v>
      </c>
      <c r="H751" s="77" t="s">
        <v>6213</v>
      </c>
      <c r="I751" s="77" t="s">
        <v>6213</v>
      </c>
      <c r="J751" s="78" t="s">
        <v>6213</v>
      </c>
      <c r="K751" s="79"/>
      <c r="L751" s="79"/>
      <c r="M751" s="79"/>
      <c r="N751" s="78"/>
      <c r="O751" s="81"/>
    </row>
    <row r="752" spans="1:15" ht="17">
      <c r="A752" s="283"/>
      <c r="B752" s="283"/>
      <c r="C752" s="83" t="s">
        <v>5588</v>
      </c>
      <c r="D752" s="83"/>
      <c r="E752" s="84">
        <v>1</v>
      </c>
      <c r="F752" s="84" t="s">
        <v>6213</v>
      </c>
      <c r="G752" s="84" t="s">
        <v>6213</v>
      </c>
      <c r="H752" s="84" t="s">
        <v>6213</v>
      </c>
      <c r="I752" s="84" t="s">
        <v>6213</v>
      </c>
      <c r="J752" s="85" t="s">
        <v>6213</v>
      </c>
      <c r="K752" s="84">
        <v>0</v>
      </c>
      <c r="L752" s="84">
        <v>0</v>
      </c>
      <c r="M752" s="84">
        <v>0</v>
      </c>
      <c r="N752" s="85">
        <v>1</v>
      </c>
      <c r="O752" s="86">
        <v>18343</v>
      </c>
    </row>
    <row r="753" spans="1:15" ht="17">
      <c r="A753" s="283"/>
      <c r="B753" s="283"/>
      <c r="C753" s="83" t="s">
        <v>6428</v>
      </c>
      <c r="D753" s="83"/>
      <c r="E753" s="84">
        <v>1</v>
      </c>
      <c r="F753" s="84" t="s">
        <v>6213</v>
      </c>
      <c r="G753" s="84" t="s">
        <v>6213</v>
      </c>
      <c r="H753" s="84" t="s">
        <v>6213</v>
      </c>
      <c r="I753" s="84" t="s">
        <v>6213</v>
      </c>
      <c r="J753" s="85" t="s">
        <v>6213</v>
      </c>
      <c r="K753" s="84">
        <v>0</v>
      </c>
      <c r="L753" s="84">
        <v>0</v>
      </c>
      <c r="M753" s="84">
        <v>0</v>
      </c>
      <c r="N753" s="85">
        <v>1</v>
      </c>
      <c r="O753" s="86">
        <v>24546</v>
      </c>
    </row>
    <row r="754" spans="1:15" ht="19">
      <c r="A754" s="283"/>
      <c r="B754" s="284"/>
      <c r="C754" s="83" t="s">
        <v>6429</v>
      </c>
      <c r="D754" s="83" t="s">
        <v>7333</v>
      </c>
      <c r="E754" s="84">
        <v>1</v>
      </c>
      <c r="F754" s="84" t="s">
        <v>6213</v>
      </c>
      <c r="G754" s="84" t="s">
        <v>6213</v>
      </c>
      <c r="H754" s="84" t="s">
        <v>6213</v>
      </c>
      <c r="I754" s="84" t="s">
        <v>6213</v>
      </c>
      <c r="J754" s="85" t="s">
        <v>6213</v>
      </c>
      <c r="K754" s="84">
        <v>0</v>
      </c>
      <c r="L754" s="84">
        <v>0</v>
      </c>
      <c r="M754" s="84">
        <v>0</v>
      </c>
      <c r="N754" s="85">
        <v>1</v>
      </c>
      <c r="O754" s="89"/>
    </row>
    <row r="755" spans="1:15" ht="17">
      <c r="A755" s="283"/>
      <c r="B755" s="282" t="s">
        <v>1955</v>
      </c>
      <c r="C755" s="285"/>
      <c r="D755" s="286"/>
      <c r="E755" s="77">
        <v>10</v>
      </c>
      <c r="F755" s="77">
        <v>3</v>
      </c>
      <c r="G755" s="77">
        <v>1</v>
      </c>
      <c r="H755" s="77" t="s">
        <v>6213</v>
      </c>
      <c r="I755" s="77">
        <v>1</v>
      </c>
      <c r="J755" s="78" t="s">
        <v>6213</v>
      </c>
      <c r="K755" s="77"/>
      <c r="L755" s="77"/>
      <c r="M755" s="77"/>
      <c r="N755" s="80"/>
      <c r="O755" s="81"/>
    </row>
    <row r="756" spans="1:15" ht="17">
      <c r="A756" s="283"/>
      <c r="B756" s="283"/>
      <c r="C756" s="83" t="s">
        <v>2322</v>
      </c>
      <c r="D756" s="83"/>
      <c r="E756" s="84" t="s">
        <v>6213</v>
      </c>
      <c r="F756" s="84">
        <v>2</v>
      </c>
      <c r="G756" s="84" t="s">
        <v>6213</v>
      </c>
      <c r="H756" s="84" t="s">
        <v>6213</v>
      </c>
      <c r="I756" s="84" t="s">
        <v>6213</v>
      </c>
      <c r="J756" s="85" t="s">
        <v>6213</v>
      </c>
      <c r="K756" s="84">
        <v>1</v>
      </c>
      <c r="L756" s="84">
        <v>0</v>
      </c>
      <c r="M756" s="84">
        <v>1</v>
      </c>
      <c r="N756" s="85">
        <v>0</v>
      </c>
      <c r="O756" s="86"/>
    </row>
    <row r="757" spans="1:15" ht="17">
      <c r="A757" s="283"/>
      <c r="B757" s="283"/>
      <c r="C757" s="83" t="s">
        <v>2625</v>
      </c>
      <c r="D757" s="83"/>
      <c r="E757" s="84">
        <v>1</v>
      </c>
      <c r="F757" s="84" t="s">
        <v>6213</v>
      </c>
      <c r="G757" s="84">
        <v>1</v>
      </c>
      <c r="H757" s="84" t="s">
        <v>6213</v>
      </c>
      <c r="I757" s="84" t="s">
        <v>6213</v>
      </c>
      <c r="J757" s="85" t="s">
        <v>6213</v>
      </c>
      <c r="K757" s="84">
        <v>0</v>
      </c>
      <c r="L757" s="84">
        <v>2</v>
      </c>
      <c r="M757" s="84">
        <v>0</v>
      </c>
      <c r="N757" s="85">
        <v>0</v>
      </c>
      <c r="O757" s="86"/>
    </row>
    <row r="758" spans="1:15" ht="17">
      <c r="A758" s="283"/>
      <c r="B758" s="283"/>
      <c r="C758" s="83" t="s">
        <v>2643</v>
      </c>
      <c r="D758" s="83"/>
      <c r="E758" s="84">
        <v>1</v>
      </c>
      <c r="F758" s="84" t="s">
        <v>6213</v>
      </c>
      <c r="G758" s="84" t="s">
        <v>6213</v>
      </c>
      <c r="H758" s="84" t="s">
        <v>6213</v>
      </c>
      <c r="I758" s="84" t="s">
        <v>6213</v>
      </c>
      <c r="J758" s="85" t="s">
        <v>6213</v>
      </c>
      <c r="K758" s="84">
        <v>0</v>
      </c>
      <c r="L758" s="84">
        <v>0</v>
      </c>
      <c r="M758" s="84">
        <v>1</v>
      </c>
      <c r="N758" s="85">
        <v>0</v>
      </c>
      <c r="O758" s="86"/>
    </row>
    <row r="759" spans="1:15" ht="17">
      <c r="A759" s="283"/>
      <c r="B759" s="283"/>
      <c r="C759" s="83" t="s">
        <v>2644</v>
      </c>
      <c r="D759" s="83"/>
      <c r="E759" s="84">
        <v>5</v>
      </c>
      <c r="F759" s="84">
        <v>1</v>
      </c>
      <c r="G759" s="84" t="s">
        <v>6213</v>
      </c>
      <c r="H759" s="84" t="s">
        <v>6213</v>
      </c>
      <c r="I759" s="84" t="s">
        <v>6213</v>
      </c>
      <c r="J759" s="85" t="s">
        <v>6213</v>
      </c>
      <c r="K759" s="84">
        <v>0</v>
      </c>
      <c r="L759" s="84">
        <v>2</v>
      </c>
      <c r="M759" s="84">
        <v>4</v>
      </c>
      <c r="N759" s="85">
        <v>0</v>
      </c>
      <c r="O759" s="86"/>
    </row>
    <row r="760" spans="1:15" ht="17">
      <c r="A760" s="283"/>
      <c r="B760" s="283"/>
      <c r="C760" s="83" t="s">
        <v>2645</v>
      </c>
      <c r="D760" s="83"/>
      <c r="E760" s="84">
        <v>1</v>
      </c>
      <c r="F760" s="84" t="s">
        <v>6213</v>
      </c>
      <c r="G760" s="84" t="s">
        <v>6213</v>
      </c>
      <c r="H760" s="84" t="s">
        <v>6213</v>
      </c>
      <c r="I760" s="84">
        <v>1</v>
      </c>
      <c r="J760" s="85" t="s">
        <v>6213</v>
      </c>
      <c r="K760" s="84">
        <v>1</v>
      </c>
      <c r="L760" s="84">
        <v>1</v>
      </c>
      <c r="M760" s="84">
        <v>0</v>
      </c>
      <c r="N760" s="85">
        <v>0</v>
      </c>
      <c r="O760" s="86"/>
    </row>
    <row r="761" spans="1:15" ht="17">
      <c r="A761" s="283"/>
      <c r="B761" s="284"/>
      <c r="C761" s="83" t="s">
        <v>2636</v>
      </c>
      <c r="D761" s="83"/>
      <c r="E761" s="84">
        <v>2</v>
      </c>
      <c r="F761" s="84" t="s">
        <v>6213</v>
      </c>
      <c r="G761" s="84" t="s">
        <v>6213</v>
      </c>
      <c r="H761" s="84" t="s">
        <v>6213</v>
      </c>
      <c r="I761" s="84" t="s">
        <v>6213</v>
      </c>
      <c r="J761" s="85" t="s">
        <v>6213</v>
      </c>
      <c r="K761" s="84">
        <v>0</v>
      </c>
      <c r="L761" s="84">
        <v>2</v>
      </c>
      <c r="M761" s="84">
        <v>0</v>
      </c>
      <c r="N761" s="85">
        <v>0</v>
      </c>
      <c r="O761" s="86"/>
    </row>
    <row r="762" spans="1:15" ht="17">
      <c r="A762" s="283"/>
      <c r="B762" s="282" t="s">
        <v>1963</v>
      </c>
      <c r="C762" s="285"/>
      <c r="D762" s="286"/>
      <c r="E762" s="77">
        <v>10</v>
      </c>
      <c r="F762" s="77">
        <v>3</v>
      </c>
      <c r="G762" s="77" t="s">
        <v>6213</v>
      </c>
      <c r="H762" s="77" t="s">
        <v>6213</v>
      </c>
      <c r="I762" s="77">
        <v>2</v>
      </c>
      <c r="J762" s="78" t="s">
        <v>6213</v>
      </c>
      <c r="K762" s="77"/>
      <c r="L762" s="77"/>
      <c r="M762" s="77"/>
      <c r="N762" s="78"/>
      <c r="O762" s="81"/>
    </row>
    <row r="763" spans="1:15" ht="17">
      <c r="A763" s="283"/>
      <c r="B763" s="283"/>
      <c r="C763" s="83" t="s">
        <v>2532</v>
      </c>
      <c r="D763" s="83"/>
      <c r="E763" s="84">
        <v>1</v>
      </c>
      <c r="F763" s="84" t="s">
        <v>6213</v>
      </c>
      <c r="G763" s="84" t="s">
        <v>6213</v>
      </c>
      <c r="H763" s="84" t="s">
        <v>6213</v>
      </c>
      <c r="I763" s="84" t="s">
        <v>6213</v>
      </c>
      <c r="J763" s="85" t="s">
        <v>6213</v>
      </c>
      <c r="K763" s="84">
        <v>0</v>
      </c>
      <c r="L763" s="84">
        <v>0</v>
      </c>
      <c r="M763" s="84">
        <v>1</v>
      </c>
      <c r="N763" s="85">
        <v>0</v>
      </c>
      <c r="O763" s="86"/>
    </row>
    <row r="764" spans="1:15" ht="17">
      <c r="A764" s="283"/>
      <c r="B764" s="283"/>
      <c r="C764" s="83" t="s">
        <v>6430</v>
      </c>
      <c r="D764" s="83"/>
      <c r="E764" s="84" t="s">
        <v>6213</v>
      </c>
      <c r="F764" s="84">
        <v>1</v>
      </c>
      <c r="G764" s="84" t="s">
        <v>6213</v>
      </c>
      <c r="H764" s="84" t="s">
        <v>6213</v>
      </c>
      <c r="I764" s="84" t="s">
        <v>6213</v>
      </c>
      <c r="J764" s="85" t="s">
        <v>6213</v>
      </c>
      <c r="K764" s="84">
        <v>0</v>
      </c>
      <c r="L764" s="84">
        <v>0</v>
      </c>
      <c r="M764" s="84">
        <v>0</v>
      </c>
      <c r="N764" s="85">
        <v>1</v>
      </c>
      <c r="O764" s="86"/>
    </row>
    <row r="765" spans="1:15" ht="17">
      <c r="A765" s="283"/>
      <c r="B765" s="283"/>
      <c r="C765" s="83" t="s">
        <v>3515</v>
      </c>
      <c r="D765" s="83"/>
      <c r="E765" s="84">
        <v>1</v>
      </c>
      <c r="F765" s="84" t="s">
        <v>6213</v>
      </c>
      <c r="G765" s="84" t="s">
        <v>6213</v>
      </c>
      <c r="H765" s="84" t="s">
        <v>6213</v>
      </c>
      <c r="I765" s="84" t="s">
        <v>6213</v>
      </c>
      <c r="J765" s="85" t="s">
        <v>6213</v>
      </c>
      <c r="K765" s="84">
        <v>1</v>
      </c>
      <c r="L765" s="84">
        <v>0</v>
      </c>
      <c r="M765" s="84">
        <v>0</v>
      </c>
      <c r="N765" s="85">
        <v>0</v>
      </c>
      <c r="O765" s="86"/>
    </row>
    <row r="766" spans="1:15" ht="17">
      <c r="A766" s="283"/>
      <c r="B766" s="283"/>
      <c r="C766" s="83" t="s">
        <v>6431</v>
      </c>
      <c r="D766" s="83"/>
      <c r="E766" s="84">
        <v>1</v>
      </c>
      <c r="F766" s="84" t="s">
        <v>6213</v>
      </c>
      <c r="G766" s="84" t="s">
        <v>6213</v>
      </c>
      <c r="H766" s="84" t="s">
        <v>6213</v>
      </c>
      <c r="I766" s="84" t="s">
        <v>6213</v>
      </c>
      <c r="J766" s="85" t="s">
        <v>6213</v>
      </c>
      <c r="K766" s="84">
        <v>0</v>
      </c>
      <c r="L766" s="84">
        <v>0</v>
      </c>
      <c r="M766" s="84">
        <v>1</v>
      </c>
      <c r="N766" s="85">
        <v>0</v>
      </c>
      <c r="O766" s="86"/>
    </row>
    <row r="767" spans="1:15" ht="17">
      <c r="A767" s="283"/>
      <c r="B767" s="283"/>
      <c r="C767" s="83" t="s">
        <v>6432</v>
      </c>
      <c r="D767" s="83"/>
      <c r="E767" s="84">
        <v>1</v>
      </c>
      <c r="F767" s="84" t="s">
        <v>6213</v>
      </c>
      <c r="G767" s="84" t="s">
        <v>6213</v>
      </c>
      <c r="H767" s="84" t="s">
        <v>6213</v>
      </c>
      <c r="I767" s="84" t="s">
        <v>6213</v>
      </c>
      <c r="J767" s="85" t="s">
        <v>6213</v>
      </c>
      <c r="K767" s="84">
        <v>1</v>
      </c>
      <c r="L767" s="84">
        <v>0</v>
      </c>
      <c r="M767" s="84">
        <v>0</v>
      </c>
      <c r="N767" s="85">
        <v>0</v>
      </c>
      <c r="O767" s="86"/>
    </row>
    <row r="768" spans="1:15" ht="17">
      <c r="A768" s="283"/>
      <c r="B768" s="283"/>
      <c r="C768" s="83" t="s">
        <v>3164</v>
      </c>
      <c r="D768" s="83"/>
      <c r="E768" s="84">
        <v>1</v>
      </c>
      <c r="F768" s="84" t="s">
        <v>6213</v>
      </c>
      <c r="G768" s="84" t="s">
        <v>6213</v>
      </c>
      <c r="H768" s="84" t="s">
        <v>6213</v>
      </c>
      <c r="I768" s="84" t="s">
        <v>6213</v>
      </c>
      <c r="J768" s="85" t="s">
        <v>6213</v>
      </c>
      <c r="K768" s="84">
        <v>0</v>
      </c>
      <c r="L768" s="84">
        <v>1</v>
      </c>
      <c r="M768" s="84">
        <v>0</v>
      </c>
      <c r="N768" s="85" t="s">
        <v>4218</v>
      </c>
      <c r="O768" s="86"/>
    </row>
    <row r="769" spans="1:15" ht="17">
      <c r="A769" s="283"/>
      <c r="B769" s="283"/>
      <c r="C769" s="83" t="s">
        <v>2395</v>
      </c>
      <c r="D769" s="83"/>
      <c r="E769" s="84" t="s">
        <v>6213</v>
      </c>
      <c r="F769" s="84">
        <v>1</v>
      </c>
      <c r="G769" s="84" t="s">
        <v>6213</v>
      </c>
      <c r="H769" s="84" t="s">
        <v>6213</v>
      </c>
      <c r="I769" s="84" t="s">
        <v>6213</v>
      </c>
      <c r="J769" s="85" t="s">
        <v>6213</v>
      </c>
      <c r="K769" s="84">
        <v>1</v>
      </c>
      <c r="L769" s="84">
        <v>0</v>
      </c>
      <c r="M769" s="84">
        <v>0</v>
      </c>
      <c r="N769" s="85">
        <v>0</v>
      </c>
      <c r="O769" s="86"/>
    </row>
    <row r="770" spans="1:15" ht="17">
      <c r="A770" s="283"/>
      <c r="B770" s="283"/>
      <c r="C770" s="83" t="s">
        <v>1964</v>
      </c>
      <c r="D770" s="83"/>
      <c r="E770" s="84">
        <v>1</v>
      </c>
      <c r="F770" s="84" t="s">
        <v>6213</v>
      </c>
      <c r="G770" s="84" t="s">
        <v>6213</v>
      </c>
      <c r="H770" s="84" t="s">
        <v>6213</v>
      </c>
      <c r="I770" s="84" t="s">
        <v>6213</v>
      </c>
      <c r="J770" s="85" t="s">
        <v>6213</v>
      </c>
      <c r="K770" s="84">
        <v>0</v>
      </c>
      <c r="L770" s="84">
        <v>0</v>
      </c>
      <c r="M770" s="84">
        <v>1</v>
      </c>
      <c r="N770" s="85">
        <v>0</v>
      </c>
      <c r="O770" s="86"/>
    </row>
    <row r="771" spans="1:15" ht="17">
      <c r="A771" s="283"/>
      <c r="B771" s="283"/>
      <c r="C771" s="83" t="s">
        <v>5583</v>
      </c>
      <c r="D771" s="83"/>
      <c r="E771" s="84">
        <v>1</v>
      </c>
      <c r="F771" s="84" t="s">
        <v>6213</v>
      </c>
      <c r="G771" s="84" t="s">
        <v>6213</v>
      </c>
      <c r="H771" s="84" t="s">
        <v>6213</v>
      </c>
      <c r="I771" s="84" t="s">
        <v>6213</v>
      </c>
      <c r="J771" s="85" t="s">
        <v>6213</v>
      </c>
      <c r="K771" s="84">
        <v>0</v>
      </c>
      <c r="L771" s="84">
        <v>1</v>
      </c>
      <c r="M771" s="84">
        <v>0</v>
      </c>
      <c r="N771" s="85">
        <v>0</v>
      </c>
      <c r="O771" s="86"/>
    </row>
    <row r="772" spans="1:15" ht="17">
      <c r="A772" s="283"/>
      <c r="B772" s="283"/>
      <c r="C772" s="83" t="s">
        <v>2657</v>
      </c>
      <c r="D772" s="83"/>
      <c r="E772" s="84">
        <v>1</v>
      </c>
      <c r="F772" s="84">
        <v>1</v>
      </c>
      <c r="G772" s="84" t="s">
        <v>6213</v>
      </c>
      <c r="H772" s="84" t="s">
        <v>6213</v>
      </c>
      <c r="I772" s="84" t="s">
        <v>6213</v>
      </c>
      <c r="J772" s="85" t="s">
        <v>6213</v>
      </c>
      <c r="K772" s="84">
        <v>0</v>
      </c>
      <c r="L772" s="84">
        <v>0</v>
      </c>
      <c r="M772" s="84">
        <v>1</v>
      </c>
      <c r="N772" s="85">
        <v>1</v>
      </c>
      <c r="O772" s="86"/>
    </row>
    <row r="773" spans="1:15" ht="17">
      <c r="A773" s="283"/>
      <c r="B773" s="283"/>
      <c r="C773" s="83" t="s">
        <v>6433</v>
      </c>
      <c r="D773" s="83"/>
      <c r="E773" s="84" t="s">
        <v>6213</v>
      </c>
      <c r="F773" s="84" t="s">
        <v>6213</v>
      </c>
      <c r="G773" s="84" t="s">
        <v>6213</v>
      </c>
      <c r="H773" s="84" t="s">
        <v>6213</v>
      </c>
      <c r="I773" s="84">
        <v>1</v>
      </c>
      <c r="J773" s="85" t="s">
        <v>6213</v>
      </c>
      <c r="K773" s="84">
        <v>0</v>
      </c>
      <c r="L773" s="84">
        <v>1</v>
      </c>
      <c r="M773" s="84">
        <v>0</v>
      </c>
      <c r="N773" s="85" t="s">
        <v>4218</v>
      </c>
      <c r="O773" s="86"/>
    </row>
    <row r="774" spans="1:15" ht="17">
      <c r="A774" s="283"/>
      <c r="B774" s="283"/>
      <c r="C774" s="83" t="s">
        <v>6434</v>
      </c>
      <c r="D774" s="83"/>
      <c r="E774" s="84" t="s">
        <v>6213</v>
      </c>
      <c r="F774" s="84" t="s">
        <v>6213</v>
      </c>
      <c r="G774" s="84" t="s">
        <v>6213</v>
      </c>
      <c r="H774" s="84" t="s">
        <v>6213</v>
      </c>
      <c r="I774" s="84">
        <v>1</v>
      </c>
      <c r="J774" s="85" t="s">
        <v>6213</v>
      </c>
      <c r="K774" s="84">
        <v>0</v>
      </c>
      <c r="L774" s="84">
        <v>0</v>
      </c>
      <c r="M774" s="84">
        <v>1</v>
      </c>
      <c r="N774" s="85">
        <v>0</v>
      </c>
      <c r="O774" s="86"/>
    </row>
    <row r="775" spans="1:15" ht="17">
      <c r="A775" s="283"/>
      <c r="B775" s="283"/>
      <c r="C775" s="83" t="s">
        <v>1962</v>
      </c>
      <c r="D775" s="83"/>
      <c r="E775" s="84">
        <v>1</v>
      </c>
      <c r="F775" s="84" t="s">
        <v>6213</v>
      </c>
      <c r="G775" s="84" t="s">
        <v>6213</v>
      </c>
      <c r="H775" s="84" t="s">
        <v>6213</v>
      </c>
      <c r="I775" s="84" t="s">
        <v>6213</v>
      </c>
      <c r="J775" s="85" t="s">
        <v>6213</v>
      </c>
      <c r="K775" s="84">
        <v>1</v>
      </c>
      <c r="L775" s="84">
        <v>0</v>
      </c>
      <c r="M775" s="84">
        <v>0</v>
      </c>
      <c r="N775" s="85">
        <v>0</v>
      </c>
      <c r="O775" s="86"/>
    </row>
    <row r="776" spans="1:15" ht="17">
      <c r="A776" s="283"/>
      <c r="B776" s="284"/>
      <c r="C776" s="83" t="s">
        <v>2015</v>
      </c>
      <c r="D776" s="83"/>
      <c r="E776" s="84">
        <v>1</v>
      </c>
      <c r="F776" s="84" t="s">
        <v>6213</v>
      </c>
      <c r="G776" s="84" t="s">
        <v>6213</v>
      </c>
      <c r="H776" s="84" t="s">
        <v>6213</v>
      </c>
      <c r="I776" s="84" t="s">
        <v>6213</v>
      </c>
      <c r="J776" s="85" t="s">
        <v>6213</v>
      </c>
      <c r="K776" s="84">
        <v>0</v>
      </c>
      <c r="L776" s="84">
        <v>0</v>
      </c>
      <c r="M776" s="84">
        <v>1</v>
      </c>
      <c r="N776" s="85">
        <v>0</v>
      </c>
      <c r="O776" s="86"/>
    </row>
    <row r="777" spans="1:15" ht="17">
      <c r="A777" s="283"/>
      <c r="B777" s="282" t="s">
        <v>2255</v>
      </c>
      <c r="C777" s="285"/>
      <c r="D777" s="286"/>
      <c r="E777" s="77" t="s">
        <v>6213</v>
      </c>
      <c r="F777" s="77">
        <v>1</v>
      </c>
      <c r="G777" s="77" t="s">
        <v>6213</v>
      </c>
      <c r="H777" s="77" t="s">
        <v>6213</v>
      </c>
      <c r="I777" s="77" t="s">
        <v>6213</v>
      </c>
      <c r="J777" s="78" t="s">
        <v>6213</v>
      </c>
      <c r="K777" s="77"/>
      <c r="L777" s="79"/>
      <c r="M777" s="79"/>
      <c r="N777" s="80"/>
      <c r="O777" s="81"/>
    </row>
    <row r="778" spans="1:15" ht="17">
      <c r="A778" s="283"/>
      <c r="B778" s="284"/>
      <c r="C778" s="83" t="s">
        <v>6435</v>
      </c>
      <c r="D778" s="83" t="s">
        <v>6436</v>
      </c>
      <c r="E778" s="84" t="s">
        <v>6213</v>
      </c>
      <c r="F778" s="84">
        <v>1</v>
      </c>
      <c r="G778" s="84" t="s">
        <v>6213</v>
      </c>
      <c r="H778" s="84" t="s">
        <v>6213</v>
      </c>
      <c r="I778" s="84" t="s">
        <v>6213</v>
      </c>
      <c r="J778" s="85" t="s">
        <v>6213</v>
      </c>
      <c r="K778" s="84">
        <v>1</v>
      </c>
      <c r="L778" s="84">
        <v>0</v>
      </c>
      <c r="M778" s="84">
        <v>0</v>
      </c>
      <c r="N778" s="85">
        <v>0</v>
      </c>
      <c r="O778" s="86"/>
    </row>
    <row r="779" spans="1:15" ht="17">
      <c r="A779" s="283"/>
      <c r="B779" s="282" t="s">
        <v>1996</v>
      </c>
      <c r="C779" s="285"/>
      <c r="D779" s="286"/>
      <c r="E779" s="77" t="s">
        <v>6213</v>
      </c>
      <c r="F779" s="77" t="s">
        <v>6213</v>
      </c>
      <c r="G779" s="77">
        <v>1</v>
      </c>
      <c r="H779" s="77" t="s">
        <v>6213</v>
      </c>
      <c r="I779" s="77" t="s">
        <v>6213</v>
      </c>
      <c r="J779" s="78" t="s">
        <v>6213</v>
      </c>
      <c r="K779" s="79"/>
      <c r="L779" s="79"/>
      <c r="M779" s="79"/>
      <c r="N779" s="78"/>
      <c r="O779" s="81"/>
    </row>
    <row r="780" spans="1:15" ht="17">
      <c r="A780" s="283"/>
      <c r="B780" s="284"/>
      <c r="C780" s="83" t="s">
        <v>2664</v>
      </c>
      <c r="D780" s="83"/>
      <c r="E780" s="84" t="s">
        <v>6213</v>
      </c>
      <c r="F780" s="84" t="s">
        <v>6213</v>
      </c>
      <c r="G780" s="84">
        <v>1</v>
      </c>
      <c r="H780" s="84" t="s">
        <v>6213</v>
      </c>
      <c r="I780" s="84" t="s">
        <v>6213</v>
      </c>
      <c r="J780" s="85" t="s">
        <v>6213</v>
      </c>
      <c r="K780" s="84">
        <v>0</v>
      </c>
      <c r="L780" s="84">
        <v>0</v>
      </c>
      <c r="M780" s="84">
        <v>0</v>
      </c>
      <c r="N780" s="85">
        <v>1</v>
      </c>
      <c r="O780" s="86"/>
    </row>
    <row r="781" spans="1:15" ht="17">
      <c r="A781" s="283"/>
      <c r="B781" s="282" t="s">
        <v>2259</v>
      </c>
      <c r="C781" s="285"/>
      <c r="D781" s="286"/>
      <c r="E781" s="77" t="s">
        <v>6213</v>
      </c>
      <c r="F781" s="77">
        <v>2</v>
      </c>
      <c r="G781" s="77" t="s">
        <v>6213</v>
      </c>
      <c r="H781" s="77" t="s">
        <v>6213</v>
      </c>
      <c r="I781" s="77" t="s">
        <v>6213</v>
      </c>
      <c r="J781" s="78" t="s">
        <v>6213</v>
      </c>
      <c r="K781" s="77"/>
      <c r="L781" s="79"/>
      <c r="M781" s="79"/>
      <c r="N781" s="80"/>
      <c r="O781" s="81"/>
    </row>
    <row r="782" spans="1:15" ht="17">
      <c r="A782" s="284"/>
      <c r="B782" s="284"/>
      <c r="C782" s="83" t="s">
        <v>6437</v>
      </c>
      <c r="D782" s="83"/>
      <c r="E782" s="84" t="s">
        <v>6213</v>
      </c>
      <c r="F782" s="84">
        <v>2</v>
      </c>
      <c r="G782" s="84" t="s">
        <v>6213</v>
      </c>
      <c r="H782" s="84" t="s">
        <v>6213</v>
      </c>
      <c r="I782" s="84" t="s">
        <v>6213</v>
      </c>
      <c r="J782" s="85" t="s">
        <v>6213</v>
      </c>
      <c r="K782" s="84">
        <v>2</v>
      </c>
      <c r="L782" s="84">
        <v>0</v>
      </c>
      <c r="M782" s="84" t="s">
        <v>4218</v>
      </c>
      <c r="N782" s="85" t="s">
        <v>4218</v>
      </c>
      <c r="O782" s="86"/>
    </row>
    <row r="783" spans="1:15">
      <c r="A783" s="282" t="s">
        <v>76</v>
      </c>
      <c r="B783" s="285" t="s">
        <v>1904</v>
      </c>
      <c r="C783" s="287"/>
      <c r="D783" s="286"/>
      <c r="E783" s="77">
        <v>134</v>
      </c>
      <c r="F783" s="77">
        <v>18</v>
      </c>
      <c r="G783" s="77">
        <v>18</v>
      </c>
      <c r="H783" s="77">
        <v>1</v>
      </c>
      <c r="I783" s="77">
        <v>2</v>
      </c>
      <c r="J783" s="78">
        <v>3</v>
      </c>
      <c r="K783" s="77"/>
      <c r="L783" s="77"/>
      <c r="M783" s="77"/>
      <c r="N783" s="78"/>
      <c r="O783" s="81"/>
    </row>
    <row r="784" spans="1:15" ht="17">
      <c r="A784" s="283"/>
      <c r="B784" s="282" t="s">
        <v>1905</v>
      </c>
      <c r="C784" s="285"/>
      <c r="D784" s="286"/>
      <c r="E784" s="77">
        <v>99</v>
      </c>
      <c r="F784" s="77">
        <v>14</v>
      </c>
      <c r="G784" s="77">
        <v>14</v>
      </c>
      <c r="H784" s="77" t="s">
        <v>6213</v>
      </c>
      <c r="I784" s="77">
        <v>2</v>
      </c>
      <c r="J784" s="78">
        <v>3</v>
      </c>
      <c r="K784" s="77"/>
      <c r="L784" s="77"/>
      <c r="M784" s="77"/>
      <c r="N784" s="78"/>
      <c r="O784" s="81"/>
    </row>
    <row r="785" spans="1:15" ht="17">
      <c r="A785" s="283"/>
      <c r="B785" s="283"/>
      <c r="C785" s="83" t="s">
        <v>3538</v>
      </c>
      <c r="D785" s="83"/>
      <c r="E785" s="84">
        <v>3</v>
      </c>
      <c r="F785" s="84" t="s">
        <v>6213</v>
      </c>
      <c r="G785" s="84" t="s">
        <v>6213</v>
      </c>
      <c r="H785" s="84" t="s">
        <v>6213</v>
      </c>
      <c r="I785" s="84" t="s">
        <v>6213</v>
      </c>
      <c r="J785" s="85" t="s">
        <v>6213</v>
      </c>
      <c r="K785" s="84">
        <v>0</v>
      </c>
      <c r="L785" s="84">
        <v>2</v>
      </c>
      <c r="M785" s="84">
        <v>1</v>
      </c>
      <c r="N785" s="85">
        <v>0</v>
      </c>
      <c r="O785" s="86">
        <v>19979</v>
      </c>
    </row>
    <row r="786" spans="1:15" ht="17">
      <c r="A786" s="283"/>
      <c r="B786" s="283"/>
      <c r="C786" s="83" t="s">
        <v>4064</v>
      </c>
      <c r="D786" s="83"/>
      <c r="E786" s="84">
        <v>1</v>
      </c>
      <c r="F786" s="84" t="s">
        <v>6213</v>
      </c>
      <c r="G786" s="84" t="s">
        <v>6213</v>
      </c>
      <c r="H786" s="84" t="s">
        <v>6213</v>
      </c>
      <c r="I786" s="84" t="s">
        <v>6213</v>
      </c>
      <c r="J786" s="85" t="s">
        <v>6213</v>
      </c>
      <c r="K786" s="84">
        <v>0</v>
      </c>
      <c r="L786" s="84">
        <v>1</v>
      </c>
      <c r="M786" s="84">
        <v>0</v>
      </c>
      <c r="N786" s="85">
        <v>0</v>
      </c>
      <c r="O786" s="86">
        <v>5695</v>
      </c>
    </row>
    <row r="787" spans="1:15" ht="17">
      <c r="A787" s="283"/>
      <c r="B787" s="283"/>
      <c r="C787" s="83" t="s">
        <v>6438</v>
      </c>
      <c r="D787" s="83"/>
      <c r="E787" s="84">
        <v>2</v>
      </c>
      <c r="F787" s="84" t="s">
        <v>6213</v>
      </c>
      <c r="G787" s="84" t="s">
        <v>6213</v>
      </c>
      <c r="H787" s="84" t="s">
        <v>6213</v>
      </c>
      <c r="I787" s="84" t="s">
        <v>6213</v>
      </c>
      <c r="J787" s="85" t="s">
        <v>6213</v>
      </c>
      <c r="K787" s="84">
        <v>0</v>
      </c>
      <c r="L787" s="84">
        <v>0</v>
      </c>
      <c r="M787" s="84">
        <v>1</v>
      </c>
      <c r="N787" s="85">
        <v>1</v>
      </c>
      <c r="O787" s="86">
        <v>16311</v>
      </c>
    </row>
    <row r="788" spans="1:15" ht="19">
      <c r="A788" s="283"/>
      <c r="B788" s="283"/>
      <c r="C788" s="83" t="s">
        <v>7334</v>
      </c>
      <c r="D788" s="83"/>
      <c r="E788" s="84">
        <v>3</v>
      </c>
      <c r="F788" s="84">
        <v>2</v>
      </c>
      <c r="G788" s="84" t="s">
        <v>6213</v>
      </c>
      <c r="H788" s="84" t="s">
        <v>6213</v>
      </c>
      <c r="I788" s="84" t="s">
        <v>6213</v>
      </c>
      <c r="J788" s="85" t="s">
        <v>6213</v>
      </c>
      <c r="K788" s="84">
        <v>2</v>
      </c>
      <c r="L788" s="84">
        <v>0</v>
      </c>
      <c r="M788" s="84">
        <v>1</v>
      </c>
      <c r="N788" s="85">
        <v>1</v>
      </c>
      <c r="O788" s="86">
        <v>71861</v>
      </c>
    </row>
    <row r="789" spans="1:15" ht="17">
      <c r="A789" s="283"/>
      <c r="B789" s="283"/>
      <c r="C789" s="83" t="s">
        <v>2668</v>
      </c>
      <c r="D789" s="83"/>
      <c r="E789" s="84">
        <v>1</v>
      </c>
      <c r="F789" s="84" t="s">
        <v>6213</v>
      </c>
      <c r="G789" s="84">
        <v>1</v>
      </c>
      <c r="H789" s="84" t="s">
        <v>6213</v>
      </c>
      <c r="I789" s="84" t="s">
        <v>6213</v>
      </c>
      <c r="J789" s="85">
        <v>1</v>
      </c>
      <c r="K789" s="84">
        <v>1</v>
      </c>
      <c r="L789" s="84">
        <v>0</v>
      </c>
      <c r="M789" s="84">
        <v>1</v>
      </c>
      <c r="N789" s="85">
        <v>1</v>
      </c>
      <c r="O789" s="86">
        <v>40324</v>
      </c>
    </row>
    <row r="790" spans="1:15" ht="17">
      <c r="A790" s="283"/>
      <c r="B790" s="283"/>
      <c r="C790" s="83" t="s">
        <v>5597</v>
      </c>
      <c r="D790" s="83"/>
      <c r="E790" s="84">
        <v>3</v>
      </c>
      <c r="F790" s="84" t="s">
        <v>6213</v>
      </c>
      <c r="G790" s="84" t="s">
        <v>6213</v>
      </c>
      <c r="H790" s="84" t="s">
        <v>6213</v>
      </c>
      <c r="I790" s="84" t="s">
        <v>6213</v>
      </c>
      <c r="J790" s="85" t="s">
        <v>6213</v>
      </c>
      <c r="K790" s="84">
        <v>1</v>
      </c>
      <c r="L790" s="84">
        <v>2</v>
      </c>
      <c r="M790" s="84">
        <v>0</v>
      </c>
      <c r="N790" s="85">
        <v>0</v>
      </c>
      <c r="O790" s="86">
        <v>6329</v>
      </c>
    </row>
    <row r="791" spans="1:15" ht="17">
      <c r="A791" s="283"/>
      <c r="B791" s="283"/>
      <c r="C791" s="83" t="s">
        <v>3556</v>
      </c>
      <c r="D791" s="83"/>
      <c r="E791" s="84">
        <v>1</v>
      </c>
      <c r="F791" s="84" t="s">
        <v>6213</v>
      </c>
      <c r="G791" s="84" t="s">
        <v>6213</v>
      </c>
      <c r="H791" s="84" t="s">
        <v>6213</v>
      </c>
      <c r="I791" s="84" t="s">
        <v>6213</v>
      </c>
      <c r="J791" s="85" t="s">
        <v>6213</v>
      </c>
      <c r="K791" s="84">
        <v>1</v>
      </c>
      <c r="L791" s="84">
        <v>0</v>
      </c>
      <c r="M791" s="84">
        <v>0</v>
      </c>
      <c r="N791" s="85">
        <v>0</v>
      </c>
      <c r="O791" s="86">
        <v>5639</v>
      </c>
    </row>
    <row r="792" spans="1:15" ht="17">
      <c r="A792" s="283"/>
      <c r="B792" s="283"/>
      <c r="C792" s="83" t="s">
        <v>5599</v>
      </c>
      <c r="D792" s="83"/>
      <c r="E792" s="84">
        <v>1</v>
      </c>
      <c r="F792" s="84" t="s">
        <v>6213</v>
      </c>
      <c r="G792" s="84" t="s">
        <v>6213</v>
      </c>
      <c r="H792" s="84" t="s">
        <v>6213</v>
      </c>
      <c r="I792" s="84" t="s">
        <v>6213</v>
      </c>
      <c r="J792" s="85" t="s">
        <v>6213</v>
      </c>
      <c r="K792" s="84">
        <v>0</v>
      </c>
      <c r="L792" s="84">
        <v>0</v>
      </c>
      <c r="M792" s="84">
        <v>1</v>
      </c>
      <c r="N792" s="85">
        <v>0</v>
      </c>
      <c r="O792" s="86">
        <v>2591</v>
      </c>
    </row>
    <row r="793" spans="1:15" ht="17">
      <c r="A793" s="283"/>
      <c r="B793" s="283"/>
      <c r="C793" s="83" t="s">
        <v>2817</v>
      </c>
      <c r="D793" s="83"/>
      <c r="E793" s="84">
        <v>1</v>
      </c>
      <c r="F793" s="84" t="s">
        <v>6213</v>
      </c>
      <c r="G793" s="84" t="s">
        <v>6213</v>
      </c>
      <c r="H793" s="84" t="s">
        <v>6213</v>
      </c>
      <c r="I793" s="84" t="s">
        <v>6213</v>
      </c>
      <c r="J793" s="85" t="s">
        <v>6213</v>
      </c>
      <c r="K793" s="84">
        <v>0</v>
      </c>
      <c r="L793" s="84">
        <v>0</v>
      </c>
      <c r="M793" s="84">
        <v>1</v>
      </c>
      <c r="N793" s="85">
        <v>0</v>
      </c>
      <c r="O793" s="86">
        <v>2091</v>
      </c>
    </row>
    <row r="794" spans="1:15" ht="17">
      <c r="A794" s="283"/>
      <c r="B794" s="283"/>
      <c r="C794" s="83" t="s">
        <v>1927</v>
      </c>
      <c r="D794" s="83"/>
      <c r="E794" s="84">
        <v>1</v>
      </c>
      <c r="F794" s="84" t="s">
        <v>6213</v>
      </c>
      <c r="G794" s="84" t="s">
        <v>6213</v>
      </c>
      <c r="H794" s="84" t="s">
        <v>6213</v>
      </c>
      <c r="I794" s="84" t="s">
        <v>6213</v>
      </c>
      <c r="J794" s="85" t="s">
        <v>6213</v>
      </c>
      <c r="K794" s="84">
        <v>0</v>
      </c>
      <c r="L794" s="84">
        <v>0</v>
      </c>
      <c r="M794" s="84">
        <v>0</v>
      </c>
      <c r="N794" s="85">
        <v>1</v>
      </c>
      <c r="O794" s="86">
        <v>33397</v>
      </c>
    </row>
    <row r="795" spans="1:15" ht="17">
      <c r="A795" s="283"/>
      <c r="B795" s="283"/>
      <c r="C795" s="83" t="s">
        <v>2545</v>
      </c>
      <c r="D795" s="83"/>
      <c r="E795" s="84">
        <v>1</v>
      </c>
      <c r="F795" s="84" t="s">
        <v>6213</v>
      </c>
      <c r="G795" s="84" t="s">
        <v>6213</v>
      </c>
      <c r="H795" s="84" t="s">
        <v>6213</v>
      </c>
      <c r="I795" s="84" t="s">
        <v>6213</v>
      </c>
      <c r="J795" s="85" t="s">
        <v>6213</v>
      </c>
      <c r="K795" s="84">
        <v>1</v>
      </c>
      <c r="L795" s="84">
        <v>0</v>
      </c>
      <c r="M795" s="84">
        <v>0</v>
      </c>
      <c r="N795" s="85">
        <v>0</v>
      </c>
      <c r="O795" s="86">
        <v>27803</v>
      </c>
    </row>
    <row r="796" spans="1:15" ht="17">
      <c r="A796" s="283"/>
      <c r="B796" s="283"/>
      <c r="C796" s="83" t="s">
        <v>5601</v>
      </c>
      <c r="D796" s="83"/>
      <c r="E796" s="84">
        <v>1</v>
      </c>
      <c r="F796" s="84" t="s">
        <v>6213</v>
      </c>
      <c r="G796" s="84" t="s">
        <v>6213</v>
      </c>
      <c r="H796" s="84" t="s">
        <v>6213</v>
      </c>
      <c r="I796" s="84" t="s">
        <v>6213</v>
      </c>
      <c r="J796" s="85" t="s">
        <v>6213</v>
      </c>
      <c r="K796" s="84">
        <v>0</v>
      </c>
      <c r="L796" s="84">
        <v>0</v>
      </c>
      <c r="M796" s="84">
        <v>1</v>
      </c>
      <c r="N796" s="85">
        <v>0</v>
      </c>
      <c r="O796" s="86">
        <v>14537</v>
      </c>
    </row>
    <row r="797" spans="1:15" ht="17">
      <c r="A797" s="283"/>
      <c r="B797" s="283"/>
      <c r="C797" s="83" t="s">
        <v>6439</v>
      </c>
      <c r="D797" s="83"/>
      <c r="E797" s="84">
        <v>1</v>
      </c>
      <c r="F797" s="84" t="s">
        <v>6213</v>
      </c>
      <c r="G797" s="84" t="s">
        <v>6213</v>
      </c>
      <c r="H797" s="84" t="s">
        <v>6213</v>
      </c>
      <c r="I797" s="84" t="s">
        <v>6213</v>
      </c>
      <c r="J797" s="85" t="s">
        <v>6213</v>
      </c>
      <c r="K797" s="84">
        <v>0</v>
      </c>
      <c r="L797" s="84">
        <v>0</v>
      </c>
      <c r="M797" s="84">
        <v>1</v>
      </c>
      <c r="N797" s="85">
        <v>0</v>
      </c>
      <c r="O797" s="86">
        <v>3870</v>
      </c>
    </row>
    <row r="798" spans="1:15" ht="17">
      <c r="A798" s="283"/>
      <c r="B798" s="283"/>
      <c r="C798" s="83" t="s">
        <v>5602</v>
      </c>
      <c r="D798" s="83"/>
      <c r="E798" s="84">
        <v>2</v>
      </c>
      <c r="F798" s="84" t="s">
        <v>6213</v>
      </c>
      <c r="G798" s="84" t="s">
        <v>6213</v>
      </c>
      <c r="H798" s="84" t="s">
        <v>6213</v>
      </c>
      <c r="I798" s="84" t="s">
        <v>6213</v>
      </c>
      <c r="J798" s="85" t="s">
        <v>6213</v>
      </c>
      <c r="K798" s="84">
        <v>1</v>
      </c>
      <c r="L798" s="84">
        <v>0</v>
      </c>
      <c r="M798" s="84">
        <v>0</v>
      </c>
      <c r="N798" s="85">
        <v>1</v>
      </c>
      <c r="O798" s="86">
        <v>30532</v>
      </c>
    </row>
    <row r="799" spans="1:15" ht="17">
      <c r="A799" s="283"/>
      <c r="B799" s="283"/>
      <c r="C799" s="83" t="s">
        <v>2623</v>
      </c>
      <c r="D799" s="83"/>
      <c r="E799" s="84" t="s">
        <v>6213</v>
      </c>
      <c r="F799" s="84" t="s">
        <v>6213</v>
      </c>
      <c r="G799" s="84">
        <v>1</v>
      </c>
      <c r="H799" s="84" t="s">
        <v>6213</v>
      </c>
      <c r="I799" s="84" t="s">
        <v>6213</v>
      </c>
      <c r="J799" s="85" t="s">
        <v>6213</v>
      </c>
      <c r="K799" s="84">
        <v>0</v>
      </c>
      <c r="L799" s="84">
        <v>0</v>
      </c>
      <c r="M799" s="84">
        <v>1</v>
      </c>
      <c r="N799" s="85">
        <v>0</v>
      </c>
      <c r="O799" s="86">
        <v>28957</v>
      </c>
    </row>
    <row r="800" spans="1:15" ht="17">
      <c r="A800" s="283"/>
      <c r="B800" s="283"/>
      <c r="C800" s="83" t="s">
        <v>6440</v>
      </c>
      <c r="D800" s="83"/>
      <c r="E800" s="84">
        <v>1</v>
      </c>
      <c r="F800" s="84" t="s">
        <v>6213</v>
      </c>
      <c r="G800" s="84" t="s">
        <v>6213</v>
      </c>
      <c r="H800" s="84" t="s">
        <v>6213</v>
      </c>
      <c r="I800" s="84" t="s">
        <v>6213</v>
      </c>
      <c r="J800" s="85" t="s">
        <v>6213</v>
      </c>
      <c r="K800" s="84">
        <v>1</v>
      </c>
      <c r="L800" s="84">
        <v>0</v>
      </c>
      <c r="M800" s="84">
        <v>0</v>
      </c>
      <c r="N800" s="85">
        <v>0</v>
      </c>
      <c r="O800" s="86">
        <v>2978</v>
      </c>
    </row>
    <row r="801" spans="1:15" ht="17">
      <c r="A801" s="283"/>
      <c r="B801" s="283"/>
      <c r="C801" s="83" t="s">
        <v>6441</v>
      </c>
      <c r="D801" s="83"/>
      <c r="E801" s="84">
        <v>1</v>
      </c>
      <c r="F801" s="84" t="s">
        <v>6213</v>
      </c>
      <c r="G801" s="84" t="s">
        <v>6213</v>
      </c>
      <c r="H801" s="84" t="s">
        <v>6213</v>
      </c>
      <c r="I801" s="84" t="s">
        <v>6213</v>
      </c>
      <c r="J801" s="85" t="s">
        <v>6213</v>
      </c>
      <c r="K801" s="84">
        <v>0</v>
      </c>
      <c r="L801" s="84">
        <v>0</v>
      </c>
      <c r="M801" s="84">
        <v>0</v>
      </c>
      <c r="N801" s="85">
        <v>1</v>
      </c>
      <c r="O801" s="86">
        <v>27700</v>
      </c>
    </row>
    <row r="802" spans="1:15" ht="17">
      <c r="A802" s="283"/>
      <c r="B802" s="283"/>
      <c r="C802" s="83" t="s">
        <v>2672</v>
      </c>
      <c r="D802" s="83"/>
      <c r="E802" s="84">
        <v>1</v>
      </c>
      <c r="F802" s="84" t="s">
        <v>6213</v>
      </c>
      <c r="G802" s="84">
        <v>1</v>
      </c>
      <c r="H802" s="84" t="s">
        <v>6213</v>
      </c>
      <c r="I802" s="84" t="s">
        <v>6213</v>
      </c>
      <c r="J802" s="85" t="s">
        <v>6213</v>
      </c>
      <c r="K802" s="84">
        <v>0</v>
      </c>
      <c r="L802" s="84">
        <v>1</v>
      </c>
      <c r="M802" s="84">
        <v>1</v>
      </c>
      <c r="N802" s="85">
        <v>0</v>
      </c>
      <c r="O802" s="86">
        <v>9142</v>
      </c>
    </row>
    <row r="803" spans="1:15" ht="17">
      <c r="A803" s="283"/>
      <c r="B803" s="283"/>
      <c r="C803" s="83" t="s">
        <v>6442</v>
      </c>
      <c r="D803" s="83"/>
      <c r="E803" s="84">
        <v>1</v>
      </c>
      <c r="F803" s="84" t="s">
        <v>6213</v>
      </c>
      <c r="G803" s="84" t="s">
        <v>6213</v>
      </c>
      <c r="H803" s="84" t="s">
        <v>6213</v>
      </c>
      <c r="I803" s="84" t="s">
        <v>6213</v>
      </c>
      <c r="J803" s="85" t="s">
        <v>6213</v>
      </c>
      <c r="K803" s="84">
        <v>0</v>
      </c>
      <c r="L803" s="84">
        <v>0</v>
      </c>
      <c r="M803" s="84">
        <v>1</v>
      </c>
      <c r="N803" s="85">
        <v>0</v>
      </c>
      <c r="O803" s="86">
        <v>6880</v>
      </c>
    </row>
    <row r="804" spans="1:15" ht="19">
      <c r="A804" s="283"/>
      <c r="B804" s="283"/>
      <c r="C804" s="83" t="s">
        <v>7335</v>
      </c>
      <c r="D804" s="83"/>
      <c r="E804" s="84">
        <v>18</v>
      </c>
      <c r="F804" s="84">
        <v>5</v>
      </c>
      <c r="G804" s="84">
        <v>6</v>
      </c>
      <c r="H804" s="84" t="s">
        <v>6213</v>
      </c>
      <c r="I804" s="84" t="s">
        <v>6213</v>
      </c>
      <c r="J804" s="85">
        <v>2</v>
      </c>
      <c r="K804" s="84">
        <v>5</v>
      </c>
      <c r="L804" s="84">
        <v>7</v>
      </c>
      <c r="M804" s="84">
        <v>11</v>
      </c>
      <c r="N804" s="85">
        <v>5</v>
      </c>
      <c r="O804" s="86">
        <v>325851</v>
      </c>
    </row>
    <row r="805" spans="1:15" ht="17">
      <c r="A805" s="283"/>
      <c r="B805" s="283"/>
      <c r="C805" s="83" t="s">
        <v>5603</v>
      </c>
      <c r="D805" s="83"/>
      <c r="E805" s="84">
        <v>27</v>
      </c>
      <c r="F805" s="84">
        <v>2</v>
      </c>
      <c r="G805" s="84">
        <v>3</v>
      </c>
      <c r="H805" s="84" t="s">
        <v>6213</v>
      </c>
      <c r="I805" s="84" t="s">
        <v>6213</v>
      </c>
      <c r="J805" s="85" t="s">
        <v>6213</v>
      </c>
      <c r="K805" s="84">
        <v>3</v>
      </c>
      <c r="L805" s="84">
        <v>12</v>
      </c>
      <c r="M805" s="84">
        <v>9</v>
      </c>
      <c r="N805" s="85">
        <v>8</v>
      </c>
      <c r="O805" s="86">
        <v>673730</v>
      </c>
    </row>
    <row r="806" spans="1:15" ht="17">
      <c r="A806" s="283"/>
      <c r="B806" s="283"/>
      <c r="C806" s="83" t="s">
        <v>2395</v>
      </c>
      <c r="D806" s="83"/>
      <c r="E806" s="84">
        <v>1</v>
      </c>
      <c r="F806" s="84" t="s">
        <v>6213</v>
      </c>
      <c r="G806" s="84" t="s">
        <v>6213</v>
      </c>
      <c r="H806" s="84" t="s">
        <v>6213</v>
      </c>
      <c r="I806" s="84" t="s">
        <v>6213</v>
      </c>
      <c r="J806" s="85" t="s">
        <v>6213</v>
      </c>
      <c r="K806" s="84">
        <v>0</v>
      </c>
      <c r="L806" s="84">
        <v>0</v>
      </c>
      <c r="M806" s="84">
        <v>0</v>
      </c>
      <c r="N806" s="85">
        <v>1</v>
      </c>
      <c r="O806" s="86">
        <v>2821</v>
      </c>
    </row>
    <row r="807" spans="1:15" ht="17">
      <c r="A807" s="283"/>
      <c r="B807" s="283"/>
      <c r="C807" s="83" t="s">
        <v>6443</v>
      </c>
      <c r="D807" s="83"/>
      <c r="E807" s="84" t="s">
        <v>6213</v>
      </c>
      <c r="F807" s="84" t="s">
        <v>6213</v>
      </c>
      <c r="G807" s="84">
        <v>1</v>
      </c>
      <c r="H807" s="84" t="s">
        <v>6213</v>
      </c>
      <c r="I807" s="84" t="s">
        <v>6213</v>
      </c>
      <c r="J807" s="85" t="s">
        <v>6213</v>
      </c>
      <c r="K807" s="84">
        <v>0</v>
      </c>
      <c r="L807" s="84">
        <v>1</v>
      </c>
      <c r="M807" s="84">
        <v>0</v>
      </c>
      <c r="N807" s="85">
        <v>0</v>
      </c>
      <c r="O807" s="86">
        <v>8695</v>
      </c>
    </row>
    <row r="808" spans="1:15" ht="17">
      <c r="A808" s="283"/>
      <c r="B808" s="283"/>
      <c r="C808" s="83" t="s">
        <v>5604</v>
      </c>
      <c r="D808" s="83"/>
      <c r="E808" s="84">
        <v>1</v>
      </c>
      <c r="F808" s="84" t="s">
        <v>6213</v>
      </c>
      <c r="G808" s="84" t="s">
        <v>6213</v>
      </c>
      <c r="H808" s="84" t="s">
        <v>6213</v>
      </c>
      <c r="I808" s="84" t="s">
        <v>6213</v>
      </c>
      <c r="J808" s="85" t="s">
        <v>6213</v>
      </c>
      <c r="K808" s="84">
        <v>0</v>
      </c>
      <c r="L808" s="84">
        <v>0</v>
      </c>
      <c r="M808" s="84">
        <v>1</v>
      </c>
      <c r="N808" s="85">
        <v>0</v>
      </c>
      <c r="O808" s="86">
        <v>8968</v>
      </c>
    </row>
    <row r="809" spans="1:15" ht="17">
      <c r="A809" s="283"/>
      <c r="B809" s="283"/>
      <c r="C809" s="83" t="s">
        <v>5605</v>
      </c>
      <c r="D809" s="83"/>
      <c r="E809" s="84">
        <v>1</v>
      </c>
      <c r="F809" s="84" t="s">
        <v>6213</v>
      </c>
      <c r="G809" s="84" t="s">
        <v>6213</v>
      </c>
      <c r="H809" s="84" t="s">
        <v>6213</v>
      </c>
      <c r="I809" s="84" t="s">
        <v>6213</v>
      </c>
      <c r="J809" s="85" t="s">
        <v>6213</v>
      </c>
      <c r="K809" s="84">
        <v>0</v>
      </c>
      <c r="L809" s="84">
        <v>0</v>
      </c>
      <c r="M809" s="84">
        <v>1</v>
      </c>
      <c r="N809" s="85">
        <v>0</v>
      </c>
      <c r="O809" s="86">
        <v>7644</v>
      </c>
    </row>
    <row r="810" spans="1:15" ht="17">
      <c r="A810" s="283"/>
      <c r="B810" s="283"/>
      <c r="C810" s="83" t="s">
        <v>2675</v>
      </c>
      <c r="D810" s="83"/>
      <c r="E810" s="84">
        <v>4</v>
      </c>
      <c r="F810" s="84" t="s">
        <v>6213</v>
      </c>
      <c r="G810" s="84" t="s">
        <v>6213</v>
      </c>
      <c r="H810" s="84" t="s">
        <v>6213</v>
      </c>
      <c r="I810" s="84" t="s">
        <v>6213</v>
      </c>
      <c r="J810" s="85" t="s">
        <v>6213</v>
      </c>
      <c r="K810" s="84">
        <v>0</v>
      </c>
      <c r="L810" s="84">
        <v>3</v>
      </c>
      <c r="M810" s="84">
        <v>1</v>
      </c>
      <c r="N810" s="85">
        <v>0</v>
      </c>
      <c r="O810" s="86">
        <v>19499</v>
      </c>
    </row>
    <row r="811" spans="1:15" ht="17">
      <c r="A811" s="283"/>
      <c r="B811" s="283"/>
      <c r="C811" s="83" t="s">
        <v>3688</v>
      </c>
      <c r="D811" s="83"/>
      <c r="E811" s="84">
        <v>3</v>
      </c>
      <c r="F811" s="84" t="s">
        <v>6213</v>
      </c>
      <c r="G811" s="84" t="s">
        <v>6213</v>
      </c>
      <c r="H811" s="84" t="s">
        <v>6213</v>
      </c>
      <c r="I811" s="84" t="s">
        <v>6213</v>
      </c>
      <c r="J811" s="85" t="s">
        <v>6213</v>
      </c>
      <c r="K811" s="84">
        <v>0</v>
      </c>
      <c r="L811" s="84">
        <v>2</v>
      </c>
      <c r="M811" s="84">
        <v>1</v>
      </c>
      <c r="N811" s="85">
        <v>0</v>
      </c>
      <c r="O811" s="86">
        <v>14874</v>
      </c>
    </row>
    <row r="812" spans="1:15" ht="17">
      <c r="A812" s="283"/>
      <c r="B812" s="283"/>
      <c r="C812" s="83" t="s">
        <v>2677</v>
      </c>
      <c r="D812" s="83"/>
      <c r="E812" s="84">
        <v>4</v>
      </c>
      <c r="F812" s="84">
        <v>1</v>
      </c>
      <c r="G812" s="84" t="s">
        <v>6213</v>
      </c>
      <c r="H812" s="84" t="s">
        <v>6213</v>
      </c>
      <c r="I812" s="84" t="s">
        <v>6213</v>
      </c>
      <c r="J812" s="85" t="s">
        <v>6213</v>
      </c>
      <c r="K812" s="84">
        <v>0</v>
      </c>
      <c r="L812" s="84">
        <v>2</v>
      </c>
      <c r="M812" s="84">
        <v>2</v>
      </c>
      <c r="N812" s="85">
        <v>1</v>
      </c>
      <c r="O812" s="86">
        <v>60430</v>
      </c>
    </row>
    <row r="813" spans="1:15" ht="19">
      <c r="A813" s="283"/>
      <c r="B813" s="283"/>
      <c r="C813" s="83" t="s">
        <v>7336</v>
      </c>
      <c r="D813" s="83"/>
      <c r="E813" s="84">
        <v>3</v>
      </c>
      <c r="F813" s="84">
        <v>1</v>
      </c>
      <c r="G813" s="84">
        <v>1</v>
      </c>
      <c r="H813" s="84" t="s">
        <v>6213</v>
      </c>
      <c r="I813" s="84">
        <v>1</v>
      </c>
      <c r="J813" s="85" t="s">
        <v>6213</v>
      </c>
      <c r="K813" s="84">
        <v>1</v>
      </c>
      <c r="L813" s="84">
        <v>2</v>
      </c>
      <c r="M813" s="84">
        <v>0</v>
      </c>
      <c r="N813" s="85">
        <v>1</v>
      </c>
      <c r="O813" s="86">
        <v>24850</v>
      </c>
    </row>
    <row r="814" spans="1:15" ht="17">
      <c r="A814" s="283"/>
      <c r="B814" s="283"/>
      <c r="C814" s="83" t="s">
        <v>2748</v>
      </c>
      <c r="D814" s="83"/>
      <c r="E814" s="84">
        <v>1</v>
      </c>
      <c r="F814" s="84" t="s">
        <v>6213</v>
      </c>
      <c r="G814" s="84" t="s">
        <v>6213</v>
      </c>
      <c r="H814" s="84" t="s">
        <v>6213</v>
      </c>
      <c r="I814" s="84" t="s">
        <v>6213</v>
      </c>
      <c r="J814" s="85" t="s">
        <v>6213</v>
      </c>
      <c r="K814" s="84">
        <v>0</v>
      </c>
      <c r="L814" s="84">
        <v>0</v>
      </c>
      <c r="M814" s="84">
        <v>1</v>
      </c>
      <c r="N814" s="85">
        <v>0</v>
      </c>
      <c r="O814" s="86">
        <v>9655</v>
      </c>
    </row>
    <row r="815" spans="1:15" ht="17">
      <c r="A815" s="283"/>
      <c r="B815" s="283"/>
      <c r="C815" s="83" t="s">
        <v>5607</v>
      </c>
      <c r="D815" s="83"/>
      <c r="E815" s="84">
        <v>2</v>
      </c>
      <c r="F815" s="84" t="s">
        <v>6213</v>
      </c>
      <c r="G815" s="84" t="s">
        <v>6213</v>
      </c>
      <c r="H815" s="84" t="s">
        <v>6213</v>
      </c>
      <c r="I815" s="84" t="s">
        <v>6213</v>
      </c>
      <c r="J815" s="85" t="s">
        <v>6213</v>
      </c>
      <c r="K815" s="84">
        <v>0</v>
      </c>
      <c r="L815" s="84">
        <v>2</v>
      </c>
      <c r="M815" s="84">
        <v>0</v>
      </c>
      <c r="N815" s="85">
        <v>0</v>
      </c>
      <c r="O815" s="86">
        <v>22950</v>
      </c>
    </row>
    <row r="816" spans="1:15" ht="19">
      <c r="A816" s="283"/>
      <c r="B816" s="283"/>
      <c r="C816" s="83" t="s">
        <v>7337</v>
      </c>
      <c r="D816" s="83"/>
      <c r="E816" s="84">
        <v>1</v>
      </c>
      <c r="F816" s="84">
        <v>1</v>
      </c>
      <c r="G816" s="84" t="s">
        <v>6213</v>
      </c>
      <c r="H816" s="84" t="s">
        <v>6213</v>
      </c>
      <c r="I816" s="84">
        <v>1</v>
      </c>
      <c r="J816" s="85" t="s">
        <v>6213</v>
      </c>
      <c r="K816" s="84">
        <v>1</v>
      </c>
      <c r="L816" s="84">
        <v>0</v>
      </c>
      <c r="M816" s="84">
        <v>1</v>
      </c>
      <c r="N816" s="85">
        <v>0</v>
      </c>
      <c r="O816" s="86">
        <v>36691</v>
      </c>
    </row>
    <row r="817" spans="1:15" ht="17">
      <c r="A817" s="283"/>
      <c r="B817" s="283"/>
      <c r="C817" s="83" t="s">
        <v>6444</v>
      </c>
      <c r="D817" s="83"/>
      <c r="E817" s="84">
        <v>2</v>
      </c>
      <c r="F817" s="84" t="s">
        <v>6213</v>
      </c>
      <c r="G817" s="84" t="s">
        <v>6213</v>
      </c>
      <c r="H817" s="84" t="s">
        <v>6213</v>
      </c>
      <c r="I817" s="84" t="s">
        <v>6213</v>
      </c>
      <c r="J817" s="85" t="s">
        <v>6213</v>
      </c>
      <c r="K817" s="84">
        <v>0</v>
      </c>
      <c r="L817" s="84">
        <v>1</v>
      </c>
      <c r="M817" s="84">
        <v>1</v>
      </c>
      <c r="N817" s="85">
        <v>0</v>
      </c>
      <c r="O817" s="86">
        <v>2661</v>
      </c>
    </row>
    <row r="818" spans="1:15" ht="17">
      <c r="A818" s="283"/>
      <c r="B818" s="283"/>
      <c r="C818" s="83" t="s">
        <v>2681</v>
      </c>
      <c r="D818" s="83"/>
      <c r="E818" s="84">
        <v>1</v>
      </c>
      <c r="F818" s="84">
        <v>1</v>
      </c>
      <c r="G818" s="84" t="s">
        <v>6213</v>
      </c>
      <c r="H818" s="84" t="s">
        <v>6213</v>
      </c>
      <c r="I818" s="84" t="s">
        <v>6213</v>
      </c>
      <c r="J818" s="85" t="s">
        <v>6213</v>
      </c>
      <c r="K818" s="84">
        <v>1</v>
      </c>
      <c r="L818" s="84">
        <v>0</v>
      </c>
      <c r="M818" s="84">
        <v>0</v>
      </c>
      <c r="N818" s="85">
        <v>1</v>
      </c>
      <c r="O818" s="86">
        <v>4576</v>
      </c>
    </row>
    <row r="819" spans="1:15" ht="17">
      <c r="A819" s="283"/>
      <c r="B819" s="283"/>
      <c r="C819" s="83" t="s">
        <v>2682</v>
      </c>
      <c r="D819" s="83"/>
      <c r="E819" s="84">
        <v>1</v>
      </c>
      <c r="F819" s="84" t="s">
        <v>6213</v>
      </c>
      <c r="G819" s="84" t="s">
        <v>6213</v>
      </c>
      <c r="H819" s="84" t="s">
        <v>6213</v>
      </c>
      <c r="I819" s="84" t="s">
        <v>6213</v>
      </c>
      <c r="J819" s="85" t="s">
        <v>6213</v>
      </c>
      <c r="K819" s="84">
        <v>0</v>
      </c>
      <c r="L819" s="84">
        <v>1</v>
      </c>
      <c r="M819" s="84">
        <v>0</v>
      </c>
      <c r="N819" s="85">
        <v>0</v>
      </c>
      <c r="O819" s="86">
        <v>15735</v>
      </c>
    </row>
    <row r="820" spans="1:15" ht="17">
      <c r="A820" s="283"/>
      <c r="B820" s="283"/>
      <c r="C820" s="83" t="s">
        <v>5608</v>
      </c>
      <c r="D820" s="83"/>
      <c r="E820" s="84">
        <v>1</v>
      </c>
      <c r="F820" s="84">
        <v>1</v>
      </c>
      <c r="G820" s="84" t="s">
        <v>6213</v>
      </c>
      <c r="H820" s="84" t="s">
        <v>6213</v>
      </c>
      <c r="I820" s="84" t="s">
        <v>6213</v>
      </c>
      <c r="J820" s="85" t="s">
        <v>6213</v>
      </c>
      <c r="K820" s="84">
        <v>0</v>
      </c>
      <c r="L820" s="84">
        <v>0</v>
      </c>
      <c r="M820" s="84">
        <v>2</v>
      </c>
      <c r="N820" s="85">
        <v>0</v>
      </c>
      <c r="O820" s="86">
        <v>18162</v>
      </c>
    </row>
    <row r="821" spans="1:15" ht="17">
      <c r="A821" s="283"/>
      <c r="B821" s="283"/>
      <c r="C821" s="83" t="s">
        <v>3479</v>
      </c>
      <c r="D821" s="83"/>
      <c r="E821" s="84">
        <v>1</v>
      </c>
      <c r="F821" s="84" t="s">
        <v>6213</v>
      </c>
      <c r="G821" s="84" t="s">
        <v>6213</v>
      </c>
      <c r="H821" s="84" t="s">
        <v>6213</v>
      </c>
      <c r="I821" s="84" t="s">
        <v>6213</v>
      </c>
      <c r="J821" s="85" t="s">
        <v>6213</v>
      </c>
      <c r="K821" s="84">
        <v>0</v>
      </c>
      <c r="L821" s="84">
        <v>0</v>
      </c>
      <c r="M821" s="84">
        <v>1</v>
      </c>
      <c r="N821" s="85">
        <v>0</v>
      </c>
      <c r="O821" s="86">
        <v>1705</v>
      </c>
    </row>
    <row r="822" spans="1:15" ht="17">
      <c r="A822" s="283"/>
      <c r="B822" s="284"/>
      <c r="C822" s="83" t="s">
        <v>6445</v>
      </c>
      <c r="D822" s="83"/>
      <c r="E822" s="84">
        <v>1</v>
      </c>
      <c r="F822" s="84" t="s">
        <v>6213</v>
      </c>
      <c r="G822" s="84" t="s">
        <v>6213</v>
      </c>
      <c r="H822" s="84" t="s">
        <v>6213</v>
      </c>
      <c r="I822" s="84" t="s">
        <v>6213</v>
      </c>
      <c r="J822" s="85" t="s">
        <v>6213</v>
      </c>
      <c r="K822" s="84">
        <v>0</v>
      </c>
      <c r="L822" s="84">
        <v>0</v>
      </c>
      <c r="M822" s="84">
        <v>0</v>
      </c>
      <c r="N822" s="85">
        <v>1</v>
      </c>
      <c r="O822" s="86">
        <v>18570</v>
      </c>
    </row>
    <row r="823" spans="1:15" ht="17">
      <c r="A823" s="283"/>
      <c r="B823" s="282" t="s">
        <v>1951</v>
      </c>
      <c r="C823" s="285"/>
      <c r="D823" s="286"/>
      <c r="E823" s="77">
        <v>6</v>
      </c>
      <c r="F823" s="77" t="s">
        <v>6213</v>
      </c>
      <c r="G823" s="77">
        <v>1</v>
      </c>
      <c r="H823" s="77" t="s">
        <v>6213</v>
      </c>
      <c r="I823" s="77" t="s">
        <v>6213</v>
      </c>
      <c r="J823" s="78" t="s">
        <v>6213</v>
      </c>
      <c r="K823" s="77"/>
      <c r="L823" s="79"/>
      <c r="M823" s="77"/>
      <c r="N823" s="80"/>
      <c r="O823" s="81"/>
    </row>
    <row r="824" spans="1:15" ht="17">
      <c r="A824" s="283"/>
      <c r="B824" s="283"/>
      <c r="C824" s="83" t="s">
        <v>2688</v>
      </c>
      <c r="D824" s="83"/>
      <c r="E824" s="84">
        <v>1</v>
      </c>
      <c r="F824" s="84" t="s">
        <v>6213</v>
      </c>
      <c r="G824" s="84" t="s">
        <v>6213</v>
      </c>
      <c r="H824" s="84" t="s">
        <v>6213</v>
      </c>
      <c r="I824" s="84" t="s">
        <v>6213</v>
      </c>
      <c r="J824" s="85" t="s">
        <v>6213</v>
      </c>
      <c r="K824" s="84">
        <v>0</v>
      </c>
      <c r="L824" s="84">
        <v>0</v>
      </c>
      <c r="M824" s="84">
        <v>1</v>
      </c>
      <c r="N824" s="85">
        <v>0</v>
      </c>
      <c r="O824" s="86">
        <v>30981</v>
      </c>
    </row>
    <row r="825" spans="1:15" ht="17">
      <c r="A825" s="283"/>
      <c r="B825" s="283"/>
      <c r="C825" s="83" t="s">
        <v>6446</v>
      </c>
      <c r="D825" s="83"/>
      <c r="E825" s="84">
        <v>4</v>
      </c>
      <c r="F825" s="84" t="s">
        <v>6213</v>
      </c>
      <c r="G825" s="84" t="s">
        <v>6213</v>
      </c>
      <c r="H825" s="84" t="s">
        <v>6213</v>
      </c>
      <c r="I825" s="84" t="s">
        <v>6213</v>
      </c>
      <c r="J825" s="85" t="s">
        <v>6213</v>
      </c>
      <c r="K825" s="84">
        <v>1</v>
      </c>
      <c r="L825" s="84">
        <v>0</v>
      </c>
      <c r="M825" s="84">
        <v>3</v>
      </c>
      <c r="N825" s="85">
        <v>0</v>
      </c>
      <c r="O825" s="86">
        <v>24770</v>
      </c>
    </row>
    <row r="826" spans="1:15" ht="19">
      <c r="A826" s="283"/>
      <c r="B826" s="284"/>
      <c r="C826" s="83" t="s">
        <v>7338</v>
      </c>
      <c r="D826" s="83"/>
      <c r="E826" s="84">
        <v>1</v>
      </c>
      <c r="F826" s="84" t="s">
        <v>6213</v>
      </c>
      <c r="G826" s="84">
        <v>1</v>
      </c>
      <c r="H826" s="84" t="s">
        <v>6213</v>
      </c>
      <c r="I826" s="84" t="s">
        <v>6213</v>
      </c>
      <c r="J826" s="85" t="s">
        <v>6213</v>
      </c>
      <c r="K826" s="84">
        <v>0</v>
      </c>
      <c r="L826" s="84">
        <v>0</v>
      </c>
      <c r="M826" s="84">
        <v>1</v>
      </c>
      <c r="N826" s="85">
        <v>0</v>
      </c>
      <c r="O826" s="86">
        <v>23228</v>
      </c>
    </row>
    <row r="827" spans="1:15" ht="17">
      <c r="A827" s="283"/>
      <c r="B827" s="282" t="s">
        <v>1955</v>
      </c>
      <c r="C827" s="285"/>
      <c r="D827" s="286"/>
      <c r="E827" s="77">
        <v>9</v>
      </c>
      <c r="F827" s="77">
        <v>1</v>
      </c>
      <c r="G827" s="77">
        <v>3</v>
      </c>
      <c r="H827" s="77">
        <v>1</v>
      </c>
      <c r="I827" s="77" t="s">
        <v>6213</v>
      </c>
      <c r="J827" s="78" t="s">
        <v>6213</v>
      </c>
      <c r="K827" s="77"/>
      <c r="L827" s="77"/>
      <c r="M827" s="77"/>
      <c r="N827" s="78"/>
      <c r="O827" s="81"/>
    </row>
    <row r="828" spans="1:15" ht="19">
      <c r="A828" s="283"/>
      <c r="B828" s="283"/>
      <c r="C828" s="83" t="s">
        <v>7339</v>
      </c>
      <c r="D828" s="83"/>
      <c r="E828" s="84">
        <v>4</v>
      </c>
      <c r="F828" s="84">
        <v>1</v>
      </c>
      <c r="G828" s="84">
        <v>1</v>
      </c>
      <c r="H828" s="84" t="s">
        <v>6213</v>
      </c>
      <c r="I828" s="84" t="s">
        <v>6213</v>
      </c>
      <c r="J828" s="85" t="s">
        <v>6213</v>
      </c>
      <c r="K828" s="84">
        <v>0</v>
      </c>
      <c r="L828" s="84">
        <v>1</v>
      </c>
      <c r="M828" s="84">
        <v>1</v>
      </c>
      <c r="N828" s="85">
        <v>3</v>
      </c>
      <c r="O828" s="86"/>
    </row>
    <row r="829" spans="1:15" ht="17">
      <c r="A829" s="283"/>
      <c r="B829" s="283"/>
      <c r="C829" s="83" t="s">
        <v>5610</v>
      </c>
      <c r="D829" s="83"/>
      <c r="E829" s="84">
        <v>1</v>
      </c>
      <c r="F829" s="84" t="s">
        <v>6213</v>
      </c>
      <c r="G829" s="84" t="s">
        <v>6213</v>
      </c>
      <c r="H829" s="84" t="s">
        <v>6213</v>
      </c>
      <c r="I829" s="84" t="s">
        <v>6213</v>
      </c>
      <c r="J829" s="85" t="s">
        <v>6213</v>
      </c>
      <c r="K829" s="84">
        <v>0</v>
      </c>
      <c r="L829" s="84">
        <v>0</v>
      </c>
      <c r="M829" s="84">
        <v>1</v>
      </c>
      <c r="N829" s="85">
        <v>0</v>
      </c>
      <c r="O829" s="86"/>
    </row>
    <row r="830" spans="1:15" ht="17">
      <c r="A830" s="283"/>
      <c r="B830" s="283"/>
      <c r="C830" s="83" t="s">
        <v>6447</v>
      </c>
      <c r="D830" s="83"/>
      <c r="E830" s="84">
        <v>1</v>
      </c>
      <c r="F830" s="84" t="s">
        <v>6213</v>
      </c>
      <c r="G830" s="84" t="s">
        <v>6213</v>
      </c>
      <c r="H830" s="84" t="s">
        <v>6213</v>
      </c>
      <c r="I830" s="84" t="s">
        <v>6213</v>
      </c>
      <c r="J830" s="85" t="s">
        <v>6213</v>
      </c>
      <c r="K830" s="84">
        <v>0</v>
      </c>
      <c r="L830" s="84">
        <v>0</v>
      </c>
      <c r="M830" s="84">
        <v>0</v>
      </c>
      <c r="N830" s="85">
        <v>1</v>
      </c>
      <c r="O830" s="86"/>
    </row>
    <row r="831" spans="1:15" ht="17">
      <c r="A831" s="283"/>
      <c r="B831" s="283"/>
      <c r="C831" s="83" t="s">
        <v>6034</v>
      </c>
      <c r="D831" s="83"/>
      <c r="E831" s="84">
        <v>1</v>
      </c>
      <c r="F831" s="84" t="s">
        <v>6213</v>
      </c>
      <c r="G831" s="84" t="s">
        <v>6213</v>
      </c>
      <c r="H831" s="84" t="s">
        <v>6213</v>
      </c>
      <c r="I831" s="84" t="s">
        <v>6213</v>
      </c>
      <c r="J831" s="85" t="s">
        <v>6213</v>
      </c>
      <c r="K831" s="84">
        <v>1</v>
      </c>
      <c r="L831" s="84">
        <v>0</v>
      </c>
      <c r="M831" s="84">
        <v>0</v>
      </c>
      <c r="N831" s="85">
        <v>0</v>
      </c>
      <c r="O831" s="86"/>
    </row>
    <row r="832" spans="1:15" ht="17">
      <c r="A832" s="283"/>
      <c r="B832" s="283"/>
      <c r="C832" s="83" t="s">
        <v>6448</v>
      </c>
      <c r="D832" s="83"/>
      <c r="E832" s="84">
        <v>1</v>
      </c>
      <c r="F832" s="84" t="s">
        <v>6213</v>
      </c>
      <c r="G832" s="84" t="s">
        <v>6213</v>
      </c>
      <c r="H832" s="84" t="s">
        <v>6213</v>
      </c>
      <c r="I832" s="84" t="s">
        <v>6213</v>
      </c>
      <c r="J832" s="85" t="s">
        <v>6213</v>
      </c>
      <c r="K832" s="84">
        <v>0</v>
      </c>
      <c r="L832" s="84">
        <v>0</v>
      </c>
      <c r="M832" s="84">
        <v>0</v>
      </c>
      <c r="N832" s="85">
        <v>1</v>
      </c>
      <c r="O832" s="86"/>
    </row>
    <row r="833" spans="1:15" ht="17">
      <c r="A833" s="283"/>
      <c r="B833" s="283"/>
      <c r="C833" s="83" t="s">
        <v>2694</v>
      </c>
      <c r="D833" s="83"/>
      <c r="E833" s="84" t="s">
        <v>6213</v>
      </c>
      <c r="F833" s="84" t="s">
        <v>6213</v>
      </c>
      <c r="G833" s="84" t="s">
        <v>6213</v>
      </c>
      <c r="H833" s="84">
        <v>1</v>
      </c>
      <c r="I833" s="84" t="s">
        <v>6213</v>
      </c>
      <c r="J833" s="85" t="s">
        <v>6213</v>
      </c>
      <c r="K833" s="84">
        <v>0</v>
      </c>
      <c r="L833" s="84">
        <v>0</v>
      </c>
      <c r="M833" s="84">
        <v>1</v>
      </c>
      <c r="N833" s="85">
        <v>0</v>
      </c>
      <c r="O833" s="86"/>
    </row>
    <row r="834" spans="1:15" ht="19">
      <c r="A834" s="283"/>
      <c r="B834" s="283"/>
      <c r="C834" s="83" t="s">
        <v>7340</v>
      </c>
      <c r="D834" s="83"/>
      <c r="E834" s="84">
        <v>1</v>
      </c>
      <c r="F834" s="84" t="s">
        <v>6213</v>
      </c>
      <c r="G834" s="84">
        <v>1</v>
      </c>
      <c r="H834" s="84" t="s">
        <v>6213</v>
      </c>
      <c r="I834" s="84" t="s">
        <v>6213</v>
      </c>
      <c r="J834" s="85" t="s">
        <v>6213</v>
      </c>
      <c r="K834" s="84">
        <v>0</v>
      </c>
      <c r="L834" s="84">
        <v>1</v>
      </c>
      <c r="M834" s="84">
        <v>0</v>
      </c>
      <c r="N834" s="85">
        <v>0</v>
      </c>
      <c r="O834" s="86"/>
    </row>
    <row r="835" spans="1:15" ht="17">
      <c r="A835" s="283"/>
      <c r="B835" s="284"/>
      <c r="C835" s="83" t="s">
        <v>2696</v>
      </c>
      <c r="D835" s="83"/>
      <c r="E835" s="84" t="s">
        <v>6213</v>
      </c>
      <c r="F835" s="84" t="s">
        <v>6213</v>
      </c>
      <c r="G835" s="84">
        <v>1</v>
      </c>
      <c r="H835" s="84" t="s">
        <v>6213</v>
      </c>
      <c r="I835" s="84" t="s">
        <v>6213</v>
      </c>
      <c r="J835" s="85" t="s">
        <v>6213</v>
      </c>
      <c r="K835" s="84">
        <v>0</v>
      </c>
      <c r="L835" s="84">
        <v>1</v>
      </c>
      <c r="M835" s="84">
        <v>0</v>
      </c>
      <c r="N835" s="85">
        <v>0</v>
      </c>
      <c r="O835" s="86"/>
    </row>
    <row r="836" spans="1:15" ht="17">
      <c r="A836" s="283"/>
      <c r="B836" s="282" t="s">
        <v>1963</v>
      </c>
      <c r="C836" s="285"/>
      <c r="D836" s="286"/>
      <c r="E836" s="77">
        <v>14</v>
      </c>
      <c r="F836" s="77">
        <v>3</v>
      </c>
      <c r="G836" s="77" t="s">
        <v>6213</v>
      </c>
      <c r="H836" s="77" t="s">
        <v>6213</v>
      </c>
      <c r="I836" s="77" t="s">
        <v>6213</v>
      </c>
      <c r="J836" s="78" t="s">
        <v>6213</v>
      </c>
      <c r="K836" s="77"/>
      <c r="L836" s="77"/>
      <c r="M836" s="77"/>
      <c r="N836" s="78"/>
      <c r="O836" s="81"/>
    </row>
    <row r="837" spans="1:15" ht="17">
      <c r="A837" s="283"/>
      <c r="B837" s="283"/>
      <c r="C837" s="83" t="s">
        <v>6449</v>
      </c>
      <c r="D837" s="83"/>
      <c r="E837" s="84">
        <v>1</v>
      </c>
      <c r="F837" s="84" t="s">
        <v>6213</v>
      </c>
      <c r="G837" s="84" t="s">
        <v>6213</v>
      </c>
      <c r="H837" s="84" t="s">
        <v>6213</v>
      </c>
      <c r="I837" s="84" t="s">
        <v>6213</v>
      </c>
      <c r="J837" s="85" t="s">
        <v>6213</v>
      </c>
      <c r="K837" s="84">
        <v>0</v>
      </c>
      <c r="L837" s="84">
        <v>1</v>
      </c>
      <c r="M837" s="84">
        <v>0</v>
      </c>
      <c r="N837" s="85">
        <v>0</v>
      </c>
      <c r="O837" s="86"/>
    </row>
    <row r="838" spans="1:15" ht="17">
      <c r="A838" s="283"/>
      <c r="B838" s="283"/>
      <c r="C838" s="83" t="s">
        <v>2034</v>
      </c>
      <c r="D838" s="83"/>
      <c r="E838" s="84" t="s">
        <v>6213</v>
      </c>
      <c r="F838" s="84">
        <v>1</v>
      </c>
      <c r="G838" s="84" t="s">
        <v>6213</v>
      </c>
      <c r="H838" s="84" t="s">
        <v>6213</v>
      </c>
      <c r="I838" s="84" t="s">
        <v>6213</v>
      </c>
      <c r="J838" s="85" t="s">
        <v>6213</v>
      </c>
      <c r="K838" s="84">
        <v>0</v>
      </c>
      <c r="L838" s="84">
        <v>1</v>
      </c>
      <c r="M838" s="84">
        <v>0</v>
      </c>
      <c r="N838" s="85">
        <v>0</v>
      </c>
      <c r="O838" s="86"/>
    </row>
    <row r="839" spans="1:15" ht="17">
      <c r="A839" s="283"/>
      <c r="B839" s="283"/>
      <c r="C839" s="83" t="s">
        <v>2432</v>
      </c>
      <c r="D839" s="83"/>
      <c r="E839" s="84">
        <v>1</v>
      </c>
      <c r="F839" s="84" t="s">
        <v>6213</v>
      </c>
      <c r="G839" s="84" t="s">
        <v>6213</v>
      </c>
      <c r="H839" s="84" t="s">
        <v>6213</v>
      </c>
      <c r="I839" s="84" t="s">
        <v>6213</v>
      </c>
      <c r="J839" s="85" t="s">
        <v>6213</v>
      </c>
      <c r="K839" s="84">
        <v>0</v>
      </c>
      <c r="L839" s="84">
        <v>0</v>
      </c>
      <c r="M839" s="84">
        <v>1</v>
      </c>
      <c r="N839" s="85">
        <v>0</v>
      </c>
      <c r="O839" s="86"/>
    </row>
    <row r="840" spans="1:15" ht="17">
      <c r="A840" s="283"/>
      <c r="B840" s="283"/>
      <c r="C840" s="83" t="s">
        <v>6450</v>
      </c>
      <c r="D840" s="83"/>
      <c r="E840" s="84">
        <v>2</v>
      </c>
      <c r="F840" s="84" t="s">
        <v>6213</v>
      </c>
      <c r="G840" s="84" t="s">
        <v>6213</v>
      </c>
      <c r="H840" s="84" t="s">
        <v>6213</v>
      </c>
      <c r="I840" s="84" t="s">
        <v>6213</v>
      </c>
      <c r="J840" s="85" t="s">
        <v>6213</v>
      </c>
      <c r="K840" s="84">
        <v>0</v>
      </c>
      <c r="L840" s="84">
        <v>1</v>
      </c>
      <c r="M840" s="84">
        <v>1</v>
      </c>
      <c r="N840" s="85">
        <v>0</v>
      </c>
      <c r="O840" s="86"/>
    </row>
    <row r="841" spans="1:15" ht="17">
      <c r="A841" s="283"/>
      <c r="B841" s="283"/>
      <c r="C841" s="83" t="s">
        <v>2766</v>
      </c>
      <c r="D841" s="83"/>
      <c r="E841" s="84">
        <v>1</v>
      </c>
      <c r="F841" s="84" t="s">
        <v>6213</v>
      </c>
      <c r="G841" s="84" t="s">
        <v>6213</v>
      </c>
      <c r="H841" s="84" t="s">
        <v>6213</v>
      </c>
      <c r="I841" s="84" t="s">
        <v>6213</v>
      </c>
      <c r="J841" s="85" t="s">
        <v>6213</v>
      </c>
      <c r="K841" s="84">
        <v>0</v>
      </c>
      <c r="L841" s="84">
        <v>1</v>
      </c>
      <c r="M841" s="84">
        <v>0</v>
      </c>
      <c r="N841" s="85">
        <v>0</v>
      </c>
      <c r="O841" s="86"/>
    </row>
    <row r="842" spans="1:15" ht="17">
      <c r="A842" s="283"/>
      <c r="B842" s="283"/>
      <c r="C842" s="83" t="s">
        <v>1961</v>
      </c>
      <c r="D842" s="83"/>
      <c r="E842" s="84">
        <v>1</v>
      </c>
      <c r="F842" s="84" t="s">
        <v>6213</v>
      </c>
      <c r="G842" s="84" t="s">
        <v>6213</v>
      </c>
      <c r="H842" s="84" t="s">
        <v>6213</v>
      </c>
      <c r="I842" s="84" t="s">
        <v>6213</v>
      </c>
      <c r="J842" s="85" t="s">
        <v>6213</v>
      </c>
      <c r="K842" s="84">
        <v>0</v>
      </c>
      <c r="L842" s="84">
        <v>0</v>
      </c>
      <c r="M842" s="84">
        <v>0</v>
      </c>
      <c r="N842" s="85">
        <v>1</v>
      </c>
      <c r="O842" s="86"/>
    </row>
    <row r="843" spans="1:15" ht="17">
      <c r="A843" s="283"/>
      <c r="B843" s="283"/>
      <c r="C843" s="83" t="s">
        <v>2924</v>
      </c>
      <c r="D843" s="83"/>
      <c r="E843" s="84">
        <v>1</v>
      </c>
      <c r="F843" s="84" t="s">
        <v>6213</v>
      </c>
      <c r="G843" s="84" t="s">
        <v>6213</v>
      </c>
      <c r="H843" s="84" t="s">
        <v>6213</v>
      </c>
      <c r="I843" s="84" t="s">
        <v>6213</v>
      </c>
      <c r="J843" s="85" t="s">
        <v>6213</v>
      </c>
      <c r="K843" s="84">
        <v>0</v>
      </c>
      <c r="L843" s="84">
        <v>0</v>
      </c>
      <c r="M843" s="84">
        <v>1</v>
      </c>
      <c r="N843" s="85">
        <v>0</v>
      </c>
      <c r="O843" s="86"/>
    </row>
    <row r="844" spans="1:15" ht="17">
      <c r="A844" s="283"/>
      <c r="B844" s="283"/>
      <c r="C844" s="83" t="s">
        <v>6451</v>
      </c>
      <c r="D844" s="83"/>
      <c r="E844" s="84">
        <v>3</v>
      </c>
      <c r="F844" s="84" t="s">
        <v>6213</v>
      </c>
      <c r="G844" s="84" t="s">
        <v>6213</v>
      </c>
      <c r="H844" s="84" t="s">
        <v>6213</v>
      </c>
      <c r="I844" s="84" t="s">
        <v>6213</v>
      </c>
      <c r="J844" s="85" t="s">
        <v>6213</v>
      </c>
      <c r="K844" s="84">
        <v>1</v>
      </c>
      <c r="L844" s="84">
        <v>2</v>
      </c>
      <c r="M844" s="84">
        <v>0</v>
      </c>
      <c r="N844" s="85">
        <v>0</v>
      </c>
      <c r="O844" s="86"/>
    </row>
    <row r="845" spans="1:15" ht="17">
      <c r="A845" s="283"/>
      <c r="B845" s="283"/>
      <c r="C845" s="83" t="s">
        <v>2657</v>
      </c>
      <c r="D845" s="83"/>
      <c r="E845" s="84">
        <v>1</v>
      </c>
      <c r="F845" s="84" t="s">
        <v>6213</v>
      </c>
      <c r="G845" s="84" t="s">
        <v>6213</v>
      </c>
      <c r="H845" s="84" t="s">
        <v>6213</v>
      </c>
      <c r="I845" s="84" t="s">
        <v>6213</v>
      </c>
      <c r="J845" s="85" t="s">
        <v>6213</v>
      </c>
      <c r="K845" s="84">
        <v>1</v>
      </c>
      <c r="L845" s="84">
        <v>0</v>
      </c>
      <c r="M845" s="84">
        <v>0</v>
      </c>
      <c r="N845" s="85">
        <v>0</v>
      </c>
      <c r="O845" s="86"/>
    </row>
    <row r="846" spans="1:15" ht="17">
      <c r="A846" s="283"/>
      <c r="B846" s="283"/>
      <c r="C846" s="83" t="s">
        <v>2014</v>
      </c>
      <c r="D846" s="83"/>
      <c r="E846" s="84">
        <v>2</v>
      </c>
      <c r="F846" s="84" t="s">
        <v>6213</v>
      </c>
      <c r="G846" s="84" t="s">
        <v>6213</v>
      </c>
      <c r="H846" s="84" t="s">
        <v>6213</v>
      </c>
      <c r="I846" s="84" t="s">
        <v>6213</v>
      </c>
      <c r="J846" s="85" t="s">
        <v>6213</v>
      </c>
      <c r="K846" s="84">
        <v>0</v>
      </c>
      <c r="L846" s="84">
        <v>1</v>
      </c>
      <c r="M846" s="84">
        <v>1</v>
      </c>
      <c r="N846" s="85">
        <v>0</v>
      </c>
      <c r="O846" s="86"/>
    </row>
    <row r="847" spans="1:15" ht="17">
      <c r="A847" s="283"/>
      <c r="B847" s="283"/>
      <c r="C847" s="83" t="s">
        <v>6452</v>
      </c>
      <c r="D847" s="83"/>
      <c r="E847" s="84" t="s">
        <v>6213</v>
      </c>
      <c r="F847" s="84">
        <v>1</v>
      </c>
      <c r="G847" s="84" t="s">
        <v>6213</v>
      </c>
      <c r="H847" s="84" t="s">
        <v>6213</v>
      </c>
      <c r="I847" s="84" t="s">
        <v>6213</v>
      </c>
      <c r="J847" s="85" t="s">
        <v>6213</v>
      </c>
      <c r="K847" s="84">
        <v>0</v>
      </c>
      <c r="L847" s="84">
        <v>0</v>
      </c>
      <c r="M847" s="84">
        <v>1</v>
      </c>
      <c r="N847" s="85">
        <v>0</v>
      </c>
      <c r="O847" s="86"/>
    </row>
    <row r="848" spans="1:15" ht="17">
      <c r="A848" s="283"/>
      <c r="B848" s="283"/>
      <c r="C848" s="83" t="s">
        <v>6453</v>
      </c>
      <c r="D848" s="83"/>
      <c r="E848" s="84">
        <v>1</v>
      </c>
      <c r="F848" s="84" t="s">
        <v>6213</v>
      </c>
      <c r="G848" s="84" t="s">
        <v>6213</v>
      </c>
      <c r="H848" s="84" t="s">
        <v>6213</v>
      </c>
      <c r="I848" s="84" t="s">
        <v>6213</v>
      </c>
      <c r="J848" s="85" t="s">
        <v>6213</v>
      </c>
      <c r="K848" s="84">
        <v>0</v>
      </c>
      <c r="L848" s="84">
        <v>1</v>
      </c>
      <c r="M848" s="84">
        <v>0</v>
      </c>
      <c r="N848" s="85">
        <v>0</v>
      </c>
      <c r="O848" s="86"/>
    </row>
    <row r="849" spans="1:15" ht="17">
      <c r="A849" s="283"/>
      <c r="B849" s="284"/>
      <c r="C849" s="83" t="s">
        <v>6454</v>
      </c>
      <c r="D849" s="83"/>
      <c r="E849" s="84" t="s">
        <v>6213</v>
      </c>
      <c r="F849" s="84">
        <v>1</v>
      </c>
      <c r="G849" s="84" t="s">
        <v>6213</v>
      </c>
      <c r="H849" s="84" t="s">
        <v>6213</v>
      </c>
      <c r="I849" s="84" t="s">
        <v>6213</v>
      </c>
      <c r="J849" s="85" t="s">
        <v>6213</v>
      </c>
      <c r="K849" s="84">
        <v>0</v>
      </c>
      <c r="L849" s="84">
        <v>0</v>
      </c>
      <c r="M849" s="84">
        <v>1</v>
      </c>
      <c r="N849" s="85">
        <v>0</v>
      </c>
      <c r="O849" s="86"/>
    </row>
    <row r="850" spans="1:15" ht="17">
      <c r="A850" s="283"/>
      <c r="B850" s="282" t="s">
        <v>2255</v>
      </c>
      <c r="C850" s="285"/>
      <c r="D850" s="286"/>
      <c r="E850" s="77">
        <v>5</v>
      </c>
      <c r="F850" s="77" t="s">
        <v>6213</v>
      </c>
      <c r="G850" s="77" t="s">
        <v>6213</v>
      </c>
      <c r="H850" s="77" t="s">
        <v>6213</v>
      </c>
      <c r="I850" s="77" t="s">
        <v>6213</v>
      </c>
      <c r="J850" s="78" t="s">
        <v>6213</v>
      </c>
      <c r="K850" s="79"/>
      <c r="L850" s="77"/>
      <c r="M850" s="77"/>
      <c r="N850" s="78"/>
      <c r="O850" s="81"/>
    </row>
    <row r="851" spans="1:15" ht="17">
      <c r="A851" s="283"/>
      <c r="B851" s="283"/>
      <c r="C851" s="288" t="s">
        <v>2366</v>
      </c>
      <c r="D851" s="83" t="s">
        <v>2666</v>
      </c>
      <c r="E851" s="84">
        <v>2</v>
      </c>
      <c r="F851" s="84" t="s">
        <v>6213</v>
      </c>
      <c r="G851" s="84" t="s">
        <v>6213</v>
      </c>
      <c r="H851" s="84" t="s">
        <v>6213</v>
      </c>
      <c r="I851" s="84" t="s">
        <v>6213</v>
      </c>
      <c r="J851" s="85" t="s">
        <v>6213</v>
      </c>
      <c r="K851" s="84">
        <v>0</v>
      </c>
      <c r="L851" s="84">
        <v>1</v>
      </c>
      <c r="M851" s="84">
        <v>0</v>
      </c>
      <c r="N851" s="85">
        <v>1</v>
      </c>
      <c r="O851" s="86"/>
    </row>
    <row r="852" spans="1:15" ht="17">
      <c r="A852" s="283"/>
      <c r="B852" s="283"/>
      <c r="C852" s="290"/>
      <c r="D852" s="83" t="s">
        <v>5616</v>
      </c>
      <c r="E852" s="84">
        <v>1</v>
      </c>
      <c r="F852" s="84" t="s">
        <v>6213</v>
      </c>
      <c r="G852" s="84" t="s">
        <v>6213</v>
      </c>
      <c r="H852" s="84" t="s">
        <v>6213</v>
      </c>
      <c r="I852" s="84" t="s">
        <v>6213</v>
      </c>
      <c r="J852" s="85" t="s">
        <v>6213</v>
      </c>
      <c r="K852" s="84">
        <v>0</v>
      </c>
      <c r="L852" s="84">
        <v>0</v>
      </c>
      <c r="M852" s="84">
        <v>0</v>
      </c>
      <c r="N852" s="85">
        <v>1</v>
      </c>
      <c r="O852" s="86"/>
    </row>
    <row r="853" spans="1:15" ht="17">
      <c r="A853" s="283"/>
      <c r="B853" s="283"/>
      <c r="C853" s="290"/>
      <c r="D853" s="83" t="s">
        <v>6455</v>
      </c>
      <c r="E853" s="84">
        <v>1</v>
      </c>
      <c r="F853" s="84" t="s">
        <v>6213</v>
      </c>
      <c r="G853" s="84" t="s">
        <v>6213</v>
      </c>
      <c r="H853" s="84" t="s">
        <v>6213</v>
      </c>
      <c r="I853" s="84" t="s">
        <v>6213</v>
      </c>
      <c r="J853" s="85" t="s">
        <v>6213</v>
      </c>
      <c r="K853" s="84">
        <v>0</v>
      </c>
      <c r="L853" s="84">
        <v>0</v>
      </c>
      <c r="M853" s="84">
        <v>1</v>
      </c>
      <c r="N853" s="85">
        <v>0</v>
      </c>
      <c r="O853" s="86"/>
    </row>
    <row r="854" spans="1:15" ht="17">
      <c r="A854" s="283"/>
      <c r="B854" s="284"/>
      <c r="C854" s="289"/>
      <c r="D854" s="83" t="s">
        <v>2674</v>
      </c>
      <c r="E854" s="84">
        <v>1</v>
      </c>
      <c r="F854" s="84" t="s">
        <v>6213</v>
      </c>
      <c r="G854" s="84" t="s">
        <v>6213</v>
      </c>
      <c r="H854" s="84" t="s">
        <v>6213</v>
      </c>
      <c r="I854" s="84" t="s">
        <v>6213</v>
      </c>
      <c r="J854" s="85" t="s">
        <v>6213</v>
      </c>
      <c r="K854" s="84">
        <v>0</v>
      </c>
      <c r="L854" s="84">
        <v>1</v>
      </c>
      <c r="M854" s="84">
        <v>0</v>
      </c>
      <c r="N854" s="85">
        <v>0</v>
      </c>
      <c r="O854" s="86"/>
    </row>
    <row r="855" spans="1:15" ht="17">
      <c r="A855" s="283"/>
      <c r="B855" s="282" t="s">
        <v>2259</v>
      </c>
      <c r="C855" s="285"/>
      <c r="D855" s="286"/>
      <c r="E855" s="77">
        <v>1</v>
      </c>
      <c r="F855" s="77" t="s">
        <v>6213</v>
      </c>
      <c r="G855" s="77" t="s">
        <v>6213</v>
      </c>
      <c r="H855" s="77" t="s">
        <v>6213</v>
      </c>
      <c r="I855" s="77" t="s">
        <v>6213</v>
      </c>
      <c r="J855" s="78" t="s">
        <v>6213</v>
      </c>
      <c r="K855" s="79"/>
      <c r="L855" s="79"/>
      <c r="M855" s="77"/>
      <c r="N855" s="80"/>
      <c r="O855" s="81"/>
    </row>
    <row r="856" spans="1:15" ht="17">
      <c r="A856" s="284"/>
      <c r="B856" s="284"/>
      <c r="C856" s="83" t="s">
        <v>6456</v>
      </c>
      <c r="D856" s="83"/>
      <c r="E856" s="84">
        <v>1</v>
      </c>
      <c r="F856" s="84" t="s">
        <v>6213</v>
      </c>
      <c r="G856" s="84" t="s">
        <v>6213</v>
      </c>
      <c r="H856" s="84" t="s">
        <v>6213</v>
      </c>
      <c r="I856" s="84" t="s">
        <v>6213</v>
      </c>
      <c r="J856" s="85" t="s">
        <v>6213</v>
      </c>
      <c r="K856" s="84">
        <v>0</v>
      </c>
      <c r="L856" s="84">
        <v>0</v>
      </c>
      <c r="M856" s="84">
        <v>1</v>
      </c>
      <c r="N856" s="85">
        <v>0</v>
      </c>
      <c r="O856" s="86"/>
    </row>
    <row r="857" spans="1:15" ht="17">
      <c r="A857" s="282" t="s">
        <v>79</v>
      </c>
      <c r="B857" s="285" t="s">
        <v>1904</v>
      </c>
      <c r="C857" s="287"/>
      <c r="D857" s="286"/>
      <c r="E857" s="77">
        <v>27</v>
      </c>
      <c r="F857" s="77">
        <v>5</v>
      </c>
      <c r="G857" s="77">
        <v>6</v>
      </c>
      <c r="H857" s="77">
        <v>1</v>
      </c>
      <c r="I857" s="77">
        <v>1</v>
      </c>
      <c r="J857" s="78" t="s">
        <v>6213</v>
      </c>
      <c r="K857" s="77"/>
      <c r="L857" s="77"/>
      <c r="M857" s="77"/>
      <c r="N857" s="78"/>
      <c r="O857" s="81"/>
    </row>
    <row r="858" spans="1:15" ht="17">
      <c r="A858" s="283"/>
      <c r="B858" s="282" t="s">
        <v>1905</v>
      </c>
      <c r="C858" s="285"/>
      <c r="D858" s="286"/>
      <c r="E858" s="77">
        <v>13</v>
      </c>
      <c r="F858" s="77">
        <v>1</v>
      </c>
      <c r="G858" s="77">
        <v>4</v>
      </c>
      <c r="H858" s="77" t="s">
        <v>6213</v>
      </c>
      <c r="I858" s="77">
        <v>1</v>
      </c>
      <c r="J858" s="78" t="s">
        <v>6213</v>
      </c>
      <c r="K858" s="77"/>
      <c r="L858" s="77"/>
      <c r="M858" s="77"/>
      <c r="N858" s="78"/>
      <c r="O858" s="81"/>
    </row>
    <row r="859" spans="1:15" ht="19">
      <c r="A859" s="283"/>
      <c r="B859" s="283"/>
      <c r="C859" s="83" t="s">
        <v>7341</v>
      </c>
      <c r="D859" s="83"/>
      <c r="E859" s="84">
        <v>1</v>
      </c>
      <c r="F859" s="84" t="s">
        <v>6213</v>
      </c>
      <c r="G859" s="84">
        <v>1</v>
      </c>
      <c r="H859" s="84" t="s">
        <v>6213</v>
      </c>
      <c r="I859" s="84" t="s">
        <v>6213</v>
      </c>
      <c r="J859" s="85" t="s">
        <v>6213</v>
      </c>
      <c r="K859" s="84" t="s">
        <v>4218</v>
      </c>
      <c r="L859" s="84">
        <v>1</v>
      </c>
      <c r="M859" s="84" t="s">
        <v>4218</v>
      </c>
      <c r="N859" s="85" t="s">
        <v>4218</v>
      </c>
      <c r="O859" s="86">
        <v>45986</v>
      </c>
    </row>
    <row r="860" spans="1:15" ht="17">
      <c r="A860" s="283"/>
      <c r="B860" s="283"/>
      <c r="C860" s="83" t="s">
        <v>2702</v>
      </c>
      <c r="D860" s="83"/>
      <c r="E860" s="84">
        <v>1</v>
      </c>
      <c r="F860" s="84" t="s">
        <v>6213</v>
      </c>
      <c r="G860" s="84" t="s">
        <v>6213</v>
      </c>
      <c r="H860" s="84" t="s">
        <v>6213</v>
      </c>
      <c r="I860" s="84" t="s">
        <v>6213</v>
      </c>
      <c r="J860" s="85" t="s">
        <v>6213</v>
      </c>
      <c r="K860" s="84">
        <v>0</v>
      </c>
      <c r="L860" s="84">
        <v>0</v>
      </c>
      <c r="M860" s="84">
        <v>0</v>
      </c>
      <c r="N860" s="85">
        <v>1</v>
      </c>
      <c r="O860" s="86">
        <v>219245</v>
      </c>
    </row>
    <row r="861" spans="1:15" ht="17">
      <c r="A861" s="283"/>
      <c r="B861" s="283"/>
      <c r="C861" s="83" t="s">
        <v>5622</v>
      </c>
      <c r="D861" s="83"/>
      <c r="E861" s="84">
        <v>1</v>
      </c>
      <c r="F861" s="84" t="s">
        <v>6213</v>
      </c>
      <c r="G861" s="84" t="s">
        <v>6213</v>
      </c>
      <c r="H861" s="84" t="s">
        <v>6213</v>
      </c>
      <c r="I861" s="84" t="s">
        <v>6213</v>
      </c>
      <c r="J861" s="85" t="s">
        <v>6213</v>
      </c>
      <c r="K861" s="84">
        <v>0</v>
      </c>
      <c r="L861" s="84">
        <v>0</v>
      </c>
      <c r="M861" s="84">
        <v>1</v>
      </c>
      <c r="N861" s="85">
        <v>0</v>
      </c>
      <c r="O861" s="86">
        <v>68869</v>
      </c>
    </row>
    <row r="862" spans="1:15" ht="17">
      <c r="A862" s="283"/>
      <c r="B862" s="283"/>
      <c r="C862" s="83" t="s">
        <v>6457</v>
      </c>
      <c r="D862" s="83"/>
      <c r="E862" s="84">
        <v>1</v>
      </c>
      <c r="F862" s="84" t="s">
        <v>6213</v>
      </c>
      <c r="G862" s="84" t="s">
        <v>6213</v>
      </c>
      <c r="H862" s="84" t="s">
        <v>6213</v>
      </c>
      <c r="I862" s="84" t="s">
        <v>6213</v>
      </c>
      <c r="J862" s="85" t="s">
        <v>6213</v>
      </c>
      <c r="K862" s="84">
        <v>0</v>
      </c>
      <c r="L862" s="84">
        <v>0</v>
      </c>
      <c r="M862" s="84">
        <v>1</v>
      </c>
      <c r="N862" s="85">
        <v>0</v>
      </c>
      <c r="O862" s="86">
        <v>11092</v>
      </c>
    </row>
    <row r="863" spans="1:15" ht="17">
      <c r="A863" s="283"/>
      <c r="B863" s="283"/>
      <c r="C863" s="83" t="s">
        <v>2578</v>
      </c>
      <c r="D863" s="83"/>
      <c r="E863" s="84" t="s">
        <v>6213</v>
      </c>
      <c r="F863" s="84" t="s">
        <v>6213</v>
      </c>
      <c r="G863" s="84">
        <v>1</v>
      </c>
      <c r="H863" s="84" t="s">
        <v>6213</v>
      </c>
      <c r="I863" s="84" t="s">
        <v>6213</v>
      </c>
      <c r="J863" s="85" t="s">
        <v>6213</v>
      </c>
      <c r="K863" s="84">
        <v>0</v>
      </c>
      <c r="L863" s="84">
        <v>0</v>
      </c>
      <c r="M863" s="84">
        <v>1</v>
      </c>
      <c r="N863" s="85">
        <v>0</v>
      </c>
      <c r="O863" s="86">
        <v>9737</v>
      </c>
    </row>
    <row r="864" spans="1:15" ht="17">
      <c r="A864" s="283"/>
      <c r="B864" s="283"/>
      <c r="C864" s="83" t="s">
        <v>6458</v>
      </c>
      <c r="D864" s="83"/>
      <c r="E864" s="84">
        <v>1</v>
      </c>
      <c r="F864" s="84" t="s">
        <v>6213</v>
      </c>
      <c r="G864" s="84" t="s">
        <v>6213</v>
      </c>
      <c r="H864" s="84" t="s">
        <v>6213</v>
      </c>
      <c r="I864" s="84" t="s">
        <v>6213</v>
      </c>
      <c r="J864" s="85" t="s">
        <v>6213</v>
      </c>
      <c r="K864" s="84">
        <v>0</v>
      </c>
      <c r="L864" s="84">
        <v>0</v>
      </c>
      <c r="M864" s="84">
        <v>1</v>
      </c>
      <c r="N864" s="85">
        <v>0</v>
      </c>
      <c r="O864" s="86">
        <v>79077</v>
      </c>
    </row>
    <row r="865" spans="1:15" ht="17">
      <c r="A865" s="283"/>
      <c r="B865" s="283"/>
      <c r="C865" s="83" t="s">
        <v>3896</v>
      </c>
      <c r="D865" s="83"/>
      <c r="E865" s="84">
        <v>3</v>
      </c>
      <c r="F865" s="84">
        <v>1</v>
      </c>
      <c r="G865" s="84" t="s">
        <v>6213</v>
      </c>
      <c r="H865" s="84" t="s">
        <v>6213</v>
      </c>
      <c r="I865" s="84">
        <v>1</v>
      </c>
      <c r="J865" s="85" t="s">
        <v>6213</v>
      </c>
      <c r="K865" s="84" t="s">
        <v>4218</v>
      </c>
      <c r="L865" s="84" t="s">
        <v>4218</v>
      </c>
      <c r="M865" s="84">
        <v>2</v>
      </c>
      <c r="N865" s="85">
        <v>3</v>
      </c>
      <c r="O865" s="86">
        <v>4587</v>
      </c>
    </row>
    <row r="866" spans="1:15" ht="17">
      <c r="A866" s="283"/>
      <c r="B866" s="283"/>
      <c r="C866" s="83" t="s">
        <v>6459</v>
      </c>
      <c r="D866" s="83"/>
      <c r="E866" s="84">
        <v>3</v>
      </c>
      <c r="F866" s="84" t="s">
        <v>6213</v>
      </c>
      <c r="G866" s="84">
        <v>2</v>
      </c>
      <c r="H866" s="84" t="s">
        <v>6213</v>
      </c>
      <c r="I866" s="84" t="s">
        <v>6213</v>
      </c>
      <c r="J866" s="85" t="s">
        <v>6213</v>
      </c>
      <c r="K866" s="84">
        <v>0</v>
      </c>
      <c r="L866" s="84">
        <v>2</v>
      </c>
      <c r="M866" s="84">
        <v>2</v>
      </c>
      <c r="N866" s="85">
        <v>1</v>
      </c>
      <c r="O866" s="86">
        <v>393779</v>
      </c>
    </row>
    <row r="867" spans="1:15" ht="17">
      <c r="A867" s="283"/>
      <c r="B867" s="283"/>
      <c r="C867" s="83" t="s">
        <v>6460</v>
      </c>
      <c r="D867" s="83"/>
      <c r="E867" s="84">
        <v>1</v>
      </c>
      <c r="F867" s="84" t="s">
        <v>6213</v>
      </c>
      <c r="G867" s="84" t="s">
        <v>6213</v>
      </c>
      <c r="H867" s="84" t="s">
        <v>6213</v>
      </c>
      <c r="I867" s="84" t="s">
        <v>6213</v>
      </c>
      <c r="J867" s="85" t="s">
        <v>6213</v>
      </c>
      <c r="K867" s="84">
        <v>0</v>
      </c>
      <c r="L867" s="84">
        <v>0</v>
      </c>
      <c r="M867" s="84">
        <v>0</v>
      </c>
      <c r="N867" s="85">
        <v>1</v>
      </c>
      <c r="O867" s="86">
        <v>4695</v>
      </c>
    </row>
    <row r="868" spans="1:15" ht="17">
      <c r="A868" s="283"/>
      <c r="B868" s="284"/>
      <c r="C868" s="83" t="s">
        <v>6461</v>
      </c>
      <c r="D868" s="83"/>
      <c r="E868" s="84">
        <v>1</v>
      </c>
      <c r="F868" s="84" t="s">
        <v>6213</v>
      </c>
      <c r="G868" s="84" t="s">
        <v>6213</v>
      </c>
      <c r="H868" s="84" t="s">
        <v>6213</v>
      </c>
      <c r="I868" s="84" t="s">
        <v>6213</v>
      </c>
      <c r="J868" s="85" t="s">
        <v>6213</v>
      </c>
      <c r="K868" s="84">
        <v>0</v>
      </c>
      <c r="L868" s="84" t="s">
        <v>4218</v>
      </c>
      <c r="M868" s="84">
        <v>0</v>
      </c>
      <c r="N868" s="85">
        <v>1</v>
      </c>
      <c r="O868" s="86">
        <v>7997</v>
      </c>
    </row>
    <row r="869" spans="1:15" ht="17">
      <c r="A869" s="283"/>
      <c r="B869" s="282" t="s">
        <v>1955</v>
      </c>
      <c r="C869" s="285"/>
      <c r="D869" s="286"/>
      <c r="E869" s="77">
        <v>12</v>
      </c>
      <c r="F869" s="77">
        <v>3</v>
      </c>
      <c r="G869" s="77">
        <v>2</v>
      </c>
      <c r="H869" s="77">
        <v>1</v>
      </c>
      <c r="I869" s="77" t="s">
        <v>6213</v>
      </c>
      <c r="J869" s="78" t="s">
        <v>6213</v>
      </c>
      <c r="K869" s="77"/>
      <c r="L869" s="77"/>
      <c r="M869" s="77"/>
      <c r="N869" s="78"/>
      <c r="O869" s="81"/>
    </row>
    <row r="870" spans="1:15" ht="17">
      <c r="A870" s="283"/>
      <c r="B870" s="283"/>
      <c r="C870" s="83" t="s">
        <v>2714</v>
      </c>
      <c r="D870" s="83"/>
      <c r="E870" s="84" t="s">
        <v>6213</v>
      </c>
      <c r="F870" s="84" t="s">
        <v>6213</v>
      </c>
      <c r="G870" s="84">
        <v>1</v>
      </c>
      <c r="H870" s="84" t="s">
        <v>6213</v>
      </c>
      <c r="I870" s="84" t="s">
        <v>6213</v>
      </c>
      <c r="J870" s="85" t="s">
        <v>6213</v>
      </c>
      <c r="K870" s="84">
        <v>0</v>
      </c>
      <c r="L870" s="84">
        <v>1</v>
      </c>
      <c r="M870" s="84">
        <v>0</v>
      </c>
      <c r="N870" s="85">
        <v>0</v>
      </c>
      <c r="O870" s="86"/>
    </row>
    <row r="871" spans="1:15" ht="17">
      <c r="A871" s="283"/>
      <c r="B871" s="283"/>
      <c r="C871" s="83" t="s">
        <v>2715</v>
      </c>
      <c r="D871" s="83"/>
      <c r="E871" s="84">
        <v>1</v>
      </c>
      <c r="F871" s="84" t="s">
        <v>6213</v>
      </c>
      <c r="G871" s="84" t="s">
        <v>6213</v>
      </c>
      <c r="H871" s="84" t="s">
        <v>6213</v>
      </c>
      <c r="I871" s="84" t="s">
        <v>6213</v>
      </c>
      <c r="J871" s="85" t="s">
        <v>6213</v>
      </c>
      <c r="K871" s="84">
        <v>0</v>
      </c>
      <c r="L871" s="84">
        <v>1</v>
      </c>
      <c r="M871" s="84">
        <v>0</v>
      </c>
      <c r="N871" s="85">
        <v>0</v>
      </c>
      <c r="O871" s="86"/>
    </row>
    <row r="872" spans="1:15" ht="17">
      <c r="A872" s="283"/>
      <c r="B872" s="283"/>
      <c r="C872" s="83" t="s">
        <v>2718</v>
      </c>
      <c r="D872" s="83"/>
      <c r="E872" s="84">
        <v>4</v>
      </c>
      <c r="F872" s="84">
        <v>1</v>
      </c>
      <c r="G872" s="84" t="s">
        <v>6213</v>
      </c>
      <c r="H872" s="84">
        <v>1</v>
      </c>
      <c r="I872" s="84" t="s">
        <v>6213</v>
      </c>
      <c r="J872" s="85" t="s">
        <v>6213</v>
      </c>
      <c r="K872" s="84">
        <v>0</v>
      </c>
      <c r="L872" s="84">
        <v>1</v>
      </c>
      <c r="M872" s="84">
        <v>3</v>
      </c>
      <c r="N872" s="85">
        <v>2</v>
      </c>
      <c r="O872" s="86"/>
    </row>
    <row r="873" spans="1:15" ht="17">
      <c r="A873" s="283"/>
      <c r="B873" s="283"/>
      <c r="C873" s="83" t="s">
        <v>2719</v>
      </c>
      <c r="D873" s="83"/>
      <c r="E873" s="84">
        <v>5</v>
      </c>
      <c r="F873" s="84">
        <v>1</v>
      </c>
      <c r="G873" s="84">
        <v>1</v>
      </c>
      <c r="H873" s="84" t="s">
        <v>6213</v>
      </c>
      <c r="I873" s="84" t="s">
        <v>6213</v>
      </c>
      <c r="J873" s="85" t="s">
        <v>6213</v>
      </c>
      <c r="K873" s="84">
        <v>2</v>
      </c>
      <c r="L873" s="84">
        <v>3</v>
      </c>
      <c r="M873" s="84">
        <v>1</v>
      </c>
      <c r="N873" s="85">
        <v>1</v>
      </c>
      <c r="O873" s="86"/>
    </row>
    <row r="874" spans="1:15" ht="17">
      <c r="A874" s="283"/>
      <c r="B874" s="283"/>
      <c r="C874" s="83" t="s">
        <v>3106</v>
      </c>
      <c r="D874" s="83"/>
      <c r="E874" s="84" t="s">
        <v>6213</v>
      </c>
      <c r="F874" s="84">
        <v>1</v>
      </c>
      <c r="G874" s="84" t="s">
        <v>6213</v>
      </c>
      <c r="H874" s="84" t="s">
        <v>6213</v>
      </c>
      <c r="I874" s="84" t="s">
        <v>6213</v>
      </c>
      <c r="J874" s="85" t="s">
        <v>6213</v>
      </c>
      <c r="K874" s="84">
        <v>0</v>
      </c>
      <c r="L874" s="84">
        <v>0</v>
      </c>
      <c r="M874" s="84">
        <v>1</v>
      </c>
      <c r="N874" s="85">
        <v>0</v>
      </c>
      <c r="O874" s="86"/>
    </row>
    <row r="875" spans="1:15" ht="17">
      <c r="A875" s="283"/>
      <c r="B875" s="284"/>
      <c r="C875" s="83" t="s">
        <v>2722</v>
      </c>
      <c r="D875" s="83"/>
      <c r="E875" s="84">
        <v>2</v>
      </c>
      <c r="F875" s="84" t="s">
        <v>6213</v>
      </c>
      <c r="G875" s="84" t="s">
        <v>6213</v>
      </c>
      <c r="H875" s="84" t="s">
        <v>6213</v>
      </c>
      <c r="I875" s="84" t="s">
        <v>6213</v>
      </c>
      <c r="J875" s="85" t="s">
        <v>6213</v>
      </c>
      <c r="K875" s="84">
        <v>0</v>
      </c>
      <c r="L875" s="84">
        <v>2</v>
      </c>
      <c r="M875" s="84">
        <v>0</v>
      </c>
      <c r="N875" s="85">
        <v>0</v>
      </c>
      <c r="O875" s="86"/>
    </row>
    <row r="876" spans="1:15" ht="17">
      <c r="A876" s="283"/>
      <c r="B876" s="282" t="s">
        <v>1963</v>
      </c>
      <c r="C876" s="285"/>
      <c r="D876" s="286"/>
      <c r="E876" s="77">
        <v>2</v>
      </c>
      <c r="F876" s="77">
        <v>1</v>
      </c>
      <c r="G876" s="77" t="s">
        <v>6213</v>
      </c>
      <c r="H876" s="77" t="s">
        <v>6213</v>
      </c>
      <c r="I876" s="77" t="s">
        <v>6213</v>
      </c>
      <c r="J876" s="78" t="s">
        <v>6213</v>
      </c>
      <c r="K876" s="77"/>
      <c r="L876" s="79"/>
      <c r="M876" s="77"/>
      <c r="N876" s="78"/>
      <c r="O876" s="81"/>
    </row>
    <row r="877" spans="1:15" ht="17">
      <c r="A877" s="283"/>
      <c r="B877" s="283"/>
      <c r="C877" s="83" t="s">
        <v>2824</v>
      </c>
      <c r="D877" s="83"/>
      <c r="E877" s="84">
        <v>1</v>
      </c>
      <c r="F877" s="84">
        <v>1</v>
      </c>
      <c r="G877" s="84" t="s">
        <v>6213</v>
      </c>
      <c r="H877" s="84" t="s">
        <v>6213</v>
      </c>
      <c r="I877" s="84" t="s">
        <v>6213</v>
      </c>
      <c r="J877" s="85" t="s">
        <v>6213</v>
      </c>
      <c r="K877" s="84" t="s">
        <v>4218</v>
      </c>
      <c r="L877" s="84" t="s">
        <v>4218</v>
      </c>
      <c r="M877" s="84">
        <v>1</v>
      </c>
      <c r="N877" s="85">
        <v>1</v>
      </c>
      <c r="O877" s="86"/>
    </row>
    <row r="878" spans="1:15" ht="17">
      <c r="A878" s="284"/>
      <c r="B878" s="284"/>
      <c r="C878" s="83" t="s">
        <v>1961</v>
      </c>
      <c r="D878" s="83"/>
      <c r="E878" s="84">
        <v>1</v>
      </c>
      <c r="F878" s="84" t="s">
        <v>6213</v>
      </c>
      <c r="G878" s="84" t="s">
        <v>6213</v>
      </c>
      <c r="H878" s="84" t="s">
        <v>6213</v>
      </c>
      <c r="I878" s="84" t="s">
        <v>6213</v>
      </c>
      <c r="J878" s="85" t="s">
        <v>6213</v>
      </c>
      <c r="K878" s="84">
        <v>1</v>
      </c>
      <c r="L878" s="84">
        <v>0</v>
      </c>
      <c r="M878" s="84">
        <v>0</v>
      </c>
      <c r="N878" s="85">
        <v>0</v>
      </c>
      <c r="O878" s="86"/>
    </row>
    <row r="879" spans="1:15" ht="17">
      <c r="A879" s="282" t="s">
        <v>80</v>
      </c>
      <c r="B879" s="285" t="s">
        <v>1904</v>
      </c>
      <c r="C879" s="287"/>
      <c r="D879" s="286"/>
      <c r="E879" s="77">
        <v>40</v>
      </c>
      <c r="F879" s="77">
        <v>7</v>
      </c>
      <c r="G879" s="77">
        <v>36</v>
      </c>
      <c r="H879" s="77" t="s">
        <v>6213</v>
      </c>
      <c r="I879" s="77" t="s">
        <v>6213</v>
      </c>
      <c r="J879" s="78">
        <v>1</v>
      </c>
      <c r="K879" s="77"/>
      <c r="L879" s="77"/>
      <c r="M879" s="77"/>
      <c r="N879" s="78"/>
      <c r="O879" s="81"/>
    </row>
    <row r="880" spans="1:15" ht="17">
      <c r="A880" s="283"/>
      <c r="B880" s="282" t="s">
        <v>1905</v>
      </c>
      <c r="C880" s="285"/>
      <c r="D880" s="286"/>
      <c r="E880" s="77">
        <v>29</v>
      </c>
      <c r="F880" s="77">
        <v>6</v>
      </c>
      <c r="G880" s="77">
        <v>4</v>
      </c>
      <c r="H880" s="77" t="s">
        <v>6213</v>
      </c>
      <c r="I880" s="77" t="s">
        <v>6213</v>
      </c>
      <c r="J880" s="78">
        <v>1</v>
      </c>
      <c r="K880" s="77"/>
      <c r="L880" s="77"/>
      <c r="M880" s="77"/>
      <c r="N880" s="78"/>
      <c r="O880" s="81"/>
    </row>
    <row r="881" spans="1:15" ht="17">
      <c r="A881" s="283"/>
      <c r="B881" s="283"/>
      <c r="C881" s="83" t="s">
        <v>2611</v>
      </c>
      <c r="D881" s="83"/>
      <c r="E881" s="84">
        <v>3</v>
      </c>
      <c r="F881" s="84" t="s">
        <v>6213</v>
      </c>
      <c r="G881" s="84" t="s">
        <v>6213</v>
      </c>
      <c r="H881" s="84" t="s">
        <v>6213</v>
      </c>
      <c r="I881" s="84" t="s">
        <v>6213</v>
      </c>
      <c r="J881" s="85" t="s">
        <v>6213</v>
      </c>
      <c r="K881" s="84">
        <v>0</v>
      </c>
      <c r="L881" s="84">
        <v>3</v>
      </c>
      <c r="M881" s="84">
        <v>0</v>
      </c>
      <c r="N881" s="85">
        <v>0</v>
      </c>
      <c r="O881" s="86">
        <v>18653</v>
      </c>
    </row>
    <row r="882" spans="1:15" ht="17">
      <c r="A882" s="283"/>
      <c r="B882" s="283"/>
      <c r="C882" s="83" t="s">
        <v>2729</v>
      </c>
      <c r="D882" s="83"/>
      <c r="E882" s="84" t="s">
        <v>6213</v>
      </c>
      <c r="F882" s="84">
        <v>1</v>
      </c>
      <c r="G882" s="84" t="s">
        <v>6213</v>
      </c>
      <c r="H882" s="84" t="s">
        <v>6213</v>
      </c>
      <c r="I882" s="84" t="s">
        <v>6213</v>
      </c>
      <c r="J882" s="85" t="s">
        <v>6213</v>
      </c>
      <c r="K882" s="84">
        <v>0</v>
      </c>
      <c r="L882" s="84">
        <v>1</v>
      </c>
      <c r="M882" s="84">
        <v>0</v>
      </c>
      <c r="N882" s="85">
        <v>0</v>
      </c>
      <c r="O882" s="86">
        <v>32179</v>
      </c>
    </row>
    <row r="883" spans="1:15" ht="17">
      <c r="A883" s="283"/>
      <c r="B883" s="283"/>
      <c r="C883" s="83" t="s">
        <v>6462</v>
      </c>
      <c r="D883" s="83"/>
      <c r="E883" s="84">
        <v>1</v>
      </c>
      <c r="F883" s="84" t="s">
        <v>6213</v>
      </c>
      <c r="G883" s="84" t="s">
        <v>6213</v>
      </c>
      <c r="H883" s="84" t="s">
        <v>6213</v>
      </c>
      <c r="I883" s="84" t="s">
        <v>6213</v>
      </c>
      <c r="J883" s="85" t="s">
        <v>6213</v>
      </c>
      <c r="K883" s="84">
        <v>0</v>
      </c>
      <c r="L883" s="84">
        <v>0</v>
      </c>
      <c r="M883" s="84">
        <v>0</v>
      </c>
      <c r="N883" s="85">
        <v>1</v>
      </c>
      <c r="O883" s="86">
        <v>8322</v>
      </c>
    </row>
    <row r="884" spans="1:15" ht="17">
      <c r="A884" s="283"/>
      <c r="B884" s="283"/>
      <c r="C884" s="83" t="s">
        <v>2731</v>
      </c>
      <c r="D884" s="83"/>
      <c r="E884" s="84">
        <v>1</v>
      </c>
      <c r="F884" s="84" t="s">
        <v>6213</v>
      </c>
      <c r="G884" s="84" t="s">
        <v>6213</v>
      </c>
      <c r="H884" s="84" t="s">
        <v>6213</v>
      </c>
      <c r="I884" s="84" t="s">
        <v>6213</v>
      </c>
      <c r="J884" s="85" t="s">
        <v>6213</v>
      </c>
      <c r="K884" s="84">
        <v>0</v>
      </c>
      <c r="L884" s="84">
        <v>1</v>
      </c>
      <c r="M884" s="84">
        <v>0</v>
      </c>
      <c r="N884" s="85">
        <v>0</v>
      </c>
      <c r="O884" s="86">
        <v>21530</v>
      </c>
    </row>
    <row r="885" spans="1:15" ht="17">
      <c r="A885" s="283"/>
      <c r="B885" s="283"/>
      <c r="C885" s="83" t="s">
        <v>6463</v>
      </c>
      <c r="D885" s="83"/>
      <c r="E885" s="84" t="s">
        <v>6213</v>
      </c>
      <c r="F885" s="84">
        <v>1</v>
      </c>
      <c r="G885" s="84" t="s">
        <v>6213</v>
      </c>
      <c r="H885" s="84" t="s">
        <v>6213</v>
      </c>
      <c r="I885" s="84" t="s">
        <v>6213</v>
      </c>
      <c r="J885" s="85" t="s">
        <v>6213</v>
      </c>
      <c r="K885" s="84">
        <v>0</v>
      </c>
      <c r="L885" s="84">
        <v>0</v>
      </c>
      <c r="M885" s="84">
        <v>0</v>
      </c>
      <c r="N885" s="85">
        <v>1</v>
      </c>
      <c r="O885" s="86">
        <v>2219</v>
      </c>
    </row>
    <row r="886" spans="1:15" ht="17">
      <c r="A886" s="283"/>
      <c r="B886" s="283"/>
      <c r="C886" s="83" t="s">
        <v>2733</v>
      </c>
      <c r="D886" s="83"/>
      <c r="E886" s="84">
        <v>2</v>
      </c>
      <c r="F886" s="84" t="s">
        <v>6213</v>
      </c>
      <c r="G886" s="84" t="s">
        <v>6213</v>
      </c>
      <c r="H886" s="84" t="s">
        <v>6213</v>
      </c>
      <c r="I886" s="84" t="s">
        <v>6213</v>
      </c>
      <c r="J886" s="85" t="s">
        <v>6213</v>
      </c>
      <c r="K886" s="84">
        <v>0</v>
      </c>
      <c r="L886" s="84">
        <v>0</v>
      </c>
      <c r="M886" s="84">
        <v>2</v>
      </c>
      <c r="N886" s="85">
        <v>0</v>
      </c>
      <c r="O886" s="86">
        <v>20566</v>
      </c>
    </row>
    <row r="887" spans="1:15" ht="17">
      <c r="A887" s="283"/>
      <c r="B887" s="283"/>
      <c r="C887" s="83" t="s">
        <v>2736</v>
      </c>
      <c r="D887" s="83"/>
      <c r="E887" s="84">
        <v>1</v>
      </c>
      <c r="F887" s="84" t="s">
        <v>6213</v>
      </c>
      <c r="G887" s="84" t="s">
        <v>6213</v>
      </c>
      <c r="H887" s="84" t="s">
        <v>6213</v>
      </c>
      <c r="I887" s="84" t="s">
        <v>6213</v>
      </c>
      <c r="J887" s="85" t="s">
        <v>6213</v>
      </c>
      <c r="K887" s="84">
        <v>0</v>
      </c>
      <c r="L887" s="84">
        <v>0</v>
      </c>
      <c r="M887" s="84">
        <v>0</v>
      </c>
      <c r="N887" s="85">
        <v>1</v>
      </c>
      <c r="O887" s="86">
        <v>8327</v>
      </c>
    </row>
    <row r="888" spans="1:15" ht="17">
      <c r="A888" s="283"/>
      <c r="B888" s="283"/>
      <c r="C888" s="83" t="s">
        <v>6464</v>
      </c>
      <c r="D888" s="83"/>
      <c r="E888" s="84">
        <v>1</v>
      </c>
      <c r="F888" s="84" t="s">
        <v>6213</v>
      </c>
      <c r="G888" s="84" t="s">
        <v>6213</v>
      </c>
      <c r="H888" s="84" t="s">
        <v>6213</v>
      </c>
      <c r="I888" s="84" t="s">
        <v>6213</v>
      </c>
      <c r="J888" s="85" t="s">
        <v>6213</v>
      </c>
      <c r="K888" s="84">
        <v>0</v>
      </c>
      <c r="L888" s="84">
        <v>1</v>
      </c>
      <c r="M888" s="84">
        <v>0</v>
      </c>
      <c r="N888" s="85">
        <v>0</v>
      </c>
      <c r="O888" s="86">
        <v>3452</v>
      </c>
    </row>
    <row r="889" spans="1:15" ht="17">
      <c r="A889" s="283"/>
      <c r="B889" s="283"/>
      <c r="C889" s="83" t="s">
        <v>6465</v>
      </c>
      <c r="D889" s="83"/>
      <c r="E889" s="84">
        <v>2</v>
      </c>
      <c r="F889" s="84" t="s">
        <v>6213</v>
      </c>
      <c r="G889" s="84" t="s">
        <v>6213</v>
      </c>
      <c r="H889" s="84" t="s">
        <v>6213</v>
      </c>
      <c r="I889" s="84" t="s">
        <v>6213</v>
      </c>
      <c r="J889" s="85" t="s">
        <v>6213</v>
      </c>
      <c r="K889" s="84">
        <v>0</v>
      </c>
      <c r="L889" s="84">
        <v>2</v>
      </c>
      <c r="M889" s="84">
        <v>0</v>
      </c>
      <c r="N889" s="85">
        <v>0</v>
      </c>
      <c r="O889" s="86">
        <v>11719</v>
      </c>
    </row>
    <row r="890" spans="1:15" ht="17">
      <c r="A890" s="283"/>
      <c r="B890" s="283"/>
      <c r="C890" s="83" t="s">
        <v>5633</v>
      </c>
      <c r="D890" s="83"/>
      <c r="E890" s="84" t="s">
        <v>6213</v>
      </c>
      <c r="F890" s="84" t="s">
        <v>6213</v>
      </c>
      <c r="G890" s="84">
        <v>1</v>
      </c>
      <c r="H890" s="84" t="s">
        <v>6213</v>
      </c>
      <c r="I890" s="84" t="s">
        <v>6213</v>
      </c>
      <c r="J890" s="85" t="s">
        <v>6213</v>
      </c>
      <c r="K890" s="84">
        <v>1</v>
      </c>
      <c r="L890" s="84">
        <v>0</v>
      </c>
      <c r="M890" s="84">
        <v>0</v>
      </c>
      <c r="N890" s="85">
        <v>0</v>
      </c>
      <c r="O890" s="86">
        <v>36186</v>
      </c>
    </row>
    <row r="891" spans="1:15" ht="17">
      <c r="A891" s="283"/>
      <c r="B891" s="283"/>
      <c r="C891" s="83" t="s">
        <v>6466</v>
      </c>
      <c r="D891" s="83"/>
      <c r="E891" s="84">
        <v>2</v>
      </c>
      <c r="F891" s="84" t="s">
        <v>6213</v>
      </c>
      <c r="G891" s="84" t="s">
        <v>6213</v>
      </c>
      <c r="H891" s="84" t="s">
        <v>6213</v>
      </c>
      <c r="I891" s="84" t="s">
        <v>6213</v>
      </c>
      <c r="J891" s="85" t="s">
        <v>6213</v>
      </c>
      <c r="K891" s="84">
        <v>0</v>
      </c>
      <c r="L891" s="84">
        <v>2</v>
      </c>
      <c r="M891" s="84">
        <v>0</v>
      </c>
      <c r="N891" s="85">
        <v>0</v>
      </c>
      <c r="O891" s="86">
        <v>3154</v>
      </c>
    </row>
    <row r="892" spans="1:15" ht="17">
      <c r="A892" s="283"/>
      <c r="B892" s="283"/>
      <c r="C892" s="83" t="s">
        <v>6467</v>
      </c>
      <c r="D892" s="83"/>
      <c r="E892" s="84">
        <v>2</v>
      </c>
      <c r="F892" s="84" t="s">
        <v>6213</v>
      </c>
      <c r="G892" s="84" t="s">
        <v>6213</v>
      </c>
      <c r="H892" s="84" t="s">
        <v>6213</v>
      </c>
      <c r="I892" s="84" t="s">
        <v>6213</v>
      </c>
      <c r="J892" s="85" t="s">
        <v>6213</v>
      </c>
      <c r="K892" s="84">
        <v>1</v>
      </c>
      <c r="L892" s="84">
        <v>1</v>
      </c>
      <c r="M892" s="84">
        <v>0</v>
      </c>
      <c r="N892" s="85">
        <v>0</v>
      </c>
      <c r="O892" s="86">
        <v>2624</v>
      </c>
    </row>
    <row r="893" spans="1:15" ht="17">
      <c r="A893" s="283"/>
      <c r="B893" s="283"/>
      <c r="C893" s="83" t="s">
        <v>6468</v>
      </c>
      <c r="D893" s="83"/>
      <c r="E893" s="84">
        <v>1</v>
      </c>
      <c r="F893" s="84" t="s">
        <v>6213</v>
      </c>
      <c r="G893" s="84" t="s">
        <v>6213</v>
      </c>
      <c r="H893" s="84" t="s">
        <v>6213</v>
      </c>
      <c r="I893" s="84" t="s">
        <v>6213</v>
      </c>
      <c r="J893" s="85" t="s">
        <v>6213</v>
      </c>
      <c r="K893" s="84">
        <v>0</v>
      </c>
      <c r="L893" s="84">
        <v>1</v>
      </c>
      <c r="M893" s="84">
        <v>0</v>
      </c>
      <c r="N893" s="85">
        <v>0</v>
      </c>
      <c r="O893" s="86">
        <v>4989</v>
      </c>
    </row>
    <row r="894" spans="1:15" ht="17">
      <c r="A894" s="283"/>
      <c r="B894" s="283"/>
      <c r="C894" s="83" t="s">
        <v>2749</v>
      </c>
      <c r="D894" s="83"/>
      <c r="E894" s="84">
        <v>3</v>
      </c>
      <c r="F894" s="84">
        <v>1</v>
      </c>
      <c r="G894" s="84">
        <v>2</v>
      </c>
      <c r="H894" s="84" t="s">
        <v>6213</v>
      </c>
      <c r="I894" s="84" t="s">
        <v>6213</v>
      </c>
      <c r="J894" s="85" t="s">
        <v>6213</v>
      </c>
      <c r="K894" s="84">
        <v>1</v>
      </c>
      <c r="L894" s="84">
        <v>1</v>
      </c>
      <c r="M894" s="84">
        <v>4</v>
      </c>
      <c r="N894" s="85">
        <v>0</v>
      </c>
      <c r="O894" s="86">
        <v>66229</v>
      </c>
    </row>
    <row r="895" spans="1:15" ht="17">
      <c r="A895" s="283"/>
      <c r="B895" s="283"/>
      <c r="C895" s="83" t="s">
        <v>2751</v>
      </c>
      <c r="D895" s="83"/>
      <c r="E895" s="84" t="s">
        <v>6213</v>
      </c>
      <c r="F895" s="84">
        <v>1</v>
      </c>
      <c r="G895" s="84">
        <v>1</v>
      </c>
      <c r="H895" s="84" t="s">
        <v>6213</v>
      </c>
      <c r="I895" s="84" t="s">
        <v>6213</v>
      </c>
      <c r="J895" s="85">
        <v>1</v>
      </c>
      <c r="K895" s="84">
        <v>0</v>
      </c>
      <c r="L895" s="84">
        <v>0</v>
      </c>
      <c r="M895" s="84">
        <v>2</v>
      </c>
      <c r="N895" s="85">
        <v>1</v>
      </c>
      <c r="O895" s="86">
        <v>7151</v>
      </c>
    </row>
    <row r="896" spans="1:15" ht="17">
      <c r="A896" s="283"/>
      <c r="B896" s="283"/>
      <c r="C896" s="83" t="s">
        <v>2753</v>
      </c>
      <c r="D896" s="83"/>
      <c r="E896" s="84">
        <v>5</v>
      </c>
      <c r="F896" s="84">
        <v>1</v>
      </c>
      <c r="G896" s="84" t="s">
        <v>6213</v>
      </c>
      <c r="H896" s="84" t="s">
        <v>6213</v>
      </c>
      <c r="I896" s="84" t="s">
        <v>6213</v>
      </c>
      <c r="J896" s="85" t="s">
        <v>6213</v>
      </c>
      <c r="K896" s="84">
        <v>0</v>
      </c>
      <c r="L896" s="84">
        <v>3</v>
      </c>
      <c r="M896" s="84">
        <v>3</v>
      </c>
      <c r="N896" s="85">
        <v>0</v>
      </c>
      <c r="O896" s="86">
        <v>20133</v>
      </c>
    </row>
    <row r="897" spans="1:15" ht="17">
      <c r="A897" s="283"/>
      <c r="B897" s="283"/>
      <c r="C897" s="83" t="s">
        <v>6469</v>
      </c>
      <c r="D897" s="83"/>
      <c r="E897" s="84">
        <v>1</v>
      </c>
      <c r="F897" s="84" t="s">
        <v>6213</v>
      </c>
      <c r="G897" s="84" t="s">
        <v>6213</v>
      </c>
      <c r="H897" s="84" t="s">
        <v>6213</v>
      </c>
      <c r="I897" s="84" t="s">
        <v>6213</v>
      </c>
      <c r="J897" s="85" t="s">
        <v>6213</v>
      </c>
      <c r="K897" s="84">
        <v>0</v>
      </c>
      <c r="L897" s="84">
        <v>1</v>
      </c>
      <c r="M897" s="84">
        <v>0</v>
      </c>
      <c r="N897" s="85">
        <v>0</v>
      </c>
      <c r="O897" s="86">
        <v>8202</v>
      </c>
    </row>
    <row r="898" spans="1:15" ht="17">
      <c r="A898" s="283"/>
      <c r="B898" s="283"/>
      <c r="C898" s="83" t="s">
        <v>6470</v>
      </c>
      <c r="D898" s="83"/>
      <c r="E898" s="84">
        <v>1</v>
      </c>
      <c r="F898" s="84">
        <v>1</v>
      </c>
      <c r="G898" s="84" t="s">
        <v>6213</v>
      </c>
      <c r="H898" s="84" t="s">
        <v>6213</v>
      </c>
      <c r="I898" s="84" t="s">
        <v>6213</v>
      </c>
      <c r="J898" s="85" t="s">
        <v>6213</v>
      </c>
      <c r="K898" s="84">
        <v>1</v>
      </c>
      <c r="L898" s="84">
        <v>1</v>
      </c>
      <c r="M898" s="84">
        <v>0</v>
      </c>
      <c r="N898" s="85">
        <v>0</v>
      </c>
      <c r="O898" s="86">
        <v>25593</v>
      </c>
    </row>
    <row r="899" spans="1:15" ht="17">
      <c r="A899" s="283"/>
      <c r="B899" s="283"/>
      <c r="C899" s="83" t="s">
        <v>3610</v>
      </c>
      <c r="D899" s="83"/>
      <c r="E899" s="84">
        <v>1</v>
      </c>
      <c r="F899" s="84" t="s">
        <v>6213</v>
      </c>
      <c r="G899" s="84" t="s">
        <v>6213</v>
      </c>
      <c r="H899" s="84" t="s">
        <v>6213</v>
      </c>
      <c r="I899" s="84" t="s">
        <v>6213</v>
      </c>
      <c r="J899" s="85" t="s">
        <v>6213</v>
      </c>
      <c r="K899" s="84">
        <v>0</v>
      </c>
      <c r="L899" s="84">
        <v>0</v>
      </c>
      <c r="M899" s="84">
        <v>0</v>
      </c>
      <c r="N899" s="85">
        <v>1</v>
      </c>
      <c r="O899" s="86">
        <v>16654</v>
      </c>
    </row>
    <row r="900" spans="1:15" ht="17">
      <c r="A900" s="283"/>
      <c r="B900" s="284"/>
      <c r="C900" s="83" t="s">
        <v>2759</v>
      </c>
      <c r="D900" s="83"/>
      <c r="E900" s="84">
        <v>2</v>
      </c>
      <c r="F900" s="84" t="s">
        <v>6213</v>
      </c>
      <c r="G900" s="84" t="s">
        <v>6213</v>
      </c>
      <c r="H900" s="84" t="s">
        <v>6213</v>
      </c>
      <c r="I900" s="84" t="s">
        <v>6213</v>
      </c>
      <c r="J900" s="85" t="s">
        <v>6213</v>
      </c>
      <c r="K900" s="84">
        <v>1</v>
      </c>
      <c r="L900" s="84">
        <v>0</v>
      </c>
      <c r="M900" s="84">
        <v>1</v>
      </c>
      <c r="N900" s="85">
        <v>0</v>
      </c>
      <c r="O900" s="86">
        <v>18720</v>
      </c>
    </row>
    <row r="901" spans="1:15" ht="17">
      <c r="A901" s="283"/>
      <c r="B901" s="282" t="s">
        <v>1955</v>
      </c>
      <c r="C901" s="285"/>
      <c r="D901" s="286"/>
      <c r="E901" s="77">
        <v>7</v>
      </c>
      <c r="F901" s="77">
        <v>1</v>
      </c>
      <c r="G901" s="77">
        <v>29</v>
      </c>
      <c r="H901" s="77" t="s">
        <v>6213</v>
      </c>
      <c r="I901" s="77" t="s">
        <v>6213</v>
      </c>
      <c r="J901" s="78" t="s">
        <v>6213</v>
      </c>
      <c r="K901" s="79"/>
      <c r="L901" s="77"/>
      <c r="M901" s="77"/>
      <c r="N901" s="78"/>
      <c r="O901" s="81"/>
    </row>
    <row r="902" spans="1:15" ht="17">
      <c r="A902" s="283"/>
      <c r="B902" s="284"/>
      <c r="C902" s="83" t="s">
        <v>2736</v>
      </c>
      <c r="D902" s="83"/>
      <c r="E902" s="84">
        <v>7</v>
      </c>
      <c r="F902" s="84">
        <v>1</v>
      </c>
      <c r="G902" s="84">
        <v>29</v>
      </c>
      <c r="H902" s="84" t="s">
        <v>6213</v>
      </c>
      <c r="I902" s="84" t="s">
        <v>6213</v>
      </c>
      <c r="J902" s="85" t="s">
        <v>6213</v>
      </c>
      <c r="K902" s="84">
        <v>0</v>
      </c>
      <c r="L902" s="84">
        <v>2</v>
      </c>
      <c r="M902" s="84">
        <v>22</v>
      </c>
      <c r="N902" s="85">
        <v>13</v>
      </c>
      <c r="O902" s="86"/>
    </row>
    <row r="903" spans="1:15" ht="17">
      <c r="A903" s="283"/>
      <c r="B903" s="282" t="s">
        <v>1963</v>
      </c>
      <c r="C903" s="285"/>
      <c r="D903" s="286"/>
      <c r="E903" s="77">
        <v>1</v>
      </c>
      <c r="F903" s="77" t="s">
        <v>6213</v>
      </c>
      <c r="G903" s="77" t="s">
        <v>6213</v>
      </c>
      <c r="H903" s="77" t="s">
        <v>6213</v>
      </c>
      <c r="I903" s="77" t="s">
        <v>6213</v>
      </c>
      <c r="J903" s="78" t="s">
        <v>6213</v>
      </c>
      <c r="K903" s="79"/>
      <c r="L903" s="77"/>
      <c r="M903" s="79"/>
      <c r="N903" s="80"/>
      <c r="O903" s="81"/>
    </row>
    <row r="904" spans="1:15" ht="17">
      <c r="A904" s="283"/>
      <c r="B904" s="284"/>
      <c r="C904" s="83" t="s">
        <v>6471</v>
      </c>
      <c r="D904" s="83"/>
      <c r="E904" s="84">
        <v>1</v>
      </c>
      <c r="F904" s="84" t="s">
        <v>6213</v>
      </c>
      <c r="G904" s="84" t="s">
        <v>6213</v>
      </c>
      <c r="H904" s="84" t="s">
        <v>6213</v>
      </c>
      <c r="I904" s="84" t="s">
        <v>6213</v>
      </c>
      <c r="J904" s="85" t="s">
        <v>6213</v>
      </c>
      <c r="K904" s="84">
        <v>0</v>
      </c>
      <c r="L904" s="84">
        <v>1</v>
      </c>
      <c r="M904" s="84">
        <v>0</v>
      </c>
      <c r="N904" s="85">
        <v>0</v>
      </c>
      <c r="O904" s="86"/>
    </row>
    <row r="905" spans="1:15" ht="17">
      <c r="A905" s="283"/>
      <c r="B905" s="282" t="s">
        <v>2255</v>
      </c>
      <c r="C905" s="285"/>
      <c r="D905" s="286"/>
      <c r="E905" s="77">
        <v>3</v>
      </c>
      <c r="F905" s="77" t="s">
        <v>6213</v>
      </c>
      <c r="G905" s="77">
        <v>3</v>
      </c>
      <c r="H905" s="77" t="s">
        <v>6213</v>
      </c>
      <c r="I905" s="77" t="s">
        <v>6213</v>
      </c>
      <c r="J905" s="78" t="s">
        <v>6213</v>
      </c>
      <c r="K905" s="77"/>
      <c r="L905" s="77"/>
      <c r="M905" s="77"/>
      <c r="N905" s="78"/>
      <c r="O905" s="81"/>
    </row>
    <row r="906" spans="1:15" ht="19">
      <c r="A906" s="284"/>
      <c r="B906" s="284"/>
      <c r="C906" s="83" t="s">
        <v>7342</v>
      </c>
      <c r="D906" s="83"/>
      <c r="E906" s="84">
        <v>3</v>
      </c>
      <c r="F906" s="84" t="s">
        <v>6213</v>
      </c>
      <c r="G906" s="84">
        <v>3</v>
      </c>
      <c r="H906" s="84" t="s">
        <v>6213</v>
      </c>
      <c r="I906" s="84" t="s">
        <v>6213</v>
      </c>
      <c r="J906" s="85" t="s">
        <v>6213</v>
      </c>
      <c r="K906" s="84">
        <v>1</v>
      </c>
      <c r="L906" s="84">
        <v>1</v>
      </c>
      <c r="M906" s="84">
        <v>2</v>
      </c>
      <c r="N906" s="85">
        <v>1</v>
      </c>
      <c r="O906" s="86"/>
    </row>
    <row r="907" spans="1:15" ht="17">
      <c r="A907" s="282" t="s">
        <v>81</v>
      </c>
      <c r="B907" s="285" t="s">
        <v>1904</v>
      </c>
      <c r="C907" s="287"/>
      <c r="D907" s="286"/>
      <c r="E907" s="77">
        <v>27</v>
      </c>
      <c r="F907" s="77">
        <v>5</v>
      </c>
      <c r="G907" s="77">
        <v>7</v>
      </c>
      <c r="H907" s="77" t="s">
        <v>6213</v>
      </c>
      <c r="I907" s="77" t="s">
        <v>6213</v>
      </c>
      <c r="J907" s="78">
        <v>1</v>
      </c>
      <c r="K907" s="77"/>
      <c r="L907" s="77"/>
      <c r="M907" s="77"/>
      <c r="N907" s="78"/>
      <c r="O907" s="81"/>
    </row>
    <row r="908" spans="1:15" ht="17">
      <c r="A908" s="283"/>
      <c r="B908" s="282" t="s">
        <v>1905</v>
      </c>
      <c r="C908" s="285"/>
      <c r="D908" s="286"/>
      <c r="E908" s="77">
        <v>7</v>
      </c>
      <c r="F908" s="77" t="s">
        <v>6213</v>
      </c>
      <c r="G908" s="77">
        <v>3</v>
      </c>
      <c r="H908" s="77" t="s">
        <v>6213</v>
      </c>
      <c r="I908" s="77" t="s">
        <v>6213</v>
      </c>
      <c r="J908" s="78" t="s">
        <v>6213</v>
      </c>
      <c r="K908" s="77"/>
      <c r="L908" s="77"/>
      <c r="M908" s="77"/>
      <c r="N908" s="80"/>
      <c r="O908" s="81"/>
    </row>
    <row r="909" spans="1:15" ht="17">
      <c r="A909" s="283"/>
      <c r="B909" s="283"/>
      <c r="C909" s="83" t="s">
        <v>6472</v>
      </c>
      <c r="D909" s="83"/>
      <c r="E909" s="84">
        <v>1</v>
      </c>
      <c r="F909" s="84" t="s">
        <v>6213</v>
      </c>
      <c r="G909" s="84" t="s">
        <v>6213</v>
      </c>
      <c r="H909" s="84" t="s">
        <v>6213</v>
      </c>
      <c r="I909" s="84" t="s">
        <v>6213</v>
      </c>
      <c r="J909" s="85" t="s">
        <v>6213</v>
      </c>
      <c r="K909" s="84">
        <v>1</v>
      </c>
      <c r="L909" s="84">
        <v>0</v>
      </c>
      <c r="M909" s="84">
        <v>0</v>
      </c>
      <c r="N909" s="85" t="s">
        <v>4218</v>
      </c>
      <c r="O909" s="86">
        <v>39315</v>
      </c>
    </row>
    <row r="910" spans="1:15" ht="17">
      <c r="A910" s="283"/>
      <c r="B910" s="283"/>
      <c r="C910" s="83" t="s">
        <v>6473</v>
      </c>
      <c r="D910" s="83"/>
      <c r="E910" s="84">
        <v>3</v>
      </c>
      <c r="F910" s="84" t="s">
        <v>6213</v>
      </c>
      <c r="G910" s="84">
        <v>2</v>
      </c>
      <c r="H910" s="84" t="s">
        <v>6213</v>
      </c>
      <c r="I910" s="84" t="s">
        <v>6213</v>
      </c>
      <c r="J910" s="85" t="s">
        <v>6213</v>
      </c>
      <c r="K910" s="84">
        <v>1</v>
      </c>
      <c r="L910" s="84">
        <v>1</v>
      </c>
      <c r="M910" s="84">
        <v>3</v>
      </c>
      <c r="N910" s="85" t="s">
        <v>4218</v>
      </c>
      <c r="O910" s="86">
        <v>588594</v>
      </c>
    </row>
    <row r="911" spans="1:15" ht="17">
      <c r="A911" s="283"/>
      <c r="B911" s="283"/>
      <c r="C911" s="83" t="s">
        <v>2768</v>
      </c>
      <c r="D911" s="83"/>
      <c r="E911" s="84">
        <v>3</v>
      </c>
      <c r="F911" s="84" t="s">
        <v>6213</v>
      </c>
      <c r="G911" s="84" t="s">
        <v>6213</v>
      </c>
      <c r="H911" s="84" t="s">
        <v>6213</v>
      </c>
      <c r="I911" s="84" t="s">
        <v>6213</v>
      </c>
      <c r="J911" s="85" t="s">
        <v>6213</v>
      </c>
      <c r="K911" s="84">
        <v>0</v>
      </c>
      <c r="L911" s="84">
        <v>1</v>
      </c>
      <c r="M911" s="84">
        <v>2</v>
      </c>
      <c r="N911" s="85">
        <v>0</v>
      </c>
      <c r="O911" s="86">
        <v>59008</v>
      </c>
    </row>
    <row r="912" spans="1:15" ht="17">
      <c r="A912" s="283"/>
      <c r="B912" s="284"/>
      <c r="C912" s="83" t="s">
        <v>6474</v>
      </c>
      <c r="D912" s="83"/>
      <c r="E912" s="84" t="s">
        <v>6213</v>
      </c>
      <c r="F912" s="84" t="s">
        <v>6213</v>
      </c>
      <c r="G912" s="84">
        <v>1</v>
      </c>
      <c r="H912" s="84" t="s">
        <v>6213</v>
      </c>
      <c r="I912" s="84" t="s">
        <v>6213</v>
      </c>
      <c r="J912" s="85" t="s">
        <v>6213</v>
      </c>
      <c r="K912" s="84">
        <v>0</v>
      </c>
      <c r="L912" s="84">
        <v>1</v>
      </c>
      <c r="M912" s="84" t="s">
        <v>4218</v>
      </c>
      <c r="N912" s="85" t="s">
        <v>4218</v>
      </c>
      <c r="O912" s="86">
        <v>23342</v>
      </c>
    </row>
    <row r="913" spans="1:15" ht="17">
      <c r="A913" s="283"/>
      <c r="B913" s="282" t="s">
        <v>1951</v>
      </c>
      <c r="C913" s="285"/>
      <c r="D913" s="286"/>
      <c r="E913" s="77">
        <v>2</v>
      </c>
      <c r="F913" s="77" t="s">
        <v>6213</v>
      </c>
      <c r="G913" s="77" t="s">
        <v>6213</v>
      </c>
      <c r="H913" s="77" t="s">
        <v>6213</v>
      </c>
      <c r="I913" s="77" t="s">
        <v>6213</v>
      </c>
      <c r="J913" s="78" t="s">
        <v>6213</v>
      </c>
      <c r="K913" s="79"/>
      <c r="L913" s="79"/>
      <c r="M913" s="77"/>
      <c r="N913" s="80"/>
      <c r="O913" s="81"/>
    </row>
    <row r="914" spans="1:15" ht="17">
      <c r="A914" s="283"/>
      <c r="B914" s="283"/>
      <c r="C914" s="83" t="s">
        <v>6475</v>
      </c>
      <c r="D914" s="83"/>
      <c r="E914" s="84">
        <v>1</v>
      </c>
      <c r="F914" s="84" t="s">
        <v>6213</v>
      </c>
      <c r="G914" s="84" t="s">
        <v>6213</v>
      </c>
      <c r="H914" s="84" t="s">
        <v>6213</v>
      </c>
      <c r="I914" s="84" t="s">
        <v>6213</v>
      </c>
      <c r="J914" s="85" t="s">
        <v>6213</v>
      </c>
      <c r="K914" s="84">
        <v>0</v>
      </c>
      <c r="L914" s="84">
        <v>0</v>
      </c>
      <c r="M914" s="84">
        <v>1</v>
      </c>
      <c r="N914" s="85" t="s">
        <v>4218</v>
      </c>
      <c r="O914" s="86">
        <v>1705</v>
      </c>
    </row>
    <row r="915" spans="1:15" ht="17">
      <c r="A915" s="283"/>
      <c r="B915" s="284"/>
      <c r="C915" s="83" t="s">
        <v>6476</v>
      </c>
      <c r="D915" s="83" t="s">
        <v>6477</v>
      </c>
      <c r="E915" s="84">
        <v>1</v>
      </c>
      <c r="F915" s="84" t="s">
        <v>6213</v>
      </c>
      <c r="G915" s="84" t="s">
        <v>6213</v>
      </c>
      <c r="H915" s="84" t="s">
        <v>6213</v>
      </c>
      <c r="I915" s="84" t="s">
        <v>6213</v>
      </c>
      <c r="J915" s="85" t="s">
        <v>6213</v>
      </c>
      <c r="K915" s="84">
        <v>0</v>
      </c>
      <c r="L915" s="84">
        <v>0</v>
      </c>
      <c r="M915" s="84">
        <v>1</v>
      </c>
      <c r="N915" s="85" t="s">
        <v>4218</v>
      </c>
      <c r="O915" s="86">
        <v>15726</v>
      </c>
    </row>
    <row r="916" spans="1:15" ht="17">
      <c r="A916" s="283"/>
      <c r="B916" s="282" t="s">
        <v>1955</v>
      </c>
      <c r="C916" s="285"/>
      <c r="D916" s="286"/>
      <c r="E916" s="77">
        <v>16</v>
      </c>
      <c r="F916" s="77">
        <v>5</v>
      </c>
      <c r="G916" s="77">
        <v>4</v>
      </c>
      <c r="H916" s="77" t="s">
        <v>6213</v>
      </c>
      <c r="I916" s="77" t="s">
        <v>6213</v>
      </c>
      <c r="J916" s="78">
        <v>1</v>
      </c>
      <c r="K916" s="77"/>
      <c r="L916" s="77"/>
      <c r="M916" s="77"/>
      <c r="N916" s="78"/>
      <c r="O916" s="81"/>
    </row>
    <row r="917" spans="1:15" ht="17">
      <c r="A917" s="283"/>
      <c r="B917" s="283"/>
      <c r="C917" s="83" t="s">
        <v>6478</v>
      </c>
      <c r="D917" s="83"/>
      <c r="E917" s="84">
        <v>1</v>
      </c>
      <c r="F917" s="84" t="s">
        <v>6213</v>
      </c>
      <c r="G917" s="84" t="s">
        <v>6213</v>
      </c>
      <c r="H917" s="84" t="s">
        <v>6213</v>
      </c>
      <c r="I917" s="84" t="s">
        <v>6213</v>
      </c>
      <c r="J917" s="85" t="s">
        <v>6213</v>
      </c>
      <c r="K917" s="84">
        <v>0</v>
      </c>
      <c r="L917" s="84">
        <v>0</v>
      </c>
      <c r="M917" s="84">
        <v>1</v>
      </c>
      <c r="N917" s="85" t="s">
        <v>4218</v>
      </c>
      <c r="O917" s="86"/>
    </row>
    <row r="918" spans="1:15" ht="17">
      <c r="A918" s="283"/>
      <c r="B918" s="283"/>
      <c r="C918" s="83" t="s">
        <v>6479</v>
      </c>
      <c r="D918" s="83"/>
      <c r="E918" s="84">
        <v>7</v>
      </c>
      <c r="F918" s="84">
        <v>2</v>
      </c>
      <c r="G918" s="84">
        <v>2</v>
      </c>
      <c r="H918" s="84" t="s">
        <v>6213</v>
      </c>
      <c r="I918" s="84" t="s">
        <v>6213</v>
      </c>
      <c r="J918" s="85" t="s">
        <v>6213</v>
      </c>
      <c r="K918" s="84">
        <v>0</v>
      </c>
      <c r="L918" s="84">
        <v>4</v>
      </c>
      <c r="M918" s="84">
        <v>4</v>
      </c>
      <c r="N918" s="85">
        <v>3</v>
      </c>
      <c r="O918" s="86"/>
    </row>
    <row r="919" spans="1:15" ht="17">
      <c r="A919" s="283"/>
      <c r="B919" s="283"/>
      <c r="C919" s="83" t="s">
        <v>2769</v>
      </c>
      <c r="D919" s="83"/>
      <c r="E919" s="84" t="s">
        <v>6213</v>
      </c>
      <c r="F919" s="84" t="s">
        <v>6213</v>
      </c>
      <c r="G919" s="84" t="s">
        <v>6213</v>
      </c>
      <c r="H919" s="84" t="s">
        <v>6213</v>
      </c>
      <c r="I919" s="84" t="s">
        <v>6213</v>
      </c>
      <c r="J919" s="85">
        <v>1</v>
      </c>
      <c r="K919" s="84">
        <v>1</v>
      </c>
      <c r="L919" s="84">
        <v>0</v>
      </c>
      <c r="M919" s="84">
        <v>0</v>
      </c>
      <c r="N919" s="85" t="s">
        <v>4218</v>
      </c>
      <c r="O919" s="86"/>
    </row>
    <row r="920" spans="1:15" ht="17">
      <c r="A920" s="283"/>
      <c r="B920" s="283"/>
      <c r="C920" s="83" t="s">
        <v>6480</v>
      </c>
      <c r="D920" s="83"/>
      <c r="E920" s="84">
        <v>3</v>
      </c>
      <c r="F920" s="84" t="s">
        <v>6213</v>
      </c>
      <c r="G920" s="84" t="s">
        <v>6213</v>
      </c>
      <c r="H920" s="84" t="s">
        <v>6213</v>
      </c>
      <c r="I920" s="84" t="s">
        <v>6213</v>
      </c>
      <c r="J920" s="85" t="s">
        <v>6213</v>
      </c>
      <c r="K920" s="84">
        <v>1</v>
      </c>
      <c r="L920" s="84">
        <v>0</v>
      </c>
      <c r="M920" s="84">
        <v>2</v>
      </c>
      <c r="N920" s="85" t="s">
        <v>4218</v>
      </c>
      <c r="O920" s="86"/>
    </row>
    <row r="921" spans="1:15" ht="17">
      <c r="A921" s="283"/>
      <c r="B921" s="283"/>
      <c r="C921" s="83" t="s">
        <v>2779</v>
      </c>
      <c r="D921" s="83"/>
      <c r="E921" s="84">
        <v>1</v>
      </c>
      <c r="F921" s="84">
        <v>3</v>
      </c>
      <c r="G921" s="84">
        <v>1</v>
      </c>
      <c r="H921" s="84" t="s">
        <v>6213</v>
      </c>
      <c r="I921" s="84" t="s">
        <v>6213</v>
      </c>
      <c r="J921" s="85" t="s">
        <v>6213</v>
      </c>
      <c r="K921" s="84">
        <v>2</v>
      </c>
      <c r="L921" s="84">
        <v>2</v>
      </c>
      <c r="M921" s="84">
        <v>1</v>
      </c>
      <c r="N921" s="85">
        <v>0</v>
      </c>
      <c r="O921" s="86"/>
    </row>
    <row r="922" spans="1:15" ht="17">
      <c r="A922" s="283"/>
      <c r="B922" s="284"/>
      <c r="C922" s="83" t="s">
        <v>2780</v>
      </c>
      <c r="D922" s="83"/>
      <c r="E922" s="84">
        <v>4</v>
      </c>
      <c r="F922" s="84" t="s">
        <v>6213</v>
      </c>
      <c r="G922" s="84">
        <v>1</v>
      </c>
      <c r="H922" s="84" t="s">
        <v>6213</v>
      </c>
      <c r="I922" s="84" t="s">
        <v>6213</v>
      </c>
      <c r="J922" s="85" t="s">
        <v>6213</v>
      </c>
      <c r="K922" s="84">
        <v>0</v>
      </c>
      <c r="L922" s="84">
        <v>2</v>
      </c>
      <c r="M922" s="84">
        <v>2</v>
      </c>
      <c r="N922" s="85">
        <v>1</v>
      </c>
      <c r="O922" s="86"/>
    </row>
    <row r="923" spans="1:15" ht="17">
      <c r="A923" s="283"/>
      <c r="B923" s="282" t="s">
        <v>2255</v>
      </c>
      <c r="C923" s="285"/>
      <c r="D923" s="286"/>
      <c r="E923" s="77">
        <v>1</v>
      </c>
      <c r="F923" s="77" t="s">
        <v>6213</v>
      </c>
      <c r="G923" s="77" t="s">
        <v>6213</v>
      </c>
      <c r="H923" s="77" t="s">
        <v>6213</v>
      </c>
      <c r="I923" s="77" t="s">
        <v>6213</v>
      </c>
      <c r="J923" s="78" t="s">
        <v>6213</v>
      </c>
      <c r="K923" s="77"/>
      <c r="L923" s="79"/>
      <c r="M923" s="79"/>
      <c r="N923" s="80"/>
      <c r="O923" s="81"/>
    </row>
    <row r="924" spans="1:15" ht="17">
      <c r="A924" s="283"/>
      <c r="B924" s="284"/>
      <c r="C924" s="83" t="s">
        <v>2767</v>
      </c>
      <c r="D924" s="83" t="s">
        <v>6481</v>
      </c>
      <c r="E924" s="84">
        <v>1</v>
      </c>
      <c r="F924" s="84" t="s">
        <v>6213</v>
      </c>
      <c r="G924" s="84" t="s">
        <v>6213</v>
      </c>
      <c r="H924" s="84" t="s">
        <v>6213</v>
      </c>
      <c r="I924" s="84" t="s">
        <v>6213</v>
      </c>
      <c r="J924" s="85" t="s">
        <v>6213</v>
      </c>
      <c r="K924" s="84">
        <v>1</v>
      </c>
      <c r="L924" s="84">
        <v>0</v>
      </c>
      <c r="M924" s="84">
        <v>0</v>
      </c>
      <c r="N924" s="85" t="s">
        <v>4218</v>
      </c>
      <c r="O924" s="86"/>
    </row>
    <row r="925" spans="1:15" ht="17">
      <c r="A925" s="283"/>
      <c r="B925" s="282" t="s">
        <v>2259</v>
      </c>
      <c r="C925" s="285"/>
      <c r="D925" s="286"/>
      <c r="E925" s="77">
        <v>1</v>
      </c>
      <c r="F925" s="77" t="s">
        <v>6213</v>
      </c>
      <c r="G925" s="77" t="s">
        <v>6213</v>
      </c>
      <c r="H925" s="77" t="s">
        <v>6213</v>
      </c>
      <c r="I925" s="77" t="s">
        <v>6213</v>
      </c>
      <c r="J925" s="78" t="s">
        <v>6213</v>
      </c>
      <c r="K925" s="77"/>
      <c r="L925" s="79"/>
      <c r="M925" s="79"/>
      <c r="N925" s="80"/>
      <c r="O925" s="81"/>
    </row>
    <row r="926" spans="1:15" ht="17">
      <c r="A926" s="284"/>
      <c r="B926" s="284"/>
      <c r="C926" s="83" t="s">
        <v>6482</v>
      </c>
      <c r="D926" s="83" t="s">
        <v>6483</v>
      </c>
      <c r="E926" s="84">
        <v>1</v>
      </c>
      <c r="F926" s="84" t="s">
        <v>6213</v>
      </c>
      <c r="G926" s="84" t="s">
        <v>6213</v>
      </c>
      <c r="H926" s="84" t="s">
        <v>6213</v>
      </c>
      <c r="I926" s="84" t="s">
        <v>6213</v>
      </c>
      <c r="J926" s="85" t="s">
        <v>6213</v>
      </c>
      <c r="K926" s="84">
        <v>1</v>
      </c>
      <c r="L926" s="84">
        <v>0</v>
      </c>
      <c r="M926" s="84">
        <v>0</v>
      </c>
      <c r="N926" s="85" t="s">
        <v>4218</v>
      </c>
      <c r="O926" s="86"/>
    </row>
    <row r="927" spans="1:15">
      <c r="A927" s="282" t="s">
        <v>86</v>
      </c>
      <c r="B927" s="285" t="s">
        <v>1904</v>
      </c>
      <c r="C927" s="287"/>
      <c r="D927" s="286"/>
      <c r="E927" s="77">
        <v>188</v>
      </c>
      <c r="F927" s="77">
        <v>69</v>
      </c>
      <c r="G927" s="77">
        <v>51</v>
      </c>
      <c r="H927" s="77">
        <v>2</v>
      </c>
      <c r="I927" s="77">
        <v>2</v>
      </c>
      <c r="J927" s="78">
        <v>11</v>
      </c>
      <c r="K927" s="77"/>
      <c r="L927" s="77"/>
      <c r="M927" s="77"/>
      <c r="N927" s="78"/>
      <c r="O927" s="81"/>
    </row>
    <row r="928" spans="1:15">
      <c r="A928" s="283"/>
      <c r="B928" s="282" t="s">
        <v>1905</v>
      </c>
      <c r="C928" s="285"/>
      <c r="D928" s="286"/>
      <c r="E928" s="77">
        <v>180</v>
      </c>
      <c r="F928" s="77">
        <v>65</v>
      </c>
      <c r="G928" s="77">
        <v>48</v>
      </c>
      <c r="H928" s="77">
        <v>2</v>
      </c>
      <c r="I928" s="77">
        <v>2</v>
      </c>
      <c r="J928" s="78">
        <v>10</v>
      </c>
      <c r="K928" s="77"/>
      <c r="L928" s="77"/>
      <c r="M928" s="77"/>
      <c r="N928" s="78"/>
      <c r="O928" s="81"/>
    </row>
    <row r="929" spans="1:15" ht="17">
      <c r="A929" s="283"/>
      <c r="B929" s="283"/>
      <c r="C929" s="83" t="s">
        <v>5640</v>
      </c>
      <c r="D929" s="83"/>
      <c r="E929" s="84">
        <v>3</v>
      </c>
      <c r="F929" s="84">
        <v>2</v>
      </c>
      <c r="G929" s="84" t="s">
        <v>6213</v>
      </c>
      <c r="H929" s="84" t="s">
        <v>6213</v>
      </c>
      <c r="I929" s="84" t="s">
        <v>6213</v>
      </c>
      <c r="J929" s="85" t="s">
        <v>6213</v>
      </c>
      <c r="K929" s="84">
        <v>2</v>
      </c>
      <c r="L929" s="84">
        <v>2</v>
      </c>
      <c r="M929" s="84">
        <v>0</v>
      </c>
      <c r="N929" s="85">
        <v>1</v>
      </c>
      <c r="O929" s="86">
        <v>23728</v>
      </c>
    </row>
    <row r="930" spans="1:15" ht="19">
      <c r="A930" s="283"/>
      <c r="B930" s="283"/>
      <c r="C930" s="83" t="s">
        <v>7343</v>
      </c>
      <c r="D930" s="83"/>
      <c r="E930" s="84">
        <v>1</v>
      </c>
      <c r="F930" s="84">
        <v>1</v>
      </c>
      <c r="G930" s="84" t="s">
        <v>6213</v>
      </c>
      <c r="H930" s="84" t="s">
        <v>6213</v>
      </c>
      <c r="I930" s="84" t="s">
        <v>6213</v>
      </c>
      <c r="J930" s="85" t="s">
        <v>6213</v>
      </c>
      <c r="K930" s="84">
        <v>0</v>
      </c>
      <c r="L930" s="84">
        <v>0</v>
      </c>
      <c r="M930" s="84">
        <v>1</v>
      </c>
      <c r="N930" s="85">
        <v>0</v>
      </c>
      <c r="O930" s="86">
        <v>7959</v>
      </c>
    </row>
    <row r="931" spans="1:15" ht="17">
      <c r="A931" s="283"/>
      <c r="B931" s="283"/>
      <c r="C931" s="83" t="s">
        <v>5668</v>
      </c>
      <c r="D931" s="83"/>
      <c r="E931" s="84" t="s">
        <v>6213</v>
      </c>
      <c r="F931" s="84">
        <v>1</v>
      </c>
      <c r="G931" s="84" t="s">
        <v>6213</v>
      </c>
      <c r="H931" s="84" t="s">
        <v>6213</v>
      </c>
      <c r="I931" s="84" t="s">
        <v>6213</v>
      </c>
      <c r="J931" s="85" t="s">
        <v>6213</v>
      </c>
      <c r="K931" s="84">
        <v>0</v>
      </c>
      <c r="L931" s="84">
        <v>0</v>
      </c>
      <c r="M931" s="84">
        <v>0</v>
      </c>
      <c r="N931" s="85">
        <v>1</v>
      </c>
      <c r="O931" s="86">
        <v>40061</v>
      </c>
    </row>
    <row r="932" spans="1:15" ht="17">
      <c r="A932" s="283"/>
      <c r="B932" s="283"/>
      <c r="C932" s="83" t="s">
        <v>6484</v>
      </c>
      <c r="D932" s="83"/>
      <c r="E932" s="84">
        <v>1</v>
      </c>
      <c r="F932" s="84" t="s">
        <v>6213</v>
      </c>
      <c r="G932" s="84" t="s">
        <v>6213</v>
      </c>
      <c r="H932" s="84" t="s">
        <v>6213</v>
      </c>
      <c r="I932" s="84" t="s">
        <v>6213</v>
      </c>
      <c r="J932" s="85" t="s">
        <v>6213</v>
      </c>
      <c r="K932" s="84">
        <v>1</v>
      </c>
      <c r="L932" s="84">
        <v>0</v>
      </c>
      <c r="M932" s="84">
        <v>0</v>
      </c>
      <c r="N932" s="85">
        <v>0</v>
      </c>
      <c r="O932" s="86">
        <v>36534</v>
      </c>
    </row>
    <row r="933" spans="1:15" ht="17">
      <c r="A933" s="283"/>
      <c r="B933" s="283"/>
      <c r="C933" s="83" t="s">
        <v>2799</v>
      </c>
      <c r="D933" s="83"/>
      <c r="E933" s="84">
        <v>6</v>
      </c>
      <c r="F933" s="84" t="s">
        <v>6213</v>
      </c>
      <c r="G933" s="84" t="s">
        <v>6213</v>
      </c>
      <c r="H933" s="84" t="s">
        <v>6213</v>
      </c>
      <c r="I933" s="84" t="s">
        <v>6213</v>
      </c>
      <c r="J933" s="85" t="s">
        <v>6213</v>
      </c>
      <c r="K933" s="84">
        <v>1</v>
      </c>
      <c r="L933" s="84">
        <v>0</v>
      </c>
      <c r="M933" s="84">
        <v>5</v>
      </c>
      <c r="N933" s="85">
        <v>0</v>
      </c>
      <c r="O933" s="86">
        <v>45582</v>
      </c>
    </row>
    <row r="934" spans="1:15" ht="17">
      <c r="A934" s="283"/>
      <c r="B934" s="283"/>
      <c r="C934" s="83" t="s">
        <v>2800</v>
      </c>
      <c r="D934" s="83"/>
      <c r="E934" s="84" t="s">
        <v>6213</v>
      </c>
      <c r="F934" s="84">
        <v>1</v>
      </c>
      <c r="G934" s="84" t="s">
        <v>6213</v>
      </c>
      <c r="H934" s="84" t="s">
        <v>6213</v>
      </c>
      <c r="I934" s="84" t="s">
        <v>6213</v>
      </c>
      <c r="J934" s="85" t="s">
        <v>6213</v>
      </c>
      <c r="K934" s="84">
        <v>0</v>
      </c>
      <c r="L934" s="84">
        <v>0</v>
      </c>
      <c r="M934" s="84">
        <v>0</v>
      </c>
      <c r="N934" s="85">
        <v>1</v>
      </c>
      <c r="O934" s="86">
        <v>45181</v>
      </c>
    </row>
    <row r="935" spans="1:15" ht="17">
      <c r="A935" s="283"/>
      <c r="B935" s="283"/>
      <c r="C935" s="83" t="s">
        <v>2801</v>
      </c>
      <c r="D935" s="83"/>
      <c r="E935" s="84" t="s">
        <v>6213</v>
      </c>
      <c r="F935" s="84" t="s">
        <v>6213</v>
      </c>
      <c r="G935" s="84">
        <v>1</v>
      </c>
      <c r="H935" s="84" t="s">
        <v>6213</v>
      </c>
      <c r="I935" s="84" t="s">
        <v>6213</v>
      </c>
      <c r="J935" s="85" t="s">
        <v>6213</v>
      </c>
      <c r="K935" s="84">
        <v>0</v>
      </c>
      <c r="L935" s="84">
        <v>0</v>
      </c>
      <c r="M935" s="84">
        <v>1</v>
      </c>
      <c r="N935" s="85">
        <v>0</v>
      </c>
      <c r="O935" s="86">
        <v>8237</v>
      </c>
    </row>
    <row r="936" spans="1:15" ht="17">
      <c r="A936" s="283"/>
      <c r="B936" s="283"/>
      <c r="C936" s="83" t="s">
        <v>2802</v>
      </c>
      <c r="D936" s="83"/>
      <c r="E936" s="84">
        <v>1</v>
      </c>
      <c r="F936" s="84" t="s">
        <v>6213</v>
      </c>
      <c r="G936" s="84" t="s">
        <v>6213</v>
      </c>
      <c r="H936" s="84">
        <v>1</v>
      </c>
      <c r="I936" s="84" t="s">
        <v>6213</v>
      </c>
      <c r="J936" s="85" t="s">
        <v>6213</v>
      </c>
      <c r="K936" s="84">
        <v>0</v>
      </c>
      <c r="L936" s="84">
        <v>1</v>
      </c>
      <c r="M936" s="84">
        <v>1</v>
      </c>
      <c r="N936" s="85">
        <v>0</v>
      </c>
      <c r="O936" s="86">
        <v>44169</v>
      </c>
    </row>
    <row r="937" spans="1:15" ht="17">
      <c r="A937" s="283"/>
      <c r="B937" s="283"/>
      <c r="C937" s="83" t="s">
        <v>2804</v>
      </c>
      <c r="D937" s="83"/>
      <c r="E937" s="84" t="s">
        <v>6213</v>
      </c>
      <c r="F937" s="84">
        <v>1</v>
      </c>
      <c r="G937" s="84" t="s">
        <v>6213</v>
      </c>
      <c r="H937" s="84" t="s">
        <v>6213</v>
      </c>
      <c r="I937" s="84" t="s">
        <v>6213</v>
      </c>
      <c r="J937" s="85" t="s">
        <v>6213</v>
      </c>
      <c r="K937" s="84">
        <v>0</v>
      </c>
      <c r="L937" s="84">
        <v>1</v>
      </c>
      <c r="M937" s="84">
        <v>0</v>
      </c>
      <c r="N937" s="85">
        <v>0</v>
      </c>
      <c r="O937" s="86">
        <v>14135</v>
      </c>
    </row>
    <row r="938" spans="1:15" ht="17">
      <c r="A938" s="283"/>
      <c r="B938" s="283"/>
      <c r="C938" s="83" t="s">
        <v>2806</v>
      </c>
      <c r="D938" s="83"/>
      <c r="E938" s="84">
        <v>1</v>
      </c>
      <c r="F938" s="84" t="s">
        <v>6213</v>
      </c>
      <c r="G938" s="84" t="s">
        <v>6213</v>
      </c>
      <c r="H938" s="84" t="s">
        <v>6213</v>
      </c>
      <c r="I938" s="84" t="s">
        <v>6213</v>
      </c>
      <c r="J938" s="85" t="s">
        <v>6213</v>
      </c>
      <c r="K938" s="84">
        <v>0</v>
      </c>
      <c r="L938" s="84">
        <v>1</v>
      </c>
      <c r="M938" s="84">
        <v>0</v>
      </c>
      <c r="N938" s="85">
        <v>0</v>
      </c>
      <c r="O938" s="86">
        <v>26136</v>
      </c>
    </row>
    <row r="939" spans="1:15" ht="17">
      <c r="A939" s="283"/>
      <c r="B939" s="283"/>
      <c r="C939" s="83" t="s">
        <v>4010</v>
      </c>
      <c r="D939" s="83"/>
      <c r="E939" s="84">
        <v>1</v>
      </c>
      <c r="F939" s="84" t="s">
        <v>6213</v>
      </c>
      <c r="G939" s="84" t="s">
        <v>6213</v>
      </c>
      <c r="H939" s="84" t="s">
        <v>6213</v>
      </c>
      <c r="I939" s="84" t="s">
        <v>6213</v>
      </c>
      <c r="J939" s="85" t="s">
        <v>6213</v>
      </c>
      <c r="K939" s="84">
        <v>0</v>
      </c>
      <c r="L939" s="84">
        <v>0</v>
      </c>
      <c r="M939" s="84">
        <v>1</v>
      </c>
      <c r="N939" s="85">
        <v>0</v>
      </c>
      <c r="O939" s="86">
        <v>3266</v>
      </c>
    </row>
    <row r="940" spans="1:15" ht="17">
      <c r="A940" s="283"/>
      <c r="B940" s="283"/>
      <c r="C940" s="83" t="s">
        <v>6485</v>
      </c>
      <c r="D940" s="83"/>
      <c r="E940" s="84">
        <v>1</v>
      </c>
      <c r="F940" s="84" t="s">
        <v>6213</v>
      </c>
      <c r="G940" s="84" t="s">
        <v>6213</v>
      </c>
      <c r="H940" s="84" t="s">
        <v>6213</v>
      </c>
      <c r="I940" s="84" t="s">
        <v>6213</v>
      </c>
      <c r="J940" s="85" t="s">
        <v>6213</v>
      </c>
      <c r="K940" s="84">
        <v>0</v>
      </c>
      <c r="L940" s="84">
        <v>0</v>
      </c>
      <c r="M940" s="84">
        <v>1</v>
      </c>
      <c r="N940" s="85">
        <v>0</v>
      </c>
      <c r="O940" s="86">
        <v>42229</v>
      </c>
    </row>
    <row r="941" spans="1:15" ht="17">
      <c r="A941" s="283"/>
      <c r="B941" s="283"/>
      <c r="C941" s="83" t="s">
        <v>5642</v>
      </c>
      <c r="D941" s="83"/>
      <c r="E941" s="84" t="s">
        <v>6213</v>
      </c>
      <c r="F941" s="84">
        <v>1</v>
      </c>
      <c r="G941" s="84" t="s">
        <v>6213</v>
      </c>
      <c r="H941" s="84" t="s">
        <v>6213</v>
      </c>
      <c r="I941" s="84" t="s">
        <v>6213</v>
      </c>
      <c r="J941" s="85" t="s">
        <v>6213</v>
      </c>
      <c r="K941" s="84">
        <v>1</v>
      </c>
      <c r="L941" s="84">
        <v>0</v>
      </c>
      <c r="M941" s="84">
        <v>0</v>
      </c>
      <c r="N941" s="85">
        <v>0</v>
      </c>
      <c r="O941" s="86">
        <v>43473</v>
      </c>
    </row>
    <row r="942" spans="1:15" ht="19">
      <c r="A942" s="283"/>
      <c r="B942" s="283"/>
      <c r="C942" s="83" t="s">
        <v>7344</v>
      </c>
      <c r="D942" s="83"/>
      <c r="E942" s="84">
        <v>11</v>
      </c>
      <c r="F942" s="84">
        <v>9</v>
      </c>
      <c r="G942" s="84">
        <v>17</v>
      </c>
      <c r="H942" s="84" t="s">
        <v>6213</v>
      </c>
      <c r="I942" s="84" t="s">
        <v>6213</v>
      </c>
      <c r="J942" s="85">
        <v>8</v>
      </c>
      <c r="K942" s="84">
        <v>19</v>
      </c>
      <c r="L942" s="84">
        <v>6</v>
      </c>
      <c r="M942" s="84">
        <v>5</v>
      </c>
      <c r="N942" s="85">
        <v>14</v>
      </c>
      <c r="O942" s="86">
        <v>697323</v>
      </c>
    </row>
    <row r="943" spans="1:15" ht="17">
      <c r="A943" s="283"/>
      <c r="B943" s="283"/>
      <c r="C943" s="83" t="s">
        <v>6486</v>
      </c>
      <c r="D943" s="83"/>
      <c r="E943" s="84">
        <v>1</v>
      </c>
      <c r="F943" s="84" t="s">
        <v>6213</v>
      </c>
      <c r="G943" s="84" t="s">
        <v>6213</v>
      </c>
      <c r="H943" s="84" t="s">
        <v>6213</v>
      </c>
      <c r="I943" s="84" t="s">
        <v>6213</v>
      </c>
      <c r="J943" s="85" t="s">
        <v>6213</v>
      </c>
      <c r="K943" s="84">
        <v>0</v>
      </c>
      <c r="L943" s="84">
        <v>0</v>
      </c>
      <c r="M943" s="84">
        <v>1</v>
      </c>
      <c r="N943" s="85">
        <v>0</v>
      </c>
      <c r="O943" s="86">
        <v>8328</v>
      </c>
    </row>
    <row r="944" spans="1:15" ht="17">
      <c r="A944" s="283"/>
      <c r="B944" s="283"/>
      <c r="C944" s="83" t="s">
        <v>2807</v>
      </c>
      <c r="D944" s="83"/>
      <c r="E944" s="84">
        <v>1</v>
      </c>
      <c r="F944" s="84" t="s">
        <v>6213</v>
      </c>
      <c r="G944" s="84" t="s">
        <v>6213</v>
      </c>
      <c r="H944" s="84" t="s">
        <v>6213</v>
      </c>
      <c r="I944" s="84" t="s">
        <v>6213</v>
      </c>
      <c r="J944" s="85">
        <v>1</v>
      </c>
      <c r="K944" s="84">
        <v>0</v>
      </c>
      <c r="L944" s="84">
        <v>1</v>
      </c>
      <c r="M944" s="84">
        <v>1</v>
      </c>
      <c r="N944" s="85">
        <v>0</v>
      </c>
      <c r="O944" s="86">
        <v>37278</v>
      </c>
    </row>
    <row r="945" spans="1:15" ht="17">
      <c r="A945" s="283"/>
      <c r="B945" s="283"/>
      <c r="C945" s="83" t="s">
        <v>6487</v>
      </c>
      <c r="D945" s="83"/>
      <c r="E945" s="84">
        <v>1</v>
      </c>
      <c r="F945" s="84" t="s">
        <v>6213</v>
      </c>
      <c r="G945" s="84" t="s">
        <v>6213</v>
      </c>
      <c r="H945" s="84" t="s">
        <v>6213</v>
      </c>
      <c r="I945" s="84" t="s">
        <v>6213</v>
      </c>
      <c r="J945" s="85" t="s">
        <v>6213</v>
      </c>
      <c r="K945" s="84">
        <v>0</v>
      </c>
      <c r="L945" s="84">
        <v>0</v>
      </c>
      <c r="M945" s="84">
        <v>1</v>
      </c>
      <c r="N945" s="85">
        <v>0</v>
      </c>
      <c r="O945" s="86">
        <v>99171</v>
      </c>
    </row>
    <row r="946" spans="1:15" ht="17">
      <c r="A946" s="283"/>
      <c r="B946" s="283"/>
      <c r="C946" s="83" t="s">
        <v>2808</v>
      </c>
      <c r="D946" s="83"/>
      <c r="E946" s="84">
        <v>1</v>
      </c>
      <c r="F946" s="84" t="s">
        <v>6213</v>
      </c>
      <c r="G946" s="84">
        <v>1</v>
      </c>
      <c r="H946" s="84" t="s">
        <v>6213</v>
      </c>
      <c r="I946" s="84" t="s">
        <v>6213</v>
      </c>
      <c r="J946" s="85" t="s">
        <v>6213</v>
      </c>
      <c r="K946" s="84">
        <v>0</v>
      </c>
      <c r="L946" s="84">
        <v>0</v>
      </c>
      <c r="M946" s="84">
        <v>0</v>
      </c>
      <c r="N946" s="85">
        <v>2</v>
      </c>
      <c r="O946" s="86">
        <v>59057</v>
      </c>
    </row>
    <row r="947" spans="1:15" ht="17">
      <c r="A947" s="283"/>
      <c r="B947" s="283"/>
      <c r="C947" s="83" t="s">
        <v>3552</v>
      </c>
      <c r="D947" s="83"/>
      <c r="E947" s="84">
        <v>10</v>
      </c>
      <c r="F947" s="84">
        <v>1</v>
      </c>
      <c r="G947" s="84">
        <v>4</v>
      </c>
      <c r="H947" s="84" t="s">
        <v>6213</v>
      </c>
      <c r="I947" s="84" t="s">
        <v>6213</v>
      </c>
      <c r="J947" s="85" t="s">
        <v>6213</v>
      </c>
      <c r="K947" s="84">
        <v>2</v>
      </c>
      <c r="L947" s="84">
        <v>4</v>
      </c>
      <c r="M947" s="84">
        <v>7</v>
      </c>
      <c r="N947" s="85">
        <v>2</v>
      </c>
      <c r="O947" s="86">
        <v>119938</v>
      </c>
    </row>
    <row r="948" spans="1:15" ht="17">
      <c r="A948" s="283"/>
      <c r="B948" s="283"/>
      <c r="C948" s="83" t="s">
        <v>6488</v>
      </c>
      <c r="D948" s="83"/>
      <c r="E948" s="84">
        <v>5</v>
      </c>
      <c r="F948" s="84">
        <v>1</v>
      </c>
      <c r="G948" s="84">
        <v>5</v>
      </c>
      <c r="H948" s="84" t="s">
        <v>6213</v>
      </c>
      <c r="I948" s="84" t="s">
        <v>6213</v>
      </c>
      <c r="J948" s="85" t="s">
        <v>6213</v>
      </c>
      <c r="K948" s="84">
        <v>0</v>
      </c>
      <c r="L948" s="84">
        <v>3</v>
      </c>
      <c r="M948" s="84">
        <v>6</v>
      </c>
      <c r="N948" s="85">
        <v>2</v>
      </c>
      <c r="O948" s="86">
        <v>35369</v>
      </c>
    </row>
    <row r="949" spans="1:15" ht="17">
      <c r="A949" s="283"/>
      <c r="B949" s="283"/>
      <c r="C949" s="83" t="s">
        <v>2812</v>
      </c>
      <c r="D949" s="83"/>
      <c r="E949" s="84">
        <v>1</v>
      </c>
      <c r="F949" s="84" t="s">
        <v>6213</v>
      </c>
      <c r="G949" s="84" t="s">
        <v>6213</v>
      </c>
      <c r="H949" s="84" t="s">
        <v>6213</v>
      </c>
      <c r="I949" s="84" t="s">
        <v>6213</v>
      </c>
      <c r="J949" s="85" t="s">
        <v>6213</v>
      </c>
      <c r="K949" s="84">
        <v>0</v>
      </c>
      <c r="L949" s="84">
        <v>0</v>
      </c>
      <c r="M949" s="84">
        <v>1</v>
      </c>
      <c r="N949" s="85">
        <v>0</v>
      </c>
      <c r="O949" s="86">
        <v>27517</v>
      </c>
    </row>
    <row r="950" spans="1:15" ht="17">
      <c r="A950" s="283"/>
      <c r="B950" s="283"/>
      <c r="C950" s="83" t="s">
        <v>2813</v>
      </c>
      <c r="D950" s="83"/>
      <c r="E950" s="84">
        <v>1</v>
      </c>
      <c r="F950" s="84" t="s">
        <v>6213</v>
      </c>
      <c r="G950" s="84" t="s">
        <v>6213</v>
      </c>
      <c r="H950" s="84" t="s">
        <v>6213</v>
      </c>
      <c r="I950" s="84" t="s">
        <v>6213</v>
      </c>
      <c r="J950" s="85" t="s">
        <v>6213</v>
      </c>
      <c r="K950" s="84">
        <v>0</v>
      </c>
      <c r="L950" s="84">
        <v>0</v>
      </c>
      <c r="M950" s="84">
        <v>0</v>
      </c>
      <c r="N950" s="85">
        <v>1</v>
      </c>
      <c r="O950" s="86">
        <v>25217</v>
      </c>
    </row>
    <row r="951" spans="1:15" ht="17">
      <c r="A951" s="283"/>
      <c r="B951" s="283"/>
      <c r="C951" s="83" t="s">
        <v>2320</v>
      </c>
      <c r="D951" s="83"/>
      <c r="E951" s="84">
        <v>1</v>
      </c>
      <c r="F951" s="84" t="s">
        <v>6213</v>
      </c>
      <c r="G951" s="84" t="s">
        <v>6213</v>
      </c>
      <c r="H951" s="84" t="s">
        <v>6213</v>
      </c>
      <c r="I951" s="84" t="s">
        <v>6213</v>
      </c>
      <c r="J951" s="85" t="s">
        <v>6213</v>
      </c>
      <c r="K951" s="84">
        <v>0</v>
      </c>
      <c r="L951" s="84">
        <v>1</v>
      </c>
      <c r="M951" s="84">
        <v>0</v>
      </c>
      <c r="N951" s="85">
        <v>0</v>
      </c>
      <c r="O951" s="86">
        <v>9054</v>
      </c>
    </row>
    <row r="952" spans="1:15" ht="17">
      <c r="A952" s="283"/>
      <c r="B952" s="283"/>
      <c r="C952" s="83" t="s">
        <v>6489</v>
      </c>
      <c r="D952" s="83"/>
      <c r="E952" s="84">
        <v>1</v>
      </c>
      <c r="F952" s="84" t="s">
        <v>6213</v>
      </c>
      <c r="G952" s="84" t="s">
        <v>6213</v>
      </c>
      <c r="H952" s="84" t="s">
        <v>6213</v>
      </c>
      <c r="I952" s="84" t="s">
        <v>6213</v>
      </c>
      <c r="J952" s="85" t="s">
        <v>6213</v>
      </c>
      <c r="K952" s="84">
        <v>0</v>
      </c>
      <c r="L952" s="84">
        <v>0</v>
      </c>
      <c r="M952" s="84">
        <v>1</v>
      </c>
      <c r="N952" s="85">
        <v>0</v>
      </c>
      <c r="O952" s="86">
        <v>16561</v>
      </c>
    </row>
    <row r="953" spans="1:15" ht="17">
      <c r="A953" s="283"/>
      <c r="B953" s="283"/>
      <c r="C953" s="83" t="s">
        <v>6490</v>
      </c>
      <c r="D953" s="83"/>
      <c r="E953" s="84" t="s">
        <v>6213</v>
      </c>
      <c r="F953" s="84" t="s">
        <v>6213</v>
      </c>
      <c r="G953" s="84" t="s">
        <v>6213</v>
      </c>
      <c r="H953" s="84">
        <v>1</v>
      </c>
      <c r="I953" s="84" t="s">
        <v>6213</v>
      </c>
      <c r="J953" s="85" t="s">
        <v>6213</v>
      </c>
      <c r="K953" s="84">
        <v>0</v>
      </c>
      <c r="L953" s="84">
        <v>0</v>
      </c>
      <c r="M953" s="84">
        <v>1</v>
      </c>
      <c r="N953" s="85">
        <v>0</v>
      </c>
      <c r="O953" s="86">
        <v>4374</v>
      </c>
    </row>
    <row r="954" spans="1:15" ht="17">
      <c r="A954" s="283"/>
      <c r="B954" s="283"/>
      <c r="C954" s="83" t="s">
        <v>2815</v>
      </c>
      <c r="D954" s="83"/>
      <c r="E954" s="84">
        <v>3</v>
      </c>
      <c r="F954" s="84" t="s">
        <v>6213</v>
      </c>
      <c r="G954" s="84" t="s">
        <v>6213</v>
      </c>
      <c r="H954" s="84" t="s">
        <v>6213</v>
      </c>
      <c r="I954" s="84" t="s">
        <v>6213</v>
      </c>
      <c r="J954" s="85" t="s">
        <v>6213</v>
      </c>
      <c r="K954" s="84">
        <v>0</v>
      </c>
      <c r="L954" s="84">
        <v>1</v>
      </c>
      <c r="M954" s="84">
        <v>2</v>
      </c>
      <c r="N954" s="85">
        <v>0</v>
      </c>
      <c r="O954" s="86">
        <v>46765</v>
      </c>
    </row>
    <row r="955" spans="1:15" ht="17">
      <c r="A955" s="283"/>
      <c r="B955" s="283"/>
      <c r="C955" s="83" t="s">
        <v>6491</v>
      </c>
      <c r="D955" s="83"/>
      <c r="E955" s="84" t="s">
        <v>6213</v>
      </c>
      <c r="F955" s="84">
        <v>1</v>
      </c>
      <c r="G955" s="84" t="s">
        <v>6213</v>
      </c>
      <c r="H955" s="84" t="s">
        <v>6213</v>
      </c>
      <c r="I955" s="84" t="s">
        <v>6213</v>
      </c>
      <c r="J955" s="85" t="s">
        <v>6213</v>
      </c>
      <c r="K955" s="84">
        <v>0</v>
      </c>
      <c r="L955" s="84">
        <v>0</v>
      </c>
      <c r="M955" s="84">
        <v>0</v>
      </c>
      <c r="N955" s="85">
        <v>1</v>
      </c>
      <c r="O955" s="86">
        <v>89136</v>
      </c>
    </row>
    <row r="956" spans="1:15" ht="17">
      <c r="A956" s="283"/>
      <c r="B956" s="283"/>
      <c r="C956" s="83" t="s">
        <v>2817</v>
      </c>
      <c r="D956" s="83"/>
      <c r="E956" s="84">
        <v>1</v>
      </c>
      <c r="F956" s="84" t="s">
        <v>6213</v>
      </c>
      <c r="G956" s="84" t="s">
        <v>6213</v>
      </c>
      <c r="H956" s="84" t="s">
        <v>6213</v>
      </c>
      <c r="I956" s="84" t="s">
        <v>6213</v>
      </c>
      <c r="J956" s="85" t="s">
        <v>6213</v>
      </c>
      <c r="K956" s="84">
        <v>0</v>
      </c>
      <c r="L956" s="84">
        <v>0</v>
      </c>
      <c r="M956" s="84">
        <v>0</v>
      </c>
      <c r="N956" s="85">
        <v>1</v>
      </c>
      <c r="O956" s="86">
        <v>30769</v>
      </c>
    </row>
    <row r="957" spans="1:15" ht="17">
      <c r="A957" s="283"/>
      <c r="B957" s="283"/>
      <c r="C957" s="83" t="s">
        <v>4153</v>
      </c>
      <c r="D957" s="83"/>
      <c r="E957" s="84">
        <v>1</v>
      </c>
      <c r="F957" s="84" t="s">
        <v>6213</v>
      </c>
      <c r="G957" s="84" t="s">
        <v>6213</v>
      </c>
      <c r="H957" s="84" t="s">
        <v>6213</v>
      </c>
      <c r="I957" s="84" t="s">
        <v>6213</v>
      </c>
      <c r="J957" s="85" t="s">
        <v>6213</v>
      </c>
      <c r="K957" s="84">
        <v>0</v>
      </c>
      <c r="L957" s="84">
        <v>0</v>
      </c>
      <c r="M957" s="84">
        <v>0</v>
      </c>
      <c r="N957" s="85">
        <v>1</v>
      </c>
      <c r="O957" s="86">
        <v>40443</v>
      </c>
    </row>
    <row r="958" spans="1:15" ht="17">
      <c r="A958" s="283"/>
      <c r="B958" s="283"/>
      <c r="C958" s="83" t="s">
        <v>2818</v>
      </c>
      <c r="D958" s="83"/>
      <c r="E958" s="84" t="s">
        <v>6213</v>
      </c>
      <c r="F958" s="84">
        <v>1</v>
      </c>
      <c r="G958" s="84" t="s">
        <v>6213</v>
      </c>
      <c r="H958" s="84" t="s">
        <v>6213</v>
      </c>
      <c r="I958" s="84" t="s">
        <v>6213</v>
      </c>
      <c r="J958" s="85" t="s">
        <v>6213</v>
      </c>
      <c r="K958" s="84">
        <v>0</v>
      </c>
      <c r="L958" s="84">
        <v>0</v>
      </c>
      <c r="M958" s="84">
        <v>1</v>
      </c>
      <c r="N958" s="85">
        <v>0</v>
      </c>
      <c r="O958" s="86">
        <v>6928</v>
      </c>
    </row>
    <row r="959" spans="1:15" ht="17">
      <c r="A959" s="283"/>
      <c r="B959" s="283"/>
      <c r="C959" s="83" t="s">
        <v>3567</v>
      </c>
      <c r="D959" s="83"/>
      <c r="E959" s="84">
        <v>1</v>
      </c>
      <c r="F959" s="84" t="s">
        <v>6213</v>
      </c>
      <c r="G959" s="84" t="s">
        <v>6213</v>
      </c>
      <c r="H959" s="84" t="s">
        <v>6213</v>
      </c>
      <c r="I959" s="84" t="s">
        <v>6213</v>
      </c>
      <c r="J959" s="85" t="s">
        <v>6213</v>
      </c>
      <c r="K959" s="84">
        <v>0</v>
      </c>
      <c r="L959" s="84">
        <v>1</v>
      </c>
      <c r="M959" s="84">
        <v>0</v>
      </c>
      <c r="N959" s="85" t="s">
        <v>4218</v>
      </c>
      <c r="O959" s="86">
        <v>17239</v>
      </c>
    </row>
    <row r="960" spans="1:15" ht="17">
      <c r="A960" s="283"/>
      <c r="B960" s="283"/>
      <c r="C960" s="83" t="s">
        <v>3517</v>
      </c>
      <c r="D960" s="83"/>
      <c r="E960" s="84">
        <v>1</v>
      </c>
      <c r="F960" s="84" t="s">
        <v>6213</v>
      </c>
      <c r="G960" s="84" t="s">
        <v>6213</v>
      </c>
      <c r="H960" s="84" t="s">
        <v>6213</v>
      </c>
      <c r="I960" s="84" t="s">
        <v>6213</v>
      </c>
      <c r="J960" s="85" t="s">
        <v>6213</v>
      </c>
      <c r="K960" s="84">
        <v>0</v>
      </c>
      <c r="L960" s="84">
        <v>0</v>
      </c>
      <c r="M960" s="84">
        <v>1</v>
      </c>
      <c r="N960" s="85">
        <v>0</v>
      </c>
      <c r="O960" s="86">
        <v>8207</v>
      </c>
    </row>
    <row r="961" spans="1:15" ht="17">
      <c r="A961" s="283"/>
      <c r="B961" s="283"/>
      <c r="C961" s="83" t="s">
        <v>6492</v>
      </c>
      <c r="D961" s="83"/>
      <c r="E961" s="84">
        <v>6</v>
      </c>
      <c r="F961" s="84">
        <v>5</v>
      </c>
      <c r="G961" s="84" t="s">
        <v>6213</v>
      </c>
      <c r="H961" s="84" t="s">
        <v>6213</v>
      </c>
      <c r="I961" s="84" t="s">
        <v>6213</v>
      </c>
      <c r="J961" s="85" t="s">
        <v>6213</v>
      </c>
      <c r="K961" s="84">
        <v>1</v>
      </c>
      <c r="L961" s="84">
        <v>3</v>
      </c>
      <c r="M961" s="84">
        <v>4</v>
      </c>
      <c r="N961" s="85">
        <v>3</v>
      </c>
      <c r="O961" s="86">
        <v>64015</v>
      </c>
    </row>
    <row r="962" spans="1:15" ht="17">
      <c r="A962" s="283"/>
      <c r="B962" s="283"/>
      <c r="C962" s="83" t="s">
        <v>6493</v>
      </c>
      <c r="D962" s="83"/>
      <c r="E962" s="84" t="s">
        <v>6213</v>
      </c>
      <c r="F962" s="84">
        <v>1</v>
      </c>
      <c r="G962" s="84" t="s">
        <v>6213</v>
      </c>
      <c r="H962" s="84" t="s">
        <v>6213</v>
      </c>
      <c r="I962" s="84" t="s">
        <v>6213</v>
      </c>
      <c r="J962" s="85" t="s">
        <v>6213</v>
      </c>
      <c r="K962" s="84">
        <v>1</v>
      </c>
      <c r="L962" s="84">
        <v>0</v>
      </c>
      <c r="M962" s="84">
        <v>0</v>
      </c>
      <c r="N962" s="85">
        <v>0</v>
      </c>
      <c r="O962" s="86">
        <v>11035</v>
      </c>
    </row>
    <row r="963" spans="1:15" ht="17">
      <c r="A963" s="283"/>
      <c r="B963" s="283"/>
      <c r="C963" s="83" t="s">
        <v>5648</v>
      </c>
      <c r="D963" s="83"/>
      <c r="E963" s="84">
        <v>1</v>
      </c>
      <c r="F963" s="84" t="s">
        <v>6213</v>
      </c>
      <c r="G963" s="84" t="s">
        <v>6213</v>
      </c>
      <c r="H963" s="84" t="s">
        <v>6213</v>
      </c>
      <c r="I963" s="84" t="s">
        <v>6213</v>
      </c>
      <c r="J963" s="85" t="s">
        <v>6213</v>
      </c>
      <c r="K963" s="84">
        <v>1</v>
      </c>
      <c r="L963" s="84">
        <v>0</v>
      </c>
      <c r="M963" s="84">
        <v>0</v>
      </c>
      <c r="N963" s="85">
        <v>0</v>
      </c>
      <c r="O963" s="86">
        <v>40002</v>
      </c>
    </row>
    <row r="964" spans="1:15" ht="17">
      <c r="A964" s="283"/>
      <c r="B964" s="283"/>
      <c r="C964" s="83" t="s">
        <v>2822</v>
      </c>
      <c r="D964" s="83"/>
      <c r="E964" s="84" t="s">
        <v>6213</v>
      </c>
      <c r="F964" s="84" t="s">
        <v>6213</v>
      </c>
      <c r="G964" s="84" t="s">
        <v>6213</v>
      </c>
      <c r="H964" s="84" t="s">
        <v>6213</v>
      </c>
      <c r="I964" s="84">
        <v>1</v>
      </c>
      <c r="J964" s="85" t="s">
        <v>6213</v>
      </c>
      <c r="K964" s="84">
        <v>0</v>
      </c>
      <c r="L964" s="84">
        <v>0</v>
      </c>
      <c r="M964" s="84">
        <v>0</v>
      </c>
      <c r="N964" s="85">
        <v>1</v>
      </c>
      <c r="O964" s="86">
        <v>14097</v>
      </c>
    </row>
    <row r="965" spans="1:15" ht="17">
      <c r="A965" s="283"/>
      <c r="B965" s="283"/>
      <c r="C965" s="83" t="s">
        <v>6494</v>
      </c>
      <c r="D965" s="83"/>
      <c r="E965" s="84">
        <v>1</v>
      </c>
      <c r="F965" s="84" t="s">
        <v>6213</v>
      </c>
      <c r="G965" s="84" t="s">
        <v>6213</v>
      </c>
      <c r="H965" s="84" t="s">
        <v>6213</v>
      </c>
      <c r="I965" s="84" t="s">
        <v>6213</v>
      </c>
      <c r="J965" s="85" t="s">
        <v>6213</v>
      </c>
      <c r="K965" s="84">
        <v>1</v>
      </c>
      <c r="L965" s="84">
        <v>0</v>
      </c>
      <c r="M965" s="84">
        <v>0</v>
      </c>
      <c r="N965" s="85">
        <v>0</v>
      </c>
      <c r="O965" s="86">
        <v>41598</v>
      </c>
    </row>
    <row r="966" spans="1:15" ht="17">
      <c r="A966" s="283"/>
      <c r="B966" s="283"/>
      <c r="C966" s="83" t="s">
        <v>2825</v>
      </c>
      <c r="D966" s="83"/>
      <c r="E966" s="84">
        <v>1</v>
      </c>
      <c r="F966" s="84" t="s">
        <v>6213</v>
      </c>
      <c r="G966" s="84" t="s">
        <v>6213</v>
      </c>
      <c r="H966" s="84" t="s">
        <v>6213</v>
      </c>
      <c r="I966" s="84" t="s">
        <v>6213</v>
      </c>
      <c r="J966" s="85" t="s">
        <v>6213</v>
      </c>
      <c r="K966" s="84">
        <v>1</v>
      </c>
      <c r="L966" s="84">
        <v>0</v>
      </c>
      <c r="M966" s="84">
        <v>0</v>
      </c>
      <c r="N966" s="85">
        <v>0</v>
      </c>
      <c r="O966" s="86">
        <v>110876</v>
      </c>
    </row>
    <row r="967" spans="1:15" ht="17">
      <c r="A967" s="283"/>
      <c r="B967" s="283"/>
      <c r="C967" s="83" t="s">
        <v>6495</v>
      </c>
      <c r="D967" s="83"/>
      <c r="E967" s="84" t="s">
        <v>6213</v>
      </c>
      <c r="F967" s="84" t="s">
        <v>6213</v>
      </c>
      <c r="G967" s="84">
        <v>1</v>
      </c>
      <c r="H967" s="84" t="s">
        <v>6213</v>
      </c>
      <c r="I967" s="84" t="s">
        <v>6213</v>
      </c>
      <c r="J967" s="85" t="s">
        <v>6213</v>
      </c>
      <c r="K967" s="84">
        <v>0</v>
      </c>
      <c r="L967" s="84">
        <v>0</v>
      </c>
      <c r="M967" s="84">
        <v>1</v>
      </c>
      <c r="N967" s="85">
        <v>0</v>
      </c>
      <c r="O967" s="86">
        <v>11874</v>
      </c>
    </row>
    <row r="968" spans="1:15" ht="17">
      <c r="A968" s="283"/>
      <c r="B968" s="283"/>
      <c r="C968" s="83" t="s">
        <v>2827</v>
      </c>
      <c r="D968" s="83"/>
      <c r="E968" s="84">
        <v>13</v>
      </c>
      <c r="F968" s="84">
        <v>1</v>
      </c>
      <c r="G968" s="84" t="s">
        <v>6213</v>
      </c>
      <c r="H968" s="84" t="s">
        <v>6213</v>
      </c>
      <c r="I968" s="84" t="s">
        <v>6213</v>
      </c>
      <c r="J968" s="85" t="s">
        <v>6213</v>
      </c>
      <c r="K968" s="84">
        <v>2</v>
      </c>
      <c r="L968" s="84">
        <v>8</v>
      </c>
      <c r="M968" s="84">
        <v>3</v>
      </c>
      <c r="N968" s="85">
        <v>1</v>
      </c>
      <c r="O968" s="86">
        <v>94223</v>
      </c>
    </row>
    <row r="969" spans="1:15" ht="17">
      <c r="A969" s="283"/>
      <c r="B969" s="283"/>
      <c r="C969" s="83" t="s">
        <v>6496</v>
      </c>
      <c r="D969" s="83"/>
      <c r="E969" s="84">
        <v>1</v>
      </c>
      <c r="F969" s="84" t="s">
        <v>6213</v>
      </c>
      <c r="G969" s="84" t="s">
        <v>6213</v>
      </c>
      <c r="H969" s="84" t="s">
        <v>6213</v>
      </c>
      <c r="I969" s="84" t="s">
        <v>6213</v>
      </c>
      <c r="J969" s="85" t="s">
        <v>6213</v>
      </c>
      <c r="K969" s="84">
        <v>0</v>
      </c>
      <c r="L969" s="84">
        <v>0</v>
      </c>
      <c r="M969" s="84">
        <v>1</v>
      </c>
      <c r="N969" s="85">
        <v>0</v>
      </c>
      <c r="O969" s="86">
        <v>13093</v>
      </c>
    </row>
    <row r="970" spans="1:15" ht="17">
      <c r="A970" s="283"/>
      <c r="B970" s="283"/>
      <c r="C970" s="83" t="s">
        <v>2828</v>
      </c>
      <c r="D970" s="83"/>
      <c r="E970" s="84">
        <v>3</v>
      </c>
      <c r="F970" s="84">
        <v>5</v>
      </c>
      <c r="G970" s="84" t="s">
        <v>6213</v>
      </c>
      <c r="H970" s="84" t="s">
        <v>6213</v>
      </c>
      <c r="I970" s="84" t="s">
        <v>6213</v>
      </c>
      <c r="J970" s="85">
        <v>1</v>
      </c>
      <c r="K970" s="84">
        <v>3</v>
      </c>
      <c r="L970" s="84">
        <v>2</v>
      </c>
      <c r="M970" s="84">
        <v>4</v>
      </c>
      <c r="N970" s="85">
        <v>0</v>
      </c>
      <c r="O970" s="86">
        <v>60231</v>
      </c>
    </row>
    <row r="971" spans="1:15" ht="17">
      <c r="A971" s="283"/>
      <c r="B971" s="283"/>
      <c r="C971" s="83" t="s">
        <v>2829</v>
      </c>
      <c r="D971" s="83"/>
      <c r="E971" s="84">
        <v>1</v>
      </c>
      <c r="F971" s="84" t="s">
        <v>6213</v>
      </c>
      <c r="G971" s="84" t="s">
        <v>6213</v>
      </c>
      <c r="H971" s="84" t="s">
        <v>6213</v>
      </c>
      <c r="I971" s="84" t="s">
        <v>6213</v>
      </c>
      <c r="J971" s="85" t="s">
        <v>6213</v>
      </c>
      <c r="K971" s="84">
        <v>0</v>
      </c>
      <c r="L971" s="84">
        <v>0</v>
      </c>
      <c r="M971" s="84">
        <v>0</v>
      </c>
      <c r="N971" s="85">
        <v>1</v>
      </c>
      <c r="O971" s="86">
        <v>5438</v>
      </c>
    </row>
    <row r="972" spans="1:15" ht="19">
      <c r="A972" s="283"/>
      <c r="B972" s="283"/>
      <c r="C972" s="83" t="s">
        <v>7345</v>
      </c>
      <c r="D972" s="83"/>
      <c r="E972" s="84">
        <v>1</v>
      </c>
      <c r="F972" s="84">
        <v>2</v>
      </c>
      <c r="G972" s="84">
        <v>1</v>
      </c>
      <c r="H972" s="84" t="s">
        <v>6213</v>
      </c>
      <c r="I972" s="84" t="s">
        <v>6213</v>
      </c>
      <c r="J972" s="85" t="s">
        <v>6213</v>
      </c>
      <c r="K972" s="84">
        <v>0</v>
      </c>
      <c r="L972" s="84">
        <v>1</v>
      </c>
      <c r="M972" s="84">
        <v>1</v>
      </c>
      <c r="N972" s="85">
        <v>1</v>
      </c>
      <c r="O972" s="86">
        <v>20525</v>
      </c>
    </row>
    <row r="973" spans="1:15" ht="17">
      <c r="A973" s="283"/>
      <c r="B973" s="283"/>
      <c r="C973" s="83" t="s">
        <v>6497</v>
      </c>
      <c r="D973" s="83"/>
      <c r="E973" s="84">
        <v>1</v>
      </c>
      <c r="F973" s="84" t="s">
        <v>6213</v>
      </c>
      <c r="G973" s="84" t="s">
        <v>6213</v>
      </c>
      <c r="H973" s="84" t="s">
        <v>6213</v>
      </c>
      <c r="I973" s="84" t="s">
        <v>6213</v>
      </c>
      <c r="J973" s="85" t="s">
        <v>6213</v>
      </c>
      <c r="K973" s="84">
        <v>0</v>
      </c>
      <c r="L973" s="84">
        <v>0</v>
      </c>
      <c r="M973" s="84">
        <v>0</v>
      </c>
      <c r="N973" s="85">
        <v>1</v>
      </c>
      <c r="O973" s="86">
        <v>39498</v>
      </c>
    </row>
    <row r="974" spans="1:15" ht="17">
      <c r="A974" s="283"/>
      <c r="B974" s="283"/>
      <c r="C974" s="83" t="s">
        <v>5649</v>
      </c>
      <c r="D974" s="83"/>
      <c r="E974" s="84">
        <v>1</v>
      </c>
      <c r="F974" s="84" t="s">
        <v>6213</v>
      </c>
      <c r="G974" s="84" t="s">
        <v>6213</v>
      </c>
      <c r="H974" s="84" t="s">
        <v>6213</v>
      </c>
      <c r="I974" s="84" t="s">
        <v>6213</v>
      </c>
      <c r="J974" s="85" t="s">
        <v>6213</v>
      </c>
      <c r="K974" s="84">
        <v>0</v>
      </c>
      <c r="L974" s="84">
        <v>0</v>
      </c>
      <c r="M974" s="84">
        <v>1</v>
      </c>
      <c r="N974" s="85">
        <v>0</v>
      </c>
      <c r="O974" s="86">
        <v>14180</v>
      </c>
    </row>
    <row r="975" spans="1:15" ht="17">
      <c r="A975" s="283"/>
      <c r="B975" s="283"/>
      <c r="C975" s="83" t="s">
        <v>2831</v>
      </c>
      <c r="D975" s="83"/>
      <c r="E975" s="84">
        <v>7</v>
      </c>
      <c r="F975" s="84">
        <v>3</v>
      </c>
      <c r="G975" s="84">
        <v>1</v>
      </c>
      <c r="H975" s="84" t="s">
        <v>6213</v>
      </c>
      <c r="I975" s="84" t="s">
        <v>6213</v>
      </c>
      <c r="J975" s="85" t="s">
        <v>6213</v>
      </c>
      <c r="K975" s="84">
        <v>2</v>
      </c>
      <c r="L975" s="84">
        <v>0</v>
      </c>
      <c r="M975" s="84">
        <v>7</v>
      </c>
      <c r="N975" s="85">
        <v>2</v>
      </c>
      <c r="O975" s="86">
        <v>57137</v>
      </c>
    </row>
    <row r="976" spans="1:15" ht="17">
      <c r="A976" s="283"/>
      <c r="B976" s="283"/>
      <c r="C976" s="83" t="s">
        <v>6498</v>
      </c>
      <c r="D976" s="83"/>
      <c r="E976" s="84">
        <v>2</v>
      </c>
      <c r="F976" s="84" t="s">
        <v>6213</v>
      </c>
      <c r="G976" s="84" t="s">
        <v>6213</v>
      </c>
      <c r="H976" s="84" t="s">
        <v>6213</v>
      </c>
      <c r="I976" s="84" t="s">
        <v>6213</v>
      </c>
      <c r="J976" s="85" t="s">
        <v>6213</v>
      </c>
      <c r="K976" s="84">
        <v>0</v>
      </c>
      <c r="L976" s="84">
        <v>1</v>
      </c>
      <c r="M976" s="84">
        <v>1</v>
      </c>
      <c r="N976" s="85">
        <v>0</v>
      </c>
      <c r="O976" s="86">
        <v>50810</v>
      </c>
    </row>
    <row r="977" spans="1:15" ht="17">
      <c r="A977" s="283"/>
      <c r="B977" s="283"/>
      <c r="C977" s="83" t="s">
        <v>6190</v>
      </c>
      <c r="D977" s="83"/>
      <c r="E977" s="84">
        <v>1</v>
      </c>
      <c r="F977" s="84" t="s">
        <v>6213</v>
      </c>
      <c r="G977" s="84" t="s">
        <v>6213</v>
      </c>
      <c r="H977" s="84" t="s">
        <v>6213</v>
      </c>
      <c r="I977" s="84" t="s">
        <v>6213</v>
      </c>
      <c r="J977" s="85" t="s">
        <v>6213</v>
      </c>
      <c r="K977" s="84">
        <v>0</v>
      </c>
      <c r="L977" s="84">
        <v>0</v>
      </c>
      <c r="M977" s="84">
        <v>1</v>
      </c>
      <c r="N977" s="85">
        <v>0</v>
      </c>
      <c r="O977" s="86">
        <v>10189</v>
      </c>
    </row>
    <row r="978" spans="1:15" ht="17">
      <c r="A978" s="283"/>
      <c r="B978" s="283"/>
      <c r="C978" s="83" t="s">
        <v>6499</v>
      </c>
      <c r="D978" s="83"/>
      <c r="E978" s="84">
        <v>1</v>
      </c>
      <c r="F978" s="84" t="s">
        <v>6213</v>
      </c>
      <c r="G978" s="84" t="s">
        <v>6213</v>
      </c>
      <c r="H978" s="84" t="s">
        <v>6213</v>
      </c>
      <c r="I978" s="84" t="s">
        <v>6213</v>
      </c>
      <c r="J978" s="85" t="s">
        <v>6213</v>
      </c>
      <c r="K978" s="84">
        <v>0</v>
      </c>
      <c r="L978" s="84">
        <v>1</v>
      </c>
      <c r="M978" s="84">
        <v>0</v>
      </c>
      <c r="N978" s="85">
        <v>0</v>
      </c>
      <c r="O978" s="86">
        <v>8782</v>
      </c>
    </row>
    <row r="979" spans="1:15" ht="19">
      <c r="A979" s="283"/>
      <c r="B979" s="283"/>
      <c r="C979" s="83" t="s">
        <v>7346</v>
      </c>
      <c r="D979" s="83"/>
      <c r="E979" s="84">
        <v>1</v>
      </c>
      <c r="F979" s="84">
        <v>1</v>
      </c>
      <c r="G979" s="84" t="s">
        <v>6213</v>
      </c>
      <c r="H979" s="84" t="s">
        <v>6213</v>
      </c>
      <c r="I979" s="84" t="s">
        <v>6213</v>
      </c>
      <c r="J979" s="85" t="s">
        <v>6213</v>
      </c>
      <c r="K979" s="84">
        <v>0</v>
      </c>
      <c r="L979" s="84">
        <v>1</v>
      </c>
      <c r="M979" s="84">
        <v>0</v>
      </c>
      <c r="N979" s="85">
        <v>0</v>
      </c>
      <c r="O979" s="86">
        <v>8185</v>
      </c>
    </row>
    <row r="980" spans="1:15" ht="17">
      <c r="A980" s="283"/>
      <c r="B980" s="283"/>
      <c r="C980" s="83" t="s">
        <v>2832</v>
      </c>
      <c r="D980" s="83"/>
      <c r="E980" s="84">
        <v>1</v>
      </c>
      <c r="F980" s="84" t="s">
        <v>6213</v>
      </c>
      <c r="G980" s="84" t="s">
        <v>6213</v>
      </c>
      <c r="H980" s="84" t="s">
        <v>6213</v>
      </c>
      <c r="I980" s="84" t="s">
        <v>6213</v>
      </c>
      <c r="J980" s="85" t="s">
        <v>6213</v>
      </c>
      <c r="K980" s="84">
        <v>0</v>
      </c>
      <c r="L980" s="84">
        <v>0</v>
      </c>
      <c r="M980" s="84">
        <v>0</v>
      </c>
      <c r="N980" s="85">
        <v>1</v>
      </c>
      <c r="O980" s="86">
        <v>36200</v>
      </c>
    </row>
    <row r="981" spans="1:15" ht="17">
      <c r="A981" s="283"/>
      <c r="B981" s="283"/>
      <c r="C981" s="83" t="s">
        <v>5651</v>
      </c>
      <c r="D981" s="83"/>
      <c r="E981" s="84">
        <v>1</v>
      </c>
      <c r="F981" s="84" t="s">
        <v>6213</v>
      </c>
      <c r="G981" s="84">
        <v>1</v>
      </c>
      <c r="H981" s="84" t="s">
        <v>6213</v>
      </c>
      <c r="I981" s="84" t="s">
        <v>6213</v>
      </c>
      <c r="J981" s="85" t="s">
        <v>6213</v>
      </c>
      <c r="K981" s="84">
        <v>0</v>
      </c>
      <c r="L981" s="84">
        <v>0</v>
      </c>
      <c r="M981" s="84">
        <v>1</v>
      </c>
      <c r="N981" s="85">
        <v>1</v>
      </c>
      <c r="O981" s="86">
        <v>7163</v>
      </c>
    </row>
    <row r="982" spans="1:15" ht="17">
      <c r="A982" s="283"/>
      <c r="B982" s="283"/>
      <c r="C982" s="83" t="s">
        <v>2834</v>
      </c>
      <c r="D982" s="83"/>
      <c r="E982" s="84">
        <v>1</v>
      </c>
      <c r="F982" s="84" t="s">
        <v>6213</v>
      </c>
      <c r="G982" s="84" t="s">
        <v>6213</v>
      </c>
      <c r="H982" s="84" t="s">
        <v>6213</v>
      </c>
      <c r="I982" s="84" t="s">
        <v>6213</v>
      </c>
      <c r="J982" s="85" t="s">
        <v>6213</v>
      </c>
      <c r="K982" s="84">
        <v>0</v>
      </c>
      <c r="L982" s="84">
        <v>1</v>
      </c>
      <c r="M982" s="84">
        <v>0</v>
      </c>
      <c r="N982" s="85">
        <v>0</v>
      </c>
      <c r="O982" s="86">
        <v>18288</v>
      </c>
    </row>
    <row r="983" spans="1:15" ht="17">
      <c r="A983" s="283"/>
      <c r="B983" s="283"/>
      <c r="C983" s="83" t="s">
        <v>2630</v>
      </c>
      <c r="D983" s="83"/>
      <c r="E983" s="84">
        <v>4</v>
      </c>
      <c r="F983" s="84">
        <v>1</v>
      </c>
      <c r="G983" s="84" t="s">
        <v>6213</v>
      </c>
      <c r="H983" s="84" t="s">
        <v>6213</v>
      </c>
      <c r="I983" s="84" t="s">
        <v>6213</v>
      </c>
      <c r="J983" s="85" t="s">
        <v>6213</v>
      </c>
      <c r="K983" s="84">
        <v>0</v>
      </c>
      <c r="L983" s="84">
        <v>4</v>
      </c>
      <c r="M983" s="84">
        <v>0</v>
      </c>
      <c r="N983" s="85">
        <v>1</v>
      </c>
      <c r="O983" s="86">
        <v>88281</v>
      </c>
    </row>
    <row r="984" spans="1:15" ht="17">
      <c r="A984" s="283"/>
      <c r="B984" s="283"/>
      <c r="C984" s="83" t="s">
        <v>6500</v>
      </c>
      <c r="D984" s="83"/>
      <c r="E984" s="84" t="s">
        <v>6213</v>
      </c>
      <c r="F984" s="84" t="s">
        <v>6213</v>
      </c>
      <c r="G984" s="84">
        <v>1</v>
      </c>
      <c r="H984" s="84" t="s">
        <v>6213</v>
      </c>
      <c r="I984" s="84" t="s">
        <v>6213</v>
      </c>
      <c r="J984" s="85" t="s">
        <v>6213</v>
      </c>
      <c r="K984" s="84">
        <v>0</v>
      </c>
      <c r="L984" s="84">
        <v>0</v>
      </c>
      <c r="M984" s="84">
        <v>0</v>
      </c>
      <c r="N984" s="85">
        <v>1</v>
      </c>
      <c r="O984" s="86">
        <v>31341</v>
      </c>
    </row>
    <row r="985" spans="1:15" ht="17">
      <c r="A985" s="283"/>
      <c r="B985" s="283"/>
      <c r="C985" s="83" t="s">
        <v>2836</v>
      </c>
      <c r="D985" s="83"/>
      <c r="E985" s="84">
        <v>1</v>
      </c>
      <c r="F985" s="84" t="s">
        <v>6213</v>
      </c>
      <c r="G985" s="84" t="s">
        <v>6213</v>
      </c>
      <c r="H985" s="84" t="s">
        <v>6213</v>
      </c>
      <c r="I985" s="84" t="s">
        <v>6213</v>
      </c>
      <c r="J985" s="85" t="s">
        <v>6213</v>
      </c>
      <c r="K985" s="84">
        <v>0</v>
      </c>
      <c r="L985" s="84">
        <v>0</v>
      </c>
      <c r="M985" s="84">
        <v>1</v>
      </c>
      <c r="N985" s="85">
        <v>0</v>
      </c>
      <c r="O985" s="86">
        <v>29280</v>
      </c>
    </row>
    <row r="986" spans="1:15" ht="17">
      <c r="A986" s="283"/>
      <c r="B986" s="283"/>
      <c r="C986" s="83" t="s">
        <v>2838</v>
      </c>
      <c r="D986" s="83"/>
      <c r="E986" s="84">
        <v>1</v>
      </c>
      <c r="F986" s="84" t="s">
        <v>6213</v>
      </c>
      <c r="G986" s="84" t="s">
        <v>6213</v>
      </c>
      <c r="H986" s="84" t="s">
        <v>6213</v>
      </c>
      <c r="I986" s="84" t="s">
        <v>6213</v>
      </c>
      <c r="J986" s="85" t="s">
        <v>6213</v>
      </c>
      <c r="K986" s="84">
        <v>1</v>
      </c>
      <c r="L986" s="84">
        <v>0</v>
      </c>
      <c r="M986" s="84">
        <v>0</v>
      </c>
      <c r="N986" s="85">
        <v>0</v>
      </c>
      <c r="O986" s="86">
        <v>29791</v>
      </c>
    </row>
    <row r="987" spans="1:15" ht="17">
      <c r="A987" s="283"/>
      <c r="B987" s="283"/>
      <c r="C987" s="83" t="s">
        <v>2839</v>
      </c>
      <c r="D987" s="83"/>
      <c r="E987" s="84">
        <v>1</v>
      </c>
      <c r="F987" s="84" t="s">
        <v>6213</v>
      </c>
      <c r="G987" s="84" t="s">
        <v>6213</v>
      </c>
      <c r="H987" s="84" t="s">
        <v>6213</v>
      </c>
      <c r="I987" s="84" t="s">
        <v>6213</v>
      </c>
      <c r="J987" s="85" t="s">
        <v>6213</v>
      </c>
      <c r="K987" s="84">
        <v>0</v>
      </c>
      <c r="L987" s="84">
        <v>1</v>
      </c>
      <c r="M987" s="84">
        <v>0</v>
      </c>
      <c r="N987" s="85">
        <v>0</v>
      </c>
      <c r="O987" s="86">
        <v>1953</v>
      </c>
    </row>
    <row r="988" spans="1:15" ht="17">
      <c r="A988" s="283"/>
      <c r="B988" s="283"/>
      <c r="C988" s="83" t="s">
        <v>5413</v>
      </c>
      <c r="D988" s="83"/>
      <c r="E988" s="84" t="s">
        <v>6213</v>
      </c>
      <c r="F988" s="84" t="s">
        <v>6213</v>
      </c>
      <c r="G988" s="84">
        <v>1</v>
      </c>
      <c r="H988" s="84" t="s">
        <v>6213</v>
      </c>
      <c r="I988" s="84" t="s">
        <v>6213</v>
      </c>
      <c r="J988" s="85" t="s">
        <v>6213</v>
      </c>
      <c r="K988" s="84">
        <v>0</v>
      </c>
      <c r="L988" s="84">
        <v>0</v>
      </c>
      <c r="M988" s="84">
        <v>1</v>
      </c>
      <c r="N988" s="85">
        <v>0</v>
      </c>
      <c r="O988" s="86">
        <v>12200</v>
      </c>
    </row>
    <row r="989" spans="1:15" ht="17">
      <c r="A989" s="283"/>
      <c r="B989" s="283"/>
      <c r="C989" s="83" t="s">
        <v>5460</v>
      </c>
      <c r="D989" s="83"/>
      <c r="E989" s="84">
        <v>1</v>
      </c>
      <c r="F989" s="84" t="s">
        <v>6213</v>
      </c>
      <c r="G989" s="84" t="s">
        <v>6213</v>
      </c>
      <c r="H989" s="84" t="s">
        <v>6213</v>
      </c>
      <c r="I989" s="84" t="s">
        <v>6213</v>
      </c>
      <c r="J989" s="85" t="s">
        <v>6213</v>
      </c>
      <c r="K989" s="84">
        <v>0</v>
      </c>
      <c r="L989" s="84">
        <v>0</v>
      </c>
      <c r="M989" s="84">
        <v>1</v>
      </c>
      <c r="N989" s="85">
        <v>0</v>
      </c>
      <c r="O989" s="86">
        <v>64199</v>
      </c>
    </row>
    <row r="990" spans="1:15" ht="17">
      <c r="A990" s="283"/>
      <c r="B990" s="283"/>
      <c r="C990" s="83" t="s">
        <v>6501</v>
      </c>
      <c r="D990" s="83"/>
      <c r="E990" s="84">
        <v>4</v>
      </c>
      <c r="F990" s="84" t="s">
        <v>6213</v>
      </c>
      <c r="G990" s="84">
        <v>1</v>
      </c>
      <c r="H990" s="84" t="s">
        <v>6213</v>
      </c>
      <c r="I990" s="84" t="s">
        <v>6213</v>
      </c>
      <c r="J990" s="85" t="s">
        <v>6213</v>
      </c>
      <c r="K990" s="84">
        <v>0</v>
      </c>
      <c r="L990" s="84">
        <v>1</v>
      </c>
      <c r="M990" s="84">
        <v>2</v>
      </c>
      <c r="N990" s="85">
        <v>2</v>
      </c>
      <c r="O990" s="86">
        <v>2947</v>
      </c>
    </row>
    <row r="991" spans="1:15" ht="19">
      <c r="A991" s="283"/>
      <c r="B991" s="283"/>
      <c r="C991" s="83" t="s">
        <v>7347</v>
      </c>
      <c r="D991" s="83"/>
      <c r="E991" s="84">
        <v>6</v>
      </c>
      <c r="F991" s="84">
        <v>3</v>
      </c>
      <c r="G991" s="84">
        <v>6</v>
      </c>
      <c r="H991" s="84" t="s">
        <v>6213</v>
      </c>
      <c r="I991" s="84" t="s">
        <v>6213</v>
      </c>
      <c r="J991" s="85" t="s">
        <v>6213</v>
      </c>
      <c r="K991" s="84">
        <v>4</v>
      </c>
      <c r="L991" s="84">
        <v>6</v>
      </c>
      <c r="M991" s="84">
        <v>3</v>
      </c>
      <c r="N991" s="85">
        <v>1</v>
      </c>
      <c r="O991" s="86">
        <v>94519</v>
      </c>
    </row>
    <row r="992" spans="1:15" ht="17">
      <c r="A992" s="283"/>
      <c r="B992" s="283"/>
      <c r="C992" s="83" t="s">
        <v>3510</v>
      </c>
      <c r="D992" s="83"/>
      <c r="E992" s="84">
        <v>1</v>
      </c>
      <c r="F992" s="84" t="s">
        <v>6213</v>
      </c>
      <c r="G992" s="84" t="s">
        <v>6213</v>
      </c>
      <c r="H992" s="84" t="s">
        <v>6213</v>
      </c>
      <c r="I992" s="84" t="s">
        <v>6213</v>
      </c>
      <c r="J992" s="85" t="s">
        <v>6213</v>
      </c>
      <c r="K992" s="84">
        <v>0</v>
      </c>
      <c r="L992" s="84">
        <v>1</v>
      </c>
      <c r="M992" s="84">
        <v>0</v>
      </c>
      <c r="N992" s="85">
        <v>0</v>
      </c>
      <c r="O992" s="86">
        <v>32052</v>
      </c>
    </row>
    <row r="993" spans="1:15" ht="17">
      <c r="A993" s="283"/>
      <c r="B993" s="283"/>
      <c r="C993" s="83" t="s">
        <v>2842</v>
      </c>
      <c r="D993" s="83"/>
      <c r="E993" s="84">
        <v>1</v>
      </c>
      <c r="F993" s="84" t="s">
        <v>6213</v>
      </c>
      <c r="G993" s="84" t="s">
        <v>6213</v>
      </c>
      <c r="H993" s="84" t="s">
        <v>6213</v>
      </c>
      <c r="I993" s="84">
        <v>1</v>
      </c>
      <c r="J993" s="85" t="s">
        <v>6213</v>
      </c>
      <c r="K993" s="84">
        <v>0</v>
      </c>
      <c r="L993" s="84">
        <v>1</v>
      </c>
      <c r="M993" s="84">
        <v>0</v>
      </c>
      <c r="N993" s="85">
        <v>1</v>
      </c>
      <c r="O993" s="86">
        <v>52930</v>
      </c>
    </row>
    <row r="994" spans="1:15" ht="19">
      <c r="A994" s="283"/>
      <c r="B994" s="283"/>
      <c r="C994" s="83" t="s">
        <v>7348</v>
      </c>
      <c r="D994" s="83"/>
      <c r="E994" s="84">
        <v>6</v>
      </c>
      <c r="F994" s="84">
        <v>4</v>
      </c>
      <c r="G994" s="84" t="s">
        <v>6213</v>
      </c>
      <c r="H994" s="84" t="s">
        <v>6213</v>
      </c>
      <c r="I994" s="84" t="s">
        <v>6213</v>
      </c>
      <c r="J994" s="85" t="s">
        <v>6213</v>
      </c>
      <c r="K994" s="84">
        <v>2</v>
      </c>
      <c r="L994" s="84">
        <v>5</v>
      </c>
      <c r="M994" s="84">
        <v>1</v>
      </c>
      <c r="N994" s="85">
        <v>0</v>
      </c>
      <c r="O994" s="86">
        <v>43154</v>
      </c>
    </row>
    <row r="995" spans="1:15" ht="17">
      <c r="A995" s="283"/>
      <c r="B995" s="283"/>
      <c r="C995" s="83" t="s">
        <v>3304</v>
      </c>
      <c r="D995" s="83"/>
      <c r="E995" s="84">
        <v>6</v>
      </c>
      <c r="F995" s="84">
        <v>1</v>
      </c>
      <c r="G995" s="84">
        <v>3</v>
      </c>
      <c r="H995" s="84" t="s">
        <v>6213</v>
      </c>
      <c r="I995" s="84" t="s">
        <v>6213</v>
      </c>
      <c r="J995" s="85" t="s">
        <v>6213</v>
      </c>
      <c r="K995" s="84">
        <v>2</v>
      </c>
      <c r="L995" s="84">
        <v>1</v>
      </c>
      <c r="M995" s="84">
        <v>2</v>
      </c>
      <c r="N995" s="85">
        <v>5</v>
      </c>
      <c r="O995" s="86">
        <v>81552</v>
      </c>
    </row>
    <row r="996" spans="1:15" ht="17">
      <c r="A996" s="283"/>
      <c r="B996" s="283"/>
      <c r="C996" s="83" t="s">
        <v>6502</v>
      </c>
      <c r="D996" s="83"/>
      <c r="E996" s="84">
        <v>2</v>
      </c>
      <c r="F996" s="84" t="s">
        <v>6213</v>
      </c>
      <c r="G996" s="84" t="s">
        <v>6213</v>
      </c>
      <c r="H996" s="84" t="s">
        <v>6213</v>
      </c>
      <c r="I996" s="84" t="s">
        <v>6213</v>
      </c>
      <c r="J996" s="85" t="s">
        <v>6213</v>
      </c>
      <c r="K996" s="84">
        <v>0</v>
      </c>
      <c r="L996" s="84">
        <v>2</v>
      </c>
      <c r="M996" s="84">
        <v>0</v>
      </c>
      <c r="N996" s="85">
        <v>0</v>
      </c>
      <c r="O996" s="86">
        <v>17613</v>
      </c>
    </row>
    <row r="997" spans="1:15" ht="17">
      <c r="A997" s="283"/>
      <c r="B997" s="283"/>
      <c r="C997" s="83" t="s">
        <v>6503</v>
      </c>
      <c r="D997" s="83"/>
      <c r="E997" s="84" t="s">
        <v>6213</v>
      </c>
      <c r="F997" s="84">
        <v>1</v>
      </c>
      <c r="G997" s="84" t="s">
        <v>6213</v>
      </c>
      <c r="H997" s="84" t="s">
        <v>6213</v>
      </c>
      <c r="I997" s="84" t="s">
        <v>6213</v>
      </c>
      <c r="J997" s="85" t="s">
        <v>6213</v>
      </c>
      <c r="K997" s="84">
        <v>0</v>
      </c>
      <c r="L997" s="84">
        <v>1</v>
      </c>
      <c r="M997" s="84">
        <v>0</v>
      </c>
      <c r="N997" s="85">
        <v>0</v>
      </c>
      <c r="O997" s="86">
        <v>11896</v>
      </c>
    </row>
    <row r="998" spans="1:15" ht="17">
      <c r="A998" s="283"/>
      <c r="B998" s="283"/>
      <c r="C998" s="83" t="s">
        <v>2849</v>
      </c>
      <c r="D998" s="83"/>
      <c r="E998" s="84">
        <v>14</v>
      </c>
      <c r="F998" s="84">
        <v>2</v>
      </c>
      <c r="G998" s="84">
        <v>1</v>
      </c>
      <c r="H998" s="84" t="s">
        <v>6213</v>
      </c>
      <c r="I998" s="84" t="s">
        <v>6213</v>
      </c>
      <c r="J998" s="85" t="s">
        <v>6213</v>
      </c>
      <c r="K998" s="84">
        <v>1</v>
      </c>
      <c r="L998" s="84">
        <v>1</v>
      </c>
      <c r="M998" s="84">
        <v>10</v>
      </c>
      <c r="N998" s="85">
        <v>5</v>
      </c>
      <c r="O998" s="86">
        <v>153084</v>
      </c>
    </row>
    <row r="999" spans="1:15" ht="17">
      <c r="A999" s="283"/>
      <c r="B999" s="283"/>
      <c r="C999" s="83" t="s">
        <v>5655</v>
      </c>
      <c r="D999" s="83"/>
      <c r="E999" s="84">
        <v>1</v>
      </c>
      <c r="F999" s="84" t="s">
        <v>6213</v>
      </c>
      <c r="G999" s="84" t="s">
        <v>6213</v>
      </c>
      <c r="H999" s="84" t="s">
        <v>6213</v>
      </c>
      <c r="I999" s="84" t="s">
        <v>6213</v>
      </c>
      <c r="J999" s="85" t="s">
        <v>6213</v>
      </c>
      <c r="K999" s="84">
        <v>0</v>
      </c>
      <c r="L999" s="84">
        <v>1</v>
      </c>
      <c r="M999" s="84">
        <v>0</v>
      </c>
      <c r="N999" s="85">
        <v>0</v>
      </c>
      <c r="O999" s="86">
        <v>19778</v>
      </c>
    </row>
    <row r="1000" spans="1:15" ht="19">
      <c r="A1000" s="283"/>
      <c r="B1000" s="283"/>
      <c r="C1000" s="83" t="s">
        <v>7349</v>
      </c>
      <c r="D1000" s="83"/>
      <c r="E1000" s="84">
        <v>1</v>
      </c>
      <c r="F1000" s="84">
        <v>1</v>
      </c>
      <c r="G1000" s="84" t="s">
        <v>6213</v>
      </c>
      <c r="H1000" s="84" t="s">
        <v>6213</v>
      </c>
      <c r="I1000" s="84" t="s">
        <v>6213</v>
      </c>
      <c r="J1000" s="85" t="s">
        <v>6213</v>
      </c>
      <c r="K1000" s="84">
        <v>1</v>
      </c>
      <c r="L1000" s="84">
        <v>0</v>
      </c>
      <c r="M1000" s="84">
        <v>0</v>
      </c>
      <c r="N1000" s="85">
        <v>0</v>
      </c>
      <c r="O1000" s="86">
        <v>3622</v>
      </c>
    </row>
    <row r="1001" spans="1:15" ht="19">
      <c r="A1001" s="283"/>
      <c r="B1001" s="283"/>
      <c r="C1001" s="83" t="s">
        <v>7350</v>
      </c>
      <c r="D1001" s="83"/>
      <c r="E1001" s="84">
        <v>3</v>
      </c>
      <c r="F1001" s="84">
        <v>1</v>
      </c>
      <c r="G1001" s="84" t="s">
        <v>6213</v>
      </c>
      <c r="H1001" s="84" t="s">
        <v>6213</v>
      </c>
      <c r="I1001" s="84" t="s">
        <v>6213</v>
      </c>
      <c r="J1001" s="85" t="s">
        <v>6213</v>
      </c>
      <c r="K1001" s="84">
        <v>0</v>
      </c>
      <c r="L1001" s="84">
        <v>0</v>
      </c>
      <c r="M1001" s="84">
        <v>2</v>
      </c>
      <c r="N1001" s="85">
        <v>1</v>
      </c>
      <c r="O1001" s="86">
        <v>15391</v>
      </c>
    </row>
    <row r="1002" spans="1:15" ht="17">
      <c r="A1002" s="283"/>
      <c r="B1002" s="283"/>
      <c r="C1002" s="83" t="s">
        <v>2853</v>
      </c>
      <c r="D1002" s="83"/>
      <c r="E1002" s="84">
        <v>1</v>
      </c>
      <c r="F1002" s="84" t="s">
        <v>6213</v>
      </c>
      <c r="G1002" s="84">
        <v>1</v>
      </c>
      <c r="H1002" s="84" t="s">
        <v>6213</v>
      </c>
      <c r="I1002" s="84" t="s">
        <v>6213</v>
      </c>
      <c r="J1002" s="85" t="s">
        <v>6213</v>
      </c>
      <c r="K1002" s="84">
        <v>0</v>
      </c>
      <c r="L1002" s="84">
        <v>2</v>
      </c>
      <c r="M1002" s="84">
        <v>0</v>
      </c>
      <c r="N1002" s="85">
        <v>0</v>
      </c>
      <c r="O1002" s="86">
        <v>57338</v>
      </c>
    </row>
    <row r="1003" spans="1:15" ht="17">
      <c r="A1003" s="283"/>
      <c r="B1003" s="283"/>
      <c r="C1003" s="83" t="s">
        <v>6504</v>
      </c>
      <c r="D1003" s="83"/>
      <c r="E1003" s="84">
        <v>1</v>
      </c>
      <c r="F1003" s="84" t="s">
        <v>6213</v>
      </c>
      <c r="G1003" s="84" t="s">
        <v>6213</v>
      </c>
      <c r="H1003" s="84" t="s">
        <v>6213</v>
      </c>
      <c r="I1003" s="84" t="s">
        <v>6213</v>
      </c>
      <c r="J1003" s="85" t="s">
        <v>6213</v>
      </c>
      <c r="K1003" s="84">
        <v>0</v>
      </c>
      <c r="L1003" s="84">
        <v>1</v>
      </c>
      <c r="M1003" s="84">
        <v>0</v>
      </c>
      <c r="N1003" s="85">
        <v>0</v>
      </c>
      <c r="O1003" s="86">
        <v>4108</v>
      </c>
    </row>
    <row r="1004" spans="1:15" ht="17">
      <c r="A1004" s="283"/>
      <c r="B1004" s="283"/>
      <c r="C1004" s="83" t="s">
        <v>2855</v>
      </c>
      <c r="D1004" s="83"/>
      <c r="E1004" s="84">
        <v>1</v>
      </c>
      <c r="F1004" s="84" t="s">
        <v>6213</v>
      </c>
      <c r="G1004" s="84" t="s">
        <v>6213</v>
      </c>
      <c r="H1004" s="84" t="s">
        <v>6213</v>
      </c>
      <c r="I1004" s="84" t="s">
        <v>6213</v>
      </c>
      <c r="J1004" s="85" t="s">
        <v>6213</v>
      </c>
      <c r="K1004" s="84">
        <v>0</v>
      </c>
      <c r="L1004" s="84">
        <v>0</v>
      </c>
      <c r="M1004" s="84">
        <v>1</v>
      </c>
      <c r="N1004" s="85">
        <v>0</v>
      </c>
      <c r="O1004" s="86">
        <v>14202</v>
      </c>
    </row>
    <row r="1005" spans="1:15" ht="19">
      <c r="A1005" s="283"/>
      <c r="B1005" s="283"/>
      <c r="C1005" s="83" t="s">
        <v>7351</v>
      </c>
      <c r="D1005" s="83"/>
      <c r="E1005" s="84">
        <v>6</v>
      </c>
      <c r="F1005" s="84">
        <v>1</v>
      </c>
      <c r="G1005" s="84" t="s">
        <v>6213</v>
      </c>
      <c r="H1005" s="84" t="s">
        <v>6213</v>
      </c>
      <c r="I1005" s="84" t="s">
        <v>6213</v>
      </c>
      <c r="J1005" s="85" t="s">
        <v>6213</v>
      </c>
      <c r="K1005" s="84">
        <v>1</v>
      </c>
      <c r="L1005" s="84">
        <v>2</v>
      </c>
      <c r="M1005" s="84">
        <v>1</v>
      </c>
      <c r="N1005" s="85">
        <v>2</v>
      </c>
      <c r="O1005" s="86">
        <v>62339</v>
      </c>
    </row>
    <row r="1006" spans="1:15" ht="17">
      <c r="A1006" s="283"/>
      <c r="B1006" s="283"/>
      <c r="C1006" s="83" t="s">
        <v>6505</v>
      </c>
      <c r="D1006" s="83"/>
      <c r="E1006" s="84" t="s">
        <v>6213</v>
      </c>
      <c r="F1006" s="84" t="s">
        <v>6213</v>
      </c>
      <c r="G1006" s="84">
        <v>1</v>
      </c>
      <c r="H1006" s="84" t="s">
        <v>6213</v>
      </c>
      <c r="I1006" s="84" t="s">
        <v>6213</v>
      </c>
      <c r="J1006" s="85" t="s">
        <v>6213</v>
      </c>
      <c r="K1006" s="84">
        <v>0</v>
      </c>
      <c r="L1006" s="84">
        <v>0</v>
      </c>
      <c r="M1006" s="84">
        <v>1</v>
      </c>
      <c r="N1006" s="85">
        <v>0</v>
      </c>
      <c r="O1006" s="86">
        <v>23619</v>
      </c>
    </row>
    <row r="1007" spans="1:15" ht="17">
      <c r="A1007" s="283"/>
      <c r="B1007" s="283"/>
      <c r="C1007" s="83" t="s">
        <v>2354</v>
      </c>
      <c r="D1007" s="83"/>
      <c r="E1007" s="84">
        <v>3</v>
      </c>
      <c r="F1007" s="84" t="s">
        <v>6213</v>
      </c>
      <c r="G1007" s="84" t="s">
        <v>6213</v>
      </c>
      <c r="H1007" s="84" t="s">
        <v>6213</v>
      </c>
      <c r="I1007" s="84" t="s">
        <v>6213</v>
      </c>
      <c r="J1007" s="85" t="s">
        <v>6213</v>
      </c>
      <c r="K1007" s="84">
        <v>0</v>
      </c>
      <c r="L1007" s="84">
        <v>1</v>
      </c>
      <c r="M1007" s="84">
        <v>2</v>
      </c>
      <c r="N1007" s="85">
        <v>0</v>
      </c>
      <c r="O1007" s="86">
        <v>36201</v>
      </c>
    </row>
    <row r="1008" spans="1:15" ht="17">
      <c r="A1008" s="283"/>
      <c r="B1008" s="283"/>
      <c r="C1008" s="83" t="s">
        <v>2859</v>
      </c>
      <c r="D1008" s="83"/>
      <c r="E1008" s="84">
        <v>3</v>
      </c>
      <c r="F1008" s="84" t="s">
        <v>6213</v>
      </c>
      <c r="G1008" s="84" t="s">
        <v>6213</v>
      </c>
      <c r="H1008" s="84" t="s">
        <v>6213</v>
      </c>
      <c r="I1008" s="84" t="s">
        <v>6213</v>
      </c>
      <c r="J1008" s="85" t="s">
        <v>6213</v>
      </c>
      <c r="K1008" s="84">
        <v>0</v>
      </c>
      <c r="L1008" s="84">
        <v>0</v>
      </c>
      <c r="M1008" s="84">
        <v>3</v>
      </c>
      <c r="N1008" s="85">
        <v>0</v>
      </c>
      <c r="O1008" s="86">
        <v>5296</v>
      </c>
    </row>
    <row r="1009" spans="1:15" ht="17">
      <c r="A1009" s="283"/>
      <c r="B1009" s="283"/>
      <c r="C1009" s="83" t="s">
        <v>6506</v>
      </c>
      <c r="D1009" s="83"/>
      <c r="E1009" s="84" t="s">
        <v>6213</v>
      </c>
      <c r="F1009" s="84">
        <v>1</v>
      </c>
      <c r="G1009" s="84" t="s">
        <v>6213</v>
      </c>
      <c r="H1009" s="84" t="s">
        <v>6213</v>
      </c>
      <c r="I1009" s="84" t="s">
        <v>6213</v>
      </c>
      <c r="J1009" s="85" t="s">
        <v>6213</v>
      </c>
      <c r="K1009" s="84">
        <v>0</v>
      </c>
      <c r="L1009" s="84">
        <v>0</v>
      </c>
      <c r="M1009" s="84">
        <v>1</v>
      </c>
      <c r="N1009" s="85">
        <v>0</v>
      </c>
      <c r="O1009" s="86">
        <v>25011</v>
      </c>
    </row>
    <row r="1010" spans="1:15" ht="17">
      <c r="A1010" s="283"/>
      <c r="B1010" s="283"/>
      <c r="C1010" s="83" t="s">
        <v>5658</v>
      </c>
      <c r="D1010" s="83"/>
      <c r="E1010" s="84">
        <v>3</v>
      </c>
      <c r="F1010" s="84">
        <v>7</v>
      </c>
      <c r="G1010" s="84" t="s">
        <v>6213</v>
      </c>
      <c r="H1010" s="84" t="s">
        <v>6213</v>
      </c>
      <c r="I1010" s="84" t="s">
        <v>6213</v>
      </c>
      <c r="J1010" s="85" t="s">
        <v>6213</v>
      </c>
      <c r="K1010" s="84">
        <v>0</v>
      </c>
      <c r="L1010" s="84">
        <v>0</v>
      </c>
      <c r="M1010" s="84">
        <v>9</v>
      </c>
      <c r="N1010" s="85">
        <v>1</v>
      </c>
      <c r="O1010" s="86">
        <v>16578</v>
      </c>
    </row>
    <row r="1011" spans="1:15" ht="17">
      <c r="A1011" s="283"/>
      <c r="B1011" s="283"/>
      <c r="C1011" s="83" t="s">
        <v>6445</v>
      </c>
      <c r="D1011" s="83"/>
      <c r="E1011" s="84">
        <v>1</v>
      </c>
      <c r="F1011" s="84" t="s">
        <v>6213</v>
      </c>
      <c r="G1011" s="84" t="s">
        <v>6213</v>
      </c>
      <c r="H1011" s="84" t="s">
        <v>6213</v>
      </c>
      <c r="I1011" s="84" t="s">
        <v>6213</v>
      </c>
      <c r="J1011" s="85" t="s">
        <v>6213</v>
      </c>
      <c r="K1011" s="84">
        <v>1</v>
      </c>
      <c r="L1011" s="84">
        <v>0</v>
      </c>
      <c r="M1011" s="84">
        <v>0</v>
      </c>
      <c r="N1011" s="85">
        <v>0</v>
      </c>
      <c r="O1011" s="86">
        <v>22827</v>
      </c>
    </row>
    <row r="1012" spans="1:15" ht="19">
      <c r="A1012" s="283"/>
      <c r="B1012" s="283"/>
      <c r="C1012" s="83" t="s">
        <v>7352</v>
      </c>
      <c r="D1012" s="83"/>
      <c r="E1012" s="84">
        <v>2</v>
      </c>
      <c r="F1012" s="84">
        <v>3</v>
      </c>
      <c r="G1012" s="84">
        <v>1</v>
      </c>
      <c r="H1012" s="84" t="s">
        <v>6213</v>
      </c>
      <c r="I1012" s="84" t="s">
        <v>6213</v>
      </c>
      <c r="J1012" s="85" t="s">
        <v>6213</v>
      </c>
      <c r="K1012" s="84">
        <v>1</v>
      </c>
      <c r="L1012" s="84">
        <v>1</v>
      </c>
      <c r="M1012" s="84">
        <v>2</v>
      </c>
      <c r="N1012" s="85">
        <v>1</v>
      </c>
      <c r="O1012" s="86">
        <v>184850</v>
      </c>
    </row>
    <row r="1013" spans="1:15" ht="19">
      <c r="A1013" s="283"/>
      <c r="B1013" s="284"/>
      <c r="C1013" s="83" t="s">
        <v>7353</v>
      </c>
      <c r="D1013" s="83"/>
      <c r="E1013" s="84">
        <v>5</v>
      </c>
      <c r="F1013" s="84">
        <v>1</v>
      </c>
      <c r="G1013" s="84" t="s">
        <v>6213</v>
      </c>
      <c r="H1013" s="84" t="s">
        <v>6213</v>
      </c>
      <c r="I1013" s="84" t="s">
        <v>6213</v>
      </c>
      <c r="J1013" s="85" t="s">
        <v>6213</v>
      </c>
      <c r="K1013" s="84">
        <v>0</v>
      </c>
      <c r="L1013" s="84">
        <v>4</v>
      </c>
      <c r="M1013" s="84">
        <v>0</v>
      </c>
      <c r="N1013" s="85">
        <v>1</v>
      </c>
      <c r="O1013" s="86">
        <v>23015</v>
      </c>
    </row>
    <row r="1014" spans="1:15" ht="17">
      <c r="A1014" s="283"/>
      <c r="B1014" s="282" t="s">
        <v>1951</v>
      </c>
      <c r="C1014" s="285"/>
      <c r="D1014" s="286"/>
      <c r="E1014" s="77">
        <v>7</v>
      </c>
      <c r="F1014" s="77">
        <v>4</v>
      </c>
      <c r="G1014" s="77">
        <v>3</v>
      </c>
      <c r="H1014" s="77" t="s">
        <v>6213</v>
      </c>
      <c r="I1014" s="77" t="s">
        <v>6213</v>
      </c>
      <c r="J1014" s="78">
        <v>1</v>
      </c>
      <c r="K1014" s="77"/>
      <c r="L1014" s="77"/>
      <c r="M1014" s="77"/>
      <c r="N1014" s="78"/>
      <c r="O1014" s="81"/>
    </row>
    <row r="1015" spans="1:15" ht="17">
      <c r="A1015" s="283"/>
      <c r="B1015" s="283"/>
      <c r="C1015" s="83" t="s">
        <v>2866</v>
      </c>
      <c r="D1015" s="83"/>
      <c r="E1015" s="84">
        <v>2</v>
      </c>
      <c r="F1015" s="84">
        <v>1</v>
      </c>
      <c r="G1015" s="84" t="s">
        <v>6213</v>
      </c>
      <c r="H1015" s="84" t="s">
        <v>6213</v>
      </c>
      <c r="I1015" s="84" t="s">
        <v>6213</v>
      </c>
      <c r="J1015" s="85" t="s">
        <v>6213</v>
      </c>
      <c r="K1015" s="84">
        <v>0</v>
      </c>
      <c r="L1015" s="84">
        <v>1</v>
      </c>
      <c r="M1015" s="84">
        <v>1</v>
      </c>
      <c r="N1015" s="85">
        <v>1</v>
      </c>
      <c r="O1015" s="86">
        <v>42779</v>
      </c>
    </row>
    <row r="1016" spans="1:15" ht="17">
      <c r="A1016" s="283"/>
      <c r="B1016" s="283"/>
      <c r="C1016" s="83" t="s">
        <v>6507</v>
      </c>
      <c r="D1016" s="83"/>
      <c r="E1016" s="84">
        <v>1</v>
      </c>
      <c r="F1016" s="84" t="s">
        <v>6213</v>
      </c>
      <c r="G1016" s="84" t="s">
        <v>6213</v>
      </c>
      <c r="H1016" s="84" t="s">
        <v>6213</v>
      </c>
      <c r="I1016" s="84" t="s">
        <v>6213</v>
      </c>
      <c r="J1016" s="85" t="s">
        <v>6213</v>
      </c>
      <c r="K1016" s="84">
        <v>0</v>
      </c>
      <c r="L1016" s="84">
        <v>0</v>
      </c>
      <c r="M1016" s="84">
        <v>0</v>
      </c>
      <c r="N1016" s="85">
        <v>1</v>
      </c>
      <c r="O1016" s="86">
        <v>11130</v>
      </c>
    </row>
    <row r="1017" spans="1:15" ht="17">
      <c r="A1017" s="283"/>
      <c r="B1017" s="283"/>
      <c r="C1017" s="83" t="s">
        <v>6508</v>
      </c>
      <c r="D1017" s="83"/>
      <c r="E1017" s="84">
        <v>1</v>
      </c>
      <c r="F1017" s="84" t="s">
        <v>6213</v>
      </c>
      <c r="G1017" s="84" t="s">
        <v>6213</v>
      </c>
      <c r="H1017" s="84" t="s">
        <v>6213</v>
      </c>
      <c r="I1017" s="84" t="s">
        <v>6213</v>
      </c>
      <c r="J1017" s="85" t="s">
        <v>6213</v>
      </c>
      <c r="K1017" s="84">
        <v>0</v>
      </c>
      <c r="L1017" s="84">
        <v>0</v>
      </c>
      <c r="M1017" s="84">
        <v>0</v>
      </c>
      <c r="N1017" s="85">
        <v>1</v>
      </c>
      <c r="O1017" s="86">
        <v>2397</v>
      </c>
    </row>
    <row r="1018" spans="1:15" ht="17">
      <c r="A1018" s="283"/>
      <c r="B1018" s="283"/>
      <c r="C1018" s="83" t="s">
        <v>5663</v>
      </c>
      <c r="D1018" s="83"/>
      <c r="E1018" s="84" t="s">
        <v>6213</v>
      </c>
      <c r="F1018" s="84">
        <v>1</v>
      </c>
      <c r="G1018" s="84" t="s">
        <v>6213</v>
      </c>
      <c r="H1018" s="84" t="s">
        <v>6213</v>
      </c>
      <c r="I1018" s="84" t="s">
        <v>6213</v>
      </c>
      <c r="J1018" s="85" t="s">
        <v>6213</v>
      </c>
      <c r="K1018" s="84">
        <v>0</v>
      </c>
      <c r="L1018" s="84">
        <v>1</v>
      </c>
      <c r="M1018" s="84">
        <v>0</v>
      </c>
      <c r="N1018" s="85">
        <v>0</v>
      </c>
      <c r="O1018" s="86">
        <v>41987</v>
      </c>
    </row>
    <row r="1019" spans="1:15" ht="19">
      <c r="A1019" s="283"/>
      <c r="B1019" s="283"/>
      <c r="C1019" s="83" t="s">
        <v>7354</v>
      </c>
      <c r="D1019" s="83"/>
      <c r="E1019" s="84" t="s">
        <v>6213</v>
      </c>
      <c r="F1019" s="84" t="s">
        <v>6213</v>
      </c>
      <c r="G1019" s="84">
        <v>1</v>
      </c>
      <c r="H1019" s="84" t="s">
        <v>6213</v>
      </c>
      <c r="I1019" s="84" t="s">
        <v>6213</v>
      </c>
      <c r="J1019" s="85">
        <v>1</v>
      </c>
      <c r="K1019" s="84">
        <v>1</v>
      </c>
      <c r="L1019" s="84">
        <v>0</v>
      </c>
      <c r="M1019" s="84">
        <v>0</v>
      </c>
      <c r="N1019" s="85">
        <v>0</v>
      </c>
      <c r="O1019" s="86">
        <v>6832</v>
      </c>
    </row>
    <row r="1020" spans="1:15" ht="17">
      <c r="A1020" s="283"/>
      <c r="B1020" s="283"/>
      <c r="C1020" s="83" t="s">
        <v>5665</v>
      </c>
      <c r="D1020" s="83"/>
      <c r="E1020" s="84" t="s">
        <v>6213</v>
      </c>
      <c r="F1020" s="84">
        <v>2</v>
      </c>
      <c r="G1020" s="84">
        <v>1</v>
      </c>
      <c r="H1020" s="84" t="s">
        <v>6213</v>
      </c>
      <c r="I1020" s="84" t="s">
        <v>6213</v>
      </c>
      <c r="J1020" s="85" t="s">
        <v>6213</v>
      </c>
      <c r="K1020" s="84">
        <v>0</v>
      </c>
      <c r="L1020" s="84">
        <v>0</v>
      </c>
      <c r="M1020" s="84">
        <v>3</v>
      </c>
      <c r="N1020" s="85">
        <v>0</v>
      </c>
      <c r="O1020" s="86">
        <v>12321</v>
      </c>
    </row>
    <row r="1021" spans="1:15" ht="17">
      <c r="A1021" s="283"/>
      <c r="B1021" s="283"/>
      <c r="C1021" s="83" t="s">
        <v>6509</v>
      </c>
      <c r="D1021" s="83"/>
      <c r="E1021" s="84" t="s">
        <v>6213</v>
      </c>
      <c r="F1021" s="84" t="s">
        <v>6213</v>
      </c>
      <c r="G1021" s="84">
        <v>1</v>
      </c>
      <c r="H1021" s="84" t="s">
        <v>6213</v>
      </c>
      <c r="I1021" s="84" t="s">
        <v>6213</v>
      </c>
      <c r="J1021" s="85" t="s">
        <v>6213</v>
      </c>
      <c r="K1021" s="84">
        <v>1</v>
      </c>
      <c r="L1021" s="84">
        <v>0</v>
      </c>
      <c r="M1021" s="84">
        <v>0</v>
      </c>
      <c r="N1021" s="85">
        <v>0</v>
      </c>
      <c r="O1021" s="86">
        <v>10069</v>
      </c>
    </row>
    <row r="1022" spans="1:15" ht="17">
      <c r="A1022" s="283"/>
      <c r="B1022" s="283"/>
      <c r="C1022" s="288" t="s">
        <v>5667</v>
      </c>
      <c r="D1022" s="83" t="s">
        <v>5668</v>
      </c>
      <c r="E1022" s="84">
        <v>1</v>
      </c>
      <c r="F1022" s="84" t="s">
        <v>6213</v>
      </c>
      <c r="G1022" s="84" t="s">
        <v>6213</v>
      </c>
      <c r="H1022" s="84" t="s">
        <v>6213</v>
      </c>
      <c r="I1022" s="84" t="s">
        <v>6213</v>
      </c>
      <c r="J1022" s="85" t="s">
        <v>6213</v>
      </c>
      <c r="K1022" s="84">
        <v>1</v>
      </c>
      <c r="L1022" s="84">
        <v>0</v>
      </c>
      <c r="M1022" s="84">
        <v>0</v>
      </c>
      <c r="N1022" s="85">
        <v>0</v>
      </c>
      <c r="O1022" s="86">
        <v>35116</v>
      </c>
    </row>
    <row r="1023" spans="1:15" ht="17">
      <c r="A1023" s="283"/>
      <c r="B1023" s="284"/>
      <c r="C1023" s="289"/>
      <c r="D1023" s="83" t="s">
        <v>6510</v>
      </c>
      <c r="E1023" s="84">
        <v>2</v>
      </c>
      <c r="F1023" s="84" t="s">
        <v>6213</v>
      </c>
      <c r="G1023" s="84" t="s">
        <v>6213</v>
      </c>
      <c r="H1023" s="84" t="s">
        <v>6213</v>
      </c>
      <c r="I1023" s="84" t="s">
        <v>6213</v>
      </c>
      <c r="J1023" s="85" t="s">
        <v>6213</v>
      </c>
      <c r="K1023" s="84">
        <v>1</v>
      </c>
      <c r="L1023" s="84">
        <v>1</v>
      </c>
      <c r="M1023" s="84">
        <v>0</v>
      </c>
      <c r="N1023" s="85">
        <v>0</v>
      </c>
      <c r="O1023" s="86">
        <v>1227</v>
      </c>
    </row>
    <row r="1024" spans="1:15" ht="17">
      <c r="A1024" s="283"/>
      <c r="B1024" s="282" t="s">
        <v>2259</v>
      </c>
      <c r="C1024" s="285"/>
      <c r="D1024" s="286"/>
      <c r="E1024" s="77">
        <v>1</v>
      </c>
      <c r="F1024" s="77" t="s">
        <v>6213</v>
      </c>
      <c r="G1024" s="77" t="s">
        <v>6213</v>
      </c>
      <c r="H1024" s="77" t="s">
        <v>6213</v>
      </c>
      <c r="I1024" s="77" t="s">
        <v>6213</v>
      </c>
      <c r="J1024" s="78" t="s">
        <v>6213</v>
      </c>
      <c r="K1024" s="77"/>
      <c r="L1024" s="79"/>
      <c r="M1024" s="79"/>
      <c r="N1024" s="80"/>
      <c r="O1024" s="81"/>
    </row>
    <row r="1025" spans="1:15" ht="17">
      <c r="A1025" s="284"/>
      <c r="B1025" s="284"/>
      <c r="C1025" s="83" t="s">
        <v>6511</v>
      </c>
      <c r="D1025" s="83"/>
      <c r="E1025" s="84">
        <v>1</v>
      </c>
      <c r="F1025" s="84" t="s">
        <v>6213</v>
      </c>
      <c r="G1025" s="84" t="s">
        <v>6213</v>
      </c>
      <c r="H1025" s="84" t="s">
        <v>6213</v>
      </c>
      <c r="I1025" s="84" t="s">
        <v>6213</v>
      </c>
      <c r="J1025" s="85" t="s">
        <v>6213</v>
      </c>
      <c r="K1025" s="84">
        <v>1</v>
      </c>
      <c r="L1025" s="84" t="s">
        <v>4218</v>
      </c>
      <c r="M1025" s="84" t="s">
        <v>4218</v>
      </c>
      <c r="N1025" s="85" t="s">
        <v>4218</v>
      </c>
      <c r="O1025" s="86"/>
    </row>
    <row r="1026" spans="1:15">
      <c r="A1026" s="275" t="s">
        <v>87</v>
      </c>
      <c r="B1026" s="74" t="s">
        <v>1904</v>
      </c>
      <c r="C1026" s="75"/>
      <c r="D1026" s="76"/>
      <c r="E1026" s="77">
        <v>273</v>
      </c>
      <c r="F1026" s="77">
        <v>33</v>
      </c>
      <c r="G1026" s="77">
        <v>40</v>
      </c>
      <c r="H1026" s="77">
        <v>9</v>
      </c>
      <c r="I1026" s="77">
        <v>9</v>
      </c>
      <c r="J1026" s="78">
        <v>13</v>
      </c>
      <c r="K1026" s="77"/>
      <c r="L1026" s="77"/>
      <c r="M1026" s="77"/>
      <c r="N1026" s="78"/>
      <c r="O1026" s="81"/>
    </row>
    <row r="1027" spans="1:15">
      <c r="A1027" s="276"/>
      <c r="B1027" s="275" t="s">
        <v>1905</v>
      </c>
      <c r="C1027" s="74"/>
      <c r="D1027" s="76"/>
      <c r="E1027" s="77">
        <v>227</v>
      </c>
      <c r="F1027" s="77">
        <v>28</v>
      </c>
      <c r="G1027" s="77">
        <v>34</v>
      </c>
      <c r="H1027" s="77">
        <v>9</v>
      </c>
      <c r="I1027" s="77">
        <v>8</v>
      </c>
      <c r="J1027" s="78">
        <v>11</v>
      </c>
      <c r="K1027" s="77"/>
      <c r="L1027" s="77"/>
      <c r="M1027" s="77"/>
      <c r="N1027" s="78"/>
      <c r="O1027" s="81"/>
    </row>
    <row r="1028" spans="1:15" ht="17">
      <c r="A1028" s="276"/>
      <c r="B1028" s="276"/>
      <c r="C1028" s="83" t="s">
        <v>6512</v>
      </c>
      <c r="D1028" s="83"/>
      <c r="E1028" s="84" t="s">
        <v>6213</v>
      </c>
      <c r="F1028" s="84" t="s">
        <v>6213</v>
      </c>
      <c r="G1028" s="84">
        <v>1</v>
      </c>
      <c r="H1028" s="84" t="s">
        <v>6213</v>
      </c>
      <c r="I1028" s="84" t="s">
        <v>6213</v>
      </c>
      <c r="J1028" s="85" t="s">
        <v>6213</v>
      </c>
      <c r="K1028" s="84">
        <v>1</v>
      </c>
      <c r="L1028" s="84">
        <v>0</v>
      </c>
      <c r="M1028" s="84">
        <v>0</v>
      </c>
      <c r="N1028" s="85">
        <v>0</v>
      </c>
      <c r="O1028" s="86">
        <v>9900</v>
      </c>
    </row>
    <row r="1029" spans="1:15" ht="17">
      <c r="A1029" s="276"/>
      <c r="B1029" s="276"/>
      <c r="C1029" s="83" t="s">
        <v>2873</v>
      </c>
      <c r="D1029" s="83"/>
      <c r="E1029" s="84">
        <v>3</v>
      </c>
      <c r="F1029" s="84" t="s">
        <v>6213</v>
      </c>
      <c r="G1029" s="84" t="s">
        <v>6213</v>
      </c>
      <c r="H1029" s="84" t="s">
        <v>6213</v>
      </c>
      <c r="I1029" s="84" t="s">
        <v>6213</v>
      </c>
      <c r="J1029" s="85">
        <v>1</v>
      </c>
      <c r="K1029" s="84">
        <v>0</v>
      </c>
      <c r="L1029" s="84">
        <v>1</v>
      </c>
      <c r="M1029" s="84">
        <v>3</v>
      </c>
      <c r="N1029" s="85">
        <v>0</v>
      </c>
      <c r="O1029" s="86">
        <v>120647</v>
      </c>
    </row>
    <row r="1030" spans="1:15" ht="17">
      <c r="A1030" s="276"/>
      <c r="B1030" s="276"/>
      <c r="C1030" s="83" t="s">
        <v>2875</v>
      </c>
      <c r="D1030" s="83"/>
      <c r="E1030" s="84">
        <v>1</v>
      </c>
      <c r="F1030" s="84" t="s">
        <v>6213</v>
      </c>
      <c r="G1030" s="84" t="s">
        <v>6213</v>
      </c>
      <c r="H1030" s="84" t="s">
        <v>6213</v>
      </c>
      <c r="I1030" s="84" t="s">
        <v>6213</v>
      </c>
      <c r="J1030" s="85" t="s">
        <v>6213</v>
      </c>
      <c r="K1030" s="84">
        <v>0</v>
      </c>
      <c r="L1030" s="84">
        <v>0</v>
      </c>
      <c r="M1030" s="84">
        <v>1</v>
      </c>
      <c r="N1030" s="85">
        <v>0</v>
      </c>
      <c r="O1030" s="86">
        <v>25149</v>
      </c>
    </row>
    <row r="1031" spans="1:15" ht="17">
      <c r="A1031" s="276"/>
      <c r="B1031" s="276"/>
      <c r="C1031" s="83" t="s">
        <v>2729</v>
      </c>
      <c r="D1031" s="83"/>
      <c r="E1031" s="84">
        <v>1</v>
      </c>
      <c r="F1031" s="84" t="s">
        <v>6213</v>
      </c>
      <c r="G1031" s="84" t="s">
        <v>6213</v>
      </c>
      <c r="H1031" s="84" t="s">
        <v>6213</v>
      </c>
      <c r="I1031" s="84" t="s">
        <v>6213</v>
      </c>
      <c r="J1031" s="85" t="s">
        <v>6213</v>
      </c>
      <c r="K1031" s="84">
        <v>0</v>
      </c>
      <c r="L1031" s="84">
        <v>0</v>
      </c>
      <c r="M1031" s="84">
        <v>1</v>
      </c>
      <c r="N1031" s="85">
        <v>0</v>
      </c>
      <c r="O1031" s="86">
        <v>1827</v>
      </c>
    </row>
    <row r="1032" spans="1:15" ht="17">
      <c r="A1032" s="276"/>
      <c r="B1032" s="276"/>
      <c r="C1032" s="83" t="s">
        <v>2877</v>
      </c>
      <c r="D1032" s="83"/>
      <c r="E1032" s="84">
        <v>1</v>
      </c>
      <c r="F1032" s="84" t="s">
        <v>6213</v>
      </c>
      <c r="G1032" s="84" t="s">
        <v>6213</v>
      </c>
      <c r="H1032" s="84" t="s">
        <v>6213</v>
      </c>
      <c r="I1032" s="84" t="s">
        <v>6213</v>
      </c>
      <c r="J1032" s="85" t="s">
        <v>6213</v>
      </c>
      <c r="K1032" s="84">
        <v>0</v>
      </c>
      <c r="L1032" s="84">
        <v>0</v>
      </c>
      <c r="M1032" s="84">
        <v>1</v>
      </c>
      <c r="N1032" s="85">
        <v>0</v>
      </c>
      <c r="O1032" s="86">
        <v>13167</v>
      </c>
    </row>
    <row r="1033" spans="1:15" ht="17">
      <c r="A1033" s="276"/>
      <c r="B1033" s="276"/>
      <c r="C1033" s="83" t="s">
        <v>6513</v>
      </c>
      <c r="D1033" s="83"/>
      <c r="E1033" s="84">
        <v>4</v>
      </c>
      <c r="F1033" s="84" t="s">
        <v>6213</v>
      </c>
      <c r="G1033" s="84">
        <v>1</v>
      </c>
      <c r="H1033" s="84">
        <v>1</v>
      </c>
      <c r="I1033" s="84" t="s">
        <v>6213</v>
      </c>
      <c r="J1033" s="85" t="s">
        <v>6213</v>
      </c>
      <c r="K1033" s="84">
        <v>1</v>
      </c>
      <c r="L1033" s="84">
        <v>1</v>
      </c>
      <c r="M1033" s="84">
        <v>2</v>
      </c>
      <c r="N1033" s="85">
        <v>2</v>
      </c>
      <c r="O1033" s="86">
        <v>60479</v>
      </c>
    </row>
    <row r="1034" spans="1:15" ht="17">
      <c r="A1034" s="276"/>
      <c r="B1034" s="276"/>
      <c r="C1034" s="83" t="s">
        <v>6514</v>
      </c>
      <c r="D1034" s="83"/>
      <c r="E1034" s="84" t="s">
        <v>6213</v>
      </c>
      <c r="F1034" s="84" t="s">
        <v>6213</v>
      </c>
      <c r="G1034" s="84">
        <v>1</v>
      </c>
      <c r="H1034" s="84" t="s">
        <v>6213</v>
      </c>
      <c r="I1034" s="84" t="s">
        <v>6213</v>
      </c>
      <c r="J1034" s="85" t="s">
        <v>6213</v>
      </c>
      <c r="K1034" s="84">
        <v>0</v>
      </c>
      <c r="L1034" s="84">
        <v>0</v>
      </c>
      <c r="M1034" s="84">
        <v>1</v>
      </c>
      <c r="N1034" s="85">
        <v>0</v>
      </c>
      <c r="O1034" s="86">
        <v>9710</v>
      </c>
    </row>
    <row r="1035" spans="1:15" ht="17">
      <c r="A1035" s="276"/>
      <c r="B1035" s="276"/>
      <c r="C1035" s="83" t="s">
        <v>2878</v>
      </c>
      <c r="D1035" s="83"/>
      <c r="E1035" s="84">
        <v>1</v>
      </c>
      <c r="F1035" s="84" t="s">
        <v>6213</v>
      </c>
      <c r="G1035" s="84" t="s">
        <v>6213</v>
      </c>
      <c r="H1035" s="84">
        <v>1</v>
      </c>
      <c r="I1035" s="84" t="s">
        <v>6213</v>
      </c>
      <c r="J1035" s="85" t="s">
        <v>6213</v>
      </c>
      <c r="K1035" s="84">
        <v>0</v>
      </c>
      <c r="L1035" s="84">
        <v>0</v>
      </c>
      <c r="M1035" s="84">
        <v>0</v>
      </c>
      <c r="N1035" s="85">
        <v>2</v>
      </c>
      <c r="O1035" s="86">
        <v>14251</v>
      </c>
    </row>
    <row r="1036" spans="1:15" ht="17">
      <c r="A1036" s="276"/>
      <c r="B1036" s="276"/>
      <c r="C1036" s="83" t="s">
        <v>6515</v>
      </c>
      <c r="D1036" s="83"/>
      <c r="E1036" s="84">
        <v>1</v>
      </c>
      <c r="F1036" s="84" t="s">
        <v>6213</v>
      </c>
      <c r="G1036" s="84" t="s">
        <v>6213</v>
      </c>
      <c r="H1036" s="84" t="s">
        <v>6213</v>
      </c>
      <c r="I1036" s="84" t="s">
        <v>6213</v>
      </c>
      <c r="J1036" s="85" t="s">
        <v>6213</v>
      </c>
      <c r="K1036" s="84">
        <v>0</v>
      </c>
      <c r="L1036" s="84">
        <v>0</v>
      </c>
      <c r="M1036" s="84">
        <v>1</v>
      </c>
      <c r="N1036" s="85">
        <v>0</v>
      </c>
      <c r="O1036" s="86">
        <v>1468</v>
      </c>
    </row>
    <row r="1037" spans="1:15" ht="17">
      <c r="A1037" s="276"/>
      <c r="B1037" s="276"/>
      <c r="C1037" s="83" t="s">
        <v>2879</v>
      </c>
      <c r="D1037" s="83"/>
      <c r="E1037" s="84">
        <v>1</v>
      </c>
      <c r="F1037" s="84" t="s">
        <v>6213</v>
      </c>
      <c r="G1037" s="84" t="s">
        <v>6213</v>
      </c>
      <c r="H1037" s="84" t="s">
        <v>6213</v>
      </c>
      <c r="I1037" s="84" t="s">
        <v>6213</v>
      </c>
      <c r="J1037" s="85" t="s">
        <v>6213</v>
      </c>
      <c r="K1037" s="84">
        <v>0</v>
      </c>
      <c r="L1037" s="84">
        <v>0</v>
      </c>
      <c r="M1037" s="84">
        <v>1</v>
      </c>
      <c r="N1037" s="85">
        <v>0</v>
      </c>
      <c r="O1037" s="86">
        <v>42059</v>
      </c>
    </row>
    <row r="1038" spans="1:15" ht="17">
      <c r="A1038" s="276"/>
      <c r="B1038" s="276"/>
      <c r="C1038" s="83" t="s">
        <v>5678</v>
      </c>
      <c r="D1038" s="83"/>
      <c r="E1038" s="84" t="s">
        <v>6213</v>
      </c>
      <c r="F1038" s="84" t="s">
        <v>6213</v>
      </c>
      <c r="G1038" s="84" t="s">
        <v>6213</v>
      </c>
      <c r="H1038" s="84">
        <v>1</v>
      </c>
      <c r="I1038" s="84" t="s">
        <v>6213</v>
      </c>
      <c r="J1038" s="85" t="s">
        <v>6213</v>
      </c>
      <c r="K1038" s="84">
        <v>1</v>
      </c>
      <c r="L1038" s="84">
        <v>0</v>
      </c>
      <c r="M1038" s="84">
        <v>0</v>
      </c>
      <c r="N1038" s="85">
        <v>0</v>
      </c>
      <c r="O1038" s="86">
        <v>3729</v>
      </c>
    </row>
    <row r="1039" spans="1:15" ht="17">
      <c r="A1039" s="276"/>
      <c r="B1039" s="276"/>
      <c r="C1039" s="83" t="s">
        <v>2880</v>
      </c>
      <c r="D1039" s="83"/>
      <c r="E1039" s="84">
        <v>2</v>
      </c>
      <c r="F1039" s="84" t="s">
        <v>6213</v>
      </c>
      <c r="G1039" s="84" t="s">
        <v>6213</v>
      </c>
      <c r="H1039" s="84" t="s">
        <v>6213</v>
      </c>
      <c r="I1039" s="84" t="s">
        <v>6213</v>
      </c>
      <c r="J1039" s="85" t="s">
        <v>6213</v>
      </c>
      <c r="K1039" s="84">
        <v>0</v>
      </c>
      <c r="L1039" s="84">
        <v>2</v>
      </c>
      <c r="M1039" s="84">
        <v>0</v>
      </c>
      <c r="N1039" s="85">
        <v>0</v>
      </c>
      <c r="O1039" s="86">
        <v>9736</v>
      </c>
    </row>
    <row r="1040" spans="1:15" ht="17">
      <c r="A1040" s="276"/>
      <c r="B1040" s="276"/>
      <c r="C1040" s="83" t="s">
        <v>6516</v>
      </c>
      <c r="D1040" s="83"/>
      <c r="E1040" s="84">
        <v>1</v>
      </c>
      <c r="F1040" s="84" t="s">
        <v>6213</v>
      </c>
      <c r="G1040" s="84" t="s">
        <v>6213</v>
      </c>
      <c r="H1040" s="84" t="s">
        <v>6213</v>
      </c>
      <c r="I1040" s="84" t="s">
        <v>6213</v>
      </c>
      <c r="J1040" s="85" t="s">
        <v>6213</v>
      </c>
      <c r="K1040" s="84">
        <v>0</v>
      </c>
      <c r="L1040" s="84">
        <v>0</v>
      </c>
      <c r="M1040" s="84">
        <v>1</v>
      </c>
      <c r="N1040" s="85">
        <v>0</v>
      </c>
      <c r="O1040" s="86">
        <v>8047</v>
      </c>
    </row>
    <row r="1041" spans="1:15" ht="17">
      <c r="A1041" s="276"/>
      <c r="B1041" s="276"/>
      <c r="C1041" s="83" t="s">
        <v>5680</v>
      </c>
      <c r="D1041" s="83"/>
      <c r="E1041" s="84">
        <v>2</v>
      </c>
      <c r="F1041" s="84">
        <v>2</v>
      </c>
      <c r="G1041" s="84" t="s">
        <v>6213</v>
      </c>
      <c r="H1041" s="84" t="s">
        <v>6213</v>
      </c>
      <c r="I1041" s="84" t="s">
        <v>6213</v>
      </c>
      <c r="J1041" s="85" t="s">
        <v>6213</v>
      </c>
      <c r="K1041" s="84">
        <v>1</v>
      </c>
      <c r="L1041" s="84">
        <v>1</v>
      </c>
      <c r="M1041" s="84">
        <v>0</v>
      </c>
      <c r="N1041" s="85">
        <v>2</v>
      </c>
      <c r="O1041" s="86">
        <v>28427</v>
      </c>
    </row>
    <row r="1042" spans="1:15" ht="17">
      <c r="A1042" s="276"/>
      <c r="B1042" s="276"/>
      <c r="C1042" s="83" t="s">
        <v>5681</v>
      </c>
      <c r="D1042" s="83"/>
      <c r="E1042" s="84">
        <v>1</v>
      </c>
      <c r="F1042" s="84" t="s">
        <v>6213</v>
      </c>
      <c r="G1042" s="84">
        <v>1</v>
      </c>
      <c r="H1042" s="84" t="s">
        <v>6213</v>
      </c>
      <c r="I1042" s="84" t="s">
        <v>6213</v>
      </c>
      <c r="J1042" s="85" t="s">
        <v>6213</v>
      </c>
      <c r="K1042" s="84">
        <v>1</v>
      </c>
      <c r="L1042" s="84">
        <v>0</v>
      </c>
      <c r="M1042" s="84">
        <v>0</v>
      </c>
      <c r="N1042" s="85">
        <v>1</v>
      </c>
      <c r="O1042" s="86">
        <v>10513</v>
      </c>
    </row>
    <row r="1043" spans="1:15" ht="17">
      <c r="A1043" s="276"/>
      <c r="B1043" s="276"/>
      <c r="C1043" s="83" t="s">
        <v>6517</v>
      </c>
      <c r="D1043" s="83"/>
      <c r="E1043" s="84">
        <v>1</v>
      </c>
      <c r="F1043" s="84" t="s">
        <v>6213</v>
      </c>
      <c r="G1043" s="84" t="s">
        <v>6213</v>
      </c>
      <c r="H1043" s="84" t="s">
        <v>6213</v>
      </c>
      <c r="I1043" s="84" t="s">
        <v>6213</v>
      </c>
      <c r="J1043" s="85" t="s">
        <v>6213</v>
      </c>
      <c r="K1043" s="84">
        <v>1</v>
      </c>
      <c r="L1043" s="84">
        <v>0</v>
      </c>
      <c r="M1043" s="84">
        <v>0</v>
      </c>
      <c r="N1043" s="85">
        <v>0</v>
      </c>
      <c r="O1043" s="86">
        <v>5679</v>
      </c>
    </row>
    <row r="1044" spans="1:15" ht="17">
      <c r="A1044" s="276"/>
      <c r="B1044" s="276"/>
      <c r="C1044" s="83" t="s">
        <v>6518</v>
      </c>
      <c r="D1044" s="83"/>
      <c r="E1044" s="84">
        <v>2</v>
      </c>
      <c r="F1044" s="84" t="s">
        <v>6213</v>
      </c>
      <c r="G1044" s="84">
        <v>1</v>
      </c>
      <c r="H1044" s="84" t="s">
        <v>6213</v>
      </c>
      <c r="I1044" s="84" t="s">
        <v>6213</v>
      </c>
      <c r="J1044" s="85" t="s">
        <v>6213</v>
      </c>
      <c r="K1044" s="84">
        <v>1</v>
      </c>
      <c r="L1044" s="84">
        <v>0</v>
      </c>
      <c r="M1044" s="84">
        <v>1</v>
      </c>
      <c r="N1044" s="85">
        <v>1</v>
      </c>
      <c r="O1044" s="86">
        <v>94128</v>
      </c>
    </row>
    <row r="1045" spans="1:15" ht="17">
      <c r="A1045" s="276"/>
      <c r="B1045" s="276"/>
      <c r="C1045" s="83" t="s">
        <v>2883</v>
      </c>
      <c r="D1045" s="83"/>
      <c r="E1045" s="84">
        <v>1</v>
      </c>
      <c r="F1045" s="84" t="s">
        <v>6213</v>
      </c>
      <c r="G1045" s="84" t="s">
        <v>6213</v>
      </c>
      <c r="H1045" s="84" t="s">
        <v>6213</v>
      </c>
      <c r="I1045" s="84">
        <v>1</v>
      </c>
      <c r="J1045" s="85" t="s">
        <v>6213</v>
      </c>
      <c r="K1045" s="84">
        <v>1</v>
      </c>
      <c r="L1045" s="84">
        <v>0</v>
      </c>
      <c r="M1045" s="84">
        <v>1</v>
      </c>
      <c r="N1045" s="85">
        <v>0</v>
      </c>
      <c r="O1045" s="86">
        <v>1692</v>
      </c>
    </row>
    <row r="1046" spans="1:15" ht="17">
      <c r="A1046" s="276"/>
      <c r="B1046" s="276"/>
      <c r="C1046" s="83" t="s">
        <v>6519</v>
      </c>
      <c r="D1046" s="83"/>
      <c r="E1046" s="84" t="s">
        <v>6213</v>
      </c>
      <c r="F1046" s="84">
        <v>1</v>
      </c>
      <c r="G1046" s="84" t="s">
        <v>6213</v>
      </c>
      <c r="H1046" s="84" t="s">
        <v>6213</v>
      </c>
      <c r="I1046" s="84" t="s">
        <v>6213</v>
      </c>
      <c r="J1046" s="85" t="s">
        <v>6213</v>
      </c>
      <c r="K1046" s="84">
        <v>0</v>
      </c>
      <c r="L1046" s="84">
        <v>0</v>
      </c>
      <c r="M1046" s="84">
        <v>1</v>
      </c>
      <c r="N1046" s="85">
        <v>0</v>
      </c>
      <c r="O1046" s="86">
        <v>2221</v>
      </c>
    </row>
    <row r="1047" spans="1:15" ht="17">
      <c r="A1047" s="276"/>
      <c r="B1047" s="276"/>
      <c r="C1047" s="83" t="s">
        <v>6520</v>
      </c>
      <c r="D1047" s="83"/>
      <c r="E1047" s="84">
        <v>1</v>
      </c>
      <c r="F1047" s="84" t="s">
        <v>6213</v>
      </c>
      <c r="G1047" s="84" t="s">
        <v>6213</v>
      </c>
      <c r="H1047" s="84" t="s">
        <v>6213</v>
      </c>
      <c r="I1047" s="84" t="s">
        <v>6213</v>
      </c>
      <c r="J1047" s="85" t="s">
        <v>6213</v>
      </c>
      <c r="K1047" s="84">
        <v>1</v>
      </c>
      <c r="L1047" s="84">
        <v>0</v>
      </c>
      <c r="M1047" s="84">
        <v>0</v>
      </c>
      <c r="N1047" s="85">
        <v>0</v>
      </c>
      <c r="O1047" s="86">
        <v>11846</v>
      </c>
    </row>
    <row r="1048" spans="1:15" ht="17">
      <c r="A1048" s="276"/>
      <c r="B1048" s="276"/>
      <c r="C1048" s="83" t="s">
        <v>2888</v>
      </c>
      <c r="D1048" s="83"/>
      <c r="E1048" s="84">
        <v>1</v>
      </c>
      <c r="F1048" s="84" t="s">
        <v>6213</v>
      </c>
      <c r="G1048" s="84" t="s">
        <v>6213</v>
      </c>
      <c r="H1048" s="84" t="s">
        <v>6213</v>
      </c>
      <c r="I1048" s="84" t="s">
        <v>6213</v>
      </c>
      <c r="J1048" s="85" t="s">
        <v>6213</v>
      </c>
      <c r="K1048" s="84">
        <v>0</v>
      </c>
      <c r="L1048" s="84">
        <v>0</v>
      </c>
      <c r="M1048" s="84">
        <v>1</v>
      </c>
      <c r="N1048" s="85">
        <v>0</v>
      </c>
      <c r="O1048" s="86">
        <v>100884</v>
      </c>
    </row>
    <row r="1049" spans="1:15" ht="17">
      <c r="A1049" s="276"/>
      <c r="B1049" s="276"/>
      <c r="C1049" s="83" t="s">
        <v>2891</v>
      </c>
      <c r="D1049" s="83"/>
      <c r="E1049" s="84">
        <v>1</v>
      </c>
      <c r="F1049" s="84" t="s">
        <v>6213</v>
      </c>
      <c r="G1049" s="84" t="s">
        <v>6213</v>
      </c>
      <c r="H1049" s="84" t="s">
        <v>6213</v>
      </c>
      <c r="I1049" s="84" t="s">
        <v>6213</v>
      </c>
      <c r="J1049" s="85" t="s">
        <v>6213</v>
      </c>
      <c r="K1049" s="84">
        <v>0</v>
      </c>
      <c r="L1049" s="84">
        <v>0</v>
      </c>
      <c r="M1049" s="84">
        <v>0</v>
      </c>
      <c r="N1049" s="85">
        <v>1</v>
      </c>
      <c r="O1049" s="86">
        <v>7350</v>
      </c>
    </row>
    <row r="1050" spans="1:15" ht="17">
      <c r="A1050" s="276"/>
      <c r="B1050" s="276"/>
      <c r="C1050" s="83" t="s">
        <v>2892</v>
      </c>
      <c r="D1050" s="83"/>
      <c r="E1050" s="84">
        <v>1</v>
      </c>
      <c r="F1050" s="84" t="s">
        <v>6213</v>
      </c>
      <c r="G1050" s="84" t="s">
        <v>6213</v>
      </c>
      <c r="H1050" s="84" t="s">
        <v>6213</v>
      </c>
      <c r="I1050" s="84" t="s">
        <v>6213</v>
      </c>
      <c r="J1050" s="85" t="s">
        <v>6213</v>
      </c>
      <c r="K1050" s="84">
        <v>0</v>
      </c>
      <c r="L1050" s="84">
        <v>1</v>
      </c>
      <c r="M1050" s="84">
        <v>0</v>
      </c>
      <c r="N1050" s="85">
        <v>0</v>
      </c>
      <c r="O1050" s="86">
        <v>39689</v>
      </c>
    </row>
    <row r="1051" spans="1:15" ht="17">
      <c r="A1051" s="276"/>
      <c r="B1051" s="276"/>
      <c r="C1051" s="83" t="s">
        <v>6521</v>
      </c>
      <c r="D1051" s="83"/>
      <c r="E1051" s="84">
        <v>1</v>
      </c>
      <c r="F1051" s="84" t="s">
        <v>6213</v>
      </c>
      <c r="G1051" s="84" t="s">
        <v>6213</v>
      </c>
      <c r="H1051" s="84" t="s">
        <v>6213</v>
      </c>
      <c r="I1051" s="84" t="s">
        <v>6213</v>
      </c>
      <c r="J1051" s="85" t="s">
        <v>6213</v>
      </c>
      <c r="K1051" s="84">
        <v>0</v>
      </c>
      <c r="L1051" s="84">
        <v>0</v>
      </c>
      <c r="M1051" s="84">
        <v>1</v>
      </c>
      <c r="N1051" s="85">
        <v>0</v>
      </c>
      <c r="O1051" s="86">
        <v>2891</v>
      </c>
    </row>
    <row r="1052" spans="1:15">
      <c r="A1052" s="276"/>
      <c r="B1052" s="276"/>
      <c r="C1052" s="83" t="s">
        <v>2893</v>
      </c>
      <c r="D1052" s="83"/>
      <c r="E1052" s="84">
        <v>1</v>
      </c>
      <c r="F1052" s="84">
        <v>0</v>
      </c>
      <c r="G1052" s="84">
        <v>0</v>
      </c>
      <c r="H1052" s="84">
        <v>0</v>
      </c>
      <c r="I1052" s="84">
        <v>0</v>
      </c>
      <c r="J1052" s="85">
        <v>0</v>
      </c>
      <c r="K1052" s="84">
        <v>0</v>
      </c>
      <c r="L1052" s="84">
        <v>0</v>
      </c>
      <c r="M1052" s="84">
        <v>0</v>
      </c>
      <c r="N1052" s="85">
        <v>1</v>
      </c>
      <c r="O1052" s="86">
        <v>93507</v>
      </c>
    </row>
    <row r="1053" spans="1:15">
      <c r="A1053" s="276"/>
      <c r="B1053" s="276"/>
      <c r="C1053" s="83" t="s">
        <v>2894</v>
      </c>
      <c r="D1053" s="83"/>
      <c r="E1053" s="84">
        <v>3</v>
      </c>
      <c r="F1053" s="84">
        <v>0</v>
      </c>
      <c r="G1053" s="84">
        <v>0</v>
      </c>
      <c r="H1053" s="84">
        <v>0</v>
      </c>
      <c r="I1053" s="84">
        <v>0</v>
      </c>
      <c r="J1053" s="85">
        <v>0</v>
      </c>
      <c r="K1053" s="84">
        <v>0</v>
      </c>
      <c r="L1053" s="84">
        <v>0</v>
      </c>
      <c r="M1053" s="84">
        <v>2</v>
      </c>
      <c r="N1053" s="85">
        <v>1</v>
      </c>
      <c r="O1053" s="86">
        <v>55105</v>
      </c>
    </row>
    <row r="1054" spans="1:15">
      <c r="A1054" s="276"/>
      <c r="B1054" s="276"/>
      <c r="C1054" s="83" t="s">
        <v>1923</v>
      </c>
      <c r="D1054" s="83"/>
      <c r="E1054" s="84">
        <v>1</v>
      </c>
      <c r="F1054" s="84">
        <v>0</v>
      </c>
      <c r="G1054" s="84">
        <v>0</v>
      </c>
      <c r="H1054" s="84">
        <v>0</v>
      </c>
      <c r="I1054" s="84">
        <v>0</v>
      </c>
      <c r="J1054" s="85">
        <v>0</v>
      </c>
      <c r="K1054" s="84">
        <v>0</v>
      </c>
      <c r="L1054" s="84">
        <v>1</v>
      </c>
      <c r="M1054" s="84">
        <v>0</v>
      </c>
      <c r="N1054" s="85">
        <v>0</v>
      </c>
      <c r="O1054" s="86">
        <v>1724</v>
      </c>
    </row>
    <row r="1055" spans="1:15">
      <c r="A1055" s="276"/>
      <c r="B1055" s="276"/>
      <c r="C1055" s="83" t="s">
        <v>6522</v>
      </c>
      <c r="D1055" s="83"/>
      <c r="E1055" s="84">
        <v>1</v>
      </c>
      <c r="F1055" s="84">
        <v>0</v>
      </c>
      <c r="G1055" s="84">
        <v>0</v>
      </c>
      <c r="H1055" s="84">
        <v>0</v>
      </c>
      <c r="I1055" s="84">
        <v>0</v>
      </c>
      <c r="J1055" s="85">
        <v>0</v>
      </c>
      <c r="K1055" s="84">
        <v>1</v>
      </c>
      <c r="L1055" s="84">
        <v>0</v>
      </c>
      <c r="M1055" s="84">
        <v>0</v>
      </c>
      <c r="N1055" s="85">
        <v>0</v>
      </c>
      <c r="O1055" s="86">
        <v>5421</v>
      </c>
    </row>
    <row r="1056" spans="1:15">
      <c r="A1056" s="276"/>
      <c r="B1056" s="276"/>
      <c r="C1056" s="83" t="s">
        <v>6523</v>
      </c>
      <c r="D1056" s="83"/>
      <c r="E1056" s="84">
        <v>17</v>
      </c>
      <c r="F1056" s="84">
        <v>1</v>
      </c>
      <c r="G1056" s="84">
        <v>13</v>
      </c>
      <c r="H1056" s="84">
        <v>2</v>
      </c>
      <c r="I1056" s="84">
        <v>2</v>
      </c>
      <c r="J1056" s="85">
        <v>0</v>
      </c>
      <c r="K1056" s="84">
        <v>4</v>
      </c>
      <c r="L1056" s="84">
        <v>9</v>
      </c>
      <c r="M1056" s="84">
        <v>12</v>
      </c>
      <c r="N1056" s="85">
        <v>10</v>
      </c>
      <c r="O1056" s="86">
        <v>659616</v>
      </c>
    </row>
    <row r="1057" spans="1:15" ht="17">
      <c r="A1057" s="276"/>
      <c r="B1057" s="276"/>
      <c r="C1057" s="83" t="s">
        <v>2592</v>
      </c>
      <c r="D1057" s="83"/>
      <c r="E1057" s="84">
        <v>1</v>
      </c>
      <c r="F1057" s="84" t="s">
        <v>6213</v>
      </c>
      <c r="G1057" s="84" t="s">
        <v>6213</v>
      </c>
      <c r="H1057" s="84" t="s">
        <v>6213</v>
      </c>
      <c r="I1057" s="84" t="s">
        <v>6213</v>
      </c>
      <c r="J1057" s="85" t="s">
        <v>6213</v>
      </c>
      <c r="K1057" s="84">
        <v>0</v>
      </c>
      <c r="L1057" s="84">
        <v>0</v>
      </c>
      <c r="M1057" s="84">
        <v>0</v>
      </c>
      <c r="N1057" s="85">
        <v>1</v>
      </c>
      <c r="O1057" s="86">
        <v>4844</v>
      </c>
    </row>
    <row r="1058" spans="1:15" ht="17">
      <c r="A1058" s="276"/>
      <c r="B1058" s="276"/>
      <c r="C1058" s="83" t="s">
        <v>2895</v>
      </c>
      <c r="D1058" s="83"/>
      <c r="E1058" s="84">
        <v>1</v>
      </c>
      <c r="F1058" s="84" t="s">
        <v>6213</v>
      </c>
      <c r="G1058" s="84" t="s">
        <v>6213</v>
      </c>
      <c r="H1058" s="84" t="s">
        <v>6213</v>
      </c>
      <c r="I1058" s="84" t="s">
        <v>6213</v>
      </c>
      <c r="J1058" s="85" t="s">
        <v>6213</v>
      </c>
      <c r="K1058" s="84">
        <v>0</v>
      </c>
      <c r="L1058" s="84">
        <v>0</v>
      </c>
      <c r="M1058" s="84">
        <v>0</v>
      </c>
      <c r="N1058" s="85">
        <v>1</v>
      </c>
      <c r="O1058" s="86">
        <v>15756</v>
      </c>
    </row>
    <row r="1059" spans="1:15" ht="17">
      <c r="A1059" s="276"/>
      <c r="B1059" s="276"/>
      <c r="C1059" s="83" t="s">
        <v>6524</v>
      </c>
      <c r="D1059" s="83"/>
      <c r="E1059" s="84" t="s">
        <v>6213</v>
      </c>
      <c r="F1059" s="84" t="s">
        <v>6213</v>
      </c>
      <c r="G1059" s="84" t="s">
        <v>6213</v>
      </c>
      <c r="H1059" s="84" t="s">
        <v>6213</v>
      </c>
      <c r="I1059" s="84" t="s">
        <v>6213</v>
      </c>
      <c r="J1059" s="85">
        <v>1</v>
      </c>
      <c r="K1059" s="84">
        <v>0</v>
      </c>
      <c r="L1059" s="84">
        <v>0</v>
      </c>
      <c r="M1059" s="84">
        <v>0</v>
      </c>
      <c r="N1059" s="85">
        <v>1</v>
      </c>
      <c r="O1059" s="86">
        <v>3818</v>
      </c>
    </row>
    <row r="1060" spans="1:15" ht="17">
      <c r="A1060" s="276"/>
      <c r="B1060" s="276"/>
      <c r="C1060" s="83" t="s">
        <v>6525</v>
      </c>
      <c r="D1060" s="83"/>
      <c r="E1060" s="84">
        <v>1</v>
      </c>
      <c r="F1060" s="84" t="s">
        <v>6213</v>
      </c>
      <c r="G1060" s="84" t="s">
        <v>6213</v>
      </c>
      <c r="H1060" s="84" t="s">
        <v>6213</v>
      </c>
      <c r="I1060" s="84" t="s">
        <v>6213</v>
      </c>
      <c r="J1060" s="85" t="s">
        <v>6213</v>
      </c>
      <c r="K1060" s="84">
        <v>0</v>
      </c>
      <c r="L1060" s="84">
        <v>0</v>
      </c>
      <c r="M1060" s="84">
        <v>1</v>
      </c>
      <c r="N1060" s="85">
        <v>0</v>
      </c>
      <c r="O1060" s="86">
        <v>12105</v>
      </c>
    </row>
    <row r="1061" spans="1:15" ht="17">
      <c r="A1061" s="276"/>
      <c r="B1061" s="276"/>
      <c r="C1061" s="83" t="s">
        <v>2896</v>
      </c>
      <c r="D1061" s="83"/>
      <c r="E1061" s="84">
        <v>2</v>
      </c>
      <c r="F1061" s="84" t="s">
        <v>6213</v>
      </c>
      <c r="G1061" s="84" t="s">
        <v>6213</v>
      </c>
      <c r="H1061" s="84" t="s">
        <v>6213</v>
      </c>
      <c r="I1061" s="84" t="s">
        <v>6213</v>
      </c>
      <c r="J1061" s="85" t="s">
        <v>6213</v>
      </c>
      <c r="K1061" s="84">
        <v>0</v>
      </c>
      <c r="L1061" s="84">
        <v>2</v>
      </c>
      <c r="M1061" s="84">
        <v>0</v>
      </c>
      <c r="N1061" s="85">
        <v>0</v>
      </c>
      <c r="O1061" s="86">
        <v>48098</v>
      </c>
    </row>
    <row r="1062" spans="1:15" ht="17">
      <c r="A1062" s="276"/>
      <c r="B1062" s="276"/>
      <c r="C1062" s="83" t="s">
        <v>2897</v>
      </c>
      <c r="D1062" s="83"/>
      <c r="E1062" s="84">
        <v>4</v>
      </c>
      <c r="F1062" s="84" t="s">
        <v>6213</v>
      </c>
      <c r="G1062" s="84">
        <v>1</v>
      </c>
      <c r="H1062" s="84" t="s">
        <v>6213</v>
      </c>
      <c r="I1062" s="84" t="s">
        <v>6213</v>
      </c>
      <c r="J1062" s="85" t="s">
        <v>6213</v>
      </c>
      <c r="K1062" s="84">
        <v>2</v>
      </c>
      <c r="L1062" s="84">
        <v>0</v>
      </c>
      <c r="M1062" s="84">
        <v>2</v>
      </c>
      <c r="N1062" s="85">
        <v>1</v>
      </c>
      <c r="O1062" s="86">
        <v>32046</v>
      </c>
    </row>
    <row r="1063" spans="1:15" ht="17">
      <c r="A1063" s="276"/>
      <c r="B1063" s="276"/>
      <c r="C1063" s="83" t="s">
        <v>5686</v>
      </c>
      <c r="D1063" s="83"/>
      <c r="E1063" s="84">
        <v>1</v>
      </c>
      <c r="F1063" s="84" t="s">
        <v>6213</v>
      </c>
      <c r="G1063" s="84" t="s">
        <v>6213</v>
      </c>
      <c r="H1063" s="84" t="s">
        <v>6213</v>
      </c>
      <c r="I1063" s="84" t="s">
        <v>6213</v>
      </c>
      <c r="J1063" s="85">
        <v>1</v>
      </c>
      <c r="K1063" s="84">
        <v>0</v>
      </c>
      <c r="L1063" s="84">
        <v>2</v>
      </c>
      <c r="M1063" s="84">
        <v>0</v>
      </c>
      <c r="N1063" s="85">
        <v>0</v>
      </c>
      <c r="O1063" s="86">
        <v>5248</v>
      </c>
    </row>
    <row r="1064" spans="1:15" ht="17">
      <c r="A1064" s="276"/>
      <c r="B1064" s="276"/>
      <c r="C1064" s="83" t="s">
        <v>2898</v>
      </c>
      <c r="D1064" s="83"/>
      <c r="E1064" s="84">
        <v>1</v>
      </c>
      <c r="F1064" s="84">
        <v>1</v>
      </c>
      <c r="G1064" s="84" t="s">
        <v>6213</v>
      </c>
      <c r="H1064" s="84" t="s">
        <v>6213</v>
      </c>
      <c r="I1064" s="84" t="s">
        <v>6213</v>
      </c>
      <c r="J1064" s="85" t="s">
        <v>6213</v>
      </c>
      <c r="K1064" s="84">
        <v>1</v>
      </c>
      <c r="L1064" s="84">
        <v>0</v>
      </c>
      <c r="M1064" s="84">
        <v>1</v>
      </c>
      <c r="N1064" s="85">
        <v>0</v>
      </c>
      <c r="O1064" s="86">
        <v>9576</v>
      </c>
    </row>
    <row r="1065" spans="1:15" ht="17">
      <c r="A1065" s="276"/>
      <c r="B1065" s="276"/>
      <c r="C1065" s="83" t="s">
        <v>2899</v>
      </c>
      <c r="D1065" s="83"/>
      <c r="E1065" s="84">
        <v>2</v>
      </c>
      <c r="F1065" s="84" t="s">
        <v>6213</v>
      </c>
      <c r="G1065" s="84" t="s">
        <v>6213</v>
      </c>
      <c r="H1065" s="84" t="s">
        <v>6213</v>
      </c>
      <c r="I1065" s="84">
        <v>1</v>
      </c>
      <c r="J1065" s="85" t="s">
        <v>6213</v>
      </c>
      <c r="K1065" s="84">
        <v>0</v>
      </c>
      <c r="L1065" s="84">
        <v>1</v>
      </c>
      <c r="M1065" s="84">
        <v>1</v>
      </c>
      <c r="N1065" s="85">
        <v>1</v>
      </c>
      <c r="O1065" s="86">
        <v>12111</v>
      </c>
    </row>
    <row r="1066" spans="1:15" ht="17">
      <c r="A1066" s="276"/>
      <c r="B1066" s="276"/>
      <c r="C1066" s="83" t="s">
        <v>6526</v>
      </c>
      <c r="D1066" s="83"/>
      <c r="E1066" s="84">
        <v>1</v>
      </c>
      <c r="F1066" s="84" t="s">
        <v>6213</v>
      </c>
      <c r="G1066" s="84" t="s">
        <v>6213</v>
      </c>
      <c r="H1066" s="84" t="s">
        <v>6213</v>
      </c>
      <c r="I1066" s="84" t="s">
        <v>6213</v>
      </c>
      <c r="J1066" s="85" t="s">
        <v>6213</v>
      </c>
      <c r="K1066" s="84">
        <v>0</v>
      </c>
      <c r="L1066" s="84">
        <v>0</v>
      </c>
      <c r="M1066" s="84">
        <v>1</v>
      </c>
      <c r="N1066" s="85">
        <v>0</v>
      </c>
      <c r="O1066" s="86">
        <v>3257</v>
      </c>
    </row>
    <row r="1067" spans="1:15" ht="17">
      <c r="A1067" s="276"/>
      <c r="B1067" s="276"/>
      <c r="C1067" s="83" t="s">
        <v>2900</v>
      </c>
      <c r="D1067" s="83"/>
      <c r="E1067" s="84">
        <v>4</v>
      </c>
      <c r="F1067" s="84" t="s">
        <v>6213</v>
      </c>
      <c r="G1067" s="84" t="s">
        <v>6213</v>
      </c>
      <c r="H1067" s="84" t="s">
        <v>6213</v>
      </c>
      <c r="I1067" s="84" t="s">
        <v>6213</v>
      </c>
      <c r="J1067" s="85" t="s">
        <v>6213</v>
      </c>
      <c r="K1067" s="84">
        <v>0</v>
      </c>
      <c r="L1067" s="84">
        <v>4</v>
      </c>
      <c r="M1067" s="84">
        <v>0</v>
      </c>
      <c r="N1067" s="85">
        <v>0</v>
      </c>
      <c r="O1067" s="86">
        <v>80708</v>
      </c>
    </row>
    <row r="1068" spans="1:15" ht="17">
      <c r="A1068" s="276"/>
      <c r="B1068" s="276"/>
      <c r="C1068" s="83" t="s">
        <v>2081</v>
      </c>
      <c r="D1068" s="83"/>
      <c r="E1068" s="84">
        <v>1</v>
      </c>
      <c r="F1068" s="84" t="s">
        <v>6213</v>
      </c>
      <c r="G1068" s="84" t="s">
        <v>6213</v>
      </c>
      <c r="H1068" s="84" t="s">
        <v>6213</v>
      </c>
      <c r="I1068" s="84" t="s">
        <v>6213</v>
      </c>
      <c r="J1068" s="85" t="s">
        <v>6213</v>
      </c>
      <c r="K1068" s="84">
        <v>0</v>
      </c>
      <c r="L1068" s="84">
        <v>0</v>
      </c>
      <c r="M1068" s="84">
        <v>0</v>
      </c>
      <c r="N1068" s="85">
        <v>1</v>
      </c>
      <c r="O1068" s="86">
        <v>20048</v>
      </c>
    </row>
    <row r="1069" spans="1:15" ht="17">
      <c r="A1069" s="276"/>
      <c r="B1069" s="276"/>
      <c r="C1069" s="83" t="s">
        <v>2901</v>
      </c>
      <c r="D1069" s="83"/>
      <c r="E1069" s="84">
        <v>1</v>
      </c>
      <c r="F1069" s="84" t="s">
        <v>6213</v>
      </c>
      <c r="G1069" s="84" t="s">
        <v>6213</v>
      </c>
      <c r="H1069" s="84" t="s">
        <v>6213</v>
      </c>
      <c r="I1069" s="84" t="s">
        <v>6213</v>
      </c>
      <c r="J1069" s="85" t="s">
        <v>6213</v>
      </c>
      <c r="K1069" s="84">
        <v>0</v>
      </c>
      <c r="L1069" s="84">
        <v>0</v>
      </c>
      <c r="M1069" s="84">
        <v>0</v>
      </c>
      <c r="N1069" s="85">
        <v>1</v>
      </c>
      <c r="O1069" s="86">
        <v>94842</v>
      </c>
    </row>
    <row r="1070" spans="1:15" ht="17">
      <c r="A1070" s="276"/>
      <c r="B1070" s="276"/>
      <c r="C1070" s="83" t="s">
        <v>2902</v>
      </c>
      <c r="D1070" s="83"/>
      <c r="E1070" s="84">
        <v>1</v>
      </c>
      <c r="F1070" s="84" t="s">
        <v>6213</v>
      </c>
      <c r="G1070" s="84" t="s">
        <v>6213</v>
      </c>
      <c r="H1070" s="84" t="s">
        <v>6213</v>
      </c>
      <c r="I1070" s="84" t="s">
        <v>6213</v>
      </c>
      <c r="J1070" s="85" t="s">
        <v>6213</v>
      </c>
      <c r="K1070" s="84">
        <v>0</v>
      </c>
      <c r="L1070" s="84">
        <v>1</v>
      </c>
      <c r="M1070" s="84">
        <v>0</v>
      </c>
      <c r="N1070" s="85">
        <v>0</v>
      </c>
      <c r="O1070" s="86">
        <v>30178</v>
      </c>
    </row>
    <row r="1071" spans="1:15" ht="17">
      <c r="A1071" s="276"/>
      <c r="B1071" s="276"/>
      <c r="C1071" s="83" t="s">
        <v>6527</v>
      </c>
      <c r="D1071" s="83"/>
      <c r="E1071" s="84">
        <v>1</v>
      </c>
      <c r="F1071" s="84" t="s">
        <v>6213</v>
      </c>
      <c r="G1071" s="84" t="s">
        <v>6213</v>
      </c>
      <c r="H1071" s="84" t="s">
        <v>6213</v>
      </c>
      <c r="I1071" s="84" t="s">
        <v>6213</v>
      </c>
      <c r="J1071" s="85" t="s">
        <v>6213</v>
      </c>
      <c r="K1071" s="84">
        <v>0</v>
      </c>
      <c r="L1071" s="84">
        <v>1</v>
      </c>
      <c r="M1071" s="84">
        <v>0</v>
      </c>
      <c r="N1071" s="85">
        <v>0</v>
      </c>
      <c r="O1071" s="86">
        <v>7827</v>
      </c>
    </row>
    <row r="1072" spans="1:15" ht="17">
      <c r="A1072" s="276"/>
      <c r="B1072" s="276"/>
      <c r="C1072" s="83" t="s">
        <v>6528</v>
      </c>
      <c r="D1072" s="83"/>
      <c r="E1072" s="84" t="s">
        <v>6213</v>
      </c>
      <c r="F1072" s="84" t="s">
        <v>6213</v>
      </c>
      <c r="G1072" s="84" t="s">
        <v>6213</v>
      </c>
      <c r="H1072" s="84" t="s">
        <v>6213</v>
      </c>
      <c r="I1072" s="84">
        <v>1</v>
      </c>
      <c r="J1072" s="85" t="s">
        <v>6213</v>
      </c>
      <c r="K1072" s="84">
        <v>0</v>
      </c>
      <c r="L1072" s="84">
        <v>1</v>
      </c>
      <c r="M1072" s="84">
        <v>0</v>
      </c>
      <c r="N1072" s="85">
        <v>0</v>
      </c>
      <c r="O1072" s="86">
        <v>10133</v>
      </c>
    </row>
    <row r="1073" spans="1:15" ht="17">
      <c r="A1073" s="276"/>
      <c r="B1073" s="276"/>
      <c r="C1073" s="83" t="s">
        <v>6529</v>
      </c>
      <c r="D1073" s="83"/>
      <c r="E1073" s="84">
        <v>2</v>
      </c>
      <c r="F1073" s="84" t="s">
        <v>6213</v>
      </c>
      <c r="G1073" s="84" t="s">
        <v>6213</v>
      </c>
      <c r="H1073" s="84" t="s">
        <v>6213</v>
      </c>
      <c r="I1073" s="84" t="s">
        <v>6213</v>
      </c>
      <c r="J1073" s="85" t="s">
        <v>6213</v>
      </c>
      <c r="K1073" s="84">
        <v>0</v>
      </c>
      <c r="L1073" s="84">
        <v>0</v>
      </c>
      <c r="M1073" s="84">
        <v>2</v>
      </c>
      <c r="N1073" s="85">
        <v>0</v>
      </c>
      <c r="O1073" s="86">
        <v>5595</v>
      </c>
    </row>
    <row r="1074" spans="1:15" ht="17">
      <c r="A1074" s="276"/>
      <c r="B1074" s="276"/>
      <c r="C1074" s="83" t="s">
        <v>2903</v>
      </c>
      <c r="D1074" s="83"/>
      <c r="E1074" s="84">
        <v>2</v>
      </c>
      <c r="F1074" s="84" t="s">
        <v>6213</v>
      </c>
      <c r="G1074" s="84" t="s">
        <v>6213</v>
      </c>
      <c r="H1074" s="84" t="s">
        <v>6213</v>
      </c>
      <c r="I1074" s="84" t="s">
        <v>6213</v>
      </c>
      <c r="J1074" s="85" t="s">
        <v>6213</v>
      </c>
      <c r="K1074" s="84">
        <v>1</v>
      </c>
      <c r="L1074" s="84">
        <v>0</v>
      </c>
      <c r="M1074" s="84">
        <v>1</v>
      </c>
      <c r="N1074" s="85">
        <v>0</v>
      </c>
      <c r="O1074" s="86">
        <v>14480</v>
      </c>
    </row>
    <row r="1075" spans="1:15" ht="17">
      <c r="A1075" s="276"/>
      <c r="B1075" s="276"/>
      <c r="C1075" s="83" t="s">
        <v>2547</v>
      </c>
      <c r="D1075" s="83"/>
      <c r="E1075" s="84" t="s">
        <v>6213</v>
      </c>
      <c r="F1075" s="84" t="s">
        <v>6213</v>
      </c>
      <c r="G1075" s="84" t="s">
        <v>6213</v>
      </c>
      <c r="H1075" s="84" t="s">
        <v>6213</v>
      </c>
      <c r="I1075" s="84" t="s">
        <v>6213</v>
      </c>
      <c r="J1075" s="85">
        <v>1</v>
      </c>
      <c r="K1075" s="84">
        <v>0</v>
      </c>
      <c r="L1075" s="84">
        <v>0</v>
      </c>
      <c r="M1075" s="84">
        <v>1</v>
      </c>
      <c r="N1075" s="85">
        <v>0</v>
      </c>
      <c r="O1075" s="86">
        <v>4077</v>
      </c>
    </row>
    <row r="1076" spans="1:15" ht="17">
      <c r="A1076" s="276"/>
      <c r="B1076" s="276"/>
      <c r="C1076" s="83" t="s">
        <v>2292</v>
      </c>
      <c r="D1076" s="83"/>
      <c r="E1076" s="84">
        <v>1</v>
      </c>
      <c r="F1076" s="84" t="s">
        <v>6213</v>
      </c>
      <c r="G1076" s="84" t="s">
        <v>6213</v>
      </c>
      <c r="H1076" s="84" t="s">
        <v>6213</v>
      </c>
      <c r="I1076" s="84" t="s">
        <v>6213</v>
      </c>
      <c r="J1076" s="85" t="s">
        <v>6213</v>
      </c>
      <c r="K1076" s="84">
        <v>0</v>
      </c>
      <c r="L1076" s="84">
        <v>0</v>
      </c>
      <c r="M1076" s="84">
        <v>0</v>
      </c>
      <c r="N1076" s="85">
        <v>1</v>
      </c>
      <c r="O1076" s="86">
        <v>26282</v>
      </c>
    </row>
    <row r="1077" spans="1:15" ht="17">
      <c r="A1077" s="276"/>
      <c r="B1077" s="276"/>
      <c r="C1077" s="83" t="s">
        <v>2904</v>
      </c>
      <c r="D1077" s="83"/>
      <c r="E1077" s="84">
        <v>1</v>
      </c>
      <c r="F1077" s="84" t="s">
        <v>6213</v>
      </c>
      <c r="G1077" s="84" t="s">
        <v>6213</v>
      </c>
      <c r="H1077" s="84" t="s">
        <v>6213</v>
      </c>
      <c r="I1077" s="84" t="s">
        <v>6213</v>
      </c>
      <c r="J1077" s="85" t="s">
        <v>6213</v>
      </c>
      <c r="K1077" s="84">
        <v>0</v>
      </c>
      <c r="L1077" s="84">
        <v>1</v>
      </c>
      <c r="M1077" s="84">
        <v>0</v>
      </c>
      <c r="N1077" s="85">
        <v>0</v>
      </c>
      <c r="O1077" s="86">
        <v>3692</v>
      </c>
    </row>
    <row r="1078" spans="1:15" ht="17">
      <c r="A1078" s="276"/>
      <c r="B1078" s="276"/>
      <c r="C1078" s="83" t="s">
        <v>2905</v>
      </c>
      <c r="D1078" s="83"/>
      <c r="E1078" s="84">
        <v>1</v>
      </c>
      <c r="F1078" s="84" t="s">
        <v>6213</v>
      </c>
      <c r="G1078" s="84" t="s">
        <v>6213</v>
      </c>
      <c r="H1078" s="84" t="s">
        <v>6213</v>
      </c>
      <c r="I1078" s="84" t="s">
        <v>6213</v>
      </c>
      <c r="J1078" s="85" t="s">
        <v>6213</v>
      </c>
      <c r="K1078" s="84">
        <v>0</v>
      </c>
      <c r="L1078" s="84">
        <v>1</v>
      </c>
      <c r="M1078" s="84">
        <v>0</v>
      </c>
      <c r="N1078" s="85">
        <v>0</v>
      </c>
      <c r="O1078" s="86">
        <v>2887</v>
      </c>
    </row>
    <row r="1079" spans="1:15" ht="17">
      <c r="A1079" s="276"/>
      <c r="B1079" s="276"/>
      <c r="C1079" s="83" t="s">
        <v>2906</v>
      </c>
      <c r="D1079" s="83"/>
      <c r="E1079" s="84">
        <v>1</v>
      </c>
      <c r="F1079" s="84" t="s">
        <v>6213</v>
      </c>
      <c r="G1079" s="84" t="s">
        <v>6213</v>
      </c>
      <c r="H1079" s="84" t="s">
        <v>6213</v>
      </c>
      <c r="I1079" s="84" t="s">
        <v>6213</v>
      </c>
      <c r="J1079" s="85" t="s">
        <v>6213</v>
      </c>
      <c r="K1079" s="84">
        <v>0</v>
      </c>
      <c r="L1079" s="84">
        <v>0</v>
      </c>
      <c r="M1079" s="84">
        <v>0</v>
      </c>
      <c r="N1079" s="85">
        <v>1</v>
      </c>
      <c r="O1079" s="86">
        <v>36498</v>
      </c>
    </row>
    <row r="1080" spans="1:15" ht="17">
      <c r="A1080" s="276"/>
      <c r="B1080" s="276"/>
      <c r="C1080" s="83" t="s">
        <v>6530</v>
      </c>
      <c r="D1080" s="83"/>
      <c r="E1080" s="84">
        <v>2</v>
      </c>
      <c r="F1080" s="84" t="s">
        <v>6213</v>
      </c>
      <c r="G1080" s="84" t="s">
        <v>6213</v>
      </c>
      <c r="H1080" s="84" t="s">
        <v>6213</v>
      </c>
      <c r="I1080" s="84" t="s">
        <v>6213</v>
      </c>
      <c r="J1080" s="85" t="s">
        <v>6213</v>
      </c>
      <c r="K1080" s="84">
        <v>0</v>
      </c>
      <c r="L1080" s="84">
        <v>1</v>
      </c>
      <c r="M1080" s="84">
        <v>1</v>
      </c>
      <c r="N1080" s="85">
        <v>0</v>
      </c>
      <c r="O1080" s="86">
        <v>11126</v>
      </c>
    </row>
    <row r="1081" spans="1:15" ht="17">
      <c r="A1081" s="276"/>
      <c r="B1081" s="276"/>
      <c r="C1081" s="83" t="s">
        <v>6531</v>
      </c>
      <c r="D1081" s="83"/>
      <c r="E1081" s="84">
        <v>1</v>
      </c>
      <c r="F1081" s="84" t="s">
        <v>6213</v>
      </c>
      <c r="G1081" s="84" t="s">
        <v>6213</v>
      </c>
      <c r="H1081" s="84" t="s">
        <v>6213</v>
      </c>
      <c r="I1081" s="84" t="s">
        <v>6213</v>
      </c>
      <c r="J1081" s="85" t="s">
        <v>6213</v>
      </c>
      <c r="K1081" s="84">
        <v>1</v>
      </c>
      <c r="L1081" s="84">
        <v>0</v>
      </c>
      <c r="M1081" s="84">
        <v>0</v>
      </c>
      <c r="N1081" s="85">
        <v>0</v>
      </c>
      <c r="O1081" s="86">
        <v>202513</v>
      </c>
    </row>
    <row r="1082" spans="1:15" ht="17">
      <c r="A1082" s="276"/>
      <c r="B1082" s="276"/>
      <c r="C1082" s="83" t="s">
        <v>2907</v>
      </c>
      <c r="D1082" s="83"/>
      <c r="E1082" s="84">
        <v>1</v>
      </c>
      <c r="F1082" s="84" t="s">
        <v>6213</v>
      </c>
      <c r="G1082" s="84" t="s">
        <v>6213</v>
      </c>
      <c r="H1082" s="84" t="s">
        <v>6213</v>
      </c>
      <c r="I1082" s="84" t="s">
        <v>6213</v>
      </c>
      <c r="J1082" s="85" t="s">
        <v>6213</v>
      </c>
      <c r="K1082" s="84">
        <v>0</v>
      </c>
      <c r="L1082" s="84">
        <v>1</v>
      </c>
      <c r="M1082" s="84">
        <v>0</v>
      </c>
      <c r="N1082" s="85">
        <v>0</v>
      </c>
      <c r="O1082" s="86">
        <v>15913</v>
      </c>
    </row>
    <row r="1083" spans="1:15" ht="17">
      <c r="A1083" s="276"/>
      <c r="B1083" s="276"/>
      <c r="C1083" s="83" t="s">
        <v>3869</v>
      </c>
      <c r="D1083" s="83"/>
      <c r="E1083" s="84" t="s">
        <v>6213</v>
      </c>
      <c r="F1083" s="84" t="s">
        <v>6213</v>
      </c>
      <c r="G1083" s="84" t="s">
        <v>6213</v>
      </c>
      <c r="H1083" s="84" t="s">
        <v>6213</v>
      </c>
      <c r="I1083" s="84" t="s">
        <v>6213</v>
      </c>
      <c r="J1083" s="85">
        <v>1</v>
      </c>
      <c r="K1083" s="84">
        <v>0</v>
      </c>
      <c r="L1083" s="84">
        <v>0</v>
      </c>
      <c r="M1083" s="84">
        <v>0</v>
      </c>
      <c r="N1083" s="85">
        <v>1</v>
      </c>
      <c r="O1083" s="86">
        <v>8415</v>
      </c>
    </row>
    <row r="1084" spans="1:15" ht="17">
      <c r="A1084" s="276"/>
      <c r="B1084" s="276"/>
      <c r="C1084" s="83" t="s">
        <v>5689</v>
      </c>
      <c r="D1084" s="83"/>
      <c r="E1084" s="84">
        <v>2</v>
      </c>
      <c r="F1084" s="84" t="s">
        <v>6213</v>
      </c>
      <c r="G1084" s="84" t="s">
        <v>6213</v>
      </c>
      <c r="H1084" s="84" t="s">
        <v>6213</v>
      </c>
      <c r="I1084" s="84" t="s">
        <v>6213</v>
      </c>
      <c r="J1084" s="85" t="s">
        <v>6213</v>
      </c>
      <c r="K1084" s="84">
        <v>0</v>
      </c>
      <c r="L1084" s="84">
        <v>0</v>
      </c>
      <c r="M1084" s="84">
        <v>1</v>
      </c>
      <c r="N1084" s="85">
        <v>1</v>
      </c>
      <c r="O1084" s="86">
        <v>5127</v>
      </c>
    </row>
    <row r="1085" spans="1:15" ht="17">
      <c r="A1085" s="276"/>
      <c r="B1085" s="276"/>
      <c r="C1085" s="83" t="s">
        <v>6532</v>
      </c>
      <c r="D1085" s="83"/>
      <c r="E1085" s="84" t="s">
        <v>6213</v>
      </c>
      <c r="F1085" s="84">
        <v>1</v>
      </c>
      <c r="G1085" s="84" t="s">
        <v>6213</v>
      </c>
      <c r="H1085" s="84" t="s">
        <v>6213</v>
      </c>
      <c r="I1085" s="84" t="s">
        <v>6213</v>
      </c>
      <c r="J1085" s="85" t="s">
        <v>6213</v>
      </c>
      <c r="K1085" s="84">
        <v>0</v>
      </c>
      <c r="L1085" s="84">
        <v>0</v>
      </c>
      <c r="M1085" s="84">
        <v>0</v>
      </c>
      <c r="N1085" s="85">
        <v>1</v>
      </c>
      <c r="O1085" s="86">
        <v>21867</v>
      </c>
    </row>
    <row r="1086" spans="1:15" ht="17">
      <c r="A1086" s="276"/>
      <c r="B1086" s="276"/>
      <c r="C1086" s="83" t="s">
        <v>6533</v>
      </c>
      <c r="D1086" s="83"/>
      <c r="E1086" s="84">
        <v>1</v>
      </c>
      <c r="F1086" s="84">
        <v>2</v>
      </c>
      <c r="G1086" s="84">
        <v>1</v>
      </c>
      <c r="H1086" s="84" t="s">
        <v>6213</v>
      </c>
      <c r="I1086" s="84" t="s">
        <v>6213</v>
      </c>
      <c r="J1086" s="85" t="s">
        <v>6213</v>
      </c>
      <c r="K1086" s="84">
        <v>0</v>
      </c>
      <c r="L1086" s="84">
        <v>3</v>
      </c>
      <c r="M1086" s="84">
        <v>1</v>
      </c>
      <c r="N1086" s="85">
        <v>0</v>
      </c>
      <c r="O1086" s="86">
        <v>21514</v>
      </c>
    </row>
    <row r="1087" spans="1:15" ht="17">
      <c r="A1087" s="276"/>
      <c r="B1087" s="276"/>
      <c r="C1087" s="83" t="s">
        <v>5692</v>
      </c>
      <c r="D1087" s="83"/>
      <c r="E1087" s="84">
        <v>1</v>
      </c>
      <c r="F1087" s="84" t="s">
        <v>6213</v>
      </c>
      <c r="G1087" s="84" t="s">
        <v>6213</v>
      </c>
      <c r="H1087" s="84" t="s">
        <v>6213</v>
      </c>
      <c r="I1087" s="84" t="s">
        <v>6213</v>
      </c>
      <c r="J1087" s="85" t="s">
        <v>6213</v>
      </c>
      <c r="K1087" s="84">
        <v>0</v>
      </c>
      <c r="L1087" s="84">
        <v>0</v>
      </c>
      <c r="M1087" s="84">
        <v>1</v>
      </c>
      <c r="N1087" s="85">
        <v>0</v>
      </c>
      <c r="O1087" s="86">
        <v>13679</v>
      </c>
    </row>
    <row r="1088" spans="1:15" ht="17">
      <c r="A1088" s="276"/>
      <c r="B1088" s="276"/>
      <c r="C1088" s="83" t="s">
        <v>2487</v>
      </c>
      <c r="D1088" s="83"/>
      <c r="E1088" s="84">
        <v>3</v>
      </c>
      <c r="F1088" s="84" t="s">
        <v>6213</v>
      </c>
      <c r="G1088" s="84">
        <v>1</v>
      </c>
      <c r="H1088" s="84" t="s">
        <v>6213</v>
      </c>
      <c r="I1088" s="84" t="s">
        <v>6213</v>
      </c>
      <c r="J1088" s="85" t="s">
        <v>6213</v>
      </c>
      <c r="K1088" s="84">
        <v>0</v>
      </c>
      <c r="L1088" s="84">
        <v>1</v>
      </c>
      <c r="M1088" s="84">
        <v>0</v>
      </c>
      <c r="N1088" s="85">
        <v>3</v>
      </c>
      <c r="O1088" s="86">
        <v>10680</v>
      </c>
    </row>
    <row r="1089" spans="1:15" ht="17">
      <c r="A1089" s="276"/>
      <c r="B1089" s="276"/>
      <c r="C1089" s="83" t="s">
        <v>5723</v>
      </c>
      <c r="D1089" s="83"/>
      <c r="E1089" s="84" t="s">
        <v>6213</v>
      </c>
      <c r="F1089" s="84" t="s">
        <v>6213</v>
      </c>
      <c r="G1089" s="84">
        <v>1</v>
      </c>
      <c r="H1089" s="84" t="s">
        <v>6213</v>
      </c>
      <c r="I1089" s="84" t="s">
        <v>6213</v>
      </c>
      <c r="J1089" s="85" t="s">
        <v>6213</v>
      </c>
      <c r="K1089" s="84">
        <v>0</v>
      </c>
      <c r="L1089" s="84">
        <v>0</v>
      </c>
      <c r="M1089" s="84">
        <v>0</v>
      </c>
      <c r="N1089" s="85">
        <v>1</v>
      </c>
      <c r="O1089" s="86">
        <v>7760</v>
      </c>
    </row>
    <row r="1090" spans="1:15" ht="17">
      <c r="A1090" s="276"/>
      <c r="B1090" s="276"/>
      <c r="C1090" s="83" t="s">
        <v>6534</v>
      </c>
      <c r="D1090" s="83"/>
      <c r="E1090" s="84" t="s">
        <v>6213</v>
      </c>
      <c r="F1090" s="84" t="s">
        <v>6213</v>
      </c>
      <c r="G1090" s="84">
        <v>1</v>
      </c>
      <c r="H1090" s="84" t="s">
        <v>6213</v>
      </c>
      <c r="I1090" s="84" t="s">
        <v>6213</v>
      </c>
      <c r="J1090" s="85" t="s">
        <v>6213</v>
      </c>
      <c r="K1090" s="84">
        <v>0</v>
      </c>
      <c r="L1090" s="84">
        <v>0</v>
      </c>
      <c r="M1090" s="84">
        <v>0</v>
      </c>
      <c r="N1090" s="85">
        <v>1</v>
      </c>
      <c r="O1090" s="86">
        <v>9620</v>
      </c>
    </row>
    <row r="1091" spans="1:15" ht="17">
      <c r="A1091" s="276"/>
      <c r="B1091" s="276"/>
      <c r="C1091" s="83" t="s">
        <v>6535</v>
      </c>
      <c r="D1091" s="83"/>
      <c r="E1091" s="84">
        <v>1</v>
      </c>
      <c r="F1091" s="84">
        <v>1</v>
      </c>
      <c r="G1091" s="84" t="s">
        <v>6213</v>
      </c>
      <c r="H1091" s="84" t="s">
        <v>6213</v>
      </c>
      <c r="I1091" s="84" t="s">
        <v>6213</v>
      </c>
      <c r="J1091" s="85" t="s">
        <v>6213</v>
      </c>
      <c r="K1091" s="84">
        <v>0</v>
      </c>
      <c r="L1091" s="84">
        <v>0</v>
      </c>
      <c r="M1091" s="84">
        <v>0</v>
      </c>
      <c r="N1091" s="85">
        <v>2</v>
      </c>
      <c r="O1091" s="86">
        <v>6268</v>
      </c>
    </row>
    <row r="1092" spans="1:15" ht="17">
      <c r="A1092" s="276"/>
      <c r="B1092" s="276"/>
      <c r="C1092" s="83" t="s">
        <v>2914</v>
      </c>
      <c r="D1092" s="83"/>
      <c r="E1092" s="84">
        <v>4</v>
      </c>
      <c r="F1092" s="84" t="s">
        <v>6213</v>
      </c>
      <c r="G1092" s="84" t="s">
        <v>6213</v>
      </c>
      <c r="H1092" s="84" t="s">
        <v>6213</v>
      </c>
      <c r="I1092" s="84" t="s">
        <v>6213</v>
      </c>
      <c r="J1092" s="85" t="s">
        <v>6213</v>
      </c>
      <c r="K1092" s="84">
        <v>0</v>
      </c>
      <c r="L1092" s="84">
        <v>1</v>
      </c>
      <c r="M1092" s="84">
        <v>2</v>
      </c>
      <c r="N1092" s="85">
        <v>1</v>
      </c>
      <c r="O1092" s="86">
        <v>24173</v>
      </c>
    </row>
    <row r="1093" spans="1:15" ht="17">
      <c r="A1093" s="276"/>
      <c r="B1093" s="276"/>
      <c r="C1093" s="83" t="s">
        <v>6536</v>
      </c>
      <c r="D1093" s="83"/>
      <c r="E1093" s="84" t="s">
        <v>6213</v>
      </c>
      <c r="F1093" s="84" t="s">
        <v>6213</v>
      </c>
      <c r="G1093" s="84">
        <v>1</v>
      </c>
      <c r="H1093" s="84" t="s">
        <v>6213</v>
      </c>
      <c r="I1093" s="84" t="s">
        <v>6213</v>
      </c>
      <c r="J1093" s="85" t="s">
        <v>6213</v>
      </c>
      <c r="K1093" s="84">
        <v>0</v>
      </c>
      <c r="L1093" s="84">
        <v>0</v>
      </c>
      <c r="M1093" s="84">
        <v>1</v>
      </c>
      <c r="N1093" s="85">
        <v>0</v>
      </c>
      <c r="O1093" s="86">
        <v>11153</v>
      </c>
    </row>
    <row r="1094" spans="1:15" ht="17">
      <c r="A1094" s="276"/>
      <c r="B1094" s="276"/>
      <c r="C1094" s="83" t="s">
        <v>1934</v>
      </c>
      <c r="D1094" s="83"/>
      <c r="E1094" s="84" t="s">
        <v>6213</v>
      </c>
      <c r="F1094" s="84">
        <v>1</v>
      </c>
      <c r="G1094" s="84" t="s">
        <v>6213</v>
      </c>
      <c r="H1094" s="84" t="s">
        <v>6213</v>
      </c>
      <c r="I1094" s="84" t="s">
        <v>6213</v>
      </c>
      <c r="J1094" s="85" t="s">
        <v>6213</v>
      </c>
      <c r="K1094" s="84">
        <v>1</v>
      </c>
      <c r="L1094" s="84">
        <v>0</v>
      </c>
      <c r="M1094" s="84">
        <v>0</v>
      </c>
      <c r="N1094" s="85">
        <v>0</v>
      </c>
      <c r="O1094" s="86">
        <v>32332</v>
      </c>
    </row>
    <row r="1095" spans="1:15" ht="17">
      <c r="A1095" s="276"/>
      <c r="B1095" s="276"/>
      <c r="C1095" s="83" t="s">
        <v>6537</v>
      </c>
      <c r="D1095" s="83"/>
      <c r="E1095" s="84">
        <v>1</v>
      </c>
      <c r="F1095" s="84" t="s">
        <v>6213</v>
      </c>
      <c r="G1095" s="84" t="s">
        <v>6213</v>
      </c>
      <c r="H1095" s="84" t="s">
        <v>6213</v>
      </c>
      <c r="I1095" s="84" t="s">
        <v>6213</v>
      </c>
      <c r="J1095" s="85" t="s">
        <v>6213</v>
      </c>
      <c r="K1095" s="84">
        <v>0</v>
      </c>
      <c r="L1095" s="84">
        <v>1</v>
      </c>
      <c r="M1095" s="84">
        <v>0</v>
      </c>
      <c r="N1095" s="85">
        <v>0</v>
      </c>
      <c r="O1095" s="86">
        <v>76411</v>
      </c>
    </row>
    <row r="1096" spans="1:15" ht="17">
      <c r="A1096" s="276"/>
      <c r="B1096" s="276"/>
      <c r="C1096" s="83" t="s">
        <v>5694</v>
      </c>
      <c r="D1096" s="83"/>
      <c r="E1096" s="84">
        <v>1</v>
      </c>
      <c r="F1096" s="84" t="s">
        <v>6213</v>
      </c>
      <c r="G1096" s="84" t="s">
        <v>6213</v>
      </c>
      <c r="H1096" s="84" t="s">
        <v>6213</v>
      </c>
      <c r="I1096" s="84" t="s">
        <v>6213</v>
      </c>
      <c r="J1096" s="85" t="s">
        <v>6213</v>
      </c>
      <c r="K1096" s="84">
        <v>0</v>
      </c>
      <c r="L1096" s="84">
        <v>0</v>
      </c>
      <c r="M1096" s="84">
        <v>0</v>
      </c>
      <c r="N1096" s="85">
        <v>1</v>
      </c>
      <c r="O1096" s="86">
        <v>24562</v>
      </c>
    </row>
    <row r="1097" spans="1:15" ht="17">
      <c r="A1097" s="276"/>
      <c r="B1097" s="276"/>
      <c r="C1097" s="83" t="s">
        <v>2916</v>
      </c>
      <c r="D1097" s="83"/>
      <c r="E1097" s="84" t="s">
        <v>6213</v>
      </c>
      <c r="F1097" s="84">
        <v>1</v>
      </c>
      <c r="G1097" s="84" t="s">
        <v>6213</v>
      </c>
      <c r="H1097" s="84">
        <v>1</v>
      </c>
      <c r="I1097" s="84" t="s">
        <v>6213</v>
      </c>
      <c r="J1097" s="85" t="s">
        <v>6213</v>
      </c>
      <c r="K1097" s="84">
        <v>0</v>
      </c>
      <c r="L1097" s="84">
        <v>0</v>
      </c>
      <c r="M1097" s="84">
        <v>0</v>
      </c>
      <c r="N1097" s="85">
        <v>2</v>
      </c>
      <c r="O1097" s="86">
        <v>52263</v>
      </c>
    </row>
    <row r="1098" spans="1:15" ht="17">
      <c r="A1098" s="276"/>
      <c r="B1098" s="276"/>
      <c r="C1098" s="83" t="s">
        <v>2495</v>
      </c>
      <c r="D1098" s="83"/>
      <c r="E1098" s="84">
        <v>7</v>
      </c>
      <c r="F1098" s="84">
        <v>1</v>
      </c>
      <c r="G1098" s="84">
        <v>2</v>
      </c>
      <c r="H1098" s="84" t="s">
        <v>6213</v>
      </c>
      <c r="I1098" s="84" t="s">
        <v>6213</v>
      </c>
      <c r="J1098" s="85" t="s">
        <v>6213</v>
      </c>
      <c r="K1098" s="84">
        <v>2</v>
      </c>
      <c r="L1098" s="84">
        <v>1</v>
      </c>
      <c r="M1098" s="84">
        <v>3</v>
      </c>
      <c r="N1098" s="85">
        <v>4</v>
      </c>
      <c r="O1098" s="86">
        <v>118651</v>
      </c>
    </row>
    <row r="1099" spans="1:15" ht="17">
      <c r="A1099" s="276"/>
      <c r="B1099" s="276"/>
      <c r="C1099" s="83" t="s">
        <v>2918</v>
      </c>
      <c r="D1099" s="83"/>
      <c r="E1099" s="84">
        <v>2</v>
      </c>
      <c r="F1099" s="84" t="s">
        <v>6213</v>
      </c>
      <c r="G1099" s="84" t="s">
        <v>6213</v>
      </c>
      <c r="H1099" s="84" t="s">
        <v>6213</v>
      </c>
      <c r="I1099" s="84" t="s">
        <v>6213</v>
      </c>
      <c r="J1099" s="85" t="s">
        <v>6213</v>
      </c>
      <c r="K1099" s="84">
        <v>1</v>
      </c>
      <c r="L1099" s="84">
        <v>1</v>
      </c>
      <c r="M1099" s="84">
        <v>0</v>
      </c>
      <c r="N1099" s="85">
        <v>0</v>
      </c>
      <c r="O1099" s="86">
        <v>36140</v>
      </c>
    </row>
    <row r="1100" spans="1:15" ht="17">
      <c r="A1100" s="276"/>
      <c r="B1100" s="276"/>
      <c r="C1100" s="83" t="s">
        <v>2919</v>
      </c>
      <c r="D1100" s="83"/>
      <c r="E1100" s="84">
        <v>3</v>
      </c>
      <c r="F1100" s="84" t="s">
        <v>6213</v>
      </c>
      <c r="G1100" s="84" t="s">
        <v>6213</v>
      </c>
      <c r="H1100" s="84" t="s">
        <v>6213</v>
      </c>
      <c r="I1100" s="84" t="s">
        <v>6213</v>
      </c>
      <c r="J1100" s="85">
        <v>1</v>
      </c>
      <c r="K1100" s="84">
        <v>0</v>
      </c>
      <c r="L1100" s="84">
        <v>0</v>
      </c>
      <c r="M1100" s="84">
        <v>1</v>
      </c>
      <c r="N1100" s="85">
        <v>3</v>
      </c>
      <c r="O1100" s="86">
        <v>93342</v>
      </c>
    </row>
    <row r="1101" spans="1:15" ht="17">
      <c r="A1101" s="276"/>
      <c r="B1101" s="276"/>
      <c r="C1101" s="83" t="s">
        <v>2921</v>
      </c>
      <c r="D1101" s="83"/>
      <c r="E1101" s="84">
        <v>1</v>
      </c>
      <c r="F1101" s="84" t="s">
        <v>6213</v>
      </c>
      <c r="G1101" s="84" t="s">
        <v>6213</v>
      </c>
      <c r="H1101" s="84" t="s">
        <v>6213</v>
      </c>
      <c r="I1101" s="84" t="s">
        <v>6213</v>
      </c>
      <c r="J1101" s="85" t="s">
        <v>6213</v>
      </c>
      <c r="K1101" s="84">
        <v>1</v>
      </c>
      <c r="L1101" s="84">
        <v>0</v>
      </c>
      <c r="M1101" s="84">
        <v>0</v>
      </c>
      <c r="N1101" s="85">
        <v>0</v>
      </c>
      <c r="O1101" s="86">
        <v>29906</v>
      </c>
    </row>
    <row r="1102" spans="1:15" ht="17">
      <c r="A1102" s="276"/>
      <c r="B1102" s="276"/>
      <c r="C1102" s="83" t="s">
        <v>6538</v>
      </c>
      <c r="D1102" s="83"/>
      <c r="E1102" s="84">
        <v>1</v>
      </c>
      <c r="F1102" s="84" t="s">
        <v>6213</v>
      </c>
      <c r="G1102" s="84" t="s">
        <v>6213</v>
      </c>
      <c r="H1102" s="84" t="s">
        <v>6213</v>
      </c>
      <c r="I1102" s="84" t="s">
        <v>6213</v>
      </c>
      <c r="J1102" s="85" t="s">
        <v>6213</v>
      </c>
      <c r="K1102" s="84">
        <v>0</v>
      </c>
      <c r="L1102" s="84">
        <v>1</v>
      </c>
      <c r="M1102" s="84">
        <v>0</v>
      </c>
      <c r="N1102" s="85">
        <v>0</v>
      </c>
      <c r="O1102" s="86">
        <v>6103</v>
      </c>
    </row>
    <row r="1103" spans="1:15" ht="17">
      <c r="A1103" s="276"/>
      <c r="B1103" s="276"/>
      <c r="C1103" s="83" t="s">
        <v>1964</v>
      </c>
      <c r="D1103" s="83"/>
      <c r="E1103" s="84" t="s">
        <v>6213</v>
      </c>
      <c r="F1103" s="84" t="s">
        <v>6213</v>
      </c>
      <c r="G1103" s="84">
        <v>1</v>
      </c>
      <c r="H1103" s="84" t="s">
        <v>6213</v>
      </c>
      <c r="I1103" s="84" t="s">
        <v>6213</v>
      </c>
      <c r="J1103" s="85" t="s">
        <v>6213</v>
      </c>
      <c r="K1103" s="84">
        <v>0</v>
      </c>
      <c r="L1103" s="84">
        <v>0</v>
      </c>
      <c r="M1103" s="84">
        <v>1</v>
      </c>
      <c r="N1103" s="85">
        <v>0</v>
      </c>
      <c r="O1103" s="86">
        <v>6954</v>
      </c>
    </row>
    <row r="1104" spans="1:15" ht="17">
      <c r="A1104" s="276"/>
      <c r="B1104" s="276"/>
      <c r="C1104" s="83" t="s">
        <v>2926</v>
      </c>
      <c r="D1104" s="83"/>
      <c r="E1104" s="84">
        <v>5</v>
      </c>
      <c r="F1104" s="84" t="s">
        <v>6213</v>
      </c>
      <c r="G1104" s="84" t="s">
        <v>6213</v>
      </c>
      <c r="H1104" s="84" t="s">
        <v>6213</v>
      </c>
      <c r="I1104" s="84" t="s">
        <v>6213</v>
      </c>
      <c r="J1104" s="85" t="s">
        <v>6213</v>
      </c>
      <c r="K1104" s="84">
        <v>0</v>
      </c>
      <c r="L1104" s="84">
        <v>2</v>
      </c>
      <c r="M1104" s="84">
        <v>1</v>
      </c>
      <c r="N1104" s="85">
        <v>2</v>
      </c>
      <c r="O1104" s="86">
        <v>43598</v>
      </c>
    </row>
    <row r="1105" spans="1:15" ht="17">
      <c r="A1105" s="276"/>
      <c r="B1105" s="276"/>
      <c r="C1105" s="83" t="s">
        <v>6539</v>
      </c>
      <c r="D1105" s="83"/>
      <c r="E1105" s="84">
        <v>1</v>
      </c>
      <c r="F1105" s="84" t="s">
        <v>6213</v>
      </c>
      <c r="G1105" s="84" t="s">
        <v>6213</v>
      </c>
      <c r="H1105" s="84" t="s">
        <v>6213</v>
      </c>
      <c r="I1105" s="84" t="s">
        <v>6213</v>
      </c>
      <c r="J1105" s="85" t="s">
        <v>6213</v>
      </c>
      <c r="K1105" s="84">
        <v>0</v>
      </c>
      <c r="L1105" s="84">
        <v>0</v>
      </c>
      <c r="M1105" s="84">
        <v>1</v>
      </c>
      <c r="N1105" s="85">
        <v>0</v>
      </c>
      <c r="O1105" s="86">
        <v>19883</v>
      </c>
    </row>
    <row r="1106" spans="1:15" ht="17">
      <c r="A1106" s="276"/>
      <c r="B1106" s="276"/>
      <c r="C1106" s="83" t="s">
        <v>3899</v>
      </c>
      <c r="D1106" s="83"/>
      <c r="E1106" s="84">
        <v>3</v>
      </c>
      <c r="F1106" s="84" t="s">
        <v>6213</v>
      </c>
      <c r="G1106" s="84" t="s">
        <v>6213</v>
      </c>
      <c r="H1106" s="84" t="s">
        <v>6213</v>
      </c>
      <c r="I1106" s="84" t="s">
        <v>6213</v>
      </c>
      <c r="J1106" s="85" t="s">
        <v>6213</v>
      </c>
      <c r="K1106" s="84">
        <v>0</v>
      </c>
      <c r="L1106" s="84">
        <v>0</v>
      </c>
      <c r="M1106" s="84">
        <v>3</v>
      </c>
      <c r="N1106" s="85">
        <v>0</v>
      </c>
      <c r="O1106" s="86">
        <v>41682</v>
      </c>
    </row>
    <row r="1107" spans="1:15" ht="17">
      <c r="A1107" s="276"/>
      <c r="B1107" s="276"/>
      <c r="C1107" s="83" t="s">
        <v>5697</v>
      </c>
      <c r="D1107" s="83"/>
      <c r="E1107" s="84">
        <v>1</v>
      </c>
      <c r="F1107" s="84" t="s">
        <v>6213</v>
      </c>
      <c r="G1107" s="84" t="s">
        <v>6213</v>
      </c>
      <c r="H1107" s="84" t="s">
        <v>6213</v>
      </c>
      <c r="I1107" s="84" t="s">
        <v>6213</v>
      </c>
      <c r="J1107" s="85" t="s">
        <v>6213</v>
      </c>
      <c r="K1107" s="84">
        <v>0</v>
      </c>
      <c r="L1107" s="84">
        <v>1</v>
      </c>
      <c r="M1107" s="84">
        <v>0</v>
      </c>
      <c r="N1107" s="85">
        <v>0</v>
      </c>
      <c r="O1107" s="86">
        <v>7431</v>
      </c>
    </row>
    <row r="1108" spans="1:15" ht="17">
      <c r="A1108" s="276"/>
      <c r="B1108" s="276"/>
      <c r="C1108" s="83" t="s">
        <v>3902</v>
      </c>
      <c r="D1108" s="83"/>
      <c r="E1108" s="84">
        <v>2</v>
      </c>
      <c r="F1108" s="84" t="s">
        <v>6213</v>
      </c>
      <c r="G1108" s="84" t="s">
        <v>6213</v>
      </c>
      <c r="H1108" s="84" t="s">
        <v>6213</v>
      </c>
      <c r="I1108" s="84" t="s">
        <v>6213</v>
      </c>
      <c r="J1108" s="85" t="s">
        <v>6213</v>
      </c>
      <c r="K1108" s="84">
        <v>1</v>
      </c>
      <c r="L1108" s="84">
        <v>0</v>
      </c>
      <c r="M1108" s="84">
        <v>1</v>
      </c>
      <c r="N1108" s="85">
        <v>0</v>
      </c>
      <c r="O1108" s="86">
        <v>24668</v>
      </c>
    </row>
    <row r="1109" spans="1:15" ht="17">
      <c r="A1109" s="276"/>
      <c r="B1109" s="276"/>
      <c r="C1109" s="83" t="s">
        <v>5698</v>
      </c>
      <c r="D1109" s="83"/>
      <c r="E1109" s="84">
        <v>1</v>
      </c>
      <c r="F1109" s="84" t="s">
        <v>6213</v>
      </c>
      <c r="G1109" s="84" t="s">
        <v>6213</v>
      </c>
      <c r="H1109" s="84" t="s">
        <v>6213</v>
      </c>
      <c r="I1109" s="84" t="s">
        <v>6213</v>
      </c>
      <c r="J1109" s="85" t="s">
        <v>6213</v>
      </c>
      <c r="K1109" s="84">
        <v>1</v>
      </c>
      <c r="L1109" s="84">
        <v>0</v>
      </c>
      <c r="M1109" s="84">
        <v>0</v>
      </c>
      <c r="N1109" s="85">
        <v>0</v>
      </c>
      <c r="O1109" s="86">
        <v>18022</v>
      </c>
    </row>
    <row r="1110" spans="1:15" ht="17">
      <c r="A1110" s="276"/>
      <c r="B1110" s="276"/>
      <c r="C1110" s="83" t="s">
        <v>6540</v>
      </c>
      <c r="D1110" s="83"/>
      <c r="E1110" s="84" t="s">
        <v>6213</v>
      </c>
      <c r="F1110" s="84" t="s">
        <v>6213</v>
      </c>
      <c r="G1110" s="84" t="s">
        <v>6213</v>
      </c>
      <c r="H1110" s="84" t="s">
        <v>6213</v>
      </c>
      <c r="I1110" s="84">
        <v>2</v>
      </c>
      <c r="J1110" s="85" t="s">
        <v>6213</v>
      </c>
      <c r="K1110" s="84">
        <v>0</v>
      </c>
      <c r="L1110" s="84">
        <v>0</v>
      </c>
      <c r="M1110" s="84">
        <v>0</v>
      </c>
      <c r="N1110" s="85">
        <v>2</v>
      </c>
      <c r="O1110" s="86">
        <v>4520</v>
      </c>
    </row>
    <row r="1111" spans="1:15" ht="17">
      <c r="A1111" s="276"/>
      <c r="B1111" s="276"/>
      <c r="C1111" s="83" t="s">
        <v>2503</v>
      </c>
      <c r="D1111" s="83"/>
      <c r="E1111" s="84">
        <v>1</v>
      </c>
      <c r="F1111" s="84" t="s">
        <v>6213</v>
      </c>
      <c r="G1111" s="84" t="s">
        <v>6213</v>
      </c>
      <c r="H1111" s="84" t="s">
        <v>6213</v>
      </c>
      <c r="I1111" s="84" t="s">
        <v>6213</v>
      </c>
      <c r="J1111" s="85" t="s">
        <v>6213</v>
      </c>
      <c r="K1111" s="84">
        <v>0</v>
      </c>
      <c r="L1111" s="84">
        <v>1</v>
      </c>
      <c r="M1111" s="84">
        <v>0</v>
      </c>
      <c r="N1111" s="85">
        <v>0</v>
      </c>
      <c r="O1111" s="86">
        <v>11102</v>
      </c>
    </row>
    <row r="1112" spans="1:15" ht="17">
      <c r="A1112" s="276"/>
      <c r="B1112" s="276"/>
      <c r="C1112" s="83" t="s">
        <v>2931</v>
      </c>
      <c r="D1112" s="83"/>
      <c r="E1112" s="84">
        <v>1</v>
      </c>
      <c r="F1112" s="84" t="s">
        <v>6213</v>
      </c>
      <c r="G1112" s="84" t="s">
        <v>6213</v>
      </c>
      <c r="H1112" s="84" t="s">
        <v>6213</v>
      </c>
      <c r="I1112" s="84" t="s">
        <v>6213</v>
      </c>
      <c r="J1112" s="85" t="s">
        <v>6213</v>
      </c>
      <c r="K1112" s="84">
        <v>1</v>
      </c>
      <c r="L1112" s="84">
        <v>0</v>
      </c>
      <c r="M1112" s="84">
        <v>0</v>
      </c>
      <c r="N1112" s="85">
        <v>0</v>
      </c>
      <c r="O1112" s="86">
        <v>29434</v>
      </c>
    </row>
    <row r="1113" spans="1:15" ht="17">
      <c r="A1113" s="276"/>
      <c r="B1113" s="276"/>
      <c r="C1113" s="83" t="s">
        <v>5699</v>
      </c>
      <c r="D1113" s="83"/>
      <c r="E1113" s="84">
        <v>2</v>
      </c>
      <c r="F1113" s="84" t="s">
        <v>6213</v>
      </c>
      <c r="G1113" s="84" t="s">
        <v>6213</v>
      </c>
      <c r="H1113" s="84" t="s">
        <v>6213</v>
      </c>
      <c r="I1113" s="84" t="s">
        <v>6213</v>
      </c>
      <c r="J1113" s="85" t="s">
        <v>6213</v>
      </c>
      <c r="K1113" s="84">
        <v>0</v>
      </c>
      <c r="L1113" s="84">
        <v>0</v>
      </c>
      <c r="M1113" s="84">
        <v>1</v>
      </c>
      <c r="N1113" s="85">
        <v>1</v>
      </c>
      <c r="O1113" s="86">
        <v>24742</v>
      </c>
    </row>
    <row r="1114" spans="1:15" ht="17">
      <c r="A1114" s="276"/>
      <c r="B1114" s="276"/>
      <c r="C1114" s="83" t="s">
        <v>2933</v>
      </c>
      <c r="D1114" s="83"/>
      <c r="E1114" s="84">
        <v>2</v>
      </c>
      <c r="F1114" s="84" t="s">
        <v>6213</v>
      </c>
      <c r="G1114" s="84" t="s">
        <v>6213</v>
      </c>
      <c r="H1114" s="84" t="s">
        <v>6213</v>
      </c>
      <c r="I1114" s="84" t="s">
        <v>6213</v>
      </c>
      <c r="J1114" s="85" t="s">
        <v>6213</v>
      </c>
      <c r="K1114" s="84">
        <v>0</v>
      </c>
      <c r="L1114" s="84">
        <v>0</v>
      </c>
      <c r="M1114" s="84">
        <v>1</v>
      </c>
      <c r="N1114" s="85">
        <v>1</v>
      </c>
      <c r="O1114" s="86">
        <v>6602</v>
      </c>
    </row>
    <row r="1115" spans="1:15" ht="17">
      <c r="A1115" s="276"/>
      <c r="B1115" s="276"/>
      <c r="C1115" s="83" t="s">
        <v>5702</v>
      </c>
      <c r="D1115" s="83"/>
      <c r="E1115" s="84">
        <v>1</v>
      </c>
      <c r="F1115" s="84" t="s">
        <v>6213</v>
      </c>
      <c r="G1115" s="84" t="s">
        <v>6213</v>
      </c>
      <c r="H1115" s="84" t="s">
        <v>6213</v>
      </c>
      <c r="I1115" s="84" t="s">
        <v>6213</v>
      </c>
      <c r="J1115" s="85" t="s">
        <v>6213</v>
      </c>
      <c r="K1115" s="84">
        <v>0</v>
      </c>
      <c r="L1115" s="84">
        <v>0</v>
      </c>
      <c r="M1115" s="84">
        <v>1</v>
      </c>
      <c r="N1115" s="85">
        <v>0</v>
      </c>
      <c r="O1115" s="86">
        <v>1616</v>
      </c>
    </row>
    <row r="1116" spans="1:15" ht="17">
      <c r="A1116" s="276"/>
      <c r="B1116" s="276"/>
      <c r="C1116" s="83" t="s">
        <v>2934</v>
      </c>
      <c r="D1116" s="83"/>
      <c r="E1116" s="84">
        <v>5</v>
      </c>
      <c r="F1116" s="84">
        <v>1</v>
      </c>
      <c r="G1116" s="84" t="s">
        <v>6213</v>
      </c>
      <c r="H1116" s="84" t="s">
        <v>6213</v>
      </c>
      <c r="I1116" s="84" t="s">
        <v>6213</v>
      </c>
      <c r="J1116" s="85" t="s">
        <v>6213</v>
      </c>
      <c r="K1116" s="84">
        <v>1</v>
      </c>
      <c r="L1116" s="84">
        <v>0</v>
      </c>
      <c r="M1116" s="84">
        <v>5</v>
      </c>
      <c r="N1116" s="85">
        <v>0</v>
      </c>
      <c r="O1116" s="86">
        <v>14363</v>
      </c>
    </row>
    <row r="1117" spans="1:15" ht="17">
      <c r="A1117" s="276"/>
      <c r="B1117" s="276"/>
      <c r="C1117" s="83" t="s">
        <v>2747</v>
      </c>
      <c r="D1117" s="83"/>
      <c r="E1117" s="84">
        <v>1</v>
      </c>
      <c r="F1117" s="84" t="s">
        <v>6213</v>
      </c>
      <c r="G1117" s="84" t="s">
        <v>6213</v>
      </c>
      <c r="H1117" s="84" t="s">
        <v>6213</v>
      </c>
      <c r="I1117" s="84" t="s">
        <v>6213</v>
      </c>
      <c r="J1117" s="85" t="s">
        <v>6213</v>
      </c>
      <c r="K1117" s="84">
        <v>0</v>
      </c>
      <c r="L1117" s="84">
        <v>0</v>
      </c>
      <c r="M1117" s="84">
        <v>1</v>
      </c>
      <c r="N1117" s="85">
        <v>0</v>
      </c>
      <c r="O1117" s="86">
        <v>3570</v>
      </c>
    </row>
    <row r="1118" spans="1:15" ht="17">
      <c r="A1118" s="276"/>
      <c r="B1118" s="276"/>
      <c r="C1118" s="83" t="s">
        <v>5703</v>
      </c>
      <c r="D1118" s="83"/>
      <c r="E1118" s="84" t="s">
        <v>6213</v>
      </c>
      <c r="F1118" s="84">
        <v>1</v>
      </c>
      <c r="G1118" s="84" t="s">
        <v>6213</v>
      </c>
      <c r="H1118" s="84" t="s">
        <v>6213</v>
      </c>
      <c r="I1118" s="84" t="s">
        <v>6213</v>
      </c>
      <c r="J1118" s="85" t="s">
        <v>6213</v>
      </c>
      <c r="K1118" s="84">
        <v>0</v>
      </c>
      <c r="L1118" s="84">
        <v>0</v>
      </c>
      <c r="M1118" s="84">
        <v>0</v>
      </c>
      <c r="N1118" s="85">
        <v>1</v>
      </c>
      <c r="O1118" s="86">
        <v>3351</v>
      </c>
    </row>
    <row r="1119" spans="1:15" ht="17">
      <c r="A1119" s="276"/>
      <c r="B1119" s="276"/>
      <c r="C1119" s="83" t="s">
        <v>6541</v>
      </c>
      <c r="D1119" s="83"/>
      <c r="E1119" s="84">
        <v>2</v>
      </c>
      <c r="F1119" s="84" t="s">
        <v>6213</v>
      </c>
      <c r="G1119" s="84" t="s">
        <v>6213</v>
      </c>
      <c r="H1119" s="84" t="s">
        <v>6213</v>
      </c>
      <c r="I1119" s="84" t="s">
        <v>6213</v>
      </c>
      <c r="J1119" s="85" t="s">
        <v>6213</v>
      </c>
      <c r="K1119" s="84">
        <v>1</v>
      </c>
      <c r="L1119" s="84">
        <v>0</v>
      </c>
      <c r="M1119" s="84">
        <v>1</v>
      </c>
      <c r="N1119" s="85">
        <v>0</v>
      </c>
      <c r="O1119" s="86">
        <v>2419</v>
      </c>
    </row>
    <row r="1120" spans="1:15" ht="17">
      <c r="A1120" s="276"/>
      <c r="B1120" s="276"/>
      <c r="C1120" s="83" t="s">
        <v>2937</v>
      </c>
      <c r="D1120" s="83"/>
      <c r="E1120" s="84">
        <v>3</v>
      </c>
      <c r="F1120" s="84" t="s">
        <v>6213</v>
      </c>
      <c r="G1120" s="84" t="s">
        <v>6213</v>
      </c>
      <c r="H1120" s="84" t="s">
        <v>6213</v>
      </c>
      <c r="I1120" s="84" t="s">
        <v>6213</v>
      </c>
      <c r="J1120" s="85" t="s">
        <v>6213</v>
      </c>
      <c r="K1120" s="84">
        <v>0</v>
      </c>
      <c r="L1120" s="84">
        <v>2</v>
      </c>
      <c r="M1120" s="84">
        <v>1</v>
      </c>
      <c r="N1120" s="85">
        <v>0</v>
      </c>
      <c r="O1120" s="86">
        <v>59411</v>
      </c>
    </row>
    <row r="1121" spans="1:15" ht="17">
      <c r="A1121" s="276"/>
      <c r="B1121" s="276"/>
      <c r="C1121" s="83" t="s">
        <v>2938</v>
      </c>
      <c r="D1121" s="83"/>
      <c r="E1121" s="84">
        <v>1</v>
      </c>
      <c r="F1121" s="84">
        <v>1</v>
      </c>
      <c r="G1121" s="84" t="s">
        <v>6213</v>
      </c>
      <c r="H1121" s="84" t="s">
        <v>6213</v>
      </c>
      <c r="I1121" s="84" t="s">
        <v>6213</v>
      </c>
      <c r="J1121" s="85">
        <v>1</v>
      </c>
      <c r="K1121" s="84">
        <v>0</v>
      </c>
      <c r="L1121" s="84">
        <v>0</v>
      </c>
      <c r="M1121" s="84">
        <v>0</v>
      </c>
      <c r="N1121" s="85">
        <v>3</v>
      </c>
      <c r="O1121" s="86">
        <v>28602</v>
      </c>
    </row>
    <row r="1122" spans="1:15" ht="17">
      <c r="A1122" s="276"/>
      <c r="B1122" s="276"/>
      <c r="C1122" s="83" t="s">
        <v>6542</v>
      </c>
      <c r="D1122" s="83"/>
      <c r="E1122" s="84">
        <v>1</v>
      </c>
      <c r="F1122" s="84" t="s">
        <v>6213</v>
      </c>
      <c r="G1122" s="84" t="s">
        <v>6213</v>
      </c>
      <c r="H1122" s="84" t="s">
        <v>6213</v>
      </c>
      <c r="I1122" s="84" t="s">
        <v>6213</v>
      </c>
      <c r="J1122" s="85" t="s">
        <v>6213</v>
      </c>
      <c r="K1122" s="84">
        <v>0</v>
      </c>
      <c r="L1122" s="84">
        <v>0</v>
      </c>
      <c r="M1122" s="84">
        <v>1</v>
      </c>
      <c r="N1122" s="85">
        <v>0</v>
      </c>
      <c r="O1122" s="86">
        <v>3904</v>
      </c>
    </row>
    <row r="1123" spans="1:15" ht="17">
      <c r="A1123" s="276"/>
      <c r="B1123" s="276"/>
      <c r="C1123" s="83" t="s">
        <v>3520</v>
      </c>
      <c r="D1123" s="83"/>
      <c r="E1123" s="84" t="s">
        <v>6213</v>
      </c>
      <c r="F1123" s="84" t="s">
        <v>6213</v>
      </c>
      <c r="G1123" s="84">
        <v>1</v>
      </c>
      <c r="H1123" s="84" t="s">
        <v>6213</v>
      </c>
      <c r="I1123" s="84" t="s">
        <v>6213</v>
      </c>
      <c r="J1123" s="85" t="s">
        <v>6213</v>
      </c>
      <c r="K1123" s="84">
        <v>0</v>
      </c>
      <c r="L1123" s="84">
        <v>0</v>
      </c>
      <c r="M1123" s="84">
        <v>0</v>
      </c>
      <c r="N1123" s="85">
        <v>1</v>
      </c>
      <c r="O1123" s="86">
        <v>5856</v>
      </c>
    </row>
    <row r="1124" spans="1:15" ht="17">
      <c r="A1124" s="276"/>
      <c r="B1124" s="276"/>
      <c r="C1124" s="83" t="s">
        <v>6543</v>
      </c>
      <c r="D1124" s="83"/>
      <c r="E1124" s="84" t="s">
        <v>6213</v>
      </c>
      <c r="F1124" s="84">
        <v>1</v>
      </c>
      <c r="G1124" s="84" t="s">
        <v>6213</v>
      </c>
      <c r="H1124" s="84" t="s">
        <v>6213</v>
      </c>
      <c r="I1124" s="84" t="s">
        <v>6213</v>
      </c>
      <c r="J1124" s="85" t="s">
        <v>6213</v>
      </c>
      <c r="K1124" s="84">
        <v>0</v>
      </c>
      <c r="L1124" s="84">
        <v>1</v>
      </c>
      <c r="M1124" s="84">
        <v>0</v>
      </c>
      <c r="N1124" s="85">
        <v>0</v>
      </c>
      <c r="O1124" s="86">
        <v>7369</v>
      </c>
    </row>
    <row r="1125" spans="1:15" ht="17">
      <c r="A1125" s="276"/>
      <c r="B1125" s="276"/>
      <c r="C1125" s="83" t="s">
        <v>2943</v>
      </c>
      <c r="D1125" s="83"/>
      <c r="E1125" s="84">
        <v>3</v>
      </c>
      <c r="F1125" s="84" t="s">
        <v>6213</v>
      </c>
      <c r="G1125" s="84" t="s">
        <v>6213</v>
      </c>
      <c r="H1125" s="84" t="s">
        <v>6213</v>
      </c>
      <c r="I1125" s="84" t="s">
        <v>6213</v>
      </c>
      <c r="J1125" s="85" t="s">
        <v>6213</v>
      </c>
      <c r="K1125" s="84">
        <v>0</v>
      </c>
      <c r="L1125" s="84">
        <v>2</v>
      </c>
      <c r="M1125" s="84">
        <v>1</v>
      </c>
      <c r="N1125" s="85">
        <v>0</v>
      </c>
      <c r="O1125" s="86">
        <v>74913</v>
      </c>
    </row>
    <row r="1126" spans="1:15" ht="17">
      <c r="A1126" s="276"/>
      <c r="B1126" s="276"/>
      <c r="C1126" s="83" t="s">
        <v>5705</v>
      </c>
      <c r="D1126" s="83"/>
      <c r="E1126" s="84">
        <v>1</v>
      </c>
      <c r="F1126" s="84" t="s">
        <v>6213</v>
      </c>
      <c r="G1126" s="84" t="s">
        <v>6213</v>
      </c>
      <c r="H1126" s="84" t="s">
        <v>6213</v>
      </c>
      <c r="I1126" s="84" t="s">
        <v>6213</v>
      </c>
      <c r="J1126" s="85" t="s">
        <v>6213</v>
      </c>
      <c r="K1126" s="84">
        <v>0</v>
      </c>
      <c r="L1126" s="84">
        <v>1</v>
      </c>
      <c r="M1126" s="84">
        <v>0</v>
      </c>
      <c r="N1126" s="85">
        <v>0</v>
      </c>
      <c r="O1126" s="86">
        <v>6472</v>
      </c>
    </row>
    <row r="1127" spans="1:15" ht="17">
      <c r="A1127" s="276"/>
      <c r="B1127" s="276"/>
      <c r="C1127" s="83" t="s">
        <v>2944</v>
      </c>
      <c r="D1127" s="83"/>
      <c r="E1127" s="84">
        <v>1</v>
      </c>
      <c r="F1127" s="84" t="s">
        <v>6213</v>
      </c>
      <c r="G1127" s="84" t="s">
        <v>6213</v>
      </c>
      <c r="H1127" s="84" t="s">
        <v>6213</v>
      </c>
      <c r="I1127" s="84" t="s">
        <v>6213</v>
      </c>
      <c r="J1127" s="85" t="s">
        <v>6213</v>
      </c>
      <c r="K1127" s="84">
        <v>0</v>
      </c>
      <c r="L1127" s="84">
        <v>0</v>
      </c>
      <c r="M1127" s="84">
        <v>1</v>
      </c>
      <c r="N1127" s="85">
        <v>0</v>
      </c>
      <c r="O1127" s="86">
        <v>3607</v>
      </c>
    </row>
    <row r="1128" spans="1:15" ht="17">
      <c r="A1128" s="276"/>
      <c r="B1128" s="276"/>
      <c r="C1128" s="83" t="s">
        <v>2945</v>
      </c>
      <c r="D1128" s="83"/>
      <c r="E1128" s="84">
        <v>1</v>
      </c>
      <c r="F1128" s="84" t="s">
        <v>6213</v>
      </c>
      <c r="G1128" s="84">
        <v>1</v>
      </c>
      <c r="H1128" s="84" t="s">
        <v>6213</v>
      </c>
      <c r="I1128" s="84">
        <v>1</v>
      </c>
      <c r="J1128" s="85">
        <v>1</v>
      </c>
      <c r="K1128" s="84">
        <v>2</v>
      </c>
      <c r="L1128" s="84">
        <v>0</v>
      </c>
      <c r="M1128" s="84">
        <v>1</v>
      </c>
      <c r="N1128" s="85">
        <v>1</v>
      </c>
      <c r="O1128" s="86">
        <v>23533</v>
      </c>
    </row>
    <row r="1129" spans="1:15" ht="17">
      <c r="A1129" s="276"/>
      <c r="B1129" s="276"/>
      <c r="C1129" s="83" t="s">
        <v>2946</v>
      </c>
      <c r="D1129" s="83"/>
      <c r="E1129" s="84">
        <v>1</v>
      </c>
      <c r="F1129" s="84" t="s">
        <v>6213</v>
      </c>
      <c r="G1129" s="84" t="s">
        <v>6213</v>
      </c>
      <c r="H1129" s="84" t="s">
        <v>6213</v>
      </c>
      <c r="I1129" s="84" t="s">
        <v>6213</v>
      </c>
      <c r="J1129" s="85" t="s">
        <v>6213</v>
      </c>
      <c r="K1129" s="84">
        <v>0</v>
      </c>
      <c r="L1129" s="84">
        <v>1</v>
      </c>
      <c r="M1129" s="84">
        <v>0</v>
      </c>
      <c r="N1129" s="85">
        <v>0</v>
      </c>
      <c r="O1129" s="86">
        <v>3793</v>
      </c>
    </row>
    <row r="1130" spans="1:15" ht="17">
      <c r="A1130" s="276"/>
      <c r="B1130" s="276"/>
      <c r="C1130" s="83" t="s">
        <v>2165</v>
      </c>
      <c r="D1130" s="83"/>
      <c r="E1130" s="84">
        <v>3</v>
      </c>
      <c r="F1130" s="84" t="s">
        <v>6213</v>
      </c>
      <c r="G1130" s="84" t="s">
        <v>6213</v>
      </c>
      <c r="H1130" s="84" t="s">
        <v>6213</v>
      </c>
      <c r="I1130" s="84" t="s">
        <v>6213</v>
      </c>
      <c r="J1130" s="85" t="s">
        <v>6213</v>
      </c>
      <c r="K1130" s="84">
        <v>0</v>
      </c>
      <c r="L1130" s="84">
        <v>1</v>
      </c>
      <c r="M1130" s="84">
        <v>1</v>
      </c>
      <c r="N1130" s="85">
        <v>1</v>
      </c>
      <c r="O1130" s="86">
        <v>46983</v>
      </c>
    </row>
    <row r="1131" spans="1:15" ht="17">
      <c r="A1131" s="276"/>
      <c r="B1131" s="276"/>
      <c r="C1131" s="83" t="s">
        <v>2948</v>
      </c>
      <c r="D1131" s="83"/>
      <c r="E1131" s="84">
        <v>1</v>
      </c>
      <c r="F1131" s="84">
        <v>1</v>
      </c>
      <c r="G1131" s="84" t="s">
        <v>6213</v>
      </c>
      <c r="H1131" s="84" t="s">
        <v>6213</v>
      </c>
      <c r="I1131" s="84" t="s">
        <v>6213</v>
      </c>
      <c r="J1131" s="85">
        <v>1</v>
      </c>
      <c r="K1131" s="84">
        <v>1</v>
      </c>
      <c r="L1131" s="84">
        <v>1</v>
      </c>
      <c r="M1131" s="84">
        <v>0</v>
      </c>
      <c r="N1131" s="85">
        <v>1</v>
      </c>
      <c r="O1131" s="86">
        <v>59506</v>
      </c>
    </row>
    <row r="1132" spans="1:15" ht="17">
      <c r="A1132" s="276"/>
      <c r="B1132" s="276"/>
      <c r="C1132" s="83" t="s">
        <v>2949</v>
      </c>
      <c r="D1132" s="83"/>
      <c r="E1132" s="84">
        <v>3</v>
      </c>
      <c r="F1132" s="84" t="s">
        <v>6213</v>
      </c>
      <c r="G1132" s="84" t="s">
        <v>6213</v>
      </c>
      <c r="H1132" s="84" t="s">
        <v>6213</v>
      </c>
      <c r="I1132" s="84" t="s">
        <v>6213</v>
      </c>
      <c r="J1132" s="85" t="s">
        <v>6213</v>
      </c>
      <c r="K1132" s="84">
        <v>0</v>
      </c>
      <c r="L1132" s="84">
        <v>1</v>
      </c>
      <c r="M1132" s="84">
        <v>1</v>
      </c>
      <c r="N1132" s="85">
        <v>1</v>
      </c>
      <c r="O1132" s="86">
        <v>47767</v>
      </c>
    </row>
    <row r="1133" spans="1:15" ht="17">
      <c r="A1133" s="276"/>
      <c r="B1133" s="276"/>
      <c r="C1133" s="83" t="s">
        <v>5706</v>
      </c>
      <c r="D1133" s="83"/>
      <c r="E1133" s="84">
        <v>1</v>
      </c>
      <c r="F1133" s="84" t="s">
        <v>6213</v>
      </c>
      <c r="G1133" s="84" t="s">
        <v>6213</v>
      </c>
      <c r="H1133" s="84" t="s">
        <v>6213</v>
      </c>
      <c r="I1133" s="84" t="s">
        <v>6213</v>
      </c>
      <c r="J1133" s="85" t="s">
        <v>6213</v>
      </c>
      <c r="K1133" s="84">
        <v>0</v>
      </c>
      <c r="L1133" s="84">
        <v>1</v>
      </c>
      <c r="M1133" s="84">
        <v>0</v>
      </c>
      <c r="N1133" s="85">
        <v>0</v>
      </c>
      <c r="O1133" s="86">
        <v>38971</v>
      </c>
    </row>
    <row r="1134" spans="1:15" ht="17">
      <c r="A1134" s="276"/>
      <c r="B1134" s="276"/>
      <c r="C1134" s="83" t="s">
        <v>2015</v>
      </c>
      <c r="D1134" s="83"/>
      <c r="E1134" s="84">
        <v>1</v>
      </c>
      <c r="F1134" s="84" t="s">
        <v>6213</v>
      </c>
      <c r="G1134" s="84" t="s">
        <v>6213</v>
      </c>
      <c r="H1134" s="84" t="s">
        <v>6213</v>
      </c>
      <c r="I1134" s="84" t="s">
        <v>6213</v>
      </c>
      <c r="J1134" s="85" t="s">
        <v>6213</v>
      </c>
      <c r="K1134" s="84">
        <v>0</v>
      </c>
      <c r="L1134" s="84">
        <v>0</v>
      </c>
      <c r="M1134" s="84">
        <v>1</v>
      </c>
      <c r="N1134" s="85">
        <v>0</v>
      </c>
      <c r="O1134" s="86">
        <v>9400</v>
      </c>
    </row>
    <row r="1135" spans="1:15" ht="17">
      <c r="A1135" s="276"/>
      <c r="B1135" s="276"/>
      <c r="C1135" s="83" t="s">
        <v>3824</v>
      </c>
      <c r="D1135" s="83"/>
      <c r="E1135" s="84">
        <v>2</v>
      </c>
      <c r="F1135" s="84" t="s">
        <v>6213</v>
      </c>
      <c r="G1135" s="84" t="s">
        <v>6213</v>
      </c>
      <c r="H1135" s="84" t="s">
        <v>6213</v>
      </c>
      <c r="I1135" s="84" t="s">
        <v>6213</v>
      </c>
      <c r="J1135" s="85" t="s">
        <v>6213</v>
      </c>
      <c r="K1135" s="84">
        <v>0</v>
      </c>
      <c r="L1135" s="84">
        <v>1</v>
      </c>
      <c r="M1135" s="84">
        <v>1</v>
      </c>
      <c r="N1135" s="85">
        <v>0</v>
      </c>
      <c r="O1135" s="86">
        <v>2008</v>
      </c>
    </row>
    <row r="1136" spans="1:15" ht="17">
      <c r="A1136" s="276"/>
      <c r="B1136" s="276"/>
      <c r="C1136" s="83" t="s">
        <v>2950</v>
      </c>
      <c r="D1136" s="83"/>
      <c r="E1136" s="84">
        <v>1</v>
      </c>
      <c r="F1136" s="84" t="s">
        <v>6213</v>
      </c>
      <c r="G1136" s="84" t="s">
        <v>6213</v>
      </c>
      <c r="H1136" s="84" t="s">
        <v>6213</v>
      </c>
      <c r="I1136" s="84" t="s">
        <v>6213</v>
      </c>
      <c r="J1136" s="85" t="s">
        <v>6213</v>
      </c>
      <c r="K1136" s="84">
        <v>0</v>
      </c>
      <c r="L1136" s="84">
        <v>0</v>
      </c>
      <c r="M1136" s="84">
        <v>1</v>
      </c>
      <c r="N1136" s="85">
        <v>0</v>
      </c>
      <c r="O1136" s="86">
        <v>81416</v>
      </c>
    </row>
    <row r="1137" spans="1:15">
      <c r="A1137" s="276"/>
      <c r="B1137" s="276"/>
      <c r="C1137" s="83" t="s">
        <v>2951</v>
      </c>
      <c r="D1137" s="83"/>
      <c r="E1137" s="84">
        <v>5</v>
      </c>
      <c r="F1137" s="84">
        <v>0</v>
      </c>
      <c r="G1137" s="84">
        <v>0</v>
      </c>
      <c r="H1137" s="84">
        <v>0</v>
      </c>
      <c r="I1137" s="84">
        <v>0</v>
      </c>
      <c r="J1137" s="85">
        <v>0</v>
      </c>
      <c r="K1137" s="90">
        <v>1</v>
      </c>
      <c r="L1137" s="91">
        <v>0</v>
      </c>
      <c r="M1137" s="90">
        <v>4</v>
      </c>
      <c r="N1137" s="92">
        <v>0</v>
      </c>
      <c r="O1137" s="86">
        <v>72794</v>
      </c>
    </row>
    <row r="1138" spans="1:15">
      <c r="A1138" s="276"/>
      <c r="B1138" s="276"/>
      <c r="C1138" s="83" t="s">
        <v>2952</v>
      </c>
      <c r="D1138" s="83"/>
      <c r="E1138" s="84">
        <v>1</v>
      </c>
      <c r="F1138" s="84">
        <v>0</v>
      </c>
      <c r="G1138" s="84">
        <v>0</v>
      </c>
      <c r="H1138" s="84">
        <v>0</v>
      </c>
      <c r="I1138" s="84">
        <v>0</v>
      </c>
      <c r="J1138" s="85">
        <v>0</v>
      </c>
      <c r="K1138" s="84">
        <v>0</v>
      </c>
      <c r="L1138" s="84">
        <v>0</v>
      </c>
      <c r="M1138" s="84">
        <v>0</v>
      </c>
      <c r="N1138" s="85">
        <v>1</v>
      </c>
      <c r="O1138" s="86">
        <v>28848</v>
      </c>
    </row>
    <row r="1139" spans="1:15" ht="17">
      <c r="A1139" s="276"/>
      <c r="B1139" s="276"/>
      <c r="C1139" s="83" t="s">
        <v>2953</v>
      </c>
      <c r="D1139" s="83"/>
      <c r="E1139" s="84" t="s">
        <v>6213</v>
      </c>
      <c r="F1139" s="84">
        <v>0</v>
      </c>
      <c r="G1139" s="84">
        <v>0</v>
      </c>
      <c r="H1139" s="84">
        <v>1</v>
      </c>
      <c r="I1139" s="84">
        <v>0</v>
      </c>
      <c r="J1139" s="85">
        <v>0</v>
      </c>
      <c r="K1139" s="84">
        <v>0</v>
      </c>
      <c r="L1139" s="84">
        <v>1</v>
      </c>
      <c r="M1139" s="84">
        <v>0</v>
      </c>
      <c r="N1139" s="85">
        <v>0</v>
      </c>
      <c r="O1139" s="86">
        <v>4341</v>
      </c>
    </row>
    <row r="1140" spans="1:15">
      <c r="A1140" s="276"/>
      <c r="B1140" s="276"/>
      <c r="C1140" s="83" t="s">
        <v>6544</v>
      </c>
      <c r="D1140" s="83"/>
      <c r="E1140" s="84">
        <v>1</v>
      </c>
      <c r="F1140" s="84">
        <v>0</v>
      </c>
      <c r="G1140" s="84">
        <v>0</v>
      </c>
      <c r="H1140" s="84">
        <v>0</v>
      </c>
      <c r="I1140" s="84">
        <v>0</v>
      </c>
      <c r="J1140" s="85">
        <v>0</v>
      </c>
      <c r="K1140" s="84">
        <v>1</v>
      </c>
      <c r="L1140" s="84">
        <v>0</v>
      </c>
      <c r="M1140" s="84">
        <v>0</v>
      </c>
      <c r="N1140" s="85">
        <v>0</v>
      </c>
      <c r="O1140" s="86">
        <v>7838</v>
      </c>
    </row>
    <row r="1141" spans="1:15">
      <c r="A1141" s="276"/>
      <c r="B1141" s="276"/>
      <c r="C1141" s="83" t="s">
        <v>2191</v>
      </c>
      <c r="D1141" s="83"/>
      <c r="E1141" s="84">
        <v>1</v>
      </c>
      <c r="F1141" s="84">
        <v>0</v>
      </c>
      <c r="G1141" s="84">
        <v>0</v>
      </c>
      <c r="H1141" s="84">
        <v>0</v>
      </c>
      <c r="I1141" s="84">
        <v>0</v>
      </c>
      <c r="J1141" s="85">
        <v>0</v>
      </c>
      <c r="K1141" s="84">
        <v>1</v>
      </c>
      <c r="L1141" s="84">
        <v>0</v>
      </c>
      <c r="M1141" s="84">
        <v>0</v>
      </c>
      <c r="N1141" s="85">
        <v>0</v>
      </c>
      <c r="O1141" s="86">
        <v>1423</v>
      </c>
    </row>
    <row r="1142" spans="1:15" ht="17">
      <c r="A1142" s="276"/>
      <c r="B1142" s="276"/>
      <c r="C1142" s="83" t="s">
        <v>2955</v>
      </c>
      <c r="D1142" s="83"/>
      <c r="E1142" s="84">
        <v>1</v>
      </c>
      <c r="F1142" s="84" t="s">
        <v>6213</v>
      </c>
      <c r="G1142" s="84" t="s">
        <v>6213</v>
      </c>
      <c r="H1142" s="84" t="s">
        <v>6213</v>
      </c>
      <c r="I1142" s="84" t="s">
        <v>6213</v>
      </c>
      <c r="J1142" s="85" t="s">
        <v>6213</v>
      </c>
      <c r="K1142" s="84">
        <v>0</v>
      </c>
      <c r="L1142" s="84">
        <v>1</v>
      </c>
      <c r="M1142" s="84">
        <v>0</v>
      </c>
      <c r="N1142" s="85">
        <v>0</v>
      </c>
      <c r="O1142" s="86">
        <v>58898</v>
      </c>
    </row>
    <row r="1143" spans="1:15" ht="17">
      <c r="A1143" s="276"/>
      <c r="B1143" s="276"/>
      <c r="C1143" s="83" t="s">
        <v>5710</v>
      </c>
      <c r="D1143" s="83"/>
      <c r="E1143" s="84">
        <v>12</v>
      </c>
      <c r="F1143" s="84">
        <v>3</v>
      </c>
      <c r="G1143" s="84" t="s">
        <v>6213</v>
      </c>
      <c r="H1143" s="84" t="s">
        <v>6213</v>
      </c>
      <c r="I1143" s="84" t="s">
        <v>6213</v>
      </c>
      <c r="J1143" s="85" t="s">
        <v>6213</v>
      </c>
      <c r="K1143" s="84">
        <v>1</v>
      </c>
      <c r="L1143" s="84">
        <v>4</v>
      </c>
      <c r="M1143" s="84">
        <v>5</v>
      </c>
      <c r="N1143" s="85">
        <v>5</v>
      </c>
      <c r="O1143" s="86">
        <v>132745</v>
      </c>
    </row>
    <row r="1144" spans="1:15" ht="17">
      <c r="A1144" s="276"/>
      <c r="B1144" s="276"/>
      <c r="C1144" s="83" t="s">
        <v>6545</v>
      </c>
      <c r="D1144" s="83"/>
      <c r="E1144" s="84">
        <v>2</v>
      </c>
      <c r="F1144" s="84" t="s">
        <v>6213</v>
      </c>
      <c r="G1144" s="84" t="s">
        <v>6213</v>
      </c>
      <c r="H1144" s="84" t="s">
        <v>6213</v>
      </c>
      <c r="I1144" s="84" t="s">
        <v>6213</v>
      </c>
      <c r="J1144" s="85" t="s">
        <v>6213</v>
      </c>
      <c r="K1144" s="84">
        <v>0</v>
      </c>
      <c r="L1144" s="84">
        <v>1</v>
      </c>
      <c r="M1144" s="84">
        <v>1</v>
      </c>
      <c r="N1144" s="85">
        <v>0</v>
      </c>
      <c r="O1144" s="86">
        <v>9348</v>
      </c>
    </row>
    <row r="1145" spans="1:15" ht="17">
      <c r="A1145" s="276"/>
      <c r="B1145" s="276"/>
      <c r="C1145" s="83" t="s">
        <v>2959</v>
      </c>
      <c r="D1145" s="83"/>
      <c r="E1145" s="84">
        <v>1</v>
      </c>
      <c r="F1145" s="84" t="s">
        <v>6213</v>
      </c>
      <c r="G1145" s="84" t="s">
        <v>6213</v>
      </c>
      <c r="H1145" s="84" t="s">
        <v>6213</v>
      </c>
      <c r="I1145" s="84" t="s">
        <v>6213</v>
      </c>
      <c r="J1145" s="85" t="s">
        <v>6213</v>
      </c>
      <c r="K1145" s="84">
        <v>0</v>
      </c>
      <c r="L1145" s="84">
        <v>0</v>
      </c>
      <c r="M1145" s="84">
        <v>1</v>
      </c>
      <c r="N1145" s="85">
        <v>0</v>
      </c>
      <c r="O1145" s="86">
        <v>60698</v>
      </c>
    </row>
    <row r="1146" spans="1:15" ht="17">
      <c r="A1146" s="276"/>
      <c r="B1146" s="276"/>
      <c r="C1146" s="83" t="s">
        <v>3666</v>
      </c>
      <c r="D1146" s="83"/>
      <c r="E1146" s="84">
        <v>2</v>
      </c>
      <c r="F1146" s="84" t="s">
        <v>6213</v>
      </c>
      <c r="G1146" s="84" t="s">
        <v>6213</v>
      </c>
      <c r="H1146" s="84" t="s">
        <v>6213</v>
      </c>
      <c r="I1146" s="84" t="s">
        <v>6213</v>
      </c>
      <c r="J1146" s="85" t="s">
        <v>6213</v>
      </c>
      <c r="K1146" s="84">
        <v>0</v>
      </c>
      <c r="L1146" s="84">
        <v>1</v>
      </c>
      <c r="M1146" s="84">
        <v>1</v>
      </c>
      <c r="N1146" s="85">
        <v>0</v>
      </c>
      <c r="O1146" s="86">
        <v>8392</v>
      </c>
    </row>
    <row r="1147" spans="1:15" ht="17">
      <c r="A1147" s="276"/>
      <c r="B1147" s="276"/>
      <c r="C1147" s="83" t="s">
        <v>6546</v>
      </c>
      <c r="D1147" s="83"/>
      <c r="E1147" s="84">
        <v>1</v>
      </c>
      <c r="F1147" s="84" t="s">
        <v>6213</v>
      </c>
      <c r="G1147" s="84">
        <v>1</v>
      </c>
      <c r="H1147" s="84">
        <v>1</v>
      </c>
      <c r="I1147" s="84" t="s">
        <v>6213</v>
      </c>
      <c r="J1147" s="85" t="s">
        <v>6213</v>
      </c>
      <c r="K1147" s="84">
        <v>2</v>
      </c>
      <c r="L1147" s="84">
        <v>0</v>
      </c>
      <c r="M1147" s="84">
        <v>0</v>
      </c>
      <c r="N1147" s="85">
        <v>1</v>
      </c>
      <c r="O1147" s="86">
        <v>1537</v>
      </c>
    </row>
    <row r="1148" spans="1:15" ht="17">
      <c r="A1148" s="276"/>
      <c r="B1148" s="276"/>
      <c r="C1148" s="83" t="s">
        <v>6547</v>
      </c>
      <c r="D1148" s="83"/>
      <c r="E1148" s="84">
        <v>1</v>
      </c>
      <c r="F1148" s="84" t="s">
        <v>6213</v>
      </c>
      <c r="G1148" s="84" t="s">
        <v>6213</v>
      </c>
      <c r="H1148" s="84" t="s">
        <v>6213</v>
      </c>
      <c r="I1148" s="84" t="s">
        <v>6213</v>
      </c>
      <c r="J1148" s="85" t="s">
        <v>6213</v>
      </c>
      <c r="K1148" s="84">
        <v>1</v>
      </c>
      <c r="L1148" s="84">
        <v>0</v>
      </c>
      <c r="M1148" s="84">
        <v>0</v>
      </c>
      <c r="N1148" s="85">
        <v>0</v>
      </c>
      <c r="O1148" s="86">
        <v>7604</v>
      </c>
    </row>
    <row r="1149" spans="1:15" ht="17">
      <c r="A1149" s="276"/>
      <c r="B1149" s="276"/>
      <c r="C1149" s="83" t="s">
        <v>5711</v>
      </c>
      <c r="D1149" s="83"/>
      <c r="E1149" s="84">
        <v>1</v>
      </c>
      <c r="F1149" s="84" t="s">
        <v>6213</v>
      </c>
      <c r="G1149" s="84" t="s">
        <v>6213</v>
      </c>
      <c r="H1149" s="84" t="s">
        <v>6213</v>
      </c>
      <c r="I1149" s="84" t="s">
        <v>6213</v>
      </c>
      <c r="J1149" s="85" t="s">
        <v>6213</v>
      </c>
      <c r="K1149" s="84">
        <v>0</v>
      </c>
      <c r="L1149" s="84">
        <v>0</v>
      </c>
      <c r="M1149" s="84">
        <v>1</v>
      </c>
      <c r="N1149" s="85">
        <v>0</v>
      </c>
      <c r="O1149" s="86">
        <v>15855</v>
      </c>
    </row>
    <row r="1150" spans="1:15" ht="17">
      <c r="A1150" s="276"/>
      <c r="B1150" s="276"/>
      <c r="C1150" s="83" t="s">
        <v>2961</v>
      </c>
      <c r="D1150" s="83"/>
      <c r="E1150" s="84">
        <v>7</v>
      </c>
      <c r="F1150" s="84" t="s">
        <v>6213</v>
      </c>
      <c r="G1150" s="84">
        <v>2</v>
      </c>
      <c r="H1150" s="84" t="s">
        <v>6213</v>
      </c>
      <c r="I1150" s="84" t="s">
        <v>6213</v>
      </c>
      <c r="J1150" s="85" t="s">
        <v>6213</v>
      </c>
      <c r="K1150" s="84">
        <v>1</v>
      </c>
      <c r="L1150" s="84">
        <v>4</v>
      </c>
      <c r="M1150" s="84">
        <v>2</v>
      </c>
      <c r="N1150" s="85">
        <v>2</v>
      </c>
      <c r="O1150" s="86">
        <v>84441</v>
      </c>
    </row>
    <row r="1151" spans="1:15" ht="17">
      <c r="A1151" s="276"/>
      <c r="B1151" s="276"/>
      <c r="C1151" s="83" t="s">
        <v>2962</v>
      </c>
      <c r="D1151" s="83"/>
      <c r="E1151" s="84">
        <v>2</v>
      </c>
      <c r="F1151" s="84" t="s">
        <v>6213</v>
      </c>
      <c r="G1151" s="84" t="s">
        <v>6213</v>
      </c>
      <c r="H1151" s="84" t="s">
        <v>6213</v>
      </c>
      <c r="I1151" s="84" t="s">
        <v>6213</v>
      </c>
      <c r="J1151" s="85" t="s">
        <v>6213</v>
      </c>
      <c r="K1151" s="84">
        <v>0</v>
      </c>
      <c r="L1151" s="84">
        <v>0</v>
      </c>
      <c r="M1151" s="84">
        <v>1</v>
      </c>
      <c r="N1151" s="85">
        <v>1</v>
      </c>
      <c r="O1151" s="86">
        <v>25020</v>
      </c>
    </row>
    <row r="1152" spans="1:15" ht="17">
      <c r="A1152" s="276"/>
      <c r="B1152" s="276"/>
      <c r="C1152" s="83" t="s">
        <v>2696</v>
      </c>
      <c r="D1152" s="83"/>
      <c r="E1152" s="84">
        <v>10</v>
      </c>
      <c r="F1152" s="84">
        <v>1</v>
      </c>
      <c r="G1152" s="84" t="s">
        <v>6213</v>
      </c>
      <c r="H1152" s="84" t="s">
        <v>6213</v>
      </c>
      <c r="I1152" s="84" t="s">
        <v>6213</v>
      </c>
      <c r="J1152" s="85" t="s">
        <v>6213</v>
      </c>
      <c r="K1152" s="84">
        <v>0</v>
      </c>
      <c r="L1152" s="84">
        <v>4</v>
      </c>
      <c r="M1152" s="84">
        <v>6</v>
      </c>
      <c r="N1152" s="85">
        <v>1</v>
      </c>
      <c r="O1152" s="86">
        <v>133928</v>
      </c>
    </row>
    <row r="1153" spans="1:15" ht="17">
      <c r="A1153" s="276"/>
      <c r="B1153" s="276"/>
      <c r="C1153" s="83" t="s">
        <v>2963</v>
      </c>
      <c r="D1153" s="83"/>
      <c r="E1153" s="84">
        <v>1</v>
      </c>
      <c r="F1153" s="84" t="s">
        <v>6213</v>
      </c>
      <c r="G1153" s="84">
        <v>1</v>
      </c>
      <c r="H1153" s="84" t="s">
        <v>6213</v>
      </c>
      <c r="I1153" s="84" t="s">
        <v>6213</v>
      </c>
      <c r="J1153" s="85" t="s">
        <v>6213</v>
      </c>
      <c r="K1153" s="84">
        <v>1</v>
      </c>
      <c r="L1153" s="84">
        <v>0</v>
      </c>
      <c r="M1153" s="84">
        <v>0</v>
      </c>
      <c r="N1153" s="85">
        <v>1</v>
      </c>
      <c r="O1153" s="86">
        <v>72735</v>
      </c>
    </row>
    <row r="1154" spans="1:15" ht="17">
      <c r="A1154" s="276"/>
      <c r="B1154" s="276"/>
      <c r="C1154" s="83" t="s">
        <v>3634</v>
      </c>
      <c r="D1154" s="83"/>
      <c r="E1154" s="84">
        <v>2</v>
      </c>
      <c r="F1154" s="84" t="s">
        <v>6213</v>
      </c>
      <c r="G1154" s="84" t="s">
        <v>6213</v>
      </c>
      <c r="H1154" s="84" t="s">
        <v>6213</v>
      </c>
      <c r="I1154" s="84" t="s">
        <v>6213</v>
      </c>
      <c r="J1154" s="85" t="s">
        <v>6213</v>
      </c>
      <c r="K1154" s="84">
        <v>0</v>
      </c>
      <c r="L1154" s="84">
        <v>1</v>
      </c>
      <c r="M1154" s="84">
        <v>0</v>
      </c>
      <c r="N1154" s="85">
        <v>1</v>
      </c>
      <c r="O1154" s="86">
        <v>16734</v>
      </c>
    </row>
    <row r="1155" spans="1:15" ht="17">
      <c r="A1155" s="276"/>
      <c r="B1155" s="276"/>
      <c r="C1155" s="83" t="s">
        <v>2964</v>
      </c>
      <c r="D1155" s="83"/>
      <c r="E1155" s="84">
        <v>4</v>
      </c>
      <c r="F1155" s="84">
        <v>5</v>
      </c>
      <c r="G1155" s="84" t="s">
        <v>6213</v>
      </c>
      <c r="H1155" s="84">
        <v>1</v>
      </c>
      <c r="I1155" s="84" t="s">
        <v>6213</v>
      </c>
      <c r="J1155" s="85" t="s">
        <v>6213</v>
      </c>
      <c r="K1155" s="84">
        <v>2</v>
      </c>
      <c r="L1155" s="84">
        <v>4</v>
      </c>
      <c r="M1155" s="84">
        <v>2</v>
      </c>
      <c r="N1155" s="85">
        <v>2</v>
      </c>
      <c r="O1155" s="86">
        <v>65711</v>
      </c>
    </row>
    <row r="1156" spans="1:15" ht="17">
      <c r="A1156" s="276"/>
      <c r="B1156" s="276"/>
      <c r="C1156" s="83" t="s">
        <v>5713</v>
      </c>
      <c r="D1156" s="83"/>
      <c r="E1156" s="84">
        <v>2</v>
      </c>
      <c r="F1156" s="84">
        <v>1</v>
      </c>
      <c r="G1156" s="84">
        <v>1</v>
      </c>
      <c r="H1156" s="84" t="s">
        <v>6213</v>
      </c>
      <c r="I1156" s="84" t="s">
        <v>6213</v>
      </c>
      <c r="J1156" s="85" t="s">
        <v>6213</v>
      </c>
      <c r="K1156" s="84">
        <v>0</v>
      </c>
      <c r="L1156" s="84">
        <v>1</v>
      </c>
      <c r="M1156" s="84">
        <v>2</v>
      </c>
      <c r="N1156" s="85">
        <v>1</v>
      </c>
      <c r="O1156" s="86">
        <v>81244</v>
      </c>
    </row>
    <row r="1157" spans="1:15" ht="17">
      <c r="A1157" s="276"/>
      <c r="B1157" s="277"/>
      <c r="C1157" s="83" t="s">
        <v>138</v>
      </c>
      <c r="D1157" s="83"/>
      <c r="E1157" s="84">
        <v>5</v>
      </c>
      <c r="F1157" s="84">
        <v>1</v>
      </c>
      <c r="G1157" s="84" t="s">
        <v>6213</v>
      </c>
      <c r="H1157" s="84" t="s">
        <v>6213</v>
      </c>
      <c r="I1157" s="84" t="s">
        <v>6213</v>
      </c>
      <c r="J1157" s="85">
        <v>2</v>
      </c>
      <c r="K1157" s="84">
        <v>2</v>
      </c>
      <c r="L1157" s="84">
        <v>0</v>
      </c>
      <c r="M1157" s="84">
        <v>4</v>
      </c>
      <c r="N1157" s="85">
        <v>2</v>
      </c>
      <c r="O1157" s="86">
        <v>76071</v>
      </c>
    </row>
    <row r="1158" spans="1:15" ht="17">
      <c r="A1158" s="276"/>
      <c r="B1158" s="275" t="s">
        <v>1951</v>
      </c>
      <c r="C1158" s="74"/>
      <c r="D1158" s="76"/>
      <c r="E1158" s="77">
        <v>8</v>
      </c>
      <c r="F1158" s="77">
        <v>1</v>
      </c>
      <c r="G1158" s="77" t="s">
        <v>6213</v>
      </c>
      <c r="H1158" s="77" t="s">
        <v>6213</v>
      </c>
      <c r="I1158" s="77" t="s">
        <v>6213</v>
      </c>
      <c r="J1158" s="78">
        <v>1</v>
      </c>
      <c r="K1158" s="77"/>
      <c r="L1158" s="77"/>
      <c r="M1158" s="77"/>
      <c r="N1158" s="78"/>
      <c r="O1158" s="81"/>
    </row>
    <row r="1159" spans="1:15" ht="17">
      <c r="A1159" s="276"/>
      <c r="B1159" s="276"/>
      <c r="C1159" s="83" t="s">
        <v>6548</v>
      </c>
      <c r="D1159" s="83"/>
      <c r="E1159" s="84">
        <v>1</v>
      </c>
      <c r="F1159" s="84" t="s">
        <v>6213</v>
      </c>
      <c r="G1159" s="84" t="s">
        <v>6213</v>
      </c>
      <c r="H1159" s="84" t="s">
        <v>6213</v>
      </c>
      <c r="I1159" s="84" t="s">
        <v>6213</v>
      </c>
      <c r="J1159" s="85" t="s">
        <v>6213</v>
      </c>
      <c r="K1159" s="84">
        <v>0</v>
      </c>
      <c r="L1159" s="84">
        <v>0</v>
      </c>
      <c r="M1159" s="84">
        <v>1</v>
      </c>
      <c r="N1159" s="85">
        <v>0</v>
      </c>
      <c r="O1159" s="86">
        <v>27752</v>
      </c>
    </row>
    <row r="1160" spans="1:15" ht="17">
      <c r="A1160" s="276"/>
      <c r="B1160" s="276"/>
      <c r="C1160" s="83" t="s">
        <v>6549</v>
      </c>
      <c r="D1160" s="83"/>
      <c r="E1160" s="84" t="s">
        <v>6213</v>
      </c>
      <c r="F1160" s="84" t="s">
        <v>6213</v>
      </c>
      <c r="G1160" s="84" t="s">
        <v>6213</v>
      </c>
      <c r="H1160" s="84" t="s">
        <v>6213</v>
      </c>
      <c r="I1160" s="84" t="s">
        <v>6213</v>
      </c>
      <c r="J1160" s="85">
        <v>1</v>
      </c>
      <c r="K1160" s="84">
        <v>0</v>
      </c>
      <c r="L1160" s="84">
        <v>0</v>
      </c>
      <c r="M1160" s="84">
        <v>1</v>
      </c>
      <c r="N1160" s="85">
        <v>0</v>
      </c>
      <c r="O1160" s="86">
        <v>7657</v>
      </c>
    </row>
    <row r="1161" spans="1:15" ht="17">
      <c r="A1161" s="276"/>
      <c r="B1161" s="276"/>
      <c r="C1161" s="83" t="s">
        <v>2969</v>
      </c>
      <c r="D1161" s="83"/>
      <c r="E1161" s="84">
        <v>1</v>
      </c>
      <c r="F1161" s="84" t="s">
        <v>6213</v>
      </c>
      <c r="G1161" s="84" t="s">
        <v>6213</v>
      </c>
      <c r="H1161" s="84" t="s">
        <v>6213</v>
      </c>
      <c r="I1161" s="84" t="s">
        <v>6213</v>
      </c>
      <c r="J1161" s="85" t="s">
        <v>6213</v>
      </c>
      <c r="K1161" s="84">
        <v>0</v>
      </c>
      <c r="L1161" s="84">
        <v>0</v>
      </c>
      <c r="M1161" s="84">
        <v>0</v>
      </c>
      <c r="N1161" s="85">
        <v>1</v>
      </c>
      <c r="O1161" s="86">
        <v>25217</v>
      </c>
    </row>
    <row r="1162" spans="1:15" ht="17">
      <c r="A1162" s="276"/>
      <c r="B1162" s="276"/>
      <c r="C1162" s="278" t="s">
        <v>6550</v>
      </c>
      <c r="D1162" s="83" t="s">
        <v>2873</v>
      </c>
      <c r="E1162" s="84">
        <v>5</v>
      </c>
      <c r="F1162" s="84">
        <v>1</v>
      </c>
      <c r="G1162" s="84" t="s">
        <v>6213</v>
      </c>
      <c r="H1162" s="84" t="s">
        <v>6213</v>
      </c>
      <c r="I1162" s="84" t="s">
        <v>6213</v>
      </c>
      <c r="J1162" s="85" t="s">
        <v>6213</v>
      </c>
      <c r="K1162" s="84">
        <v>1</v>
      </c>
      <c r="L1162" s="84">
        <v>0</v>
      </c>
      <c r="M1162" s="84">
        <v>3</v>
      </c>
      <c r="N1162" s="85">
        <v>2</v>
      </c>
      <c r="O1162" s="86">
        <v>48218</v>
      </c>
    </row>
    <row r="1163" spans="1:15" ht="17">
      <c r="A1163" s="276"/>
      <c r="B1163" s="277"/>
      <c r="C1163" s="280"/>
      <c r="D1163" s="83" t="s">
        <v>2901</v>
      </c>
      <c r="E1163" s="84">
        <v>1</v>
      </c>
      <c r="F1163" s="84" t="s">
        <v>6213</v>
      </c>
      <c r="G1163" s="84" t="s">
        <v>6213</v>
      </c>
      <c r="H1163" s="84" t="s">
        <v>6213</v>
      </c>
      <c r="I1163" s="84" t="s">
        <v>6213</v>
      </c>
      <c r="J1163" s="85" t="s">
        <v>6213</v>
      </c>
      <c r="K1163" s="84">
        <v>0</v>
      </c>
      <c r="L1163" s="84">
        <v>1</v>
      </c>
      <c r="M1163" s="84">
        <v>0</v>
      </c>
      <c r="N1163" s="85">
        <v>0</v>
      </c>
      <c r="O1163" s="86">
        <v>8806</v>
      </c>
    </row>
    <row r="1164" spans="1:15" ht="17">
      <c r="A1164" s="276"/>
      <c r="B1164" s="275" t="s">
        <v>1955</v>
      </c>
      <c r="C1164" s="74"/>
      <c r="D1164" s="76"/>
      <c r="E1164" s="77">
        <v>16</v>
      </c>
      <c r="F1164" s="77">
        <v>1</v>
      </c>
      <c r="G1164" s="77">
        <v>5</v>
      </c>
      <c r="H1164" s="77" t="s">
        <v>6213</v>
      </c>
      <c r="I1164" s="77" t="s">
        <v>6213</v>
      </c>
      <c r="J1164" s="78">
        <v>1</v>
      </c>
      <c r="K1164" s="77"/>
      <c r="L1164" s="77"/>
      <c r="M1164" s="77"/>
      <c r="N1164" s="78"/>
      <c r="O1164" s="81"/>
    </row>
    <row r="1165" spans="1:15" ht="17">
      <c r="A1165" s="276"/>
      <c r="B1165" s="276"/>
      <c r="C1165" s="83" t="s">
        <v>2973</v>
      </c>
      <c r="D1165" s="83"/>
      <c r="E1165" s="84">
        <v>2</v>
      </c>
      <c r="F1165" s="84" t="s">
        <v>6213</v>
      </c>
      <c r="G1165" s="84" t="s">
        <v>6213</v>
      </c>
      <c r="H1165" s="84" t="s">
        <v>6213</v>
      </c>
      <c r="I1165" s="84" t="s">
        <v>6213</v>
      </c>
      <c r="J1165" s="85" t="s">
        <v>6213</v>
      </c>
      <c r="K1165" s="84">
        <v>1</v>
      </c>
      <c r="L1165" s="84">
        <v>1</v>
      </c>
      <c r="M1165" s="84">
        <v>0</v>
      </c>
      <c r="N1165" s="85">
        <v>0</v>
      </c>
      <c r="O1165" s="86"/>
    </row>
    <row r="1166" spans="1:15" ht="17">
      <c r="A1166" s="276"/>
      <c r="B1166" s="276"/>
      <c r="C1166" s="83" t="s">
        <v>2974</v>
      </c>
      <c r="D1166" s="83"/>
      <c r="E1166" s="84" t="s">
        <v>6213</v>
      </c>
      <c r="F1166" s="84" t="s">
        <v>6213</v>
      </c>
      <c r="G1166" s="84" t="s">
        <v>6213</v>
      </c>
      <c r="H1166" s="84" t="s">
        <v>6213</v>
      </c>
      <c r="I1166" s="84" t="s">
        <v>6213</v>
      </c>
      <c r="J1166" s="85">
        <v>1</v>
      </c>
      <c r="K1166" s="84">
        <v>0</v>
      </c>
      <c r="L1166" s="84">
        <v>0</v>
      </c>
      <c r="M1166" s="84">
        <v>1</v>
      </c>
      <c r="N1166" s="85">
        <v>0</v>
      </c>
      <c r="O1166" s="86"/>
    </row>
    <row r="1167" spans="1:15" ht="17">
      <c r="A1167" s="276"/>
      <c r="B1167" s="276"/>
      <c r="C1167" s="83" t="s">
        <v>2523</v>
      </c>
      <c r="D1167" s="83"/>
      <c r="E1167" s="84">
        <v>1</v>
      </c>
      <c r="F1167" s="84" t="s">
        <v>6213</v>
      </c>
      <c r="G1167" s="84" t="s">
        <v>6213</v>
      </c>
      <c r="H1167" s="84" t="s">
        <v>6213</v>
      </c>
      <c r="I1167" s="84" t="s">
        <v>6213</v>
      </c>
      <c r="J1167" s="85" t="s">
        <v>6213</v>
      </c>
      <c r="K1167" s="84">
        <v>0</v>
      </c>
      <c r="L1167" s="84">
        <v>0</v>
      </c>
      <c r="M1167" s="84">
        <v>1</v>
      </c>
      <c r="N1167" s="85">
        <v>0</v>
      </c>
      <c r="O1167" s="86"/>
    </row>
    <row r="1168" spans="1:15" ht="17">
      <c r="A1168" s="276"/>
      <c r="B1168" s="276"/>
      <c r="C1168" s="83" t="s">
        <v>2588</v>
      </c>
      <c r="D1168" s="83"/>
      <c r="E1168" s="84">
        <v>1</v>
      </c>
      <c r="F1168" s="84" t="s">
        <v>6213</v>
      </c>
      <c r="G1168" s="84" t="s">
        <v>6213</v>
      </c>
      <c r="H1168" s="84" t="s">
        <v>6213</v>
      </c>
      <c r="I1168" s="84" t="s">
        <v>6213</v>
      </c>
      <c r="J1168" s="85" t="s">
        <v>6213</v>
      </c>
      <c r="K1168" s="84">
        <v>0</v>
      </c>
      <c r="L1168" s="84">
        <v>0</v>
      </c>
      <c r="M1168" s="84">
        <v>0</v>
      </c>
      <c r="N1168" s="85">
        <v>1</v>
      </c>
      <c r="O1168" s="86"/>
    </row>
    <row r="1169" spans="1:15" ht="17">
      <c r="A1169" s="276"/>
      <c r="B1169" s="276"/>
      <c r="C1169" s="83" t="s">
        <v>2976</v>
      </c>
      <c r="D1169" s="83"/>
      <c r="E1169" s="84">
        <v>1</v>
      </c>
      <c r="F1169" s="84">
        <v>1</v>
      </c>
      <c r="G1169" s="84" t="s">
        <v>6213</v>
      </c>
      <c r="H1169" s="84" t="s">
        <v>6213</v>
      </c>
      <c r="I1169" s="84" t="s">
        <v>6213</v>
      </c>
      <c r="J1169" s="85" t="s">
        <v>6213</v>
      </c>
      <c r="K1169" s="84">
        <v>0</v>
      </c>
      <c r="L1169" s="84">
        <v>0</v>
      </c>
      <c r="M1169" s="84">
        <v>2</v>
      </c>
      <c r="N1169" s="85">
        <v>0</v>
      </c>
      <c r="O1169" s="86"/>
    </row>
    <row r="1170" spans="1:15" ht="17">
      <c r="A1170" s="276"/>
      <c r="B1170" s="276"/>
      <c r="C1170" s="83" t="s">
        <v>2977</v>
      </c>
      <c r="D1170" s="83"/>
      <c r="E1170" s="84">
        <v>2</v>
      </c>
      <c r="F1170" s="84" t="s">
        <v>6213</v>
      </c>
      <c r="G1170" s="84">
        <v>1</v>
      </c>
      <c r="H1170" s="84" t="s">
        <v>6213</v>
      </c>
      <c r="I1170" s="84" t="s">
        <v>6213</v>
      </c>
      <c r="J1170" s="85" t="s">
        <v>6213</v>
      </c>
      <c r="K1170" s="84">
        <v>0</v>
      </c>
      <c r="L1170" s="84">
        <v>0</v>
      </c>
      <c r="M1170" s="84">
        <v>3</v>
      </c>
      <c r="N1170" s="85">
        <v>0</v>
      </c>
      <c r="O1170" s="86"/>
    </row>
    <row r="1171" spans="1:15" ht="17">
      <c r="A1171" s="276"/>
      <c r="B1171" s="276"/>
      <c r="C1171" s="83" t="s">
        <v>6536</v>
      </c>
      <c r="D1171" s="83"/>
      <c r="E1171" s="84">
        <v>3</v>
      </c>
      <c r="F1171" s="84" t="s">
        <v>6213</v>
      </c>
      <c r="G1171" s="84" t="s">
        <v>6213</v>
      </c>
      <c r="H1171" s="84" t="s">
        <v>6213</v>
      </c>
      <c r="I1171" s="84" t="s">
        <v>6213</v>
      </c>
      <c r="J1171" s="85" t="s">
        <v>6213</v>
      </c>
      <c r="K1171" s="84">
        <v>0</v>
      </c>
      <c r="L1171" s="84">
        <v>1</v>
      </c>
      <c r="M1171" s="84">
        <v>1</v>
      </c>
      <c r="N1171" s="85">
        <v>1</v>
      </c>
      <c r="O1171" s="86"/>
    </row>
    <row r="1172" spans="1:15" ht="17">
      <c r="A1172" s="276"/>
      <c r="B1172" s="276"/>
      <c r="C1172" s="83" t="s">
        <v>6537</v>
      </c>
      <c r="D1172" s="83"/>
      <c r="E1172" s="84">
        <v>1</v>
      </c>
      <c r="F1172" s="84" t="s">
        <v>6213</v>
      </c>
      <c r="G1172" s="84" t="s">
        <v>6213</v>
      </c>
      <c r="H1172" s="84" t="s">
        <v>6213</v>
      </c>
      <c r="I1172" s="84" t="s">
        <v>6213</v>
      </c>
      <c r="J1172" s="85" t="s">
        <v>6213</v>
      </c>
      <c r="K1172" s="84">
        <v>0</v>
      </c>
      <c r="L1172" s="84">
        <v>1</v>
      </c>
      <c r="M1172" s="84">
        <v>0</v>
      </c>
      <c r="N1172" s="85">
        <v>0</v>
      </c>
      <c r="O1172" s="86"/>
    </row>
    <row r="1173" spans="1:15" ht="17">
      <c r="A1173" s="276"/>
      <c r="B1173" s="276"/>
      <c r="C1173" s="83" t="s">
        <v>2978</v>
      </c>
      <c r="D1173" s="83"/>
      <c r="E1173" s="84">
        <v>1</v>
      </c>
      <c r="F1173" s="84" t="s">
        <v>6213</v>
      </c>
      <c r="G1173" s="84">
        <v>1</v>
      </c>
      <c r="H1173" s="84" t="s">
        <v>6213</v>
      </c>
      <c r="I1173" s="84" t="s">
        <v>6213</v>
      </c>
      <c r="J1173" s="85" t="s">
        <v>6213</v>
      </c>
      <c r="K1173" s="84">
        <v>0</v>
      </c>
      <c r="L1173" s="84">
        <v>0</v>
      </c>
      <c r="M1173" s="84">
        <v>0</v>
      </c>
      <c r="N1173" s="85">
        <v>2</v>
      </c>
      <c r="O1173" s="86"/>
    </row>
    <row r="1174" spans="1:15" ht="17">
      <c r="A1174" s="276"/>
      <c r="B1174" s="276"/>
      <c r="C1174" s="83" t="s">
        <v>2980</v>
      </c>
      <c r="D1174" s="83"/>
      <c r="E1174" s="84">
        <v>1</v>
      </c>
      <c r="F1174" s="84" t="s">
        <v>6213</v>
      </c>
      <c r="G1174" s="84" t="s">
        <v>6213</v>
      </c>
      <c r="H1174" s="84" t="s">
        <v>6213</v>
      </c>
      <c r="I1174" s="84" t="s">
        <v>6213</v>
      </c>
      <c r="J1174" s="85" t="s">
        <v>6213</v>
      </c>
      <c r="K1174" s="84">
        <v>0</v>
      </c>
      <c r="L1174" s="84">
        <v>1</v>
      </c>
      <c r="M1174" s="84">
        <v>0</v>
      </c>
      <c r="N1174" s="85">
        <v>0</v>
      </c>
      <c r="O1174" s="86"/>
    </row>
    <row r="1175" spans="1:15" ht="17">
      <c r="A1175" s="276"/>
      <c r="B1175" s="276"/>
      <c r="C1175" s="83" t="s">
        <v>2508</v>
      </c>
      <c r="D1175" s="83"/>
      <c r="E1175" s="84">
        <v>1</v>
      </c>
      <c r="F1175" s="84" t="s">
        <v>6213</v>
      </c>
      <c r="G1175" s="84">
        <v>2</v>
      </c>
      <c r="H1175" s="84" t="s">
        <v>6213</v>
      </c>
      <c r="I1175" s="84" t="s">
        <v>6213</v>
      </c>
      <c r="J1175" s="85" t="s">
        <v>6213</v>
      </c>
      <c r="K1175" s="84">
        <v>0</v>
      </c>
      <c r="L1175" s="84">
        <v>0</v>
      </c>
      <c r="M1175" s="84">
        <v>1</v>
      </c>
      <c r="N1175" s="85">
        <v>2</v>
      </c>
      <c r="O1175" s="86"/>
    </row>
    <row r="1176" spans="1:15" ht="17">
      <c r="A1176" s="276"/>
      <c r="B1176" s="276"/>
      <c r="C1176" s="83" t="s">
        <v>2949</v>
      </c>
      <c r="D1176" s="83"/>
      <c r="E1176" s="84">
        <v>1</v>
      </c>
      <c r="F1176" s="84" t="s">
        <v>6213</v>
      </c>
      <c r="G1176" s="84" t="s">
        <v>6213</v>
      </c>
      <c r="H1176" s="84" t="s">
        <v>6213</v>
      </c>
      <c r="I1176" s="84" t="s">
        <v>6213</v>
      </c>
      <c r="J1176" s="85" t="s">
        <v>6213</v>
      </c>
      <c r="K1176" s="84">
        <v>1</v>
      </c>
      <c r="L1176" s="84">
        <v>0</v>
      </c>
      <c r="M1176" s="84">
        <v>0</v>
      </c>
      <c r="N1176" s="85">
        <v>0</v>
      </c>
      <c r="O1176" s="86"/>
    </row>
    <row r="1177" spans="1:15" ht="17">
      <c r="A1177" s="276"/>
      <c r="B1177" s="277"/>
      <c r="C1177" s="83" t="s">
        <v>2981</v>
      </c>
      <c r="D1177" s="83"/>
      <c r="E1177" s="84">
        <v>1</v>
      </c>
      <c r="F1177" s="84" t="s">
        <v>6213</v>
      </c>
      <c r="G1177" s="84">
        <v>1</v>
      </c>
      <c r="H1177" s="84" t="s">
        <v>6213</v>
      </c>
      <c r="I1177" s="84" t="s">
        <v>6213</v>
      </c>
      <c r="J1177" s="85" t="s">
        <v>6213</v>
      </c>
      <c r="K1177" s="84">
        <v>0</v>
      </c>
      <c r="L1177" s="84">
        <v>1</v>
      </c>
      <c r="M1177" s="84">
        <v>1</v>
      </c>
      <c r="N1177" s="85">
        <v>0</v>
      </c>
      <c r="O1177" s="86"/>
    </row>
    <row r="1178" spans="1:15" ht="17">
      <c r="A1178" s="276"/>
      <c r="B1178" s="275" t="s">
        <v>1963</v>
      </c>
      <c r="C1178" s="74"/>
      <c r="D1178" s="76"/>
      <c r="E1178" s="77">
        <v>12</v>
      </c>
      <c r="F1178" s="77">
        <v>3</v>
      </c>
      <c r="G1178" s="77">
        <v>1</v>
      </c>
      <c r="H1178" s="77" t="s">
        <v>6213</v>
      </c>
      <c r="I1178" s="77">
        <v>1</v>
      </c>
      <c r="J1178" s="78" t="s">
        <v>6213</v>
      </c>
      <c r="K1178" s="77"/>
      <c r="L1178" s="77"/>
      <c r="M1178" s="77"/>
      <c r="N1178" s="78"/>
      <c r="O1178" s="81"/>
    </row>
    <row r="1179" spans="1:15" ht="17">
      <c r="A1179" s="276"/>
      <c r="B1179" s="276"/>
      <c r="C1179" s="83" t="s">
        <v>6551</v>
      </c>
      <c r="D1179" s="83"/>
      <c r="E1179" s="84">
        <v>2</v>
      </c>
      <c r="F1179" s="84" t="s">
        <v>6213</v>
      </c>
      <c r="G1179" s="84" t="s">
        <v>6213</v>
      </c>
      <c r="H1179" s="84" t="s">
        <v>6213</v>
      </c>
      <c r="I1179" s="84" t="s">
        <v>6213</v>
      </c>
      <c r="J1179" s="85" t="s">
        <v>6213</v>
      </c>
      <c r="K1179" s="84">
        <v>0</v>
      </c>
      <c r="L1179" s="84">
        <v>0</v>
      </c>
      <c r="M1179" s="84">
        <v>1</v>
      </c>
      <c r="N1179" s="85">
        <v>1</v>
      </c>
      <c r="O1179" s="86"/>
    </row>
    <row r="1180" spans="1:15" ht="17">
      <c r="A1180" s="276"/>
      <c r="B1180" s="276"/>
      <c r="C1180" s="83" t="s">
        <v>3122</v>
      </c>
      <c r="D1180" s="83"/>
      <c r="E1180" s="84">
        <v>2</v>
      </c>
      <c r="F1180" s="84" t="s">
        <v>6213</v>
      </c>
      <c r="G1180" s="84" t="s">
        <v>6213</v>
      </c>
      <c r="H1180" s="84" t="s">
        <v>6213</v>
      </c>
      <c r="I1180" s="84" t="s">
        <v>6213</v>
      </c>
      <c r="J1180" s="85" t="s">
        <v>6213</v>
      </c>
      <c r="K1180" s="84">
        <v>0</v>
      </c>
      <c r="L1180" s="84">
        <v>1</v>
      </c>
      <c r="M1180" s="84">
        <v>1</v>
      </c>
      <c r="N1180" s="85">
        <v>0</v>
      </c>
      <c r="O1180" s="86"/>
    </row>
    <row r="1181" spans="1:15" ht="17">
      <c r="A1181" s="276"/>
      <c r="B1181" s="276"/>
      <c r="C1181" s="83" t="s">
        <v>2885</v>
      </c>
      <c r="D1181" s="83"/>
      <c r="E1181" s="84" t="s">
        <v>6213</v>
      </c>
      <c r="F1181" s="84" t="s">
        <v>6213</v>
      </c>
      <c r="G1181" s="84">
        <v>1</v>
      </c>
      <c r="H1181" s="84" t="s">
        <v>6213</v>
      </c>
      <c r="I1181" s="84" t="s">
        <v>6213</v>
      </c>
      <c r="J1181" s="85" t="s">
        <v>6213</v>
      </c>
      <c r="K1181" s="84">
        <v>0</v>
      </c>
      <c r="L1181" s="84">
        <v>0</v>
      </c>
      <c r="M1181" s="84">
        <v>0</v>
      </c>
      <c r="N1181" s="85">
        <v>1</v>
      </c>
      <c r="O1181" s="86"/>
    </row>
    <row r="1182" spans="1:15" ht="17">
      <c r="A1182" s="276"/>
      <c r="B1182" s="276"/>
      <c r="C1182" s="83" t="s">
        <v>2648</v>
      </c>
      <c r="D1182" s="83"/>
      <c r="E1182" s="84">
        <v>1</v>
      </c>
      <c r="F1182" s="84" t="s">
        <v>6213</v>
      </c>
      <c r="G1182" s="84" t="s">
        <v>6213</v>
      </c>
      <c r="H1182" s="84" t="s">
        <v>6213</v>
      </c>
      <c r="I1182" s="84" t="s">
        <v>6213</v>
      </c>
      <c r="J1182" s="85" t="s">
        <v>6213</v>
      </c>
      <c r="K1182" s="84">
        <v>1</v>
      </c>
      <c r="L1182" s="84">
        <v>0</v>
      </c>
      <c r="M1182" s="84">
        <v>0</v>
      </c>
      <c r="N1182" s="85">
        <v>0</v>
      </c>
      <c r="O1182" s="86"/>
    </row>
    <row r="1183" spans="1:15" ht="17">
      <c r="A1183" s="276"/>
      <c r="B1183" s="276"/>
      <c r="C1183" s="83" t="s">
        <v>2984</v>
      </c>
      <c r="D1183" s="83"/>
      <c r="E1183" s="84" t="s">
        <v>6213</v>
      </c>
      <c r="F1183" s="84">
        <v>1</v>
      </c>
      <c r="G1183" s="84" t="s">
        <v>6213</v>
      </c>
      <c r="H1183" s="84" t="s">
        <v>6213</v>
      </c>
      <c r="I1183" s="84" t="s">
        <v>6213</v>
      </c>
      <c r="J1183" s="85" t="s">
        <v>6213</v>
      </c>
      <c r="K1183" s="84">
        <v>1</v>
      </c>
      <c r="L1183" s="84">
        <v>0</v>
      </c>
      <c r="M1183" s="84">
        <v>0</v>
      </c>
      <c r="N1183" s="85">
        <v>0</v>
      </c>
      <c r="O1183" s="86"/>
    </row>
    <row r="1184" spans="1:15" ht="17">
      <c r="A1184" s="276"/>
      <c r="B1184" s="276"/>
      <c r="C1184" s="83" t="s">
        <v>5723</v>
      </c>
      <c r="D1184" s="83"/>
      <c r="E1184" s="84">
        <v>1</v>
      </c>
      <c r="F1184" s="84">
        <v>1</v>
      </c>
      <c r="G1184" s="84" t="s">
        <v>6213</v>
      </c>
      <c r="H1184" s="84" t="s">
        <v>6213</v>
      </c>
      <c r="I1184" s="84" t="s">
        <v>6213</v>
      </c>
      <c r="J1184" s="85" t="s">
        <v>6213</v>
      </c>
      <c r="K1184" s="84">
        <v>0</v>
      </c>
      <c r="L1184" s="84">
        <v>0</v>
      </c>
      <c r="M1184" s="84">
        <v>0</v>
      </c>
      <c r="N1184" s="85">
        <v>2</v>
      </c>
      <c r="O1184" s="86"/>
    </row>
    <row r="1185" spans="1:15" ht="17">
      <c r="A1185" s="276"/>
      <c r="B1185" s="276"/>
      <c r="C1185" s="83" t="s">
        <v>2986</v>
      </c>
      <c r="D1185" s="83"/>
      <c r="E1185" s="84">
        <v>1</v>
      </c>
      <c r="F1185" s="84" t="s">
        <v>6213</v>
      </c>
      <c r="G1185" s="84" t="s">
        <v>6213</v>
      </c>
      <c r="H1185" s="84" t="s">
        <v>6213</v>
      </c>
      <c r="I1185" s="84" t="s">
        <v>6213</v>
      </c>
      <c r="J1185" s="85" t="s">
        <v>6213</v>
      </c>
      <c r="K1185" s="84">
        <v>0</v>
      </c>
      <c r="L1185" s="84">
        <v>0</v>
      </c>
      <c r="M1185" s="84">
        <v>1</v>
      </c>
      <c r="N1185" s="85">
        <v>0</v>
      </c>
      <c r="O1185" s="86"/>
    </row>
    <row r="1186" spans="1:15" ht="17">
      <c r="A1186" s="276"/>
      <c r="B1186" s="276"/>
      <c r="C1186" s="83" t="s">
        <v>2250</v>
      </c>
      <c r="D1186" s="83"/>
      <c r="E1186" s="84">
        <v>1</v>
      </c>
      <c r="F1186" s="84" t="s">
        <v>6213</v>
      </c>
      <c r="G1186" s="84" t="s">
        <v>6213</v>
      </c>
      <c r="H1186" s="84" t="s">
        <v>6213</v>
      </c>
      <c r="I1186" s="84" t="s">
        <v>6213</v>
      </c>
      <c r="J1186" s="85" t="s">
        <v>6213</v>
      </c>
      <c r="K1186" s="84">
        <v>0</v>
      </c>
      <c r="L1186" s="84">
        <v>0</v>
      </c>
      <c r="M1186" s="84">
        <v>0</v>
      </c>
      <c r="N1186" s="85">
        <v>1</v>
      </c>
      <c r="O1186" s="86"/>
    </row>
    <row r="1187" spans="1:15" ht="17">
      <c r="A1187" s="276"/>
      <c r="B1187" s="276"/>
      <c r="C1187" s="83" t="s">
        <v>6552</v>
      </c>
      <c r="D1187" s="83"/>
      <c r="E1187" s="84">
        <v>2</v>
      </c>
      <c r="F1187" s="84" t="s">
        <v>6213</v>
      </c>
      <c r="G1187" s="84" t="s">
        <v>6213</v>
      </c>
      <c r="H1187" s="84" t="s">
        <v>6213</v>
      </c>
      <c r="I1187" s="84" t="s">
        <v>6213</v>
      </c>
      <c r="J1187" s="85" t="s">
        <v>6213</v>
      </c>
      <c r="K1187" s="84">
        <v>0</v>
      </c>
      <c r="L1187" s="84">
        <v>2</v>
      </c>
      <c r="M1187" s="84">
        <v>0</v>
      </c>
      <c r="N1187" s="85">
        <v>0</v>
      </c>
      <c r="O1187" s="86"/>
    </row>
    <row r="1188" spans="1:15" ht="17">
      <c r="A1188" s="276"/>
      <c r="B1188" s="276"/>
      <c r="C1188" s="83" t="s">
        <v>6553</v>
      </c>
      <c r="D1188" s="83"/>
      <c r="E1188" s="84" t="s">
        <v>6213</v>
      </c>
      <c r="F1188" s="84" t="s">
        <v>6213</v>
      </c>
      <c r="G1188" s="84" t="s">
        <v>6213</v>
      </c>
      <c r="H1188" s="84" t="s">
        <v>6213</v>
      </c>
      <c r="I1188" s="84">
        <v>1</v>
      </c>
      <c r="J1188" s="85" t="s">
        <v>6213</v>
      </c>
      <c r="K1188" s="84">
        <v>0</v>
      </c>
      <c r="L1188" s="84">
        <v>0</v>
      </c>
      <c r="M1188" s="84">
        <v>1</v>
      </c>
      <c r="N1188" s="85">
        <v>0</v>
      </c>
      <c r="O1188" s="86"/>
    </row>
    <row r="1189" spans="1:15" ht="17">
      <c r="A1189" s="276"/>
      <c r="B1189" s="276"/>
      <c r="C1189" s="83" t="s">
        <v>2988</v>
      </c>
      <c r="D1189" s="83"/>
      <c r="E1189" s="84">
        <v>1</v>
      </c>
      <c r="F1189" s="84" t="s">
        <v>6213</v>
      </c>
      <c r="G1189" s="84" t="s">
        <v>6213</v>
      </c>
      <c r="H1189" s="84" t="s">
        <v>6213</v>
      </c>
      <c r="I1189" s="84" t="s">
        <v>6213</v>
      </c>
      <c r="J1189" s="85" t="s">
        <v>6213</v>
      </c>
      <c r="K1189" s="84">
        <v>0</v>
      </c>
      <c r="L1189" s="84">
        <v>0</v>
      </c>
      <c r="M1189" s="84">
        <v>0</v>
      </c>
      <c r="N1189" s="85">
        <v>1</v>
      </c>
      <c r="O1189" s="86"/>
    </row>
    <row r="1190" spans="1:15" ht="17">
      <c r="A1190" s="276"/>
      <c r="B1190" s="276"/>
      <c r="C1190" s="83" t="s">
        <v>6554</v>
      </c>
      <c r="D1190" s="83"/>
      <c r="E1190" s="84">
        <v>1</v>
      </c>
      <c r="F1190" s="84" t="s">
        <v>6213</v>
      </c>
      <c r="G1190" s="84" t="s">
        <v>6213</v>
      </c>
      <c r="H1190" s="84" t="s">
        <v>6213</v>
      </c>
      <c r="I1190" s="84" t="s">
        <v>6213</v>
      </c>
      <c r="J1190" s="85" t="s">
        <v>6213</v>
      </c>
      <c r="K1190" s="84">
        <v>0</v>
      </c>
      <c r="L1190" s="84">
        <v>0</v>
      </c>
      <c r="M1190" s="84">
        <v>1</v>
      </c>
      <c r="N1190" s="85">
        <v>0</v>
      </c>
      <c r="O1190" s="86"/>
    </row>
    <row r="1191" spans="1:15" ht="17">
      <c r="A1191" s="276"/>
      <c r="B1191" s="277"/>
      <c r="C1191" s="83" t="s">
        <v>2017</v>
      </c>
      <c r="D1191" s="83"/>
      <c r="E1191" s="84" t="s">
        <v>6213</v>
      </c>
      <c r="F1191" s="84">
        <v>1</v>
      </c>
      <c r="G1191" s="84" t="s">
        <v>6213</v>
      </c>
      <c r="H1191" s="84" t="s">
        <v>6213</v>
      </c>
      <c r="I1191" s="84" t="s">
        <v>6213</v>
      </c>
      <c r="J1191" s="85" t="s">
        <v>6213</v>
      </c>
      <c r="K1191" s="84">
        <v>0</v>
      </c>
      <c r="L1191" s="84">
        <v>0</v>
      </c>
      <c r="M1191" s="84">
        <v>1</v>
      </c>
      <c r="N1191" s="85">
        <v>0</v>
      </c>
      <c r="O1191" s="86"/>
    </row>
    <row r="1192" spans="1:15" ht="17">
      <c r="A1192" s="276"/>
      <c r="B1192" s="275" t="s">
        <v>2255</v>
      </c>
      <c r="C1192" s="74"/>
      <c r="D1192" s="76"/>
      <c r="E1192" s="77">
        <v>7</v>
      </c>
      <c r="F1192" s="77" t="s">
        <v>6213</v>
      </c>
      <c r="G1192" s="77" t="s">
        <v>6213</v>
      </c>
      <c r="H1192" s="77" t="s">
        <v>6213</v>
      </c>
      <c r="I1192" s="77" t="s">
        <v>6213</v>
      </c>
      <c r="J1192" s="78" t="s">
        <v>6213</v>
      </c>
      <c r="K1192" s="77"/>
      <c r="L1192" s="77"/>
      <c r="M1192" s="79"/>
      <c r="N1192" s="78"/>
      <c r="O1192" s="81"/>
    </row>
    <row r="1193" spans="1:15" ht="17">
      <c r="A1193" s="276"/>
      <c r="B1193" s="276"/>
      <c r="C1193" s="278" t="s">
        <v>2366</v>
      </c>
      <c r="D1193" s="83" t="s">
        <v>6555</v>
      </c>
      <c r="E1193" s="84">
        <v>1</v>
      </c>
      <c r="F1193" s="84" t="s">
        <v>6213</v>
      </c>
      <c r="G1193" s="84" t="s">
        <v>6213</v>
      </c>
      <c r="H1193" s="84" t="s">
        <v>6213</v>
      </c>
      <c r="I1193" s="84" t="s">
        <v>6213</v>
      </c>
      <c r="J1193" s="85" t="s">
        <v>6213</v>
      </c>
      <c r="K1193" s="84">
        <v>0</v>
      </c>
      <c r="L1193" s="84">
        <v>1</v>
      </c>
      <c r="M1193" s="84">
        <v>0</v>
      </c>
      <c r="N1193" s="85">
        <v>0</v>
      </c>
      <c r="O1193" s="86"/>
    </row>
    <row r="1194" spans="1:15" ht="17">
      <c r="A1194" s="276"/>
      <c r="B1194" s="276"/>
      <c r="C1194" s="279"/>
      <c r="D1194" s="83" t="s">
        <v>5740</v>
      </c>
      <c r="E1194" s="84">
        <v>1</v>
      </c>
      <c r="F1194" s="84" t="s">
        <v>6213</v>
      </c>
      <c r="G1194" s="84" t="s">
        <v>6213</v>
      </c>
      <c r="H1194" s="84" t="s">
        <v>6213</v>
      </c>
      <c r="I1194" s="84" t="s">
        <v>6213</v>
      </c>
      <c r="J1194" s="85" t="s">
        <v>6213</v>
      </c>
      <c r="K1194" s="84">
        <v>1</v>
      </c>
      <c r="L1194" s="84">
        <v>0</v>
      </c>
      <c r="M1194" s="84">
        <v>0</v>
      </c>
      <c r="N1194" s="85">
        <v>0</v>
      </c>
      <c r="O1194" s="86"/>
    </row>
    <row r="1195" spans="1:15" ht="17">
      <c r="A1195" s="276"/>
      <c r="B1195" s="276"/>
      <c r="C1195" s="279"/>
      <c r="D1195" s="83" t="s">
        <v>5744</v>
      </c>
      <c r="E1195" s="84">
        <v>1</v>
      </c>
      <c r="F1195" s="84" t="s">
        <v>6213</v>
      </c>
      <c r="G1195" s="84" t="s">
        <v>6213</v>
      </c>
      <c r="H1195" s="84" t="s">
        <v>6213</v>
      </c>
      <c r="I1195" s="84" t="s">
        <v>6213</v>
      </c>
      <c r="J1195" s="85" t="s">
        <v>6213</v>
      </c>
      <c r="K1195" s="84">
        <v>0</v>
      </c>
      <c r="L1195" s="84">
        <v>0</v>
      </c>
      <c r="M1195" s="84">
        <v>0</v>
      </c>
      <c r="N1195" s="85">
        <v>1</v>
      </c>
      <c r="O1195" s="86"/>
    </row>
    <row r="1196" spans="1:15" ht="17">
      <c r="A1196" s="276"/>
      <c r="B1196" s="277"/>
      <c r="C1196" s="280"/>
      <c r="D1196" s="83" t="s">
        <v>5745</v>
      </c>
      <c r="E1196" s="84">
        <v>4</v>
      </c>
      <c r="F1196" s="84" t="s">
        <v>6213</v>
      </c>
      <c r="G1196" s="84" t="s">
        <v>6213</v>
      </c>
      <c r="H1196" s="84" t="s">
        <v>6213</v>
      </c>
      <c r="I1196" s="84" t="s">
        <v>6213</v>
      </c>
      <c r="J1196" s="85" t="s">
        <v>6213</v>
      </c>
      <c r="K1196" s="84">
        <v>1</v>
      </c>
      <c r="L1196" s="84">
        <v>1</v>
      </c>
      <c r="M1196" s="84">
        <v>0</v>
      </c>
      <c r="N1196" s="85">
        <v>2</v>
      </c>
      <c r="O1196" s="86"/>
    </row>
    <row r="1197" spans="1:15" ht="17">
      <c r="A1197" s="276"/>
      <c r="B1197" s="275" t="s">
        <v>1996</v>
      </c>
      <c r="C1197" s="74"/>
      <c r="D1197" s="76"/>
      <c r="E1197" s="77">
        <v>1</v>
      </c>
      <c r="F1197" s="77" t="s">
        <v>6213</v>
      </c>
      <c r="G1197" s="77" t="s">
        <v>6213</v>
      </c>
      <c r="H1197" s="77" t="s">
        <v>6213</v>
      </c>
      <c r="I1197" s="77" t="s">
        <v>6213</v>
      </c>
      <c r="J1197" s="78" t="s">
        <v>6213</v>
      </c>
      <c r="K1197" s="79"/>
      <c r="L1197" s="79"/>
      <c r="M1197" s="79"/>
      <c r="N1197" s="78"/>
      <c r="O1197" s="81"/>
    </row>
    <row r="1198" spans="1:15" ht="17">
      <c r="A1198" s="276"/>
      <c r="B1198" s="277"/>
      <c r="C1198" s="83" t="s">
        <v>5751</v>
      </c>
      <c r="D1198" s="83"/>
      <c r="E1198" s="84">
        <v>1</v>
      </c>
      <c r="F1198" s="84" t="s">
        <v>6213</v>
      </c>
      <c r="G1198" s="84" t="s">
        <v>6213</v>
      </c>
      <c r="H1198" s="84" t="s">
        <v>6213</v>
      </c>
      <c r="I1198" s="84" t="s">
        <v>6213</v>
      </c>
      <c r="J1198" s="85" t="s">
        <v>6213</v>
      </c>
      <c r="K1198" s="84">
        <v>0</v>
      </c>
      <c r="L1198" s="84">
        <v>0</v>
      </c>
      <c r="M1198" s="84">
        <v>0</v>
      </c>
      <c r="N1198" s="85">
        <v>1</v>
      </c>
      <c r="O1198" s="86"/>
    </row>
    <row r="1199" spans="1:15" ht="17">
      <c r="A1199" s="276"/>
      <c r="B1199" s="275" t="s">
        <v>2259</v>
      </c>
      <c r="C1199" s="74"/>
      <c r="D1199" s="76"/>
      <c r="E1199" s="77">
        <v>2</v>
      </c>
      <c r="F1199" s="77" t="s">
        <v>6213</v>
      </c>
      <c r="G1199" s="77" t="s">
        <v>6213</v>
      </c>
      <c r="H1199" s="77" t="s">
        <v>6213</v>
      </c>
      <c r="I1199" s="77" t="s">
        <v>6213</v>
      </c>
      <c r="J1199" s="78" t="s">
        <v>6213</v>
      </c>
      <c r="K1199" s="77"/>
      <c r="L1199" s="77"/>
      <c r="M1199" s="79"/>
      <c r="N1199" s="80"/>
      <c r="O1199" s="81"/>
    </row>
    <row r="1200" spans="1:15" ht="17">
      <c r="A1200" s="276"/>
      <c r="B1200" s="276"/>
      <c r="C1200" s="83" t="s">
        <v>3006</v>
      </c>
      <c r="D1200" s="83"/>
      <c r="E1200" s="84">
        <v>1</v>
      </c>
      <c r="F1200" s="84" t="s">
        <v>6213</v>
      </c>
      <c r="G1200" s="84" t="s">
        <v>6213</v>
      </c>
      <c r="H1200" s="84" t="s">
        <v>6213</v>
      </c>
      <c r="I1200" s="84" t="s">
        <v>6213</v>
      </c>
      <c r="J1200" s="85" t="s">
        <v>6213</v>
      </c>
      <c r="K1200" s="84">
        <v>0</v>
      </c>
      <c r="L1200" s="84">
        <v>1</v>
      </c>
      <c r="M1200" s="84">
        <v>0</v>
      </c>
      <c r="N1200" s="85">
        <v>0</v>
      </c>
      <c r="O1200" s="86"/>
    </row>
    <row r="1201" spans="1:15" ht="17">
      <c r="A1201" s="277"/>
      <c r="B1201" s="277"/>
      <c r="C1201" s="83" t="s">
        <v>6556</v>
      </c>
      <c r="D1201" s="83"/>
      <c r="E1201" s="84">
        <v>1</v>
      </c>
      <c r="F1201" s="84" t="s">
        <v>6213</v>
      </c>
      <c r="G1201" s="84" t="s">
        <v>6213</v>
      </c>
      <c r="H1201" s="84" t="s">
        <v>6213</v>
      </c>
      <c r="I1201" s="84" t="s">
        <v>6213</v>
      </c>
      <c r="J1201" s="85" t="s">
        <v>6213</v>
      </c>
      <c r="K1201" s="84">
        <v>1</v>
      </c>
      <c r="L1201" s="84">
        <v>0</v>
      </c>
      <c r="M1201" s="84">
        <v>0</v>
      </c>
      <c r="N1201" s="85">
        <v>0</v>
      </c>
      <c r="O1201" s="86"/>
    </row>
    <row r="1202" spans="1:15" ht="17">
      <c r="A1202" s="275" t="s">
        <v>89</v>
      </c>
      <c r="B1202" s="74" t="s">
        <v>1904</v>
      </c>
      <c r="C1202" s="75"/>
      <c r="D1202" s="76"/>
      <c r="E1202" s="77">
        <v>134</v>
      </c>
      <c r="F1202" s="77">
        <v>30</v>
      </c>
      <c r="G1202" s="77">
        <v>27</v>
      </c>
      <c r="H1202" s="77">
        <v>3</v>
      </c>
      <c r="I1202" s="77" t="s">
        <v>6213</v>
      </c>
      <c r="J1202" s="78">
        <v>2</v>
      </c>
      <c r="K1202" s="77"/>
      <c r="L1202" s="77"/>
      <c r="M1202" s="77"/>
      <c r="N1202" s="78"/>
      <c r="O1202" s="81"/>
    </row>
    <row r="1203" spans="1:15" ht="17">
      <c r="A1203" s="276"/>
      <c r="B1203" s="275" t="s">
        <v>1905</v>
      </c>
      <c r="C1203" s="74"/>
      <c r="D1203" s="76"/>
      <c r="E1203" s="77">
        <v>117</v>
      </c>
      <c r="F1203" s="77">
        <v>23</v>
      </c>
      <c r="G1203" s="77">
        <v>24</v>
      </c>
      <c r="H1203" s="77">
        <v>1</v>
      </c>
      <c r="I1203" s="77" t="s">
        <v>6213</v>
      </c>
      <c r="J1203" s="78">
        <v>1</v>
      </c>
      <c r="K1203" s="77"/>
      <c r="L1203" s="77"/>
      <c r="M1203" s="77"/>
      <c r="N1203" s="78"/>
      <c r="O1203" s="81"/>
    </row>
    <row r="1204" spans="1:15" ht="17">
      <c r="A1204" s="276"/>
      <c r="B1204" s="276"/>
      <c r="C1204" s="83" t="s">
        <v>2665</v>
      </c>
      <c r="D1204" s="83"/>
      <c r="E1204" s="84">
        <v>1</v>
      </c>
      <c r="F1204" s="84" t="s">
        <v>6213</v>
      </c>
      <c r="G1204" s="84" t="s">
        <v>6213</v>
      </c>
      <c r="H1204" s="84" t="s">
        <v>6213</v>
      </c>
      <c r="I1204" s="84" t="s">
        <v>6213</v>
      </c>
      <c r="J1204" s="85" t="s">
        <v>6213</v>
      </c>
      <c r="K1204" s="84">
        <v>1</v>
      </c>
      <c r="L1204" s="84">
        <v>0</v>
      </c>
      <c r="M1204" s="84">
        <v>0</v>
      </c>
      <c r="N1204" s="85">
        <v>0</v>
      </c>
      <c r="O1204" s="86">
        <v>13978</v>
      </c>
    </row>
    <row r="1205" spans="1:15" ht="17">
      <c r="A1205" s="276"/>
      <c r="B1205" s="276"/>
      <c r="C1205" s="83" t="s">
        <v>3010</v>
      </c>
      <c r="D1205" s="83"/>
      <c r="E1205" s="84">
        <v>1</v>
      </c>
      <c r="F1205" s="84" t="s">
        <v>6213</v>
      </c>
      <c r="G1205" s="84" t="s">
        <v>6213</v>
      </c>
      <c r="H1205" s="84" t="s">
        <v>6213</v>
      </c>
      <c r="I1205" s="84" t="s">
        <v>6213</v>
      </c>
      <c r="J1205" s="85" t="s">
        <v>6213</v>
      </c>
      <c r="K1205" s="84">
        <v>0</v>
      </c>
      <c r="L1205" s="84">
        <v>0</v>
      </c>
      <c r="M1205" s="84">
        <v>0</v>
      </c>
      <c r="N1205" s="85">
        <v>1</v>
      </c>
      <c r="O1205" s="86">
        <v>66588</v>
      </c>
    </row>
    <row r="1206" spans="1:15" ht="17">
      <c r="A1206" s="276"/>
      <c r="B1206" s="276"/>
      <c r="C1206" s="83" t="s">
        <v>2535</v>
      </c>
      <c r="D1206" s="83"/>
      <c r="E1206" s="84" t="s">
        <v>6213</v>
      </c>
      <c r="F1206" s="84" t="s">
        <v>6213</v>
      </c>
      <c r="G1206" s="84">
        <v>1</v>
      </c>
      <c r="H1206" s="84" t="s">
        <v>6213</v>
      </c>
      <c r="I1206" s="84" t="s">
        <v>6213</v>
      </c>
      <c r="J1206" s="85" t="s">
        <v>6213</v>
      </c>
      <c r="K1206" s="84">
        <v>1</v>
      </c>
      <c r="L1206" s="84">
        <v>0</v>
      </c>
      <c r="M1206" s="84">
        <v>0</v>
      </c>
      <c r="N1206" s="85">
        <v>0</v>
      </c>
      <c r="O1206" s="86">
        <v>85159</v>
      </c>
    </row>
    <row r="1207" spans="1:15" ht="17">
      <c r="A1207" s="276"/>
      <c r="B1207" s="276"/>
      <c r="C1207" s="83" t="s">
        <v>6557</v>
      </c>
      <c r="D1207" s="83"/>
      <c r="E1207" s="84">
        <v>3</v>
      </c>
      <c r="F1207" s="84" t="s">
        <v>6213</v>
      </c>
      <c r="G1207" s="84" t="s">
        <v>6213</v>
      </c>
      <c r="H1207" s="84" t="s">
        <v>6213</v>
      </c>
      <c r="I1207" s="84" t="s">
        <v>6213</v>
      </c>
      <c r="J1207" s="85" t="s">
        <v>6213</v>
      </c>
      <c r="K1207" s="84">
        <v>0</v>
      </c>
      <c r="L1207" s="84">
        <v>1</v>
      </c>
      <c r="M1207" s="84">
        <v>1</v>
      </c>
      <c r="N1207" s="85">
        <v>1</v>
      </c>
      <c r="O1207" s="86">
        <v>13417</v>
      </c>
    </row>
    <row r="1208" spans="1:15" ht="17">
      <c r="A1208" s="276"/>
      <c r="B1208" s="276"/>
      <c r="C1208" s="83" t="s">
        <v>3011</v>
      </c>
      <c r="D1208" s="83"/>
      <c r="E1208" s="84">
        <v>1</v>
      </c>
      <c r="F1208" s="84" t="s">
        <v>6213</v>
      </c>
      <c r="G1208" s="84" t="s">
        <v>6213</v>
      </c>
      <c r="H1208" s="84" t="s">
        <v>6213</v>
      </c>
      <c r="I1208" s="84" t="s">
        <v>6213</v>
      </c>
      <c r="J1208" s="85" t="s">
        <v>6213</v>
      </c>
      <c r="K1208" s="84">
        <v>0</v>
      </c>
      <c r="L1208" s="84">
        <v>0</v>
      </c>
      <c r="M1208" s="84">
        <v>1</v>
      </c>
      <c r="N1208" s="85">
        <v>0</v>
      </c>
      <c r="O1208" s="86">
        <v>30744</v>
      </c>
    </row>
    <row r="1209" spans="1:15" ht="17">
      <c r="A1209" s="276"/>
      <c r="B1209" s="276"/>
      <c r="C1209" s="83" t="s">
        <v>6558</v>
      </c>
      <c r="D1209" s="83"/>
      <c r="E1209" s="84">
        <v>2</v>
      </c>
      <c r="F1209" s="84" t="s">
        <v>6213</v>
      </c>
      <c r="G1209" s="84" t="s">
        <v>6213</v>
      </c>
      <c r="H1209" s="84" t="s">
        <v>6213</v>
      </c>
      <c r="I1209" s="84" t="s">
        <v>6213</v>
      </c>
      <c r="J1209" s="85" t="s">
        <v>6213</v>
      </c>
      <c r="K1209" s="84">
        <v>0</v>
      </c>
      <c r="L1209" s="84">
        <v>1</v>
      </c>
      <c r="M1209" s="84">
        <v>1</v>
      </c>
      <c r="N1209" s="85">
        <v>0</v>
      </c>
      <c r="O1209" s="86">
        <v>80897</v>
      </c>
    </row>
    <row r="1210" spans="1:15" ht="17">
      <c r="A1210" s="276"/>
      <c r="B1210" s="276"/>
      <c r="C1210" s="83" t="s">
        <v>5755</v>
      </c>
      <c r="D1210" s="83"/>
      <c r="E1210" s="84">
        <v>2</v>
      </c>
      <c r="F1210" s="84" t="s">
        <v>6213</v>
      </c>
      <c r="G1210" s="84" t="s">
        <v>6213</v>
      </c>
      <c r="H1210" s="84" t="s">
        <v>6213</v>
      </c>
      <c r="I1210" s="84" t="s">
        <v>6213</v>
      </c>
      <c r="J1210" s="85" t="s">
        <v>6213</v>
      </c>
      <c r="K1210" s="84">
        <v>1</v>
      </c>
      <c r="L1210" s="84">
        <v>1</v>
      </c>
      <c r="M1210" s="84">
        <v>0</v>
      </c>
      <c r="N1210" s="85">
        <v>0</v>
      </c>
      <c r="O1210" s="86">
        <v>61445</v>
      </c>
    </row>
    <row r="1211" spans="1:15" ht="17">
      <c r="A1211" s="276"/>
      <c r="B1211" s="276"/>
      <c r="C1211" s="83" t="s">
        <v>6559</v>
      </c>
      <c r="D1211" s="83"/>
      <c r="E1211" s="84">
        <v>1</v>
      </c>
      <c r="F1211" s="84" t="s">
        <v>6213</v>
      </c>
      <c r="G1211" s="84" t="s">
        <v>6213</v>
      </c>
      <c r="H1211" s="84" t="s">
        <v>6213</v>
      </c>
      <c r="I1211" s="84" t="s">
        <v>6213</v>
      </c>
      <c r="J1211" s="85" t="s">
        <v>6213</v>
      </c>
      <c r="K1211" s="84">
        <v>0</v>
      </c>
      <c r="L1211" s="84">
        <v>0</v>
      </c>
      <c r="M1211" s="84">
        <v>1</v>
      </c>
      <c r="N1211" s="85">
        <v>0</v>
      </c>
      <c r="O1211" s="86">
        <v>63162</v>
      </c>
    </row>
    <row r="1212" spans="1:15" ht="17">
      <c r="A1212" s="276"/>
      <c r="B1212" s="276"/>
      <c r="C1212" s="83" t="s">
        <v>6560</v>
      </c>
      <c r="D1212" s="83"/>
      <c r="E1212" s="84" t="s">
        <v>6213</v>
      </c>
      <c r="F1212" s="84" t="s">
        <v>6213</v>
      </c>
      <c r="G1212" s="84">
        <v>1</v>
      </c>
      <c r="H1212" s="84" t="s">
        <v>6213</v>
      </c>
      <c r="I1212" s="84" t="s">
        <v>6213</v>
      </c>
      <c r="J1212" s="85" t="s">
        <v>6213</v>
      </c>
      <c r="K1212" s="84">
        <v>0</v>
      </c>
      <c r="L1212" s="84">
        <v>1</v>
      </c>
      <c r="M1212" s="84">
        <v>0</v>
      </c>
      <c r="N1212" s="85">
        <v>0</v>
      </c>
      <c r="O1212" s="86">
        <v>22987</v>
      </c>
    </row>
    <row r="1213" spans="1:15" ht="17">
      <c r="A1213" s="276"/>
      <c r="B1213" s="276"/>
      <c r="C1213" s="83" t="s">
        <v>3556</v>
      </c>
      <c r="D1213" s="83"/>
      <c r="E1213" s="84">
        <v>1</v>
      </c>
      <c r="F1213" s="84" t="s">
        <v>6213</v>
      </c>
      <c r="G1213" s="84" t="s">
        <v>6213</v>
      </c>
      <c r="H1213" s="84" t="s">
        <v>6213</v>
      </c>
      <c r="I1213" s="84" t="s">
        <v>6213</v>
      </c>
      <c r="J1213" s="85" t="s">
        <v>6213</v>
      </c>
      <c r="K1213" s="84">
        <v>0</v>
      </c>
      <c r="L1213" s="84">
        <v>0</v>
      </c>
      <c r="M1213" s="84">
        <v>1</v>
      </c>
      <c r="N1213" s="85">
        <v>0</v>
      </c>
      <c r="O1213" s="86">
        <v>6958</v>
      </c>
    </row>
    <row r="1214" spans="1:15" ht="17">
      <c r="A1214" s="276"/>
      <c r="B1214" s="276"/>
      <c r="C1214" s="83" t="s">
        <v>3015</v>
      </c>
      <c r="D1214" s="83"/>
      <c r="E1214" s="84">
        <v>2</v>
      </c>
      <c r="F1214" s="84" t="s">
        <v>6213</v>
      </c>
      <c r="G1214" s="84" t="s">
        <v>6213</v>
      </c>
      <c r="H1214" s="84" t="s">
        <v>6213</v>
      </c>
      <c r="I1214" s="84" t="s">
        <v>6213</v>
      </c>
      <c r="J1214" s="85" t="s">
        <v>6213</v>
      </c>
      <c r="K1214" s="84">
        <v>0</v>
      </c>
      <c r="L1214" s="84">
        <v>0</v>
      </c>
      <c r="M1214" s="84">
        <v>1</v>
      </c>
      <c r="N1214" s="85">
        <v>1</v>
      </c>
      <c r="O1214" s="86">
        <v>65353</v>
      </c>
    </row>
    <row r="1215" spans="1:15" ht="17">
      <c r="A1215" s="276"/>
      <c r="B1215" s="276"/>
      <c r="C1215" s="83" t="s">
        <v>3016</v>
      </c>
      <c r="D1215" s="83"/>
      <c r="E1215" s="84">
        <v>1</v>
      </c>
      <c r="F1215" s="84" t="s">
        <v>6213</v>
      </c>
      <c r="G1215" s="84" t="s">
        <v>6213</v>
      </c>
      <c r="H1215" s="84" t="s">
        <v>6213</v>
      </c>
      <c r="I1215" s="84" t="s">
        <v>6213</v>
      </c>
      <c r="J1215" s="85" t="s">
        <v>6213</v>
      </c>
      <c r="K1215" s="84">
        <v>0</v>
      </c>
      <c r="L1215" s="84">
        <v>0</v>
      </c>
      <c r="M1215" s="84">
        <v>1</v>
      </c>
      <c r="N1215" s="85">
        <v>0</v>
      </c>
      <c r="O1215" s="86">
        <v>53422</v>
      </c>
    </row>
    <row r="1216" spans="1:15" ht="17">
      <c r="A1216" s="276"/>
      <c r="B1216" s="276"/>
      <c r="C1216" s="83" t="s">
        <v>3018</v>
      </c>
      <c r="D1216" s="83"/>
      <c r="E1216" s="84">
        <v>2</v>
      </c>
      <c r="F1216" s="84" t="s">
        <v>6213</v>
      </c>
      <c r="G1216" s="84" t="s">
        <v>6213</v>
      </c>
      <c r="H1216" s="84" t="s">
        <v>6213</v>
      </c>
      <c r="I1216" s="84" t="s">
        <v>6213</v>
      </c>
      <c r="J1216" s="85" t="s">
        <v>6213</v>
      </c>
      <c r="K1216" s="84">
        <v>1</v>
      </c>
      <c r="L1216" s="84">
        <v>1</v>
      </c>
      <c r="M1216" s="84">
        <v>0</v>
      </c>
      <c r="N1216" s="85">
        <v>0</v>
      </c>
      <c r="O1216" s="86">
        <v>9964</v>
      </c>
    </row>
    <row r="1217" spans="1:15" ht="17">
      <c r="A1217" s="276"/>
      <c r="B1217" s="276"/>
      <c r="C1217" s="83" t="s">
        <v>6561</v>
      </c>
      <c r="D1217" s="83"/>
      <c r="E1217" s="84">
        <v>1</v>
      </c>
      <c r="F1217" s="84" t="s">
        <v>6213</v>
      </c>
      <c r="G1217" s="84" t="s">
        <v>6213</v>
      </c>
      <c r="H1217" s="84" t="s">
        <v>6213</v>
      </c>
      <c r="I1217" s="84" t="s">
        <v>6213</v>
      </c>
      <c r="J1217" s="85" t="s">
        <v>6213</v>
      </c>
      <c r="K1217" s="84">
        <v>0</v>
      </c>
      <c r="L1217" s="84">
        <v>1</v>
      </c>
      <c r="M1217" s="84">
        <v>0</v>
      </c>
      <c r="N1217" s="85">
        <v>0</v>
      </c>
      <c r="O1217" s="86">
        <v>1177</v>
      </c>
    </row>
    <row r="1218" spans="1:15" ht="17">
      <c r="A1218" s="276"/>
      <c r="B1218" s="276"/>
      <c r="C1218" s="83" t="s">
        <v>2909</v>
      </c>
      <c r="D1218" s="83"/>
      <c r="E1218" s="84">
        <v>1</v>
      </c>
      <c r="F1218" s="84">
        <v>1</v>
      </c>
      <c r="G1218" s="84" t="s">
        <v>6213</v>
      </c>
      <c r="H1218" s="84" t="s">
        <v>6213</v>
      </c>
      <c r="I1218" s="84" t="s">
        <v>6213</v>
      </c>
      <c r="J1218" s="85" t="s">
        <v>6213</v>
      </c>
      <c r="K1218" s="84">
        <v>0</v>
      </c>
      <c r="L1218" s="84">
        <v>1</v>
      </c>
      <c r="M1218" s="84">
        <v>0</v>
      </c>
      <c r="N1218" s="85">
        <v>1</v>
      </c>
      <c r="O1218" s="86">
        <v>22959</v>
      </c>
    </row>
    <row r="1219" spans="1:15" ht="17">
      <c r="A1219" s="276"/>
      <c r="B1219" s="276"/>
      <c r="C1219" s="83" t="s">
        <v>3022</v>
      </c>
      <c r="D1219" s="83"/>
      <c r="E1219" s="84">
        <v>4</v>
      </c>
      <c r="F1219" s="84" t="s">
        <v>6213</v>
      </c>
      <c r="G1219" s="84" t="s">
        <v>6213</v>
      </c>
      <c r="H1219" s="84" t="s">
        <v>6213</v>
      </c>
      <c r="I1219" s="84" t="s">
        <v>6213</v>
      </c>
      <c r="J1219" s="85" t="s">
        <v>6213</v>
      </c>
      <c r="K1219" s="84">
        <v>0</v>
      </c>
      <c r="L1219" s="84">
        <v>0</v>
      </c>
      <c r="M1219" s="84">
        <v>2</v>
      </c>
      <c r="N1219" s="85">
        <v>2</v>
      </c>
      <c r="O1219" s="86">
        <v>18568</v>
      </c>
    </row>
    <row r="1220" spans="1:15" ht="17">
      <c r="A1220" s="276"/>
      <c r="B1220" s="276"/>
      <c r="C1220" s="83" t="s">
        <v>3024</v>
      </c>
      <c r="D1220" s="83"/>
      <c r="E1220" s="84">
        <v>1</v>
      </c>
      <c r="F1220" s="84" t="s">
        <v>6213</v>
      </c>
      <c r="G1220" s="84" t="s">
        <v>6213</v>
      </c>
      <c r="H1220" s="84" t="s">
        <v>6213</v>
      </c>
      <c r="I1220" s="84" t="s">
        <v>6213</v>
      </c>
      <c r="J1220" s="85" t="s">
        <v>6213</v>
      </c>
      <c r="K1220" s="84">
        <v>1</v>
      </c>
      <c r="L1220" s="84">
        <v>0</v>
      </c>
      <c r="M1220" s="84">
        <v>0</v>
      </c>
      <c r="N1220" s="85">
        <v>0</v>
      </c>
      <c r="O1220" s="86">
        <v>35861</v>
      </c>
    </row>
    <row r="1221" spans="1:15" ht="17">
      <c r="A1221" s="276"/>
      <c r="B1221" s="276"/>
      <c r="C1221" s="83" t="s">
        <v>4155</v>
      </c>
      <c r="D1221" s="83"/>
      <c r="E1221" s="84" t="s">
        <v>6213</v>
      </c>
      <c r="F1221" s="84">
        <v>1</v>
      </c>
      <c r="G1221" s="84">
        <v>1</v>
      </c>
      <c r="H1221" s="84" t="s">
        <v>6213</v>
      </c>
      <c r="I1221" s="84" t="s">
        <v>6213</v>
      </c>
      <c r="J1221" s="85" t="s">
        <v>6213</v>
      </c>
      <c r="K1221" s="84">
        <v>0</v>
      </c>
      <c r="L1221" s="84">
        <v>0</v>
      </c>
      <c r="M1221" s="84">
        <v>1</v>
      </c>
      <c r="N1221" s="85">
        <v>1</v>
      </c>
      <c r="O1221" s="86">
        <v>2251</v>
      </c>
    </row>
    <row r="1222" spans="1:15" ht="17">
      <c r="A1222" s="276"/>
      <c r="B1222" s="276"/>
      <c r="C1222" s="83" t="s">
        <v>5762</v>
      </c>
      <c r="D1222" s="83"/>
      <c r="E1222" s="84">
        <v>2</v>
      </c>
      <c r="F1222" s="84" t="s">
        <v>6213</v>
      </c>
      <c r="G1222" s="84" t="s">
        <v>6213</v>
      </c>
      <c r="H1222" s="84" t="s">
        <v>6213</v>
      </c>
      <c r="I1222" s="84" t="s">
        <v>6213</v>
      </c>
      <c r="J1222" s="85" t="s">
        <v>6213</v>
      </c>
      <c r="K1222" s="84">
        <v>0</v>
      </c>
      <c r="L1222" s="84">
        <v>0</v>
      </c>
      <c r="M1222" s="84">
        <v>1</v>
      </c>
      <c r="N1222" s="85">
        <v>1</v>
      </c>
      <c r="O1222" s="86">
        <v>10000</v>
      </c>
    </row>
    <row r="1223" spans="1:15" ht="17">
      <c r="A1223" s="276"/>
      <c r="B1223" s="276"/>
      <c r="C1223" s="83" t="s">
        <v>2823</v>
      </c>
      <c r="D1223" s="83"/>
      <c r="E1223" s="84">
        <v>4</v>
      </c>
      <c r="F1223" s="84">
        <v>1</v>
      </c>
      <c r="G1223" s="84" t="s">
        <v>6213</v>
      </c>
      <c r="H1223" s="84" t="s">
        <v>6213</v>
      </c>
      <c r="I1223" s="84" t="s">
        <v>6213</v>
      </c>
      <c r="J1223" s="85" t="s">
        <v>6213</v>
      </c>
      <c r="K1223" s="84">
        <v>1</v>
      </c>
      <c r="L1223" s="84">
        <v>2</v>
      </c>
      <c r="M1223" s="84">
        <v>1</v>
      </c>
      <c r="N1223" s="85">
        <v>1</v>
      </c>
      <c r="O1223" s="86">
        <v>68688</v>
      </c>
    </row>
    <row r="1224" spans="1:15" ht="17">
      <c r="A1224" s="276"/>
      <c r="B1224" s="276"/>
      <c r="C1224" s="83" t="s">
        <v>3025</v>
      </c>
      <c r="D1224" s="83"/>
      <c r="E1224" s="84">
        <v>4</v>
      </c>
      <c r="F1224" s="84">
        <v>1</v>
      </c>
      <c r="G1224" s="84">
        <v>1</v>
      </c>
      <c r="H1224" s="84">
        <v>1</v>
      </c>
      <c r="I1224" s="84" t="s">
        <v>6213</v>
      </c>
      <c r="J1224" s="85" t="s">
        <v>6213</v>
      </c>
      <c r="K1224" s="84">
        <v>0</v>
      </c>
      <c r="L1224" s="84">
        <v>3</v>
      </c>
      <c r="M1224" s="84">
        <v>3</v>
      </c>
      <c r="N1224" s="85">
        <v>1</v>
      </c>
      <c r="O1224" s="86">
        <v>43276</v>
      </c>
    </row>
    <row r="1225" spans="1:15" ht="17">
      <c r="A1225" s="276"/>
      <c r="B1225" s="276"/>
      <c r="C1225" s="83" t="s">
        <v>3026</v>
      </c>
      <c r="D1225" s="83"/>
      <c r="E1225" s="84">
        <v>1</v>
      </c>
      <c r="F1225" s="84" t="s">
        <v>6213</v>
      </c>
      <c r="G1225" s="84" t="s">
        <v>6213</v>
      </c>
      <c r="H1225" s="84" t="s">
        <v>6213</v>
      </c>
      <c r="I1225" s="84" t="s">
        <v>6213</v>
      </c>
      <c r="J1225" s="85" t="s">
        <v>6213</v>
      </c>
      <c r="K1225" s="84">
        <v>0</v>
      </c>
      <c r="L1225" s="84">
        <v>0</v>
      </c>
      <c r="M1225" s="84">
        <v>0</v>
      </c>
      <c r="N1225" s="85">
        <v>1</v>
      </c>
      <c r="O1225" s="86">
        <v>73939</v>
      </c>
    </row>
    <row r="1226" spans="1:15" ht="17">
      <c r="A1226" s="276"/>
      <c r="B1226" s="276"/>
      <c r="C1226" s="83" t="s">
        <v>6562</v>
      </c>
      <c r="D1226" s="83"/>
      <c r="E1226" s="84">
        <v>5</v>
      </c>
      <c r="F1226" s="84">
        <v>1</v>
      </c>
      <c r="G1226" s="84" t="s">
        <v>6213</v>
      </c>
      <c r="H1226" s="84" t="s">
        <v>6213</v>
      </c>
      <c r="I1226" s="84" t="s">
        <v>6213</v>
      </c>
      <c r="J1226" s="85" t="s">
        <v>6213</v>
      </c>
      <c r="K1226" s="84">
        <v>1</v>
      </c>
      <c r="L1226" s="84">
        <v>2</v>
      </c>
      <c r="M1226" s="84">
        <v>2</v>
      </c>
      <c r="N1226" s="85">
        <v>1</v>
      </c>
      <c r="O1226" s="86">
        <v>41096</v>
      </c>
    </row>
    <row r="1227" spans="1:15" ht="17">
      <c r="A1227" s="276"/>
      <c r="B1227" s="276"/>
      <c r="C1227" s="83" t="s">
        <v>6563</v>
      </c>
      <c r="D1227" s="83"/>
      <c r="E1227" s="84">
        <v>18</v>
      </c>
      <c r="F1227" s="84">
        <v>4</v>
      </c>
      <c r="G1227" s="84">
        <v>5</v>
      </c>
      <c r="H1227" s="84" t="s">
        <v>6213</v>
      </c>
      <c r="I1227" s="84" t="s">
        <v>6213</v>
      </c>
      <c r="J1227" s="85" t="s">
        <v>6213</v>
      </c>
      <c r="K1227" s="84">
        <v>9</v>
      </c>
      <c r="L1227" s="84">
        <v>9</v>
      </c>
      <c r="M1227" s="84">
        <v>5</v>
      </c>
      <c r="N1227" s="85">
        <v>4</v>
      </c>
      <c r="O1227" s="86">
        <v>435116</v>
      </c>
    </row>
    <row r="1228" spans="1:15" ht="17">
      <c r="A1228" s="276"/>
      <c r="B1228" s="276"/>
      <c r="C1228" s="83" t="s">
        <v>3028</v>
      </c>
      <c r="D1228" s="83"/>
      <c r="E1228" s="84">
        <v>1</v>
      </c>
      <c r="F1228" s="84">
        <v>1</v>
      </c>
      <c r="G1228" s="84" t="s">
        <v>6213</v>
      </c>
      <c r="H1228" s="84" t="s">
        <v>6213</v>
      </c>
      <c r="I1228" s="84" t="s">
        <v>6213</v>
      </c>
      <c r="J1228" s="85" t="s">
        <v>6213</v>
      </c>
      <c r="K1228" s="84">
        <v>0</v>
      </c>
      <c r="L1228" s="84">
        <v>2</v>
      </c>
      <c r="M1228" s="84">
        <v>0</v>
      </c>
      <c r="N1228" s="85">
        <v>0</v>
      </c>
      <c r="O1228" s="86">
        <v>54561</v>
      </c>
    </row>
    <row r="1229" spans="1:15" ht="17">
      <c r="A1229" s="276"/>
      <c r="B1229" s="276"/>
      <c r="C1229" s="83" t="s">
        <v>6564</v>
      </c>
      <c r="D1229" s="83"/>
      <c r="E1229" s="84" t="s">
        <v>6213</v>
      </c>
      <c r="F1229" s="84">
        <v>1</v>
      </c>
      <c r="G1229" s="84" t="s">
        <v>6213</v>
      </c>
      <c r="H1229" s="84" t="s">
        <v>6213</v>
      </c>
      <c r="I1229" s="84" t="s">
        <v>6213</v>
      </c>
      <c r="J1229" s="85" t="s">
        <v>6213</v>
      </c>
      <c r="K1229" s="84">
        <v>0</v>
      </c>
      <c r="L1229" s="84">
        <v>1</v>
      </c>
      <c r="M1229" s="84">
        <v>0</v>
      </c>
      <c r="N1229" s="85">
        <v>0</v>
      </c>
      <c r="O1229" s="86">
        <v>2029</v>
      </c>
    </row>
    <row r="1230" spans="1:15" ht="17">
      <c r="A1230" s="276"/>
      <c r="B1230" s="276"/>
      <c r="C1230" s="83" t="s">
        <v>3911</v>
      </c>
      <c r="D1230" s="83"/>
      <c r="E1230" s="84">
        <v>1</v>
      </c>
      <c r="F1230" s="84" t="s">
        <v>6213</v>
      </c>
      <c r="G1230" s="84" t="s">
        <v>6213</v>
      </c>
      <c r="H1230" s="84" t="s">
        <v>6213</v>
      </c>
      <c r="I1230" s="84" t="s">
        <v>6213</v>
      </c>
      <c r="J1230" s="85" t="s">
        <v>6213</v>
      </c>
      <c r="K1230" s="84">
        <v>0</v>
      </c>
      <c r="L1230" s="84">
        <v>0</v>
      </c>
      <c r="M1230" s="84">
        <v>1</v>
      </c>
      <c r="N1230" s="85">
        <v>0</v>
      </c>
      <c r="O1230" s="86">
        <v>3293</v>
      </c>
    </row>
    <row r="1231" spans="1:15" ht="17">
      <c r="A1231" s="276"/>
      <c r="B1231" s="276"/>
      <c r="C1231" s="83" t="s">
        <v>5460</v>
      </c>
      <c r="D1231" s="83"/>
      <c r="E1231" s="84">
        <v>1</v>
      </c>
      <c r="F1231" s="84">
        <v>1</v>
      </c>
      <c r="G1231" s="84">
        <v>1</v>
      </c>
      <c r="H1231" s="84" t="s">
        <v>6213</v>
      </c>
      <c r="I1231" s="84" t="s">
        <v>6213</v>
      </c>
      <c r="J1231" s="85" t="s">
        <v>6213</v>
      </c>
      <c r="K1231" s="84">
        <v>0</v>
      </c>
      <c r="L1231" s="84">
        <v>0</v>
      </c>
      <c r="M1231" s="84">
        <v>2</v>
      </c>
      <c r="N1231" s="85">
        <v>1</v>
      </c>
      <c r="O1231" s="86">
        <v>80843</v>
      </c>
    </row>
    <row r="1232" spans="1:15" ht="17">
      <c r="A1232" s="276"/>
      <c r="B1232" s="276"/>
      <c r="C1232" s="83" t="s">
        <v>3030</v>
      </c>
      <c r="D1232" s="83"/>
      <c r="E1232" s="84">
        <v>1</v>
      </c>
      <c r="F1232" s="84" t="s">
        <v>6213</v>
      </c>
      <c r="G1232" s="84" t="s">
        <v>6213</v>
      </c>
      <c r="H1232" s="84" t="s">
        <v>6213</v>
      </c>
      <c r="I1232" s="84" t="s">
        <v>6213</v>
      </c>
      <c r="J1232" s="85" t="s">
        <v>6213</v>
      </c>
      <c r="K1232" s="84">
        <v>0</v>
      </c>
      <c r="L1232" s="84">
        <v>0</v>
      </c>
      <c r="M1232" s="84">
        <v>1</v>
      </c>
      <c r="N1232" s="85">
        <v>0</v>
      </c>
      <c r="O1232" s="86">
        <v>27748</v>
      </c>
    </row>
    <row r="1233" spans="1:15" ht="17">
      <c r="A1233" s="276"/>
      <c r="B1233" s="276"/>
      <c r="C1233" s="83" t="s">
        <v>5766</v>
      </c>
      <c r="D1233" s="83"/>
      <c r="E1233" s="84">
        <v>2</v>
      </c>
      <c r="F1233" s="84" t="s">
        <v>6213</v>
      </c>
      <c r="G1233" s="84">
        <v>5</v>
      </c>
      <c r="H1233" s="84" t="s">
        <v>6213</v>
      </c>
      <c r="I1233" s="84" t="s">
        <v>6213</v>
      </c>
      <c r="J1233" s="85" t="s">
        <v>6213</v>
      </c>
      <c r="K1233" s="84">
        <v>1</v>
      </c>
      <c r="L1233" s="84">
        <v>0</v>
      </c>
      <c r="M1233" s="84">
        <v>3</v>
      </c>
      <c r="N1233" s="85">
        <v>3</v>
      </c>
      <c r="O1233" s="86">
        <v>16304</v>
      </c>
    </row>
    <row r="1234" spans="1:15" ht="17">
      <c r="A1234" s="276"/>
      <c r="B1234" s="276"/>
      <c r="C1234" s="83" t="s">
        <v>2942</v>
      </c>
      <c r="D1234" s="83"/>
      <c r="E1234" s="84">
        <v>3</v>
      </c>
      <c r="F1234" s="84" t="s">
        <v>6213</v>
      </c>
      <c r="G1234" s="84" t="s">
        <v>6213</v>
      </c>
      <c r="H1234" s="84" t="s">
        <v>6213</v>
      </c>
      <c r="I1234" s="84" t="s">
        <v>6213</v>
      </c>
      <c r="J1234" s="85" t="s">
        <v>6213</v>
      </c>
      <c r="K1234" s="84">
        <v>0</v>
      </c>
      <c r="L1234" s="84">
        <v>0</v>
      </c>
      <c r="M1234" s="84">
        <v>1</v>
      </c>
      <c r="N1234" s="85">
        <v>2</v>
      </c>
      <c r="O1234" s="86">
        <v>120336</v>
      </c>
    </row>
    <row r="1235" spans="1:15" ht="17">
      <c r="A1235" s="276"/>
      <c r="B1235" s="276"/>
      <c r="C1235" s="83" t="s">
        <v>2165</v>
      </c>
      <c r="D1235" s="83"/>
      <c r="E1235" s="84">
        <v>13</v>
      </c>
      <c r="F1235" s="84" t="s">
        <v>6213</v>
      </c>
      <c r="G1235" s="84" t="s">
        <v>6213</v>
      </c>
      <c r="H1235" s="84" t="s">
        <v>6213</v>
      </c>
      <c r="I1235" s="84" t="s">
        <v>6213</v>
      </c>
      <c r="J1235" s="85" t="s">
        <v>6213</v>
      </c>
      <c r="K1235" s="84">
        <v>0</v>
      </c>
      <c r="L1235" s="84">
        <v>6</v>
      </c>
      <c r="M1235" s="84">
        <v>6</v>
      </c>
      <c r="N1235" s="85">
        <v>1</v>
      </c>
      <c r="O1235" s="86">
        <v>36675</v>
      </c>
    </row>
    <row r="1236" spans="1:15" ht="17">
      <c r="A1236" s="276"/>
      <c r="B1236" s="276"/>
      <c r="C1236" s="83" t="s">
        <v>3033</v>
      </c>
      <c r="D1236" s="83"/>
      <c r="E1236" s="84">
        <v>4</v>
      </c>
      <c r="F1236" s="84">
        <v>1</v>
      </c>
      <c r="G1236" s="84" t="s">
        <v>6213</v>
      </c>
      <c r="H1236" s="84" t="s">
        <v>6213</v>
      </c>
      <c r="I1236" s="84" t="s">
        <v>6213</v>
      </c>
      <c r="J1236" s="85" t="s">
        <v>6213</v>
      </c>
      <c r="K1236" s="84">
        <v>0</v>
      </c>
      <c r="L1236" s="84">
        <v>1</v>
      </c>
      <c r="M1236" s="84">
        <v>3</v>
      </c>
      <c r="N1236" s="85">
        <v>1</v>
      </c>
      <c r="O1236" s="86">
        <v>33020</v>
      </c>
    </row>
    <row r="1237" spans="1:15" ht="17">
      <c r="A1237" s="276"/>
      <c r="B1237" s="276"/>
      <c r="C1237" s="83" t="s">
        <v>6565</v>
      </c>
      <c r="D1237" s="83"/>
      <c r="E1237" s="84">
        <v>1</v>
      </c>
      <c r="F1237" s="84" t="s">
        <v>6213</v>
      </c>
      <c r="G1237" s="84" t="s">
        <v>6213</v>
      </c>
      <c r="H1237" s="84" t="s">
        <v>6213</v>
      </c>
      <c r="I1237" s="84" t="s">
        <v>6213</v>
      </c>
      <c r="J1237" s="85" t="s">
        <v>6213</v>
      </c>
      <c r="K1237" s="84">
        <v>0</v>
      </c>
      <c r="L1237" s="84">
        <v>1</v>
      </c>
      <c r="M1237" s="84">
        <v>0</v>
      </c>
      <c r="N1237" s="85">
        <v>0</v>
      </c>
      <c r="O1237" s="86">
        <v>3331</v>
      </c>
    </row>
    <row r="1238" spans="1:15" ht="17">
      <c r="A1238" s="276"/>
      <c r="B1238" s="276"/>
      <c r="C1238" s="83" t="s">
        <v>6566</v>
      </c>
      <c r="D1238" s="83"/>
      <c r="E1238" s="84">
        <v>1</v>
      </c>
      <c r="F1238" s="84" t="s">
        <v>6213</v>
      </c>
      <c r="G1238" s="84">
        <v>1</v>
      </c>
      <c r="H1238" s="84" t="s">
        <v>6213</v>
      </c>
      <c r="I1238" s="84" t="s">
        <v>6213</v>
      </c>
      <c r="J1238" s="85" t="s">
        <v>6213</v>
      </c>
      <c r="K1238" s="84">
        <v>0</v>
      </c>
      <c r="L1238" s="84">
        <v>0</v>
      </c>
      <c r="M1238" s="84">
        <v>2</v>
      </c>
      <c r="N1238" s="85">
        <v>0</v>
      </c>
      <c r="O1238" s="86">
        <v>12867</v>
      </c>
    </row>
    <row r="1239" spans="1:15" ht="17">
      <c r="A1239" s="276"/>
      <c r="B1239" s="276"/>
      <c r="C1239" s="83" t="s">
        <v>3036</v>
      </c>
      <c r="D1239" s="83"/>
      <c r="E1239" s="84" t="s">
        <v>6213</v>
      </c>
      <c r="F1239" s="84" t="s">
        <v>6213</v>
      </c>
      <c r="G1239" s="84">
        <v>1</v>
      </c>
      <c r="H1239" s="84" t="s">
        <v>6213</v>
      </c>
      <c r="I1239" s="84" t="s">
        <v>6213</v>
      </c>
      <c r="J1239" s="85" t="s">
        <v>6213</v>
      </c>
      <c r="K1239" s="84">
        <v>0</v>
      </c>
      <c r="L1239" s="84">
        <v>0</v>
      </c>
      <c r="M1239" s="84">
        <v>0</v>
      </c>
      <c r="N1239" s="85">
        <v>1</v>
      </c>
      <c r="O1239" s="86">
        <v>20053</v>
      </c>
    </row>
    <row r="1240" spans="1:15" ht="17">
      <c r="A1240" s="276"/>
      <c r="B1240" s="276"/>
      <c r="C1240" s="83" t="s">
        <v>3037</v>
      </c>
      <c r="D1240" s="83"/>
      <c r="E1240" s="84">
        <v>2</v>
      </c>
      <c r="F1240" s="84" t="s">
        <v>6213</v>
      </c>
      <c r="G1240" s="84">
        <v>1</v>
      </c>
      <c r="H1240" s="84" t="s">
        <v>6213</v>
      </c>
      <c r="I1240" s="84" t="s">
        <v>6213</v>
      </c>
      <c r="J1240" s="85" t="s">
        <v>6213</v>
      </c>
      <c r="K1240" s="84">
        <v>1</v>
      </c>
      <c r="L1240" s="84">
        <v>1</v>
      </c>
      <c r="M1240" s="84">
        <v>1</v>
      </c>
      <c r="N1240" s="85">
        <v>0</v>
      </c>
      <c r="O1240" s="86">
        <v>68751</v>
      </c>
    </row>
    <row r="1241" spans="1:15" ht="17">
      <c r="A1241" s="276"/>
      <c r="B1241" s="276"/>
      <c r="C1241" s="83" t="s">
        <v>3665</v>
      </c>
      <c r="D1241" s="83"/>
      <c r="E1241" s="84">
        <v>1</v>
      </c>
      <c r="F1241" s="84" t="s">
        <v>6213</v>
      </c>
      <c r="G1241" s="84" t="s">
        <v>6213</v>
      </c>
      <c r="H1241" s="84" t="s">
        <v>6213</v>
      </c>
      <c r="I1241" s="84" t="s">
        <v>6213</v>
      </c>
      <c r="J1241" s="85" t="s">
        <v>6213</v>
      </c>
      <c r="K1241" s="84">
        <v>0</v>
      </c>
      <c r="L1241" s="84">
        <v>0</v>
      </c>
      <c r="M1241" s="84">
        <v>0</v>
      </c>
      <c r="N1241" s="85">
        <v>1</v>
      </c>
      <c r="O1241" s="86">
        <v>19736</v>
      </c>
    </row>
    <row r="1242" spans="1:15" ht="17">
      <c r="A1242" s="276"/>
      <c r="B1242" s="276"/>
      <c r="C1242" s="83" t="s">
        <v>6567</v>
      </c>
      <c r="D1242" s="83"/>
      <c r="E1242" s="84">
        <v>3</v>
      </c>
      <c r="F1242" s="84">
        <v>2</v>
      </c>
      <c r="G1242" s="84" t="s">
        <v>6213</v>
      </c>
      <c r="H1242" s="84" t="s">
        <v>6213</v>
      </c>
      <c r="I1242" s="84" t="s">
        <v>6213</v>
      </c>
      <c r="J1242" s="85" t="s">
        <v>6213</v>
      </c>
      <c r="K1242" s="84">
        <v>1</v>
      </c>
      <c r="L1242" s="84">
        <v>2</v>
      </c>
      <c r="M1242" s="84">
        <v>2</v>
      </c>
      <c r="N1242" s="85">
        <v>0</v>
      </c>
      <c r="O1242" s="86">
        <v>49058</v>
      </c>
    </row>
    <row r="1243" spans="1:15" ht="17">
      <c r="A1243" s="276"/>
      <c r="B1243" s="276"/>
      <c r="C1243" s="83" t="s">
        <v>6568</v>
      </c>
      <c r="D1243" s="83"/>
      <c r="E1243" s="84">
        <v>20</v>
      </c>
      <c r="F1243" s="84">
        <v>5</v>
      </c>
      <c r="G1243" s="84">
        <v>6</v>
      </c>
      <c r="H1243" s="84" t="s">
        <v>6213</v>
      </c>
      <c r="I1243" s="84" t="s">
        <v>6213</v>
      </c>
      <c r="J1243" s="85">
        <v>1</v>
      </c>
      <c r="K1243" s="84">
        <v>3</v>
      </c>
      <c r="L1243" s="84">
        <v>14</v>
      </c>
      <c r="M1243" s="84">
        <v>7</v>
      </c>
      <c r="N1243" s="85">
        <v>8</v>
      </c>
      <c r="O1243" s="86">
        <v>309859</v>
      </c>
    </row>
    <row r="1244" spans="1:15" ht="17">
      <c r="A1244" s="276"/>
      <c r="B1244" s="276"/>
      <c r="C1244" s="83" t="s">
        <v>6569</v>
      </c>
      <c r="D1244" s="83"/>
      <c r="E1244" s="84" t="s">
        <v>6213</v>
      </c>
      <c r="F1244" s="84">
        <v>1</v>
      </c>
      <c r="G1244" s="84" t="s">
        <v>6213</v>
      </c>
      <c r="H1244" s="84" t="s">
        <v>6213</v>
      </c>
      <c r="I1244" s="84" t="s">
        <v>6213</v>
      </c>
      <c r="J1244" s="85" t="s">
        <v>6213</v>
      </c>
      <c r="K1244" s="84">
        <v>0</v>
      </c>
      <c r="L1244" s="84">
        <v>0</v>
      </c>
      <c r="M1244" s="84">
        <v>0</v>
      </c>
      <c r="N1244" s="85">
        <v>1</v>
      </c>
      <c r="O1244" s="86">
        <v>5374</v>
      </c>
    </row>
    <row r="1245" spans="1:15" ht="17">
      <c r="A1245" s="276"/>
      <c r="B1245" s="276"/>
      <c r="C1245" s="83" t="s">
        <v>6570</v>
      </c>
      <c r="D1245" s="83"/>
      <c r="E1245" s="84" t="s">
        <v>6213</v>
      </c>
      <c r="F1245" s="84">
        <v>1</v>
      </c>
      <c r="G1245" s="84" t="s">
        <v>6213</v>
      </c>
      <c r="H1245" s="84" t="s">
        <v>6213</v>
      </c>
      <c r="I1245" s="84" t="s">
        <v>6213</v>
      </c>
      <c r="J1245" s="85" t="s">
        <v>6213</v>
      </c>
      <c r="K1245" s="84">
        <v>0</v>
      </c>
      <c r="L1245" s="84">
        <v>0</v>
      </c>
      <c r="M1245" s="84">
        <v>1</v>
      </c>
      <c r="N1245" s="85">
        <v>0</v>
      </c>
      <c r="O1245" s="86">
        <v>6602</v>
      </c>
    </row>
    <row r="1246" spans="1:15" ht="17">
      <c r="A1246" s="276"/>
      <c r="B1246" s="276"/>
      <c r="C1246" s="83" t="s">
        <v>6571</v>
      </c>
      <c r="D1246" s="83"/>
      <c r="E1246" s="84">
        <v>2</v>
      </c>
      <c r="F1246" s="84" t="s">
        <v>6213</v>
      </c>
      <c r="G1246" s="84" t="s">
        <v>6213</v>
      </c>
      <c r="H1246" s="84" t="s">
        <v>6213</v>
      </c>
      <c r="I1246" s="84" t="s">
        <v>6213</v>
      </c>
      <c r="J1246" s="85" t="s">
        <v>6213</v>
      </c>
      <c r="K1246" s="84">
        <v>0</v>
      </c>
      <c r="L1246" s="84">
        <v>0</v>
      </c>
      <c r="M1246" s="84">
        <v>1</v>
      </c>
      <c r="N1246" s="85">
        <v>1</v>
      </c>
      <c r="O1246" s="86">
        <v>19901</v>
      </c>
    </row>
    <row r="1247" spans="1:15" ht="17">
      <c r="A1247" s="276"/>
      <c r="B1247" s="276"/>
      <c r="C1247" s="83" t="s">
        <v>6572</v>
      </c>
      <c r="D1247" s="83"/>
      <c r="E1247" s="84" t="s">
        <v>6213</v>
      </c>
      <c r="F1247" s="84">
        <v>1</v>
      </c>
      <c r="G1247" s="84" t="s">
        <v>6213</v>
      </c>
      <c r="H1247" s="84" t="s">
        <v>6213</v>
      </c>
      <c r="I1247" s="84" t="s">
        <v>6213</v>
      </c>
      <c r="J1247" s="85" t="s">
        <v>6213</v>
      </c>
      <c r="K1247" s="84">
        <v>0</v>
      </c>
      <c r="L1247" s="84">
        <v>0</v>
      </c>
      <c r="M1247" s="84">
        <v>1</v>
      </c>
      <c r="N1247" s="85">
        <v>0</v>
      </c>
      <c r="O1247" s="86">
        <v>26487</v>
      </c>
    </row>
    <row r="1248" spans="1:15" ht="17">
      <c r="A1248" s="276"/>
      <c r="B1248" s="277"/>
      <c r="C1248" s="83" t="s">
        <v>3041</v>
      </c>
      <c r="D1248" s="83"/>
      <c r="E1248" s="84">
        <v>3</v>
      </c>
      <c r="F1248" s="84" t="s">
        <v>6213</v>
      </c>
      <c r="G1248" s="84" t="s">
        <v>6213</v>
      </c>
      <c r="H1248" s="84" t="s">
        <v>6213</v>
      </c>
      <c r="I1248" s="84" t="s">
        <v>6213</v>
      </c>
      <c r="J1248" s="85" t="s">
        <v>6213</v>
      </c>
      <c r="K1248" s="84">
        <v>2</v>
      </c>
      <c r="L1248" s="84">
        <v>0</v>
      </c>
      <c r="M1248" s="84">
        <v>0</v>
      </c>
      <c r="N1248" s="85">
        <v>1</v>
      </c>
      <c r="O1248" s="86">
        <v>74110</v>
      </c>
    </row>
    <row r="1249" spans="1:15" ht="17">
      <c r="A1249" s="276"/>
      <c r="B1249" s="275" t="s">
        <v>1951</v>
      </c>
      <c r="C1249" s="74"/>
      <c r="D1249" s="76"/>
      <c r="E1249" s="77">
        <v>1</v>
      </c>
      <c r="F1249" s="77" t="s">
        <v>6213</v>
      </c>
      <c r="G1249" s="77" t="s">
        <v>6213</v>
      </c>
      <c r="H1249" s="77" t="s">
        <v>6213</v>
      </c>
      <c r="I1249" s="77" t="s">
        <v>6213</v>
      </c>
      <c r="J1249" s="78" t="s">
        <v>6213</v>
      </c>
      <c r="K1249" s="77"/>
      <c r="L1249" s="79"/>
      <c r="M1249" s="79"/>
      <c r="N1249" s="80"/>
      <c r="O1249" s="81"/>
    </row>
    <row r="1250" spans="1:15" ht="17">
      <c r="A1250" s="276"/>
      <c r="B1250" s="277"/>
      <c r="C1250" s="83" t="s">
        <v>6573</v>
      </c>
      <c r="D1250" s="83" t="s">
        <v>6574</v>
      </c>
      <c r="E1250" s="84">
        <v>1</v>
      </c>
      <c r="F1250" s="84" t="s">
        <v>6213</v>
      </c>
      <c r="G1250" s="84" t="s">
        <v>6213</v>
      </c>
      <c r="H1250" s="84" t="s">
        <v>6213</v>
      </c>
      <c r="I1250" s="84" t="s">
        <v>6213</v>
      </c>
      <c r="J1250" s="85" t="s">
        <v>6213</v>
      </c>
      <c r="K1250" s="84">
        <v>1</v>
      </c>
      <c r="L1250" s="84">
        <v>0</v>
      </c>
      <c r="M1250" s="84">
        <v>0</v>
      </c>
      <c r="N1250" s="85">
        <v>0</v>
      </c>
      <c r="O1250" s="86">
        <v>61787</v>
      </c>
    </row>
    <row r="1251" spans="1:15" ht="17">
      <c r="A1251" s="276"/>
      <c r="B1251" s="275" t="s">
        <v>1955</v>
      </c>
      <c r="C1251" s="74"/>
      <c r="D1251" s="76"/>
      <c r="E1251" s="77">
        <v>9</v>
      </c>
      <c r="F1251" s="77">
        <v>6</v>
      </c>
      <c r="G1251" s="77">
        <v>3</v>
      </c>
      <c r="H1251" s="77">
        <v>2</v>
      </c>
      <c r="I1251" s="77" t="s">
        <v>6213</v>
      </c>
      <c r="J1251" s="78">
        <v>1</v>
      </c>
      <c r="K1251" s="77"/>
      <c r="L1251" s="77"/>
      <c r="M1251" s="77"/>
      <c r="N1251" s="78"/>
      <c r="O1251" s="81"/>
    </row>
    <row r="1252" spans="1:15" ht="17">
      <c r="A1252" s="276"/>
      <c r="B1252" s="276"/>
      <c r="C1252" s="83" t="s">
        <v>6575</v>
      </c>
      <c r="D1252" s="83"/>
      <c r="E1252" s="84" t="s">
        <v>6213</v>
      </c>
      <c r="F1252" s="84">
        <v>1</v>
      </c>
      <c r="G1252" s="84" t="s">
        <v>6213</v>
      </c>
      <c r="H1252" s="84" t="s">
        <v>6213</v>
      </c>
      <c r="I1252" s="84" t="s">
        <v>6213</v>
      </c>
      <c r="J1252" s="85" t="s">
        <v>6213</v>
      </c>
      <c r="K1252" s="84">
        <v>0</v>
      </c>
      <c r="L1252" s="84">
        <v>0</v>
      </c>
      <c r="M1252" s="84">
        <v>1</v>
      </c>
      <c r="N1252" s="85">
        <v>0</v>
      </c>
      <c r="O1252" s="86"/>
    </row>
    <row r="1253" spans="1:15" ht="17">
      <c r="A1253" s="276"/>
      <c r="B1253" s="276"/>
      <c r="C1253" s="83" t="s">
        <v>3042</v>
      </c>
      <c r="D1253" s="83"/>
      <c r="E1253" s="84" t="s">
        <v>6213</v>
      </c>
      <c r="F1253" s="84">
        <v>1</v>
      </c>
      <c r="G1253" s="84" t="s">
        <v>6213</v>
      </c>
      <c r="H1253" s="84" t="s">
        <v>6213</v>
      </c>
      <c r="I1253" s="84" t="s">
        <v>6213</v>
      </c>
      <c r="J1253" s="85" t="s">
        <v>6213</v>
      </c>
      <c r="K1253" s="84">
        <v>0</v>
      </c>
      <c r="L1253" s="84">
        <v>1</v>
      </c>
      <c r="M1253" s="84">
        <v>0</v>
      </c>
      <c r="N1253" s="85">
        <v>0</v>
      </c>
      <c r="O1253" s="86"/>
    </row>
    <row r="1254" spans="1:15" ht="17">
      <c r="A1254" s="276"/>
      <c r="B1254" s="276"/>
      <c r="C1254" s="83" t="s">
        <v>3043</v>
      </c>
      <c r="D1254" s="83"/>
      <c r="E1254" s="84">
        <v>1</v>
      </c>
      <c r="F1254" s="84" t="s">
        <v>6213</v>
      </c>
      <c r="G1254" s="84" t="s">
        <v>6213</v>
      </c>
      <c r="H1254" s="84" t="s">
        <v>6213</v>
      </c>
      <c r="I1254" s="84" t="s">
        <v>6213</v>
      </c>
      <c r="J1254" s="85" t="s">
        <v>6213</v>
      </c>
      <c r="K1254" s="84">
        <v>0</v>
      </c>
      <c r="L1254" s="84">
        <v>1</v>
      </c>
      <c r="M1254" s="84">
        <v>0</v>
      </c>
      <c r="N1254" s="85">
        <v>0</v>
      </c>
      <c r="O1254" s="86"/>
    </row>
    <row r="1255" spans="1:15" ht="19">
      <c r="A1255" s="276"/>
      <c r="B1255" s="276"/>
      <c r="C1255" s="83" t="s">
        <v>7355</v>
      </c>
      <c r="D1255" s="83"/>
      <c r="E1255" s="84">
        <v>4</v>
      </c>
      <c r="F1255" s="84">
        <v>3</v>
      </c>
      <c r="G1255" s="84">
        <v>1</v>
      </c>
      <c r="H1255" s="84">
        <v>2</v>
      </c>
      <c r="I1255" s="84" t="s">
        <v>6213</v>
      </c>
      <c r="J1255" s="85">
        <v>1</v>
      </c>
      <c r="K1255" s="84">
        <v>0</v>
      </c>
      <c r="L1255" s="84">
        <v>2</v>
      </c>
      <c r="M1255" s="84">
        <v>7</v>
      </c>
      <c r="N1255" s="85">
        <v>1</v>
      </c>
      <c r="O1255" s="86"/>
    </row>
    <row r="1256" spans="1:15" ht="17">
      <c r="A1256" s="276"/>
      <c r="B1256" s="276"/>
      <c r="C1256" s="83" t="s">
        <v>3044</v>
      </c>
      <c r="D1256" s="83"/>
      <c r="E1256" s="84">
        <v>2</v>
      </c>
      <c r="F1256" s="84" t="s">
        <v>6213</v>
      </c>
      <c r="G1256" s="84" t="s">
        <v>6213</v>
      </c>
      <c r="H1256" s="84" t="s">
        <v>6213</v>
      </c>
      <c r="I1256" s="84" t="s">
        <v>6213</v>
      </c>
      <c r="J1256" s="85" t="s">
        <v>6213</v>
      </c>
      <c r="K1256" s="84">
        <v>0</v>
      </c>
      <c r="L1256" s="84">
        <v>0</v>
      </c>
      <c r="M1256" s="84">
        <v>0</v>
      </c>
      <c r="N1256" s="85">
        <v>2</v>
      </c>
      <c r="O1256" s="86"/>
    </row>
    <row r="1257" spans="1:15" ht="19">
      <c r="A1257" s="276"/>
      <c r="B1257" s="276"/>
      <c r="C1257" s="83" t="s">
        <v>7356</v>
      </c>
      <c r="D1257" s="83"/>
      <c r="E1257" s="84">
        <v>2</v>
      </c>
      <c r="F1257" s="84">
        <v>1</v>
      </c>
      <c r="G1257" s="84">
        <v>1</v>
      </c>
      <c r="H1257" s="84" t="s">
        <v>6213</v>
      </c>
      <c r="I1257" s="84" t="s">
        <v>6213</v>
      </c>
      <c r="J1257" s="85" t="s">
        <v>6213</v>
      </c>
      <c r="K1257" s="84">
        <v>0</v>
      </c>
      <c r="L1257" s="84">
        <v>0</v>
      </c>
      <c r="M1257" s="84">
        <v>0</v>
      </c>
      <c r="N1257" s="85">
        <v>3</v>
      </c>
      <c r="O1257" s="86"/>
    </row>
    <row r="1258" spans="1:15" ht="17">
      <c r="A1258" s="276"/>
      <c r="B1258" s="277"/>
      <c r="C1258" s="83" t="s">
        <v>3045</v>
      </c>
      <c r="D1258" s="83"/>
      <c r="E1258" s="84" t="s">
        <v>6213</v>
      </c>
      <c r="F1258" s="84" t="s">
        <v>6213</v>
      </c>
      <c r="G1258" s="84">
        <v>1</v>
      </c>
      <c r="H1258" s="84" t="s">
        <v>6213</v>
      </c>
      <c r="I1258" s="84" t="s">
        <v>6213</v>
      </c>
      <c r="J1258" s="85" t="s">
        <v>6213</v>
      </c>
      <c r="K1258" s="84">
        <v>1</v>
      </c>
      <c r="L1258" s="84">
        <v>0</v>
      </c>
      <c r="M1258" s="84">
        <v>0</v>
      </c>
      <c r="N1258" s="85">
        <v>0</v>
      </c>
      <c r="O1258" s="86"/>
    </row>
    <row r="1259" spans="1:15" ht="17">
      <c r="A1259" s="276"/>
      <c r="B1259" s="275" t="s">
        <v>1963</v>
      </c>
      <c r="C1259" s="74"/>
      <c r="D1259" s="76"/>
      <c r="E1259" s="77">
        <v>6</v>
      </c>
      <c r="F1259" s="77">
        <v>1</v>
      </c>
      <c r="G1259" s="77" t="s">
        <v>6213</v>
      </c>
      <c r="H1259" s="77" t="s">
        <v>6213</v>
      </c>
      <c r="I1259" s="77" t="s">
        <v>6213</v>
      </c>
      <c r="J1259" s="78" t="s">
        <v>6213</v>
      </c>
      <c r="K1259" s="77"/>
      <c r="L1259" s="77"/>
      <c r="M1259" s="77"/>
      <c r="N1259" s="78"/>
      <c r="O1259" s="81"/>
    </row>
    <row r="1260" spans="1:15" ht="17">
      <c r="A1260" s="276"/>
      <c r="B1260" s="276"/>
      <c r="C1260" s="83" t="s">
        <v>3961</v>
      </c>
      <c r="D1260" s="83"/>
      <c r="E1260" s="84">
        <v>1</v>
      </c>
      <c r="F1260" s="84" t="s">
        <v>6213</v>
      </c>
      <c r="G1260" s="84" t="s">
        <v>6213</v>
      </c>
      <c r="H1260" s="84" t="s">
        <v>6213</v>
      </c>
      <c r="I1260" s="84" t="s">
        <v>6213</v>
      </c>
      <c r="J1260" s="85" t="s">
        <v>6213</v>
      </c>
      <c r="K1260" s="84">
        <v>0</v>
      </c>
      <c r="L1260" s="84">
        <v>0</v>
      </c>
      <c r="M1260" s="84">
        <v>1</v>
      </c>
      <c r="N1260" s="85">
        <v>0</v>
      </c>
      <c r="O1260" s="86"/>
    </row>
    <row r="1261" spans="1:15" ht="17">
      <c r="A1261" s="276"/>
      <c r="B1261" s="276"/>
      <c r="C1261" s="83" t="s">
        <v>6576</v>
      </c>
      <c r="D1261" s="83"/>
      <c r="E1261" s="84">
        <v>1</v>
      </c>
      <c r="F1261" s="84" t="s">
        <v>6213</v>
      </c>
      <c r="G1261" s="84" t="s">
        <v>6213</v>
      </c>
      <c r="H1261" s="84" t="s">
        <v>6213</v>
      </c>
      <c r="I1261" s="84" t="s">
        <v>6213</v>
      </c>
      <c r="J1261" s="85" t="s">
        <v>6213</v>
      </c>
      <c r="K1261" s="84">
        <v>0</v>
      </c>
      <c r="L1261" s="84">
        <v>0</v>
      </c>
      <c r="M1261" s="84">
        <v>1</v>
      </c>
      <c r="N1261" s="85">
        <v>0</v>
      </c>
      <c r="O1261" s="86"/>
    </row>
    <row r="1262" spans="1:15" ht="17">
      <c r="A1262" s="276"/>
      <c r="B1262" s="276"/>
      <c r="C1262" s="83" t="s">
        <v>6577</v>
      </c>
      <c r="D1262" s="83"/>
      <c r="E1262" s="84">
        <v>1</v>
      </c>
      <c r="F1262" s="84" t="s">
        <v>6213</v>
      </c>
      <c r="G1262" s="84" t="s">
        <v>6213</v>
      </c>
      <c r="H1262" s="84" t="s">
        <v>6213</v>
      </c>
      <c r="I1262" s="84" t="s">
        <v>6213</v>
      </c>
      <c r="J1262" s="85" t="s">
        <v>6213</v>
      </c>
      <c r="K1262" s="84">
        <v>1</v>
      </c>
      <c r="L1262" s="84">
        <v>0</v>
      </c>
      <c r="M1262" s="84">
        <v>0</v>
      </c>
      <c r="N1262" s="85">
        <v>0</v>
      </c>
      <c r="O1262" s="86"/>
    </row>
    <row r="1263" spans="1:15" ht="17">
      <c r="A1263" s="276"/>
      <c r="B1263" s="276"/>
      <c r="C1263" s="83" t="s">
        <v>6578</v>
      </c>
      <c r="D1263" s="83"/>
      <c r="E1263" s="84" t="s">
        <v>6213</v>
      </c>
      <c r="F1263" s="84">
        <v>1</v>
      </c>
      <c r="G1263" s="84" t="s">
        <v>6213</v>
      </c>
      <c r="H1263" s="84" t="s">
        <v>6213</v>
      </c>
      <c r="I1263" s="84" t="s">
        <v>6213</v>
      </c>
      <c r="J1263" s="85" t="s">
        <v>6213</v>
      </c>
      <c r="K1263" s="84">
        <v>0</v>
      </c>
      <c r="L1263" s="84">
        <v>1</v>
      </c>
      <c r="M1263" s="84">
        <v>0</v>
      </c>
      <c r="N1263" s="85">
        <v>0</v>
      </c>
      <c r="O1263" s="86"/>
    </row>
    <row r="1264" spans="1:15" ht="17">
      <c r="A1264" s="276"/>
      <c r="B1264" s="276"/>
      <c r="C1264" s="83" t="s">
        <v>1934</v>
      </c>
      <c r="D1264" s="83"/>
      <c r="E1264" s="84">
        <v>1</v>
      </c>
      <c r="F1264" s="84" t="s">
        <v>6213</v>
      </c>
      <c r="G1264" s="84" t="s">
        <v>6213</v>
      </c>
      <c r="H1264" s="84" t="s">
        <v>6213</v>
      </c>
      <c r="I1264" s="84" t="s">
        <v>6213</v>
      </c>
      <c r="J1264" s="85" t="s">
        <v>6213</v>
      </c>
      <c r="K1264" s="84">
        <v>0</v>
      </c>
      <c r="L1264" s="84">
        <v>0</v>
      </c>
      <c r="M1264" s="84">
        <v>0</v>
      </c>
      <c r="N1264" s="85">
        <v>1</v>
      </c>
      <c r="O1264" s="86"/>
    </row>
    <row r="1265" spans="1:15" ht="17">
      <c r="A1265" s="276"/>
      <c r="B1265" s="276"/>
      <c r="C1265" s="83" t="s">
        <v>3047</v>
      </c>
      <c r="D1265" s="83"/>
      <c r="E1265" s="84">
        <v>1</v>
      </c>
      <c r="F1265" s="84" t="s">
        <v>6213</v>
      </c>
      <c r="G1265" s="84" t="s">
        <v>6213</v>
      </c>
      <c r="H1265" s="84" t="s">
        <v>6213</v>
      </c>
      <c r="I1265" s="84" t="s">
        <v>6213</v>
      </c>
      <c r="J1265" s="85" t="s">
        <v>6213</v>
      </c>
      <c r="K1265" s="84">
        <v>0</v>
      </c>
      <c r="L1265" s="84">
        <v>0</v>
      </c>
      <c r="M1265" s="84">
        <v>0</v>
      </c>
      <c r="N1265" s="85">
        <v>1</v>
      </c>
      <c r="O1265" s="86"/>
    </row>
    <row r="1266" spans="1:15" ht="17">
      <c r="A1266" s="276"/>
      <c r="B1266" s="277"/>
      <c r="C1266" s="83" t="s">
        <v>6579</v>
      </c>
      <c r="D1266" s="83"/>
      <c r="E1266" s="84">
        <v>1</v>
      </c>
      <c r="F1266" s="84" t="s">
        <v>6213</v>
      </c>
      <c r="G1266" s="84" t="s">
        <v>6213</v>
      </c>
      <c r="H1266" s="84" t="s">
        <v>6213</v>
      </c>
      <c r="I1266" s="84" t="s">
        <v>6213</v>
      </c>
      <c r="J1266" s="85" t="s">
        <v>6213</v>
      </c>
      <c r="K1266" s="84">
        <v>0</v>
      </c>
      <c r="L1266" s="84">
        <v>0</v>
      </c>
      <c r="M1266" s="84">
        <v>1</v>
      </c>
      <c r="N1266" s="85">
        <v>0</v>
      </c>
      <c r="O1266" s="86"/>
    </row>
    <row r="1267" spans="1:15" ht="17">
      <c r="A1267" s="276"/>
      <c r="B1267" s="275" t="s">
        <v>2259</v>
      </c>
      <c r="C1267" s="74"/>
      <c r="D1267" s="76"/>
      <c r="E1267" s="77">
        <v>1</v>
      </c>
      <c r="F1267" s="77" t="s">
        <v>6213</v>
      </c>
      <c r="G1267" s="77" t="s">
        <v>6213</v>
      </c>
      <c r="H1267" s="77" t="s">
        <v>6213</v>
      </c>
      <c r="I1267" s="77" t="s">
        <v>6213</v>
      </c>
      <c r="J1267" s="78" t="s">
        <v>6213</v>
      </c>
      <c r="K1267" s="79"/>
      <c r="L1267" s="79"/>
      <c r="M1267" s="77"/>
      <c r="N1267" s="80"/>
      <c r="O1267" s="81"/>
    </row>
    <row r="1268" spans="1:15" ht="17">
      <c r="A1268" s="277"/>
      <c r="B1268" s="277"/>
      <c r="C1268" s="83" t="s">
        <v>3050</v>
      </c>
      <c r="D1268" s="83"/>
      <c r="E1268" s="84">
        <v>1</v>
      </c>
      <c r="F1268" s="84" t="s">
        <v>6213</v>
      </c>
      <c r="G1268" s="84" t="s">
        <v>6213</v>
      </c>
      <c r="H1268" s="84" t="s">
        <v>6213</v>
      </c>
      <c r="I1268" s="84" t="s">
        <v>6213</v>
      </c>
      <c r="J1268" s="85" t="s">
        <v>6213</v>
      </c>
      <c r="K1268" s="84">
        <v>0</v>
      </c>
      <c r="L1268" s="84">
        <v>0</v>
      </c>
      <c r="M1268" s="84">
        <v>1</v>
      </c>
      <c r="N1268" s="85">
        <v>0</v>
      </c>
      <c r="O1268" s="86"/>
    </row>
    <row r="1269" spans="1:15" ht="17">
      <c r="A1269" s="282" t="s">
        <v>90</v>
      </c>
      <c r="B1269" s="285" t="s">
        <v>1904</v>
      </c>
      <c r="C1269" s="287"/>
      <c r="D1269" s="286"/>
      <c r="E1269" s="77">
        <v>14</v>
      </c>
      <c r="F1269" s="77">
        <v>2</v>
      </c>
      <c r="G1269" s="77" t="s">
        <v>6213</v>
      </c>
      <c r="H1269" s="77" t="s">
        <v>6213</v>
      </c>
      <c r="I1269" s="77" t="s">
        <v>6213</v>
      </c>
      <c r="J1269" s="78" t="s">
        <v>6213</v>
      </c>
      <c r="K1269" s="77"/>
      <c r="L1269" s="77"/>
      <c r="M1269" s="77"/>
      <c r="N1269" s="78"/>
      <c r="O1269" s="81"/>
    </row>
    <row r="1270" spans="1:15" ht="17">
      <c r="A1270" s="283"/>
      <c r="B1270" s="282" t="s">
        <v>1905</v>
      </c>
      <c r="C1270" s="285"/>
      <c r="D1270" s="286"/>
      <c r="E1270" s="77">
        <v>9</v>
      </c>
      <c r="F1270" s="77">
        <v>2</v>
      </c>
      <c r="G1270" s="77" t="s">
        <v>6213</v>
      </c>
      <c r="H1270" s="77" t="s">
        <v>6213</v>
      </c>
      <c r="I1270" s="77" t="s">
        <v>6213</v>
      </c>
      <c r="J1270" s="78" t="s">
        <v>6213</v>
      </c>
      <c r="K1270" s="77"/>
      <c r="L1270" s="77"/>
      <c r="M1270" s="77"/>
      <c r="N1270" s="78"/>
      <c r="O1270" s="81"/>
    </row>
    <row r="1271" spans="1:15" ht="17">
      <c r="A1271" s="283"/>
      <c r="B1271" s="283"/>
      <c r="C1271" s="83" t="s">
        <v>3052</v>
      </c>
      <c r="D1271" s="83"/>
      <c r="E1271" s="84" t="s">
        <v>6213</v>
      </c>
      <c r="F1271" s="84">
        <v>1</v>
      </c>
      <c r="G1271" s="84" t="s">
        <v>6213</v>
      </c>
      <c r="H1271" s="84" t="s">
        <v>6213</v>
      </c>
      <c r="I1271" s="84" t="s">
        <v>6213</v>
      </c>
      <c r="J1271" s="85" t="s">
        <v>6213</v>
      </c>
      <c r="K1271" s="84">
        <v>1</v>
      </c>
      <c r="L1271" s="84">
        <v>0</v>
      </c>
      <c r="M1271" s="84">
        <v>0</v>
      </c>
      <c r="N1271" s="85">
        <v>0</v>
      </c>
      <c r="O1271" s="86">
        <v>10944</v>
      </c>
    </row>
    <row r="1272" spans="1:15" ht="17">
      <c r="A1272" s="283"/>
      <c r="B1272" s="283"/>
      <c r="C1272" s="83" t="s">
        <v>3053</v>
      </c>
      <c r="D1272" s="83"/>
      <c r="E1272" s="84">
        <v>1</v>
      </c>
      <c r="F1272" s="84" t="s">
        <v>6213</v>
      </c>
      <c r="G1272" s="84" t="s">
        <v>6213</v>
      </c>
      <c r="H1272" s="84" t="s">
        <v>6213</v>
      </c>
      <c r="I1272" s="84" t="s">
        <v>6213</v>
      </c>
      <c r="J1272" s="85" t="s">
        <v>6213</v>
      </c>
      <c r="K1272" s="84">
        <v>0</v>
      </c>
      <c r="L1272" s="84">
        <v>0</v>
      </c>
      <c r="M1272" s="84">
        <v>0</v>
      </c>
      <c r="N1272" s="85">
        <v>1</v>
      </c>
      <c r="O1272" s="86">
        <v>14461</v>
      </c>
    </row>
    <row r="1273" spans="1:15" ht="17">
      <c r="A1273" s="283"/>
      <c r="B1273" s="283"/>
      <c r="C1273" s="83" t="s">
        <v>6580</v>
      </c>
      <c r="D1273" s="83"/>
      <c r="E1273" s="84" t="s">
        <v>6213</v>
      </c>
      <c r="F1273" s="84">
        <v>1</v>
      </c>
      <c r="G1273" s="84" t="s">
        <v>6213</v>
      </c>
      <c r="H1273" s="84" t="s">
        <v>6213</v>
      </c>
      <c r="I1273" s="84" t="s">
        <v>6213</v>
      </c>
      <c r="J1273" s="85" t="s">
        <v>6213</v>
      </c>
      <c r="K1273" s="84" t="s">
        <v>4218</v>
      </c>
      <c r="L1273" s="84" t="s">
        <v>4218</v>
      </c>
      <c r="M1273" s="84" t="s">
        <v>4218</v>
      </c>
      <c r="N1273" s="85">
        <v>1</v>
      </c>
      <c r="O1273" s="86">
        <v>9564</v>
      </c>
    </row>
    <row r="1274" spans="1:15" ht="17">
      <c r="A1274" s="283"/>
      <c r="B1274" s="283"/>
      <c r="C1274" s="83" t="s">
        <v>6581</v>
      </c>
      <c r="D1274" s="83"/>
      <c r="E1274" s="84">
        <v>3</v>
      </c>
      <c r="F1274" s="84" t="s">
        <v>6213</v>
      </c>
      <c r="G1274" s="84" t="s">
        <v>6213</v>
      </c>
      <c r="H1274" s="84" t="s">
        <v>6213</v>
      </c>
      <c r="I1274" s="84" t="s">
        <v>6213</v>
      </c>
      <c r="J1274" s="85" t="s">
        <v>6213</v>
      </c>
      <c r="K1274" s="84">
        <v>0</v>
      </c>
      <c r="L1274" s="84">
        <v>1</v>
      </c>
      <c r="M1274" s="84">
        <v>1</v>
      </c>
      <c r="N1274" s="85">
        <v>1</v>
      </c>
      <c r="O1274" s="86">
        <v>72142</v>
      </c>
    </row>
    <row r="1275" spans="1:15" ht="17">
      <c r="A1275" s="283"/>
      <c r="B1275" s="283"/>
      <c r="C1275" s="83" t="s">
        <v>5551</v>
      </c>
      <c r="D1275" s="83"/>
      <c r="E1275" s="84">
        <v>1</v>
      </c>
      <c r="F1275" s="84" t="s">
        <v>6213</v>
      </c>
      <c r="G1275" s="84" t="s">
        <v>6213</v>
      </c>
      <c r="H1275" s="84" t="s">
        <v>6213</v>
      </c>
      <c r="I1275" s="84" t="s">
        <v>6213</v>
      </c>
      <c r="J1275" s="85" t="s">
        <v>6213</v>
      </c>
      <c r="K1275" s="84">
        <v>0</v>
      </c>
      <c r="L1275" s="84">
        <v>0</v>
      </c>
      <c r="M1275" s="84">
        <v>0</v>
      </c>
      <c r="N1275" s="85">
        <v>1</v>
      </c>
      <c r="O1275" s="86">
        <v>6652</v>
      </c>
    </row>
    <row r="1276" spans="1:15" ht="17">
      <c r="A1276" s="283"/>
      <c r="B1276" s="283"/>
      <c r="C1276" s="83" t="s">
        <v>6582</v>
      </c>
      <c r="D1276" s="83"/>
      <c r="E1276" s="84">
        <v>1</v>
      </c>
      <c r="F1276" s="84" t="s">
        <v>6213</v>
      </c>
      <c r="G1276" s="84" t="s">
        <v>6213</v>
      </c>
      <c r="H1276" s="84" t="s">
        <v>6213</v>
      </c>
      <c r="I1276" s="84" t="s">
        <v>6213</v>
      </c>
      <c r="J1276" s="85" t="s">
        <v>6213</v>
      </c>
      <c r="K1276" s="84">
        <v>0</v>
      </c>
      <c r="L1276" s="84">
        <v>0</v>
      </c>
      <c r="M1276" s="84">
        <v>0</v>
      </c>
      <c r="N1276" s="85">
        <v>1</v>
      </c>
      <c r="O1276" s="86">
        <v>3179</v>
      </c>
    </row>
    <row r="1277" spans="1:15" ht="17">
      <c r="A1277" s="283"/>
      <c r="B1277" s="283"/>
      <c r="C1277" s="83" t="s">
        <v>3057</v>
      </c>
      <c r="D1277" s="83"/>
      <c r="E1277" s="84">
        <v>2</v>
      </c>
      <c r="F1277" s="84" t="s">
        <v>6213</v>
      </c>
      <c r="G1277" s="84" t="s">
        <v>6213</v>
      </c>
      <c r="H1277" s="84" t="s">
        <v>6213</v>
      </c>
      <c r="I1277" s="84" t="s">
        <v>6213</v>
      </c>
      <c r="J1277" s="85" t="s">
        <v>6213</v>
      </c>
      <c r="K1277" s="84">
        <v>1</v>
      </c>
      <c r="L1277" s="84">
        <v>1</v>
      </c>
      <c r="M1277" s="84">
        <v>0</v>
      </c>
      <c r="N1277" s="85">
        <v>0</v>
      </c>
      <c r="O1277" s="86">
        <v>39566</v>
      </c>
    </row>
    <row r="1278" spans="1:15" ht="17">
      <c r="A1278" s="283"/>
      <c r="B1278" s="284"/>
      <c r="C1278" s="83" t="s">
        <v>5784</v>
      </c>
      <c r="D1278" s="83"/>
      <c r="E1278" s="84">
        <v>1</v>
      </c>
      <c r="F1278" s="84" t="s">
        <v>6213</v>
      </c>
      <c r="G1278" s="84" t="s">
        <v>6213</v>
      </c>
      <c r="H1278" s="84" t="s">
        <v>6213</v>
      </c>
      <c r="I1278" s="84" t="s">
        <v>6213</v>
      </c>
      <c r="J1278" s="85" t="s">
        <v>6213</v>
      </c>
      <c r="K1278" s="84">
        <v>0</v>
      </c>
      <c r="L1278" s="84">
        <v>0</v>
      </c>
      <c r="M1278" s="84">
        <v>0</v>
      </c>
      <c r="N1278" s="85">
        <v>1</v>
      </c>
      <c r="O1278" s="86">
        <v>56573</v>
      </c>
    </row>
    <row r="1279" spans="1:15" ht="17">
      <c r="A1279" s="283"/>
      <c r="B1279" s="282" t="s">
        <v>1955</v>
      </c>
      <c r="C1279" s="74"/>
      <c r="D1279" s="76"/>
      <c r="E1279" s="77">
        <v>2</v>
      </c>
      <c r="F1279" s="77" t="s">
        <v>6213</v>
      </c>
      <c r="G1279" s="77" t="s">
        <v>6213</v>
      </c>
      <c r="H1279" s="77" t="s">
        <v>6213</v>
      </c>
      <c r="I1279" s="77" t="s">
        <v>6213</v>
      </c>
      <c r="J1279" s="78" t="s">
        <v>6213</v>
      </c>
      <c r="K1279" s="79"/>
      <c r="L1279" s="79"/>
      <c r="M1279" s="77"/>
      <c r="N1279" s="78"/>
      <c r="O1279" s="81"/>
    </row>
    <row r="1280" spans="1:15" ht="17">
      <c r="A1280" s="283"/>
      <c r="B1280" s="283"/>
      <c r="C1280" s="83" t="s">
        <v>3059</v>
      </c>
      <c r="D1280" s="83"/>
      <c r="E1280" s="84">
        <v>1</v>
      </c>
      <c r="F1280" s="84" t="s">
        <v>6213</v>
      </c>
      <c r="G1280" s="84" t="s">
        <v>6213</v>
      </c>
      <c r="H1280" s="84" t="s">
        <v>6213</v>
      </c>
      <c r="I1280" s="84" t="s">
        <v>6213</v>
      </c>
      <c r="J1280" s="85" t="s">
        <v>6213</v>
      </c>
      <c r="K1280" s="84">
        <v>0</v>
      </c>
      <c r="L1280" s="84">
        <v>0</v>
      </c>
      <c r="M1280" s="84">
        <v>1</v>
      </c>
      <c r="N1280" s="85">
        <v>0</v>
      </c>
      <c r="O1280" s="86"/>
    </row>
    <row r="1281" spans="1:15" ht="17">
      <c r="A1281" s="283"/>
      <c r="B1281" s="284"/>
      <c r="C1281" s="83" t="s">
        <v>3131</v>
      </c>
      <c r="D1281" s="83"/>
      <c r="E1281" s="84">
        <v>1</v>
      </c>
      <c r="F1281" s="84" t="s">
        <v>6213</v>
      </c>
      <c r="G1281" s="84" t="s">
        <v>6213</v>
      </c>
      <c r="H1281" s="84" t="s">
        <v>6213</v>
      </c>
      <c r="I1281" s="84" t="s">
        <v>6213</v>
      </c>
      <c r="J1281" s="85" t="s">
        <v>6213</v>
      </c>
      <c r="K1281" s="84">
        <v>0</v>
      </c>
      <c r="L1281" s="84">
        <v>0</v>
      </c>
      <c r="M1281" s="84">
        <v>0</v>
      </c>
      <c r="N1281" s="85">
        <v>1</v>
      </c>
      <c r="O1281" s="86"/>
    </row>
    <row r="1282" spans="1:15" ht="17">
      <c r="A1282" s="283"/>
      <c r="B1282" s="282" t="s">
        <v>1963</v>
      </c>
      <c r="C1282" s="285"/>
      <c r="D1282" s="286"/>
      <c r="E1282" s="77">
        <v>3</v>
      </c>
      <c r="F1282" s="77" t="s">
        <v>6213</v>
      </c>
      <c r="G1282" s="77" t="s">
        <v>6213</v>
      </c>
      <c r="H1282" s="77" t="s">
        <v>6213</v>
      </c>
      <c r="I1282" s="77" t="s">
        <v>6213</v>
      </c>
      <c r="J1282" s="78" t="s">
        <v>6213</v>
      </c>
      <c r="K1282" s="79"/>
      <c r="L1282" s="79"/>
      <c r="M1282" s="77"/>
      <c r="N1282" s="78"/>
      <c r="O1282" s="81"/>
    </row>
    <row r="1283" spans="1:15" ht="17">
      <c r="A1283" s="284"/>
      <c r="B1283" s="284"/>
      <c r="C1283" s="83" t="s">
        <v>1935</v>
      </c>
      <c r="D1283" s="83"/>
      <c r="E1283" s="84">
        <v>3</v>
      </c>
      <c r="F1283" s="84" t="s">
        <v>6213</v>
      </c>
      <c r="G1283" s="84" t="s">
        <v>6213</v>
      </c>
      <c r="H1283" s="84" t="s">
        <v>6213</v>
      </c>
      <c r="I1283" s="84" t="s">
        <v>6213</v>
      </c>
      <c r="J1283" s="85" t="s">
        <v>6213</v>
      </c>
      <c r="K1283" s="84">
        <v>0</v>
      </c>
      <c r="L1283" s="84">
        <v>0</v>
      </c>
      <c r="M1283" s="84">
        <v>1</v>
      </c>
      <c r="N1283" s="85">
        <v>2</v>
      </c>
      <c r="O1283" s="86"/>
    </row>
    <row r="1284" spans="1:15">
      <c r="A1284" s="282" t="s">
        <v>93</v>
      </c>
      <c r="B1284" s="285" t="s">
        <v>1904</v>
      </c>
      <c r="C1284" s="287"/>
      <c r="D1284" s="286"/>
      <c r="E1284" s="77">
        <v>78</v>
      </c>
      <c r="F1284" s="77">
        <v>15</v>
      </c>
      <c r="G1284" s="77">
        <v>18</v>
      </c>
      <c r="H1284" s="77">
        <v>2</v>
      </c>
      <c r="I1284" s="77">
        <v>3</v>
      </c>
      <c r="J1284" s="78">
        <v>2</v>
      </c>
      <c r="K1284" s="77"/>
      <c r="L1284" s="77"/>
      <c r="M1284" s="77"/>
      <c r="N1284" s="78"/>
      <c r="O1284" s="81"/>
    </row>
    <row r="1285" spans="1:15">
      <c r="A1285" s="283"/>
      <c r="B1285" s="282" t="s">
        <v>1905</v>
      </c>
      <c r="C1285" s="285"/>
      <c r="D1285" s="286"/>
      <c r="E1285" s="77">
        <v>69</v>
      </c>
      <c r="F1285" s="77">
        <v>14</v>
      </c>
      <c r="G1285" s="77">
        <v>14</v>
      </c>
      <c r="H1285" s="77">
        <v>2</v>
      </c>
      <c r="I1285" s="77">
        <v>2</v>
      </c>
      <c r="J1285" s="78">
        <v>2</v>
      </c>
      <c r="K1285" s="77"/>
      <c r="L1285" s="77"/>
      <c r="M1285" s="77"/>
      <c r="N1285" s="78"/>
      <c r="O1285" s="81"/>
    </row>
    <row r="1286" spans="1:15" ht="17">
      <c r="A1286" s="283"/>
      <c r="B1286" s="283"/>
      <c r="C1286" s="83" t="s">
        <v>3071</v>
      </c>
      <c r="D1286" s="83"/>
      <c r="E1286" s="84">
        <v>1</v>
      </c>
      <c r="F1286" s="84" t="s">
        <v>6213</v>
      </c>
      <c r="G1286" s="84" t="s">
        <v>6213</v>
      </c>
      <c r="H1286" s="84" t="s">
        <v>6213</v>
      </c>
      <c r="I1286" s="84" t="s">
        <v>6213</v>
      </c>
      <c r="J1286" s="85" t="s">
        <v>6213</v>
      </c>
      <c r="K1286" s="84">
        <v>0</v>
      </c>
      <c r="L1286" s="84">
        <v>1</v>
      </c>
      <c r="M1286" s="84">
        <v>0</v>
      </c>
      <c r="N1286" s="85">
        <v>0</v>
      </c>
      <c r="O1286" s="86">
        <v>23698</v>
      </c>
    </row>
    <row r="1287" spans="1:15" ht="19">
      <c r="A1287" s="283"/>
      <c r="B1287" s="283"/>
      <c r="C1287" s="83" t="s">
        <v>7357</v>
      </c>
      <c r="D1287" s="83"/>
      <c r="E1287" s="84">
        <v>5</v>
      </c>
      <c r="F1287" s="84">
        <v>3</v>
      </c>
      <c r="G1287" s="84">
        <v>1</v>
      </c>
      <c r="H1287" s="84" t="s">
        <v>6213</v>
      </c>
      <c r="I1287" s="84" t="s">
        <v>6213</v>
      </c>
      <c r="J1287" s="85" t="s">
        <v>6213</v>
      </c>
      <c r="K1287" s="84">
        <v>2</v>
      </c>
      <c r="L1287" s="84">
        <v>1</v>
      </c>
      <c r="M1287" s="84">
        <v>2</v>
      </c>
      <c r="N1287" s="85">
        <v>3</v>
      </c>
      <c r="O1287" s="86">
        <v>56193</v>
      </c>
    </row>
    <row r="1288" spans="1:15" ht="17">
      <c r="A1288" s="283"/>
      <c r="B1288" s="283"/>
      <c r="C1288" s="83" t="s">
        <v>3950</v>
      </c>
      <c r="D1288" s="83"/>
      <c r="E1288" s="84">
        <v>1</v>
      </c>
      <c r="F1288" s="84" t="s">
        <v>6213</v>
      </c>
      <c r="G1288" s="84" t="s">
        <v>6213</v>
      </c>
      <c r="H1288" s="84" t="s">
        <v>6213</v>
      </c>
      <c r="I1288" s="84" t="s">
        <v>6213</v>
      </c>
      <c r="J1288" s="85" t="s">
        <v>6213</v>
      </c>
      <c r="K1288" s="84">
        <v>0</v>
      </c>
      <c r="L1288" s="84">
        <v>0</v>
      </c>
      <c r="M1288" s="84">
        <v>1</v>
      </c>
      <c r="N1288" s="85">
        <v>0</v>
      </c>
      <c r="O1288" s="86">
        <v>9618</v>
      </c>
    </row>
    <row r="1289" spans="1:15" ht="17">
      <c r="A1289" s="283"/>
      <c r="B1289" s="283"/>
      <c r="C1289" s="83" t="s">
        <v>3117</v>
      </c>
      <c r="D1289" s="83"/>
      <c r="E1289" s="84">
        <v>2</v>
      </c>
      <c r="F1289" s="84">
        <v>1</v>
      </c>
      <c r="G1289" s="84">
        <v>1</v>
      </c>
      <c r="H1289" s="84" t="s">
        <v>6213</v>
      </c>
      <c r="I1289" s="84">
        <v>1</v>
      </c>
      <c r="J1289" s="85" t="s">
        <v>6213</v>
      </c>
      <c r="K1289" s="84">
        <v>0</v>
      </c>
      <c r="L1289" s="84">
        <v>4</v>
      </c>
      <c r="M1289" s="84">
        <v>1</v>
      </c>
      <c r="N1289" s="85">
        <v>0</v>
      </c>
      <c r="O1289" s="86">
        <v>40845</v>
      </c>
    </row>
    <row r="1290" spans="1:15" ht="17">
      <c r="A1290" s="283"/>
      <c r="B1290" s="283"/>
      <c r="C1290" s="83" t="s">
        <v>5987</v>
      </c>
      <c r="D1290" s="83"/>
      <c r="E1290" s="84">
        <v>1</v>
      </c>
      <c r="F1290" s="84" t="s">
        <v>6213</v>
      </c>
      <c r="G1290" s="84" t="s">
        <v>6213</v>
      </c>
      <c r="H1290" s="84" t="s">
        <v>6213</v>
      </c>
      <c r="I1290" s="84" t="s">
        <v>6213</v>
      </c>
      <c r="J1290" s="85" t="s">
        <v>6213</v>
      </c>
      <c r="K1290" s="84">
        <v>0</v>
      </c>
      <c r="L1290" s="84">
        <v>0</v>
      </c>
      <c r="M1290" s="84">
        <v>0</v>
      </c>
      <c r="N1290" s="85">
        <v>1</v>
      </c>
      <c r="O1290" s="86">
        <v>124829</v>
      </c>
    </row>
    <row r="1291" spans="1:15" ht="17">
      <c r="A1291" s="283"/>
      <c r="B1291" s="283"/>
      <c r="C1291" s="83" t="s">
        <v>3079</v>
      </c>
      <c r="D1291" s="83"/>
      <c r="E1291" s="84">
        <v>1</v>
      </c>
      <c r="F1291" s="84" t="s">
        <v>6213</v>
      </c>
      <c r="G1291" s="84" t="s">
        <v>6213</v>
      </c>
      <c r="H1291" s="84" t="s">
        <v>6213</v>
      </c>
      <c r="I1291" s="84" t="s">
        <v>6213</v>
      </c>
      <c r="J1291" s="85" t="s">
        <v>6213</v>
      </c>
      <c r="K1291" s="84">
        <v>0</v>
      </c>
      <c r="L1291" s="84">
        <v>1</v>
      </c>
      <c r="M1291" s="84">
        <v>0</v>
      </c>
      <c r="N1291" s="85">
        <v>0</v>
      </c>
      <c r="O1291" s="86">
        <v>18716</v>
      </c>
    </row>
    <row r="1292" spans="1:15" ht="17">
      <c r="A1292" s="283"/>
      <c r="B1292" s="283"/>
      <c r="C1292" s="83" t="s">
        <v>6583</v>
      </c>
      <c r="D1292" s="83"/>
      <c r="E1292" s="84" t="s">
        <v>6213</v>
      </c>
      <c r="F1292" s="84">
        <v>1</v>
      </c>
      <c r="G1292" s="84" t="s">
        <v>6213</v>
      </c>
      <c r="H1292" s="84" t="s">
        <v>6213</v>
      </c>
      <c r="I1292" s="84" t="s">
        <v>6213</v>
      </c>
      <c r="J1292" s="85" t="s">
        <v>6213</v>
      </c>
      <c r="K1292" s="84">
        <v>1</v>
      </c>
      <c r="L1292" s="84">
        <v>0</v>
      </c>
      <c r="M1292" s="84">
        <v>0</v>
      </c>
      <c r="N1292" s="85">
        <v>0</v>
      </c>
      <c r="O1292" s="86">
        <v>4721</v>
      </c>
    </row>
    <row r="1293" spans="1:15" ht="17">
      <c r="A1293" s="283"/>
      <c r="B1293" s="283"/>
      <c r="C1293" s="83" t="s">
        <v>6584</v>
      </c>
      <c r="D1293" s="83"/>
      <c r="E1293" s="84">
        <v>1</v>
      </c>
      <c r="F1293" s="84" t="s">
        <v>6213</v>
      </c>
      <c r="G1293" s="84" t="s">
        <v>6213</v>
      </c>
      <c r="H1293" s="84" t="s">
        <v>6213</v>
      </c>
      <c r="I1293" s="84" t="s">
        <v>6213</v>
      </c>
      <c r="J1293" s="85" t="s">
        <v>6213</v>
      </c>
      <c r="K1293" s="84">
        <v>0</v>
      </c>
      <c r="L1293" s="84">
        <v>0</v>
      </c>
      <c r="M1293" s="84">
        <v>1</v>
      </c>
      <c r="N1293" s="85">
        <v>0</v>
      </c>
      <c r="O1293" s="86">
        <v>10083</v>
      </c>
    </row>
    <row r="1294" spans="1:15" ht="17">
      <c r="A1294" s="283"/>
      <c r="B1294" s="283"/>
      <c r="C1294" s="83" t="s">
        <v>6585</v>
      </c>
      <c r="D1294" s="83"/>
      <c r="E1294" s="84">
        <v>1</v>
      </c>
      <c r="F1294" s="84" t="s">
        <v>6213</v>
      </c>
      <c r="G1294" s="84" t="s">
        <v>6213</v>
      </c>
      <c r="H1294" s="84" t="s">
        <v>6213</v>
      </c>
      <c r="I1294" s="84" t="s">
        <v>6213</v>
      </c>
      <c r="J1294" s="85" t="s">
        <v>6213</v>
      </c>
      <c r="K1294" s="84">
        <v>0</v>
      </c>
      <c r="L1294" s="84">
        <v>0</v>
      </c>
      <c r="M1294" s="84">
        <v>1</v>
      </c>
      <c r="N1294" s="85">
        <v>0</v>
      </c>
      <c r="O1294" s="86">
        <v>4216</v>
      </c>
    </row>
    <row r="1295" spans="1:15" ht="17">
      <c r="A1295" s="283"/>
      <c r="B1295" s="283"/>
      <c r="C1295" s="83" t="s">
        <v>2623</v>
      </c>
      <c r="D1295" s="83"/>
      <c r="E1295" s="84">
        <v>4</v>
      </c>
      <c r="F1295" s="84" t="s">
        <v>6213</v>
      </c>
      <c r="G1295" s="84" t="s">
        <v>6213</v>
      </c>
      <c r="H1295" s="84" t="s">
        <v>6213</v>
      </c>
      <c r="I1295" s="84" t="s">
        <v>6213</v>
      </c>
      <c r="J1295" s="85" t="s">
        <v>6213</v>
      </c>
      <c r="K1295" s="84">
        <v>1</v>
      </c>
      <c r="L1295" s="84">
        <v>3</v>
      </c>
      <c r="M1295" s="84">
        <v>0</v>
      </c>
      <c r="N1295" s="85">
        <v>0</v>
      </c>
      <c r="O1295" s="86">
        <v>116648</v>
      </c>
    </row>
    <row r="1296" spans="1:15" ht="17">
      <c r="A1296" s="283"/>
      <c r="B1296" s="283"/>
      <c r="C1296" s="83" t="s">
        <v>6586</v>
      </c>
      <c r="D1296" s="83"/>
      <c r="E1296" s="84">
        <v>1</v>
      </c>
      <c r="F1296" s="84" t="s">
        <v>6213</v>
      </c>
      <c r="G1296" s="84">
        <v>1</v>
      </c>
      <c r="H1296" s="84" t="s">
        <v>6213</v>
      </c>
      <c r="I1296" s="84" t="s">
        <v>6213</v>
      </c>
      <c r="J1296" s="85" t="s">
        <v>6213</v>
      </c>
      <c r="K1296" s="84">
        <v>0</v>
      </c>
      <c r="L1296" s="84">
        <v>0</v>
      </c>
      <c r="M1296" s="84">
        <v>0</v>
      </c>
      <c r="N1296" s="85">
        <v>2</v>
      </c>
      <c r="O1296" s="86">
        <v>42653</v>
      </c>
    </row>
    <row r="1297" spans="1:15" ht="19">
      <c r="A1297" s="283"/>
      <c r="B1297" s="283"/>
      <c r="C1297" s="83" t="s">
        <v>7358</v>
      </c>
      <c r="D1297" s="83"/>
      <c r="E1297" s="84">
        <v>34</v>
      </c>
      <c r="F1297" s="84">
        <v>5</v>
      </c>
      <c r="G1297" s="84">
        <v>7</v>
      </c>
      <c r="H1297" s="84" t="s">
        <v>6213</v>
      </c>
      <c r="I1297" s="84">
        <v>1</v>
      </c>
      <c r="J1297" s="85">
        <v>2</v>
      </c>
      <c r="K1297" s="84">
        <v>4</v>
      </c>
      <c r="L1297" s="84">
        <v>18</v>
      </c>
      <c r="M1297" s="84">
        <v>18</v>
      </c>
      <c r="N1297" s="85">
        <v>7</v>
      </c>
      <c r="O1297" s="86">
        <v>499335</v>
      </c>
    </row>
    <row r="1298" spans="1:15" ht="17">
      <c r="A1298" s="283"/>
      <c r="B1298" s="283"/>
      <c r="C1298" s="83" t="s">
        <v>5799</v>
      </c>
      <c r="D1298" s="83"/>
      <c r="E1298" s="84">
        <v>2</v>
      </c>
      <c r="F1298" s="84" t="s">
        <v>6213</v>
      </c>
      <c r="G1298" s="84" t="s">
        <v>6213</v>
      </c>
      <c r="H1298" s="84" t="s">
        <v>6213</v>
      </c>
      <c r="I1298" s="84" t="s">
        <v>6213</v>
      </c>
      <c r="J1298" s="85" t="s">
        <v>6213</v>
      </c>
      <c r="K1298" s="84">
        <v>0</v>
      </c>
      <c r="L1298" s="84">
        <v>0</v>
      </c>
      <c r="M1298" s="84">
        <v>2</v>
      </c>
      <c r="N1298" s="85">
        <v>0</v>
      </c>
      <c r="O1298" s="86">
        <v>17611</v>
      </c>
    </row>
    <row r="1299" spans="1:15" ht="17">
      <c r="A1299" s="283"/>
      <c r="B1299" s="283"/>
      <c r="C1299" s="83" t="s">
        <v>6587</v>
      </c>
      <c r="D1299" s="83"/>
      <c r="E1299" s="84" t="s">
        <v>6213</v>
      </c>
      <c r="F1299" s="84">
        <v>1</v>
      </c>
      <c r="G1299" s="84" t="s">
        <v>6213</v>
      </c>
      <c r="H1299" s="84" t="s">
        <v>6213</v>
      </c>
      <c r="I1299" s="84" t="s">
        <v>6213</v>
      </c>
      <c r="J1299" s="85" t="s">
        <v>6213</v>
      </c>
      <c r="K1299" s="84">
        <v>0</v>
      </c>
      <c r="L1299" s="84">
        <v>0</v>
      </c>
      <c r="M1299" s="84">
        <v>1</v>
      </c>
      <c r="N1299" s="85">
        <v>0</v>
      </c>
      <c r="O1299" s="86">
        <v>27834</v>
      </c>
    </row>
    <row r="1300" spans="1:15" ht="17">
      <c r="A1300" s="283"/>
      <c r="B1300" s="283"/>
      <c r="C1300" s="83" t="s">
        <v>3091</v>
      </c>
      <c r="D1300" s="83"/>
      <c r="E1300" s="84">
        <v>2</v>
      </c>
      <c r="F1300" s="84" t="s">
        <v>6213</v>
      </c>
      <c r="G1300" s="84" t="s">
        <v>6213</v>
      </c>
      <c r="H1300" s="84" t="s">
        <v>6213</v>
      </c>
      <c r="I1300" s="84" t="s">
        <v>6213</v>
      </c>
      <c r="J1300" s="85" t="s">
        <v>6213</v>
      </c>
      <c r="K1300" s="84">
        <v>0</v>
      </c>
      <c r="L1300" s="84">
        <v>1</v>
      </c>
      <c r="M1300" s="84">
        <v>0</v>
      </c>
      <c r="N1300" s="85">
        <v>1</v>
      </c>
      <c r="O1300" s="86">
        <v>100268</v>
      </c>
    </row>
    <row r="1301" spans="1:15" ht="17">
      <c r="A1301" s="283"/>
      <c r="B1301" s="283"/>
      <c r="C1301" s="83" t="s">
        <v>3093</v>
      </c>
      <c r="D1301" s="83"/>
      <c r="E1301" s="84">
        <v>1</v>
      </c>
      <c r="F1301" s="84" t="s">
        <v>6213</v>
      </c>
      <c r="G1301" s="84" t="s">
        <v>6213</v>
      </c>
      <c r="H1301" s="84" t="s">
        <v>6213</v>
      </c>
      <c r="I1301" s="84" t="s">
        <v>6213</v>
      </c>
      <c r="J1301" s="85" t="s">
        <v>6213</v>
      </c>
      <c r="K1301" s="84">
        <v>0</v>
      </c>
      <c r="L1301" s="84">
        <v>0</v>
      </c>
      <c r="M1301" s="84">
        <v>1</v>
      </c>
      <c r="N1301" s="85">
        <v>0</v>
      </c>
      <c r="O1301" s="86">
        <v>5326</v>
      </c>
    </row>
    <row r="1302" spans="1:15" ht="17">
      <c r="A1302" s="283"/>
      <c r="B1302" s="283"/>
      <c r="C1302" s="83" t="s">
        <v>6588</v>
      </c>
      <c r="D1302" s="83"/>
      <c r="E1302" s="84" t="s">
        <v>6213</v>
      </c>
      <c r="F1302" s="84">
        <v>1</v>
      </c>
      <c r="G1302" s="84" t="s">
        <v>6213</v>
      </c>
      <c r="H1302" s="84" t="s">
        <v>6213</v>
      </c>
      <c r="I1302" s="84" t="s">
        <v>6213</v>
      </c>
      <c r="J1302" s="85" t="s">
        <v>6213</v>
      </c>
      <c r="K1302" s="84">
        <v>0</v>
      </c>
      <c r="L1302" s="84">
        <v>0</v>
      </c>
      <c r="M1302" s="84">
        <v>1</v>
      </c>
      <c r="N1302" s="85">
        <v>0</v>
      </c>
      <c r="O1302" s="86">
        <v>2069</v>
      </c>
    </row>
    <row r="1303" spans="1:15" ht="17">
      <c r="A1303" s="283"/>
      <c r="B1303" s="283"/>
      <c r="C1303" s="83" t="s">
        <v>3098</v>
      </c>
      <c r="D1303" s="83"/>
      <c r="E1303" s="84" t="s">
        <v>6213</v>
      </c>
      <c r="F1303" s="84" t="s">
        <v>6213</v>
      </c>
      <c r="G1303" s="84">
        <v>1</v>
      </c>
      <c r="H1303" s="84" t="s">
        <v>6213</v>
      </c>
      <c r="I1303" s="84" t="s">
        <v>6213</v>
      </c>
      <c r="J1303" s="85" t="s">
        <v>6213</v>
      </c>
      <c r="K1303" s="84">
        <v>1</v>
      </c>
      <c r="L1303" s="84">
        <v>0</v>
      </c>
      <c r="M1303" s="84">
        <v>0</v>
      </c>
      <c r="N1303" s="85">
        <v>0</v>
      </c>
      <c r="O1303" s="86">
        <v>4615</v>
      </c>
    </row>
    <row r="1304" spans="1:15" ht="17">
      <c r="A1304" s="283"/>
      <c r="B1304" s="283"/>
      <c r="C1304" s="83" t="s">
        <v>3904</v>
      </c>
      <c r="D1304" s="83"/>
      <c r="E1304" s="84">
        <v>1</v>
      </c>
      <c r="F1304" s="84" t="s">
        <v>6213</v>
      </c>
      <c r="G1304" s="84" t="s">
        <v>6213</v>
      </c>
      <c r="H1304" s="84" t="s">
        <v>6213</v>
      </c>
      <c r="I1304" s="84" t="s">
        <v>6213</v>
      </c>
      <c r="J1304" s="85" t="s">
        <v>6213</v>
      </c>
      <c r="K1304" s="84">
        <v>0</v>
      </c>
      <c r="L1304" s="84">
        <v>0</v>
      </c>
      <c r="M1304" s="84">
        <v>1</v>
      </c>
      <c r="N1304" s="85">
        <v>0</v>
      </c>
      <c r="O1304" s="86">
        <v>5238</v>
      </c>
    </row>
    <row r="1305" spans="1:15" ht="17">
      <c r="A1305" s="283"/>
      <c r="B1305" s="283"/>
      <c r="C1305" s="83" t="s">
        <v>6589</v>
      </c>
      <c r="D1305" s="83"/>
      <c r="E1305" s="84">
        <v>1</v>
      </c>
      <c r="F1305" s="84" t="s">
        <v>6213</v>
      </c>
      <c r="G1305" s="84" t="s">
        <v>6213</v>
      </c>
      <c r="H1305" s="84" t="s">
        <v>6213</v>
      </c>
      <c r="I1305" s="84" t="s">
        <v>6213</v>
      </c>
      <c r="J1305" s="85" t="s">
        <v>6213</v>
      </c>
      <c r="K1305" s="84">
        <v>0</v>
      </c>
      <c r="L1305" s="84">
        <v>1</v>
      </c>
      <c r="M1305" s="84">
        <v>0</v>
      </c>
      <c r="N1305" s="85">
        <v>0</v>
      </c>
      <c r="O1305" s="86">
        <v>4987</v>
      </c>
    </row>
    <row r="1306" spans="1:15" ht="17">
      <c r="A1306" s="283"/>
      <c r="B1306" s="283"/>
      <c r="C1306" s="83" t="s">
        <v>6590</v>
      </c>
      <c r="D1306" s="83"/>
      <c r="E1306" s="84">
        <v>1</v>
      </c>
      <c r="F1306" s="84">
        <v>2</v>
      </c>
      <c r="G1306" s="84" t="s">
        <v>6213</v>
      </c>
      <c r="H1306" s="84" t="s">
        <v>6213</v>
      </c>
      <c r="I1306" s="84" t="s">
        <v>6213</v>
      </c>
      <c r="J1306" s="85" t="s">
        <v>6213</v>
      </c>
      <c r="K1306" s="84">
        <v>0</v>
      </c>
      <c r="L1306" s="84">
        <v>0</v>
      </c>
      <c r="M1306" s="84">
        <v>2</v>
      </c>
      <c r="N1306" s="85">
        <v>1</v>
      </c>
      <c r="O1306" s="86">
        <v>2568</v>
      </c>
    </row>
    <row r="1307" spans="1:15" ht="17">
      <c r="A1307" s="283"/>
      <c r="B1307" s="283"/>
      <c r="C1307" s="83" t="s">
        <v>3102</v>
      </c>
      <c r="D1307" s="83"/>
      <c r="E1307" s="84" t="s">
        <v>6213</v>
      </c>
      <c r="F1307" s="84" t="s">
        <v>6213</v>
      </c>
      <c r="G1307" s="84">
        <v>1</v>
      </c>
      <c r="H1307" s="84">
        <v>2</v>
      </c>
      <c r="I1307" s="84" t="s">
        <v>6213</v>
      </c>
      <c r="J1307" s="85" t="s">
        <v>6213</v>
      </c>
      <c r="K1307" s="84">
        <v>0</v>
      </c>
      <c r="L1307" s="84">
        <v>0</v>
      </c>
      <c r="M1307" s="84">
        <v>0</v>
      </c>
      <c r="N1307" s="85">
        <v>3</v>
      </c>
      <c r="O1307" s="86">
        <v>20522</v>
      </c>
    </row>
    <row r="1308" spans="1:15" ht="17">
      <c r="A1308" s="283"/>
      <c r="B1308" s="283"/>
      <c r="C1308" s="83" t="s">
        <v>3103</v>
      </c>
      <c r="D1308" s="83"/>
      <c r="E1308" s="84">
        <v>2</v>
      </c>
      <c r="F1308" s="84" t="s">
        <v>6213</v>
      </c>
      <c r="G1308" s="84" t="s">
        <v>6213</v>
      </c>
      <c r="H1308" s="84" t="s">
        <v>6213</v>
      </c>
      <c r="I1308" s="84" t="s">
        <v>6213</v>
      </c>
      <c r="J1308" s="85" t="s">
        <v>6213</v>
      </c>
      <c r="K1308" s="84">
        <v>0</v>
      </c>
      <c r="L1308" s="84">
        <v>0</v>
      </c>
      <c r="M1308" s="84">
        <v>1</v>
      </c>
      <c r="N1308" s="85">
        <v>1</v>
      </c>
      <c r="O1308" s="86">
        <v>15987</v>
      </c>
    </row>
    <row r="1309" spans="1:15" ht="17">
      <c r="A1309" s="283"/>
      <c r="B1309" s="283"/>
      <c r="C1309" s="83" t="s">
        <v>6591</v>
      </c>
      <c r="D1309" s="83"/>
      <c r="E1309" s="84" t="s">
        <v>6213</v>
      </c>
      <c r="F1309" s="84" t="s">
        <v>6213</v>
      </c>
      <c r="G1309" s="84">
        <v>1</v>
      </c>
      <c r="H1309" s="84" t="s">
        <v>6213</v>
      </c>
      <c r="I1309" s="84" t="s">
        <v>6213</v>
      </c>
      <c r="J1309" s="85" t="s">
        <v>6213</v>
      </c>
      <c r="K1309" s="84">
        <v>0</v>
      </c>
      <c r="L1309" s="84">
        <v>1</v>
      </c>
      <c r="M1309" s="84">
        <v>0</v>
      </c>
      <c r="N1309" s="85">
        <v>0</v>
      </c>
      <c r="O1309" s="86">
        <v>11097</v>
      </c>
    </row>
    <row r="1310" spans="1:15" ht="17">
      <c r="A1310" s="283"/>
      <c r="B1310" s="283"/>
      <c r="C1310" s="83" t="s">
        <v>2957</v>
      </c>
      <c r="D1310" s="83"/>
      <c r="E1310" s="84">
        <v>1</v>
      </c>
      <c r="F1310" s="84" t="s">
        <v>6213</v>
      </c>
      <c r="G1310" s="84" t="s">
        <v>6213</v>
      </c>
      <c r="H1310" s="84" t="s">
        <v>6213</v>
      </c>
      <c r="I1310" s="84" t="s">
        <v>6213</v>
      </c>
      <c r="J1310" s="85" t="s">
        <v>6213</v>
      </c>
      <c r="K1310" s="84" t="s">
        <v>4218</v>
      </c>
      <c r="L1310" s="84">
        <v>0</v>
      </c>
      <c r="M1310" s="84">
        <v>1</v>
      </c>
      <c r="N1310" s="85" t="s">
        <v>4218</v>
      </c>
      <c r="O1310" s="86">
        <v>298422</v>
      </c>
    </row>
    <row r="1311" spans="1:15" ht="17">
      <c r="A1311" s="283"/>
      <c r="B1311" s="283"/>
      <c r="C1311" s="83" t="s">
        <v>5804</v>
      </c>
      <c r="D1311" s="83"/>
      <c r="E1311" s="84">
        <v>1</v>
      </c>
      <c r="F1311" s="84" t="s">
        <v>6213</v>
      </c>
      <c r="G1311" s="84" t="s">
        <v>6213</v>
      </c>
      <c r="H1311" s="84" t="s">
        <v>6213</v>
      </c>
      <c r="I1311" s="84" t="s">
        <v>6213</v>
      </c>
      <c r="J1311" s="85" t="s">
        <v>6213</v>
      </c>
      <c r="K1311" s="84">
        <v>0</v>
      </c>
      <c r="L1311" s="84">
        <v>0</v>
      </c>
      <c r="M1311" s="84">
        <v>0</v>
      </c>
      <c r="N1311" s="85">
        <v>1</v>
      </c>
      <c r="O1311" s="86">
        <v>2473</v>
      </c>
    </row>
    <row r="1312" spans="1:15" ht="17">
      <c r="A1312" s="283"/>
      <c r="B1312" s="283"/>
      <c r="C1312" s="83" t="s">
        <v>3825</v>
      </c>
      <c r="D1312" s="83"/>
      <c r="E1312" s="84">
        <v>1</v>
      </c>
      <c r="F1312" s="84" t="s">
        <v>6213</v>
      </c>
      <c r="G1312" s="84" t="s">
        <v>6213</v>
      </c>
      <c r="H1312" s="84" t="s">
        <v>6213</v>
      </c>
      <c r="I1312" s="84" t="s">
        <v>6213</v>
      </c>
      <c r="J1312" s="85" t="s">
        <v>6213</v>
      </c>
      <c r="K1312" s="84">
        <v>0</v>
      </c>
      <c r="L1312" s="84">
        <v>0</v>
      </c>
      <c r="M1312" s="84">
        <v>0</v>
      </c>
      <c r="N1312" s="85">
        <v>1</v>
      </c>
      <c r="O1312" s="86">
        <v>7128</v>
      </c>
    </row>
    <row r="1313" spans="1:15" ht="17">
      <c r="A1313" s="283"/>
      <c r="B1313" s="283"/>
      <c r="C1313" s="83" t="s">
        <v>6592</v>
      </c>
      <c r="D1313" s="83"/>
      <c r="E1313" s="84">
        <v>1</v>
      </c>
      <c r="F1313" s="84" t="s">
        <v>6213</v>
      </c>
      <c r="G1313" s="84">
        <v>1</v>
      </c>
      <c r="H1313" s="84" t="s">
        <v>6213</v>
      </c>
      <c r="I1313" s="84" t="s">
        <v>6213</v>
      </c>
      <c r="J1313" s="85" t="s">
        <v>6213</v>
      </c>
      <c r="K1313" s="84">
        <v>0</v>
      </c>
      <c r="L1313" s="84">
        <v>0</v>
      </c>
      <c r="M1313" s="84">
        <v>1</v>
      </c>
      <c r="N1313" s="85">
        <v>1</v>
      </c>
      <c r="O1313" s="86">
        <v>2121</v>
      </c>
    </row>
    <row r="1314" spans="1:15" ht="17">
      <c r="A1314" s="283"/>
      <c r="B1314" s="283"/>
      <c r="C1314" s="83" t="s">
        <v>3111</v>
      </c>
      <c r="D1314" s="83"/>
      <c r="E1314" s="84">
        <v>2</v>
      </c>
      <c r="F1314" s="84" t="s">
        <v>6213</v>
      </c>
      <c r="G1314" s="84" t="s">
        <v>6213</v>
      </c>
      <c r="H1314" s="84" t="s">
        <v>6213</v>
      </c>
      <c r="I1314" s="84" t="s">
        <v>6213</v>
      </c>
      <c r="J1314" s="85" t="s">
        <v>6213</v>
      </c>
      <c r="K1314" s="84">
        <v>1</v>
      </c>
      <c r="L1314" s="84">
        <v>0</v>
      </c>
      <c r="M1314" s="84">
        <v>1</v>
      </c>
      <c r="N1314" s="85">
        <v>0</v>
      </c>
      <c r="O1314" s="86">
        <v>12195</v>
      </c>
    </row>
    <row r="1315" spans="1:15" ht="17">
      <c r="A1315" s="283"/>
      <c r="B1315" s="284"/>
      <c r="C1315" s="83" t="s">
        <v>6593</v>
      </c>
      <c r="D1315" s="83"/>
      <c r="E1315" s="84">
        <v>1</v>
      </c>
      <c r="F1315" s="84" t="s">
        <v>6213</v>
      </c>
      <c r="G1315" s="84" t="s">
        <v>6213</v>
      </c>
      <c r="H1315" s="84" t="s">
        <v>6213</v>
      </c>
      <c r="I1315" s="84" t="s">
        <v>6213</v>
      </c>
      <c r="J1315" s="85" t="s">
        <v>6213</v>
      </c>
      <c r="K1315" s="84">
        <v>0</v>
      </c>
      <c r="L1315" s="84">
        <v>0</v>
      </c>
      <c r="M1315" s="84">
        <v>0</v>
      </c>
      <c r="N1315" s="85">
        <v>1</v>
      </c>
      <c r="O1315" s="86">
        <v>34045</v>
      </c>
    </row>
    <row r="1316" spans="1:15" ht="17">
      <c r="A1316" s="283"/>
      <c r="B1316" s="282" t="s">
        <v>1955</v>
      </c>
      <c r="C1316" s="285"/>
      <c r="D1316" s="286"/>
      <c r="E1316" s="77">
        <v>5</v>
      </c>
      <c r="F1316" s="77" t="s">
        <v>6213</v>
      </c>
      <c r="G1316" s="77">
        <v>3</v>
      </c>
      <c r="H1316" s="77" t="s">
        <v>6213</v>
      </c>
      <c r="I1316" s="77" t="s">
        <v>6213</v>
      </c>
      <c r="J1316" s="78" t="s">
        <v>6213</v>
      </c>
      <c r="K1316" s="79"/>
      <c r="L1316" s="77"/>
      <c r="M1316" s="77"/>
      <c r="N1316" s="80"/>
      <c r="O1316" s="81"/>
    </row>
    <row r="1317" spans="1:15" ht="17">
      <c r="A1317" s="283"/>
      <c r="B1317" s="283"/>
      <c r="C1317" s="83" t="s">
        <v>2546</v>
      </c>
      <c r="D1317" s="83"/>
      <c r="E1317" s="84" t="s">
        <v>6213</v>
      </c>
      <c r="F1317" s="84" t="s">
        <v>6213</v>
      </c>
      <c r="G1317" s="84">
        <v>1</v>
      </c>
      <c r="H1317" s="84" t="s">
        <v>6213</v>
      </c>
      <c r="I1317" s="84" t="s">
        <v>6213</v>
      </c>
      <c r="J1317" s="85" t="s">
        <v>6213</v>
      </c>
      <c r="K1317" s="84">
        <v>0</v>
      </c>
      <c r="L1317" s="84">
        <v>0</v>
      </c>
      <c r="M1317" s="84">
        <v>1</v>
      </c>
      <c r="N1317" s="85">
        <v>0</v>
      </c>
      <c r="O1317" s="86"/>
    </row>
    <row r="1318" spans="1:15" ht="17">
      <c r="A1318" s="283"/>
      <c r="B1318" s="283"/>
      <c r="C1318" s="83" t="s">
        <v>1934</v>
      </c>
      <c r="D1318" s="83"/>
      <c r="E1318" s="84">
        <v>1</v>
      </c>
      <c r="F1318" s="84" t="s">
        <v>6213</v>
      </c>
      <c r="G1318" s="84" t="s">
        <v>6213</v>
      </c>
      <c r="H1318" s="84" t="s">
        <v>6213</v>
      </c>
      <c r="I1318" s="84" t="s">
        <v>6213</v>
      </c>
      <c r="J1318" s="85" t="s">
        <v>6213</v>
      </c>
      <c r="K1318" s="84">
        <v>0</v>
      </c>
      <c r="L1318" s="84">
        <v>1</v>
      </c>
      <c r="M1318" s="84">
        <v>0</v>
      </c>
      <c r="N1318" s="85">
        <v>0</v>
      </c>
      <c r="O1318" s="86"/>
    </row>
    <row r="1319" spans="1:15" ht="17">
      <c r="A1319" s="283"/>
      <c r="B1319" s="284"/>
      <c r="C1319" s="83" t="s">
        <v>3121</v>
      </c>
      <c r="D1319" s="83"/>
      <c r="E1319" s="84">
        <v>4</v>
      </c>
      <c r="F1319" s="84" t="s">
        <v>6213</v>
      </c>
      <c r="G1319" s="84">
        <v>2</v>
      </c>
      <c r="H1319" s="84" t="s">
        <v>6213</v>
      </c>
      <c r="I1319" s="84" t="s">
        <v>6213</v>
      </c>
      <c r="J1319" s="85" t="s">
        <v>6213</v>
      </c>
      <c r="K1319" s="84">
        <v>0</v>
      </c>
      <c r="L1319" s="84">
        <v>1</v>
      </c>
      <c r="M1319" s="84">
        <v>5</v>
      </c>
      <c r="N1319" s="85">
        <v>0</v>
      </c>
      <c r="O1319" s="86"/>
    </row>
    <row r="1320" spans="1:15" ht="17">
      <c r="A1320" s="283"/>
      <c r="B1320" s="282" t="s">
        <v>1963</v>
      </c>
      <c r="C1320" s="285"/>
      <c r="D1320" s="286"/>
      <c r="E1320" s="77">
        <v>4</v>
      </c>
      <c r="F1320" s="77">
        <v>1</v>
      </c>
      <c r="G1320" s="77">
        <v>1</v>
      </c>
      <c r="H1320" s="77" t="s">
        <v>6213</v>
      </c>
      <c r="I1320" s="77">
        <v>1</v>
      </c>
      <c r="J1320" s="78" t="s">
        <v>6213</v>
      </c>
      <c r="K1320" s="77"/>
      <c r="L1320" s="77"/>
      <c r="M1320" s="77"/>
      <c r="N1320" s="78"/>
      <c r="O1320" s="81"/>
    </row>
    <row r="1321" spans="1:15" ht="17">
      <c r="A1321" s="283"/>
      <c r="B1321" s="283"/>
      <c r="C1321" s="83" t="s">
        <v>2000</v>
      </c>
      <c r="D1321" s="83"/>
      <c r="E1321" s="84">
        <v>1</v>
      </c>
      <c r="F1321" s="84" t="s">
        <v>6213</v>
      </c>
      <c r="G1321" s="84" t="s">
        <v>6213</v>
      </c>
      <c r="H1321" s="84" t="s">
        <v>6213</v>
      </c>
      <c r="I1321" s="84" t="s">
        <v>6213</v>
      </c>
      <c r="J1321" s="85" t="s">
        <v>6213</v>
      </c>
      <c r="K1321" s="84">
        <v>0</v>
      </c>
      <c r="L1321" s="84">
        <v>1</v>
      </c>
      <c r="M1321" s="84">
        <v>0</v>
      </c>
      <c r="N1321" s="85">
        <v>0</v>
      </c>
      <c r="O1321" s="86"/>
    </row>
    <row r="1322" spans="1:15" ht="17">
      <c r="A1322" s="283"/>
      <c r="B1322" s="283"/>
      <c r="C1322" s="83" t="s">
        <v>2641</v>
      </c>
      <c r="D1322" s="83"/>
      <c r="E1322" s="84">
        <v>1</v>
      </c>
      <c r="F1322" s="84" t="s">
        <v>6213</v>
      </c>
      <c r="G1322" s="84" t="s">
        <v>6213</v>
      </c>
      <c r="H1322" s="84" t="s">
        <v>6213</v>
      </c>
      <c r="I1322" s="84" t="s">
        <v>6213</v>
      </c>
      <c r="J1322" s="85" t="s">
        <v>6213</v>
      </c>
      <c r="K1322" s="84">
        <v>0</v>
      </c>
      <c r="L1322" s="84">
        <v>0</v>
      </c>
      <c r="M1322" s="84">
        <v>1</v>
      </c>
      <c r="N1322" s="85">
        <v>0</v>
      </c>
      <c r="O1322" s="86"/>
    </row>
    <row r="1323" spans="1:15" ht="17">
      <c r="A1323" s="283"/>
      <c r="B1323" s="283"/>
      <c r="C1323" s="83" t="s">
        <v>2447</v>
      </c>
      <c r="D1323" s="83"/>
      <c r="E1323" s="84">
        <v>2</v>
      </c>
      <c r="F1323" s="84" t="s">
        <v>6213</v>
      </c>
      <c r="G1323" s="84" t="s">
        <v>6213</v>
      </c>
      <c r="H1323" s="84" t="s">
        <v>6213</v>
      </c>
      <c r="I1323" s="84">
        <v>1</v>
      </c>
      <c r="J1323" s="85" t="s">
        <v>6213</v>
      </c>
      <c r="K1323" s="84">
        <v>0</v>
      </c>
      <c r="L1323" s="84">
        <v>0</v>
      </c>
      <c r="M1323" s="84">
        <v>2</v>
      </c>
      <c r="N1323" s="85">
        <v>1</v>
      </c>
      <c r="O1323" s="86"/>
    </row>
    <row r="1324" spans="1:15" ht="17">
      <c r="A1324" s="283"/>
      <c r="B1324" s="283"/>
      <c r="C1324" s="83" t="s">
        <v>2320</v>
      </c>
      <c r="D1324" s="83"/>
      <c r="E1324" s="84" t="s">
        <v>6213</v>
      </c>
      <c r="F1324" s="84">
        <v>1</v>
      </c>
      <c r="G1324" s="84" t="s">
        <v>6213</v>
      </c>
      <c r="H1324" s="84" t="s">
        <v>6213</v>
      </c>
      <c r="I1324" s="84" t="s">
        <v>6213</v>
      </c>
      <c r="J1324" s="85" t="s">
        <v>6213</v>
      </c>
      <c r="K1324" s="84">
        <v>0</v>
      </c>
      <c r="L1324" s="84">
        <v>1</v>
      </c>
      <c r="M1324" s="84">
        <v>0</v>
      </c>
      <c r="N1324" s="85">
        <v>0</v>
      </c>
      <c r="O1324" s="86"/>
    </row>
    <row r="1325" spans="1:15" ht="17">
      <c r="A1325" s="284"/>
      <c r="B1325" s="284"/>
      <c r="C1325" s="83" t="s">
        <v>6594</v>
      </c>
      <c r="D1325" s="83"/>
      <c r="E1325" s="84" t="s">
        <v>6213</v>
      </c>
      <c r="F1325" s="84" t="s">
        <v>6213</v>
      </c>
      <c r="G1325" s="84">
        <v>1</v>
      </c>
      <c r="H1325" s="84" t="s">
        <v>6213</v>
      </c>
      <c r="I1325" s="84" t="s">
        <v>6213</v>
      </c>
      <c r="J1325" s="85" t="s">
        <v>6213</v>
      </c>
      <c r="K1325" s="84">
        <v>1</v>
      </c>
      <c r="L1325" s="84">
        <v>0</v>
      </c>
      <c r="M1325" s="84">
        <v>0</v>
      </c>
      <c r="N1325" s="85">
        <v>0</v>
      </c>
      <c r="O1325" s="86"/>
    </row>
    <row r="1326" spans="1:15" ht="17">
      <c r="A1326" s="282" t="s">
        <v>96</v>
      </c>
      <c r="B1326" s="285" t="s">
        <v>1904</v>
      </c>
      <c r="C1326" s="287"/>
      <c r="D1326" s="286"/>
      <c r="E1326" s="77">
        <v>16</v>
      </c>
      <c r="F1326" s="77">
        <v>6</v>
      </c>
      <c r="G1326" s="77">
        <v>3</v>
      </c>
      <c r="H1326" s="77">
        <v>1</v>
      </c>
      <c r="I1326" s="77" t="s">
        <v>6213</v>
      </c>
      <c r="J1326" s="78" t="s">
        <v>6213</v>
      </c>
      <c r="K1326" s="77"/>
      <c r="L1326" s="77"/>
      <c r="M1326" s="77"/>
      <c r="N1326" s="78"/>
      <c r="O1326" s="81"/>
    </row>
    <row r="1327" spans="1:15" ht="17">
      <c r="A1327" s="283"/>
      <c r="B1327" s="282" t="s">
        <v>1905</v>
      </c>
      <c r="C1327" s="285"/>
      <c r="D1327" s="286"/>
      <c r="E1327" s="77">
        <v>11</v>
      </c>
      <c r="F1327" s="77">
        <v>5</v>
      </c>
      <c r="G1327" s="77">
        <v>2</v>
      </c>
      <c r="H1327" s="77" t="s">
        <v>6213</v>
      </c>
      <c r="I1327" s="77" t="s">
        <v>6213</v>
      </c>
      <c r="J1327" s="78" t="s">
        <v>6213</v>
      </c>
      <c r="K1327" s="77"/>
      <c r="L1327" s="77"/>
      <c r="M1327" s="77"/>
      <c r="N1327" s="78"/>
      <c r="O1327" s="81"/>
    </row>
    <row r="1328" spans="1:15" ht="17">
      <c r="A1328" s="283"/>
      <c r="B1328" s="283"/>
      <c r="C1328" s="83" t="s">
        <v>3133</v>
      </c>
      <c r="D1328" s="83"/>
      <c r="E1328" s="84">
        <v>4</v>
      </c>
      <c r="F1328" s="84">
        <v>3</v>
      </c>
      <c r="G1328" s="84" t="s">
        <v>6213</v>
      </c>
      <c r="H1328" s="84" t="s">
        <v>6213</v>
      </c>
      <c r="I1328" s="84" t="s">
        <v>6213</v>
      </c>
      <c r="J1328" s="85" t="s">
        <v>6213</v>
      </c>
      <c r="K1328" s="84">
        <v>1</v>
      </c>
      <c r="L1328" s="84">
        <v>4</v>
      </c>
      <c r="M1328" s="84">
        <v>1</v>
      </c>
      <c r="N1328" s="85">
        <v>1</v>
      </c>
      <c r="O1328" s="86">
        <v>110157</v>
      </c>
    </row>
    <row r="1329" spans="1:15" ht="17">
      <c r="A1329" s="283"/>
      <c r="B1329" s="283"/>
      <c r="C1329" s="83" t="s">
        <v>5816</v>
      </c>
      <c r="D1329" s="83"/>
      <c r="E1329" s="84">
        <v>5</v>
      </c>
      <c r="F1329" s="84" t="s">
        <v>6213</v>
      </c>
      <c r="G1329" s="84">
        <v>1</v>
      </c>
      <c r="H1329" s="84" t="s">
        <v>6213</v>
      </c>
      <c r="I1329" s="84" t="s">
        <v>6213</v>
      </c>
      <c r="J1329" s="85" t="s">
        <v>6213</v>
      </c>
      <c r="K1329" s="84">
        <v>0</v>
      </c>
      <c r="L1329" s="84">
        <v>2</v>
      </c>
      <c r="M1329" s="84">
        <v>4</v>
      </c>
      <c r="N1329" s="85">
        <v>0</v>
      </c>
      <c r="O1329" s="86">
        <v>58345</v>
      </c>
    </row>
    <row r="1330" spans="1:15" ht="17">
      <c r="A1330" s="283"/>
      <c r="B1330" s="283"/>
      <c r="C1330" s="83" t="s">
        <v>3135</v>
      </c>
      <c r="D1330" s="83"/>
      <c r="E1330" s="84">
        <v>1</v>
      </c>
      <c r="F1330" s="84" t="s">
        <v>6213</v>
      </c>
      <c r="G1330" s="84" t="s">
        <v>6213</v>
      </c>
      <c r="H1330" s="84" t="s">
        <v>6213</v>
      </c>
      <c r="I1330" s="84" t="s">
        <v>6213</v>
      </c>
      <c r="J1330" s="85" t="s">
        <v>6213</v>
      </c>
      <c r="K1330" s="84">
        <v>0</v>
      </c>
      <c r="L1330" s="84">
        <v>1</v>
      </c>
      <c r="M1330" s="84">
        <v>0</v>
      </c>
      <c r="N1330" s="85">
        <v>0</v>
      </c>
      <c r="O1330" s="86">
        <v>33629</v>
      </c>
    </row>
    <row r="1331" spans="1:15" ht="17">
      <c r="A1331" s="283"/>
      <c r="B1331" s="283"/>
      <c r="C1331" s="83" t="s">
        <v>3136</v>
      </c>
      <c r="D1331" s="83"/>
      <c r="E1331" s="84" t="s">
        <v>6213</v>
      </c>
      <c r="F1331" s="84">
        <v>2</v>
      </c>
      <c r="G1331" s="84" t="s">
        <v>6213</v>
      </c>
      <c r="H1331" s="84" t="s">
        <v>6213</v>
      </c>
      <c r="I1331" s="84" t="s">
        <v>6213</v>
      </c>
      <c r="J1331" s="85" t="s">
        <v>6213</v>
      </c>
      <c r="K1331" s="84">
        <v>0</v>
      </c>
      <c r="L1331" s="84">
        <v>0</v>
      </c>
      <c r="M1331" s="84">
        <v>2</v>
      </c>
      <c r="N1331" s="85">
        <v>0</v>
      </c>
      <c r="O1331" s="86">
        <v>25125</v>
      </c>
    </row>
    <row r="1332" spans="1:15" ht="17">
      <c r="A1332" s="283"/>
      <c r="B1332" s="283"/>
      <c r="C1332" s="83" t="s">
        <v>2113</v>
      </c>
      <c r="D1332" s="83"/>
      <c r="E1332" s="84" t="s">
        <v>6213</v>
      </c>
      <c r="F1332" s="84" t="s">
        <v>6213</v>
      </c>
      <c r="G1332" s="84">
        <v>1</v>
      </c>
      <c r="H1332" s="84" t="s">
        <v>6213</v>
      </c>
      <c r="I1332" s="84" t="s">
        <v>6213</v>
      </c>
      <c r="J1332" s="85" t="s">
        <v>6213</v>
      </c>
      <c r="K1332" s="84">
        <v>0</v>
      </c>
      <c r="L1332" s="84">
        <v>0</v>
      </c>
      <c r="M1332" s="84">
        <v>0</v>
      </c>
      <c r="N1332" s="85">
        <v>1</v>
      </c>
      <c r="O1332" s="86">
        <v>7892</v>
      </c>
    </row>
    <row r="1333" spans="1:15" ht="17">
      <c r="A1333" s="283"/>
      <c r="B1333" s="284"/>
      <c r="C1333" s="83" t="s">
        <v>5819</v>
      </c>
      <c r="D1333" s="83"/>
      <c r="E1333" s="84">
        <v>1</v>
      </c>
      <c r="F1333" s="84" t="s">
        <v>6213</v>
      </c>
      <c r="G1333" s="84" t="s">
        <v>6213</v>
      </c>
      <c r="H1333" s="84" t="s">
        <v>6213</v>
      </c>
      <c r="I1333" s="84" t="s">
        <v>6213</v>
      </c>
      <c r="J1333" s="85" t="s">
        <v>6213</v>
      </c>
      <c r="K1333" s="84">
        <v>0</v>
      </c>
      <c r="L1333" s="84">
        <v>0</v>
      </c>
      <c r="M1333" s="84">
        <v>1</v>
      </c>
      <c r="N1333" s="85">
        <v>0</v>
      </c>
      <c r="O1333" s="86">
        <v>76468</v>
      </c>
    </row>
    <row r="1334" spans="1:15" ht="17">
      <c r="A1334" s="283"/>
      <c r="B1334" s="282" t="s">
        <v>1951</v>
      </c>
      <c r="C1334" s="285"/>
      <c r="D1334" s="286"/>
      <c r="E1334" s="77">
        <v>1</v>
      </c>
      <c r="F1334" s="77" t="s">
        <v>6213</v>
      </c>
      <c r="G1334" s="77" t="s">
        <v>6213</v>
      </c>
      <c r="H1334" s="77" t="s">
        <v>6213</v>
      </c>
      <c r="I1334" s="77" t="s">
        <v>6213</v>
      </c>
      <c r="J1334" s="78" t="s">
        <v>6213</v>
      </c>
      <c r="K1334" s="79"/>
      <c r="L1334" s="79"/>
      <c r="M1334" s="79"/>
      <c r="N1334" s="78"/>
      <c r="O1334" s="81"/>
    </row>
    <row r="1335" spans="1:15" ht="17">
      <c r="A1335" s="283"/>
      <c r="B1335" s="284"/>
      <c r="C1335" s="83" t="s">
        <v>3137</v>
      </c>
      <c r="D1335" s="83"/>
      <c r="E1335" s="84">
        <v>1</v>
      </c>
      <c r="F1335" s="84" t="s">
        <v>6213</v>
      </c>
      <c r="G1335" s="84" t="s">
        <v>6213</v>
      </c>
      <c r="H1335" s="84" t="s">
        <v>6213</v>
      </c>
      <c r="I1335" s="84" t="s">
        <v>6213</v>
      </c>
      <c r="J1335" s="85" t="s">
        <v>6213</v>
      </c>
      <c r="K1335" s="84">
        <v>0</v>
      </c>
      <c r="L1335" s="84">
        <v>0</v>
      </c>
      <c r="M1335" s="84">
        <v>0</v>
      </c>
      <c r="N1335" s="85">
        <v>1</v>
      </c>
      <c r="O1335" s="86">
        <v>18898</v>
      </c>
    </row>
    <row r="1336" spans="1:15" ht="17">
      <c r="A1336" s="283"/>
      <c r="B1336" s="282" t="s">
        <v>1955</v>
      </c>
      <c r="C1336" s="285"/>
      <c r="D1336" s="286"/>
      <c r="E1336" s="77">
        <v>1</v>
      </c>
      <c r="F1336" s="77" t="s">
        <v>6213</v>
      </c>
      <c r="G1336" s="77" t="s">
        <v>6213</v>
      </c>
      <c r="H1336" s="77" t="s">
        <v>6213</v>
      </c>
      <c r="I1336" s="77" t="s">
        <v>6213</v>
      </c>
      <c r="J1336" s="78" t="s">
        <v>6213</v>
      </c>
      <c r="K1336" s="79"/>
      <c r="L1336" s="77"/>
      <c r="M1336" s="79"/>
      <c r="N1336" s="80"/>
      <c r="O1336" s="81"/>
    </row>
    <row r="1337" spans="1:15" ht="17">
      <c r="A1337" s="283"/>
      <c r="B1337" s="284"/>
      <c r="C1337" s="83" t="s">
        <v>5819</v>
      </c>
      <c r="D1337" s="83"/>
      <c r="E1337" s="84">
        <v>1</v>
      </c>
      <c r="F1337" s="84" t="s">
        <v>6213</v>
      </c>
      <c r="G1337" s="84" t="s">
        <v>6213</v>
      </c>
      <c r="H1337" s="84" t="s">
        <v>6213</v>
      </c>
      <c r="I1337" s="84" t="s">
        <v>6213</v>
      </c>
      <c r="J1337" s="85" t="s">
        <v>6213</v>
      </c>
      <c r="K1337" s="84">
        <v>0</v>
      </c>
      <c r="L1337" s="84">
        <v>1</v>
      </c>
      <c r="M1337" s="84">
        <v>0</v>
      </c>
      <c r="N1337" s="85">
        <v>0</v>
      </c>
      <c r="O1337" s="86"/>
    </row>
    <row r="1338" spans="1:15" ht="17">
      <c r="A1338" s="283"/>
      <c r="B1338" s="282" t="s">
        <v>1963</v>
      </c>
      <c r="C1338" s="285"/>
      <c r="D1338" s="286"/>
      <c r="E1338" s="77">
        <v>3</v>
      </c>
      <c r="F1338" s="77">
        <v>1</v>
      </c>
      <c r="G1338" s="77">
        <v>1</v>
      </c>
      <c r="H1338" s="77">
        <v>1</v>
      </c>
      <c r="I1338" s="77" t="s">
        <v>6213</v>
      </c>
      <c r="J1338" s="78" t="s">
        <v>6213</v>
      </c>
      <c r="K1338" s="77"/>
      <c r="L1338" s="77"/>
      <c r="M1338" s="77"/>
      <c r="N1338" s="80"/>
      <c r="O1338" s="81"/>
    </row>
    <row r="1339" spans="1:15" ht="17">
      <c r="A1339" s="283"/>
      <c r="B1339" s="283"/>
      <c r="C1339" s="83" t="s">
        <v>6595</v>
      </c>
      <c r="D1339" s="83"/>
      <c r="E1339" s="84" t="s">
        <v>6213</v>
      </c>
      <c r="F1339" s="84">
        <v>1</v>
      </c>
      <c r="G1339" s="84" t="s">
        <v>6213</v>
      </c>
      <c r="H1339" s="84">
        <v>1</v>
      </c>
      <c r="I1339" s="84" t="s">
        <v>6213</v>
      </c>
      <c r="J1339" s="85" t="s">
        <v>6213</v>
      </c>
      <c r="K1339" s="84">
        <v>0</v>
      </c>
      <c r="L1339" s="84">
        <v>0</v>
      </c>
      <c r="M1339" s="84">
        <v>2</v>
      </c>
      <c r="N1339" s="85">
        <v>0</v>
      </c>
      <c r="O1339" s="86"/>
    </row>
    <row r="1340" spans="1:15" ht="17">
      <c r="A1340" s="283"/>
      <c r="B1340" s="283"/>
      <c r="C1340" s="83" t="s">
        <v>6596</v>
      </c>
      <c r="D1340" s="83"/>
      <c r="E1340" s="84">
        <v>2</v>
      </c>
      <c r="F1340" s="84" t="s">
        <v>6213</v>
      </c>
      <c r="G1340" s="84" t="s">
        <v>6213</v>
      </c>
      <c r="H1340" s="84" t="s">
        <v>6213</v>
      </c>
      <c r="I1340" s="84" t="s">
        <v>6213</v>
      </c>
      <c r="J1340" s="85" t="s">
        <v>6213</v>
      </c>
      <c r="K1340" s="84">
        <v>0</v>
      </c>
      <c r="L1340" s="84">
        <v>2</v>
      </c>
      <c r="M1340" s="84">
        <v>0</v>
      </c>
      <c r="N1340" s="85">
        <v>0</v>
      </c>
      <c r="O1340" s="86"/>
    </row>
    <row r="1341" spans="1:15" ht="17">
      <c r="A1341" s="283"/>
      <c r="B1341" s="283"/>
      <c r="C1341" s="83" t="s">
        <v>2322</v>
      </c>
      <c r="D1341" s="83"/>
      <c r="E1341" s="84" t="s">
        <v>6213</v>
      </c>
      <c r="F1341" s="84" t="s">
        <v>6213</v>
      </c>
      <c r="G1341" s="84">
        <v>1</v>
      </c>
      <c r="H1341" s="84" t="s">
        <v>6213</v>
      </c>
      <c r="I1341" s="84" t="s">
        <v>6213</v>
      </c>
      <c r="J1341" s="85" t="s">
        <v>6213</v>
      </c>
      <c r="K1341" s="84">
        <v>1</v>
      </c>
      <c r="L1341" s="84">
        <v>0</v>
      </c>
      <c r="M1341" s="84">
        <v>0</v>
      </c>
      <c r="N1341" s="85">
        <v>0</v>
      </c>
      <c r="O1341" s="86"/>
    </row>
    <row r="1342" spans="1:15" ht="17">
      <c r="A1342" s="284"/>
      <c r="B1342" s="284"/>
      <c r="C1342" s="83" t="s">
        <v>2308</v>
      </c>
      <c r="D1342" s="83"/>
      <c r="E1342" s="84">
        <v>1</v>
      </c>
      <c r="F1342" s="84" t="s">
        <v>6213</v>
      </c>
      <c r="G1342" s="84" t="s">
        <v>6213</v>
      </c>
      <c r="H1342" s="84" t="s">
        <v>6213</v>
      </c>
      <c r="I1342" s="84" t="s">
        <v>6213</v>
      </c>
      <c r="J1342" s="85" t="s">
        <v>6213</v>
      </c>
      <c r="K1342" s="84">
        <v>0</v>
      </c>
      <c r="L1342" s="84">
        <v>1</v>
      </c>
      <c r="M1342" s="84">
        <v>0</v>
      </c>
      <c r="N1342" s="85">
        <v>0</v>
      </c>
      <c r="O1342" s="86"/>
    </row>
    <row r="1343" spans="1:15" ht="17">
      <c r="A1343" s="282" t="s">
        <v>98</v>
      </c>
      <c r="B1343" s="285" t="s">
        <v>1904</v>
      </c>
      <c r="C1343" s="287"/>
      <c r="D1343" s="286"/>
      <c r="E1343" s="77">
        <v>52</v>
      </c>
      <c r="F1343" s="77">
        <v>11</v>
      </c>
      <c r="G1343" s="77">
        <v>8</v>
      </c>
      <c r="H1343" s="77">
        <v>1</v>
      </c>
      <c r="I1343" s="77" t="s">
        <v>6213</v>
      </c>
      <c r="J1343" s="78" t="s">
        <v>6213</v>
      </c>
      <c r="K1343" s="77"/>
      <c r="L1343" s="77"/>
      <c r="M1343" s="77"/>
      <c r="N1343" s="78"/>
      <c r="O1343" s="81"/>
    </row>
    <row r="1344" spans="1:15" ht="17">
      <c r="A1344" s="283"/>
      <c r="B1344" s="282" t="s">
        <v>1905</v>
      </c>
      <c r="C1344" s="285"/>
      <c r="D1344" s="286"/>
      <c r="E1344" s="77">
        <v>35</v>
      </c>
      <c r="F1344" s="77">
        <v>11</v>
      </c>
      <c r="G1344" s="77">
        <v>7</v>
      </c>
      <c r="H1344" s="77">
        <v>1</v>
      </c>
      <c r="I1344" s="77" t="s">
        <v>6213</v>
      </c>
      <c r="J1344" s="78" t="s">
        <v>6213</v>
      </c>
      <c r="K1344" s="77"/>
      <c r="L1344" s="77"/>
      <c r="M1344" s="77"/>
      <c r="N1344" s="78"/>
      <c r="O1344" s="81"/>
    </row>
    <row r="1345" spans="1:15" ht="17">
      <c r="A1345" s="283"/>
      <c r="B1345" s="283"/>
      <c r="C1345" s="83" t="s">
        <v>2547</v>
      </c>
      <c r="D1345" s="83"/>
      <c r="E1345" s="84">
        <v>1</v>
      </c>
      <c r="F1345" s="84" t="s">
        <v>6213</v>
      </c>
      <c r="G1345" s="84">
        <v>1</v>
      </c>
      <c r="H1345" s="84" t="s">
        <v>6213</v>
      </c>
      <c r="I1345" s="84" t="s">
        <v>6213</v>
      </c>
      <c r="J1345" s="85" t="s">
        <v>6213</v>
      </c>
      <c r="K1345" s="84">
        <v>1</v>
      </c>
      <c r="L1345" s="84">
        <v>0</v>
      </c>
      <c r="M1345" s="84">
        <v>1</v>
      </c>
      <c r="N1345" s="85">
        <v>0</v>
      </c>
      <c r="O1345" s="86">
        <v>26381</v>
      </c>
    </row>
    <row r="1346" spans="1:15" ht="17">
      <c r="A1346" s="283"/>
      <c r="B1346" s="283"/>
      <c r="C1346" s="83" t="s">
        <v>3144</v>
      </c>
      <c r="D1346" s="83"/>
      <c r="E1346" s="84">
        <v>2</v>
      </c>
      <c r="F1346" s="84" t="s">
        <v>6213</v>
      </c>
      <c r="G1346" s="84" t="s">
        <v>6213</v>
      </c>
      <c r="H1346" s="84" t="s">
        <v>6213</v>
      </c>
      <c r="I1346" s="84" t="s">
        <v>6213</v>
      </c>
      <c r="J1346" s="85" t="s">
        <v>6213</v>
      </c>
      <c r="K1346" s="84">
        <v>1</v>
      </c>
      <c r="L1346" s="84">
        <v>1</v>
      </c>
      <c r="M1346" s="84">
        <v>0</v>
      </c>
      <c r="N1346" s="85">
        <v>0</v>
      </c>
      <c r="O1346" s="86">
        <v>51547</v>
      </c>
    </row>
    <row r="1347" spans="1:15" ht="17">
      <c r="A1347" s="283"/>
      <c r="B1347" s="283"/>
      <c r="C1347" s="83" t="s">
        <v>6597</v>
      </c>
      <c r="D1347" s="83"/>
      <c r="E1347" s="84">
        <v>1</v>
      </c>
      <c r="F1347" s="84" t="s">
        <v>6213</v>
      </c>
      <c r="G1347" s="84" t="s">
        <v>6213</v>
      </c>
      <c r="H1347" s="84" t="s">
        <v>6213</v>
      </c>
      <c r="I1347" s="84" t="s">
        <v>6213</v>
      </c>
      <c r="J1347" s="85" t="s">
        <v>6213</v>
      </c>
      <c r="K1347" s="84">
        <v>0</v>
      </c>
      <c r="L1347" s="84">
        <v>1</v>
      </c>
      <c r="M1347" s="84">
        <v>0</v>
      </c>
      <c r="N1347" s="85">
        <v>0</v>
      </c>
      <c r="O1347" s="86">
        <v>34201</v>
      </c>
    </row>
    <row r="1348" spans="1:15" ht="17">
      <c r="A1348" s="283"/>
      <c r="B1348" s="283"/>
      <c r="C1348" s="83" t="s">
        <v>2824</v>
      </c>
      <c r="D1348" s="83"/>
      <c r="E1348" s="84">
        <v>17</v>
      </c>
      <c r="F1348" s="84">
        <v>5</v>
      </c>
      <c r="G1348" s="84">
        <v>3</v>
      </c>
      <c r="H1348" s="84" t="s">
        <v>6213</v>
      </c>
      <c r="I1348" s="84" t="s">
        <v>6213</v>
      </c>
      <c r="J1348" s="85" t="s">
        <v>6213</v>
      </c>
      <c r="K1348" s="84" t="s">
        <v>4218</v>
      </c>
      <c r="L1348" s="84">
        <v>9</v>
      </c>
      <c r="M1348" s="84">
        <v>8</v>
      </c>
      <c r="N1348" s="85">
        <v>8</v>
      </c>
      <c r="O1348" s="86">
        <v>292600</v>
      </c>
    </row>
    <row r="1349" spans="1:15" ht="17">
      <c r="A1349" s="283"/>
      <c r="B1349" s="283"/>
      <c r="C1349" s="83" t="s">
        <v>3145</v>
      </c>
      <c r="D1349" s="83"/>
      <c r="E1349" s="84">
        <v>10</v>
      </c>
      <c r="F1349" s="84" t="s">
        <v>6213</v>
      </c>
      <c r="G1349" s="84" t="s">
        <v>6213</v>
      </c>
      <c r="H1349" s="84" t="s">
        <v>6213</v>
      </c>
      <c r="I1349" s="84" t="s">
        <v>6213</v>
      </c>
      <c r="J1349" s="85" t="s">
        <v>6213</v>
      </c>
      <c r="K1349" s="84">
        <v>5</v>
      </c>
      <c r="L1349" s="84">
        <v>5</v>
      </c>
      <c r="M1349" s="84">
        <v>0</v>
      </c>
      <c r="N1349" s="85">
        <v>0</v>
      </c>
      <c r="O1349" s="86">
        <v>7543</v>
      </c>
    </row>
    <row r="1350" spans="1:15" ht="17">
      <c r="A1350" s="283"/>
      <c r="B1350" s="283"/>
      <c r="C1350" s="83" t="s">
        <v>3146</v>
      </c>
      <c r="D1350" s="83"/>
      <c r="E1350" s="84">
        <v>1</v>
      </c>
      <c r="F1350" s="84" t="s">
        <v>6213</v>
      </c>
      <c r="G1350" s="84">
        <v>1</v>
      </c>
      <c r="H1350" s="84" t="s">
        <v>6213</v>
      </c>
      <c r="I1350" s="84" t="s">
        <v>6213</v>
      </c>
      <c r="J1350" s="85" t="s">
        <v>6213</v>
      </c>
      <c r="K1350" s="84">
        <v>1</v>
      </c>
      <c r="L1350" s="84">
        <v>0</v>
      </c>
      <c r="M1350" s="84">
        <v>1</v>
      </c>
      <c r="N1350" s="85">
        <v>0</v>
      </c>
      <c r="O1350" s="86">
        <v>7292</v>
      </c>
    </row>
    <row r="1351" spans="1:15" ht="17">
      <c r="A1351" s="283"/>
      <c r="B1351" s="283"/>
      <c r="C1351" s="83" t="s">
        <v>3147</v>
      </c>
      <c r="D1351" s="83"/>
      <c r="E1351" s="84">
        <v>1</v>
      </c>
      <c r="F1351" s="84" t="s">
        <v>6213</v>
      </c>
      <c r="G1351" s="84" t="s">
        <v>6213</v>
      </c>
      <c r="H1351" s="84" t="s">
        <v>6213</v>
      </c>
      <c r="I1351" s="84" t="s">
        <v>6213</v>
      </c>
      <c r="J1351" s="85" t="s">
        <v>6213</v>
      </c>
      <c r="K1351" s="84">
        <v>0</v>
      </c>
      <c r="L1351" s="84">
        <v>0</v>
      </c>
      <c r="M1351" s="84">
        <v>1</v>
      </c>
      <c r="N1351" s="85">
        <v>0</v>
      </c>
      <c r="O1351" s="86">
        <v>23523</v>
      </c>
    </row>
    <row r="1352" spans="1:15" ht="17">
      <c r="A1352" s="283"/>
      <c r="B1352" s="283"/>
      <c r="C1352" s="83" t="s">
        <v>3148</v>
      </c>
      <c r="D1352" s="83"/>
      <c r="E1352" s="84">
        <v>1</v>
      </c>
      <c r="F1352" s="84">
        <v>6</v>
      </c>
      <c r="G1352" s="84">
        <v>2</v>
      </c>
      <c r="H1352" s="84" t="s">
        <v>6213</v>
      </c>
      <c r="I1352" s="84" t="s">
        <v>6213</v>
      </c>
      <c r="J1352" s="85" t="s">
        <v>6213</v>
      </c>
      <c r="K1352" s="84">
        <v>1</v>
      </c>
      <c r="L1352" s="84">
        <v>1</v>
      </c>
      <c r="M1352" s="84">
        <v>3</v>
      </c>
      <c r="N1352" s="85">
        <v>4</v>
      </c>
      <c r="O1352" s="86">
        <v>480297</v>
      </c>
    </row>
    <row r="1353" spans="1:15" ht="17">
      <c r="A1353" s="283"/>
      <c r="B1353" s="283"/>
      <c r="C1353" s="83" t="s">
        <v>3149</v>
      </c>
      <c r="D1353" s="83"/>
      <c r="E1353" s="84">
        <v>1</v>
      </c>
      <c r="F1353" s="84" t="s">
        <v>6213</v>
      </c>
      <c r="G1353" s="84" t="s">
        <v>6213</v>
      </c>
      <c r="H1353" s="84" t="s">
        <v>6213</v>
      </c>
      <c r="I1353" s="84" t="s">
        <v>6213</v>
      </c>
      <c r="J1353" s="85" t="s">
        <v>6213</v>
      </c>
      <c r="K1353" s="84">
        <v>0</v>
      </c>
      <c r="L1353" s="84">
        <v>1</v>
      </c>
      <c r="M1353" s="84">
        <v>0</v>
      </c>
      <c r="N1353" s="85">
        <v>0</v>
      </c>
      <c r="O1353" s="86">
        <v>15665</v>
      </c>
    </row>
    <row r="1354" spans="1:15" ht="17">
      <c r="A1354" s="283"/>
      <c r="B1354" s="284"/>
      <c r="C1354" s="83" t="s">
        <v>6598</v>
      </c>
      <c r="D1354" s="83"/>
      <c r="E1354" s="84" t="s">
        <v>6213</v>
      </c>
      <c r="F1354" s="84" t="s">
        <v>6213</v>
      </c>
      <c r="G1354" s="84" t="s">
        <v>6213</v>
      </c>
      <c r="H1354" s="84">
        <v>1</v>
      </c>
      <c r="I1354" s="84" t="s">
        <v>6213</v>
      </c>
      <c r="J1354" s="85" t="s">
        <v>6213</v>
      </c>
      <c r="K1354" s="84">
        <v>0</v>
      </c>
      <c r="L1354" s="84">
        <v>1</v>
      </c>
      <c r="M1354" s="84">
        <v>0</v>
      </c>
      <c r="N1354" s="85">
        <v>0</v>
      </c>
      <c r="O1354" s="86">
        <v>12746</v>
      </c>
    </row>
    <row r="1355" spans="1:15" ht="17">
      <c r="A1355" s="283"/>
      <c r="B1355" s="282" t="s">
        <v>1955</v>
      </c>
      <c r="C1355" s="285"/>
      <c r="D1355" s="286"/>
      <c r="E1355" s="77">
        <v>2</v>
      </c>
      <c r="F1355" s="77" t="s">
        <v>6213</v>
      </c>
      <c r="G1355" s="77">
        <v>1</v>
      </c>
      <c r="H1355" s="77" t="s">
        <v>6213</v>
      </c>
      <c r="I1355" s="77" t="s">
        <v>6213</v>
      </c>
      <c r="J1355" s="78" t="s">
        <v>6213</v>
      </c>
      <c r="K1355" s="77"/>
      <c r="L1355" s="77"/>
      <c r="M1355" s="79"/>
      <c r="N1355" s="80"/>
      <c r="O1355" s="81"/>
    </row>
    <row r="1356" spans="1:15" ht="17">
      <c r="A1356" s="283"/>
      <c r="B1356" s="283"/>
      <c r="C1356" s="83" t="s">
        <v>2320</v>
      </c>
      <c r="D1356" s="83"/>
      <c r="E1356" s="84">
        <v>1</v>
      </c>
      <c r="F1356" s="84" t="s">
        <v>6213</v>
      </c>
      <c r="G1356" s="84">
        <v>1</v>
      </c>
      <c r="H1356" s="84" t="s">
        <v>6213</v>
      </c>
      <c r="I1356" s="84" t="s">
        <v>6213</v>
      </c>
      <c r="J1356" s="85" t="s">
        <v>6213</v>
      </c>
      <c r="K1356" s="84">
        <v>1</v>
      </c>
      <c r="L1356" s="84">
        <v>1</v>
      </c>
      <c r="M1356" s="84">
        <v>0</v>
      </c>
      <c r="N1356" s="85">
        <v>0</v>
      </c>
      <c r="O1356" s="86"/>
    </row>
    <row r="1357" spans="1:15" ht="17">
      <c r="A1357" s="283"/>
      <c r="B1357" s="284"/>
      <c r="C1357" s="83" t="s">
        <v>6599</v>
      </c>
      <c r="D1357" s="83"/>
      <c r="E1357" s="84">
        <v>1</v>
      </c>
      <c r="F1357" s="84" t="s">
        <v>6213</v>
      </c>
      <c r="G1357" s="84" t="s">
        <v>6213</v>
      </c>
      <c r="H1357" s="84" t="s">
        <v>6213</v>
      </c>
      <c r="I1357" s="84" t="s">
        <v>6213</v>
      </c>
      <c r="J1357" s="85" t="s">
        <v>6213</v>
      </c>
      <c r="K1357" s="84">
        <v>0</v>
      </c>
      <c r="L1357" s="84">
        <v>1</v>
      </c>
      <c r="M1357" s="84">
        <v>0</v>
      </c>
      <c r="N1357" s="85">
        <v>0</v>
      </c>
      <c r="O1357" s="86"/>
    </row>
    <row r="1358" spans="1:15" ht="17">
      <c r="A1358" s="283"/>
      <c r="B1358" s="282" t="s">
        <v>1963</v>
      </c>
      <c r="C1358" s="285"/>
      <c r="D1358" s="286"/>
      <c r="E1358" s="77">
        <v>15</v>
      </c>
      <c r="F1358" s="77" t="s">
        <v>6213</v>
      </c>
      <c r="G1358" s="77" t="s">
        <v>6213</v>
      </c>
      <c r="H1358" s="77" t="s">
        <v>6213</v>
      </c>
      <c r="I1358" s="77" t="s">
        <v>6213</v>
      </c>
      <c r="J1358" s="78" t="s">
        <v>6213</v>
      </c>
      <c r="K1358" s="77"/>
      <c r="L1358" s="77"/>
      <c r="M1358" s="77"/>
      <c r="N1358" s="78"/>
      <c r="O1358" s="81"/>
    </row>
    <row r="1359" spans="1:15" ht="17">
      <c r="A1359" s="284"/>
      <c r="B1359" s="284"/>
      <c r="C1359" s="83" t="s">
        <v>5827</v>
      </c>
      <c r="D1359" s="83"/>
      <c r="E1359" s="84">
        <v>15</v>
      </c>
      <c r="F1359" s="84" t="s">
        <v>6213</v>
      </c>
      <c r="G1359" s="84" t="s">
        <v>6213</v>
      </c>
      <c r="H1359" s="84" t="s">
        <v>6213</v>
      </c>
      <c r="I1359" s="84" t="s">
        <v>6213</v>
      </c>
      <c r="J1359" s="85" t="s">
        <v>6213</v>
      </c>
      <c r="K1359" s="84">
        <v>1</v>
      </c>
      <c r="L1359" s="84">
        <v>5</v>
      </c>
      <c r="M1359" s="84">
        <v>8</v>
      </c>
      <c r="N1359" s="85">
        <v>1</v>
      </c>
      <c r="O1359" s="86"/>
    </row>
    <row r="1360" spans="1:15">
      <c r="A1360" s="282" t="s">
        <v>99</v>
      </c>
      <c r="B1360" s="285" t="s">
        <v>1904</v>
      </c>
      <c r="C1360" s="287"/>
      <c r="D1360" s="286"/>
      <c r="E1360" s="77">
        <v>82</v>
      </c>
      <c r="F1360" s="77">
        <v>14</v>
      </c>
      <c r="G1360" s="77">
        <v>14</v>
      </c>
      <c r="H1360" s="77">
        <v>1</v>
      </c>
      <c r="I1360" s="77">
        <v>2</v>
      </c>
      <c r="J1360" s="78">
        <v>1</v>
      </c>
      <c r="K1360" s="77"/>
      <c r="L1360" s="77"/>
      <c r="M1360" s="77"/>
      <c r="N1360" s="78"/>
      <c r="O1360" s="81"/>
    </row>
    <row r="1361" spans="1:15">
      <c r="A1361" s="283"/>
      <c r="B1361" s="282" t="s">
        <v>1905</v>
      </c>
      <c r="C1361" s="285"/>
      <c r="D1361" s="286"/>
      <c r="E1361" s="77">
        <v>72</v>
      </c>
      <c r="F1361" s="77">
        <v>10</v>
      </c>
      <c r="G1361" s="77">
        <v>14</v>
      </c>
      <c r="H1361" s="77">
        <v>1</v>
      </c>
      <c r="I1361" s="77">
        <v>2</v>
      </c>
      <c r="J1361" s="78">
        <v>1</v>
      </c>
      <c r="K1361" s="77"/>
      <c r="L1361" s="77"/>
      <c r="M1361" s="77"/>
      <c r="N1361" s="78"/>
      <c r="O1361" s="81"/>
    </row>
    <row r="1362" spans="1:15" ht="17">
      <c r="A1362" s="283"/>
      <c r="B1362" s="283"/>
      <c r="C1362" s="83" t="s">
        <v>3503</v>
      </c>
      <c r="D1362" s="83"/>
      <c r="E1362" s="84">
        <v>7</v>
      </c>
      <c r="F1362" s="84">
        <v>2</v>
      </c>
      <c r="G1362" s="84" t="s">
        <v>6213</v>
      </c>
      <c r="H1362" s="84" t="s">
        <v>6213</v>
      </c>
      <c r="I1362" s="84" t="s">
        <v>6213</v>
      </c>
      <c r="J1362" s="85" t="s">
        <v>6213</v>
      </c>
      <c r="K1362" s="84">
        <v>0</v>
      </c>
      <c r="L1362" s="84">
        <v>0</v>
      </c>
      <c r="M1362" s="84">
        <v>2</v>
      </c>
      <c r="N1362" s="85">
        <v>7</v>
      </c>
      <c r="O1362" s="86">
        <v>328056</v>
      </c>
    </row>
    <row r="1363" spans="1:15" ht="19">
      <c r="A1363" s="283"/>
      <c r="B1363" s="283"/>
      <c r="C1363" s="83" t="s">
        <v>7359</v>
      </c>
      <c r="D1363" s="83"/>
      <c r="E1363" s="84">
        <v>27</v>
      </c>
      <c r="F1363" s="84">
        <v>1</v>
      </c>
      <c r="G1363" s="84">
        <v>9</v>
      </c>
      <c r="H1363" s="84">
        <v>1</v>
      </c>
      <c r="I1363" s="84" t="s">
        <v>6213</v>
      </c>
      <c r="J1363" s="85">
        <v>1</v>
      </c>
      <c r="K1363" s="84">
        <v>9</v>
      </c>
      <c r="L1363" s="84">
        <v>12</v>
      </c>
      <c r="M1363" s="84">
        <v>6</v>
      </c>
      <c r="N1363" s="85">
        <v>11</v>
      </c>
      <c r="O1363" s="86">
        <v>1693061</v>
      </c>
    </row>
    <row r="1364" spans="1:15" ht="17">
      <c r="A1364" s="283"/>
      <c r="B1364" s="283"/>
      <c r="C1364" s="83" t="s">
        <v>5828</v>
      </c>
      <c r="D1364" s="83"/>
      <c r="E1364" s="84">
        <v>3</v>
      </c>
      <c r="F1364" s="84" t="s">
        <v>6213</v>
      </c>
      <c r="G1364" s="84">
        <v>3</v>
      </c>
      <c r="H1364" s="84" t="s">
        <v>6213</v>
      </c>
      <c r="I1364" s="84" t="s">
        <v>6213</v>
      </c>
      <c r="J1364" s="85" t="s">
        <v>6213</v>
      </c>
      <c r="K1364" s="84">
        <v>2</v>
      </c>
      <c r="L1364" s="84">
        <v>0</v>
      </c>
      <c r="M1364" s="84">
        <v>2</v>
      </c>
      <c r="N1364" s="85">
        <v>2</v>
      </c>
      <c r="O1364" s="86">
        <v>256217</v>
      </c>
    </row>
    <row r="1365" spans="1:15" ht="17">
      <c r="A1365" s="283"/>
      <c r="B1365" s="283"/>
      <c r="C1365" s="83" t="s">
        <v>2661</v>
      </c>
      <c r="D1365" s="83"/>
      <c r="E1365" s="84">
        <v>30</v>
      </c>
      <c r="F1365" s="84">
        <v>3</v>
      </c>
      <c r="G1365" s="84">
        <v>1</v>
      </c>
      <c r="H1365" s="84" t="s">
        <v>6213</v>
      </c>
      <c r="I1365" s="84">
        <v>2</v>
      </c>
      <c r="J1365" s="85" t="s">
        <v>6213</v>
      </c>
      <c r="K1365" s="84">
        <v>6</v>
      </c>
      <c r="L1365" s="84">
        <v>9</v>
      </c>
      <c r="M1365" s="84">
        <v>15</v>
      </c>
      <c r="N1365" s="85">
        <v>6</v>
      </c>
      <c r="O1365" s="86">
        <v>259168</v>
      </c>
    </row>
    <row r="1366" spans="1:15" ht="17">
      <c r="A1366" s="283"/>
      <c r="B1366" s="284"/>
      <c r="C1366" s="83" t="s">
        <v>5829</v>
      </c>
      <c r="D1366" s="83"/>
      <c r="E1366" s="84">
        <v>5</v>
      </c>
      <c r="F1366" s="84">
        <v>4</v>
      </c>
      <c r="G1366" s="84">
        <v>1</v>
      </c>
      <c r="H1366" s="84" t="s">
        <v>6213</v>
      </c>
      <c r="I1366" s="84" t="s">
        <v>6213</v>
      </c>
      <c r="J1366" s="85" t="s">
        <v>6213</v>
      </c>
      <c r="K1366" s="84">
        <v>1</v>
      </c>
      <c r="L1366" s="84">
        <v>3</v>
      </c>
      <c r="M1366" s="84">
        <v>1</v>
      </c>
      <c r="N1366" s="85">
        <v>5</v>
      </c>
      <c r="O1366" s="86">
        <v>106664</v>
      </c>
    </row>
    <row r="1367" spans="1:15" ht="17">
      <c r="A1367" s="283"/>
      <c r="B1367" s="282" t="s">
        <v>1951</v>
      </c>
      <c r="C1367" s="74"/>
      <c r="D1367" s="76"/>
      <c r="E1367" s="77">
        <v>2</v>
      </c>
      <c r="F1367" s="77" t="s">
        <v>6213</v>
      </c>
      <c r="G1367" s="77" t="s">
        <v>6213</v>
      </c>
      <c r="H1367" s="77" t="s">
        <v>6213</v>
      </c>
      <c r="I1367" s="77" t="s">
        <v>6213</v>
      </c>
      <c r="J1367" s="78" t="s">
        <v>6213</v>
      </c>
      <c r="K1367" s="79"/>
      <c r="L1367" s="77"/>
      <c r="M1367" s="77"/>
      <c r="N1367" s="80"/>
      <c r="O1367" s="81"/>
    </row>
    <row r="1368" spans="1:15" ht="17">
      <c r="A1368" s="283"/>
      <c r="B1368" s="283"/>
      <c r="C1368" s="83" t="s">
        <v>6600</v>
      </c>
      <c r="D1368" s="83"/>
      <c r="E1368" s="84">
        <v>1</v>
      </c>
      <c r="F1368" s="84" t="s">
        <v>6213</v>
      </c>
      <c r="G1368" s="84" t="s">
        <v>6213</v>
      </c>
      <c r="H1368" s="84" t="s">
        <v>6213</v>
      </c>
      <c r="I1368" s="84" t="s">
        <v>6213</v>
      </c>
      <c r="J1368" s="85" t="s">
        <v>6213</v>
      </c>
      <c r="K1368" s="84">
        <v>0</v>
      </c>
      <c r="L1368" s="84">
        <v>0</v>
      </c>
      <c r="M1368" s="84">
        <v>1</v>
      </c>
      <c r="N1368" s="85">
        <v>0</v>
      </c>
      <c r="O1368" s="86">
        <v>92407</v>
      </c>
    </row>
    <row r="1369" spans="1:15" ht="17">
      <c r="A1369" s="283"/>
      <c r="B1369" s="284"/>
      <c r="C1369" s="83" t="s">
        <v>6601</v>
      </c>
      <c r="D1369" s="83" t="s">
        <v>2661</v>
      </c>
      <c r="E1369" s="84">
        <v>1</v>
      </c>
      <c r="F1369" s="84" t="s">
        <v>6213</v>
      </c>
      <c r="G1369" s="84" t="s">
        <v>6213</v>
      </c>
      <c r="H1369" s="84" t="s">
        <v>6213</v>
      </c>
      <c r="I1369" s="84" t="s">
        <v>6213</v>
      </c>
      <c r="J1369" s="85" t="s">
        <v>6213</v>
      </c>
      <c r="K1369" s="84">
        <v>0</v>
      </c>
      <c r="L1369" s="84">
        <v>1</v>
      </c>
      <c r="M1369" s="84">
        <v>0</v>
      </c>
      <c r="N1369" s="85">
        <v>0</v>
      </c>
      <c r="O1369" s="86">
        <v>24246</v>
      </c>
    </row>
    <row r="1370" spans="1:15" ht="17">
      <c r="A1370" s="283"/>
      <c r="B1370" s="282" t="s">
        <v>1955</v>
      </c>
      <c r="C1370" s="285"/>
      <c r="D1370" s="286"/>
      <c r="E1370" s="77">
        <v>4</v>
      </c>
      <c r="F1370" s="77">
        <v>3</v>
      </c>
      <c r="G1370" s="77" t="s">
        <v>6213</v>
      </c>
      <c r="H1370" s="77" t="s">
        <v>6213</v>
      </c>
      <c r="I1370" s="77" t="s">
        <v>6213</v>
      </c>
      <c r="J1370" s="78" t="s">
        <v>6213</v>
      </c>
      <c r="K1370" s="77"/>
      <c r="L1370" s="77"/>
      <c r="M1370" s="77"/>
      <c r="N1370" s="78"/>
      <c r="O1370" s="81"/>
    </row>
    <row r="1371" spans="1:15" ht="17">
      <c r="A1371" s="283"/>
      <c r="B1371" s="284"/>
      <c r="C1371" s="83" t="s">
        <v>3160</v>
      </c>
      <c r="D1371" s="83"/>
      <c r="E1371" s="84">
        <v>4</v>
      </c>
      <c r="F1371" s="84">
        <v>3</v>
      </c>
      <c r="G1371" s="84" t="s">
        <v>6213</v>
      </c>
      <c r="H1371" s="84" t="s">
        <v>6213</v>
      </c>
      <c r="I1371" s="84" t="s">
        <v>6213</v>
      </c>
      <c r="J1371" s="85" t="s">
        <v>6213</v>
      </c>
      <c r="K1371" s="84">
        <v>1</v>
      </c>
      <c r="L1371" s="84">
        <v>2</v>
      </c>
      <c r="M1371" s="84">
        <v>1</v>
      </c>
      <c r="N1371" s="85">
        <v>3</v>
      </c>
      <c r="O1371" s="86"/>
    </row>
    <row r="1372" spans="1:15" ht="17">
      <c r="A1372" s="283"/>
      <c r="B1372" s="282" t="s">
        <v>1963</v>
      </c>
      <c r="C1372" s="285"/>
      <c r="D1372" s="286"/>
      <c r="E1372" s="77">
        <v>1</v>
      </c>
      <c r="F1372" s="77">
        <v>1</v>
      </c>
      <c r="G1372" s="77" t="s">
        <v>6213</v>
      </c>
      <c r="H1372" s="77" t="s">
        <v>6213</v>
      </c>
      <c r="I1372" s="77" t="s">
        <v>6213</v>
      </c>
      <c r="J1372" s="78" t="s">
        <v>6213</v>
      </c>
      <c r="K1372" s="79"/>
      <c r="L1372" s="79"/>
      <c r="M1372" s="77"/>
      <c r="N1372" s="78"/>
      <c r="O1372" s="81"/>
    </row>
    <row r="1373" spans="1:15" ht="17">
      <c r="A1373" s="283"/>
      <c r="B1373" s="283"/>
      <c r="C1373" s="83" t="s">
        <v>2320</v>
      </c>
      <c r="D1373" s="83"/>
      <c r="E1373" s="84">
        <v>1</v>
      </c>
      <c r="F1373" s="84" t="s">
        <v>6213</v>
      </c>
      <c r="G1373" s="84" t="s">
        <v>6213</v>
      </c>
      <c r="H1373" s="84" t="s">
        <v>6213</v>
      </c>
      <c r="I1373" s="84" t="s">
        <v>6213</v>
      </c>
      <c r="J1373" s="85" t="s">
        <v>6213</v>
      </c>
      <c r="K1373" s="84">
        <v>0</v>
      </c>
      <c r="L1373" s="84">
        <v>0</v>
      </c>
      <c r="M1373" s="84">
        <v>1</v>
      </c>
      <c r="N1373" s="85">
        <v>0</v>
      </c>
      <c r="O1373" s="86"/>
    </row>
    <row r="1374" spans="1:15" ht="17">
      <c r="A1374" s="283"/>
      <c r="B1374" s="284"/>
      <c r="C1374" s="83" t="s">
        <v>3165</v>
      </c>
      <c r="D1374" s="83"/>
      <c r="E1374" s="84" t="s">
        <v>6213</v>
      </c>
      <c r="F1374" s="84">
        <v>1</v>
      </c>
      <c r="G1374" s="84" t="s">
        <v>6213</v>
      </c>
      <c r="H1374" s="84" t="s">
        <v>6213</v>
      </c>
      <c r="I1374" s="84" t="s">
        <v>6213</v>
      </c>
      <c r="J1374" s="85" t="s">
        <v>6213</v>
      </c>
      <c r="K1374" s="84">
        <v>0</v>
      </c>
      <c r="L1374" s="84">
        <v>0</v>
      </c>
      <c r="M1374" s="84">
        <v>0</v>
      </c>
      <c r="N1374" s="85">
        <v>1</v>
      </c>
      <c r="O1374" s="86"/>
    </row>
    <row r="1375" spans="1:15" ht="17">
      <c r="A1375" s="283"/>
      <c r="B1375" s="282" t="s">
        <v>2255</v>
      </c>
      <c r="C1375" s="285"/>
      <c r="D1375" s="286"/>
      <c r="E1375" s="77">
        <v>1</v>
      </c>
      <c r="F1375" s="77" t="s">
        <v>6213</v>
      </c>
      <c r="G1375" s="77" t="s">
        <v>6213</v>
      </c>
      <c r="H1375" s="77" t="s">
        <v>6213</v>
      </c>
      <c r="I1375" s="77" t="s">
        <v>6213</v>
      </c>
      <c r="J1375" s="78" t="s">
        <v>6213</v>
      </c>
      <c r="K1375" s="79"/>
      <c r="L1375" s="79"/>
      <c r="M1375" s="77"/>
      <c r="N1375" s="80"/>
      <c r="O1375" s="81"/>
    </row>
    <row r="1376" spans="1:15" ht="17">
      <c r="A1376" s="283"/>
      <c r="B1376" s="284"/>
      <c r="C1376" s="83" t="s">
        <v>6435</v>
      </c>
      <c r="D1376" s="83" t="s">
        <v>6602</v>
      </c>
      <c r="E1376" s="84">
        <v>1</v>
      </c>
      <c r="F1376" s="84" t="s">
        <v>6213</v>
      </c>
      <c r="G1376" s="84" t="s">
        <v>6213</v>
      </c>
      <c r="H1376" s="84" t="s">
        <v>6213</v>
      </c>
      <c r="I1376" s="84" t="s">
        <v>6213</v>
      </c>
      <c r="J1376" s="85" t="s">
        <v>6213</v>
      </c>
      <c r="K1376" s="84">
        <v>0</v>
      </c>
      <c r="L1376" s="84">
        <v>0</v>
      </c>
      <c r="M1376" s="84">
        <v>1</v>
      </c>
      <c r="N1376" s="85">
        <v>0</v>
      </c>
      <c r="O1376" s="86"/>
    </row>
    <row r="1377" spans="1:15" ht="17">
      <c r="A1377" s="283"/>
      <c r="B1377" s="282" t="s">
        <v>2259</v>
      </c>
      <c r="C1377" s="285"/>
      <c r="D1377" s="286"/>
      <c r="E1377" s="77">
        <v>2</v>
      </c>
      <c r="F1377" s="77" t="s">
        <v>6213</v>
      </c>
      <c r="G1377" s="77" t="s">
        <v>6213</v>
      </c>
      <c r="H1377" s="77" t="s">
        <v>6213</v>
      </c>
      <c r="I1377" s="77" t="s">
        <v>6213</v>
      </c>
      <c r="J1377" s="78" t="s">
        <v>6213</v>
      </c>
      <c r="K1377" s="77"/>
      <c r="L1377" s="79"/>
      <c r="M1377" s="79"/>
      <c r="N1377" s="80"/>
      <c r="O1377" s="81"/>
    </row>
    <row r="1378" spans="1:15" ht="17">
      <c r="A1378" s="284"/>
      <c r="B1378" s="284"/>
      <c r="C1378" s="83" t="s">
        <v>6603</v>
      </c>
      <c r="D1378" s="83"/>
      <c r="E1378" s="84">
        <v>2</v>
      </c>
      <c r="F1378" s="84" t="s">
        <v>6213</v>
      </c>
      <c r="G1378" s="84" t="s">
        <v>6213</v>
      </c>
      <c r="H1378" s="84" t="s">
        <v>6213</v>
      </c>
      <c r="I1378" s="84" t="s">
        <v>6213</v>
      </c>
      <c r="J1378" s="85" t="s">
        <v>6213</v>
      </c>
      <c r="K1378" s="84">
        <v>2</v>
      </c>
      <c r="L1378" s="84">
        <v>0</v>
      </c>
      <c r="M1378" s="84">
        <v>0</v>
      </c>
      <c r="N1378" s="85">
        <v>0</v>
      </c>
      <c r="O1378" s="86"/>
    </row>
    <row r="1379" spans="1:15" ht="17">
      <c r="A1379" s="282" t="s">
        <v>100</v>
      </c>
      <c r="B1379" s="285" t="s">
        <v>1904</v>
      </c>
      <c r="C1379" s="287"/>
      <c r="D1379" s="286"/>
      <c r="E1379" s="77">
        <v>9</v>
      </c>
      <c r="F1379" s="77">
        <v>4</v>
      </c>
      <c r="G1379" s="77">
        <v>4</v>
      </c>
      <c r="H1379" s="77">
        <v>1</v>
      </c>
      <c r="I1379" s="77" t="s">
        <v>6213</v>
      </c>
      <c r="J1379" s="78">
        <v>1</v>
      </c>
      <c r="K1379" s="77"/>
      <c r="L1379" s="77"/>
      <c r="M1379" s="77"/>
      <c r="N1379" s="78"/>
      <c r="O1379" s="81"/>
    </row>
    <row r="1380" spans="1:15" ht="17">
      <c r="A1380" s="283"/>
      <c r="B1380" s="282" t="s">
        <v>1905</v>
      </c>
      <c r="C1380" s="285"/>
      <c r="D1380" s="286"/>
      <c r="E1380" s="77">
        <v>7</v>
      </c>
      <c r="F1380" s="77">
        <v>4</v>
      </c>
      <c r="G1380" s="77">
        <v>4</v>
      </c>
      <c r="H1380" s="77">
        <v>1</v>
      </c>
      <c r="I1380" s="77" t="s">
        <v>6213</v>
      </c>
      <c r="J1380" s="78">
        <v>1</v>
      </c>
      <c r="K1380" s="79"/>
      <c r="L1380" s="77"/>
      <c r="M1380" s="77"/>
      <c r="N1380" s="78"/>
      <c r="O1380" s="81"/>
    </row>
    <row r="1381" spans="1:15" ht="17">
      <c r="A1381" s="283"/>
      <c r="B1381" s="283"/>
      <c r="C1381" s="83" t="s">
        <v>3758</v>
      </c>
      <c r="D1381" s="83"/>
      <c r="E1381" s="84" t="s">
        <v>6213</v>
      </c>
      <c r="F1381" s="84" t="s">
        <v>6213</v>
      </c>
      <c r="G1381" s="84">
        <v>1</v>
      </c>
      <c r="H1381" s="84" t="s">
        <v>6213</v>
      </c>
      <c r="I1381" s="84" t="s">
        <v>6213</v>
      </c>
      <c r="J1381" s="85" t="s">
        <v>6213</v>
      </c>
      <c r="K1381" s="84">
        <v>0</v>
      </c>
      <c r="L1381" s="84">
        <v>0</v>
      </c>
      <c r="M1381" s="84">
        <v>1</v>
      </c>
      <c r="N1381" s="85">
        <v>0</v>
      </c>
      <c r="O1381" s="86">
        <v>5010</v>
      </c>
    </row>
    <row r="1382" spans="1:15" ht="17">
      <c r="A1382" s="283"/>
      <c r="B1382" s="283"/>
      <c r="C1382" s="83" t="s">
        <v>2811</v>
      </c>
      <c r="D1382" s="83"/>
      <c r="E1382" s="84" t="s">
        <v>6213</v>
      </c>
      <c r="F1382" s="84">
        <v>2</v>
      </c>
      <c r="G1382" s="84" t="s">
        <v>6213</v>
      </c>
      <c r="H1382" s="84" t="s">
        <v>6213</v>
      </c>
      <c r="I1382" s="84" t="s">
        <v>6213</v>
      </c>
      <c r="J1382" s="85" t="s">
        <v>6213</v>
      </c>
      <c r="K1382" s="84">
        <v>0</v>
      </c>
      <c r="L1382" s="84">
        <v>0</v>
      </c>
      <c r="M1382" s="84">
        <v>0</v>
      </c>
      <c r="N1382" s="85">
        <v>2</v>
      </c>
      <c r="O1382" s="86">
        <v>43737</v>
      </c>
    </row>
    <row r="1383" spans="1:15" ht="17">
      <c r="A1383" s="283"/>
      <c r="B1383" s="283"/>
      <c r="C1383" s="83" t="s">
        <v>6604</v>
      </c>
      <c r="D1383" s="83"/>
      <c r="E1383" s="84" t="s">
        <v>6213</v>
      </c>
      <c r="F1383" s="84">
        <v>1</v>
      </c>
      <c r="G1383" s="84" t="s">
        <v>6213</v>
      </c>
      <c r="H1383" s="84" t="s">
        <v>6213</v>
      </c>
      <c r="I1383" s="84" t="s">
        <v>6213</v>
      </c>
      <c r="J1383" s="85" t="s">
        <v>6213</v>
      </c>
      <c r="K1383" s="84">
        <v>0</v>
      </c>
      <c r="L1383" s="84">
        <v>0</v>
      </c>
      <c r="M1383" s="84">
        <v>1</v>
      </c>
      <c r="N1383" s="85">
        <v>0</v>
      </c>
      <c r="O1383" s="86">
        <v>2894</v>
      </c>
    </row>
    <row r="1384" spans="1:15" ht="17">
      <c r="A1384" s="283"/>
      <c r="B1384" s="283"/>
      <c r="C1384" s="83" t="s">
        <v>4050</v>
      </c>
      <c r="D1384" s="83"/>
      <c r="E1384" s="84" t="s">
        <v>6213</v>
      </c>
      <c r="F1384" s="84">
        <v>1</v>
      </c>
      <c r="G1384" s="84" t="s">
        <v>6213</v>
      </c>
      <c r="H1384" s="84" t="s">
        <v>6213</v>
      </c>
      <c r="I1384" s="84" t="s">
        <v>6213</v>
      </c>
      <c r="J1384" s="85" t="s">
        <v>6213</v>
      </c>
      <c r="K1384" s="84">
        <v>0</v>
      </c>
      <c r="L1384" s="84">
        <v>0</v>
      </c>
      <c r="M1384" s="84">
        <v>0</v>
      </c>
      <c r="N1384" s="85">
        <v>1</v>
      </c>
      <c r="O1384" s="86">
        <v>11498</v>
      </c>
    </row>
    <row r="1385" spans="1:15" ht="17">
      <c r="A1385" s="283"/>
      <c r="B1385" s="283"/>
      <c r="C1385" s="83" t="s">
        <v>2911</v>
      </c>
      <c r="D1385" s="83"/>
      <c r="E1385" s="84">
        <v>1</v>
      </c>
      <c r="F1385" s="84" t="s">
        <v>6213</v>
      </c>
      <c r="G1385" s="84" t="s">
        <v>6213</v>
      </c>
      <c r="H1385" s="84" t="s">
        <v>6213</v>
      </c>
      <c r="I1385" s="84" t="s">
        <v>6213</v>
      </c>
      <c r="J1385" s="85" t="s">
        <v>6213</v>
      </c>
      <c r="K1385" s="84">
        <v>0</v>
      </c>
      <c r="L1385" s="84">
        <v>0</v>
      </c>
      <c r="M1385" s="84">
        <v>0</v>
      </c>
      <c r="N1385" s="85">
        <v>1</v>
      </c>
      <c r="O1385" s="86">
        <v>25748</v>
      </c>
    </row>
    <row r="1386" spans="1:15" ht="17">
      <c r="A1386" s="283"/>
      <c r="B1386" s="283"/>
      <c r="C1386" s="83" t="s">
        <v>3178</v>
      </c>
      <c r="D1386" s="83"/>
      <c r="E1386" s="84">
        <v>1</v>
      </c>
      <c r="F1386" s="84" t="s">
        <v>6213</v>
      </c>
      <c r="G1386" s="84" t="s">
        <v>6213</v>
      </c>
      <c r="H1386" s="84" t="s">
        <v>6213</v>
      </c>
      <c r="I1386" s="84" t="s">
        <v>6213</v>
      </c>
      <c r="J1386" s="85" t="s">
        <v>6213</v>
      </c>
      <c r="K1386" s="84">
        <v>0</v>
      </c>
      <c r="L1386" s="84">
        <v>0</v>
      </c>
      <c r="M1386" s="84">
        <v>1</v>
      </c>
      <c r="N1386" s="85">
        <v>0</v>
      </c>
      <c r="O1386" s="86">
        <v>16669</v>
      </c>
    </row>
    <row r="1387" spans="1:15" ht="17">
      <c r="A1387" s="283"/>
      <c r="B1387" s="283"/>
      <c r="C1387" s="83" t="s">
        <v>6605</v>
      </c>
      <c r="D1387" s="83"/>
      <c r="E1387" s="84" t="s">
        <v>6213</v>
      </c>
      <c r="F1387" s="84" t="s">
        <v>6213</v>
      </c>
      <c r="G1387" s="84">
        <v>1</v>
      </c>
      <c r="H1387" s="84" t="s">
        <v>6213</v>
      </c>
      <c r="I1387" s="84" t="s">
        <v>6213</v>
      </c>
      <c r="J1387" s="85" t="s">
        <v>6213</v>
      </c>
      <c r="K1387" s="84">
        <v>0</v>
      </c>
      <c r="L1387" s="84">
        <v>0</v>
      </c>
      <c r="M1387" s="84">
        <v>1</v>
      </c>
      <c r="N1387" s="85">
        <v>0</v>
      </c>
      <c r="O1387" s="86">
        <v>26812</v>
      </c>
    </row>
    <row r="1388" spans="1:15" ht="17">
      <c r="A1388" s="283"/>
      <c r="B1388" s="283"/>
      <c r="C1388" s="83" t="s">
        <v>2341</v>
      </c>
      <c r="D1388" s="83"/>
      <c r="E1388" s="84" t="s">
        <v>6213</v>
      </c>
      <c r="F1388" s="84" t="s">
        <v>6213</v>
      </c>
      <c r="G1388" s="84">
        <v>1</v>
      </c>
      <c r="H1388" s="84" t="s">
        <v>6213</v>
      </c>
      <c r="I1388" s="84" t="s">
        <v>6213</v>
      </c>
      <c r="J1388" s="85" t="s">
        <v>6213</v>
      </c>
      <c r="K1388" s="84">
        <v>0</v>
      </c>
      <c r="L1388" s="84">
        <v>0</v>
      </c>
      <c r="M1388" s="84">
        <v>1</v>
      </c>
      <c r="N1388" s="85">
        <v>0</v>
      </c>
      <c r="O1388" s="86">
        <v>113018</v>
      </c>
    </row>
    <row r="1389" spans="1:15" ht="17">
      <c r="A1389" s="283"/>
      <c r="B1389" s="283"/>
      <c r="C1389" s="83" t="s">
        <v>5835</v>
      </c>
      <c r="D1389" s="83"/>
      <c r="E1389" s="84" t="s">
        <v>6213</v>
      </c>
      <c r="F1389" s="84" t="s">
        <v>6213</v>
      </c>
      <c r="G1389" s="84">
        <v>1</v>
      </c>
      <c r="H1389" s="84" t="s">
        <v>6213</v>
      </c>
      <c r="I1389" s="84" t="s">
        <v>6213</v>
      </c>
      <c r="J1389" s="85" t="s">
        <v>6213</v>
      </c>
      <c r="K1389" s="84">
        <v>0</v>
      </c>
      <c r="L1389" s="84">
        <v>0</v>
      </c>
      <c r="M1389" s="84">
        <v>1</v>
      </c>
      <c r="N1389" s="85">
        <v>0</v>
      </c>
      <c r="O1389" s="86">
        <v>89671</v>
      </c>
    </row>
    <row r="1390" spans="1:15" ht="17">
      <c r="A1390" s="283"/>
      <c r="B1390" s="283"/>
      <c r="C1390" s="83" t="s">
        <v>6606</v>
      </c>
      <c r="D1390" s="83"/>
      <c r="E1390" s="84">
        <v>1</v>
      </c>
      <c r="F1390" s="84" t="s">
        <v>6213</v>
      </c>
      <c r="G1390" s="84" t="s">
        <v>6213</v>
      </c>
      <c r="H1390" s="84" t="s">
        <v>6213</v>
      </c>
      <c r="I1390" s="84" t="s">
        <v>6213</v>
      </c>
      <c r="J1390" s="85" t="s">
        <v>6213</v>
      </c>
      <c r="K1390" s="84">
        <v>0</v>
      </c>
      <c r="L1390" s="84">
        <v>0</v>
      </c>
      <c r="M1390" s="84">
        <v>1</v>
      </c>
      <c r="N1390" s="85">
        <v>0</v>
      </c>
      <c r="O1390" s="86">
        <v>2231</v>
      </c>
    </row>
    <row r="1391" spans="1:15" ht="17">
      <c r="A1391" s="283"/>
      <c r="B1391" s="283"/>
      <c r="C1391" s="83" t="s">
        <v>6607</v>
      </c>
      <c r="D1391" s="83"/>
      <c r="E1391" s="84">
        <v>1</v>
      </c>
      <c r="F1391" s="84" t="s">
        <v>6213</v>
      </c>
      <c r="G1391" s="84" t="s">
        <v>6213</v>
      </c>
      <c r="H1391" s="84" t="s">
        <v>6213</v>
      </c>
      <c r="I1391" s="84" t="s">
        <v>6213</v>
      </c>
      <c r="J1391" s="85" t="s">
        <v>6213</v>
      </c>
      <c r="K1391" s="84">
        <v>0</v>
      </c>
      <c r="L1391" s="84">
        <v>1</v>
      </c>
      <c r="M1391" s="84">
        <v>0</v>
      </c>
      <c r="N1391" s="85">
        <v>0</v>
      </c>
      <c r="O1391" s="86">
        <v>5425</v>
      </c>
    </row>
    <row r="1392" spans="1:15" ht="17">
      <c r="A1392" s="283"/>
      <c r="B1392" s="283"/>
      <c r="C1392" s="83" t="s">
        <v>2845</v>
      </c>
      <c r="D1392" s="83"/>
      <c r="E1392" s="84">
        <v>2</v>
      </c>
      <c r="F1392" s="84" t="s">
        <v>6213</v>
      </c>
      <c r="G1392" s="84" t="s">
        <v>6213</v>
      </c>
      <c r="H1392" s="84" t="s">
        <v>6213</v>
      </c>
      <c r="I1392" s="84" t="s">
        <v>6213</v>
      </c>
      <c r="J1392" s="85">
        <v>1</v>
      </c>
      <c r="K1392" s="84">
        <v>0</v>
      </c>
      <c r="L1392" s="84">
        <v>1</v>
      </c>
      <c r="M1392" s="84">
        <v>0</v>
      </c>
      <c r="N1392" s="85">
        <v>2</v>
      </c>
      <c r="O1392" s="86">
        <v>29943</v>
      </c>
    </row>
    <row r="1393" spans="1:15" ht="17">
      <c r="A1393" s="283"/>
      <c r="B1393" s="283"/>
      <c r="C1393" s="83" t="s">
        <v>5837</v>
      </c>
      <c r="D1393" s="83"/>
      <c r="E1393" s="84">
        <v>1</v>
      </c>
      <c r="F1393" s="84" t="s">
        <v>6213</v>
      </c>
      <c r="G1393" s="84" t="s">
        <v>6213</v>
      </c>
      <c r="H1393" s="84" t="s">
        <v>6213</v>
      </c>
      <c r="I1393" s="84" t="s">
        <v>6213</v>
      </c>
      <c r="J1393" s="85" t="s">
        <v>6213</v>
      </c>
      <c r="K1393" s="84">
        <v>0</v>
      </c>
      <c r="L1393" s="84">
        <v>0</v>
      </c>
      <c r="M1393" s="84">
        <v>1</v>
      </c>
      <c r="N1393" s="85">
        <v>0</v>
      </c>
      <c r="O1393" s="86">
        <v>8871</v>
      </c>
    </row>
    <row r="1394" spans="1:15" ht="17">
      <c r="A1394" s="283"/>
      <c r="B1394" s="284"/>
      <c r="C1394" s="83" t="s">
        <v>3182</v>
      </c>
      <c r="D1394" s="83"/>
      <c r="E1394" s="84" t="s">
        <v>6213</v>
      </c>
      <c r="F1394" s="84" t="s">
        <v>6213</v>
      </c>
      <c r="G1394" s="84" t="s">
        <v>6213</v>
      </c>
      <c r="H1394" s="84">
        <v>1</v>
      </c>
      <c r="I1394" s="84" t="s">
        <v>6213</v>
      </c>
      <c r="J1394" s="85" t="s">
        <v>6213</v>
      </c>
      <c r="K1394" s="84">
        <v>0</v>
      </c>
      <c r="L1394" s="84">
        <v>0</v>
      </c>
      <c r="M1394" s="84">
        <v>0</v>
      </c>
      <c r="N1394" s="85">
        <v>1</v>
      </c>
      <c r="O1394" s="86">
        <v>12005</v>
      </c>
    </row>
    <row r="1395" spans="1:15" ht="17">
      <c r="A1395" s="283"/>
      <c r="B1395" s="282" t="s">
        <v>1951</v>
      </c>
      <c r="C1395" s="285"/>
      <c r="D1395" s="286"/>
      <c r="E1395" s="77">
        <v>2</v>
      </c>
      <c r="F1395" s="77" t="s">
        <v>6213</v>
      </c>
      <c r="G1395" s="77" t="s">
        <v>6213</v>
      </c>
      <c r="H1395" s="77" t="s">
        <v>6213</v>
      </c>
      <c r="I1395" s="77" t="s">
        <v>6213</v>
      </c>
      <c r="J1395" s="78" t="s">
        <v>6213</v>
      </c>
      <c r="K1395" s="77"/>
      <c r="L1395" s="79"/>
      <c r="M1395" s="77"/>
      <c r="N1395" s="80"/>
      <c r="O1395" s="81"/>
    </row>
    <row r="1396" spans="1:15" ht="17">
      <c r="A1396" s="283"/>
      <c r="B1396" s="283"/>
      <c r="C1396" s="83" t="s">
        <v>3185</v>
      </c>
      <c r="D1396" s="83"/>
      <c r="E1396" s="84">
        <v>1</v>
      </c>
      <c r="F1396" s="84" t="s">
        <v>6213</v>
      </c>
      <c r="G1396" s="84" t="s">
        <v>6213</v>
      </c>
      <c r="H1396" s="84" t="s">
        <v>6213</v>
      </c>
      <c r="I1396" s="84" t="s">
        <v>6213</v>
      </c>
      <c r="J1396" s="85" t="s">
        <v>6213</v>
      </c>
      <c r="K1396" s="84">
        <v>0</v>
      </c>
      <c r="L1396" s="84">
        <v>0</v>
      </c>
      <c r="M1396" s="84">
        <v>1</v>
      </c>
      <c r="N1396" s="85">
        <v>0</v>
      </c>
      <c r="O1396" s="86">
        <v>5868</v>
      </c>
    </row>
    <row r="1397" spans="1:15" ht="17">
      <c r="A1397" s="284"/>
      <c r="B1397" s="284"/>
      <c r="C1397" s="83" t="s">
        <v>3186</v>
      </c>
      <c r="D1397" s="83"/>
      <c r="E1397" s="84">
        <v>1</v>
      </c>
      <c r="F1397" s="84" t="s">
        <v>6213</v>
      </c>
      <c r="G1397" s="84" t="s">
        <v>6213</v>
      </c>
      <c r="H1397" s="84" t="s">
        <v>6213</v>
      </c>
      <c r="I1397" s="84" t="s">
        <v>6213</v>
      </c>
      <c r="J1397" s="85" t="s">
        <v>6213</v>
      </c>
      <c r="K1397" s="84">
        <v>1</v>
      </c>
      <c r="L1397" s="84">
        <v>0</v>
      </c>
      <c r="M1397" s="84">
        <v>0</v>
      </c>
      <c r="N1397" s="85">
        <v>0</v>
      </c>
      <c r="O1397" s="86">
        <v>16673</v>
      </c>
    </row>
    <row r="1398" spans="1:15">
      <c r="A1398" s="275" t="s">
        <v>102</v>
      </c>
      <c r="B1398" s="74" t="s">
        <v>1904</v>
      </c>
      <c r="C1398" s="75"/>
      <c r="D1398" s="76"/>
      <c r="E1398" s="77">
        <v>267</v>
      </c>
      <c r="F1398" s="77">
        <v>136</v>
      </c>
      <c r="G1398" s="77">
        <v>62</v>
      </c>
      <c r="H1398" s="77">
        <v>4</v>
      </c>
      <c r="I1398" s="77">
        <v>8</v>
      </c>
      <c r="J1398" s="78">
        <v>8</v>
      </c>
      <c r="K1398" s="77"/>
      <c r="L1398" s="77"/>
      <c r="M1398" s="77"/>
      <c r="N1398" s="78"/>
      <c r="O1398" s="81"/>
    </row>
    <row r="1399" spans="1:15">
      <c r="A1399" s="276"/>
      <c r="B1399" s="275" t="s">
        <v>1905</v>
      </c>
      <c r="C1399" s="74"/>
      <c r="D1399" s="76"/>
      <c r="E1399" s="77">
        <v>250</v>
      </c>
      <c r="F1399" s="77">
        <v>124</v>
      </c>
      <c r="G1399" s="77">
        <v>55</v>
      </c>
      <c r="H1399" s="77">
        <v>4</v>
      </c>
      <c r="I1399" s="77">
        <v>8</v>
      </c>
      <c r="J1399" s="78">
        <v>8</v>
      </c>
      <c r="K1399" s="77"/>
      <c r="L1399" s="77"/>
      <c r="M1399" s="77"/>
      <c r="N1399" s="78"/>
      <c r="O1399" s="81"/>
    </row>
    <row r="1400" spans="1:15" ht="17">
      <c r="A1400" s="276"/>
      <c r="B1400" s="276"/>
      <c r="C1400" s="83" t="s">
        <v>6608</v>
      </c>
      <c r="D1400" s="83"/>
      <c r="E1400" s="84">
        <v>1</v>
      </c>
      <c r="F1400" s="84">
        <v>1</v>
      </c>
      <c r="G1400" s="84" t="s">
        <v>6213</v>
      </c>
      <c r="H1400" s="84" t="s">
        <v>6213</v>
      </c>
      <c r="I1400" s="84" t="s">
        <v>6213</v>
      </c>
      <c r="J1400" s="85" t="s">
        <v>6213</v>
      </c>
      <c r="K1400" s="84">
        <v>1</v>
      </c>
      <c r="L1400" s="84">
        <v>0</v>
      </c>
      <c r="M1400" s="84">
        <v>1</v>
      </c>
      <c r="N1400" s="85">
        <v>0</v>
      </c>
      <c r="O1400" s="86">
        <v>19471</v>
      </c>
    </row>
    <row r="1401" spans="1:15" ht="17">
      <c r="A1401" s="276"/>
      <c r="B1401" s="276"/>
      <c r="C1401" s="83" t="s">
        <v>6609</v>
      </c>
      <c r="D1401" s="83"/>
      <c r="E1401" s="84">
        <v>1</v>
      </c>
      <c r="F1401" s="84" t="s">
        <v>6213</v>
      </c>
      <c r="G1401" s="84" t="s">
        <v>6213</v>
      </c>
      <c r="H1401" s="84" t="s">
        <v>6213</v>
      </c>
      <c r="I1401" s="84" t="s">
        <v>6213</v>
      </c>
      <c r="J1401" s="85" t="s">
        <v>6213</v>
      </c>
      <c r="K1401" s="84">
        <v>0</v>
      </c>
      <c r="L1401" s="84">
        <v>0</v>
      </c>
      <c r="M1401" s="84">
        <v>1</v>
      </c>
      <c r="N1401" s="85">
        <v>0</v>
      </c>
      <c r="O1401" s="86">
        <v>8856</v>
      </c>
    </row>
    <row r="1402" spans="1:15" ht="17">
      <c r="A1402" s="276"/>
      <c r="B1402" s="276"/>
      <c r="C1402" s="83" t="s">
        <v>6610</v>
      </c>
      <c r="D1402" s="83"/>
      <c r="E1402" s="84">
        <v>1</v>
      </c>
      <c r="F1402" s="84" t="s">
        <v>6213</v>
      </c>
      <c r="G1402" s="84" t="s">
        <v>6213</v>
      </c>
      <c r="H1402" s="84" t="s">
        <v>6213</v>
      </c>
      <c r="I1402" s="84" t="s">
        <v>6213</v>
      </c>
      <c r="J1402" s="85" t="s">
        <v>6213</v>
      </c>
      <c r="K1402" s="84">
        <v>0</v>
      </c>
      <c r="L1402" s="84">
        <v>1</v>
      </c>
      <c r="M1402" s="84" t="s">
        <v>4218</v>
      </c>
      <c r="N1402" s="85">
        <v>0</v>
      </c>
      <c r="O1402" s="86">
        <v>15331</v>
      </c>
    </row>
    <row r="1403" spans="1:15" ht="19">
      <c r="A1403" s="276"/>
      <c r="B1403" s="276"/>
      <c r="C1403" s="83" t="s">
        <v>7360</v>
      </c>
      <c r="D1403" s="83"/>
      <c r="E1403" s="84">
        <v>1</v>
      </c>
      <c r="F1403" s="84" t="s">
        <v>6213</v>
      </c>
      <c r="G1403" s="84" t="s">
        <v>6213</v>
      </c>
      <c r="H1403" s="84" t="s">
        <v>6213</v>
      </c>
      <c r="I1403" s="84">
        <v>1</v>
      </c>
      <c r="J1403" s="85" t="s">
        <v>6213</v>
      </c>
      <c r="K1403" s="84">
        <v>0</v>
      </c>
      <c r="L1403" s="84">
        <v>1</v>
      </c>
      <c r="M1403" s="84">
        <v>0</v>
      </c>
      <c r="N1403" s="85">
        <v>0</v>
      </c>
      <c r="O1403" s="86">
        <v>37550</v>
      </c>
    </row>
    <row r="1404" spans="1:15" ht="17">
      <c r="A1404" s="276"/>
      <c r="B1404" s="276"/>
      <c r="C1404" s="83" t="s">
        <v>6611</v>
      </c>
      <c r="D1404" s="83"/>
      <c r="E1404" s="84">
        <v>1</v>
      </c>
      <c r="F1404" s="84" t="s">
        <v>6213</v>
      </c>
      <c r="G1404" s="84" t="s">
        <v>6213</v>
      </c>
      <c r="H1404" s="84" t="s">
        <v>6213</v>
      </c>
      <c r="I1404" s="84" t="s">
        <v>6213</v>
      </c>
      <c r="J1404" s="85" t="s">
        <v>6213</v>
      </c>
      <c r="K1404" s="84" t="s">
        <v>4218</v>
      </c>
      <c r="L1404" s="84" t="s">
        <v>4218</v>
      </c>
      <c r="M1404" s="84" t="s">
        <v>4218</v>
      </c>
      <c r="N1404" s="85">
        <v>1</v>
      </c>
      <c r="O1404" s="86">
        <v>8608</v>
      </c>
    </row>
    <row r="1405" spans="1:15" ht="19">
      <c r="A1405" s="276"/>
      <c r="B1405" s="276"/>
      <c r="C1405" s="83" t="s">
        <v>7361</v>
      </c>
      <c r="D1405" s="83"/>
      <c r="E1405" s="84">
        <v>3</v>
      </c>
      <c r="F1405" s="84">
        <v>1</v>
      </c>
      <c r="G1405" s="84">
        <v>1</v>
      </c>
      <c r="H1405" s="84" t="s">
        <v>6213</v>
      </c>
      <c r="I1405" s="84" t="s">
        <v>6213</v>
      </c>
      <c r="J1405" s="85" t="s">
        <v>6213</v>
      </c>
      <c r="K1405" s="84">
        <v>1</v>
      </c>
      <c r="L1405" s="84">
        <v>1</v>
      </c>
      <c r="M1405" s="84">
        <v>1</v>
      </c>
      <c r="N1405" s="85">
        <v>1</v>
      </c>
      <c r="O1405" s="86">
        <v>65013</v>
      </c>
    </row>
    <row r="1406" spans="1:15" ht="17">
      <c r="A1406" s="276"/>
      <c r="B1406" s="276"/>
      <c r="C1406" s="83" t="s">
        <v>6612</v>
      </c>
      <c r="D1406" s="83"/>
      <c r="E1406" s="84">
        <v>1</v>
      </c>
      <c r="F1406" s="84">
        <v>1</v>
      </c>
      <c r="G1406" s="84" t="s">
        <v>6213</v>
      </c>
      <c r="H1406" s="84" t="s">
        <v>6213</v>
      </c>
      <c r="I1406" s="84" t="s">
        <v>6213</v>
      </c>
      <c r="J1406" s="85" t="s">
        <v>6213</v>
      </c>
      <c r="K1406" s="84">
        <v>1</v>
      </c>
      <c r="L1406" s="84">
        <v>1</v>
      </c>
      <c r="M1406" s="84">
        <v>0</v>
      </c>
      <c r="N1406" s="85">
        <v>0</v>
      </c>
      <c r="O1406" s="86">
        <v>5518</v>
      </c>
    </row>
    <row r="1407" spans="1:15" ht="19">
      <c r="A1407" s="276"/>
      <c r="B1407" s="276"/>
      <c r="C1407" s="83" t="s">
        <v>7362</v>
      </c>
      <c r="D1407" s="83"/>
      <c r="E1407" s="84">
        <v>1</v>
      </c>
      <c r="F1407" s="84">
        <v>1</v>
      </c>
      <c r="G1407" s="84" t="s">
        <v>6213</v>
      </c>
      <c r="H1407" s="84" t="s">
        <v>6213</v>
      </c>
      <c r="I1407" s="84" t="s">
        <v>6213</v>
      </c>
      <c r="J1407" s="85" t="s">
        <v>6213</v>
      </c>
      <c r="K1407" s="84">
        <v>0</v>
      </c>
      <c r="L1407" s="84" t="s">
        <v>4218</v>
      </c>
      <c r="M1407" s="84" t="s">
        <v>4218</v>
      </c>
      <c r="N1407" s="85">
        <v>1</v>
      </c>
      <c r="O1407" s="86">
        <v>27347</v>
      </c>
    </row>
    <row r="1408" spans="1:15" ht="19">
      <c r="A1408" s="276"/>
      <c r="B1408" s="276"/>
      <c r="C1408" s="83" t="s">
        <v>7363</v>
      </c>
      <c r="D1408" s="83"/>
      <c r="E1408" s="84">
        <v>3</v>
      </c>
      <c r="F1408" s="84">
        <v>1</v>
      </c>
      <c r="G1408" s="84">
        <v>2</v>
      </c>
      <c r="H1408" s="84" t="s">
        <v>6213</v>
      </c>
      <c r="I1408" s="84" t="s">
        <v>6213</v>
      </c>
      <c r="J1408" s="85" t="s">
        <v>6213</v>
      </c>
      <c r="K1408" s="84" t="s">
        <v>4218</v>
      </c>
      <c r="L1408" s="84" t="s">
        <v>4218</v>
      </c>
      <c r="M1408" s="84">
        <v>3</v>
      </c>
      <c r="N1408" s="85" t="s">
        <v>4218</v>
      </c>
      <c r="O1408" s="86">
        <v>42168</v>
      </c>
    </row>
    <row r="1409" spans="1:15" ht="19">
      <c r="A1409" s="276"/>
      <c r="B1409" s="276"/>
      <c r="C1409" s="83" t="s">
        <v>7364</v>
      </c>
      <c r="D1409" s="83"/>
      <c r="E1409" s="84">
        <v>1</v>
      </c>
      <c r="F1409" s="84">
        <v>1</v>
      </c>
      <c r="G1409" s="84">
        <v>1</v>
      </c>
      <c r="H1409" s="84">
        <v>1</v>
      </c>
      <c r="I1409" s="84" t="s">
        <v>6213</v>
      </c>
      <c r="J1409" s="85" t="s">
        <v>6213</v>
      </c>
      <c r="K1409" s="84">
        <v>1</v>
      </c>
      <c r="L1409" s="84">
        <v>0</v>
      </c>
      <c r="M1409" s="84">
        <v>0</v>
      </c>
      <c r="N1409" s="85">
        <v>0</v>
      </c>
      <c r="O1409" s="86">
        <v>7517</v>
      </c>
    </row>
    <row r="1410" spans="1:15" ht="17">
      <c r="A1410" s="276"/>
      <c r="B1410" s="276"/>
      <c r="C1410" s="83" t="s">
        <v>2404</v>
      </c>
      <c r="D1410" s="83"/>
      <c r="E1410" s="84">
        <v>1</v>
      </c>
      <c r="F1410" s="84" t="s">
        <v>6213</v>
      </c>
      <c r="G1410" s="84" t="s">
        <v>6213</v>
      </c>
      <c r="H1410" s="84" t="s">
        <v>6213</v>
      </c>
      <c r="I1410" s="84" t="s">
        <v>6213</v>
      </c>
      <c r="J1410" s="85" t="s">
        <v>6213</v>
      </c>
      <c r="K1410" s="84">
        <v>0</v>
      </c>
      <c r="L1410" s="84">
        <v>1</v>
      </c>
      <c r="M1410" s="84">
        <v>0</v>
      </c>
      <c r="N1410" s="85" t="s">
        <v>4218</v>
      </c>
      <c r="O1410" s="86">
        <v>8098</v>
      </c>
    </row>
    <row r="1411" spans="1:15" ht="19">
      <c r="A1411" s="276"/>
      <c r="B1411" s="276"/>
      <c r="C1411" s="83" t="s">
        <v>7365</v>
      </c>
      <c r="D1411" s="83"/>
      <c r="E1411" s="84">
        <v>1</v>
      </c>
      <c r="F1411" s="84">
        <v>1</v>
      </c>
      <c r="G1411" s="84" t="s">
        <v>6213</v>
      </c>
      <c r="H1411" s="84" t="s">
        <v>6213</v>
      </c>
      <c r="I1411" s="84" t="s">
        <v>6213</v>
      </c>
      <c r="J1411" s="85" t="s">
        <v>6213</v>
      </c>
      <c r="K1411" s="84">
        <v>1</v>
      </c>
      <c r="L1411" s="84">
        <v>0</v>
      </c>
      <c r="M1411" s="84">
        <v>0</v>
      </c>
      <c r="N1411" s="85">
        <v>0</v>
      </c>
      <c r="O1411" s="86">
        <v>14526</v>
      </c>
    </row>
    <row r="1412" spans="1:15" ht="19">
      <c r="A1412" s="276"/>
      <c r="B1412" s="276"/>
      <c r="C1412" s="83" t="s">
        <v>7366</v>
      </c>
      <c r="D1412" s="83"/>
      <c r="E1412" s="84">
        <v>2</v>
      </c>
      <c r="F1412" s="84">
        <v>4</v>
      </c>
      <c r="G1412" s="84">
        <v>2</v>
      </c>
      <c r="H1412" s="84" t="s">
        <v>6213</v>
      </c>
      <c r="I1412" s="84" t="s">
        <v>6213</v>
      </c>
      <c r="J1412" s="85" t="s">
        <v>6213</v>
      </c>
      <c r="K1412" s="84">
        <v>1</v>
      </c>
      <c r="L1412" s="84">
        <v>1</v>
      </c>
      <c r="M1412" s="84">
        <v>0</v>
      </c>
      <c r="N1412" s="85">
        <v>3</v>
      </c>
      <c r="O1412" s="86">
        <v>76326</v>
      </c>
    </row>
    <row r="1413" spans="1:15" ht="19">
      <c r="A1413" s="276"/>
      <c r="B1413" s="276"/>
      <c r="C1413" s="83" t="s">
        <v>7367</v>
      </c>
      <c r="D1413" s="83"/>
      <c r="E1413" s="84">
        <v>3</v>
      </c>
      <c r="F1413" s="84">
        <v>1</v>
      </c>
      <c r="G1413" s="84">
        <v>1</v>
      </c>
      <c r="H1413" s="84" t="s">
        <v>6213</v>
      </c>
      <c r="I1413" s="84" t="s">
        <v>6213</v>
      </c>
      <c r="J1413" s="85" t="s">
        <v>6213</v>
      </c>
      <c r="K1413" s="84">
        <v>2</v>
      </c>
      <c r="L1413" s="84">
        <v>0</v>
      </c>
      <c r="M1413" s="84">
        <v>2</v>
      </c>
      <c r="N1413" s="85">
        <v>0</v>
      </c>
      <c r="O1413" s="86">
        <v>44006</v>
      </c>
    </row>
    <row r="1414" spans="1:15" ht="17">
      <c r="A1414" s="276"/>
      <c r="B1414" s="276"/>
      <c r="C1414" s="83" t="s">
        <v>6613</v>
      </c>
      <c r="D1414" s="83"/>
      <c r="E1414" s="84" t="s">
        <v>6213</v>
      </c>
      <c r="F1414" s="84">
        <v>1</v>
      </c>
      <c r="G1414" s="84" t="s">
        <v>6213</v>
      </c>
      <c r="H1414" s="84" t="s">
        <v>6213</v>
      </c>
      <c r="I1414" s="84" t="s">
        <v>6213</v>
      </c>
      <c r="J1414" s="85" t="s">
        <v>6213</v>
      </c>
      <c r="K1414" s="84">
        <v>1</v>
      </c>
      <c r="L1414" s="84">
        <v>0</v>
      </c>
      <c r="M1414" s="84">
        <v>0</v>
      </c>
      <c r="N1414" s="85">
        <v>0</v>
      </c>
      <c r="O1414" s="86">
        <v>8566</v>
      </c>
    </row>
    <row r="1415" spans="1:15" ht="19">
      <c r="A1415" s="276"/>
      <c r="B1415" s="276"/>
      <c r="C1415" s="83" t="s">
        <v>7368</v>
      </c>
      <c r="D1415" s="83"/>
      <c r="E1415" s="84">
        <v>1</v>
      </c>
      <c r="F1415" s="84">
        <v>1</v>
      </c>
      <c r="G1415" s="84" t="s">
        <v>6213</v>
      </c>
      <c r="H1415" s="84" t="s">
        <v>6213</v>
      </c>
      <c r="I1415" s="84" t="s">
        <v>6213</v>
      </c>
      <c r="J1415" s="85" t="s">
        <v>6213</v>
      </c>
      <c r="K1415" s="84">
        <v>0</v>
      </c>
      <c r="L1415" s="84">
        <v>0</v>
      </c>
      <c r="M1415" s="84">
        <v>1</v>
      </c>
      <c r="N1415" s="85">
        <v>0</v>
      </c>
      <c r="O1415" s="86">
        <v>7880</v>
      </c>
    </row>
    <row r="1416" spans="1:15" ht="17">
      <c r="A1416" s="276"/>
      <c r="B1416" s="276"/>
      <c r="C1416" s="83" t="s">
        <v>3196</v>
      </c>
      <c r="D1416" s="83"/>
      <c r="E1416" s="84">
        <v>1</v>
      </c>
      <c r="F1416" s="84" t="s">
        <v>6213</v>
      </c>
      <c r="G1416" s="84" t="s">
        <v>6213</v>
      </c>
      <c r="H1416" s="84" t="s">
        <v>6213</v>
      </c>
      <c r="I1416" s="84" t="s">
        <v>6213</v>
      </c>
      <c r="J1416" s="85" t="s">
        <v>6213</v>
      </c>
      <c r="K1416" s="84">
        <v>0</v>
      </c>
      <c r="L1416" s="84">
        <v>1</v>
      </c>
      <c r="M1416" s="84">
        <v>0</v>
      </c>
      <c r="N1416" s="85">
        <v>0</v>
      </c>
      <c r="O1416" s="86">
        <v>73127</v>
      </c>
    </row>
    <row r="1417" spans="1:15" ht="17">
      <c r="A1417" s="276"/>
      <c r="B1417" s="276"/>
      <c r="C1417" s="83" t="s">
        <v>6614</v>
      </c>
      <c r="D1417" s="83"/>
      <c r="E1417" s="84" t="s">
        <v>6213</v>
      </c>
      <c r="F1417" s="84" t="s">
        <v>6213</v>
      </c>
      <c r="G1417" s="84">
        <v>1</v>
      </c>
      <c r="H1417" s="84" t="s">
        <v>6213</v>
      </c>
      <c r="I1417" s="84" t="s">
        <v>6213</v>
      </c>
      <c r="J1417" s="85" t="s">
        <v>6213</v>
      </c>
      <c r="K1417" s="84">
        <v>0</v>
      </c>
      <c r="L1417" s="84">
        <v>0</v>
      </c>
      <c r="M1417" s="84">
        <v>1</v>
      </c>
      <c r="N1417" s="85">
        <v>0</v>
      </c>
      <c r="O1417" s="86">
        <v>3401</v>
      </c>
    </row>
    <row r="1418" spans="1:15" ht="19">
      <c r="A1418" s="276"/>
      <c r="B1418" s="276"/>
      <c r="C1418" s="83" t="s">
        <v>7369</v>
      </c>
      <c r="D1418" s="83"/>
      <c r="E1418" s="84">
        <v>1</v>
      </c>
      <c r="F1418" s="84">
        <v>1</v>
      </c>
      <c r="G1418" s="84" t="s">
        <v>6213</v>
      </c>
      <c r="H1418" s="84" t="s">
        <v>6213</v>
      </c>
      <c r="I1418" s="84" t="s">
        <v>6213</v>
      </c>
      <c r="J1418" s="85" t="s">
        <v>6213</v>
      </c>
      <c r="K1418" s="84">
        <v>0</v>
      </c>
      <c r="L1418" s="84">
        <v>1</v>
      </c>
      <c r="M1418" s="84">
        <v>0</v>
      </c>
      <c r="N1418" s="85">
        <v>0</v>
      </c>
      <c r="O1418" s="86">
        <v>6126</v>
      </c>
    </row>
    <row r="1419" spans="1:15" ht="17">
      <c r="A1419" s="276"/>
      <c r="B1419" s="276"/>
      <c r="C1419" s="83" t="s">
        <v>3197</v>
      </c>
      <c r="D1419" s="83"/>
      <c r="E1419" s="84" t="s">
        <v>6213</v>
      </c>
      <c r="F1419" s="84">
        <v>1</v>
      </c>
      <c r="G1419" s="84" t="s">
        <v>6213</v>
      </c>
      <c r="H1419" s="84" t="s">
        <v>6213</v>
      </c>
      <c r="I1419" s="84" t="s">
        <v>6213</v>
      </c>
      <c r="J1419" s="85" t="s">
        <v>6213</v>
      </c>
      <c r="K1419" s="84">
        <v>0</v>
      </c>
      <c r="L1419" s="84">
        <v>1</v>
      </c>
      <c r="M1419" s="84">
        <v>0</v>
      </c>
      <c r="N1419" s="85">
        <v>0</v>
      </c>
      <c r="O1419" s="86">
        <v>12483</v>
      </c>
    </row>
    <row r="1420" spans="1:15" ht="19">
      <c r="A1420" s="276"/>
      <c r="B1420" s="276"/>
      <c r="C1420" s="83" t="s">
        <v>7370</v>
      </c>
      <c r="D1420" s="83"/>
      <c r="E1420" s="84">
        <v>2</v>
      </c>
      <c r="F1420" s="84">
        <v>3</v>
      </c>
      <c r="G1420" s="84" t="s">
        <v>6213</v>
      </c>
      <c r="H1420" s="84">
        <v>1</v>
      </c>
      <c r="I1420" s="84" t="s">
        <v>6213</v>
      </c>
      <c r="J1420" s="85" t="s">
        <v>6213</v>
      </c>
      <c r="K1420" s="84">
        <v>0</v>
      </c>
      <c r="L1420" s="84">
        <v>0</v>
      </c>
      <c r="M1420" s="84">
        <v>3</v>
      </c>
      <c r="N1420" s="85">
        <v>0</v>
      </c>
      <c r="O1420" s="86">
        <v>71220</v>
      </c>
    </row>
    <row r="1421" spans="1:15" ht="17">
      <c r="A1421" s="276"/>
      <c r="B1421" s="276"/>
      <c r="C1421" s="83" t="s">
        <v>6615</v>
      </c>
      <c r="D1421" s="83"/>
      <c r="E1421" s="84">
        <v>2</v>
      </c>
      <c r="F1421" s="84" t="s">
        <v>6213</v>
      </c>
      <c r="G1421" s="84" t="s">
        <v>6213</v>
      </c>
      <c r="H1421" s="84" t="s">
        <v>6213</v>
      </c>
      <c r="I1421" s="84" t="s">
        <v>6213</v>
      </c>
      <c r="J1421" s="85" t="s">
        <v>6213</v>
      </c>
      <c r="K1421" s="84">
        <v>0</v>
      </c>
      <c r="L1421" s="84">
        <v>0</v>
      </c>
      <c r="M1421" s="84">
        <v>2</v>
      </c>
      <c r="N1421" s="85">
        <v>0</v>
      </c>
      <c r="O1421" s="86">
        <v>16429</v>
      </c>
    </row>
    <row r="1422" spans="1:15" ht="17">
      <c r="A1422" s="276"/>
      <c r="B1422" s="276"/>
      <c r="C1422" s="83" t="s">
        <v>3198</v>
      </c>
      <c r="D1422" s="83"/>
      <c r="E1422" s="84">
        <v>2</v>
      </c>
      <c r="F1422" s="84">
        <v>1</v>
      </c>
      <c r="G1422" s="84" t="s">
        <v>6213</v>
      </c>
      <c r="H1422" s="84" t="s">
        <v>6213</v>
      </c>
      <c r="I1422" s="84" t="s">
        <v>6213</v>
      </c>
      <c r="J1422" s="85" t="s">
        <v>6213</v>
      </c>
      <c r="K1422" s="84">
        <v>0</v>
      </c>
      <c r="L1422" s="84">
        <v>1</v>
      </c>
      <c r="M1422" s="84">
        <v>2</v>
      </c>
      <c r="N1422" s="85" t="s">
        <v>4218</v>
      </c>
      <c r="O1422" s="86">
        <v>16026</v>
      </c>
    </row>
    <row r="1423" spans="1:15" ht="17">
      <c r="A1423" s="276"/>
      <c r="B1423" s="276"/>
      <c r="C1423" s="83" t="s">
        <v>6048</v>
      </c>
      <c r="D1423" s="83"/>
      <c r="E1423" s="84">
        <v>2</v>
      </c>
      <c r="F1423" s="84" t="s">
        <v>6213</v>
      </c>
      <c r="G1423" s="84" t="s">
        <v>6213</v>
      </c>
      <c r="H1423" s="84" t="s">
        <v>6213</v>
      </c>
      <c r="I1423" s="84" t="s">
        <v>6213</v>
      </c>
      <c r="J1423" s="85" t="s">
        <v>6213</v>
      </c>
      <c r="K1423" s="84">
        <v>0</v>
      </c>
      <c r="L1423" s="84">
        <v>0</v>
      </c>
      <c r="M1423" s="84">
        <v>1</v>
      </c>
      <c r="N1423" s="85">
        <v>1</v>
      </c>
      <c r="O1423" s="86">
        <v>85058</v>
      </c>
    </row>
    <row r="1424" spans="1:15" ht="17">
      <c r="A1424" s="276"/>
      <c r="B1424" s="276"/>
      <c r="C1424" s="83" t="s">
        <v>2888</v>
      </c>
      <c r="D1424" s="83"/>
      <c r="E1424" s="84" t="s">
        <v>6213</v>
      </c>
      <c r="F1424" s="84">
        <v>1</v>
      </c>
      <c r="G1424" s="84" t="s">
        <v>6213</v>
      </c>
      <c r="H1424" s="84" t="s">
        <v>6213</v>
      </c>
      <c r="I1424" s="84" t="s">
        <v>6213</v>
      </c>
      <c r="J1424" s="85" t="s">
        <v>6213</v>
      </c>
      <c r="K1424" s="84">
        <v>0</v>
      </c>
      <c r="L1424" s="84">
        <v>1</v>
      </c>
      <c r="M1424" s="84" t="s">
        <v>4218</v>
      </c>
      <c r="N1424" s="85">
        <v>0</v>
      </c>
      <c r="O1424" s="86">
        <v>12465</v>
      </c>
    </row>
    <row r="1425" spans="1:15" ht="19">
      <c r="A1425" s="276"/>
      <c r="B1425" s="276"/>
      <c r="C1425" s="83" t="s">
        <v>7371</v>
      </c>
      <c r="D1425" s="83"/>
      <c r="E1425" s="84">
        <v>1</v>
      </c>
      <c r="F1425" s="84">
        <v>1</v>
      </c>
      <c r="G1425" s="84" t="s">
        <v>6213</v>
      </c>
      <c r="H1425" s="84" t="s">
        <v>6213</v>
      </c>
      <c r="I1425" s="84" t="s">
        <v>6213</v>
      </c>
      <c r="J1425" s="85" t="s">
        <v>6213</v>
      </c>
      <c r="K1425" s="84">
        <v>0</v>
      </c>
      <c r="L1425" s="84">
        <v>1</v>
      </c>
      <c r="M1425" s="84">
        <v>0</v>
      </c>
      <c r="N1425" s="85">
        <v>0</v>
      </c>
      <c r="O1425" s="86">
        <v>13864</v>
      </c>
    </row>
    <row r="1426" spans="1:15" ht="19">
      <c r="A1426" s="276"/>
      <c r="B1426" s="276"/>
      <c r="C1426" s="83" t="s">
        <v>7372</v>
      </c>
      <c r="D1426" s="83"/>
      <c r="E1426" s="84">
        <v>2</v>
      </c>
      <c r="F1426" s="84">
        <v>1</v>
      </c>
      <c r="G1426" s="84" t="s">
        <v>6213</v>
      </c>
      <c r="H1426" s="84" t="s">
        <v>6213</v>
      </c>
      <c r="I1426" s="84" t="s">
        <v>6213</v>
      </c>
      <c r="J1426" s="85" t="s">
        <v>6213</v>
      </c>
      <c r="K1426" s="84">
        <v>1</v>
      </c>
      <c r="L1426" s="84">
        <v>0</v>
      </c>
      <c r="M1426" s="84">
        <v>1</v>
      </c>
      <c r="N1426" s="85">
        <v>0</v>
      </c>
      <c r="O1426" s="86">
        <v>24186</v>
      </c>
    </row>
    <row r="1427" spans="1:15" ht="17">
      <c r="A1427" s="276"/>
      <c r="B1427" s="276"/>
      <c r="C1427" s="83" t="s">
        <v>3204</v>
      </c>
      <c r="D1427" s="83"/>
      <c r="E1427" s="84">
        <v>1</v>
      </c>
      <c r="F1427" s="84" t="s">
        <v>6213</v>
      </c>
      <c r="G1427" s="84" t="s">
        <v>6213</v>
      </c>
      <c r="H1427" s="84" t="s">
        <v>6213</v>
      </c>
      <c r="I1427" s="84" t="s">
        <v>6213</v>
      </c>
      <c r="J1427" s="85" t="s">
        <v>6213</v>
      </c>
      <c r="K1427" s="84">
        <v>0</v>
      </c>
      <c r="L1427" s="84">
        <v>0</v>
      </c>
      <c r="M1427" s="84">
        <v>1</v>
      </c>
      <c r="N1427" s="85">
        <v>0</v>
      </c>
      <c r="O1427" s="86">
        <v>16444</v>
      </c>
    </row>
    <row r="1428" spans="1:15" ht="19">
      <c r="A1428" s="276"/>
      <c r="B1428" s="276"/>
      <c r="C1428" s="83" t="s">
        <v>7373</v>
      </c>
      <c r="D1428" s="83"/>
      <c r="E1428" s="84">
        <v>1</v>
      </c>
      <c r="F1428" s="84">
        <v>1</v>
      </c>
      <c r="G1428" s="84" t="s">
        <v>6213</v>
      </c>
      <c r="H1428" s="84" t="s">
        <v>6213</v>
      </c>
      <c r="I1428" s="84" t="s">
        <v>6213</v>
      </c>
      <c r="J1428" s="85" t="s">
        <v>6213</v>
      </c>
      <c r="K1428" s="84">
        <v>0</v>
      </c>
      <c r="L1428" s="84">
        <v>0</v>
      </c>
      <c r="M1428" s="84">
        <v>0</v>
      </c>
      <c r="N1428" s="85">
        <v>1</v>
      </c>
      <c r="O1428" s="86">
        <v>30275</v>
      </c>
    </row>
    <row r="1429" spans="1:15" ht="17">
      <c r="A1429" s="276"/>
      <c r="B1429" s="276"/>
      <c r="C1429" s="83" t="s">
        <v>6616</v>
      </c>
      <c r="D1429" s="83"/>
      <c r="E1429" s="84" t="s">
        <v>6213</v>
      </c>
      <c r="F1429" s="84">
        <v>1</v>
      </c>
      <c r="G1429" s="84" t="s">
        <v>6213</v>
      </c>
      <c r="H1429" s="84" t="s">
        <v>6213</v>
      </c>
      <c r="I1429" s="84" t="s">
        <v>6213</v>
      </c>
      <c r="J1429" s="85" t="s">
        <v>6213</v>
      </c>
      <c r="K1429" s="84">
        <v>1</v>
      </c>
      <c r="L1429" s="84">
        <v>0</v>
      </c>
      <c r="M1429" s="84">
        <v>0</v>
      </c>
      <c r="N1429" s="85">
        <v>0</v>
      </c>
      <c r="O1429" s="86">
        <v>7192</v>
      </c>
    </row>
    <row r="1430" spans="1:15" ht="17">
      <c r="A1430" s="276"/>
      <c r="B1430" s="276"/>
      <c r="C1430" s="83" t="s">
        <v>3209</v>
      </c>
      <c r="D1430" s="83"/>
      <c r="E1430" s="84">
        <v>1</v>
      </c>
      <c r="F1430" s="84">
        <v>1</v>
      </c>
      <c r="G1430" s="84" t="s">
        <v>6213</v>
      </c>
      <c r="H1430" s="84" t="s">
        <v>6213</v>
      </c>
      <c r="I1430" s="84" t="s">
        <v>6213</v>
      </c>
      <c r="J1430" s="85" t="s">
        <v>6213</v>
      </c>
      <c r="K1430" s="84">
        <v>1</v>
      </c>
      <c r="L1430" s="84">
        <v>0</v>
      </c>
      <c r="M1430" s="84">
        <v>0</v>
      </c>
      <c r="N1430" s="85">
        <v>1</v>
      </c>
      <c r="O1430" s="86">
        <v>47573</v>
      </c>
    </row>
    <row r="1431" spans="1:15" ht="17">
      <c r="A1431" s="276"/>
      <c r="B1431" s="276"/>
      <c r="C1431" s="83" t="s">
        <v>6617</v>
      </c>
      <c r="D1431" s="83"/>
      <c r="E1431" s="84">
        <v>1</v>
      </c>
      <c r="F1431" s="84">
        <v>1</v>
      </c>
      <c r="G1431" s="84" t="s">
        <v>6213</v>
      </c>
      <c r="H1431" s="84" t="s">
        <v>6213</v>
      </c>
      <c r="I1431" s="84" t="s">
        <v>6213</v>
      </c>
      <c r="J1431" s="85" t="s">
        <v>6213</v>
      </c>
      <c r="K1431" s="84">
        <v>0</v>
      </c>
      <c r="L1431" s="84">
        <v>0</v>
      </c>
      <c r="M1431" s="84">
        <v>1</v>
      </c>
      <c r="N1431" s="85">
        <v>1</v>
      </c>
      <c r="O1431" s="86">
        <v>10881</v>
      </c>
    </row>
    <row r="1432" spans="1:15" ht="19">
      <c r="A1432" s="276"/>
      <c r="B1432" s="276"/>
      <c r="C1432" s="83" t="s">
        <v>7374</v>
      </c>
      <c r="D1432" s="83"/>
      <c r="E1432" s="84">
        <v>2</v>
      </c>
      <c r="F1432" s="84">
        <v>2</v>
      </c>
      <c r="G1432" s="84" t="s">
        <v>6213</v>
      </c>
      <c r="H1432" s="84" t="s">
        <v>6213</v>
      </c>
      <c r="I1432" s="84" t="s">
        <v>6213</v>
      </c>
      <c r="J1432" s="85" t="s">
        <v>6213</v>
      </c>
      <c r="K1432" s="84">
        <v>1</v>
      </c>
      <c r="L1432" s="84">
        <v>0</v>
      </c>
      <c r="M1432" s="84">
        <v>2</v>
      </c>
      <c r="N1432" s="85">
        <v>0</v>
      </c>
      <c r="O1432" s="86">
        <v>12124</v>
      </c>
    </row>
    <row r="1433" spans="1:15" ht="17">
      <c r="A1433" s="276"/>
      <c r="B1433" s="276"/>
      <c r="C1433" s="83" t="s">
        <v>6618</v>
      </c>
      <c r="D1433" s="83"/>
      <c r="E1433" s="84">
        <v>3</v>
      </c>
      <c r="F1433" s="84">
        <v>1</v>
      </c>
      <c r="G1433" s="84" t="s">
        <v>6213</v>
      </c>
      <c r="H1433" s="84" t="s">
        <v>6213</v>
      </c>
      <c r="I1433" s="84" t="s">
        <v>6213</v>
      </c>
      <c r="J1433" s="85" t="s">
        <v>6213</v>
      </c>
      <c r="K1433" s="84">
        <v>0</v>
      </c>
      <c r="L1433" s="84">
        <v>3</v>
      </c>
      <c r="M1433" s="84">
        <v>0</v>
      </c>
      <c r="N1433" s="85">
        <v>1</v>
      </c>
      <c r="O1433" s="86">
        <v>99584</v>
      </c>
    </row>
    <row r="1434" spans="1:15" ht="17">
      <c r="A1434" s="276"/>
      <c r="B1434" s="276"/>
      <c r="C1434" s="83" t="s">
        <v>6619</v>
      </c>
      <c r="D1434" s="83"/>
      <c r="E1434" s="84">
        <v>1</v>
      </c>
      <c r="F1434" s="84" t="s">
        <v>6213</v>
      </c>
      <c r="G1434" s="84" t="s">
        <v>6213</v>
      </c>
      <c r="H1434" s="84" t="s">
        <v>6213</v>
      </c>
      <c r="I1434" s="84" t="s">
        <v>6213</v>
      </c>
      <c r="J1434" s="85" t="s">
        <v>6213</v>
      </c>
      <c r="K1434" s="84">
        <v>0</v>
      </c>
      <c r="L1434" s="84">
        <v>0</v>
      </c>
      <c r="M1434" s="84">
        <v>1</v>
      </c>
      <c r="N1434" s="85">
        <v>0</v>
      </c>
      <c r="O1434" s="86">
        <v>4031</v>
      </c>
    </row>
    <row r="1435" spans="1:15" ht="17">
      <c r="A1435" s="276"/>
      <c r="B1435" s="276"/>
      <c r="C1435" s="83" t="s">
        <v>6620</v>
      </c>
      <c r="D1435" s="83"/>
      <c r="E1435" s="84">
        <v>1</v>
      </c>
      <c r="F1435" s="84" t="s">
        <v>6213</v>
      </c>
      <c r="G1435" s="84">
        <v>2</v>
      </c>
      <c r="H1435" s="84" t="s">
        <v>6213</v>
      </c>
      <c r="I1435" s="84" t="s">
        <v>6213</v>
      </c>
      <c r="J1435" s="85" t="s">
        <v>6213</v>
      </c>
      <c r="K1435" s="84">
        <v>1</v>
      </c>
      <c r="L1435" s="84">
        <v>1</v>
      </c>
      <c r="M1435" s="84">
        <v>1</v>
      </c>
      <c r="N1435" s="85">
        <v>0</v>
      </c>
      <c r="O1435" s="86">
        <v>42110</v>
      </c>
    </row>
    <row r="1436" spans="1:15" ht="17">
      <c r="A1436" s="276"/>
      <c r="B1436" s="276"/>
      <c r="C1436" s="83" t="s">
        <v>3213</v>
      </c>
      <c r="D1436" s="83"/>
      <c r="E1436" s="84" t="s">
        <v>6213</v>
      </c>
      <c r="F1436" s="84" t="s">
        <v>6213</v>
      </c>
      <c r="G1436" s="84">
        <v>1</v>
      </c>
      <c r="H1436" s="84" t="s">
        <v>6213</v>
      </c>
      <c r="I1436" s="84" t="s">
        <v>6213</v>
      </c>
      <c r="J1436" s="85" t="s">
        <v>6213</v>
      </c>
      <c r="K1436" s="84">
        <v>0</v>
      </c>
      <c r="L1436" s="84">
        <v>0</v>
      </c>
      <c r="M1436" s="84">
        <v>1</v>
      </c>
      <c r="N1436" s="85" t="s">
        <v>4218</v>
      </c>
      <c r="O1436" s="86">
        <v>129518</v>
      </c>
    </row>
    <row r="1437" spans="1:15" ht="19">
      <c r="A1437" s="276"/>
      <c r="B1437" s="276"/>
      <c r="C1437" s="83" t="s">
        <v>7375</v>
      </c>
      <c r="D1437" s="83"/>
      <c r="E1437" s="84">
        <v>4</v>
      </c>
      <c r="F1437" s="84">
        <v>1</v>
      </c>
      <c r="G1437" s="84">
        <v>1</v>
      </c>
      <c r="H1437" s="84" t="s">
        <v>6213</v>
      </c>
      <c r="I1437" s="84" t="s">
        <v>6213</v>
      </c>
      <c r="J1437" s="85" t="s">
        <v>6213</v>
      </c>
      <c r="K1437" s="84">
        <v>2</v>
      </c>
      <c r="L1437" s="84">
        <v>0</v>
      </c>
      <c r="M1437" s="84">
        <v>2</v>
      </c>
      <c r="N1437" s="85">
        <v>1</v>
      </c>
      <c r="O1437" s="86">
        <v>28514</v>
      </c>
    </row>
    <row r="1438" spans="1:15" ht="17">
      <c r="A1438" s="276"/>
      <c r="B1438" s="276"/>
      <c r="C1438" s="83" t="s">
        <v>3215</v>
      </c>
      <c r="D1438" s="83"/>
      <c r="E1438" s="84">
        <v>2</v>
      </c>
      <c r="F1438" s="84">
        <v>1</v>
      </c>
      <c r="G1438" s="84" t="s">
        <v>6213</v>
      </c>
      <c r="H1438" s="84" t="s">
        <v>6213</v>
      </c>
      <c r="I1438" s="84" t="s">
        <v>6213</v>
      </c>
      <c r="J1438" s="85" t="s">
        <v>6213</v>
      </c>
      <c r="K1438" s="84">
        <v>0</v>
      </c>
      <c r="L1438" s="84">
        <v>2</v>
      </c>
      <c r="M1438" s="84">
        <v>0</v>
      </c>
      <c r="N1438" s="85">
        <v>1</v>
      </c>
      <c r="O1438" s="86">
        <v>45148</v>
      </c>
    </row>
    <row r="1439" spans="1:15" ht="17">
      <c r="A1439" s="276"/>
      <c r="B1439" s="276"/>
      <c r="C1439" s="83" t="s">
        <v>6621</v>
      </c>
      <c r="D1439" s="83"/>
      <c r="E1439" s="84">
        <v>1</v>
      </c>
      <c r="F1439" s="84" t="s">
        <v>6213</v>
      </c>
      <c r="G1439" s="84" t="s">
        <v>6213</v>
      </c>
      <c r="H1439" s="84" t="s">
        <v>6213</v>
      </c>
      <c r="I1439" s="84" t="s">
        <v>6213</v>
      </c>
      <c r="J1439" s="85" t="s">
        <v>6213</v>
      </c>
      <c r="K1439" s="84">
        <v>0</v>
      </c>
      <c r="L1439" s="84">
        <v>0</v>
      </c>
      <c r="M1439" s="84">
        <v>1</v>
      </c>
      <c r="N1439" s="85">
        <v>0</v>
      </c>
      <c r="O1439" s="86">
        <v>36325</v>
      </c>
    </row>
    <row r="1440" spans="1:15" ht="17">
      <c r="A1440" s="276"/>
      <c r="B1440" s="276"/>
      <c r="C1440" s="83" t="s">
        <v>3216</v>
      </c>
      <c r="D1440" s="83"/>
      <c r="E1440" s="84">
        <v>1</v>
      </c>
      <c r="F1440" s="84" t="s">
        <v>6213</v>
      </c>
      <c r="G1440" s="84" t="s">
        <v>6213</v>
      </c>
      <c r="H1440" s="84" t="s">
        <v>6213</v>
      </c>
      <c r="I1440" s="84" t="s">
        <v>6213</v>
      </c>
      <c r="J1440" s="85" t="s">
        <v>6213</v>
      </c>
      <c r="K1440" s="84">
        <v>0</v>
      </c>
      <c r="L1440" s="84">
        <v>1</v>
      </c>
      <c r="M1440" s="84">
        <v>0</v>
      </c>
      <c r="N1440" s="85">
        <v>0</v>
      </c>
      <c r="O1440" s="86">
        <v>32910</v>
      </c>
    </row>
    <row r="1441" spans="1:15" ht="17">
      <c r="A1441" s="276"/>
      <c r="B1441" s="276"/>
      <c r="C1441" s="83" t="s">
        <v>3219</v>
      </c>
      <c r="D1441" s="83"/>
      <c r="E1441" s="84">
        <v>1</v>
      </c>
      <c r="F1441" s="84" t="s">
        <v>6213</v>
      </c>
      <c r="G1441" s="84" t="s">
        <v>6213</v>
      </c>
      <c r="H1441" s="84" t="s">
        <v>6213</v>
      </c>
      <c r="I1441" s="84" t="s">
        <v>6213</v>
      </c>
      <c r="J1441" s="85" t="s">
        <v>6213</v>
      </c>
      <c r="K1441" s="84">
        <v>0</v>
      </c>
      <c r="L1441" s="84">
        <v>1</v>
      </c>
      <c r="M1441" s="84">
        <v>0</v>
      </c>
      <c r="N1441" s="85">
        <v>0</v>
      </c>
      <c r="O1441" s="86">
        <v>12527</v>
      </c>
    </row>
    <row r="1442" spans="1:15" ht="17">
      <c r="A1442" s="276"/>
      <c r="B1442" s="276"/>
      <c r="C1442" s="83" t="s">
        <v>5838</v>
      </c>
      <c r="D1442" s="83"/>
      <c r="E1442" s="84">
        <v>1</v>
      </c>
      <c r="F1442" s="84">
        <v>1</v>
      </c>
      <c r="G1442" s="84" t="s">
        <v>6213</v>
      </c>
      <c r="H1442" s="84" t="s">
        <v>6213</v>
      </c>
      <c r="I1442" s="84" t="s">
        <v>6213</v>
      </c>
      <c r="J1442" s="85" t="s">
        <v>6213</v>
      </c>
      <c r="K1442" s="84">
        <v>0</v>
      </c>
      <c r="L1442" s="84">
        <v>1</v>
      </c>
      <c r="M1442" s="84">
        <v>1</v>
      </c>
      <c r="N1442" s="85">
        <v>0</v>
      </c>
      <c r="O1442" s="86">
        <v>38921</v>
      </c>
    </row>
    <row r="1443" spans="1:15" ht="17">
      <c r="A1443" s="276"/>
      <c r="B1443" s="276"/>
      <c r="C1443" s="83" t="s">
        <v>2546</v>
      </c>
      <c r="D1443" s="83"/>
      <c r="E1443" s="84">
        <v>1</v>
      </c>
      <c r="F1443" s="84" t="s">
        <v>6213</v>
      </c>
      <c r="G1443" s="84" t="s">
        <v>6213</v>
      </c>
      <c r="H1443" s="84" t="s">
        <v>6213</v>
      </c>
      <c r="I1443" s="84" t="s">
        <v>6213</v>
      </c>
      <c r="J1443" s="85" t="s">
        <v>6213</v>
      </c>
      <c r="K1443" s="84">
        <v>1</v>
      </c>
      <c r="L1443" s="84">
        <v>0</v>
      </c>
      <c r="M1443" s="84" t="s">
        <v>4218</v>
      </c>
      <c r="N1443" s="85">
        <v>0</v>
      </c>
      <c r="O1443" s="86">
        <v>4684</v>
      </c>
    </row>
    <row r="1444" spans="1:15" ht="19">
      <c r="A1444" s="276"/>
      <c r="B1444" s="276"/>
      <c r="C1444" s="83" t="s">
        <v>7376</v>
      </c>
      <c r="D1444" s="83"/>
      <c r="E1444" s="84">
        <v>2</v>
      </c>
      <c r="F1444" s="84">
        <v>1</v>
      </c>
      <c r="G1444" s="84" t="s">
        <v>6213</v>
      </c>
      <c r="H1444" s="84" t="s">
        <v>6213</v>
      </c>
      <c r="I1444" s="84" t="s">
        <v>6213</v>
      </c>
      <c r="J1444" s="85" t="s">
        <v>6213</v>
      </c>
      <c r="K1444" s="84">
        <v>1</v>
      </c>
      <c r="L1444" s="84">
        <v>1</v>
      </c>
      <c r="M1444" s="84">
        <v>0</v>
      </c>
      <c r="N1444" s="85">
        <v>0</v>
      </c>
      <c r="O1444" s="86">
        <v>16226</v>
      </c>
    </row>
    <row r="1445" spans="1:15" ht="17">
      <c r="A1445" s="276"/>
      <c r="B1445" s="276"/>
      <c r="C1445" s="83" t="s">
        <v>3221</v>
      </c>
      <c r="D1445" s="83"/>
      <c r="E1445" s="84">
        <v>3</v>
      </c>
      <c r="F1445" s="84" t="s">
        <v>6213</v>
      </c>
      <c r="G1445" s="84" t="s">
        <v>6213</v>
      </c>
      <c r="H1445" s="84" t="s">
        <v>6213</v>
      </c>
      <c r="I1445" s="84" t="s">
        <v>6213</v>
      </c>
      <c r="J1445" s="85" t="s">
        <v>6213</v>
      </c>
      <c r="K1445" s="84">
        <v>0</v>
      </c>
      <c r="L1445" s="84">
        <v>3</v>
      </c>
      <c r="M1445" s="84">
        <v>0</v>
      </c>
      <c r="N1445" s="85">
        <v>0</v>
      </c>
      <c r="O1445" s="86">
        <v>66138</v>
      </c>
    </row>
    <row r="1446" spans="1:15" ht="17">
      <c r="A1446" s="276"/>
      <c r="B1446" s="276"/>
      <c r="C1446" s="83" t="s">
        <v>6622</v>
      </c>
      <c r="D1446" s="83"/>
      <c r="E1446" s="84" t="s">
        <v>6213</v>
      </c>
      <c r="F1446" s="84">
        <v>1</v>
      </c>
      <c r="G1446" s="84" t="s">
        <v>6213</v>
      </c>
      <c r="H1446" s="84" t="s">
        <v>6213</v>
      </c>
      <c r="I1446" s="84" t="s">
        <v>6213</v>
      </c>
      <c r="J1446" s="85" t="s">
        <v>6213</v>
      </c>
      <c r="K1446" s="84">
        <v>1</v>
      </c>
      <c r="L1446" s="84">
        <v>0</v>
      </c>
      <c r="M1446" s="84">
        <v>0</v>
      </c>
      <c r="N1446" s="85">
        <v>0</v>
      </c>
      <c r="O1446" s="86">
        <v>11643</v>
      </c>
    </row>
    <row r="1447" spans="1:15" ht="19">
      <c r="A1447" s="276"/>
      <c r="B1447" s="276"/>
      <c r="C1447" s="83" t="s">
        <v>7377</v>
      </c>
      <c r="D1447" s="83"/>
      <c r="E1447" s="84">
        <v>1</v>
      </c>
      <c r="F1447" s="84">
        <v>1</v>
      </c>
      <c r="G1447" s="84" t="s">
        <v>6213</v>
      </c>
      <c r="H1447" s="84" t="s">
        <v>6213</v>
      </c>
      <c r="I1447" s="84" t="s">
        <v>6213</v>
      </c>
      <c r="J1447" s="85" t="s">
        <v>6213</v>
      </c>
      <c r="K1447" s="84">
        <v>0</v>
      </c>
      <c r="L1447" s="84">
        <v>0</v>
      </c>
      <c r="M1447" s="84">
        <v>0</v>
      </c>
      <c r="N1447" s="85">
        <v>1</v>
      </c>
      <c r="O1447" s="86">
        <v>31908</v>
      </c>
    </row>
    <row r="1448" spans="1:15" ht="19">
      <c r="A1448" s="276"/>
      <c r="B1448" s="276"/>
      <c r="C1448" s="83" t="s">
        <v>7378</v>
      </c>
      <c r="D1448" s="83"/>
      <c r="E1448" s="84">
        <v>1</v>
      </c>
      <c r="F1448" s="84">
        <v>1</v>
      </c>
      <c r="G1448" s="84" t="s">
        <v>6213</v>
      </c>
      <c r="H1448" s="84" t="s">
        <v>6213</v>
      </c>
      <c r="I1448" s="84" t="s">
        <v>6213</v>
      </c>
      <c r="J1448" s="85" t="s">
        <v>6213</v>
      </c>
      <c r="K1448" s="84">
        <v>0</v>
      </c>
      <c r="L1448" s="84">
        <v>0</v>
      </c>
      <c r="M1448" s="84">
        <v>0</v>
      </c>
      <c r="N1448" s="85">
        <v>1</v>
      </c>
      <c r="O1448" s="86">
        <v>4360</v>
      </c>
    </row>
    <row r="1449" spans="1:15" ht="17">
      <c r="A1449" s="276"/>
      <c r="B1449" s="276"/>
      <c r="C1449" s="83" t="s">
        <v>6623</v>
      </c>
      <c r="D1449" s="83"/>
      <c r="E1449" s="84">
        <v>1</v>
      </c>
      <c r="F1449" s="84" t="s">
        <v>6213</v>
      </c>
      <c r="G1449" s="84" t="s">
        <v>6213</v>
      </c>
      <c r="H1449" s="84" t="s">
        <v>6213</v>
      </c>
      <c r="I1449" s="84" t="s">
        <v>6213</v>
      </c>
      <c r="J1449" s="85" t="s">
        <v>6213</v>
      </c>
      <c r="K1449" s="84">
        <v>0</v>
      </c>
      <c r="L1449" s="84">
        <v>0</v>
      </c>
      <c r="M1449" s="84">
        <v>0</v>
      </c>
      <c r="N1449" s="85">
        <v>1</v>
      </c>
      <c r="O1449" s="86">
        <v>11705</v>
      </c>
    </row>
    <row r="1450" spans="1:15" ht="17">
      <c r="A1450" s="276"/>
      <c r="B1450" s="276"/>
      <c r="C1450" s="83" t="s">
        <v>6624</v>
      </c>
      <c r="D1450" s="83"/>
      <c r="E1450" s="84" t="s">
        <v>6213</v>
      </c>
      <c r="F1450" s="84" t="s">
        <v>6213</v>
      </c>
      <c r="G1450" s="84">
        <v>1</v>
      </c>
      <c r="H1450" s="84" t="s">
        <v>6213</v>
      </c>
      <c r="I1450" s="84" t="s">
        <v>6213</v>
      </c>
      <c r="J1450" s="85" t="s">
        <v>6213</v>
      </c>
      <c r="K1450" s="84">
        <v>0</v>
      </c>
      <c r="L1450" s="84">
        <v>0</v>
      </c>
      <c r="M1450" s="84">
        <v>1</v>
      </c>
      <c r="N1450" s="85">
        <v>0</v>
      </c>
      <c r="O1450" s="86">
        <v>11182</v>
      </c>
    </row>
    <row r="1451" spans="1:15" ht="17">
      <c r="A1451" s="276"/>
      <c r="B1451" s="276"/>
      <c r="C1451" s="83" t="s">
        <v>5839</v>
      </c>
      <c r="D1451" s="83"/>
      <c r="E1451" s="84">
        <v>1</v>
      </c>
      <c r="F1451" s="84" t="s">
        <v>6213</v>
      </c>
      <c r="G1451" s="84" t="s">
        <v>6213</v>
      </c>
      <c r="H1451" s="84" t="s">
        <v>6213</v>
      </c>
      <c r="I1451" s="84" t="s">
        <v>6213</v>
      </c>
      <c r="J1451" s="85" t="s">
        <v>6213</v>
      </c>
      <c r="K1451" s="84">
        <v>0</v>
      </c>
      <c r="L1451" s="84">
        <v>1</v>
      </c>
      <c r="M1451" s="84">
        <v>0</v>
      </c>
      <c r="N1451" s="85">
        <v>0</v>
      </c>
      <c r="O1451" s="86">
        <v>63755</v>
      </c>
    </row>
    <row r="1452" spans="1:15" ht="17">
      <c r="A1452" s="276"/>
      <c r="B1452" s="276"/>
      <c r="C1452" s="83" t="s">
        <v>3227</v>
      </c>
      <c r="D1452" s="83"/>
      <c r="E1452" s="84">
        <v>1</v>
      </c>
      <c r="F1452" s="84" t="s">
        <v>6213</v>
      </c>
      <c r="G1452" s="84" t="s">
        <v>6213</v>
      </c>
      <c r="H1452" s="84" t="s">
        <v>6213</v>
      </c>
      <c r="I1452" s="84" t="s">
        <v>6213</v>
      </c>
      <c r="J1452" s="85" t="s">
        <v>6213</v>
      </c>
      <c r="K1452" s="84">
        <v>0</v>
      </c>
      <c r="L1452" s="84">
        <v>1</v>
      </c>
      <c r="M1452" s="84">
        <v>0</v>
      </c>
      <c r="N1452" s="85">
        <v>0</v>
      </c>
      <c r="O1452" s="86">
        <v>44264</v>
      </c>
    </row>
    <row r="1453" spans="1:15" ht="19">
      <c r="A1453" s="276"/>
      <c r="B1453" s="276"/>
      <c r="C1453" s="83" t="s">
        <v>7379</v>
      </c>
      <c r="D1453" s="83"/>
      <c r="E1453" s="84">
        <v>1</v>
      </c>
      <c r="F1453" s="84">
        <v>1</v>
      </c>
      <c r="G1453" s="84" t="s">
        <v>6213</v>
      </c>
      <c r="H1453" s="84" t="s">
        <v>6213</v>
      </c>
      <c r="I1453" s="84" t="s">
        <v>6213</v>
      </c>
      <c r="J1453" s="85" t="s">
        <v>6213</v>
      </c>
      <c r="K1453" s="84">
        <v>1</v>
      </c>
      <c r="L1453" s="84">
        <v>0</v>
      </c>
      <c r="M1453" s="84">
        <v>0</v>
      </c>
      <c r="N1453" s="85">
        <v>0</v>
      </c>
      <c r="O1453" s="86">
        <v>9316</v>
      </c>
    </row>
    <row r="1454" spans="1:15" ht="19">
      <c r="A1454" s="276"/>
      <c r="B1454" s="276"/>
      <c r="C1454" s="83" t="s">
        <v>7380</v>
      </c>
      <c r="D1454" s="83"/>
      <c r="E1454" s="84">
        <v>1</v>
      </c>
      <c r="F1454" s="84">
        <v>1</v>
      </c>
      <c r="G1454" s="84" t="s">
        <v>6213</v>
      </c>
      <c r="H1454" s="84" t="s">
        <v>6213</v>
      </c>
      <c r="I1454" s="84" t="s">
        <v>6213</v>
      </c>
      <c r="J1454" s="85" t="s">
        <v>6213</v>
      </c>
      <c r="K1454" s="84">
        <v>0</v>
      </c>
      <c r="L1454" s="84">
        <v>1</v>
      </c>
      <c r="M1454" s="84">
        <v>0</v>
      </c>
      <c r="N1454" s="85">
        <v>0</v>
      </c>
      <c r="O1454" s="86">
        <v>3110</v>
      </c>
    </row>
    <row r="1455" spans="1:15" ht="19">
      <c r="A1455" s="276"/>
      <c r="B1455" s="276"/>
      <c r="C1455" s="83" t="s">
        <v>7381</v>
      </c>
      <c r="D1455" s="83"/>
      <c r="E1455" s="84">
        <v>14</v>
      </c>
      <c r="F1455" s="84">
        <v>2</v>
      </c>
      <c r="G1455" s="84">
        <v>1</v>
      </c>
      <c r="H1455" s="84" t="s">
        <v>6213</v>
      </c>
      <c r="I1455" s="84">
        <v>1</v>
      </c>
      <c r="J1455" s="85" t="s">
        <v>6213</v>
      </c>
      <c r="K1455" s="84">
        <v>0</v>
      </c>
      <c r="L1455" s="84">
        <v>6</v>
      </c>
      <c r="M1455" s="84">
        <v>7</v>
      </c>
      <c r="N1455" s="85">
        <v>1</v>
      </c>
      <c r="O1455" s="86">
        <v>86805</v>
      </c>
    </row>
    <row r="1456" spans="1:15" ht="17">
      <c r="A1456" s="276"/>
      <c r="B1456" s="276"/>
      <c r="C1456" s="83" t="s">
        <v>3232</v>
      </c>
      <c r="D1456" s="83"/>
      <c r="E1456" s="84">
        <v>1</v>
      </c>
      <c r="F1456" s="84" t="s">
        <v>6213</v>
      </c>
      <c r="G1456" s="84" t="s">
        <v>6213</v>
      </c>
      <c r="H1456" s="84" t="s">
        <v>6213</v>
      </c>
      <c r="I1456" s="84" t="s">
        <v>6213</v>
      </c>
      <c r="J1456" s="85" t="s">
        <v>6213</v>
      </c>
      <c r="K1456" s="84">
        <v>0</v>
      </c>
      <c r="L1456" s="84">
        <v>1</v>
      </c>
      <c r="M1456" s="84">
        <v>0</v>
      </c>
      <c r="N1456" s="85">
        <v>0</v>
      </c>
      <c r="O1456" s="86">
        <v>14290</v>
      </c>
    </row>
    <row r="1457" spans="1:15" ht="17">
      <c r="A1457" s="276"/>
      <c r="B1457" s="276"/>
      <c r="C1457" s="83" t="s">
        <v>3060</v>
      </c>
      <c r="D1457" s="83"/>
      <c r="E1457" s="84" t="s">
        <v>6213</v>
      </c>
      <c r="F1457" s="84">
        <v>1</v>
      </c>
      <c r="G1457" s="84">
        <v>1</v>
      </c>
      <c r="H1457" s="84" t="s">
        <v>6213</v>
      </c>
      <c r="I1457" s="84" t="s">
        <v>6213</v>
      </c>
      <c r="J1457" s="85" t="s">
        <v>6213</v>
      </c>
      <c r="K1457" s="84">
        <v>0</v>
      </c>
      <c r="L1457" s="84">
        <v>1</v>
      </c>
      <c r="M1457" s="84">
        <v>1</v>
      </c>
      <c r="N1457" s="85">
        <v>0</v>
      </c>
      <c r="O1457" s="86">
        <v>20937</v>
      </c>
    </row>
    <row r="1458" spans="1:15" ht="17">
      <c r="A1458" s="276"/>
      <c r="B1458" s="276"/>
      <c r="C1458" s="83" t="s">
        <v>2090</v>
      </c>
      <c r="D1458" s="83"/>
      <c r="E1458" s="84" t="s">
        <v>6213</v>
      </c>
      <c r="F1458" s="84">
        <v>1</v>
      </c>
      <c r="G1458" s="84" t="s">
        <v>6213</v>
      </c>
      <c r="H1458" s="84" t="s">
        <v>6213</v>
      </c>
      <c r="I1458" s="84" t="s">
        <v>6213</v>
      </c>
      <c r="J1458" s="85" t="s">
        <v>6213</v>
      </c>
      <c r="K1458" s="84">
        <v>0</v>
      </c>
      <c r="L1458" s="84" t="s">
        <v>4218</v>
      </c>
      <c r="M1458" s="84">
        <v>1</v>
      </c>
      <c r="N1458" s="85">
        <v>0</v>
      </c>
      <c r="O1458" s="86">
        <v>18728</v>
      </c>
    </row>
    <row r="1459" spans="1:15" ht="17">
      <c r="A1459" s="276"/>
      <c r="B1459" s="276"/>
      <c r="C1459" s="83" t="s">
        <v>3236</v>
      </c>
      <c r="D1459" s="83"/>
      <c r="E1459" s="84">
        <v>2</v>
      </c>
      <c r="F1459" s="84" t="s">
        <v>6213</v>
      </c>
      <c r="G1459" s="84" t="s">
        <v>6213</v>
      </c>
      <c r="H1459" s="84" t="s">
        <v>6213</v>
      </c>
      <c r="I1459" s="84" t="s">
        <v>6213</v>
      </c>
      <c r="J1459" s="85" t="s">
        <v>6213</v>
      </c>
      <c r="K1459" s="84">
        <v>0</v>
      </c>
      <c r="L1459" s="84" t="s">
        <v>4218</v>
      </c>
      <c r="M1459" s="84">
        <v>2</v>
      </c>
      <c r="N1459" s="85" t="s">
        <v>4218</v>
      </c>
      <c r="O1459" s="86">
        <v>3385</v>
      </c>
    </row>
    <row r="1460" spans="1:15" ht="17">
      <c r="A1460" s="276"/>
      <c r="B1460" s="276"/>
      <c r="C1460" s="83" t="s">
        <v>2487</v>
      </c>
      <c r="D1460" s="83"/>
      <c r="E1460" s="84">
        <v>1</v>
      </c>
      <c r="F1460" s="84" t="s">
        <v>6213</v>
      </c>
      <c r="G1460" s="84" t="s">
        <v>6213</v>
      </c>
      <c r="H1460" s="84" t="s">
        <v>6213</v>
      </c>
      <c r="I1460" s="84" t="s">
        <v>6213</v>
      </c>
      <c r="J1460" s="85" t="s">
        <v>6213</v>
      </c>
      <c r="K1460" s="84">
        <v>0</v>
      </c>
      <c r="L1460" s="84">
        <v>0</v>
      </c>
      <c r="M1460" s="84">
        <v>0</v>
      </c>
      <c r="N1460" s="85">
        <v>1</v>
      </c>
      <c r="O1460" s="86">
        <v>13666</v>
      </c>
    </row>
    <row r="1461" spans="1:15" ht="17">
      <c r="A1461" s="276"/>
      <c r="B1461" s="276"/>
      <c r="C1461" s="83" t="s">
        <v>3238</v>
      </c>
      <c r="D1461" s="83"/>
      <c r="E1461" s="84">
        <v>2</v>
      </c>
      <c r="F1461" s="84">
        <v>1</v>
      </c>
      <c r="G1461" s="84" t="s">
        <v>6213</v>
      </c>
      <c r="H1461" s="84" t="s">
        <v>6213</v>
      </c>
      <c r="I1461" s="84" t="s">
        <v>6213</v>
      </c>
      <c r="J1461" s="85" t="s">
        <v>6213</v>
      </c>
      <c r="K1461" s="84">
        <v>1</v>
      </c>
      <c r="L1461" s="84">
        <v>0</v>
      </c>
      <c r="M1461" s="84">
        <v>2</v>
      </c>
      <c r="N1461" s="85">
        <v>0</v>
      </c>
      <c r="O1461" s="86">
        <v>5273</v>
      </c>
    </row>
    <row r="1462" spans="1:15" ht="17">
      <c r="A1462" s="276"/>
      <c r="B1462" s="276"/>
      <c r="C1462" s="83" t="s">
        <v>3239</v>
      </c>
      <c r="D1462" s="83"/>
      <c r="E1462" s="84" t="s">
        <v>6213</v>
      </c>
      <c r="F1462" s="84">
        <v>1</v>
      </c>
      <c r="G1462" s="84" t="s">
        <v>6213</v>
      </c>
      <c r="H1462" s="84" t="s">
        <v>6213</v>
      </c>
      <c r="I1462" s="84" t="s">
        <v>6213</v>
      </c>
      <c r="J1462" s="85" t="s">
        <v>6213</v>
      </c>
      <c r="K1462" s="84">
        <v>0</v>
      </c>
      <c r="L1462" s="84">
        <v>1</v>
      </c>
      <c r="M1462" s="84">
        <v>0</v>
      </c>
      <c r="N1462" s="85">
        <v>0</v>
      </c>
      <c r="O1462" s="86">
        <v>40210</v>
      </c>
    </row>
    <row r="1463" spans="1:15" ht="19">
      <c r="A1463" s="276"/>
      <c r="B1463" s="276"/>
      <c r="C1463" s="83" t="s">
        <v>7382</v>
      </c>
      <c r="D1463" s="83"/>
      <c r="E1463" s="84">
        <v>1</v>
      </c>
      <c r="F1463" s="84">
        <v>1</v>
      </c>
      <c r="G1463" s="84">
        <v>1</v>
      </c>
      <c r="H1463" s="84" t="s">
        <v>6213</v>
      </c>
      <c r="I1463" s="84" t="s">
        <v>6213</v>
      </c>
      <c r="J1463" s="85" t="s">
        <v>6213</v>
      </c>
      <c r="K1463" s="84">
        <v>1</v>
      </c>
      <c r="L1463" s="84">
        <v>1</v>
      </c>
      <c r="M1463" s="84">
        <v>0</v>
      </c>
      <c r="N1463" s="85">
        <v>0</v>
      </c>
      <c r="O1463" s="86">
        <v>21995</v>
      </c>
    </row>
    <row r="1464" spans="1:15" ht="19">
      <c r="A1464" s="276"/>
      <c r="B1464" s="276"/>
      <c r="C1464" s="83" t="s">
        <v>7383</v>
      </c>
      <c r="D1464" s="83"/>
      <c r="E1464" s="84">
        <v>2</v>
      </c>
      <c r="F1464" s="84">
        <v>1</v>
      </c>
      <c r="G1464" s="84" t="s">
        <v>6213</v>
      </c>
      <c r="H1464" s="84" t="s">
        <v>6213</v>
      </c>
      <c r="I1464" s="84" t="s">
        <v>6213</v>
      </c>
      <c r="J1464" s="85" t="s">
        <v>6213</v>
      </c>
      <c r="K1464" s="84">
        <v>1</v>
      </c>
      <c r="L1464" s="84">
        <v>1</v>
      </c>
      <c r="M1464" s="84">
        <v>0</v>
      </c>
      <c r="N1464" s="85">
        <v>0</v>
      </c>
      <c r="O1464" s="86">
        <v>52902</v>
      </c>
    </row>
    <row r="1465" spans="1:15" ht="17">
      <c r="A1465" s="276"/>
      <c r="B1465" s="276"/>
      <c r="C1465" s="83" t="s">
        <v>3242</v>
      </c>
      <c r="D1465" s="83"/>
      <c r="E1465" s="84">
        <v>1</v>
      </c>
      <c r="F1465" s="84">
        <v>1</v>
      </c>
      <c r="G1465" s="84" t="s">
        <v>6213</v>
      </c>
      <c r="H1465" s="84" t="s">
        <v>6213</v>
      </c>
      <c r="I1465" s="84" t="s">
        <v>6213</v>
      </c>
      <c r="J1465" s="85" t="s">
        <v>6213</v>
      </c>
      <c r="K1465" s="84">
        <v>0</v>
      </c>
      <c r="L1465" s="84">
        <v>2</v>
      </c>
      <c r="M1465" s="84">
        <v>0</v>
      </c>
      <c r="N1465" s="85">
        <v>0</v>
      </c>
      <c r="O1465" s="86">
        <v>16726</v>
      </c>
    </row>
    <row r="1466" spans="1:15" ht="19">
      <c r="A1466" s="276"/>
      <c r="B1466" s="276"/>
      <c r="C1466" s="83" t="s">
        <v>7384</v>
      </c>
      <c r="D1466" s="83"/>
      <c r="E1466" s="84">
        <v>3</v>
      </c>
      <c r="F1466" s="84" t="s">
        <v>6213</v>
      </c>
      <c r="G1466" s="84">
        <v>1</v>
      </c>
      <c r="H1466" s="84">
        <v>1</v>
      </c>
      <c r="I1466" s="84" t="s">
        <v>6213</v>
      </c>
      <c r="J1466" s="85" t="s">
        <v>6213</v>
      </c>
      <c r="K1466" s="84">
        <v>1</v>
      </c>
      <c r="L1466" s="84">
        <v>1</v>
      </c>
      <c r="M1466" s="84">
        <v>2</v>
      </c>
      <c r="N1466" s="85">
        <v>0</v>
      </c>
      <c r="O1466" s="86">
        <v>17641</v>
      </c>
    </row>
    <row r="1467" spans="1:15" ht="19">
      <c r="A1467" s="276"/>
      <c r="B1467" s="276"/>
      <c r="C1467" s="83" t="s">
        <v>7385</v>
      </c>
      <c r="D1467" s="83"/>
      <c r="E1467" s="84">
        <v>1</v>
      </c>
      <c r="F1467" s="84">
        <v>1</v>
      </c>
      <c r="G1467" s="84" t="s">
        <v>6213</v>
      </c>
      <c r="H1467" s="84" t="s">
        <v>6213</v>
      </c>
      <c r="I1467" s="84" t="s">
        <v>6213</v>
      </c>
      <c r="J1467" s="85" t="s">
        <v>6213</v>
      </c>
      <c r="K1467" s="84">
        <v>0</v>
      </c>
      <c r="L1467" s="84">
        <v>0</v>
      </c>
      <c r="M1467" s="84">
        <v>1</v>
      </c>
      <c r="N1467" s="85">
        <v>0</v>
      </c>
      <c r="O1467" s="86">
        <v>52048</v>
      </c>
    </row>
    <row r="1468" spans="1:15" ht="17">
      <c r="A1468" s="276"/>
      <c r="B1468" s="276"/>
      <c r="C1468" s="83" t="s">
        <v>3244</v>
      </c>
      <c r="D1468" s="83"/>
      <c r="E1468" s="84">
        <v>1</v>
      </c>
      <c r="F1468" s="84">
        <v>2</v>
      </c>
      <c r="G1468" s="84" t="s">
        <v>6213</v>
      </c>
      <c r="H1468" s="84" t="s">
        <v>6213</v>
      </c>
      <c r="I1468" s="84" t="s">
        <v>6213</v>
      </c>
      <c r="J1468" s="85" t="s">
        <v>6213</v>
      </c>
      <c r="K1468" s="84">
        <v>2</v>
      </c>
      <c r="L1468" s="84">
        <v>0</v>
      </c>
      <c r="M1468" s="84">
        <v>1</v>
      </c>
      <c r="N1468" s="85">
        <v>0</v>
      </c>
      <c r="O1468" s="86">
        <v>58120</v>
      </c>
    </row>
    <row r="1469" spans="1:15" ht="17">
      <c r="A1469" s="276"/>
      <c r="B1469" s="276"/>
      <c r="C1469" s="83" t="s">
        <v>6625</v>
      </c>
      <c r="D1469" s="83"/>
      <c r="E1469" s="84">
        <v>1</v>
      </c>
      <c r="F1469" s="84" t="s">
        <v>6213</v>
      </c>
      <c r="G1469" s="84" t="s">
        <v>6213</v>
      </c>
      <c r="H1469" s="84" t="s">
        <v>6213</v>
      </c>
      <c r="I1469" s="84" t="s">
        <v>6213</v>
      </c>
      <c r="J1469" s="85" t="s">
        <v>6213</v>
      </c>
      <c r="K1469" s="84">
        <v>0</v>
      </c>
      <c r="L1469" s="84">
        <v>1</v>
      </c>
      <c r="M1469" s="84">
        <v>0</v>
      </c>
      <c r="N1469" s="85">
        <v>0</v>
      </c>
      <c r="O1469" s="86">
        <v>20626</v>
      </c>
    </row>
    <row r="1470" spans="1:15" ht="17">
      <c r="A1470" s="276"/>
      <c r="B1470" s="276"/>
      <c r="C1470" s="83" t="s">
        <v>3245</v>
      </c>
      <c r="D1470" s="83"/>
      <c r="E1470" s="84">
        <v>1</v>
      </c>
      <c r="F1470" s="84">
        <v>1</v>
      </c>
      <c r="G1470" s="84" t="s">
        <v>6213</v>
      </c>
      <c r="H1470" s="84" t="s">
        <v>6213</v>
      </c>
      <c r="I1470" s="84" t="s">
        <v>6213</v>
      </c>
      <c r="J1470" s="85" t="s">
        <v>6213</v>
      </c>
      <c r="K1470" s="84">
        <v>1</v>
      </c>
      <c r="L1470" s="84">
        <v>0</v>
      </c>
      <c r="M1470" s="84">
        <v>1</v>
      </c>
      <c r="N1470" s="85">
        <v>0</v>
      </c>
      <c r="O1470" s="86">
        <v>263273</v>
      </c>
    </row>
    <row r="1471" spans="1:15" ht="17">
      <c r="A1471" s="276"/>
      <c r="B1471" s="276"/>
      <c r="C1471" s="83" t="s">
        <v>6626</v>
      </c>
      <c r="D1471" s="83"/>
      <c r="E1471" s="84">
        <v>2</v>
      </c>
      <c r="F1471" s="84" t="s">
        <v>6213</v>
      </c>
      <c r="G1471" s="84">
        <v>1</v>
      </c>
      <c r="H1471" s="84" t="s">
        <v>6213</v>
      </c>
      <c r="I1471" s="84" t="s">
        <v>6213</v>
      </c>
      <c r="J1471" s="85" t="s">
        <v>6213</v>
      </c>
      <c r="K1471" s="84">
        <v>1</v>
      </c>
      <c r="L1471" s="84">
        <v>1</v>
      </c>
      <c r="M1471" s="84">
        <v>1</v>
      </c>
      <c r="N1471" s="85">
        <v>0</v>
      </c>
      <c r="O1471" s="86">
        <v>9582</v>
      </c>
    </row>
    <row r="1472" spans="1:15" ht="17">
      <c r="A1472" s="276"/>
      <c r="B1472" s="276"/>
      <c r="C1472" s="83" t="s">
        <v>3246</v>
      </c>
      <c r="D1472" s="83"/>
      <c r="E1472" s="84">
        <v>1</v>
      </c>
      <c r="F1472" s="84" t="s">
        <v>6213</v>
      </c>
      <c r="G1472" s="84" t="s">
        <v>6213</v>
      </c>
      <c r="H1472" s="84" t="s">
        <v>6213</v>
      </c>
      <c r="I1472" s="84" t="s">
        <v>6213</v>
      </c>
      <c r="J1472" s="85">
        <v>1</v>
      </c>
      <c r="K1472" s="84">
        <v>0</v>
      </c>
      <c r="L1472" s="84">
        <v>0</v>
      </c>
      <c r="M1472" s="84">
        <v>2</v>
      </c>
      <c r="N1472" s="85">
        <v>0</v>
      </c>
      <c r="O1472" s="86">
        <v>41037</v>
      </c>
    </row>
    <row r="1473" spans="1:15" ht="17">
      <c r="A1473" s="276"/>
      <c r="B1473" s="276"/>
      <c r="C1473" s="83" t="s">
        <v>5841</v>
      </c>
      <c r="D1473" s="83"/>
      <c r="E1473" s="84">
        <v>1</v>
      </c>
      <c r="F1473" s="84" t="s">
        <v>6213</v>
      </c>
      <c r="G1473" s="84" t="s">
        <v>6213</v>
      </c>
      <c r="H1473" s="84" t="s">
        <v>6213</v>
      </c>
      <c r="I1473" s="84" t="s">
        <v>6213</v>
      </c>
      <c r="J1473" s="85" t="s">
        <v>6213</v>
      </c>
      <c r="K1473" s="84">
        <v>0</v>
      </c>
      <c r="L1473" s="84">
        <v>1</v>
      </c>
      <c r="M1473" s="84" t="s">
        <v>4218</v>
      </c>
      <c r="N1473" s="85">
        <v>0</v>
      </c>
      <c r="O1473" s="86">
        <v>29524</v>
      </c>
    </row>
    <row r="1474" spans="1:15" ht="19">
      <c r="A1474" s="276"/>
      <c r="B1474" s="276"/>
      <c r="C1474" s="83" t="s">
        <v>7386</v>
      </c>
      <c r="D1474" s="83"/>
      <c r="E1474" s="84">
        <v>3</v>
      </c>
      <c r="F1474" s="84">
        <v>12</v>
      </c>
      <c r="G1474" s="84">
        <v>1</v>
      </c>
      <c r="H1474" s="84" t="s">
        <v>6213</v>
      </c>
      <c r="I1474" s="84" t="s">
        <v>6213</v>
      </c>
      <c r="J1474" s="85" t="s">
        <v>6213</v>
      </c>
      <c r="K1474" s="84">
        <v>6</v>
      </c>
      <c r="L1474" s="84">
        <v>0</v>
      </c>
      <c r="M1474" s="84">
        <v>4</v>
      </c>
      <c r="N1474" s="85">
        <v>4</v>
      </c>
      <c r="O1474" s="86">
        <v>108023</v>
      </c>
    </row>
    <row r="1475" spans="1:15" ht="17">
      <c r="A1475" s="276"/>
      <c r="B1475" s="276"/>
      <c r="C1475" s="83" t="s">
        <v>6627</v>
      </c>
      <c r="D1475" s="83"/>
      <c r="E1475" s="84">
        <v>1</v>
      </c>
      <c r="F1475" s="84" t="s">
        <v>6213</v>
      </c>
      <c r="G1475" s="84">
        <v>1</v>
      </c>
      <c r="H1475" s="84" t="s">
        <v>6213</v>
      </c>
      <c r="I1475" s="84" t="s">
        <v>6213</v>
      </c>
      <c r="J1475" s="85" t="s">
        <v>6213</v>
      </c>
      <c r="K1475" s="84">
        <v>0</v>
      </c>
      <c r="L1475" s="84">
        <v>2</v>
      </c>
      <c r="M1475" s="84">
        <v>0</v>
      </c>
      <c r="N1475" s="85">
        <v>0</v>
      </c>
      <c r="O1475" s="86">
        <v>3788</v>
      </c>
    </row>
    <row r="1476" spans="1:15" ht="17">
      <c r="A1476" s="276"/>
      <c r="B1476" s="276"/>
      <c r="C1476" s="83" t="s">
        <v>3249</v>
      </c>
      <c r="D1476" s="83"/>
      <c r="E1476" s="84">
        <v>4</v>
      </c>
      <c r="F1476" s="84" t="s">
        <v>6213</v>
      </c>
      <c r="G1476" s="84" t="s">
        <v>6213</v>
      </c>
      <c r="H1476" s="84" t="s">
        <v>6213</v>
      </c>
      <c r="I1476" s="84" t="s">
        <v>6213</v>
      </c>
      <c r="J1476" s="85" t="s">
        <v>6213</v>
      </c>
      <c r="K1476" s="84">
        <v>1</v>
      </c>
      <c r="L1476" s="84">
        <v>1</v>
      </c>
      <c r="M1476" s="84">
        <v>0</v>
      </c>
      <c r="N1476" s="85">
        <v>2</v>
      </c>
      <c r="O1476" s="86">
        <v>42515</v>
      </c>
    </row>
    <row r="1477" spans="1:15" ht="17">
      <c r="A1477" s="276"/>
      <c r="B1477" s="276"/>
      <c r="C1477" s="83" t="s">
        <v>6264</v>
      </c>
      <c r="D1477" s="83"/>
      <c r="E1477" s="84" t="s">
        <v>6213</v>
      </c>
      <c r="F1477" s="84">
        <v>1</v>
      </c>
      <c r="G1477" s="84" t="s">
        <v>6213</v>
      </c>
      <c r="H1477" s="84" t="s">
        <v>6213</v>
      </c>
      <c r="I1477" s="84" t="s">
        <v>6213</v>
      </c>
      <c r="J1477" s="85" t="s">
        <v>6213</v>
      </c>
      <c r="K1477" s="84">
        <v>0</v>
      </c>
      <c r="L1477" s="84">
        <v>1</v>
      </c>
      <c r="M1477" s="84">
        <v>0</v>
      </c>
      <c r="N1477" s="85">
        <v>0</v>
      </c>
      <c r="O1477" s="86">
        <v>24343</v>
      </c>
    </row>
    <row r="1478" spans="1:15" ht="17">
      <c r="A1478" s="276"/>
      <c r="B1478" s="276"/>
      <c r="C1478" s="83" t="s">
        <v>6628</v>
      </c>
      <c r="D1478" s="83"/>
      <c r="E1478" s="84">
        <v>1</v>
      </c>
      <c r="F1478" s="84" t="s">
        <v>6213</v>
      </c>
      <c r="G1478" s="84" t="s">
        <v>6213</v>
      </c>
      <c r="H1478" s="84" t="s">
        <v>6213</v>
      </c>
      <c r="I1478" s="84" t="s">
        <v>6213</v>
      </c>
      <c r="J1478" s="85" t="s">
        <v>6213</v>
      </c>
      <c r="K1478" s="84">
        <v>0</v>
      </c>
      <c r="L1478" s="84">
        <v>0</v>
      </c>
      <c r="M1478" s="84">
        <v>0</v>
      </c>
      <c r="N1478" s="85">
        <v>1</v>
      </c>
      <c r="O1478" s="86">
        <v>5847</v>
      </c>
    </row>
    <row r="1479" spans="1:15" ht="17">
      <c r="A1479" s="276"/>
      <c r="B1479" s="276"/>
      <c r="C1479" s="83" t="s">
        <v>6629</v>
      </c>
      <c r="D1479" s="83"/>
      <c r="E1479" s="84" t="s">
        <v>6213</v>
      </c>
      <c r="F1479" s="84">
        <v>2</v>
      </c>
      <c r="G1479" s="84" t="s">
        <v>6213</v>
      </c>
      <c r="H1479" s="84" t="s">
        <v>6213</v>
      </c>
      <c r="I1479" s="84" t="s">
        <v>6213</v>
      </c>
      <c r="J1479" s="85" t="s">
        <v>6213</v>
      </c>
      <c r="K1479" s="84">
        <v>0</v>
      </c>
      <c r="L1479" s="84">
        <v>2</v>
      </c>
      <c r="M1479" s="84">
        <v>0</v>
      </c>
      <c r="N1479" s="85">
        <v>0</v>
      </c>
      <c r="O1479" s="86">
        <v>30175</v>
      </c>
    </row>
    <row r="1480" spans="1:15" ht="17">
      <c r="A1480" s="276"/>
      <c r="B1480" s="276"/>
      <c r="C1480" s="83" t="s">
        <v>6630</v>
      </c>
      <c r="D1480" s="83"/>
      <c r="E1480" s="84">
        <v>1</v>
      </c>
      <c r="F1480" s="84" t="s">
        <v>6213</v>
      </c>
      <c r="G1480" s="84" t="s">
        <v>6213</v>
      </c>
      <c r="H1480" s="84" t="s">
        <v>6213</v>
      </c>
      <c r="I1480" s="84" t="s">
        <v>6213</v>
      </c>
      <c r="J1480" s="85" t="s">
        <v>6213</v>
      </c>
      <c r="K1480" s="84">
        <v>1</v>
      </c>
      <c r="L1480" s="84">
        <v>0</v>
      </c>
      <c r="M1480" s="84">
        <v>0</v>
      </c>
      <c r="N1480" s="85">
        <v>0</v>
      </c>
      <c r="O1480" s="86">
        <v>8419</v>
      </c>
    </row>
    <row r="1481" spans="1:15" ht="17">
      <c r="A1481" s="276"/>
      <c r="B1481" s="276"/>
      <c r="C1481" s="83" t="s">
        <v>6631</v>
      </c>
      <c r="D1481" s="83"/>
      <c r="E1481" s="84">
        <v>3</v>
      </c>
      <c r="F1481" s="84" t="s">
        <v>6213</v>
      </c>
      <c r="G1481" s="84" t="s">
        <v>6213</v>
      </c>
      <c r="H1481" s="84" t="s">
        <v>6213</v>
      </c>
      <c r="I1481" s="84" t="s">
        <v>6213</v>
      </c>
      <c r="J1481" s="85" t="s">
        <v>6213</v>
      </c>
      <c r="K1481" s="84">
        <v>1</v>
      </c>
      <c r="L1481" s="84">
        <v>1</v>
      </c>
      <c r="M1481" s="84">
        <v>1</v>
      </c>
      <c r="N1481" s="85">
        <v>0</v>
      </c>
      <c r="O1481" s="86">
        <v>21177</v>
      </c>
    </row>
    <row r="1482" spans="1:15" ht="17">
      <c r="A1482" s="276"/>
      <c r="B1482" s="276"/>
      <c r="C1482" s="83" t="s">
        <v>6632</v>
      </c>
      <c r="D1482" s="83"/>
      <c r="E1482" s="84">
        <v>2</v>
      </c>
      <c r="F1482" s="84">
        <v>1</v>
      </c>
      <c r="G1482" s="84">
        <v>1</v>
      </c>
      <c r="H1482" s="84" t="s">
        <v>6213</v>
      </c>
      <c r="I1482" s="84" t="s">
        <v>6213</v>
      </c>
      <c r="J1482" s="85" t="s">
        <v>6213</v>
      </c>
      <c r="K1482" s="84">
        <v>2</v>
      </c>
      <c r="L1482" s="84">
        <v>1</v>
      </c>
      <c r="M1482" s="84">
        <v>1</v>
      </c>
      <c r="N1482" s="85">
        <v>0</v>
      </c>
      <c r="O1482" s="86">
        <v>12153</v>
      </c>
    </row>
    <row r="1483" spans="1:15" ht="19">
      <c r="A1483" s="276"/>
      <c r="B1483" s="276"/>
      <c r="C1483" s="83" t="s">
        <v>7387</v>
      </c>
      <c r="D1483" s="83"/>
      <c r="E1483" s="84">
        <v>1</v>
      </c>
      <c r="F1483" s="84">
        <v>1</v>
      </c>
      <c r="G1483" s="84">
        <v>1</v>
      </c>
      <c r="H1483" s="84" t="s">
        <v>6213</v>
      </c>
      <c r="I1483" s="84" t="s">
        <v>6213</v>
      </c>
      <c r="J1483" s="85" t="s">
        <v>6213</v>
      </c>
      <c r="K1483" s="84">
        <v>0</v>
      </c>
      <c r="L1483" s="84">
        <v>0</v>
      </c>
      <c r="M1483" s="84">
        <v>1</v>
      </c>
      <c r="N1483" s="85">
        <v>0</v>
      </c>
      <c r="O1483" s="86">
        <v>17850</v>
      </c>
    </row>
    <row r="1484" spans="1:15" ht="19">
      <c r="A1484" s="276"/>
      <c r="B1484" s="276"/>
      <c r="C1484" s="83" t="s">
        <v>7388</v>
      </c>
      <c r="D1484" s="83"/>
      <c r="E1484" s="84">
        <v>1</v>
      </c>
      <c r="F1484" s="84">
        <v>1</v>
      </c>
      <c r="G1484" s="84">
        <v>1</v>
      </c>
      <c r="H1484" s="84" t="s">
        <v>6213</v>
      </c>
      <c r="I1484" s="84" t="s">
        <v>6213</v>
      </c>
      <c r="J1484" s="85" t="s">
        <v>6213</v>
      </c>
      <c r="K1484" s="84">
        <v>0</v>
      </c>
      <c r="L1484" s="84">
        <v>0</v>
      </c>
      <c r="M1484" s="84" t="s">
        <v>4218</v>
      </c>
      <c r="N1484" s="85">
        <v>1</v>
      </c>
      <c r="O1484" s="86">
        <v>5796</v>
      </c>
    </row>
    <row r="1485" spans="1:15" ht="17">
      <c r="A1485" s="276"/>
      <c r="B1485" s="276"/>
      <c r="C1485" s="83" t="s">
        <v>3257</v>
      </c>
      <c r="D1485" s="83"/>
      <c r="E1485" s="84">
        <v>3</v>
      </c>
      <c r="F1485" s="84" t="s">
        <v>6213</v>
      </c>
      <c r="G1485" s="84" t="s">
        <v>6213</v>
      </c>
      <c r="H1485" s="84" t="s">
        <v>6213</v>
      </c>
      <c r="I1485" s="84" t="s">
        <v>6213</v>
      </c>
      <c r="J1485" s="85" t="s">
        <v>6213</v>
      </c>
      <c r="K1485" s="84">
        <v>2</v>
      </c>
      <c r="L1485" s="84">
        <v>1</v>
      </c>
      <c r="M1485" s="84">
        <v>0</v>
      </c>
      <c r="N1485" s="85" t="s">
        <v>4218</v>
      </c>
      <c r="O1485" s="86">
        <v>43856</v>
      </c>
    </row>
    <row r="1486" spans="1:15" ht="17">
      <c r="A1486" s="276"/>
      <c r="B1486" s="276"/>
      <c r="C1486" s="83" t="s">
        <v>3258</v>
      </c>
      <c r="D1486" s="83"/>
      <c r="E1486" s="84">
        <v>1</v>
      </c>
      <c r="F1486" s="84" t="s">
        <v>6213</v>
      </c>
      <c r="G1486" s="84" t="s">
        <v>6213</v>
      </c>
      <c r="H1486" s="84" t="s">
        <v>6213</v>
      </c>
      <c r="I1486" s="84" t="s">
        <v>6213</v>
      </c>
      <c r="J1486" s="85" t="s">
        <v>6213</v>
      </c>
      <c r="K1486" s="84">
        <v>0</v>
      </c>
      <c r="L1486" s="84">
        <v>1</v>
      </c>
      <c r="M1486" s="84">
        <v>0</v>
      </c>
      <c r="N1486" s="85">
        <v>0</v>
      </c>
      <c r="O1486" s="86">
        <v>8527</v>
      </c>
    </row>
    <row r="1487" spans="1:15" ht="17">
      <c r="A1487" s="276"/>
      <c r="B1487" s="276"/>
      <c r="C1487" s="83" t="s">
        <v>6633</v>
      </c>
      <c r="D1487" s="83"/>
      <c r="E1487" s="84">
        <v>1</v>
      </c>
      <c r="F1487" s="84" t="s">
        <v>6213</v>
      </c>
      <c r="G1487" s="84" t="s">
        <v>6213</v>
      </c>
      <c r="H1487" s="84" t="s">
        <v>6213</v>
      </c>
      <c r="I1487" s="84" t="s">
        <v>6213</v>
      </c>
      <c r="J1487" s="85" t="s">
        <v>6213</v>
      </c>
      <c r="K1487" s="84">
        <v>0</v>
      </c>
      <c r="L1487" s="84">
        <v>1</v>
      </c>
      <c r="M1487" s="84">
        <v>0</v>
      </c>
      <c r="N1487" s="85">
        <v>0</v>
      </c>
      <c r="O1487" s="86">
        <v>7325</v>
      </c>
    </row>
    <row r="1488" spans="1:15" ht="17">
      <c r="A1488" s="276"/>
      <c r="B1488" s="276"/>
      <c r="C1488" s="83" t="s">
        <v>6634</v>
      </c>
      <c r="D1488" s="83"/>
      <c r="E1488" s="84">
        <v>3</v>
      </c>
      <c r="F1488" s="84">
        <v>1</v>
      </c>
      <c r="G1488" s="84">
        <v>1</v>
      </c>
      <c r="H1488" s="84" t="s">
        <v>6213</v>
      </c>
      <c r="I1488" s="84" t="s">
        <v>6213</v>
      </c>
      <c r="J1488" s="85" t="s">
        <v>6213</v>
      </c>
      <c r="K1488" s="84">
        <v>2</v>
      </c>
      <c r="L1488" s="84">
        <v>2</v>
      </c>
      <c r="M1488" s="84">
        <v>1</v>
      </c>
      <c r="N1488" s="85">
        <v>0</v>
      </c>
      <c r="O1488" s="86">
        <v>18402</v>
      </c>
    </row>
    <row r="1489" spans="1:15" ht="19">
      <c r="A1489" s="276"/>
      <c r="B1489" s="276"/>
      <c r="C1489" s="83" t="s">
        <v>7389</v>
      </c>
      <c r="D1489" s="83"/>
      <c r="E1489" s="84">
        <v>4</v>
      </c>
      <c r="F1489" s="84" t="s">
        <v>6213</v>
      </c>
      <c r="G1489" s="84">
        <v>2</v>
      </c>
      <c r="H1489" s="84" t="s">
        <v>6213</v>
      </c>
      <c r="I1489" s="84" t="s">
        <v>6213</v>
      </c>
      <c r="J1489" s="85" t="s">
        <v>6213</v>
      </c>
      <c r="K1489" s="84">
        <v>0</v>
      </c>
      <c r="L1489" s="84">
        <v>1</v>
      </c>
      <c r="M1489" s="84">
        <v>1</v>
      </c>
      <c r="N1489" s="85">
        <v>3</v>
      </c>
      <c r="O1489" s="86">
        <v>39593</v>
      </c>
    </row>
    <row r="1490" spans="1:15" ht="17">
      <c r="A1490" s="276"/>
      <c r="B1490" s="276"/>
      <c r="C1490" s="83" t="s">
        <v>3261</v>
      </c>
      <c r="D1490" s="83"/>
      <c r="E1490" s="84">
        <v>3</v>
      </c>
      <c r="F1490" s="84" t="s">
        <v>6213</v>
      </c>
      <c r="G1490" s="84">
        <v>3</v>
      </c>
      <c r="H1490" s="84" t="s">
        <v>6213</v>
      </c>
      <c r="I1490" s="84" t="s">
        <v>6213</v>
      </c>
      <c r="J1490" s="85" t="s">
        <v>6213</v>
      </c>
      <c r="K1490" s="84">
        <v>1</v>
      </c>
      <c r="L1490" s="84">
        <v>4</v>
      </c>
      <c r="M1490" s="84">
        <v>0</v>
      </c>
      <c r="N1490" s="85">
        <v>1</v>
      </c>
      <c r="O1490" s="86">
        <v>23433</v>
      </c>
    </row>
    <row r="1491" spans="1:15" ht="19">
      <c r="A1491" s="276"/>
      <c r="B1491" s="276"/>
      <c r="C1491" s="83" t="s">
        <v>7390</v>
      </c>
      <c r="D1491" s="83"/>
      <c r="E1491" s="84">
        <v>4</v>
      </c>
      <c r="F1491" s="84">
        <v>5</v>
      </c>
      <c r="G1491" s="84" t="s">
        <v>6213</v>
      </c>
      <c r="H1491" s="84" t="s">
        <v>6213</v>
      </c>
      <c r="I1491" s="84" t="s">
        <v>6213</v>
      </c>
      <c r="J1491" s="85" t="s">
        <v>6213</v>
      </c>
      <c r="K1491" s="84">
        <v>0</v>
      </c>
      <c r="L1491" s="84">
        <v>2</v>
      </c>
      <c r="M1491" s="84">
        <v>2</v>
      </c>
      <c r="N1491" s="85">
        <v>3</v>
      </c>
      <c r="O1491" s="86">
        <v>65170</v>
      </c>
    </row>
    <row r="1492" spans="1:15" ht="17">
      <c r="A1492" s="276"/>
      <c r="B1492" s="276"/>
      <c r="C1492" s="83" t="s">
        <v>6635</v>
      </c>
      <c r="D1492" s="83"/>
      <c r="E1492" s="84" t="s">
        <v>6213</v>
      </c>
      <c r="F1492" s="84">
        <v>1</v>
      </c>
      <c r="G1492" s="84" t="s">
        <v>6213</v>
      </c>
      <c r="H1492" s="84" t="s">
        <v>6213</v>
      </c>
      <c r="I1492" s="84" t="s">
        <v>6213</v>
      </c>
      <c r="J1492" s="85" t="s">
        <v>6213</v>
      </c>
      <c r="K1492" s="84">
        <v>0</v>
      </c>
      <c r="L1492" s="84">
        <v>1</v>
      </c>
      <c r="M1492" s="84">
        <v>0</v>
      </c>
      <c r="N1492" s="85">
        <v>0</v>
      </c>
      <c r="O1492" s="86">
        <v>20053</v>
      </c>
    </row>
    <row r="1493" spans="1:15" ht="17">
      <c r="A1493" s="276"/>
      <c r="B1493" s="276"/>
      <c r="C1493" s="83" t="s">
        <v>6636</v>
      </c>
      <c r="D1493" s="83"/>
      <c r="E1493" s="84">
        <v>1</v>
      </c>
      <c r="F1493" s="84" t="s">
        <v>6213</v>
      </c>
      <c r="G1493" s="84" t="s">
        <v>6213</v>
      </c>
      <c r="H1493" s="84" t="s">
        <v>6213</v>
      </c>
      <c r="I1493" s="84" t="s">
        <v>6213</v>
      </c>
      <c r="J1493" s="85" t="s">
        <v>6213</v>
      </c>
      <c r="K1493" s="84">
        <v>0</v>
      </c>
      <c r="L1493" s="84">
        <v>0</v>
      </c>
      <c r="M1493" s="84">
        <v>0</v>
      </c>
      <c r="N1493" s="85">
        <v>1</v>
      </c>
      <c r="O1493" s="86">
        <v>27272</v>
      </c>
    </row>
    <row r="1494" spans="1:15" ht="17">
      <c r="A1494" s="276"/>
      <c r="B1494" s="276"/>
      <c r="C1494" s="83" t="s">
        <v>3265</v>
      </c>
      <c r="D1494" s="83"/>
      <c r="E1494" s="84">
        <v>1</v>
      </c>
      <c r="F1494" s="84" t="s">
        <v>6213</v>
      </c>
      <c r="G1494" s="84" t="s">
        <v>6213</v>
      </c>
      <c r="H1494" s="84" t="s">
        <v>6213</v>
      </c>
      <c r="I1494" s="84" t="s">
        <v>6213</v>
      </c>
      <c r="J1494" s="85" t="s">
        <v>6213</v>
      </c>
      <c r="K1494" s="84">
        <v>0</v>
      </c>
      <c r="L1494" s="84">
        <v>1</v>
      </c>
      <c r="M1494" s="84" t="s">
        <v>4218</v>
      </c>
      <c r="N1494" s="85" t="s">
        <v>4218</v>
      </c>
      <c r="O1494" s="86">
        <v>3235</v>
      </c>
    </row>
    <row r="1495" spans="1:15" ht="17">
      <c r="A1495" s="276"/>
      <c r="B1495" s="276"/>
      <c r="C1495" s="83" t="s">
        <v>6637</v>
      </c>
      <c r="D1495" s="83"/>
      <c r="E1495" s="84">
        <v>1</v>
      </c>
      <c r="F1495" s="84" t="s">
        <v>6213</v>
      </c>
      <c r="G1495" s="84">
        <v>1</v>
      </c>
      <c r="H1495" s="84" t="s">
        <v>6213</v>
      </c>
      <c r="I1495" s="84" t="s">
        <v>6213</v>
      </c>
      <c r="J1495" s="85" t="s">
        <v>6213</v>
      </c>
      <c r="K1495" s="84">
        <v>0</v>
      </c>
      <c r="L1495" s="84">
        <v>2</v>
      </c>
      <c r="M1495" s="84">
        <v>0</v>
      </c>
      <c r="N1495" s="85">
        <v>0</v>
      </c>
      <c r="O1495" s="86">
        <v>36893</v>
      </c>
    </row>
    <row r="1496" spans="1:15" ht="19">
      <c r="A1496" s="276"/>
      <c r="B1496" s="276"/>
      <c r="C1496" s="83" t="s">
        <v>7391</v>
      </c>
      <c r="D1496" s="83"/>
      <c r="E1496" s="84">
        <v>3</v>
      </c>
      <c r="F1496" s="84">
        <v>2</v>
      </c>
      <c r="G1496" s="84">
        <v>1</v>
      </c>
      <c r="H1496" s="84" t="s">
        <v>6213</v>
      </c>
      <c r="I1496" s="84">
        <v>1</v>
      </c>
      <c r="J1496" s="85" t="s">
        <v>6213</v>
      </c>
      <c r="K1496" s="84">
        <v>1</v>
      </c>
      <c r="L1496" s="84">
        <v>0</v>
      </c>
      <c r="M1496" s="84">
        <v>2</v>
      </c>
      <c r="N1496" s="85">
        <v>0</v>
      </c>
      <c r="O1496" s="86">
        <v>45653</v>
      </c>
    </row>
    <row r="1497" spans="1:15" ht="19">
      <c r="A1497" s="276"/>
      <c r="B1497" s="276"/>
      <c r="C1497" s="83" t="s">
        <v>7392</v>
      </c>
      <c r="D1497" s="83"/>
      <c r="E1497" s="84">
        <v>5</v>
      </c>
      <c r="F1497" s="84">
        <v>3</v>
      </c>
      <c r="G1497" s="84">
        <v>1</v>
      </c>
      <c r="H1497" s="84" t="s">
        <v>6213</v>
      </c>
      <c r="I1497" s="84" t="s">
        <v>6213</v>
      </c>
      <c r="J1497" s="85" t="s">
        <v>6213</v>
      </c>
      <c r="K1497" s="84">
        <v>4</v>
      </c>
      <c r="L1497" s="84">
        <v>3</v>
      </c>
      <c r="M1497" s="84">
        <v>0</v>
      </c>
      <c r="N1497" s="85">
        <v>0</v>
      </c>
      <c r="O1497" s="86">
        <v>38621</v>
      </c>
    </row>
    <row r="1498" spans="1:15" ht="17">
      <c r="A1498" s="276"/>
      <c r="B1498" s="276"/>
      <c r="C1498" s="83" t="s">
        <v>6638</v>
      </c>
      <c r="D1498" s="83"/>
      <c r="E1498" s="84">
        <v>2</v>
      </c>
      <c r="F1498" s="84">
        <v>1</v>
      </c>
      <c r="G1498" s="84" t="s">
        <v>6213</v>
      </c>
      <c r="H1498" s="84" t="s">
        <v>6213</v>
      </c>
      <c r="I1498" s="84" t="s">
        <v>6213</v>
      </c>
      <c r="J1498" s="85" t="s">
        <v>6213</v>
      </c>
      <c r="K1498" s="84">
        <v>2</v>
      </c>
      <c r="L1498" s="84">
        <v>0</v>
      </c>
      <c r="M1498" s="84">
        <v>1</v>
      </c>
      <c r="N1498" s="85">
        <v>0</v>
      </c>
      <c r="O1498" s="86">
        <v>23268</v>
      </c>
    </row>
    <row r="1499" spans="1:15" ht="17">
      <c r="A1499" s="276"/>
      <c r="B1499" s="276"/>
      <c r="C1499" s="83" t="s">
        <v>6639</v>
      </c>
      <c r="D1499" s="83"/>
      <c r="E1499" s="84">
        <v>1</v>
      </c>
      <c r="F1499" s="84" t="s">
        <v>6213</v>
      </c>
      <c r="G1499" s="84" t="s">
        <v>6213</v>
      </c>
      <c r="H1499" s="84" t="s">
        <v>6213</v>
      </c>
      <c r="I1499" s="84" t="s">
        <v>6213</v>
      </c>
      <c r="J1499" s="85" t="s">
        <v>6213</v>
      </c>
      <c r="K1499" s="84">
        <v>0</v>
      </c>
      <c r="L1499" s="84">
        <v>0</v>
      </c>
      <c r="M1499" s="84">
        <v>0</v>
      </c>
      <c r="N1499" s="85">
        <v>1</v>
      </c>
      <c r="O1499" s="86">
        <v>8643</v>
      </c>
    </row>
    <row r="1500" spans="1:15" ht="17">
      <c r="A1500" s="276"/>
      <c r="B1500" s="276"/>
      <c r="C1500" s="83" t="s">
        <v>3582</v>
      </c>
      <c r="D1500" s="83"/>
      <c r="E1500" s="84">
        <v>1</v>
      </c>
      <c r="F1500" s="84" t="s">
        <v>6213</v>
      </c>
      <c r="G1500" s="84" t="s">
        <v>6213</v>
      </c>
      <c r="H1500" s="84" t="s">
        <v>6213</v>
      </c>
      <c r="I1500" s="84" t="s">
        <v>6213</v>
      </c>
      <c r="J1500" s="85" t="s">
        <v>6213</v>
      </c>
      <c r="K1500" s="84">
        <v>0</v>
      </c>
      <c r="L1500" s="84">
        <v>0</v>
      </c>
      <c r="M1500" s="84">
        <v>1</v>
      </c>
      <c r="N1500" s="85">
        <v>0</v>
      </c>
      <c r="O1500" s="86">
        <v>20982</v>
      </c>
    </row>
    <row r="1501" spans="1:15" ht="17">
      <c r="A1501" s="276"/>
      <c r="B1501" s="276"/>
      <c r="C1501" s="83" t="s">
        <v>6640</v>
      </c>
      <c r="D1501" s="83"/>
      <c r="E1501" s="84">
        <v>4</v>
      </c>
      <c r="F1501" s="84" t="s">
        <v>6213</v>
      </c>
      <c r="G1501" s="84" t="s">
        <v>6213</v>
      </c>
      <c r="H1501" s="84" t="s">
        <v>6213</v>
      </c>
      <c r="I1501" s="84" t="s">
        <v>6213</v>
      </c>
      <c r="J1501" s="85" t="s">
        <v>6213</v>
      </c>
      <c r="K1501" s="84">
        <v>0</v>
      </c>
      <c r="L1501" s="84">
        <v>0</v>
      </c>
      <c r="M1501" s="84">
        <v>2</v>
      </c>
      <c r="N1501" s="85">
        <v>2</v>
      </c>
      <c r="O1501" s="86">
        <v>41179</v>
      </c>
    </row>
    <row r="1502" spans="1:15" ht="17">
      <c r="A1502" s="276"/>
      <c r="B1502" s="276"/>
      <c r="C1502" s="83" t="s">
        <v>6641</v>
      </c>
      <c r="D1502" s="83"/>
      <c r="E1502" s="84" t="s">
        <v>6213</v>
      </c>
      <c r="F1502" s="84" t="s">
        <v>6213</v>
      </c>
      <c r="G1502" s="84">
        <v>1</v>
      </c>
      <c r="H1502" s="84" t="s">
        <v>6213</v>
      </c>
      <c r="I1502" s="84" t="s">
        <v>6213</v>
      </c>
      <c r="J1502" s="85" t="s">
        <v>6213</v>
      </c>
      <c r="K1502" s="84">
        <v>0</v>
      </c>
      <c r="L1502" s="84">
        <v>1</v>
      </c>
      <c r="M1502" s="84">
        <v>0</v>
      </c>
      <c r="N1502" s="85">
        <v>0</v>
      </c>
      <c r="O1502" s="86">
        <v>27320</v>
      </c>
    </row>
    <row r="1503" spans="1:15" ht="19">
      <c r="A1503" s="276"/>
      <c r="B1503" s="276"/>
      <c r="C1503" s="83" t="s">
        <v>7393</v>
      </c>
      <c r="D1503" s="83"/>
      <c r="E1503" s="84">
        <v>1</v>
      </c>
      <c r="F1503" s="84">
        <v>2</v>
      </c>
      <c r="G1503" s="84">
        <v>3</v>
      </c>
      <c r="H1503" s="84" t="s">
        <v>6213</v>
      </c>
      <c r="I1503" s="84">
        <v>1</v>
      </c>
      <c r="J1503" s="85">
        <v>1</v>
      </c>
      <c r="K1503" s="84">
        <v>0</v>
      </c>
      <c r="L1503" s="84">
        <v>4</v>
      </c>
      <c r="M1503" s="84">
        <v>1</v>
      </c>
      <c r="N1503" s="85">
        <v>2</v>
      </c>
      <c r="O1503" s="86">
        <v>55701</v>
      </c>
    </row>
    <row r="1504" spans="1:15" ht="17">
      <c r="A1504" s="276"/>
      <c r="B1504" s="276"/>
      <c r="C1504" s="83" t="s">
        <v>3271</v>
      </c>
      <c r="D1504" s="83"/>
      <c r="E1504" s="84" t="s">
        <v>6213</v>
      </c>
      <c r="F1504" s="84">
        <v>1</v>
      </c>
      <c r="G1504" s="84" t="s">
        <v>6213</v>
      </c>
      <c r="H1504" s="84" t="s">
        <v>6213</v>
      </c>
      <c r="I1504" s="84" t="s">
        <v>6213</v>
      </c>
      <c r="J1504" s="85" t="s">
        <v>6213</v>
      </c>
      <c r="K1504" s="84">
        <v>1</v>
      </c>
      <c r="L1504" s="84">
        <v>0</v>
      </c>
      <c r="M1504" s="84">
        <v>0</v>
      </c>
      <c r="N1504" s="85">
        <v>0</v>
      </c>
      <c r="O1504" s="86">
        <v>13741</v>
      </c>
    </row>
    <row r="1505" spans="1:15" ht="19">
      <c r="A1505" s="276"/>
      <c r="B1505" s="276"/>
      <c r="C1505" s="83" t="s">
        <v>7394</v>
      </c>
      <c r="D1505" s="83"/>
      <c r="E1505" s="84">
        <v>1</v>
      </c>
      <c r="F1505" s="84">
        <v>1</v>
      </c>
      <c r="G1505" s="84" t="s">
        <v>6213</v>
      </c>
      <c r="H1505" s="84" t="s">
        <v>6213</v>
      </c>
      <c r="I1505" s="84" t="s">
        <v>6213</v>
      </c>
      <c r="J1505" s="85" t="s">
        <v>6213</v>
      </c>
      <c r="K1505" s="84">
        <v>0</v>
      </c>
      <c r="L1505" s="84">
        <v>0</v>
      </c>
      <c r="M1505" s="84">
        <v>1</v>
      </c>
      <c r="N1505" s="85">
        <v>0</v>
      </c>
      <c r="O1505" s="86">
        <v>60567</v>
      </c>
    </row>
    <row r="1506" spans="1:15" ht="17">
      <c r="A1506" s="276"/>
      <c r="B1506" s="276"/>
      <c r="C1506" s="83" t="s">
        <v>3273</v>
      </c>
      <c r="D1506" s="83"/>
      <c r="E1506" s="84">
        <v>1</v>
      </c>
      <c r="F1506" s="84" t="s">
        <v>6213</v>
      </c>
      <c r="G1506" s="84" t="s">
        <v>6213</v>
      </c>
      <c r="H1506" s="84" t="s">
        <v>6213</v>
      </c>
      <c r="I1506" s="84" t="s">
        <v>6213</v>
      </c>
      <c r="J1506" s="85" t="s">
        <v>6213</v>
      </c>
      <c r="K1506" s="84">
        <v>0</v>
      </c>
      <c r="L1506" s="84">
        <v>1</v>
      </c>
      <c r="M1506" s="84" t="s">
        <v>4218</v>
      </c>
      <c r="N1506" s="85">
        <v>0</v>
      </c>
      <c r="O1506" s="86">
        <v>7979</v>
      </c>
    </row>
    <row r="1507" spans="1:15" ht="17">
      <c r="A1507" s="276"/>
      <c r="B1507" s="276"/>
      <c r="C1507" s="83" t="s">
        <v>5843</v>
      </c>
      <c r="D1507" s="83"/>
      <c r="E1507" s="84">
        <v>2</v>
      </c>
      <c r="F1507" s="84" t="s">
        <v>6213</v>
      </c>
      <c r="G1507" s="84" t="s">
        <v>6213</v>
      </c>
      <c r="H1507" s="84" t="s">
        <v>6213</v>
      </c>
      <c r="I1507" s="84" t="s">
        <v>6213</v>
      </c>
      <c r="J1507" s="85" t="s">
        <v>6213</v>
      </c>
      <c r="K1507" s="84">
        <v>0</v>
      </c>
      <c r="L1507" s="84">
        <v>1</v>
      </c>
      <c r="M1507" s="84">
        <v>0</v>
      </c>
      <c r="N1507" s="85">
        <v>1</v>
      </c>
      <c r="O1507" s="86">
        <v>21279</v>
      </c>
    </row>
    <row r="1508" spans="1:15" ht="17">
      <c r="A1508" s="276"/>
      <c r="B1508" s="276"/>
      <c r="C1508" s="83" t="s">
        <v>3276</v>
      </c>
      <c r="D1508" s="83"/>
      <c r="E1508" s="84">
        <v>1</v>
      </c>
      <c r="F1508" s="84" t="s">
        <v>6213</v>
      </c>
      <c r="G1508" s="84" t="s">
        <v>6213</v>
      </c>
      <c r="H1508" s="84" t="s">
        <v>6213</v>
      </c>
      <c r="I1508" s="84" t="s">
        <v>6213</v>
      </c>
      <c r="J1508" s="85" t="s">
        <v>6213</v>
      </c>
      <c r="K1508" s="84">
        <v>0</v>
      </c>
      <c r="L1508" s="84" t="s">
        <v>4218</v>
      </c>
      <c r="M1508" s="84">
        <v>1</v>
      </c>
      <c r="N1508" s="85">
        <v>0</v>
      </c>
      <c r="O1508" s="86">
        <v>4955</v>
      </c>
    </row>
    <row r="1509" spans="1:15" ht="19">
      <c r="A1509" s="276"/>
      <c r="B1509" s="276"/>
      <c r="C1509" s="83" t="s">
        <v>7395</v>
      </c>
      <c r="D1509" s="83"/>
      <c r="E1509" s="84">
        <v>3</v>
      </c>
      <c r="F1509" s="84">
        <v>3</v>
      </c>
      <c r="G1509" s="84" t="s">
        <v>6213</v>
      </c>
      <c r="H1509" s="84" t="s">
        <v>6213</v>
      </c>
      <c r="I1509" s="84" t="s">
        <v>6213</v>
      </c>
      <c r="J1509" s="85" t="s">
        <v>6213</v>
      </c>
      <c r="K1509" s="84">
        <v>0</v>
      </c>
      <c r="L1509" s="84">
        <v>1</v>
      </c>
      <c r="M1509" s="84">
        <v>2</v>
      </c>
      <c r="N1509" s="85">
        <v>0</v>
      </c>
      <c r="O1509" s="86">
        <v>28408</v>
      </c>
    </row>
    <row r="1510" spans="1:15" ht="17">
      <c r="A1510" s="276"/>
      <c r="B1510" s="276"/>
      <c r="C1510" s="83" t="s">
        <v>2980</v>
      </c>
      <c r="D1510" s="83"/>
      <c r="E1510" s="84" t="s">
        <v>6213</v>
      </c>
      <c r="F1510" s="84">
        <v>2</v>
      </c>
      <c r="G1510" s="84" t="s">
        <v>6213</v>
      </c>
      <c r="H1510" s="84" t="s">
        <v>6213</v>
      </c>
      <c r="I1510" s="84" t="s">
        <v>6213</v>
      </c>
      <c r="J1510" s="85" t="s">
        <v>6213</v>
      </c>
      <c r="K1510" s="84">
        <v>1</v>
      </c>
      <c r="L1510" s="84">
        <v>1</v>
      </c>
      <c r="M1510" s="84">
        <v>0</v>
      </c>
      <c r="N1510" s="85">
        <v>0</v>
      </c>
      <c r="O1510" s="86">
        <v>12929</v>
      </c>
    </row>
    <row r="1511" spans="1:15" ht="17">
      <c r="A1511" s="276"/>
      <c r="B1511" s="276"/>
      <c r="C1511" s="83" t="s">
        <v>6642</v>
      </c>
      <c r="D1511" s="83"/>
      <c r="E1511" s="84">
        <v>1</v>
      </c>
      <c r="F1511" s="84" t="s">
        <v>6213</v>
      </c>
      <c r="G1511" s="84" t="s">
        <v>6213</v>
      </c>
      <c r="H1511" s="84" t="s">
        <v>6213</v>
      </c>
      <c r="I1511" s="84" t="s">
        <v>6213</v>
      </c>
      <c r="J1511" s="85" t="s">
        <v>6213</v>
      </c>
      <c r="K1511" s="84">
        <v>0</v>
      </c>
      <c r="L1511" s="84">
        <v>1</v>
      </c>
      <c r="M1511" s="84">
        <v>0</v>
      </c>
      <c r="N1511" s="85">
        <v>0</v>
      </c>
      <c r="O1511" s="86">
        <v>10893</v>
      </c>
    </row>
    <row r="1512" spans="1:15" ht="19">
      <c r="A1512" s="276"/>
      <c r="B1512" s="276"/>
      <c r="C1512" s="83" t="s">
        <v>7396</v>
      </c>
      <c r="D1512" s="83"/>
      <c r="E1512" s="84">
        <v>1</v>
      </c>
      <c r="F1512" s="84">
        <v>2</v>
      </c>
      <c r="G1512" s="84" t="s">
        <v>6213</v>
      </c>
      <c r="H1512" s="84" t="s">
        <v>6213</v>
      </c>
      <c r="I1512" s="84" t="s">
        <v>6213</v>
      </c>
      <c r="J1512" s="85" t="s">
        <v>6213</v>
      </c>
      <c r="K1512" s="84">
        <v>0</v>
      </c>
      <c r="L1512" s="84">
        <v>1</v>
      </c>
      <c r="M1512" s="84">
        <v>1</v>
      </c>
      <c r="N1512" s="85">
        <v>0</v>
      </c>
      <c r="O1512" s="86">
        <v>26462</v>
      </c>
    </row>
    <row r="1513" spans="1:15" ht="19">
      <c r="A1513" s="276"/>
      <c r="B1513" s="276"/>
      <c r="C1513" s="83" t="s">
        <v>7397</v>
      </c>
      <c r="D1513" s="83"/>
      <c r="E1513" s="84">
        <v>2</v>
      </c>
      <c r="F1513" s="84">
        <v>1</v>
      </c>
      <c r="G1513" s="84" t="s">
        <v>6213</v>
      </c>
      <c r="H1513" s="84" t="s">
        <v>6213</v>
      </c>
      <c r="I1513" s="84" t="s">
        <v>6213</v>
      </c>
      <c r="J1513" s="85" t="s">
        <v>6213</v>
      </c>
      <c r="K1513" s="84">
        <v>0</v>
      </c>
      <c r="L1513" s="84">
        <v>0</v>
      </c>
      <c r="M1513" s="84">
        <v>2</v>
      </c>
      <c r="N1513" s="85">
        <v>0</v>
      </c>
      <c r="O1513" s="86">
        <v>65537</v>
      </c>
    </row>
    <row r="1514" spans="1:15" ht="19">
      <c r="A1514" s="276"/>
      <c r="B1514" s="276"/>
      <c r="C1514" s="83" t="s">
        <v>7398</v>
      </c>
      <c r="D1514" s="83"/>
      <c r="E1514" s="84">
        <v>4</v>
      </c>
      <c r="F1514" s="84">
        <v>1</v>
      </c>
      <c r="G1514" s="84">
        <v>2</v>
      </c>
      <c r="H1514" s="84" t="s">
        <v>6213</v>
      </c>
      <c r="I1514" s="84">
        <v>1</v>
      </c>
      <c r="J1514" s="85" t="s">
        <v>6213</v>
      </c>
      <c r="K1514" s="84">
        <v>1</v>
      </c>
      <c r="L1514" s="84">
        <v>1</v>
      </c>
      <c r="M1514" s="84">
        <v>0</v>
      </c>
      <c r="N1514" s="85">
        <v>5</v>
      </c>
      <c r="O1514" s="86">
        <v>26222</v>
      </c>
    </row>
    <row r="1515" spans="1:15" ht="19">
      <c r="A1515" s="276"/>
      <c r="B1515" s="276"/>
      <c r="C1515" s="83" t="s">
        <v>7399</v>
      </c>
      <c r="D1515" s="83"/>
      <c r="E1515" s="84">
        <v>1</v>
      </c>
      <c r="F1515" s="84">
        <v>1</v>
      </c>
      <c r="G1515" s="84">
        <v>1</v>
      </c>
      <c r="H1515" s="84" t="s">
        <v>6213</v>
      </c>
      <c r="I1515" s="84" t="s">
        <v>6213</v>
      </c>
      <c r="J1515" s="85">
        <v>1</v>
      </c>
      <c r="K1515" s="84">
        <v>1</v>
      </c>
      <c r="L1515" s="84">
        <v>1</v>
      </c>
      <c r="M1515" s="84">
        <v>1</v>
      </c>
      <c r="N1515" s="85">
        <v>0</v>
      </c>
      <c r="O1515" s="86">
        <v>69610</v>
      </c>
    </row>
    <row r="1516" spans="1:15" ht="17">
      <c r="A1516" s="276"/>
      <c r="B1516" s="276"/>
      <c r="C1516" s="83" t="s">
        <v>3283</v>
      </c>
      <c r="D1516" s="83"/>
      <c r="E1516" s="84" t="s">
        <v>6213</v>
      </c>
      <c r="F1516" s="84">
        <v>1</v>
      </c>
      <c r="G1516" s="84" t="s">
        <v>6213</v>
      </c>
      <c r="H1516" s="84" t="s">
        <v>6213</v>
      </c>
      <c r="I1516" s="84" t="s">
        <v>6213</v>
      </c>
      <c r="J1516" s="85" t="s">
        <v>6213</v>
      </c>
      <c r="K1516" s="84">
        <v>1</v>
      </c>
      <c r="L1516" s="84">
        <v>0</v>
      </c>
      <c r="M1516" s="84">
        <v>0</v>
      </c>
      <c r="N1516" s="85">
        <v>0</v>
      </c>
      <c r="O1516" s="86">
        <v>144947</v>
      </c>
    </row>
    <row r="1517" spans="1:15" ht="17">
      <c r="A1517" s="276"/>
      <c r="B1517" s="276"/>
      <c r="C1517" s="83" t="s">
        <v>3284</v>
      </c>
      <c r="D1517" s="83"/>
      <c r="E1517" s="84">
        <v>1</v>
      </c>
      <c r="F1517" s="84" t="s">
        <v>6213</v>
      </c>
      <c r="G1517" s="84" t="s">
        <v>6213</v>
      </c>
      <c r="H1517" s="84" t="s">
        <v>6213</v>
      </c>
      <c r="I1517" s="84" t="s">
        <v>6213</v>
      </c>
      <c r="J1517" s="85" t="s">
        <v>6213</v>
      </c>
      <c r="K1517" s="84">
        <v>0</v>
      </c>
      <c r="L1517" s="84">
        <v>0</v>
      </c>
      <c r="M1517" s="84">
        <v>1</v>
      </c>
      <c r="N1517" s="85">
        <v>0</v>
      </c>
      <c r="O1517" s="86">
        <v>26875</v>
      </c>
    </row>
    <row r="1518" spans="1:15" ht="17">
      <c r="A1518" s="276"/>
      <c r="B1518" s="276"/>
      <c r="C1518" s="83" t="s">
        <v>3285</v>
      </c>
      <c r="D1518" s="83"/>
      <c r="E1518" s="84">
        <v>1</v>
      </c>
      <c r="F1518" s="84" t="s">
        <v>6213</v>
      </c>
      <c r="G1518" s="84" t="s">
        <v>6213</v>
      </c>
      <c r="H1518" s="84" t="s">
        <v>6213</v>
      </c>
      <c r="I1518" s="84" t="s">
        <v>6213</v>
      </c>
      <c r="J1518" s="85" t="s">
        <v>6213</v>
      </c>
      <c r="K1518" s="84">
        <v>0</v>
      </c>
      <c r="L1518" s="84">
        <v>0</v>
      </c>
      <c r="M1518" s="84">
        <v>1</v>
      </c>
      <c r="N1518" s="85">
        <v>0</v>
      </c>
      <c r="O1518" s="86">
        <v>2575</v>
      </c>
    </row>
    <row r="1519" spans="1:15" ht="17">
      <c r="A1519" s="276"/>
      <c r="B1519" s="276"/>
      <c r="C1519" s="83" t="s">
        <v>3286</v>
      </c>
      <c r="D1519" s="83"/>
      <c r="E1519" s="84">
        <v>2</v>
      </c>
      <c r="F1519" s="84" t="s">
        <v>6213</v>
      </c>
      <c r="G1519" s="84" t="s">
        <v>6213</v>
      </c>
      <c r="H1519" s="84" t="s">
        <v>6213</v>
      </c>
      <c r="I1519" s="84" t="s">
        <v>6213</v>
      </c>
      <c r="J1519" s="85" t="s">
        <v>6213</v>
      </c>
      <c r="K1519" s="84">
        <v>0</v>
      </c>
      <c r="L1519" s="84">
        <v>1</v>
      </c>
      <c r="M1519" s="84">
        <v>1</v>
      </c>
      <c r="N1519" s="85">
        <v>0</v>
      </c>
      <c r="O1519" s="86">
        <v>35698</v>
      </c>
    </row>
    <row r="1520" spans="1:15" ht="17">
      <c r="A1520" s="276"/>
      <c r="B1520" s="276"/>
      <c r="C1520" s="83" t="s">
        <v>6643</v>
      </c>
      <c r="D1520" s="83"/>
      <c r="E1520" s="84">
        <v>1</v>
      </c>
      <c r="F1520" s="84" t="s">
        <v>6213</v>
      </c>
      <c r="G1520" s="84" t="s">
        <v>6213</v>
      </c>
      <c r="H1520" s="84" t="s">
        <v>6213</v>
      </c>
      <c r="I1520" s="84" t="s">
        <v>6213</v>
      </c>
      <c r="J1520" s="85" t="s">
        <v>6213</v>
      </c>
      <c r="K1520" s="84">
        <v>0</v>
      </c>
      <c r="L1520" s="84">
        <v>0</v>
      </c>
      <c r="M1520" s="84">
        <v>0</v>
      </c>
      <c r="N1520" s="85">
        <v>1</v>
      </c>
      <c r="O1520" s="86">
        <v>12315</v>
      </c>
    </row>
    <row r="1521" spans="1:15" ht="19">
      <c r="A1521" s="276"/>
      <c r="B1521" s="276"/>
      <c r="C1521" s="83" t="s">
        <v>7400</v>
      </c>
      <c r="D1521" s="83"/>
      <c r="E1521" s="84" t="s">
        <v>6213</v>
      </c>
      <c r="F1521" s="84">
        <v>1</v>
      </c>
      <c r="G1521" s="84">
        <v>1</v>
      </c>
      <c r="H1521" s="84" t="s">
        <v>6213</v>
      </c>
      <c r="I1521" s="84" t="s">
        <v>6213</v>
      </c>
      <c r="J1521" s="85">
        <v>1</v>
      </c>
      <c r="K1521" s="84">
        <v>0</v>
      </c>
      <c r="L1521" s="84">
        <v>1</v>
      </c>
      <c r="M1521" s="84" t="s">
        <v>4218</v>
      </c>
      <c r="N1521" s="85">
        <v>1</v>
      </c>
      <c r="O1521" s="86">
        <v>14887</v>
      </c>
    </row>
    <row r="1522" spans="1:15" ht="17">
      <c r="A1522" s="276"/>
      <c r="B1522" s="276"/>
      <c r="C1522" s="83" t="s">
        <v>3288</v>
      </c>
      <c r="D1522" s="83"/>
      <c r="E1522" s="84">
        <v>1</v>
      </c>
      <c r="F1522" s="84" t="s">
        <v>6213</v>
      </c>
      <c r="G1522" s="84" t="s">
        <v>6213</v>
      </c>
      <c r="H1522" s="84" t="s">
        <v>6213</v>
      </c>
      <c r="I1522" s="84" t="s">
        <v>6213</v>
      </c>
      <c r="J1522" s="85" t="s">
        <v>6213</v>
      </c>
      <c r="K1522" s="84">
        <v>0</v>
      </c>
      <c r="L1522" s="84">
        <v>1</v>
      </c>
      <c r="M1522" s="84">
        <v>0</v>
      </c>
      <c r="N1522" s="85">
        <v>0</v>
      </c>
      <c r="O1522" s="86">
        <v>2192</v>
      </c>
    </row>
    <row r="1523" spans="1:15" ht="19">
      <c r="A1523" s="276"/>
      <c r="B1523" s="276"/>
      <c r="C1523" s="83" t="s">
        <v>7401</v>
      </c>
      <c r="D1523" s="83"/>
      <c r="E1523" s="84">
        <v>1</v>
      </c>
      <c r="F1523" s="84">
        <v>1</v>
      </c>
      <c r="G1523" s="84" t="s">
        <v>6213</v>
      </c>
      <c r="H1523" s="84" t="s">
        <v>6213</v>
      </c>
      <c r="I1523" s="84" t="s">
        <v>6213</v>
      </c>
      <c r="J1523" s="85" t="s">
        <v>6213</v>
      </c>
      <c r="K1523" s="84">
        <v>0</v>
      </c>
      <c r="L1523" s="84">
        <v>0</v>
      </c>
      <c r="M1523" s="84">
        <v>1</v>
      </c>
      <c r="N1523" s="85">
        <v>0</v>
      </c>
      <c r="O1523" s="86">
        <v>56870</v>
      </c>
    </row>
    <row r="1524" spans="1:15" ht="17">
      <c r="A1524" s="276"/>
      <c r="B1524" s="276"/>
      <c r="C1524" s="83" t="s">
        <v>6644</v>
      </c>
      <c r="D1524" s="83"/>
      <c r="E1524" s="84">
        <v>1</v>
      </c>
      <c r="F1524" s="84" t="s">
        <v>6213</v>
      </c>
      <c r="G1524" s="84" t="s">
        <v>6213</v>
      </c>
      <c r="H1524" s="84" t="s">
        <v>6213</v>
      </c>
      <c r="I1524" s="84" t="s">
        <v>6213</v>
      </c>
      <c r="J1524" s="85" t="s">
        <v>6213</v>
      </c>
      <c r="K1524" s="84">
        <v>0</v>
      </c>
      <c r="L1524" s="84">
        <v>1</v>
      </c>
      <c r="M1524" s="84" t="s">
        <v>4218</v>
      </c>
      <c r="N1524" s="85">
        <v>0</v>
      </c>
      <c r="O1524" s="86">
        <v>8701</v>
      </c>
    </row>
    <row r="1525" spans="1:15" ht="17">
      <c r="A1525" s="276"/>
      <c r="B1525" s="276"/>
      <c r="C1525" s="83" t="s">
        <v>6645</v>
      </c>
      <c r="D1525" s="83"/>
      <c r="E1525" s="84">
        <v>1</v>
      </c>
      <c r="F1525" s="84" t="s">
        <v>6213</v>
      </c>
      <c r="G1525" s="84" t="s">
        <v>6213</v>
      </c>
      <c r="H1525" s="84" t="s">
        <v>6213</v>
      </c>
      <c r="I1525" s="84" t="s">
        <v>6213</v>
      </c>
      <c r="J1525" s="85" t="s">
        <v>6213</v>
      </c>
      <c r="K1525" s="84">
        <v>0</v>
      </c>
      <c r="L1525" s="84">
        <v>1</v>
      </c>
      <c r="M1525" s="84">
        <v>0</v>
      </c>
      <c r="N1525" s="85">
        <v>0</v>
      </c>
      <c r="O1525" s="86">
        <v>22847</v>
      </c>
    </row>
    <row r="1526" spans="1:15" ht="17">
      <c r="A1526" s="276"/>
      <c r="B1526" s="276"/>
      <c r="C1526" s="83" t="s">
        <v>6646</v>
      </c>
      <c r="D1526" s="83"/>
      <c r="E1526" s="84" t="s">
        <v>6213</v>
      </c>
      <c r="F1526" s="84" t="s">
        <v>6213</v>
      </c>
      <c r="G1526" s="84">
        <v>1</v>
      </c>
      <c r="H1526" s="84" t="s">
        <v>6213</v>
      </c>
      <c r="I1526" s="84" t="s">
        <v>6213</v>
      </c>
      <c r="J1526" s="85" t="s">
        <v>6213</v>
      </c>
      <c r="K1526" s="84">
        <v>1</v>
      </c>
      <c r="L1526" s="84" t="s">
        <v>4218</v>
      </c>
      <c r="M1526" s="84" t="s">
        <v>4218</v>
      </c>
      <c r="N1526" s="85">
        <v>0</v>
      </c>
      <c r="O1526" s="86">
        <v>3158</v>
      </c>
    </row>
    <row r="1527" spans="1:15" ht="19">
      <c r="A1527" s="276"/>
      <c r="B1527" s="276"/>
      <c r="C1527" s="83" t="s">
        <v>7402</v>
      </c>
      <c r="D1527" s="83"/>
      <c r="E1527" s="84">
        <v>3</v>
      </c>
      <c r="F1527" s="84">
        <v>1</v>
      </c>
      <c r="G1527" s="84" t="s">
        <v>6213</v>
      </c>
      <c r="H1527" s="84" t="s">
        <v>6213</v>
      </c>
      <c r="I1527" s="84" t="s">
        <v>6213</v>
      </c>
      <c r="J1527" s="85" t="s">
        <v>6213</v>
      </c>
      <c r="K1527" s="84">
        <v>0</v>
      </c>
      <c r="L1527" s="84">
        <v>1</v>
      </c>
      <c r="M1527" s="84">
        <v>1</v>
      </c>
      <c r="N1527" s="85">
        <v>1</v>
      </c>
      <c r="O1527" s="86">
        <v>18842</v>
      </c>
    </row>
    <row r="1528" spans="1:15" ht="17">
      <c r="A1528" s="276"/>
      <c r="B1528" s="276"/>
      <c r="C1528" s="83" t="s">
        <v>5765</v>
      </c>
      <c r="D1528" s="83"/>
      <c r="E1528" s="84">
        <v>2</v>
      </c>
      <c r="F1528" s="84" t="s">
        <v>6213</v>
      </c>
      <c r="G1528" s="84" t="s">
        <v>6213</v>
      </c>
      <c r="H1528" s="84" t="s">
        <v>6213</v>
      </c>
      <c r="I1528" s="84" t="s">
        <v>6213</v>
      </c>
      <c r="J1528" s="85" t="s">
        <v>6213</v>
      </c>
      <c r="K1528" s="84">
        <v>0</v>
      </c>
      <c r="L1528" s="84">
        <v>2</v>
      </c>
      <c r="M1528" s="84">
        <v>0</v>
      </c>
      <c r="N1528" s="85">
        <v>0</v>
      </c>
      <c r="O1528" s="86">
        <v>31458</v>
      </c>
    </row>
    <row r="1529" spans="1:15" ht="17">
      <c r="A1529" s="276"/>
      <c r="B1529" s="276"/>
      <c r="C1529" s="83" t="s">
        <v>6647</v>
      </c>
      <c r="D1529" s="83"/>
      <c r="E1529" s="84">
        <v>2</v>
      </c>
      <c r="F1529" s="84" t="s">
        <v>6213</v>
      </c>
      <c r="G1529" s="84" t="s">
        <v>6213</v>
      </c>
      <c r="H1529" s="84" t="s">
        <v>6213</v>
      </c>
      <c r="I1529" s="84" t="s">
        <v>6213</v>
      </c>
      <c r="J1529" s="85" t="s">
        <v>6213</v>
      </c>
      <c r="K1529" s="84">
        <v>1</v>
      </c>
      <c r="L1529" s="84">
        <v>0</v>
      </c>
      <c r="M1529" s="84">
        <v>0</v>
      </c>
      <c r="N1529" s="85">
        <v>1</v>
      </c>
      <c r="O1529" s="86">
        <v>30157</v>
      </c>
    </row>
    <row r="1530" spans="1:15" ht="19">
      <c r="A1530" s="276"/>
      <c r="B1530" s="276"/>
      <c r="C1530" s="83" t="s">
        <v>7355</v>
      </c>
      <c r="D1530" s="83"/>
      <c r="E1530" s="84" t="s">
        <v>6213</v>
      </c>
      <c r="F1530" s="84">
        <v>1</v>
      </c>
      <c r="G1530" s="84">
        <v>1</v>
      </c>
      <c r="H1530" s="84" t="s">
        <v>6213</v>
      </c>
      <c r="I1530" s="84">
        <v>1</v>
      </c>
      <c r="J1530" s="85" t="s">
        <v>6213</v>
      </c>
      <c r="K1530" s="84">
        <v>0</v>
      </c>
      <c r="L1530" s="84" t="s">
        <v>4218</v>
      </c>
      <c r="M1530" s="84">
        <v>1</v>
      </c>
      <c r="N1530" s="85">
        <v>1</v>
      </c>
      <c r="O1530" s="86">
        <v>14904</v>
      </c>
    </row>
    <row r="1531" spans="1:15" ht="17">
      <c r="A1531" s="276"/>
      <c r="B1531" s="276"/>
      <c r="C1531" s="83" t="s">
        <v>6648</v>
      </c>
      <c r="D1531" s="83"/>
      <c r="E1531" s="84">
        <v>1</v>
      </c>
      <c r="F1531" s="84" t="s">
        <v>6213</v>
      </c>
      <c r="G1531" s="84" t="s">
        <v>6213</v>
      </c>
      <c r="H1531" s="84" t="s">
        <v>6213</v>
      </c>
      <c r="I1531" s="84" t="s">
        <v>6213</v>
      </c>
      <c r="J1531" s="85" t="s">
        <v>6213</v>
      </c>
      <c r="K1531" s="84">
        <v>0</v>
      </c>
      <c r="L1531" s="84">
        <v>0</v>
      </c>
      <c r="M1531" s="84">
        <v>0</v>
      </c>
      <c r="N1531" s="85">
        <v>1</v>
      </c>
      <c r="O1531" s="86">
        <v>25311</v>
      </c>
    </row>
    <row r="1532" spans="1:15" ht="17">
      <c r="A1532" s="276"/>
      <c r="B1532" s="276"/>
      <c r="C1532" s="83" t="s">
        <v>6649</v>
      </c>
      <c r="D1532" s="83"/>
      <c r="E1532" s="84">
        <v>1</v>
      </c>
      <c r="F1532" s="84" t="s">
        <v>6213</v>
      </c>
      <c r="G1532" s="84" t="s">
        <v>6213</v>
      </c>
      <c r="H1532" s="84" t="s">
        <v>6213</v>
      </c>
      <c r="I1532" s="84" t="s">
        <v>6213</v>
      </c>
      <c r="J1532" s="85" t="s">
        <v>6213</v>
      </c>
      <c r="K1532" s="84">
        <v>1</v>
      </c>
      <c r="L1532" s="84">
        <v>0</v>
      </c>
      <c r="M1532" s="84">
        <v>0</v>
      </c>
      <c r="N1532" s="85">
        <v>0</v>
      </c>
      <c r="O1532" s="86">
        <v>7888</v>
      </c>
    </row>
    <row r="1533" spans="1:15" ht="17">
      <c r="A1533" s="276"/>
      <c r="B1533" s="276"/>
      <c r="C1533" s="83" t="s">
        <v>6650</v>
      </c>
      <c r="D1533" s="83"/>
      <c r="E1533" s="84">
        <v>1</v>
      </c>
      <c r="F1533" s="84" t="s">
        <v>6213</v>
      </c>
      <c r="G1533" s="84" t="s">
        <v>6213</v>
      </c>
      <c r="H1533" s="84" t="s">
        <v>6213</v>
      </c>
      <c r="I1533" s="84" t="s">
        <v>6213</v>
      </c>
      <c r="J1533" s="85">
        <v>1</v>
      </c>
      <c r="K1533" s="84">
        <v>1</v>
      </c>
      <c r="L1533" s="84">
        <v>1</v>
      </c>
      <c r="M1533" s="84">
        <v>0</v>
      </c>
      <c r="N1533" s="85">
        <v>0</v>
      </c>
      <c r="O1533" s="86">
        <v>22402</v>
      </c>
    </row>
    <row r="1534" spans="1:15" ht="19">
      <c r="A1534" s="276"/>
      <c r="B1534" s="276"/>
      <c r="C1534" s="83" t="s">
        <v>7403</v>
      </c>
      <c r="D1534" s="83"/>
      <c r="E1534" s="84">
        <v>2</v>
      </c>
      <c r="F1534" s="84">
        <v>1</v>
      </c>
      <c r="G1534" s="84" t="s">
        <v>6213</v>
      </c>
      <c r="H1534" s="84" t="s">
        <v>6213</v>
      </c>
      <c r="I1534" s="84" t="s">
        <v>6213</v>
      </c>
      <c r="J1534" s="85" t="s">
        <v>6213</v>
      </c>
      <c r="K1534" s="84">
        <v>0</v>
      </c>
      <c r="L1534" s="84">
        <v>1</v>
      </c>
      <c r="M1534" s="84">
        <v>0</v>
      </c>
      <c r="N1534" s="85">
        <v>1</v>
      </c>
      <c r="O1534" s="86">
        <v>11929</v>
      </c>
    </row>
    <row r="1535" spans="1:15" ht="17">
      <c r="A1535" s="276"/>
      <c r="B1535" s="276"/>
      <c r="C1535" s="83" t="s">
        <v>3295</v>
      </c>
      <c r="D1535" s="83"/>
      <c r="E1535" s="84" t="s">
        <v>6213</v>
      </c>
      <c r="F1535" s="84">
        <v>1</v>
      </c>
      <c r="G1535" s="84" t="s">
        <v>6213</v>
      </c>
      <c r="H1535" s="84" t="s">
        <v>6213</v>
      </c>
      <c r="I1535" s="84" t="s">
        <v>6213</v>
      </c>
      <c r="J1535" s="85" t="s">
        <v>6213</v>
      </c>
      <c r="K1535" s="84">
        <v>0</v>
      </c>
      <c r="L1535" s="84">
        <v>0</v>
      </c>
      <c r="M1535" s="84">
        <v>0</v>
      </c>
      <c r="N1535" s="85">
        <v>1</v>
      </c>
      <c r="O1535" s="86">
        <v>25036</v>
      </c>
    </row>
    <row r="1536" spans="1:15" ht="17">
      <c r="A1536" s="276"/>
      <c r="B1536" s="276"/>
      <c r="C1536" s="83" t="s">
        <v>6651</v>
      </c>
      <c r="D1536" s="83"/>
      <c r="E1536" s="84" t="s">
        <v>6213</v>
      </c>
      <c r="F1536" s="84" t="s">
        <v>6213</v>
      </c>
      <c r="G1536" s="84" t="s">
        <v>6213</v>
      </c>
      <c r="H1536" s="84">
        <v>1</v>
      </c>
      <c r="I1536" s="84" t="s">
        <v>6213</v>
      </c>
      <c r="J1536" s="85" t="s">
        <v>6213</v>
      </c>
      <c r="K1536" s="84">
        <v>0</v>
      </c>
      <c r="L1536" s="84">
        <v>0</v>
      </c>
      <c r="M1536" s="84">
        <v>1</v>
      </c>
      <c r="N1536" s="85">
        <v>0</v>
      </c>
      <c r="O1536" s="86">
        <v>11431</v>
      </c>
    </row>
    <row r="1537" spans="1:15" ht="17">
      <c r="A1537" s="276"/>
      <c r="B1537" s="276"/>
      <c r="C1537" s="83" t="s">
        <v>6652</v>
      </c>
      <c r="D1537" s="83"/>
      <c r="E1537" s="84" t="s">
        <v>6213</v>
      </c>
      <c r="F1537" s="84">
        <v>1</v>
      </c>
      <c r="G1537" s="84" t="s">
        <v>6213</v>
      </c>
      <c r="H1537" s="84" t="s">
        <v>6213</v>
      </c>
      <c r="I1537" s="84" t="s">
        <v>6213</v>
      </c>
      <c r="J1537" s="85" t="s">
        <v>6213</v>
      </c>
      <c r="K1537" s="84">
        <v>1</v>
      </c>
      <c r="L1537" s="84" t="s">
        <v>4218</v>
      </c>
      <c r="M1537" s="84">
        <v>0</v>
      </c>
      <c r="N1537" s="85">
        <v>0</v>
      </c>
      <c r="O1537" s="86">
        <v>7788</v>
      </c>
    </row>
    <row r="1538" spans="1:15" ht="19">
      <c r="A1538" s="276"/>
      <c r="B1538" s="276"/>
      <c r="C1538" s="83" t="s">
        <v>7404</v>
      </c>
      <c r="D1538" s="83"/>
      <c r="E1538" s="84">
        <v>2</v>
      </c>
      <c r="F1538" s="84" t="s">
        <v>6213</v>
      </c>
      <c r="G1538" s="84">
        <v>2</v>
      </c>
      <c r="H1538" s="84" t="s">
        <v>6213</v>
      </c>
      <c r="I1538" s="84" t="s">
        <v>6213</v>
      </c>
      <c r="J1538" s="85" t="s">
        <v>6213</v>
      </c>
      <c r="K1538" s="84">
        <v>2</v>
      </c>
      <c r="L1538" s="84">
        <v>0</v>
      </c>
      <c r="M1538" s="84">
        <v>0</v>
      </c>
      <c r="N1538" s="85">
        <v>0</v>
      </c>
      <c r="O1538" s="86">
        <v>26046</v>
      </c>
    </row>
    <row r="1539" spans="1:15" ht="19">
      <c r="A1539" s="276"/>
      <c r="B1539" s="276"/>
      <c r="C1539" s="83" t="s">
        <v>7405</v>
      </c>
      <c r="D1539" s="83"/>
      <c r="E1539" s="84">
        <v>1</v>
      </c>
      <c r="F1539" s="84">
        <v>1</v>
      </c>
      <c r="G1539" s="84" t="s">
        <v>6213</v>
      </c>
      <c r="H1539" s="84" t="s">
        <v>6213</v>
      </c>
      <c r="I1539" s="84" t="s">
        <v>6213</v>
      </c>
      <c r="J1539" s="85" t="s">
        <v>6213</v>
      </c>
      <c r="K1539" s="84">
        <v>0</v>
      </c>
      <c r="L1539" s="84">
        <v>0</v>
      </c>
      <c r="M1539" s="84">
        <v>0</v>
      </c>
      <c r="N1539" s="85">
        <v>1</v>
      </c>
      <c r="O1539" s="86">
        <v>21867</v>
      </c>
    </row>
    <row r="1540" spans="1:15" ht="17">
      <c r="A1540" s="276"/>
      <c r="B1540" s="276"/>
      <c r="C1540" s="83" t="s">
        <v>6653</v>
      </c>
      <c r="D1540" s="83"/>
      <c r="E1540" s="84">
        <v>1</v>
      </c>
      <c r="F1540" s="84" t="s">
        <v>6213</v>
      </c>
      <c r="G1540" s="84" t="s">
        <v>6213</v>
      </c>
      <c r="H1540" s="84" t="s">
        <v>6213</v>
      </c>
      <c r="I1540" s="84" t="s">
        <v>6213</v>
      </c>
      <c r="J1540" s="85" t="s">
        <v>6213</v>
      </c>
      <c r="K1540" s="84" t="s">
        <v>4218</v>
      </c>
      <c r="L1540" s="84">
        <v>1</v>
      </c>
      <c r="M1540" s="84" t="s">
        <v>4218</v>
      </c>
      <c r="N1540" s="85" t="s">
        <v>4218</v>
      </c>
      <c r="O1540" s="86">
        <v>3170</v>
      </c>
    </row>
    <row r="1541" spans="1:15" ht="17">
      <c r="A1541" s="276"/>
      <c r="B1541" s="276"/>
      <c r="C1541" s="83" t="s">
        <v>3302</v>
      </c>
      <c r="D1541" s="83"/>
      <c r="E1541" s="84">
        <v>1</v>
      </c>
      <c r="F1541" s="84" t="s">
        <v>6213</v>
      </c>
      <c r="G1541" s="84" t="s">
        <v>6213</v>
      </c>
      <c r="H1541" s="84" t="s">
        <v>6213</v>
      </c>
      <c r="I1541" s="84" t="s">
        <v>6213</v>
      </c>
      <c r="J1541" s="85" t="s">
        <v>6213</v>
      </c>
      <c r="K1541" s="84">
        <v>0</v>
      </c>
      <c r="L1541" s="84">
        <v>0</v>
      </c>
      <c r="M1541" s="84">
        <v>1</v>
      </c>
      <c r="N1541" s="85">
        <v>0</v>
      </c>
      <c r="O1541" s="86">
        <v>24313</v>
      </c>
    </row>
    <row r="1542" spans="1:15" ht="17">
      <c r="A1542" s="276"/>
      <c r="B1542" s="276"/>
      <c r="C1542" s="83" t="s">
        <v>3304</v>
      </c>
      <c r="D1542" s="83"/>
      <c r="E1542" s="84">
        <v>1</v>
      </c>
      <c r="F1542" s="84" t="s">
        <v>6213</v>
      </c>
      <c r="G1542" s="84" t="s">
        <v>6213</v>
      </c>
      <c r="H1542" s="84" t="s">
        <v>6213</v>
      </c>
      <c r="I1542" s="84" t="s">
        <v>6213</v>
      </c>
      <c r="J1542" s="85" t="s">
        <v>6213</v>
      </c>
      <c r="K1542" s="84">
        <v>0</v>
      </c>
      <c r="L1542" s="84">
        <v>0</v>
      </c>
      <c r="M1542" s="84">
        <v>0</v>
      </c>
      <c r="N1542" s="85">
        <v>1</v>
      </c>
      <c r="O1542" s="86">
        <v>12084</v>
      </c>
    </row>
    <row r="1543" spans="1:15" ht="19">
      <c r="A1543" s="276"/>
      <c r="B1543" s="276"/>
      <c r="C1543" s="83" t="s">
        <v>7406</v>
      </c>
      <c r="D1543" s="83"/>
      <c r="E1543" s="84" t="s">
        <v>6213</v>
      </c>
      <c r="F1543" s="84" t="s">
        <v>6213</v>
      </c>
      <c r="G1543" s="84">
        <v>1</v>
      </c>
      <c r="H1543" s="84" t="s">
        <v>6213</v>
      </c>
      <c r="I1543" s="84" t="s">
        <v>6213</v>
      </c>
      <c r="J1543" s="85">
        <v>1</v>
      </c>
      <c r="K1543" s="84">
        <v>1</v>
      </c>
      <c r="L1543" s="84">
        <v>0</v>
      </c>
      <c r="M1543" s="84">
        <v>0</v>
      </c>
      <c r="N1543" s="85">
        <v>0</v>
      </c>
      <c r="O1543" s="86">
        <v>9235</v>
      </c>
    </row>
    <row r="1544" spans="1:15" ht="17">
      <c r="A1544" s="276"/>
      <c r="B1544" s="276"/>
      <c r="C1544" s="83" t="s">
        <v>3306</v>
      </c>
      <c r="D1544" s="83"/>
      <c r="E1544" s="84">
        <v>1</v>
      </c>
      <c r="F1544" s="84" t="s">
        <v>6213</v>
      </c>
      <c r="G1544" s="84" t="s">
        <v>6213</v>
      </c>
      <c r="H1544" s="84" t="s">
        <v>6213</v>
      </c>
      <c r="I1544" s="84" t="s">
        <v>6213</v>
      </c>
      <c r="J1544" s="85" t="s">
        <v>6213</v>
      </c>
      <c r="K1544" s="84">
        <v>0</v>
      </c>
      <c r="L1544" s="84">
        <v>0</v>
      </c>
      <c r="M1544" s="84">
        <v>0</v>
      </c>
      <c r="N1544" s="85">
        <v>1</v>
      </c>
      <c r="O1544" s="86">
        <v>45877</v>
      </c>
    </row>
    <row r="1545" spans="1:15" ht="17">
      <c r="A1545" s="276"/>
      <c r="B1545" s="276"/>
      <c r="C1545" s="83" t="s">
        <v>3307</v>
      </c>
      <c r="D1545" s="83"/>
      <c r="E1545" s="84">
        <v>2</v>
      </c>
      <c r="F1545" s="84" t="s">
        <v>6213</v>
      </c>
      <c r="G1545" s="84" t="s">
        <v>6213</v>
      </c>
      <c r="H1545" s="84" t="s">
        <v>6213</v>
      </c>
      <c r="I1545" s="84" t="s">
        <v>6213</v>
      </c>
      <c r="J1545" s="85" t="s">
        <v>6213</v>
      </c>
      <c r="K1545" s="84">
        <v>0</v>
      </c>
      <c r="L1545" s="84">
        <v>0</v>
      </c>
      <c r="M1545" s="84">
        <v>1</v>
      </c>
      <c r="N1545" s="85">
        <v>1</v>
      </c>
      <c r="O1545" s="86">
        <v>24100</v>
      </c>
    </row>
    <row r="1546" spans="1:15" ht="17">
      <c r="A1546" s="276"/>
      <c r="B1546" s="276"/>
      <c r="C1546" s="83" t="s">
        <v>3309</v>
      </c>
      <c r="D1546" s="83"/>
      <c r="E1546" s="84">
        <v>1</v>
      </c>
      <c r="F1546" s="84" t="s">
        <v>6213</v>
      </c>
      <c r="G1546" s="84" t="s">
        <v>6213</v>
      </c>
      <c r="H1546" s="84" t="s">
        <v>6213</v>
      </c>
      <c r="I1546" s="84" t="s">
        <v>6213</v>
      </c>
      <c r="J1546" s="85" t="s">
        <v>6213</v>
      </c>
      <c r="K1546" s="84">
        <v>0</v>
      </c>
      <c r="L1546" s="84">
        <v>0</v>
      </c>
      <c r="M1546" s="84">
        <v>1</v>
      </c>
      <c r="N1546" s="85">
        <v>0</v>
      </c>
      <c r="O1546" s="86">
        <v>8216</v>
      </c>
    </row>
    <row r="1547" spans="1:15" ht="19">
      <c r="A1547" s="276"/>
      <c r="B1547" s="276"/>
      <c r="C1547" s="83" t="s">
        <v>7407</v>
      </c>
      <c r="D1547" s="83"/>
      <c r="E1547" s="84">
        <v>4</v>
      </c>
      <c r="F1547" s="84">
        <v>2</v>
      </c>
      <c r="G1547" s="84" t="s">
        <v>6213</v>
      </c>
      <c r="H1547" s="84" t="s">
        <v>6213</v>
      </c>
      <c r="I1547" s="84">
        <v>1</v>
      </c>
      <c r="J1547" s="85" t="s">
        <v>6213</v>
      </c>
      <c r="K1547" s="84">
        <v>0</v>
      </c>
      <c r="L1547" s="84">
        <v>2</v>
      </c>
      <c r="M1547" s="84">
        <v>2</v>
      </c>
      <c r="N1547" s="85">
        <v>0</v>
      </c>
      <c r="O1547" s="86">
        <v>40290</v>
      </c>
    </row>
    <row r="1548" spans="1:15" ht="17">
      <c r="A1548" s="276"/>
      <c r="B1548" s="276"/>
      <c r="C1548" s="83" t="s">
        <v>6654</v>
      </c>
      <c r="D1548" s="83"/>
      <c r="E1548" s="84">
        <v>1</v>
      </c>
      <c r="F1548" s="84" t="s">
        <v>6213</v>
      </c>
      <c r="G1548" s="84" t="s">
        <v>6213</v>
      </c>
      <c r="H1548" s="84" t="s">
        <v>6213</v>
      </c>
      <c r="I1548" s="84" t="s">
        <v>6213</v>
      </c>
      <c r="J1548" s="85" t="s">
        <v>6213</v>
      </c>
      <c r="K1548" s="84">
        <v>0</v>
      </c>
      <c r="L1548" s="84">
        <v>0</v>
      </c>
      <c r="M1548" s="84">
        <v>1</v>
      </c>
      <c r="N1548" s="85" t="s">
        <v>4218</v>
      </c>
      <c r="O1548" s="86">
        <v>94561</v>
      </c>
    </row>
    <row r="1549" spans="1:15" ht="17">
      <c r="A1549" s="276"/>
      <c r="B1549" s="276"/>
      <c r="C1549" s="83" t="s">
        <v>6655</v>
      </c>
      <c r="D1549" s="83"/>
      <c r="E1549" s="84" t="s">
        <v>6213</v>
      </c>
      <c r="F1549" s="84" t="s">
        <v>6213</v>
      </c>
      <c r="G1549" s="84">
        <v>1</v>
      </c>
      <c r="H1549" s="84" t="s">
        <v>6213</v>
      </c>
      <c r="I1549" s="84" t="s">
        <v>6213</v>
      </c>
      <c r="J1549" s="85" t="s">
        <v>6213</v>
      </c>
      <c r="K1549" s="84" t="s">
        <v>4218</v>
      </c>
      <c r="L1549" s="84">
        <v>1</v>
      </c>
      <c r="M1549" s="84">
        <v>0</v>
      </c>
      <c r="N1549" s="85" t="s">
        <v>4218</v>
      </c>
      <c r="O1549" s="86">
        <v>10777</v>
      </c>
    </row>
    <row r="1550" spans="1:15" ht="17">
      <c r="A1550" s="276"/>
      <c r="B1550" s="276"/>
      <c r="C1550" s="83" t="s">
        <v>5808</v>
      </c>
      <c r="D1550" s="83"/>
      <c r="E1550" s="84">
        <v>1</v>
      </c>
      <c r="F1550" s="84" t="s">
        <v>6213</v>
      </c>
      <c r="G1550" s="84" t="s">
        <v>6213</v>
      </c>
      <c r="H1550" s="84" t="s">
        <v>6213</v>
      </c>
      <c r="I1550" s="84" t="s">
        <v>6213</v>
      </c>
      <c r="J1550" s="85" t="s">
        <v>6213</v>
      </c>
      <c r="K1550" s="84">
        <v>0</v>
      </c>
      <c r="L1550" s="84">
        <v>1</v>
      </c>
      <c r="M1550" s="84" t="s">
        <v>4218</v>
      </c>
      <c r="N1550" s="85" t="s">
        <v>4218</v>
      </c>
      <c r="O1550" s="86">
        <v>82909</v>
      </c>
    </row>
    <row r="1551" spans="1:15" ht="19">
      <c r="A1551" s="276"/>
      <c r="B1551" s="276"/>
      <c r="C1551" s="83" t="s">
        <v>7408</v>
      </c>
      <c r="D1551" s="83"/>
      <c r="E1551" s="84" t="s">
        <v>6213</v>
      </c>
      <c r="F1551" s="84" t="s">
        <v>6213</v>
      </c>
      <c r="G1551" s="84">
        <v>1</v>
      </c>
      <c r="H1551" s="84" t="s">
        <v>6213</v>
      </c>
      <c r="I1551" s="84" t="s">
        <v>6213</v>
      </c>
      <c r="J1551" s="85">
        <v>1</v>
      </c>
      <c r="K1551" s="84">
        <v>1</v>
      </c>
      <c r="L1551" s="84">
        <v>0</v>
      </c>
      <c r="M1551" s="84">
        <v>0</v>
      </c>
      <c r="N1551" s="85">
        <v>0</v>
      </c>
      <c r="O1551" s="86">
        <v>68055</v>
      </c>
    </row>
    <row r="1552" spans="1:15" ht="17">
      <c r="A1552" s="276"/>
      <c r="B1552" s="276"/>
      <c r="C1552" s="83" t="s">
        <v>3312</v>
      </c>
      <c r="D1552" s="83"/>
      <c r="E1552" s="84" t="s">
        <v>6213</v>
      </c>
      <c r="F1552" s="84">
        <v>2</v>
      </c>
      <c r="G1552" s="84" t="s">
        <v>6213</v>
      </c>
      <c r="H1552" s="84" t="s">
        <v>6213</v>
      </c>
      <c r="I1552" s="84" t="s">
        <v>6213</v>
      </c>
      <c r="J1552" s="85" t="s">
        <v>6213</v>
      </c>
      <c r="K1552" s="84">
        <v>0</v>
      </c>
      <c r="L1552" s="84">
        <v>0</v>
      </c>
      <c r="M1552" s="84">
        <v>0</v>
      </c>
      <c r="N1552" s="85">
        <v>2</v>
      </c>
      <c r="O1552" s="86">
        <v>58613</v>
      </c>
    </row>
    <row r="1553" spans="1:15" ht="17">
      <c r="A1553" s="276"/>
      <c r="B1553" s="276"/>
      <c r="C1553" s="83" t="s">
        <v>6656</v>
      </c>
      <c r="D1553" s="83"/>
      <c r="E1553" s="84" t="s">
        <v>6213</v>
      </c>
      <c r="F1553" s="84">
        <v>1</v>
      </c>
      <c r="G1553" s="84" t="s">
        <v>6213</v>
      </c>
      <c r="H1553" s="84" t="s">
        <v>6213</v>
      </c>
      <c r="I1553" s="84" t="s">
        <v>6213</v>
      </c>
      <c r="J1553" s="85" t="s">
        <v>6213</v>
      </c>
      <c r="K1553" s="84">
        <v>0</v>
      </c>
      <c r="L1553" s="84">
        <v>1</v>
      </c>
      <c r="M1553" s="84">
        <v>0</v>
      </c>
      <c r="N1553" s="85">
        <v>0</v>
      </c>
      <c r="O1553" s="86">
        <v>10156</v>
      </c>
    </row>
    <row r="1554" spans="1:15" ht="17">
      <c r="A1554" s="276"/>
      <c r="B1554" s="276"/>
      <c r="C1554" s="83" t="s">
        <v>6657</v>
      </c>
      <c r="D1554" s="83"/>
      <c r="E1554" s="84">
        <v>1</v>
      </c>
      <c r="F1554" s="84" t="s">
        <v>6213</v>
      </c>
      <c r="G1554" s="84" t="s">
        <v>6213</v>
      </c>
      <c r="H1554" s="84" t="s">
        <v>6213</v>
      </c>
      <c r="I1554" s="84" t="s">
        <v>6213</v>
      </c>
      <c r="J1554" s="85" t="s">
        <v>6213</v>
      </c>
      <c r="K1554" s="84">
        <v>1</v>
      </c>
      <c r="L1554" s="84">
        <v>0</v>
      </c>
      <c r="M1554" s="84">
        <v>0</v>
      </c>
      <c r="N1554" s="85">
        <v>0</v>
      </c>
      <c r="O1554" s="86">
        <v>11499</v>
      </c>
    </row>
    <row r="1555" spans="1:15" ht="19">
      <c r="A1555" s="276"/>
      <c r="B1555" s="276"/>
      <c r="C1555" s="83" t="s">
        <v>7409</v>
      </c>
      <c r="D1555" s="83"/>
      <c r="E1555" s="84">
        <v>4</v>
      </c>
      <c r="F1555" s="84">
        <v>2</v>
      </c>
      <c r="G1555" s="84" t="s">
        <v>6213</v>
      </c>
      <c r="H1555" s="84" t="s">
        <v>6213</v>
      </c>
      <c r="I1555" s="84" t="s">
        <v>6213</v>
      </c>
      <c r="J1555" s="85" t="s">
        <v>6213</v>
      </c>
      <c r="K1555" s="84">
        <v>3</v>
      </c>
      <c r="L1555" s="84">
        <v>0</v>
      </c>
      <c r="M1555" s="84">
        <v>1</v>
      </c>
      <c r="N1555" s="85">
        <v>0</v>
      </c>
      <c r="O1555" s="86">
        <v>15689</v>
      </c>
    </row>
    <row r="1556" spans="1:15" ht="17">
      <c r="A1556" s="276"/>
      <c r="B1556" s="276"/>
      <c r="C1556" s="83" t="s">
        <v>6658</v>
      </c>
      <c r="D1556" s="83"/>
      <c r="E1556" s="84" t="s">
        <v>6213</v>
      </c>
      <c r="F1556" s="84">
        <v>1</v>
      </c>
      <c r="G1556" s="84" t="s">
        <v>6213</v>
      </c>
      <c r="H1556" s="84" t="s">
        <v>6213</v>
      </c>
      <c r="I1556" s="84" t="s">
        <v>6213</v>
      </c>
      <c r="J1556" s="85" t="s">
        <v>6213</v>
      </c>
      <c r="K1556" s="84">
        <v>1</v>
      </c>
      <c r="L1556" s="84" t="s">
        <v>4218</v>
      </c>
      <c r="M1556" s="84" t="s">
        <v>4218</v>
      </c>
      <c r="N1556" s="85" t="s">
        <v>4218</v>
      </c>
      <c r="O1556" s="86">
        <v>9171</v>
      </c>
    </row>
    <row r="1557" spans="1:15" ht="19">
      <c r="A1557" s="276"/>
      <c r="B1557" s="276"/>
      <c r="C1557" s="83" t="s">
        <v>7410</v>
      </c>
      <c r="D1557" s="83"/>
      <c r="E1557" s="84">
        <v>2</v>
      </c>
      <c r="F1557" s="84">
        <v>1</v>
      </c>
      <c r="G1557" s="84">
        <v>1</v>
      </c>
      <c r="H1557" s="84" t="s">
        <v>6213</v>
      </c>
      <c r="I1557" s="84" t="s">
        <v>6213</v>
      </c>
      <c r="J1557" s="85" t="s">
        <v>6213</v>
      </c>
      <c r="K1557" s="84">
        <v>1</v>
      </c>
      <c r="L1557" s="84">
        <v>1</v>
      </c>
      <c r="M1557" s="84">
        <v>1</v>
      </c>
      <c r="N1557" s="85">
        <v>0</v>
      </c>
      <c r="O1557" s="86">
        <v>47551</v>
      </c>
    </row>
    <row r="1558" spans="1:15" ht="17">
      <c r="A1558" s="276"/>
      <c r="B1558" s="276"/>
      <c r="C1558" s="83" t="s">
        <v>3316</v>
      </c>
      <c r="D1558" s="83"/>
      <c r="E1558" s="84">
        <v>1</v>
      </c>
      <c r="F1558" s="84" t="s">
        <v>6213</v>
      </c>
      <c r="G1558" s="84" t="s">
        <v>6213</v>
      </c>
      <c r="H1558" s="84" t="s">
        <v>6213</v>
      </c>
      <c r="I1558" s="84" t="s">
        <v>6213</v>
      </c>
      <c r="J1558" s="85" t="s">
        <v>6213</v>
      </c>
      <c r="K1558" s="84">
        <v>0</v>
      </c>
      <c r="L1558" s="84">
        <v>1</v>
      </c>
      <c r="M1558" s="84">
        <v>0</v>
      </c>
      <c r="N1558" s="85">
        <v>0</v>
      </c>
      <c r="O1558" s="86">
        <v>6323</v>
      </c>
    </row>
    <row r="1559" spans="1:15" ht="19">
      <c r="A1559" s="276"/>
      <c r="B1559" s="276"/>
      <c r="C1559" s="83" t="s">
        <v>7411</v>
      </c>
      <c r="D1559" s="83"/>
      <c r="E1559" s="84">
        <v>12</v>
      </c>
      <c r="F1559" s="84">
        <v>5</v>
      </c>
      <c r="G1559" s="84">
        <v>4</v>
      </c>
      <c r="H1559" s="84" t="s">
        <v>6213</v>
      </c>
      <c r="I1559" s="84" t="s">
        <v>6213</v>
      </c>
      <c r="J1559" s="85">
        <v>1</v>
      </c>
      <c r="K1559" s="84">
        <v>1</v>
      </c>
      <c r="L1559" s="84">
        <v>6</v>
      </c>
      <c r="M1559" s="84">
        <v>4</v>
      </c>
      <c r="N1559" s="85">
        <v>4</v>
      </c>
      <c r="O1559" s="86">
        <v>53162</v>
      </c>
    </row>
    <row r="1560" spans="1:15" ht="19">
      <c r="A1560" s="276"/>
      <c r="B1560" s="276"/>
      <c r="C1560" s="83" t="s">
        <v>7412</v>
      </c>
      <c r="D1560" s="83"/>
      <c r="E1560" s="84">
        <v>1</v>
      </c>
      <c r="F1560" s="84">
        <v>1</v>
      </c>
      <c r="G1560" s="84" t="s">
        <v>6213</v>
      </c>
      <c r="H1560" s="84" t="s">
        <v>6213</v>
      </c>
      <c r="I1560" s="84" t="s">
        <v>6213</v>
      </c>
      <c r="J1560" s="85" t="s">
        <v>6213</v>
      </c>
      <c r="K1560" s="84" t="s">
        <v>4218</v>
      </c>
      <c r="L1560" s="84">
        <v>1</v>
      </c>
      <c r="M1560" s="84">
        <v>0</v>
      </c>
      <c r="N1560" s="85">
        <v>0</v>
      </c>
      <c r="O1560" s="86">
        <v>14874</v>
      </c>
    </row>
    <row r="1561" spans="1:15" ht="17">
      <c r="A1561" s="276"/>
      <c r="B1561" s="276"/>
      <c r="C1561" s="83" t="s">
        <v>3317</v>
      </c>
      <c r="D1561" s="83"/>
      <c r="E1561" s="84">
        <v>1</v>
      </c>
      <c r="F1561" s="84" t="s">
        <v>6213</v>
      </c>
      <c r="G1561" s="84" t="s">
        <v>6213</v>
      </c>
      <c r="H1561" s="84" t="s">
        <v>6213</v>
      </c>
      <c r="I1561" s="84" t="s">
        <v>6213</v>
      </c>
      <c r="J1561" s="85" t="s">
        <v>6213</v>
      </c>
      <c r="K1561" s="84">
        <v>1</v>
      </c>
      <c r="L1561" s="84">
        <v>0</v>
      </c>
      <c r="M1561" s="84">
        <v>0</v>
      </c>
      <c r="N1561" s="85">
        <v>0</v>
      </c>
      <c r="O1561" s="86">
        <v>8632</v>
      </c>
    </row>
    <row r="1562" spans="1:15" ht="19">
      <c r="A1562" s="276"/>
      <c r="B1562" s="276"/>
      <c r="C1562" s="83" t="s">
        <v>7413</v>
      </c>
      <c r="D1562" s="83"/>
      <c r="E1562" s="84">
        <v>2</v>
      </c>
      <c r="F1562" s="84" t="s">
        <v>6213</v>
      </c>
      <c r="G1562" s="84">
        <v>2</v>
      </c>
      <c r="H1562" s="84" t="s">
        <v>6213</v>
      </c>
      <c r="I1562" s="84">
        <v>1</v>
      </c>
      <c r="J1562" s="85" t="s">
        <v>6213</v>
      </c>
      <c r="K1562" s="84" t="s">
        <v>4218</v>
      </c>
      <c r="L1562" s="84">
        <v>1</v>
      </c>
      <c r="M1562" s="84">
        <v>1</v>
      </c>
      <c r="N1562" s="85" t="s">
        <v>4218</v>
      </c>
      <c r="O1562" s="86">
        <v>2728</v>
      </c>
    </row>
    <row r="1563" spans="1:15" ht="17">
      <c r="A1563" s="276"/>
      <c r="B1563" s="276"/>
      <c r="C1563" s="83" t="s">
        <v>2567</v>
      </c>
      <c r="D1563" s="83"/>
      <c r="E1563" s="84">
        <v>1</v>
      </c>
      <c r="F1563" s="84">
        <v>1</v>
      </c>
      <c r="G1563" s="84" t="s">
        <v>6213</v>
      </c>
      <c r="H1563" s="84" t="s">
        <v>6213</v>
      </c>
      <c r="I1563" s="84" t="s">
        <v>6213</v>
      </c>
      <c r="J1563" s="85" t="s">
        <v>6213</v>
      </c>
      <c r="K1563" s="84">
        <v>2</v>
      </c>
      <c r="L1563" s="84">
        <v>0</v>
      </c>
      <c r="M1563" s="84">
        <v>0</v>
      </c>
      <c r="N1563" s="85">
        <v>0</v>
      </c>
      <c r="O1563" s="86">
        <v>29389</v>
      </c>
    </row>
    <row r="1564" spans="1:15" ht="19">
      <c r="A1564" s="276"/>
      <c r="B1564" s="276"/>
      <c r="C1564" s="83" t="s">
        <v>7414</v>
      </c>
      <c r="D1564" s="83"/>
      <c r="E1564" s="84">
        <v>2</v>
      </c>
      <c r="F1564" s="84">
        <v>1</v>
      </c>
      <c r="G1564" s="84" t="s">
        <v>6213</v>
      </c>
      <c r="H1564" s="84" t="s">
        <v>6213</v>
      </c>
      <c r="I1564" s="84" t="s">
        <v>6213</v>
      </c>
      <c r="J1564" s="85" t="s">
        <v>6213</v>
      </c>
      <c r="K1564" s="84">
        <v>1</v>
      </c>
      <c r="L1564" s="84">
        <v>1</v>
      </c>
      <c r="M1564" s="84">
        <v>0</v>
      </c>
      <c r="N1564" s="85">
        <v>0</v>
      </c>
      <c r="O1564" s="86">
        <v>26310</v>
      </c>
    </row>
    <row r="1565" spans="1:15" ht="17">
      <c r="A1565" s="276"/>
      <c r="B1565" s="276"/>
      <c r="C1565" s="83" t="s">
        <v>6659</v>
      </c>
      <c r="D1565" s="83"/>
      <c r="E1565" s="84">
        <v>1</v>
      </c>
      <c r="F1565" s="84" t="s">
        <v>6213</v>
      </c>
      <c r="G1565" s="84" t="s">
        <v>6213</v>
      </c>
      <c r="H1565" s="84" t="s">
        <v>6213</v>
      </c>
      <c r="I1565" s="84" t="s">
        <v>6213</v>
      </c>
      <c r="J1565" s="85" t="s">
        <v>6213</v>
      </c>
      <c r="K1565" s="84">
        <v>0</v>
      </c>
      <c r="L1565" s="84">
        <v>1</v>
      </c>
      <c r="M1565" s="84">
        <v>0</v>
      </c>
      <c r="N1565" s="85">
        <v>0</v>
      </c>
      <c r="O1565" s="86">
        <v>52977</v>
      </c>
    </row>
    <row r="1566" spans="1:15" ht="17">
      <c r="A1566" s="276"/>
      <c r="B1566" s="276"/>
      <c r="C1566" s="83" t="s">
        <v>6660</v>
      </c>
      <c r="D1566" s="83"/>
      <c r="E1566" s="84">
        <v>2</v>
      </c>
      <c r="F1566" s="84" t="s">
        <v>6213</v>
      </c>
      <c r="G1566" s="84" t="s">
        <v>6213</v>
      </c>
      <c r="H1566" s="84" t="s">
        <v>6213</v>
      </c>
      <c r="I1566" s="84" t="s">
        <v>6213</v>
      </c>
      <c r="J1566" s="85" t="s">
        <v>6213</v>
      </c>
      <c r="K1566" s="84">
        <v>0</v>
      </c>
      <c r="L1566" s="84">
        <v>0</v>
      </c>
      <c r="M1566" s="84">
        <v>2</v>
      </c>
      <c r="N1566" s="85">
        <v>0</v>
      </c>
      <c r="O1566" s="86">
        <v>100119</v>
      </c>
    </row>
    <row r="1567" spans="1:15" ht="17">
      <c r="A1567" s="276"/>
      <c r="B1567" s="276"/>
      <c r="C1567" s="83" t="s">
        <v>3041</v>
      </c>
      <c r="D1567" s="83"/>
      <c r="E1567" s="84">
        <v>4</v>
      </c>
      <c r="F1567" s="84" t="s">
        <v>6213</v>
      </c>
      <c r="G1567" s="84">
        <v>1</v>
      </c>
      <c r="H1567" s="84" t="s">
        <v>6213</v>
      </c>
      <c r="I1567" s="84" t="s">
        <v>6213</v>
      </c>
      <c r="J1567" s="85" t="s">
        <v>6213</v>
      </c>
      <c r="K1567" s="84">
        <v>0</v>
      </c>
      <c r="L1567" s="84">
        <v>2</v>
      </c>
      <c r="M1567" s="84">
        <v>1</v>
      </c>
      <c r="N1567" s="85">
        <v>2</v>
      </c>
      <c r="O1567" s="86">
        <v>9744</v>
      </c>
    </row>
    <row r="1568" spans="1:15" ht="19">
      <c r="A1568" s="276"/>
      <c r="B1568" s="276"/>
      <c r="C1568" s="83" t="s">
        <v>7415</v>
      </c>
      <c r="D1568" s="83"/>
      <c r="E1568" s="84">
        <v>1</v>
      </c>
      <c r="F1568" s="84">
        <v>1</v>
      </c>
      <c r="G1568" s="84" t="s">
        <v>6213</v>
      </c>
      <c r="H1568" s="84" t="s">
        <v>6213</v>
      </c>
      <c r="I1568" s="84" t="s">
        <v>6213</v>
      </c>
      <c r="J1568" s="85" t="s">
        <v>6213</v>
      </c>
      <c r="K1568" s="84" t="s">
        <v>4218</v>
      </c>
      <c r="L1568" s="84" t="s">
        <v>4218</v>
      </c>
      <c r="M1568" s="84" t="s">
        <v>4218</v>
      </c>
      <c r="N1568" s="85">
        <v>1</v>
      </c>
      <c r="O1568" s="86">
        <v>5845</v>
      </c>
    </row>
    <row r="1569" spans="1:15" ht="17">
      <c r="A1569" s="276"/>
      <c r="B1569" s="277"/>
      <c r="C1569" s="83" t="s">
        <v>3323</v>
      </c>
      <c r="D1569" s="83"/>
      <c r="E1569" s="84">
        <v>1</v>
      </c>
      <c r="F1569" s="84" t="s">
        <v>6213</v>
      </c>
      <c r="G1569" s="84" t="s">
        <v>6213</v>
      </c>
      <c r="H1569" s="84" t="s">
        <v>6213</v>
      </c>
      <c r="I1569" s="84" t="s">
        <v>6213</v>
      </c>
      <c r="J1569" s="85" t="s">
        <v>6213</v>
      </c>
      <c r="K1569" s="84">
        <v>0</v>
      </c>
      <c r="L1569" s="84">
        <v>1</v>
      </c>
      <c r="M1569" s="84">
        <v>0</v>
      </c>
      <c r="N1569" s="85">
        <v>0</v>
      </c>
      <c r="O1569" s="86">
        <v>16950</v>
      </c>
    </row>
    <row r="1570" spans="1:15" ht="17">
      <c r="A1570" s="276"/>
      <c r="B1570" s="275" t="s">
        <v>1951</v>
      </c>
      <c r="C1570" s="74"/>
      <c r="D1570" s="76"/>
      <c r="E1570" s="77">
        <v>7</v>
      </c>
      <c r="F1570" s="77">
        <v>3</v>
      </c>
      <c r="G1570" s="77">
        <v>5</v>
      </c>
      <c r="H1570" s="77" t="s">
        <v>6213</v>
      </c>
      <c r="I1570" s="77" t="s">
        <v>6213</v>
      </c>
      <c r="J1570" s="78" t="s">
        <v>6213</v>
      </c>
      <c r="K1570" s="77"/>
      <c r="L1570" s="77"/>
      <c r="M1570" s="77"/>
      <c r="N1570" s="78"/>
      <c r="O1570" s="81"/>
    </row>
    <row r="1571" spans="1:15" ht="17">
      <c r="A1571" s="276"/>
      <c r="B1571" s="276"/>
      <c r="C1571" s="83" t="s">
        <v>3326</v>
      </c>
      <c r="D1571" s="83"/>
      <c r="E1571" s="84">
        <v>1</v>
      </c>
      <c r="F1571" s="84" t="s">
        <v>6213</v>
      </c>
      <c r="G1571" s="84" t="s">
        <v>6213</v>
      </c>
      <c r="H1571" s="84" t="s">
        <v>6213</v>
      </c>
      <c r="I1571" s="84" t="s">
        <v>6213</v>
      </c>
      <c r="J1571" s="85" t="s">
        <v>6213</v>
      </c>
      <c r="K1571" s="84" t="s">
        <v>4218</v>
      </c>
      <c r="L1571" s="84">
        <v>1</v>
      </c>
      <c r="M1571" s="84">
        <v>0</v>
      </c>
      <c r="N1571" s="85">
        <v>0</v>
      </c>
      <c r="O1571" s="86">
        <v>6704</v>
      </c>
    </row>
    <row r="1572" spans="1:15" ht="17">
      <c r="A1572" s="276"/>
      <c r="B1572" s="276"/>
      <c r="C1572" s="83" t="s">
        <v>6661</v>
      </c>
      <c r="D1572" s="83"/>
      <c r="E1572" s="84">
        <v>1</v>
      </c>
      <c r="F1572" s="84" t="s">
        <v>6213</v>
      </c>
      <c r="G1572" s="84" t="s">
        <v>6213</v>
      </c>
      <c r="H1572" s="84" t="s">
        <v>6213</v>
      </c>
      <c r="I1572" s="84" t="s">
        <v>6213</v>
      </c>
      <c r="J1572" s="85" t="s">
        <v>6213</v>
      </c>
      <c r="K1572" s="84">
        <v>0</v>
      </c>
      <c r="L1572" s="84">
        <v>0</v>
      </c>
      <c r="M1572" s="84">
        <v>1</v>
      </c>
      <c r="N1572" s="85" t="s">
        <v>4218</v>
      </c>
      <c r="O1572" s="86">
        <v>13236</v>
      </c>
    </row>
    <row r="1573" spans="1:15" ht="17">
      <c r="A1573" s="276"/>
      <c r="B1573" s="276"/>
      <c r="C1573" s="83" t="s">
        <v>3327</v>
      </c>
      <c r="D1573" s="83"/>
      <c r="E1573" s="84">
        <v>1</v>
      </c>
      <c r="F1573" s="84">
        <v>2</v>
      </c>
      <c r="G1573" s="84" t="s">
        <v>6213</v>
      </c>
      <c r="H1573" s="84" t="s">
        <v>6213</v>
      </c>
      <c r="I1573" s="84" t="s">
        <v>6213</v>
      </c>
      <c r="J1573" s="85" t="s">
        <v>6213</v>
      </c>
      <c r="K1573" s="84">
        <v>1</v>
      </c>
      <c r="L1573" s="84">
        <v>1</v>
      </c>
      <c r="M1573" s="84">
        <v>0</v>
      </c>
      <c r="N1573" s="85">
        <v>1</v>
      </c>
      <c r="O1573" s="86">
        <v>8720</v>
      </c>
    </row>
    <row r="1574" spans="1:15" ht="19">
      <c r="A1574" s="276"/>
      <c r="B1574" s="276"/>
      <c r="C1574" s="278" t="s">
        <v>3328</v>
      </c>
      <c r="D1574" s="83" t="s">
        <v>7416</v>
      </c>
      <c r="E1574" s="84">
        <v>1</v>
      </c>
      <c r="F1574" s="84" t="s">
        <v>6213</v>
      </c>
      <c r="G1574" s="84">
        <v>1</v>
      </c>
      <c r="H1574" s="84" t="s">
        <v>6213</v>
      </c>
      <c r="I1574" s="84" t="s">
        <v>6213</v>
      </c>
      <c r="J1574" s="85" t="s">
        <v>6213</v>
      </c>
      <c r="K1574" s="84">
        <v>0</v>
      </c>
      <c r="L1574" s="84">
        <v>1</v>
      </c>
      <c r="M1574" s="84">
        <v>0</v>
      </c>
      <c r="N1574" s="85">
        <v>0</v>
      </c>
      <c r="O1574" s="86">
        <v>8154</v>
      </c>
    </row>
    <row r="1575" spans="1:15" ht="17">
      <c r="A1575" s="276"/>
      <c r="B1575" s="276"/>
      <c r="C1575" s="279"/>
      <c r="D1575" s="83" t="s">
        <v>2137</v>
      </c>
      <c r="E1575" s="84">
        <v>1</v>
      </c>
      <c r="F1575" s="84" t="s">
        <v>6213</v>
      </c>
      <c r="G1575" s="84" t="s">
        <v>6213</v>
      </c>
      <c r="H1575" s="84" t="s">
        <v>6213</v>
      </c>
      <c r="I1575" s="84" t="s">
        <v>6213</v>
      </c>
      <c r="J1575" s="85" t="s">
        <v>6213</v>
      </c>
      <c r="K1575" s="84">
        <v>1</v>
      </c>
      <c r="L1575" s="84">
        <v>0</v>
      </c>
      <c r="M1575" s="84">
        <v>0</v>
      </c>
      <c r="N1575" s="85">
        <v>0</v>
      </c>
      <c r="O1575" s="86">
        <v>15897</v>
      </c>
    </row>
    <row r="1576" spans="1:15" ht="17">
      <c r="A1576" s="276"/>
      <c r="B1576" s="276"/>
      <c r="C1576" s="280"/>
      <c r="D1576" s="83" t="s">
        <v>5842</v>
      </c>
      <c r="E1576" s="84">
        <v>1</v>
      </c>
      <c r="F1576" s="84">
        <v>1</v>
      </c>
      <c r="G1576" s="84">
        <v>4</v>
      </c>
      <c r="H1576" s="84" t="s">
        <v>6213</v>
      </c>
      <c r="I1576" s="84" t="s">
        <v>6213</v>
      </c>
      <c r="J1576" s="85" t="s">
        <v>6213</v>
      </c>
      <c r="K1576" s="84">
        <v>5</v>
      </c>
      <c r="L1576" s="84">
        <v>1</v>
      </c>
      <c r="M1576" s="84" t="s">
        <v>4218</v>
      </c>
      <c r="N1576" s="85">
        <v>0</v>
      </c>
      <c r="O1576" s="86">
        <v>57162</v>
      </c>
    </row>
    <row r="1577" spans="1:15" ht="17">
      <c r="A1577" s="276"/>
      <c r="B1577" s="277"/>
      <c r="C1577" s="83" t="s">
        <v>6662</v>
      </c>
      <c r="D1577" s="83"/>
      <c r="E1577" s="84">
        <v>1</v>
      </c>
      <c r="F1577" s="84" t="s">
        <v>6213</v>
      </c>
      <c r="G1577" s="84" t="s">
        <v>6213</v>
      </c>
      <c r="H1577" s="84" t="s">
        <v>6213</v>
      </c>
      <c r="I1577" s="84" t="s">
        <v>6213</v>
      </c>
      <c r="J1577" s="85" t="s">
        <v>6213</v>
      </c>
      <c r="K1577" s="84">
        <v>0</v>
      </c>
      <c r="L1577" s="84">
        <v>0</v>
      </c>
      <c r="M1577" s="84">
        <v>0</v>
      </c>
      <c r="N1577" s="85">
        <v>1</v>
      </c>
      <c r="O1577" s="86">
        <v>8825</v>
      </c>
    </row>
    <row r="1578" spans="1:15" ht="17">
      <c r="A1578" s="276"/>
      <c r="B1578" s="275" t="s">
        <v>1955</v>
      </c>
      <c r="C1578" s="74"/>
      <c r="D1578" s="76"/>
      <c r="E1578" s="77">
        <v>2</v>
      </c>
      <c r="F1578" s="77">
        <v>2</v>
      </c>
      <c r="G1578" s="77" t="s">
        <v>6213</v>
      </c>
      <c r="H1578" s="77" t="s">
        <v>6213</v>
      </c>
      <c r="I1578" s="77" t="s">
        <v>6213</v>
      </c>
      <c r="J1578" s="78" t="s">
        <v>6213</v>
      </c>
      <c r="K1578" s="77"/>
      <c r="L1578" s="79"/>
      <c r="M1578" s="79"/>
      <c r="N1578" s="78"/>
      <c r="O1578" s="81"/>
    </row>
    <row r="1579" spans="1:15" ht="19">
      <c r="A1579" s="276"/>
      <c r="B1579" s="276"/>
      <c r="C1579" s="83" t="s">
        <v>7417</v>
      </c>
      <c r="D1579" s="83"/>
      <c r="E1579" s="84">
        <v>1</v>
      </c>
      <c r="F1579" s="84">
        <v>1</v>
      </c>
      <c r="G1579" s="84" t="s">
        <v>6213</v>
      </c>
      <c r="H1579" s="84" t="s">
        <v>6213</v>
      </c>
      <c r="I1579" s="84" t="s">
        <v>6213</v>
      </c>
      <c r="J1579" s="85" t="s">
        <v>6213</v>
      </c>
      <c r="K1579" s="84">
        <v>0</v>
      </c>
      <c r="L1579" s="84">
        <v>0</v>
      </c>
      <c r="M1579" s="84">
        <v>0</v>
      </c>
      <c r="N1579" s="85">
        <v>1</v>
      </c>
      <c r="O1579" s="86"/>
    </row>
    <row r="1580" spans="1:15" ht="19">
      <c r="A1580" s="276"/>
      <c r="B1580" s="277"/>
      <c r="C1580" s="83" t="s">
        <v>7418</v>
      </c>
      <c r="D1580" s="83"/>
      <c r="E1580" s="84">
        <v>1</v>
      </c>
      <c r="F1580" s="84">
        <v>1</v>
      </c>
      <c r="G1580" s="84" t="s">
        <v>6213</v>
      </c>
      <c r="H1580" s="84" t="s">
        <v>6213</v>
      </c>
      <c r="I1580" s="84" t="s">
        <v>6213</v>
      </c>
      <c r="J1580" s="85" t="s">
        <v>6213</v>
      </c>
      <c r="K1580" s="84">
        <v>0</v>
      </c>
      <c r="L1580" s="84">
        <v>0</v>
      </c>
      <c r="M1580" s="84">
        <v>0</v>
      </c>
      <c r="N1580" s="85">
        <v>1</v>
      </c>
      <c r="O1580" s="86"/>
    </row>
    <row r="1581" spans="1:15" ht="17">
      <c r="A1581" s="276"/>
      <c r="B1581" s="275" t="s">
        <v>2255</v>
      </c>
      <c r="C1581" s="74"/>
      <c r="D1581" s="76"/>
      <c r="E1581" s="77">
        <v>5</v>
      </c>
      <c r="F1581" s="77">
        <v>4</v>
      </c>
      <c r="G1581" s="77" t="s">
        <v>6213</v>
      </c>
      <c r="H1581" s="77" t="s">
        <v>6213</v>
      </c>
      <c r="I1581" s="77" t="s">
        <v>6213</v>
      </c>
      <c r="J1581" s="78" t="s">
        <v>6213</v>
      </c>
      <c r="K1581" s="77"/>
      <c r="L1581" s="77"/>
      <c r="M1581" s="77"/>
      <c r="N1581" s="78"/>
      <c r="O1581" s="81"/>
    </row>
    <row r="1582" spans="1:15" ht="19">
      <c r="A1582" s="276"/>
      <c r="B1582" s="277"/>
      <c r="C1582" s="83" t="s">
        <v>7342</v>
      </c>
      <c r="D1582" s="83"/>
      <c r="E1582" s="84">
        <v>5</v>
      </c>
      <c r="F1582" s="84">
        <v>4</v>
      </c>
      <c r="G1582" s="84" t="s">
        <v>6213</v>
      </c>
      <c r="H1582" s="84" t="s">
        <v>6213</v>
      </c>
      <c r="I1582" s="84" t="s">
        <v>6213</v>
      </c>
      <c r="J1582" s="85" t="s">
        <v>6213</v>
      </c>
      <c r="K1582" s="84">
        <v>2</v>
      </c>
      <c r="L1582" s="84">
        <v>1</v>
      </c>
      <c r="M1582" s="84">
        <v>2</v>
      </c>
      <c r="N1582" s="85">
        <v>2</v>
      </c>
      <c r="O1582" s="86"/>
    </row>
    <row r="1583" spans="1:15" ht="17">
      <c r="A1583" s="276"/>
      <c r="B1583" s="275" t="s">
        <v>2259</v>
      </c>
      <c r="C1583" s="74"/>
      <c r="D1583" s="76"/>
      <c r="E1583" s="77">
        <v>3</v>
      </c>
      <c r="F1583" s="77">
        <v>3</v>
      </c>
      <c r="G1583" s="77">
        <v>2</v>
      </c>
      <c r="H1583" s="77" t="s">
        <v>6213</v>
      </c>
      <c r="I1583" s="77" t="s">
        <v>6213</v>
      </c>
      <c r="J1583" s="78" t="s">
        <v>6213</v>
      </c>
      <c r="K1583" s="77"/>
      <c r="L1583" s="79"/>
      <c r="M1583" s="77"/>
      <c r="N1583" s="78"/>
      <c r="O1583" s="81"/>
    </row>
    <row r="1584" spans="1:15" ht="19">
      <c r="A1584" s="276"/>
      <c r="B1584" s="276"/>
      <c r="C1584" s="83" t="s">
        <v>7419</v>
      </c>
      <c r="D1584" s="83"/>
      <c r="E1584" s="84">
        <v>3</v>
      </c>
      <c r="F1584" s="84">
        <v>2</v>
      </c>
      <c r="G1584" s="84">
        <v>2</v>
      </c>
      <c r="H1584" s="84" t="s">
        <v>6213</v>
      </c>
      <c r="I1584" s="84" t="s">
        <v>6213</v>
      </c>
      <c r="J1584" s="85" t="s">
        <v>6213</v>
      </c>
      <c r="K1584" s="84">
        <v>3</v>
      </c>
      <c r="L1584" s="84">
        <v>0</v>
      </c>
      <c r="M1584" s="84">
        <v>0</v>
      </c>
      <c r="N1584" s="85">
        <v>3</v>
      </c>
      <c r="O1584" s="86"/>
    </row>
    <row r="1585" spans="1:15" ht="17">
      <c r="A1585" s="277"/>
      <c r="B1585" s="277"/>
      <c r="C1585" s="83" t="s">
        <v>6663</v>
      </c>
      <c r="D1585" s="83" t="s">
        <v>6664</v>
      </c>
      <c r="E1585" s="84" t="s">
        <v>6213</v>
      </c>
      <c r="F1585" s="84">
        <v>1</v>
      </c>
      <c r="G1585" s="84" t="s">
        <v>6213</v>
      </c>
      <c r="H1585" s="84" t="s">
        <v>6213</v>
      </c>
      <c r="I1585" s="84" t="s">
        <v>6213</v>
      </c>
      <c r="J1585" s="85" t="s">
        <v>6213</v>
      </c>
      <c r="K1585" s="84">
        <v>0</v>
      </c>
      <c r="L1585" s="84">
        <v>0</v>
      </c>
      <c r="M1585" s="84">
        <v>1</v>
      </c>
      <c r="N1585" s="85">
        <v>0</v>
      </c>
      <c r="O1585" s="86"/>
    </row>
    <row r="1586" spans="1:15">
      <c r="A1586" s="282" t="s">
        <v>104</v>
      </c>
      <c r="B1586" s="285" t="s">
        <v>1904</v>
      </c>
      <c r="C1586" s="287"/>
      <c r="D1586" s="286"/>
      <c r="E1586" s="77">
        <v>35</v>
      </c>
      <c r="F1586" s="77">
        <v>6</v>
      </c>
      <c r="G1586" s="77">
        <v>9</v>
      </c>
      <c r="H1586" s="77">
        <v>1</v>
      </c>
      <c r="I1586" s="77">
        <v>3</v>
      </c>
      <c r="J1586" s="78">
        <v>2</v>
      </c>
      <c r="K1586" s="77"/>
      <c r="L1586" s="77"/>
      <c r="M1586" s="77"/>
      <c r="N1586" s="78"/>
      <c r="O1586" s="81"/>
    </row>
    <row r="1587" spans="1:15">
      <c r="A1587" s="283"/>
      <c r="B1587" s="282" t="s">
        <v>1905</v>
      </c>
      <c r="C1587" s="285"/>
      <c r="D1587" s="286"/>
      <c r="E1587" s="77">
        <v>28</v>
      </c>
      <c r="F1587" s="77">
        <v>5</v>
      </c>
      <c r="G1587" s="77">
        <v>9</v>
      </c>
      <c r="H1587" s="77">
        <v>1</v>
      </c>
      <c r="I1587" s="77">
        <v>3</v>
      </c>
      <c r="J1587" s="78">
        <v>2</v>
      </c>
      <c r="K1587" s="77"/>
      <c r="L1587" s="77"/>
      <c r="M1587" s="77"/>
      <c r="N1587" s="78"/>
      <c r="O1587" s="81"/>
    </row>
    <row r="1588" spans="1:15" ht="19">
      <c r="A1588" s="283"/>
      <c r="B1588" s="283"/>
      <c r="C1588" s="83" t="s">
        <v>7420</v>
      </c>
      <c r="D1588" s="83"/>
      <c r="E1588" s="84">
        <v>26</v>
      </c>
      <c r="F1588" s="84">
        <v>3</v>
      </c>
      <c r="G1588" s="84">
        <v>9</v>
      </c>
      <c r="H1588" s="84">
        <v>1</v>
      </c>
      <c r="I1588" s="84">
        <v>2</v>
      </c>
      <c r="J1588" s="85">
        <v>2</v>
      </c>
      <c r="K1588" s="84">
        <v>11</v>
      </c>
      <c r="L1588" s="84">
        <v>9</v>
      </c>
      <c r="M1588" s="84">
        <v>14</v>
      </c>
      <c r="N1588" s="85">
        <v>8</v>
      </c>
      <c r="O1588" s="86">
        <v>562065</v>
      </c>
    </row>
    <row r="1589" spans="1:15" ht="17">
      <c r="A1589" s="283"/>
      <c r="B1589" s="283"/>
      <c r="C1589" s="83" t="s">
        <v>2044</v>
      </c>
      <c r="D1589" s="83"/>
      <c r="E1589" s="84">
        <v>1</v>
      </c>
      <c r="F1589" s="84" t="s">
        <v>6213</v>
      </c>
      <c r="G1589" s="84" t="s">
        <v>6213</v>
      </c>
      <c r="H1589" s="84" t="s">
        <v>6213</v>
      </c>
      <c r="I1589" s="84" t="s">
        <v>6213</v>
      </c>
      <c r="J1589" s="85" t="s">
        <v>6213</v>
      </c>
      <c r="K1589" s="84">
        <v>0</v>
      </c>
      <c r="L1589" s="84">
        <v>0</v>
      </c>
      <c r="M1589" s="84">
        <v>0</v>
      </c>
      <c r="N1589" s="85">
        <v>1</v>
      </c>
      <c r="O1589" s="86">
        <v>30233</v>
      </c>
    </row>
    <row r="1590" spans="1:15" ht="17">
      <c r="A1590" s="283"/>
      <c r="B1590" s="283"/>
      <c r="C1590" s="83" t="s">
        <v>2337</v>
      </c>
      <c r="D1590" s="83"/>
      <c r="E1590" s="84">
        <v>1</v>
      </c>
      <c r="F1590" s="84" t="s">
        <v>6213</v>
      </c>
      <c r="G1590" s="84" t="s">
        <v>6213</v>
      </c>
      <c r="H1590" s="84" t="s">
        <v>6213</v>
      </c>
      <c r="I1590" s="84">
        <v>1</v>
      </c>
      <c r="J1590" s="85" t="s">
        <v>6213</v>
      </c>
      <c r="K1590" s="84">
        <v>1</v>
      </c>
      <c r="L1590" s="84">
        <v>0</v>
      </c>
      <c r="M1590" s="84">
        <v>1</v>
      </c>
      <c r="N1590" s="85">
        <v>0</v>
      </c>
      <c r="O1590" s="86">
        <v>44191</v>
      </c>
    </row>
    <row r="1591" spans="1:15" ht="17">
      <c r="A1591" s="283"/>
      <c r="B1591" s="283"/>
      <c r="C1591" s="83" t="s">
        <v>5850</v>
      </c>
      <c r="D1591" s="83"/>
      <c r="E1591" s="84" t="s">
        <v>6213</v>
      </c>
      <c r="F1591" s="84">
        <v>1</v>
      </c>
      <c r="G1591" s="84" t="s">
        <v>6213</v>
      </c>
      <c r="H1591" s="84" t="s">
        <v>6213</v>
      </c>
      <c r="I1591" s="84" t="s">
        <v>6213</v>
      </c>
      <c r="J1591" s="85" t="s">
        <v>6213</v>
      </c>
      <c r="K1591" s="84" t="s">
        <v>4218</v>
      </c>
      <c r="L1591" s="84" t="s">
        <v>4218</v>
      </c>
      <c r="M1591" s="84">
        <v>1</v>
      </c>
      <c r="N1591" s="85">
        <v>0</v>
      </c>
      <c r="O1591" s="86">
        <v>21460</v>
      </c>
    </row>
    <row r="1592" spans="1:15" ht="17">
      <c r="A1592" s="283"/>
      <c r="B1592" s="284"/>
      <c r="C1592" s="83" t="s">
        <v>6665</v>
      </c>
      <c r="D1592" s="83"/>
      <c r="E1592" s="84" t="s">
        <v>6213</v>
      </c>
      <c r="F1592" s="84">
        <v>1</v>
      </c>
      <c r="G1592" s="84" t="s">
        <v>6213</v>
      </c>
      <c r="H1592" s="84" t="s">
        <v>6213</v>
      </c>
      <c r="I1592" s="84" t="s">
        <v>6213</v>
      </c>
      <c r="J1592" s="85" t="s">
        <v>6213</v>
      </c>
      <c r="K1592" s="84">
        <v>0</v>
      </c>
      <c r="L1592" s="84">
        <v>0</v>
      </c>
      <c r="M1592" s="84">
        <v>1</v>
      </c>
      <c r="N1592" s="85">
        <v>0</v>
      </c>
      <c r="O1592" s="86">
        <v>18437</v>
      </c>
    </row>
    <row r="1593" spans="1:15" ht="17">
      <c r="A1593" s="283"/>
      <c r="B1593" s="282" t="s">
        <v>1955</v>
      </c>
      <c r="C1593" s="285"/>
      <c r="D1593" s="286"/>
      <c r="E1593" s="77">
        <v>6</v>
      </c>
      <c r="F1593" s="77">
        <v>1</v>
      </c>
      <c r="G1593" s="77" t="s">
        <v>6213</v>
      </c>
      <c r="H1593" s="77" t="s">
        <v>6213</v>
      </c>
      <c r="I1593" s="77" t="s">
        <v>6213</v>
      </c>
      <c r="J1593" s="78" t="s">
        <v>6213</v>
      </c>
      <c r="K1593" s="77"/>
      <c r="L1593" s="77"/>
      <c r="M1593" s="77"/>
      <c r="N1593" s="78"/>
      <c r="O1593" s="81"/>
    </row>
    <row r="1594" spans="1:15" ht="17">
      <c r="A1594" s="283"/>
      <c r="B1594" s="283"/>
      <c r="C1594" s="83" t="s">
        <v>6666</v>
      </c>
      <c r="D1594" s="83"/>
      <c r="E1594" s="84">
        <v>5</v>
      </c>
      <c r="F1594" s="84">
        <v>1</v>
      </c>
      <c r="G1594" s="84" t="s">
        <v>6213</v>
      </c>
      <c r="H1594" s="84" t="s">
        <v>6213</v>
      </c>
      <c r="I1594" s="84" t="s">
        <v>6213</v>
      </c>
      <c r="J1594" s="85" t="s">
        <v>6213</v>
      </c>
      <c r="K1594" s="84">
        <v>1</v>
      </c>
      <c r="L1594" s="84">
        <v>1</v>
      </c>
      <c r="M1594" s="84">
        <v>2</v>
      </c>
      <c r="N1594" s="85">
        <v>2</v>
      </c>
      <c r="O1594" s="86"/>
    </row>
    <row r="1595" spans="1:15" ht="17">
      <c r="A1595" s="283"/>
      <c r="B1595" s="284"/>
      <c r="C1595" s="83" t="s">
        <v>3923</v>
      </c>
      <c r="D1595" s="83"/>
      <c r="E1595" s="84">
        <v>1</v>
      </c>
      <c r="F1595" s="84" t="s">
        <v>6213</v>
      </c>
      <c r="G1595" s="84" t="s">
        <v>6213</v>
      </c>
      <c r="H1595" s="84" t="s">
        <v>6213</v>
      </c>
      <c r="I1595" s="84" t="s">
        <v>6213</v>
      </c>
      <c r="J1595" s="85" t="s">
        <v>6213</v>
      </c>
      <c r="K1595" s="84">
        <v>0</v>
      </c>
      <c r="L1595" s="84">
        <v>0</v>
      </c>
      <c r="M1595" s="84">
        <v>1</v>
      </c>
      <c r="N1595" s="85">
        <v>0</v>
      </c>
      <c r="O1595" s="86"/>
    </row>
    <row r="1596" spans="1:15" ht="17">
      <c r="A1596" s="283"/>
      <c r="B1596" s="282" t="s">
        <v>2255</v>
      </c>
      <c r="C1596" s="285"/>
      <c r="D1596" s="286"/>
      <c r="E1596" s="77">
        <v>1</v>
      </c>
      <c r="F1596" s="77" t="s">
        <v>6213</v>
      </c>
      <c r="G1596" s="77" t="s">
        <v>6213</v>
      </c>
      <c r="H1596" s="77" t="s">
        <v>6213</v>
      </c>
      <c r="I1596" s="77" t="s">
        <v>6213</v>
      </c>
      <c r="J1596" s="78" t="s">
        <v>6213</v>
      </c>
      <c r="K1596" s="79"/>
      <c r="L1596" s="79"/>
      <c r="M1596" s="77"/>
      <c r="N1596" s="80"/>
      <c r="O1596" s="81"/>
    </row>
    <row r="1597" spans="1:15" ht="17">
      <c r="A1597" s="284"/>
      <c r="B1597" s="284"/>
      <c r="C1597" s="83" t="s">
        <v>6667</v>
      </c>
      <c r="D1597" s="83"/>
      <c r="E1597" s="84">
        <v>1</v>
      </c>
      <c r="F1597" s="84" t="s">
        <v>6213</v>
      </c>
      <c r="G1597" s="84" t="s">
        <v>6213</v>
      </c>
      <c r="H1597" s="84" t="s">
        <v>6213</v>
      </c>
      <c r="I1597" s="84" t="s">
        <v>6213</v>
      </c>
      <c r="J1597" s="85" t="s">
        <v>6213</v>
      </c>
      <c r="K1597" s="84" t="s">
        <v>4218</v>
      </c>
      <c r="L1597" s="84" t="s">
        <v>4218</v>
      </c>
      <c r="M1597" s="84">
        <v>1</v>
      </c>
      <c r="N1597" s="85" t="s">
        <v>4218</v>
      </c>
      <c r="O1597" s="86"/>
    </row>
    <row r="1598" spans="1:15" ht="17">
      <c r="A1598" s="282" t="s">
        <v>105</v>
      </c>
      <c r="B1598" s="285" t="s">
        <v>1904</v>
      </c>
      <c r="C1598" s="287"/>
      <c r="D1598" s="286"/>
      <c r="E1598" s="77">
        <v>200</v>
      </c>
      <c r="F1598" s="77">
        <v>202</v>
      </c>
      <c r="G1598" s="77">
        <v>40</v>
      </c>
      <c r="H1598" s="77" t="s">
        <v>6213</v>
      </c>
      <c r="I1598" s="77">
        <v>7</v>
      </c>
      <c r="J1598" s="78">
        <v>14</v>
      </c>
      <c r="K1598" s="77"/>
      <c r="L1598" s="77"/>
      <c r="M1598" s="77"/>
      <c r="N1598" s="78"/>
      <c r="O1598" s="81"/>
    </row>
    <row r="1599" spans="1:15" ht="17">
      <c r="A1599" s="283"/>
      <c r="B1599" s="282" t="s">
        <v>1905</v>
      </c>
      <c r="C1599" s="285"/>
      <c r="D1599" s="286"/>
      <c r="E1599" s="77">
        <v>127</v>
      </c>
      <c r="F1599" s="77">
        <v>155</v>
      </c>
      <c r="G1599" s="77">
        <v>30</v>
      </c>
      <c r="H1599" s="77" t="s">
        <v>6213</v>
      </c>
      <c r="I1599" s="77">
        <v>7</v>
      </c>
      <c r="J1599" s="78">
        <v>12</v>
      </c>
      <c r="K1599" s="77"/>
      <c r="L1599" s="77"/>
      <c r="M1599" s="77"/>
      <c r="N1599" s="78"/>
      <c r="O1599" s="81"/>
    </row>
    <row r="1600" spans="1:15" ht="17">
      <c r="A1600" s="283"/>
      <c r="B1600" s="283"/>
      <c r="C1600" s="83" t="s">
        <v>2020</v>
      </c>
      <c r="D1600" s="83"/>
      <c r="E1600" s="84" t="s">
        <v>6213</v>
      </c>
      <c r="F1600" s="84" t="s">
        <v>6213</v>
      </c>
      <c r="G1600" s="84">
        <v>1</v>
      </c>
      <c r="H1600" s="84" t="s">
        <v>6213</v>
      </c>
      <c r="I1600" s="84" t="s">
        <v>6213</v>
      </c>
      <c r="J1600" s="85" t="s">
        <v>6213</v>
      </c>
      <c r="K1600" s="84">
        <v>1</v>
      </c>
      <c r="L1600" s="84">
        <v>0</v>
      </c>
      <c r="M1600" s="84">
        <v>0</v>
      </c>
      <c r="N1600" s="85" t="s">
        <v>4218</v>
      </c>
      <c r="O1600" s="86">
        <v>96318</v>
      </c>
    </row>
    <row r="1601" spans="1:15" ht="17">
      <c r="A1601" s="283"/>
      <c r="B1601" s="283"/>
      <c r="C1601" s="83" t="s">
        <v>3345</v>
      </c>
      <c r="D1601" s="83"/>
      <c r="E1601" s="84">
        <v>4</v>
      </c>
      <c r="F1601" s="84" t="s">
        <v>6213</v>
      </c>
      <c r="G1601" s="84" t="s">
        <v>6213</v>
      </c>
      <c r="H1601" s="84" t="s">
        <v>6213</v>
      </c>
      <c r="I1601" s="84" t="s">
        <v>6213</v>
      </c>
      <c r="J1601" s="85" t="s">
        <v>6213</v>
      </c>
      <c r="K1601" s="84">
        <v>3</v>
      </c>
      <c r="L1601" s="84">
        <v>1</v>
      </c>
      <c r="M1601" s="84" t="s">
        <v>4218</v>
      </c>
      <c r="N1601" s="85">
        <v>0</v>
      </c>
      <c r="O1601" s="86">
        <v>121304</v>
      </c>
    </row>
    <row r="1602" spans="1:15" ht="17">
      <c r="A1602" s="283"/>
      <c r="B1602" s="283"/>
      <c r="C1602" s="83" t="s">
        <v>6668</v>
      </c>
      <c r="D1602" s="83"/>
      <c r="E1602" s="84" t="s">
        <v>6213</v>
      </c>
      <c r="F1602" s="84" t="s">
        <v>6213</v>
      </c>
      <c r="G1602" s="84">
        <v>1</v>
      </c>
      <c r="H1602" s="84" t="s">
        <v>6213</v>
      </c>
      <c r="I1602" s="84" t="s">
        <v>6213</v>
      </c>
      <c r="J1602" s="85" t="s">
        <v>6213</v>
      </c>
      <c r="K1602" s="84">
        <v>0</v>
      </c>
      <c r="L1602" s="84">
        <v>1</v>
      </c>
      <c r="M1602" s="84">
        <v>0</v>
      </c>
      <c r="N1602" s="85">
        <v>0</v>
      </c>
      <c r="O1602" s="86">
        <v>44083</v>
      </c>
    </row>
    <row r="1603" spans="1:15" ht="17">
      <c r="A1603" s="283"/>
      <c r="B1603" s="283"/>
      <c r="C1603" s="83" t="s">
        <v>5851</v>
      </c>
      <c r="D1603" s="83"/>
      <c r="E1603" s="84">
        <v>1</v>
      </c>
      <c r="F1603" s="84">
        <v>1</v>
      </c>
      <c r="G1603" s="84" t="s">
        <v>6213</v>
      </c>
      <c r="H1603" s="84" t="s">
        <v>6213</v>
      </c>
      <c r="I1603" s="84" t="s">
        <v>6213</v>
      </c>
      <c r="J1603" s="85" t="s">
        <v>6213</v>
      </c>
      <c r="K1603" s="84">
        <v>1</v>
      </c>
      <c r="L1603" s="84">
        <v>0</v>
      </c>
      <c r="M1603" s="84">
        <v>0</v>
      </c>
      <c r="N1603" s="85">
        <v>1</v>
      </c>
      <c r="O1603" s="86">
        <v>35853</v>
      </c>
    </row>
    <row r="1604" spans="1:15" ht="17">
      <c r="A1604" s="283"/>
      <c r="B1604" s="283"/>
      <c r="C1604" s="83" t="s">
        <v>3012</v>
      </c>
      <c r="D1604" s="83"/>
      <c r="E1604" s="84">
        <v>5</v>
      </c>
      <c r="F1604" s="84" t="s">
        <v>6213</v>
      </c>
      <c r="G1604" s="84">
        <v>1</v>
      </c>
      <c r="H1604" s="84" t="s">
        <v>6213</v>
      </c>
      <c r="I1604" s="84" t="s">
        <v>6213</v>
      </c>
      <c r="J1604" s="85">
        <v>1</v>
      </c>
      <c r="K1604" s="84">
        <v>0</v>
      </c>
      <c r="L1604" s="84">
        <v>1</v>
      </c>
      <c r="M1604" s="84">
        <v>1</v>
      </c>
      <c r="N1604" s="85">
        <v>5</v>
      </c>
      <c r="O1604" s="86">
        <v>254627</v>
      </c>
    </row>
    <row r="1605" spans="1:15" ht="17">
      <c r="A1605" s="283"/>
      <c r="B1605" s="283"/>
      <c r="C1605" s="83" t="s">
        <v>6669</v>
      </c>
      <c r="D1605" s="83"/>
      <c r="E1605" s="84">
        <v>1</v>
      </c>
      <c r="F1605" s="84" t="s">
        <v>6213</v>
      </c>
      <c r="G1605" s="84" t="s">
        <v>6213</v>
      </c>
      <c r="H1605" s="84" t="s">
        <v>6213</v>
      </c>
      <c r="I1605" s="84" t="s">
        <v>6213</v>
      </c>
      <c r="J1605" s="85" t="s">
        <v>6213</v>
      </c>
      <c r="K1605" s="84">
        <v>0</v>
      </c>
      <c r="L1605" s="84">
        <v>0</v>
      </c>
      <c r="M1605" s="84">
        <v>0</v>
      </c>
      <c r="N1605" s="85">
        <v>1</v>
      </c>
      <c r="O1605" s="86">
        <v>34093</v>
      </c>
    </row>
    <row r="1606" spans="1:15" ht="17">
      <c r="A1606" s="283"/>
      <c r="B1606" s="283"/>
      <c r="C1606" s="83" t="s">
        <v>6670</v>
      </c>
      <c r="D1606" s="83"/>
      <c r="E1606" s="84">
        <v>1</v>
      </c>
      <c r="F1606" s="84" t="s">
        <v>6213</v>
      </c>
      <c r="G1606" s="84" t="s">
        <v>6213</v>
      </c>
      <c r="H1606" s="84" t="s">
        <v>6213</v>
      </c>
      <c r="I1606" s="84" t="s">
        <v>6213</v>
      </c>
      <c r="J1606" s="85" t="s">
        <v>6213</v>
      </c>
      <c r="K1606" s="84">
        <v>0</v>
      </c>
      <c r="L1606" s="84">
        <v>1</v>
      </c>
      <c r="M1606" s="84">
        <v>0</v>
      </c>
      <c r="N1606" s="85">
        <v>0</v>
      </c>
      <c r="O1606" s="86">
        <v>76536</v>
      </c>
    </row>
    <row r="1607" spans="1:15" ht="17">
      <c r="A1607" s="283"/>
      <c r="B1607" s="283"/>
      <c r="C1607" s="83" t="s">
        <v>6671</v>
      </c>
      <c r="D1607" s="83"/>
      <c r="E1607" s="84" t="s">
        <v>6213</v>
      </c>
      <c r="F1607" s="84">
        <v>1</v>
      </c>
      <c r="G1607" s="84" t="s">
        <v>6213</v>
      </c>
      <c r="H1607" s="84" t="s">
        <v>6213</v>
      </c>
      <c r="I1607" s="84" t="s">
        <v>6213</v>
      </c>
      <c r="J1607" s="85" t="s">
        <v>6213</v>
      </c>
      <c r="K1607" s="84">
        <v>0</v>
      </c>
      <c r="L1607" s="84">
        <v>0</v>
      </c>
      <c r="M1607" s="84">
        <v>0</v>
      </c>
      <c r="N1607" s="85">
        <v>1</v>
      </c>
      <c r="O1607" s="86">
        <v>80462</v>
      </c>
    </row>
    <row r="1608" spans="1:15" ht="17">
      <c r="A1608" s="283"/>
      <c r="B1608" s="283"/>
      <c r="C1608" s="83" t="s">
        <v>6672</v>
      </c>
      <c r="D1608" s="83"/>
      <c r="E1608" s="84" t="s">
        <v>6213</v>
      </c>
      <c r="F1608" s="84">
        <v>1</v>
      </c>
      <c r="G1608" s="84" t="s">
        <v>6213</v>
      </c>
      <c r="H1608" s="84" t="s">
        <v>6213</v>
      </c>
      <c r="I1608" s="84" t="s">
        <v>6213</v>
      </c>
      <c r="J1608" s="85" t="s">
        <v>6213</v>
      </c>
      <c r="K1608" s="84">
        <v>0</v>
      </c>
      <c r="L1608" s="84">
        <v>0</v>
      </c>
      <c r="M1608" s="84">
        <v>1</v>
      </c>
      <c r="N1608" s="85">
        <v>0</v>
      </c>
      <c r="O1608" s="86">
        <v>4323</v>
      </c>
    </row>
    <row r="1609" spans="1:15" ht="17">
      <c r="A1609" s="283"/>
      <c r="B1609" s="283"/>
      <c r="C1609" s="83" t="s">
        <v>6673</v>
      </c>
      <c r="D1609" s="83"/>
      <c r="E1609" s="84">
        <v>1</v>
      </c>
      <c r="F1609" s="84" t="s">
        <v>6213</v>
      </c>
      <c r="G1609" s="84" t="s">
        <v>6213</v>
      </c>
      <c r="H1609" s="84" t="s">
        <v>6213</v>
      </c>
      <c r="I1609" s="84" t="s">
        <v>6213</v>
      </c>
      <c r="J1609" s="85" t="s">
        <v>6213</v>
      </c>
      <c r="K1609" s="84">
        <v>1</v>
      </c>
      <c r="L1609" s="84">
        <v>0</v>
      </c>
      <c r="M1609" s="84" t="s">
        <v>4218</v>
      </c>
      <c r="N1609" s="85">
        <v>0</v>
      </c>
      <c r="O1609" s="86">
        <v>1947</v>
      </c>
    </row>
    <row r="1610" spans="1:15" ht="17">
      <c r="A1610" s="283"/>
      <c r="B1610" s="283"/>
      <c r="C1610" s="83" t="s">
        <v>3353</v>
      </c>
      <c r="D1610" s="83"/>
      <c r="E1610" s="84" t="s">
        <v>6213</v>
      </c>
      <c r="F1610" s="84">
        <v>1</v>
      </c>
      <c r="G1610" s="84" t="s">
        <v>6213</v>
      </c>
      <c r="H1610" s="84" t="s">
        <v>6213</v>
      </c>
      <c r="I1610" s="84" t="s">
        <v>6213</v>
      </c>
      <c r="J1610" s="85" t="s">
        <v>6213</v>
      </c>
      <c r="K1610" s="84">
        <v>1</v>
      </c>
      <c r="L1610" s="84">
        <v>0</v>
      </c>
      <c r="M1610" s="84">
        <v>0</v>
      </c>
      <c r="N1610" s="85">
        <v>0</v>
      </c>
      <c r="O1610" s="86">
        <v>5361</v>
      </c>
    </row>
    <row r="1611" spans="1:15" ht="17">
      <c r="A1611" s="283"/>
      <c r="B1611" s="283"/>
      <c r="C1611" s="83" t="s">
        <v>3354</v>
      </c>
      <c r="D1611" s="83"/>
      <c r="E1611" s="84" t="s">
        <v>6213</v>
      </c>
      <c r="F1611" s="84">
        <v>1</v>
      </c>
      <c r="G1611" s="84" t="s">
        <v>6213</v>
      </c>
      <c r="H1611" s="84" t="s">
        <v>6213</v>
      </c>
      <c r="I1611" s="84" t="s">
        <v>6213</v>
      </c>
      <c r="J1611" s="85" t="s">
        <v>6213</v>
      </c>
      <c r="K1611" s="84">
        <v>1</v>
      </c>
      <c r="L1611" s="84">
        <v>0</v>
      </c>
      <c r="M1611" s="84">
        <v>0</v>
      </c>
      <c r="N1611" s="85">
        <v>0</v>
      </c>
      <c r="O1611" s="86">
        <v>44727</v>
      </c>
    </row>
    <row r="1612" spans="1:15" ht="17">
      <c r="A1612" s="283"/>
      <c r="B1612" s="283"/>
      <c r="C1612" s="83" t="s">
        <v>2911</v>
      </c>
      <c r="D1612" s="83"/>
      <c r="E1612" s="84">
        <v>2</v>
      </c>
      <c r="F1612" s="84" t="s">
        <v>6213</v>
      </c>
      <c r="G1612" s="84" t="s">
        <v>6213</v>
      </c>
      <c r="H1612" s="84" t="s">
        <v>6213</v>
      </c>
      <c r="I1612" s="84" t="s">
        <v>6213</v>
      </c>
      <c r="J1612" s="85" t="s">
        <v>6213</v>
      </c>
      <c r="K1612" s="84">
        <v>0</v>
      </c>
      <c r="L1612" s="84">
        <v>2</v>
      </c>
      <c r="M1612" s="84">
        <v>0</v>
      </c>
      <c r="N1612" s="85">
        <v>0</v>
      </c>
      <c r="O1612" s="86">
        <v>6004</v>
      </c>
    </row>
    <row r="1613" spans="1:15" ht="17">
      <c r="A1613" s="283"/>
      <c r="B1613" s="283"/>
      <c r="C1613" s="83" t="s">
        <v>3356</v>
      </c>
      <c r="D1613" s="83"/>
      <c r="E1613" s="84">
        <v>1</v>
      </c>
      <c r="F1613" s="84" t="s">
        <v>6213</v>
      </c>
      <c r="G1613" s="84" t="s">
        <v>6213</v>
      </c>
      <c r="H1613" s="84" t="s">
        <v>6213</v>
      </c>
      <c r="I1613" s="84" t="s">
        <v>6213</v>
      </c>
      <c r="J1613" s="85" t="s">
        <v>6213</v>
      </c>
      <c r="K1613" s="84">
        <v>0</v>
      </c>
      <c r="L1613" s="84">
        <v>0</v>
      </c>
      <c r="M1613" s="84">
        <v>1</v>
      </c>
      <c r="N1613" s="85" t="s">
        <v>4218</v>
      </c>
      <c r="O1613" s="86">
        <v>20766</v>
      </c>
    </row>
    <row r="1614" spans="1:15" ht="17">
      <c r="A1614" s="283"/>
      <c r="B1614" s="283"/>
      <c r="C1614" s="83" t="s">
        <v>6674</v>
      </c>
      <c r="D1614" s="83"/>
      <c r="E1614" s="84">
        <v>1</v>
      </c>
      <c r="F1614" s="84" t="s">
        <v>6213</v>
      </c>
      <c r="G1614" s="84" t="s">
        <v>6213</v>
      </c>
      <c r="H1614" s="84" t="s">
        <v>6213</v>
      </c>
      <c r="I1614" s="84" t="s">
        <v>6213</v>
      </c>
      <c r="J1614" s="85" t="s">
        <v>6213</v>
      </c>
      <c r="K1614" s="84">
        <v>0</v>
      </c>
      <c r="L1614" s="84">
        <v>1</v>
      </c>
      <c r="M1614" s="84">
        <v>0</v>
      </c>
      <c r="N1614" s="85">
        <v>0</v>
      </c>
      <c r="O1614" s="86">
        <v>7613</v>
      </c>
    </row>
    <row r="1615" spans="1:15" ht="17">
      <c r="A1615" s="283"/>
      <c r="B1615" s="283"/>
      <c r="C1615" s="83" t="s">
        <v>5855</v>
      </c>
      <c r="D1615" s="83"/>
      <c r="E1615" s="84">
        <v>1</v>
      </c>
      <c r="F1615" s="84" t="s">
        <v>6213</v>
      </c>
      <c r="G1615" s="84" t="s">
        <v>6213</v>
      </c>
      <c r="H1615" s="84" t="s">
        <v>6213</v>
      </c>
      <c r="I1615" s="84" t="s">
        <v>6213</v>
      </c>
      <c r="J1615" s="85" t="s">
        <v>6213</v>
      </c>
      <c r="K1615" s="84">
        <v>0</v>
      </c>
      <c r="L1615" s="84">
        <v>0</v>
      </c>
      <c r="M1615" s="84">
        <v>1</v>
      </c>
      <c r="N1615" s="85">
        <v>0</v>
      </c>
      <c r="O1615" s="86">
        <v>28842</v>
      </c>
    </row>
    <row r="1616" spans="1:15" ht="17">
      <c r="A1616" s="283"/>
      <c r="B1616" s="283"/>
      <c r="C1616" s="83" t="s">
        <v>2344</v>
      </c>
      <c r="D1616" s="83"/>
      <c r="E1616" s="84">
        <v>1</v>
      </c>
      <c r="F1616" s="84" t="s">
        <v>6213</v>
      </c>
      <c r="G1616" s="84" t="s">
        <v>6213</v>
      </c>
      <c r="H1616" s="84" t="s">
        <v>6213</v>
      </c>
      <c r="I1616" s="84" t="s">
        <v>6213</v>
      </c>
      <c r="J1616" s="85" t="s">
        <v>6213</v>
      </c>
      <c r="K1616" s="84">
        <v>0</v>
      </c>
      <c r="L1616" s="84">
        <v>0</v>
      </c>
      <c r="M1616" s="84" t="s">
        <v>4218</v>
      </c>
      <c r="N1616" s="85">
        <v>1</v>
      </c>
      <c r="O1616" s="86">
        <v>28194</v>
      </c>
    </row>
    <row r="1617" spans="1:15" ht="17">
      <c r="A1617" s="283"/>
      <c r="B1617" s="283"/>
      <c r="C1617" s="83" t="s">
        <v>6675</v>
      </c>
      <c r="D1617" s="83"/>
      <c r="E1617" s="84" t="s">
        <v>6213</v>
      </c>
      <c r="F1617" s="84">
        <v>1</v>
      </c>
      <c r="G1617" s="84" t="s">
        <v>6213</v>
      </c>
      <c r="H1617" s="84" t="s">
        <v>6213</v>
      </c>
      <c r="I1617" s="84" t="s">
        <v>6213</v>
      </c>
      <c r="J1617" s="85" t="s">
        <v>6213</v>
      </c>
      <c r="K1617" s="84">
        <v>0</v>
      </c>
      <c r="L1617" s="84">
        <v>0</v>
      </c>
      <c r="M1617" s="84">
        <v>0</v>
      </c>
      <c r="N1617" s="85">
        <v>1</v>
      </c>
      <c r="O1617" s="86">
        <v>8609</v>
      </c>
    </row>
    <row r="1618" spans="1:15" ht="17">
      <c r="A1618" s="283"/>
      <c r="B1618" s="283"/>
      <c r="C1618" s="83" t="s">
        <v>3583</v>
      </c>
      <c r="D1618" s="83"/>
      <c r="E1618" s="84">
        <v>4</v>
      </c>
      <c r="F1618" s="84">
        <v>1</v>
      </c>
      <c r="G1618" s="84">
        <v>1</v>
      </c>
      <c r="H1618" s="84" t="s">
        <v>6213</v>
      </c>
      <c r="I1618" s="84" t="s">
        <v>6213</v>
      </c>
      <c r="J1618" s="85" t="s">
        <v>6213</v>
      </c>
      <c r="K1618" s="84">
        <v>0</v>
      </c>
      <c r="L1618" s="84">
        <v>2</v>
      </c>
      <c r="M1618" s="84">
        <v>3</v>
      </c>
      <c r="N1618" s="85">
        <v>1</v>
      </c>
      <c r="O1618" s="86">
        <v>67339</v>
      </c>
    </row>
    <row r="1619" spans="1:15" ht="17">
      <c r="A1619" s="283"/>
      <c r="B1619" s="283"/>
      <c r="C1619" s="83" t="s">
        <v>6676</v>
      </c>
      <c r="D1619" s="83"/>
      <c r="E1619" s="84">
        <v>4</v>
      </c>
      <c r="F1619" s="84" t="s">
        <v>6213</v>
      </c>
      <c r="G1619" s="84" t="s">
        <v>6213</v>
      </c>
      <c r="H1619" s="84" t="s">
        <v>6213</v>
      </c>
      <c r="I1619" s="84" t="s">
        <v>6213</v>
      </c>
      <c r="J1619" s="85" t="s">
        <v>6213</v>
      </c>
      <c r="K1619" s="84">
        <v>1</v>
      </c>
      <c r="L1619" s="84">
        <v>0</v>
      </c>
      <c r="M1619" s="84">
        <v>3</v>
      </c>
      <c r="N1619" s="85">
        <v>0</v>
      </c>
      <c r="O1619" s="86">
        <v>17824</v>
      </c>
    </row>
    <row r="1620" spans="1:15" ht="17">
      <c r="A1620" s="283"/>
      <c r="B1620" s="283"/>
      <c r="C1620" s="83" t="s">
        <v>3362</v>
      </c>
      <c r="D1620" s="83"/>
      <c r="E1620" s="84">
        <v>1</v>
      </c>
      <c r="F1620" s="84">
        <v>1</v>
      </c>
      <c r="G1620" s="84" t="s">
        <v>6213</v>
      </c>
      <c r="H1620" s="84" t="s">
        <v>6213</v>
      </c>
      <c r="I1620" s="84" t="s">
        <v>6213</v>
      </c>
      <c r="J1620" s="85" t="s">
        <v>6213</v>
      </c>
      <c r="K1620" s="84">
        <v>2</v>
      </c>
      <c r="L1620" s="84">
        <v>0</v>
      </c>
      <c r="M1620" s="84" t="s">
        <v>4218</v>
      </c>
      <c r="N1620" s="85" t="s">
        <v>4218</v>
      </c>
      <c r="O1620" s="86">
        <v>78707</v>
      </c>
    </row>
    <row r="1621" spans="1:15" ht="17">
      <c r="A1621" s="283"/>
      <c r="B1621" s="283"/>
      <c r="C1621" s="83" t="s">
        <v>105</v>
      </c>
      <c r="D1621" s="83"/>
      <c r="E1621" s="84">
        <v>84</v>
      </c>
      <c r="F1621" s="84">
        <v>144</v>
      </c>
      <c r="G1621" s="84">
        <v>24</v>
      </c>
      <c r="H1621" s="84" t="s">
        <v>6213</v>
      </c>
      <c r="I1621" s="84">
        <v>7</v>
      </c>
      <c r="J1621" s="85">
        <v>11</v>
      </c>
      <c r="K1621" s="84">
        <v>86</v>
      </c>
      <c r="L1621" s="84">
        <v>50</v>
      </c>
      <c r="M1621" s="84">
        <v>66</v>
      </c>
      <c r="N1621" s="85">
        <v>68</v>
      </c>
      <c r="O1621" s="86">
        <v>8300377</v>
      </c>
    </row>
    <row r="1622" spans="1:15" ht="17">
      <c r="A1622" s="283"/>
      <c r="B1622" s="283"/>
      <c r="C1622" s="83" t="s">
        <v>5515</v>
      </c>
      <c r="D1622" s="83"/>
      <c r="E1622" s="84">
        <v>1</v>
      </c>
      <c r="F1622" s="84" t="s">
        <v>6213</v>
      </c>
      <c r="G1622" s="84" t="s">
        <v>6213</v>
      </c>
      <c r="H1622" s="84" t="s">
        <v>6213</v>
      </c>
      <c r="I1622" s="84" t="s">
        <v>6213</v>
      </c>
      <c r="J1622" s="85" t="s">
        <v>6213</v>
      </c>
      <c r="K1622" s="84">
        <v>1</v>
      </c>
      <c r="L1622" s="84">
        <v>0</v>
      </c>
      <c r="M1622" s="84" t="s">
        <v>4218</v>
      </c>
      <c r="N1622" s="85" t="s">
        <v>4218</v>
      </c>
      <c r="O1622" s="86">
        <v>10849</v>
      </c>
    </row>
    <row r="1623" spans="1:15" ht="17">
      <c r="A1623" s="283"/>
      <c r="B1623" s="283"/>
      <c r="C1623" s="83" t="s">
        <v>5857</v>
      </c>
      <c r="D1623" s="83"/>
      <c r="E1623" s="84" t="s">
        <v>6213</v>
      </c>
      <c r="F1623" s="84" t="s">
        <v>6213</v>
      </c>
      <c r="G1623" s="84">
        <v>1</v>
      </c>
      <c r="H1623" s="84" t="s">
        <v>6213</v>
      </c>
      <c r="I1623" s="84" t="s">
        <v>6213</v>
      </c>
      <c r="J1623" s="85" t="s">
        <v>6213</v>
      </c>
      <c r="K1623" s="84">
        <v>0</v>
      </c>
      <c r="L1623" s="84">
        <v>0</v>
      </c>
      <c r="M1623" s="84">
        <v>1</v>
      </c>
      <c r="N1623" s="85">
        <v>0</v>
      </c>
      <c r="O1623" s="86">
        <v>37320</v>
      </c>
    </row>
    <row r="1624" spans="1:15" ht="17">
      <c r="A1624" s="283"/>
      <c r="B1624" s="283"/>
      <c r="C1624" s="83" t="s">
        <v>6677</v>
      </c>
      <c r="D1624" s="83"/>
      <c r="E1624" s="84">
        <v>1</v>
      </c>
      <c r="F1624" s="84" t="s">
        <v>6213</v>
      </c>
      <c r="G1624" s="84" t="s">
        <v>6213</v>
      </c>
      <c r="H1624" s="84" t="s">
        <v>6213</v>
      </c>
      <c r="I1624" s="84" t="s">
        <v>6213</v>
      </c>
      <c r="J1624" s="85" t="s">
        <v>6213</v>
      </c>
      <c r="K1624" s="84">
        <v>0</v>
      </c>
      <c r="L1624" s="84">
        <v>0</v>
      </c>
      <c r="M1624" s="84">
        <v>0</v>
      </c>
      <c r="N1624" s="85">
        <v>1</v>
      </c>
      <c r="O1624" s="86">
        <v>19460</v>
      </c>
    </row>
    <row r="1625" spans="1:15" ht="17">
      <c r="A1625" s="283"/>
      <c r="B1625" s="283"/>
      <c r="C1625" s="83" t="s">
        <v>4173</v>
      </c>
      <c r="D1625" s="83"/>
      <c r="E1625" s="84" t="s">
        <v>6213</v>
      </c>
      <c r="F1625" s="84">
        <v>1</v>
      </c>
      <c r="G1625" s="84" t="s">
        <v>6213</v>
      </c>
      <c r="H1625" s="84" t="s">
        <v>6213</v>
      </c>
      <c r="I1625" s="84" t="s">
        <v>6213</v>
      </c>
      <c r="J1625" s="85" t="s">
        <v>6213</v>
      </c>
      <c r="K1625" s="84">
        <v>0</v>
      </c>
      <c r="L1625" s="84">
        <v>0</v>
      </c>
      <c r="M1625" s="84">
        <v>0</v>
      </c>
      <c r="N1625" s="85">
        <v>1</v>
      </c>
      <c r="O1625" s="86">
        <v>19391</v>
      </c>
    </row>
    <row r="1626" spans="1:15" ht="17">
      <c r="A1626" s="283"/>
      <c r="B1626" s="283"/>
      <c r="C1626" s="83" t="s">
        <v>3369</v>
      </c>
      <c r="D1626" s="83"/>
      <c r="E1626" s="84">
        <v>1</v>
      </c>
      <c r="F1626" s="84" t="s">
        <v>6213</v>
      </c>
      <c r="G1626" s="84" t="s">
        <v>6213</v>
      </c>
      <c r="H1626" s="84" t="s">
        <v>6213</v>
      </c>
      <c r="I1626" s="84" t="s">
        <v>6213</v>
      </c>
      <c r="J1626" s="85" t="s">
        <v>6213</v>
      </c>
      <c r="K1626" s="84">
        <v>0</v>
      </c>
      <c r="L1626" s="84">
        <v>1</v>
      </c>
      <c r="M1626" s="84">
        <v>0</v>
      </c>
      <c r="N1626" s="85" t="s">
        <v>4218</v>
      </c>
      <c r="O1626" s="86">
        <v>30480</v>
      </c>
    </row>
    <row r="1627" spans="1:15" ht="17">
      <c r="A1627" s="283"/>
      <c r="B1627" s="283"/>
      <c r="C1627" s="83" t="s">
        <v>3370</v>
      </c>
      <c r="D1627" s="83"/>
      <c r="E1627" s="84">
        <v>2</v>
      </c>
      <c r="F1627" s="84">
        <v>1</v>
      </c>
      <c r="G1627" s="84" t="s">
        <v>6213</v>
      </c>
      <c r="H1627" s="84" t="s">
        <v>6213</v>
      </c>
      <c r="I1627" s="84" t="s">
        <v>6213</v>
      </c>
      <c r="J1627" s="85" t="s">
        <v>6213</v>
      </c>
      <c r="K1627" s="84">
        <v>1</v>
      </c>
      <c r="L1627" s="84">
        <v>0</v>
      </c>
      <c r="M1627" s="84">
        <v>1</v>
      </c>
      <c r="N1627" s="85">
        <v>1</v>
      </c>
      <c r="O1627" s="86">
        <v>38934</v>
      </c>
    </row>
    <row r="1628" spans="1:15" ht="17">
      <c r="A1628" s="283"/>
      <c r="B1628" s="283"/>
      <c r="C1628" s="83" t="s">
        <v>6678</v>
      </c>
      <c r="D1628" s="83"/>
      <c r="E1628" s="84">
        <v>1</v>
      </c>
      <c r="F1628" s="84" t="s">
        <v>6213</v>
      </c>
      <c r="G1628" s="84" t="s">
        <v>6213</v>
      </c>
      <c r="H1628" s="84" t="s">
        <v>6213</v>
      </c>
      <c r="I1628" s="84" t="s">
        <v>6213</v>
      </c>
      <c r="J1628" s="85" t="s">
        <v>6213</v>
      </c>
      <c r="K1628" s="84">
        <v>0</v>
      </c>
      <c r="L1628" s="84">
        <v>1</v>
      </c>
      <c r="M1628" s="84">
        <v>0</v>
      </c>
      <c r="N1628" s="85">
        <v>0</v>
      </c>
      <c r="O1628" s="86">
        <v>33461</v>
      </c>
    </row>
    <row r="1629" spans="1:15" ht="17">
      <c r="A1629" s="283"/>
      <c r="B1629" s="283"/>
      <c r="C1629" s="83" t="s">
        <v>2942</v>
      </c>
      <c r="D1629" s="83"/>
      <c r="E1629" s="84">
        <v>1</v>
      </c>
      <c r="F1629" s="84" t="s">
        <v>6213</v>
      </c>
      <c r="G1629" s="84" t="s">
        <v>6213</v>
      </c>
      <c r="H1629" s="84" t="s">
        <v>6213</v>
      </c>
      <c r="I1629" s="84" t="s">
        <v>6213</v>
      </c>
      <c r="J1629" s="85" t="s">
        <v>6213</v>
      </c>
      <c r="K1629" s="84">
        <v>0</v>
      </c>
      <c r="L1629" s="84">
        <v>0</v>
      </c>
      <c r="M1629" s="84">
        <v>0</v>
      </c>
      <c r="N1629" s="85">
        <v>1</v>
      </c>
      <c r="O1629" s="86">
        <v>205199</v>
      </c>
    </row>
    <row r="1630" spans="1:15" ht="17">
      <c r="A1630" s="283"/>
      <c r="B1630" s="283"/>
      <c r="C1630" s="83" t="s">
        <v>2420</v>
      </c>
      <c r="D1630" s="83"/>
      <c r="E1630" s="84">
        <v>1</v>
      </c>
      <c r="F1630" s="84" t="s">
        <v>6213</v>
      </c>
      <c r="G1630" s="84" t="s">
        <v>6213</v>
      </c>
      <c r="H1630" s="84" t="s">
        <v>6213</v>
      </c>
      <c r="I1630" s="84" t="s">
        <v>6213</v>
      </c>
      <c r="J1630" s="85" t="s">
        <v>6213</v>
      </c>
      <c r="K1630" s="84">
        <v>0</v>
      </c>
      <c r="L1630" s="84">
        <v>0</v>
      </c>
      <c r="M1630" s="84">
        <v>1</v>
      </c>
      <c r="N1630" s="85">
        <v>0</v>
      </c>
      <c r="O1630" s="86">
        <v>31978</v>
      </c>
    </row>
    <row r="1631" spans="1:15" ht="17">
      <c r="A1631" s="283"/>
      <c r="B1631" s="283"/>
      <c r="C1631" s="83" t="s">
        <v>6679</v>
      </c>
      <c r="D1631" s="83"/>
      <c r="E1631" s="84">
        <v>1</v>
      </c>
      <c r="F1631" s="84" t="s">
        <v>6213</v>
      </c>
      <c r="G1631" s="84" t="s">
        <v>6213</v>
      </c>
      <c r="H1631" s="84" t="s">
        <v>6213</v>
      </c>
      <c r="I1631" s="84" t="s">
        <v>6213</v>
      </c>
      <c r="J1631" s="85" t="s">
        <v>6213</v>
      </c>
      <c r="K1631" s="84">
        <v>0</v>
      </c>
      <c r="L1631" s="84">
        <v>1</v>
      </c>
      <c r="M1631" s="84" t="s">
        <v>4218</v>
      </c>
      <c r="N1631" s="85">
        <v>0</v>
      </c>
      <c r="O1631" s="86">
        <v>51162</v>
      </c>
    </row>
    <row r="1632" spans="1:15" ht="17">
      <c r="A1632" s="283"/>
      <c r="B1632" s="283"/>
      <c r="C1632" s="83" t="s">
        <v>3378</v>
      </c>
      <c r="D1632" s="83"/>
      <c r="E1632" s="84">
        <v>1</v>
      </c>
      <c r="F1632" s="84" t="s">
        <v>6213</v>
      </c>
      <c r="G1632" s="84" t="s">
        <v>6213</v>
      </c>
      <c r="H1632" s="84" t="s">
        <v>6213</v>
      </c>
      <c r="I1632" s="84" t="s">
        <v>6213</v>
      </c>
      <c r="J1632" s="85" t="s">
        <v>6213</v>
      </c>
      <c r="K1632" s="84">
        <v>0</v>
      </c>
      <c r="L1632" s="84">
        <v>0</v>
      </c>
      <c r="M1632" s="84">
        <v>1</v>
      </c>
      <c r="N1632" s="85">
        <v>0</v>
      </c>
      <c r="O1632" s="86">
        <v>28639</v>
      </c>
    </row>
    <row r="1633" spans="1:15" ht="17">
      <c r="A1633" s="283"/>
      <c r="B1633" s="283"/>
      <c r="C1633" s="83" t="s">
        <v>3381</v>
      </c>
      <c r="D1633" s="83"/>
      <c r="E1633" s="84">
        <v>4</v>
      </c>
      <c r="F1633" s="84" t="s">
        <v>6213</v>
      </c>
      <c r="G1633" s="84">
        <v>1</v>
      </c>
      <c r="H1633" s="84" t="s">
        <v>6213</v>
      </c>
      <c r="I1633" s="84" t="s">
        <v>6213</v>
      </c>
      <c r="J1633" s="85" t="s">
        <v>6213</v>
      </c>
      <c r="K1633" s="84">
        <v>0</v>
      </c>
      <c r="L1633" s="84">
        <v>1</v>
      </c>
      <c r="M1633" s="84">
        <v>1</v>
      </c>
      <c r="N1633" s="85">
        <v>3</v>
      </c>
      <c r="O1633" s="86">
        <v>58240</v>
      </c>
    </row>
    <row r="1634" spans="1:15" ht="17">
      <c r="A1634" s="283"/>
      <c r="B1634" s="284"/>
      <c r="C1634" s="83" t="s">
        <v>3383</v>
      </c>
      <c r="D1634" s="83"/>
      <c r="E1634" s="84">
        <v>1</v>
      </c>
      <c r="F1634" s="84">
        <v>1</v>
      </c>
      <c r="G1634" s="84" t="s">
        <v>6213</v>
      </c>
      <c r="H1634" s="84" t="s">
        <v>6213</v>
      </c>
      <c r="I1634" s="84" t="s">
        <v>6213</v>
      </c>
      <c r="J1634" s="85" t="s">
        <v>6213</v>
      </c>
      <c r="K1634" s="84">
        <v>1</v>
      </c>
      <c r="L1634" s="84">
        <v>0</v>
      </c>
      <c r="M1634" s="84">
        <v>1</v>
      </c>
      <c r="N1634" s="85">
        <v>0</v>
      </c>
      <c r="O1634" s="86">
        <v>36284</v>
      </c>
    </row>
    <row r="1635" spans="1:15" ht="17">
      <c r="A1635" s="283"/>
      <c r="B1635" s="282" t="s">
        <v>1951</v>
      </c>
      <c r="C1635" s="285"/>
      <c r="D1635" s="286"/>
      <c r="E1635" s="77">
        <v>3</v>
      </c>
      <c r="F1635" s="77">
        <v>3</v>
      </c>
      <c r="G1635" s="77">
        <v>2</v>
      </c>
      <c r="H1635" s="77" t="s">
        <v>6213</v>
      </c>
      <c r="I1635" s="77" t="s">
        <v>6213</v>
      </c>
      <c r="J1635" s="78" t="s">
        <v>6213</v>
      </c>
      <c r="K1635" s="77"/>
      <c r="L1635" s="79"/>
      <c r="M1635" s="77"/>
      <c r="N1635" s="80"/>
      <c r="O1635" s="81"/>
    </row>
    <row r="1636" spans="1:15" ht="17">
      <c r="A1636" s="283"/>
      <c r="B1636" s="283"/>
      <c r="C1636" s="83" t="s">
        <v>3384</v>
      </c>
      <c r="D1636" s="83"/>
      <c r="E1636" s="84">
        <v>2</v>
      </c>
      <c r="F1636" s="84" t="s">
        <v>6213</v>
      </c>
      <c r="G1636" s="84" t="s">
        <v>6213</v>
      </c>
      <c r="H1636" s="84" t="s">
        <v>6213</v>
      </c>
      <c r="I1636" s="84" t="s">
        <v>6213</v>
      </c>
      <c r="J1636" s="85" t="s">
        <v>6213</v>
      </c>
      <c r="K1636" s="84">
        <v>1</v>
      </c>
      <c r="L1636" s="84">
        <v>0</v>
      </c>
      <c r="M1636" s="84">
        <v>1</v>
      </c>
      <c r="N1636" s="85">
        <v>0</v>
      </c>
      <c r="O1636" s="86">
        <v>24189</v>
      </c>
    </row>
    <row r="1637" spans="1:15" ht="17">
      <c r="A1637" s="283"/>
      <c r="B1637" s="283"/>
      <c r="C1637" s="288" t="s">
        <v>3385</v>
      </c>
      <c r="D1637" s="83" t="s">
        <v>6680</v>
      </c>
      <c r="E1637" s="84" t="s">
        <v>6213</v>
      </c>
      <c r="F1637" s="84">
        <v>2</v>
      </c>
      <c r="G1637" s="84" t="s">
        <v>6213</v>
      </c>
      <c r="H1637" s="84" t="s">
        <v>6213</v>
      </c>
      <c r="I1637" s="84" t="s">
        <v>6213</v>
      </c>
      <c r="J1637" s="85" t="s">
        <v>6213</v>
      </c>
      <c r="K1637" s="84">
        <v>2</v>
      </c>
      <c r="L1637" s="84">
        <v>0</v>
      </c>
      <c r="M1637" s="84">
        <v>0</v>
      </c>
      <c r="N1637" s="85">
        <v>0</v>
      </c>
      <c r="O1637" s="86">
        <v>1947</v>
      </c>
    </row>
    <row r="1638" spans="1:15" ht="17">
      <c r="A1638" s="283"/>
      <c r="B1638" s="283"/>
      <c r="C1638" s="290"/>
      <c r="D1638" s="83" t="s">
        <v>6681</v>
      </c>
      <c r="E1638" s="84" t="s">
        <v>6213</v>
      </c>
      <c r="F1638" s="84" t="s">
        <v>6213</v>
      </c>
      <c r="G1638" s="84">
        <v>1</v>
      </c>
      <c r="H1638" s="84" t="s">
        <v>6213</v>
      </c>
      <c r="I1638" s="84" t="s">
        <v>6213</v>
      </c>
      <c r="J1638" s="85" t="s">
        <v>6213</v>
      </c>
      <c r="K1638" s="84">
        <v>1</v>
      </c>
      <c r="L1638" s="84">
        <v>0</v>
      </c>
      <c r="M1638" s="84" t="s">
        <v>4218</v>
      </c>
      <c r="N1638" s="85" t="s">
        <v>4218</v>
      </c>
      <c r="O1638" s="86">
        <v>7131</v>
      </c>
    </row>
    <row r="1639" spans="1:15" ht="17">
      <c r="A1639" s="283"/>
      <c r="B1639" s="284"/>
      <c r="C1639" s="289"/>
      <c r="D1639" s="83" t="s">
        <v>6682</v>
      </c>
      <c r="E1639" s="84">
        <v>1</v>
      </c>
      <c r="F1639" s="84">
        <v>1</v>
      </c>
      <c r="G1639" s="84">
        <v>1</v>
      </c>
      <c r="H1639" s="84" t="s">
        <v>6213</v>
      </c>
      <c r="I1639" s="84" t="s">
        <v>6213</v>
      </c>
      <c r="J1639" s="85" t="s">
        <v>6213</v>
      </c>
      <c r="K1639" s="84">
        <v>3</v>
      </c>
      <c r="L1639" s="84">
        <v>0</v>
      </c>
      <c r="M1639" s="84" t="s">
        <v>4218</v>
      </c>
      <c r="N1639" s="85">
        <v>0</v>
      </c>
      <c r="O1639" s="86">
        <v>6475</v>
      </c>
    </row>
    <row r="1640" spans="1:15" ht="17">
      <c r="A1640" s="283"/>
      <c r="B1640" s="282" t="s">
        <v>1955</v>
      </c>
      <c r="C1640" s="285"/>
      <c r="D1640" s="286"/>
      <c r="E1640" s="77">
        <v>23</v>
      </c>
      <c r="F1640" s="77">
        <v>20</v>
      </c>
      <c r="G1640" s="77">
        <v>5</v>
      </c>
      <c r="H1640" s="77" t="s">
        <v>6213</v>
      </c>
      <c r="I1640" s="77" t="s">
        <v>6213</v>
      </c>
      <c r="J1640" s="78" t="s">
        <v>6213</v>
      </c>
      <c r="K1640" s="77"/>
      <c r="L1640" s="77"/>
      <c r="M1640" s="77"/>
      <c r="N1640" s="78"/>
      <c r="O1640" s="81"/>
    </row>
    <row r="1641" spans="1:15" ht="17">
      <c r="A1641" s="283"/>
      <c r="B1641" s="283"/>
      <c r="C1641" s="83" t="s">
        <v>3391</v>
      </c>
      <c r="D1641" s="83"/>
      <c r="E1641" s="84" t="s">
        <v>6213</v>
      </c>
      <c r="F1641" s="84">
        <v>1</v>
      </c>
      <c r="G1641" s="84" t="s">
        <v>6213</v>
      </c>
      <c r="H1641" s="84" t="s">
        <v>6213</v>
      </c>
      <c r="I1641" s="84" t="s">
        <v>6213</v>
      </c>
      <c r="J1641" s="85" t="s">
        <v>6213</v>
      </c>
      <c r="K1641" s="84">
        <v>1</v>
      </c>
      <c r="L1641" s="84">
        <v>0</v>
      </c>
      <c r="M1641" s="84">
        <v>0</v>
      </c>
      <c r="N1641" s="85">
        <v>0</v>
      </c>
      <c r="O1641" s="86"/>
    </row>
    <row r="1642" spans="1:15" ht="17">
      <c r="A1642" s="283"/>
      <c r="B1642" s="283"/>
      <c r="C1642" s="83" t="s">
        <v>2709</v>
      </c>
      <c r="D1642" s="83"/>
      <c r="E1642" s="84">
        <v>8</v>
      </c>
      <c r="F1642" s="84" t="s">
        <v>6213</v>
      </c>
      <c r="G1642" s="84" t="s">
        <v>6213</v>
      </c>
      <c r="H1642" s="84" t="s">
        <v>6213</v>
      </c>
      <c r="I1642" s="84" t="s">
        <v>6213</v>
      </c>
      <c r="J1642" s="85" t="s">
        <v>6213</v>
      </c>
      <c r="K1642" s="84">
        <v>1</v>
      </c>
      <c r="L1642" s="84">
        <v>2</v>
      </c>
      <c r="M1642" s="84">
        <v>5</v>
      </c>
      <c r="N1642" s="85">
        <v>0</v>
      </c>
      <c r="O1642" s="86"/>
    </row>
    <row r="1643" spans="1:15" ht="17">
      <c r="A1643" s="283"/>
      <c r="B1643" s="283"/>
      <c r="C1643" s="83" t="s">
        <v>3392</v>
      </c>
      <c r="D1643" s="83"/>
      <c r="E1643" s="84">
        <v>7</v>
      </c>
      <c r="F1643" s="84">
        <v>17</v>
      </c>
      <c r="G1643" s="84">
        <v>2</v>
      </c>
      <c r="H1643" s="84" t="s">
        <v>6213</v>
      </c>
      <c r="I1643" s="84" t="s">
        <v>6213</v>
      </c>
      <c r="J1643" s="85" t="s">
        <v>6213</v>
      </c>
      <c r="K1643" s="84">
        <v>4</v>
      </c>
      <c r="L1643" s="84">
        <v>6</v>
      </c>
      <c r="M1643" s="84">
        <v>10</v>
      </c>
      <c r="N1643" s="85">
        <v>6</v>
      </c>
      <c r="O1643" s="86"/>
    </row>
    <row r="1644" spans="1:15" ht="17">
      <c r="A1644" s="283"/>
      <c r="B1644" s="283"/>
      <c r="C1644" s="83" t="s">
        <v>3689</v>
      </c>
      <c r="D1644" s="83"/>
      <c r="E1644" s="84">
        <v>1</v>
      </c>
      <c r="F1644" s="84" t="s">
        <v>6213</v>
      </c>
      <c r="G1644" s="84" t="s">
        <v>6213</v>
      </c>
      <c r="H1644" s="84" t="s">
        <v>6213</v>
      </c>
      <c r="I1644" s="84" t="s">
        <v>6213</v>
      </c>
      <c r="J1644" s="85" t="s">
        <v>6213</v>
      </c>
      <c r="K1644" s="84">
        <v>0</v>
      </c>
      <c r="L1644" s="84">
        <v>0</v>
      </c>
      <c r="M1644" s="84">
        <v>0</v>
      </c>
      <c r="N1644" s="85">
        <v>1</v>
      </c>
      <c r="O1644" s="86"/>
    </row>
    <row r="1645" spans="1:15" ht="17">
      <c r="A1645" s="283"/>
      <c r="B1645" s="283"/>
      <c r="C1645" s="83" t="s">
        <v>2182</v>
      </c>
      <c r="D1645" s="83"/>
      <c r="E1645" s="84">
        <v>2</v>
      </c>
      <c r="F1645" s="84" t="s">
        <v>6213</v>
      </c>
      <c r="G1645" s="84">
        <v>2</v>
      </c>
      <c r="H1645" s="84" t="s">
        <v>6213</v>
      </c>
      <c r="I1645" s="84" t="s">
        <v>6213</v>
      </c>
      <c r="J1645" s="85" t="s">
        <v>6213</v>
      </c>
      <c r="K1645" s="84">
        <v>0</v>
      </c>
      <c r="L1645" s="84">
        <v>2</v>
      </c>
      <c r="M1645" s="84">
        <v>1</v>
      </c>
      <c r="N1645" s="85">
        <v>1</v>
      </c>
      <c r="O1645" s="86"/>
    </row>
    <row r="1646" spans="1:15" ht="17">
      <c r="A1646" s="283"/>
      <c r="B1646" s="283"/>
      <c r="C1646" s="83" t="s">
        <v>3395</v>
      </c>
      <c r="D1646" s="83"/>
      <c r="E1646" s="84">
        <v>4</v>
      </c>
      <c r="F1646" s="84">
        <v>1</v>
      </c>
      <c r="G1646" s="84">
        <v>1</v>
      </c>
      <c r="H1646" s="84" t="s">
        <v>6213</v>
      </c>
      <c r="I1646" s="84" t="s">
        <v>6213</v>
      </c>
      <c r="J1646" s="85" t="s">
        <v>6213</v>
      </c>
      <c r="K1646" s="84">
        <v>2</v>
      </c>
      <c r="L1646" s="84">
        <v>3</v>
      </c>
      <c r="M1646" s="84" t="s">
        <v>4218</v>
      </c>
      <c r="N1646" s="85">
        <v>1</v>
      </c>
      <c r="O1646" s="86"/>
    </row>
    <row r="1647" spans="1:15" ht="17">
      <c r="A1647" s="283"/>
      <c r="B1647" s="284"/>
      <c r="C1647" s="83" t="s">
        <v>3396</v>
      </c>
      <c r="D1647" s="83"/>
      <c r="E1647" s="84">
        <v>1</v>
      </c>
      <c r="F1647" s="84">
        <v>1</v>
      </c>
      <c r="G1647" s="84" t="s">
        <v>6213</v>
      </c>
      <c r="H1647" s="84" t="s">
        <v>6213</v>
      </c>
      <c r="I1647" s="84" t="s">
        <v>6213</v>
      </c>
      <c r="J1647" s="85" t="s">
        <v>6213</v>
      </c>
      <c r="K1647" s="84">
        <v>1</v>
      </c>
      <c r="L1647" s="84">
        <v>1</v>
      </c>
      <c r="M1647" s="84" t="s">
        <v>4218</v>
      </c>
      <c r="N1647" s="85">
        <v>0</v>
      </c>
      <c r="O1647" s="86"/>
    </row>
    <row r="1648" spans="1:15" ht="17">
      <c r="A1648" s="283"/>
      <c r="B1648" s="282" t="s">
        <v>1963</v>
      </c>
      <c r="C1648" s="285"/>
      <c r="D1648" s="286"/>
      <c r="E1648" s="77">
        <v>2</v>
      </c>
      <c r="F1648" s="77" t="s">
        <v>6213</v>
      </c>
      <c r="G1648" s="77" t="s">
        <v>6213</v>
      </c>
      <c r="H1648" s="77" t="s">
        <v>6213</v>
      </c>
      <c r="I1648" s="77" t="s">
        <v>6213</v>
      </c>
      <c r="J1648" s="78" t="s">
        <v>6213</v>
      </c>
      <c r="K1648" s="79"/>
      <c r="L1648" s="79"/>
      <c r="M1648" s="79"/>
      <c r="N1648" s="78"/>
      <c r="O1648" s="81"/>
    </row>
    <row r="1649" spans="1:15" ht="17">
      <c r="A1649" s="283"/>
      <c r="B1649" s="284"/>
      <c r="C1649" s="83" t="s">
        <v>5987</v>
      </c>
      <c r="D1649" s="83"/>
      <c r="E1649" s="84">
        <v>2</v>
      </c>
      <c r="F1649" s="84" t="s">
        <v>6213</v>
      </c>
      <c r="G1649" s="84" t="s">
        <v>6213</v>
      </c>
      <c r="H1649" s="84" t="s">
        <v>6213</v>
      </c>
      <c r="I1649" s="84" t="s">
        <v>6213</v>
      </c>
      <c r="J1649" s="85" t="s">
        <v>6213</v>
      </c>
      <c r="K1649" s="84">
        <v>0</v>
      </c>
      <c r="L1649" s="84">
        <v>0</v>
      </c>
      <c r="M1649" s="84">
        <v>0</v>
      </c>
      <c r="N1649" s="85">
        <v>2</v>
      </c>
      <c r="O1649" s="86"/>
    </row>
    <row r="1650" spans="1:15" ht="17">
      <c r="A1650" s="283"/>
      <c r="B1650" s="282" t="s">
        <v>2255</v>
      </c>
      <c r="C1650" s="285"/>
      <c r="D1650" s="286"/>
      <c r="E1650" s="77">
        <v>38</v>
      </c>
      <c r="F1650" s="77">
        <v>17</v>
      </c>
      <c r="G1650" s="77">
        <v>3</v>
      </c>
      <c r="H1650" s="77" t="s">
        <v>6213</v>
      </c>
      <c r="I1650" s="77" t="s">
        <v>6213</v>
      </c>
      <c r="J1650" s="78">
        <v>2</v>
      </c>
      <c r="K1650" s="77"/>
      <c r="L1650" s="77"/>
      <c r="M1650" s="77"/>
      <c r="N1650" s="78"/>
      <c r="O1650" s="81"/>
    </row>
    <row r="1651" spans="1:15" ht="17">
      <c r="A1651" s="283"/>
      <c r="B1651" s="283"/>
      <c r="C1651" s="288" t="s">
        <v>2366</v>
      </c>
      <c r="D1651" s="83" t="s">
        <v>6683</v>
      </c>
      <c r="E1651" s="84">
        <v>1</v>
      </c>
      <c r="F1651" s="84" t="s">
        <v>6213</v>
      </c>
      <c r="G1651" s="84" t="s">
        <v>6213</v>
      </c>
      <c r="H1651" s="84" t="s">
        <v>6213</v>
      </c>
      <c r="I1651" s="84" t="s">
        <v>6213</v>
      </c>
      <c r="J1651" s="85" t="s">
        <v>6213</v>
      </c>
      <c r="K1651" s="84">
        <v>1</v>
      </c>
      <c r="L1651" s="84">
        <v>0</v>
      </c>
      <c r="M1651" s="84">
        <v>0</v>
      </c>
      <c r="N1651" s="85">
        <v>0</v>
      </c>
      <c r="O1651" s="86"/>
    </row>
    <row r="1652" spans="1:15" ht="17">
      <c r="A1652" s="283"/>
      <c r="B1652" s="283"/>
      <c r="C1652" s="290"/>
      <c r="D1652" s="83" t="s">
        <v>6684</v>
      </c>
      <c r="E1652" s="84">
        <v>1</v>
      </c>
      <c r="F1652" s="84" t="s">
        <v>6213</v>
      </c>
      <c r="G1652" s="84">
        <v>3</v>
      </c>
      <c r="H1652" s="84" t="s">
        <v>6213</v>
      </c>
      <c r="I1652" s="84" t="s">
        <v>6213</v>
      </c>
      <c r="J1652" s="85" t="s">
        <v>6213</v>
      </c>
      <c r="K1652" s="84">
        <v>0</v>
      </c>
      <c r="L1652" s="84">
        <v>2</v>
      </c>
      <c r="M1652" s="84">
        <v>1</v>
      </c>
      <c r="N1652" s="85">
        <v>1</v>
      </c>
      <c r="O1652" s="86"/>
    </row>
    <row r="1653" spans="1:15" ht="17">
      <c r="A1653" s="283"/>
      <c r="B1653" s="283"/>
      <c r="C1653" s="290"/>
      <c r="D1653" s="83" t="s">
        <v>6685</v>
      </c>
      <c r="E1653" s="84">
        <v>1</v>
      </c>
      <c r="F1653" s="84">
        <v>1</v>
      </c>
      <c r="G1653" s="84" t="s">
        <v>6213</v>
      </c>
      <c r="H1653" s="84" t="s">
        <v>6213</v>
      </c>
      <c r="I1653" s="84" t="s">
        <v>6213</v>
      </c>
      <c r="J1653" s="85" t="s">
        <v>6213</v>
      </c>
      <c r="K1653" s="84">
        <v>1</v>
      </c>
      <c r="L1653" s="84">
        <v>1</v>
      </c>
      <c r="M1653" s="84">
        <v>0</v>
      </c>
      <c r="N1653" s="85">
        <v>0</v>
      </c>
      <c r="O1653" s="86"/>
    </row>
    <row r="1654" spans="1:15" ht="17">
      <c r="A1654" s="283"/>
      <c r="B1654" s="283"/>
      <c r="C1654" s="290"/>
      <c r="D1654" s="83" t="s">
        <v>6686</v>
      </c>
      <c r="E1654" s="84">
        <v>1</v>
      </c>
      <c r="F1654" s="84">
        <v>2</v>
      </c>
      <c r="G1654" s="84" t="s">
        <v>6213</v>
      </c>
      <c r="H1654" s="84" t="s">
        <v>6213</v>
      </c>
      <c r="I1654" s="84" t="s">
        <v>6213</v>
      </c>
      <c r="J1654" s="85" t="s">
        <v>6213</v>
      </c>
      <c r="K1654" s="84">
        <v>2</v>
      </c>
      <c r="L1654" s="84">
        <v>1</v>
      </c>
      <c r="M1654" s="84">
        <v>0</v>
      </c>
      <c r="N1654" s="85">
        <v>0</v>
      </c>
      <c r="O1654" s="86"/>
    </row>
    <row r="1655" spans="1:15" ht="17">
      <c r="A1655" s="283"/>
      <c r="B1655" s="283"/>
      <c r="C1655" s="290"/>
      <c r="D1655" s="83" t="s">
        <v>6687</v>
      </c>
      <c r="E1655" s="84" t="s">
        <v>6213</v>
      </c>
      <c r="F1655" s="84">
        <v>1</v>
      </c>
      <c r="G1655" s="84" t="s">
        <v>6213</v>
      </c>
      <c r="H1655" s="84" t="s">
        <v>6213</v>
      </c>
      <c r="I1655" s="84" t="s">
        <v>6213</v>
      </c>
      <c r="J1655" s="85" t="s">
        <v>6213</v>
      </c>
      <c r="K1655" s="84">
        <v>1</v>
      </c>
      <c r="L1655" s="84">
        <v>0</v>
      </c>
      <c r="M1655" s="84" t="s">
        <v>4218</v>
      </c>
      <c r="N1655" s="85">
        <v>0</v>
      </c>
      <c r="O1655" s="86"/>
    </row>
    <row r="1656" spans="1:15" ht="17">
      <c r="A1656" s="283"/>
      <c r="B1656" s="283"/>
      <c r="C1656" s="290"/>
      <c r="D1656" s="83" t="s">
        <v>6688</v>
      </c>
      <c r="E1656" s="84">
        <v>1</v>
      </c>
      <c r="F1656" s="84" t="s">
        <v>6213</v>
      </c>
      <c r="G1656" s="84" t="s">
        <v>6213</v>
      </c>
      <c r="H1656" s="84" t="s">
        <v>6213</v>
      </c>
      <c r="I1656" s="84" t="s">
        <v>6213</v>
      </c>
      <c r="J1656" s="85" t="s">
        <v>6213</v>
      </c>
      <c r="K1656" s="84">
        <v>0</v>
      </c>
      <c r="L1656" s="84">
        <v>0</v>
      </c>
      <c r="M1656" s="84">
        <v>0</v>
      </c>
      <c r="N1656" s="85">
        <v>1</v>
      </c>
      <c r="O1656" s="86"/>
    </row>
    <row r="1657" spans="1:15" ht="17">
      <c r="A1657" s="283"/>
      <c r="B1657" s="283"/>
      <c r="C1657" s="290"/>
      <c r="D1657" s="83" t="s">
        <v>6689</v>
      </c>
      <c r="E1657" s="84">
        <v>5</v>
      </c>
      <c r="F1657" s="84" t="s">
        <v>6213</v>
      </c>
      <c r="G1657" s="84" t="s">
        <v>6213</v>
      </c>
      <c r="H1657" s="84" t="s">
        <v>6213</v>
      </c>
      <c r="I1657" s="84" t="s">
        <v>6213</v>
      </c>
      <c r="J1657" s="85" t="s">
        <v>6213</v>
      </c>
      <c r="K1657" s="84">
        <v>1</v>
      </c>
      <c r="L1657" s="84">
        <v>2</v>
      </c>
      <c r="M1657" s="84">
        <v>2</v>
      </c>
      <c r="N1657" s="85">
        <v>0</v>
      </c>
      <c r="O1657" s="86"/>
    </row>
    <row r="1658" spans="1:15" ht="17">
      <c r="A1658" s="283"/>
      <c r="B1658" s="283"/>
      <c r="C1658" s="290"/>
      <c r="D1658" s="83" t="s">
        <v>6690</v>
      </c>
      <c r="E1658" s="84">
        <v>2</v>
      </c>
      <c r="F1658" s="84">
        <v>2</v>
      </c>
      <c r="G1658" s="84" t="s">
        <v>6213</v>
      </c>
      <c r="H1658" s="84" t="s">
        <v>6213</v>
      </c>
      <c r="I1658" s="84" t="s">
        <v>6213</v>
      </c>
      <c r="J1658" s="85" t="s">
        <v>6213</v>
      </c>
      <c r="K1658" s="84">
        <v>2</v>
      </c>
      <c r="L1658" s="84">
        <v>0</v>
      </c>
      <c r="M1658" s="84">
        <v>0</v>
      </c>
      <c r="N1658" s="85">
        <v>2</v>
      </c>
      <c r="O1658" s="86"/>
    </row>
    <row r="1659" spans="1:15" ht="17">
      <c r="A1659" s="283"/>
      <c r="B1659" s="283"/>
      <c r="C1659" s="290"/>
      <c r="D1659" s="83" t="s">
        <v>6691</v>
      </c>
      <c r="E1659" s="84">
        <v>2</v>
      </c>
      <c r="F1659" s="84">
        <v>1</v>
      </c>
      <c r="G1659" s="84" t="s">
        <v>6213</v>
      </c>
      <c r="H1659" s="84" t="s">
        <v>6213</v>
      </c>
      <c r="I1659" s="84" t="s">
        <v>6213</v>
      </c>
      <c r="J1659" s="85" t="s">
        <v>6213</v>
      </c>
      <c r="K1659" s="84">
        <v>1</v>
      </c>
      <c r="L1659" s="84" t="s">
        <v>4218</v>
      </c>
      <c r="M1659" s="84">
        <v>2</v>
      </c>
      <c r="N1659" s="85">
        <v>0</v>
      </c>
      <c r="O1659" s="86"/>
    </row>
    <row r="1660" spans="1:15" ht="17">
      <c r="A1660" s="283"/>
      <c r="B1660" s="283"/>
      <c r="C1660" s="290"/>
      <c r="D1660" s="83" t="s">
        <v>6692</v>
      </c>
      <c r="E1660" s="84">
        <v>3</v>
      </c>
      <c r="F1660" s="84" t="s">
        <v>6213</v>
      </c>
      <c r="G1660" s="84" t="s">
        <v>6213</v>
      </c>
      <c r="H1660" s="84" t="s">
        <v>6213</v>
      </c>
      <c r="I1660" s="84" t="s">
        <v>6213</v>
      </c>
      <c r="J1660" s="85" t="s">
        <v>6213</v>
      </c>
      <c r="K1660" s="84">
        <v>0</v>
      </c>
      <c r="L1660" s="84">
        <v>1</v>
      </c>
      <c r="M1660" s="84">
        <v>1</v>
      </c>
      <c r="N1660" s="85">
        <v>1</v>
      </c>
      <c r="O1660" s="86"/>
    </row>
    <row r="1661" spans="1:15" ht="17">
      <c r="A1661" s="283"/>
      <c r="B1661" s="283"/>
      <c r="C1661" s="290"/>
      <c r="D1661" s="83" t="s">
        <v>6693</v>
      </c>
      <c r="E1661" s="84">
        <v>1</v>
      </c>
      <c r="F1661" s="84">
        <v>1</v>
      </c>
      <c r="G1661" s="84" t="s">
        <v>6213</v>
      </c>
      <c r="H1661" s="84" t="s">
        <v>6213</v>
      </c>
      <c r="I1661" s="84" t="s">
        <v>6213</v>
      </c>
      <c r="J1661" s="85" t="s">
        <v>6213</v>
      </c>
      <c r="K1661" s="84">
        <v>1</v>
      </c>
      <c r="L1661" s="84">
        <v>1</v>
      </c>
      <c r="M1661" s="84">
        <v>0</v>
      </c>
      <c r="N1661" s="85">
        <v>0</v>
      </c>
      <c r="O1661" s="86"/>
    </row>
    <row r="1662" spans="1:15" ht="17">
      <c r="A1662" s="283"/>
      <c r="B1662" s="283"/>
      <c r="C1662" s="290"/>
      <c r="D1662" s="83" t="s">
        <v>6694</v>
      </c>
      <c r="E1662" s="84">
        <v>1</v>
      </c>
      <c r="F1662" s="84" t="s">
        <v>6213</v>
      </c>
      <c r="G1662" s="84" t="s">
        <v>6213</v>
      </c>
      <c r="H1662" s="84" t="s">
        <v>6213</v>
      </c>
      <c r="I1662" s="84" t="s">
        <v>6213</v>
      </c>
      <c r="J1662" s="85" t="s">
        <v>6213</v>
      </c>
      <c r="K1662" s="84">
        <v>0</v>
      </c>
      <c r="L1662" s="84">
        <v>1</v>
      </c>
      <c r="M1662" s="84" t="s">
        <v>4218</v>
      </c>
      <c r="N1662" s="85">
        <v>0</v>
      </c>
      <c r="O1662" s="86"/>
    </row>
    <row r="1663" spans="1:15" ht="17">
      <c r="A1663" s="283"/>
      <c r="B1663" s="283"/>
      <c r="C1663" s="290"/>
      <c r="D1663" s="83" t="s">
        <v>6695</v>
      </c>
      <c r="E1663" s="84">
        <v>1</v>
      </c>
      <c r="F1663" s="84">
        <v>1</v>
      </c>
      <c r="G1663" s="84" t="s">
        <v>6213</v>
      </c>
      <c r="H1663" s="84" t="s">
        <v>6213</v>
      </c>
      <c r="I1663" s="84" t="s">
        <v>6213</v>
      </c>
      <c r="J1663" s="85" t="s">
        <v>6213</v>
      </c>
      <c r="K1663" s="84">
        <v>0</v>
      </c>
      <c r="L1663" s="84">
        <v>1</v>
      </c>
      <c r="M1663" s="84">
        <v>0</v>
      </c>
      <c r="N1663" s="85">
        <v>1</v>
      </c>
      <c r="O1663" s="86"/>
    </row>
    <row r="1664" spans="1:15" ht="17">
      <c r="A1664" s="283"/>
      <c r="B1664" s="283"/>
      <c r="C1664" s="290"/>
      <c r="D1664" s="83" t="s">
        <v>6696</v>
      </c>
      <c r="E1664" s="84">
        <v>1</v>
      </c>
      <c r="F1664" s="84" t="s">
        <v>6213</v>
      </c>
      <c r="G1664" s="84" t="s">
        <v>6213</v>
      </c>
      <c r="H1664" s="84" t="s">
        <v>6213</v>
      </c>
      <c r="I1664" s="84" t="s">
        <v>6213</v>
      </c>
      <c r="J1664" s="85" t="s">
        <v>6213</v>
      </c>
      <c r="K1664" s="84">
        <v>0</v>
      </c>
      <c r="L1664" s="84">
        <v>1</v>
      </c>
      <c r="M1664" s="84">
        <v>0</v>
      </c>
      <c r="N1664" s="85">
        <v>0</v>
      </c>
      <c r="O1664" s="86"/>
    </row>
    <row r="1665" spans="1:15" ht="17">
      <c r="A1665" s="283"/>
      <c r="B1665" s="283"/>
      <c r="C1665" s="290"/>
      <c r="D1665" s="83" t="s">
        <v>6697</v>
      </c>
      <c r="E1665" s="84">
        <v>1</v>
      </c>
      <c r="F1665" s="84" t="s">
        <v>6213</v>
      </c>
      <c r="G1665" s="84" t="s">
        <v>6213</v>
      </c>
      <c r="H1665" s="84" t="s">
        <v>6213</v>
      </c>
      <c r="I1665" s="84" t="s">
        <v>6213</v>
      </c>
      <c r="J1665" s="85" t="s">
        <v>6213</v>
      </c>
      <c r="K1665" s="84">
        <v>1</v>
      </c>
      <c r="L1665" s="84">
        <v>0</v>
      </c>
      <c r="M1665" s="84">
        <v>0</v>
      </c>
      <c r="N1665" s="85">
        <v>0</v>
      </c>
      <c r="O1665" s="86"/>
    </row>
    <row r="1666" spans="1:15" ht="17">
      <c r="A1666" s="283"/>
      <c r="B1666" s="283"/>
      <c r="C1666" s="290"/>
      <c r="D1666" s="83" t="s">
        <v>6698</v>
      </c>
      <c r="E1666" s="84">
        <v>1</v>
      </c>
      <c r="F1666" s="84" t="s">
        <v>6213</v>
      </c>
      <c r="G1666" s="84" t="s">
        <v>6213</v>
      </c>
      <c r="H1666" s="84" t="s">
        <v>6213</v>
      </c>
      <c r="I1666" s="84" t="s">
        <v>6213</v>
      </c>
      <c r="J1666" s="85" t="s">
        <v>6213</v>
      </c>
      <c r="K1666" s="84">
        <v>0</v>
      </c>
      <c r="L1666" s="84">
        <v>1</v>
      </c>
      <c r="M1666" s="84">
        <v>0</v>
      </c>
      <c r="N1666" s="85" t="s">
        <v>4218</v>
      </c>
      <c r="O1666" s="86"/>
    </row>
    <row r="1667" spans="1:15" ht="17">
      <c r="A1667" s="283"/>
      <c r="B1667" s="283"/>
      <c r="C1667" s="290"/>
      <c r="D1667" s="83" t="s">
        <v>6699</v>
      </c>
      <c r="E1667" s="84" t="s">
        <v>6213</v>
      </c>
      <c r="F1667" s="84" t="s">
        <v>6213</v>
      </c>
      <c r="G1667" s="84" t="s">
        <v>6213</v>
      </c>
      <c r="H1667" s="84" t="s">
        <v>6213</v>
      </c>
      <c r="I1667" s="84" t="s">
        <v>6213</v>
      </c>
      <c r="J1667" s="85">
        <v>1</v>
      </c>
      <c r="K1667" s="84">
        <v>0</v>
      </c>
      <c r="L1667" s="84">
        <v>0</v>
      </c>
      <c r="M1667" s="84" t="s">
        <v>4218</v>
      </c>
      <c r="N1667" s="85">
        <v>1</v>
      </c>
      <c r="O1667" s="86"/>
    </row>
    <row r="1668" spans="1:15" ht="17">
      <c r="A1668" s="283"/>
      <c r="B1668" s="283"/>
      <c r="C1668" s="290"/>
      <c r="D1668" s="83" t="s">
        <v>6700</v>
      </c>
      <c r="E1668" s="84" t="s">
        <v>6213</v>
      </c>
      <c r="F1668" s="84">
        <v>1</v>
      </c>
      <c r="G1668" s="84" t="s">
        <v>6213</v>
      </c>
      <c r="H1668" s="84" t="s">
        <v>6213</v>
      </c>
      <c r="I1668" s="84" t="s">
        <v>6213</v>
      </c>
      <c r="J1668" s="85">
        <v>1</v>
      </c>
      <c r="K1668" s="84">
        <v>1</v>
      </c>
      <c r="L1668" s="84">
        <v>0</v>
      </c>
      <c r="M1668" s="84">
        <v>1</v>
      </c>
      <c r="N1668" s="85" t="s">
        <v>4218</v>
      </c>
      <c r="O1668" s="86"/>
    </row>
    <row r="1669" spans="1:15" ht="17">
      <c r="A1669" s="283"/>
      <c r="B1669" s="283"/>
      <c r="C1669" s="290"/>
      <c r="D1669" s="83" t="s">
        <v>6701</v>
      </c>
      <c r="E1669" s="84">
        <v>2</v>
      </c>
      <c r="F1669" s="84" t="s">
        <v>6213</v>
      </c>
      <c r="G1669" s="84" t="s">
        <v>6213</v>
      </c>
      <c r="H1669" s="84" t="s">
        <v>6213</v>
      </c>
      <c r="I1669" s="84" t="s">
        <v>6213</v>
      </c>
      <c r="J1669" s="85" t="s">
        <v>6213</v>
      </c>
      <c r="K1669" s="84">
        <v>0</v>
      </c>
      <c r="L1669" s="84">
        <v>0</v>
      </c>
      <c r="M1669" s="84">
        <v>1</v>
      </c>
      <c r="N1669" s="85">
        <v>1</v>
      </c>
      <c r="O1669" s="86"/>
    </row>
    <row r="1670" spans="1:15" ht="17">
      <c r="A1670" s="283"/>
      <c r="B1670" s="283"/>
      <c r="C1670" s="290"/>
      <c r="D1670" s="83" t="s">
        <v>6702</v>
      </c>
      <c r="E1670" s="84" t="s">
        <v>6213</v>
      </c>
      <c r="F1670" s="84">
        <v>1</v>
      </c>
      <c r="G1670" s="84" t="s">
        <v>6213</v>
      </c>
      <c r="H1670" s="84" t="s">
        <v>6213</v>
      </c>
      <c r="I1670" s="84" t="s">
        <v>6213</v>
      </c>
      <c r="J1670" s="85" t="s">
        <v>6213</v>
      </c>
      <c r="K1670" s="84">
        <v>1</v>
      </c>
      <c r="L1670" s="84">
        <v>0</v>
      </c>
      <c r="M1670" s="84">
        <v>0</v>
      </c>
      <c r="N1670" s="85">
        <v>0</v>
      </c>
      <c r="O1670" s="86"/>
    </row>
    <row r="1671" spans="1:15" ht="17">
      <c r="A1671" s="283"/>
      <c r="B1671" s="283"/>
      <c r="C1671" s="290"/>
      <c r="D1671" s="83" t="s">
        <v>6703</v>
      </c>
      <c r="E1671" s="84">
        <v>1</v>
      </c>
      <c r="F1671" s="84">
        <v>1</v>
      </c>
      <c r="G1671" s="84" t="s">
        <v>6213</v>
      </c>
      <c r="H1671" s="84" t="s">
        <v>6213</v>
      </c>
      <c r="I1671" s="84" t="s">
        <v>6213</v>
      </c>
      <c r="J1671" s="85" t="s">
        <v>6213</v>
      </c>
      <c r="K1671" s="84">
        <v>0</v>
      </c>
      <c r="L1671" s="84">
        <v>1</v>
      </c>
      <c r="M1671" s="84">
        <v>1</v>
      </c>
      <c r="N1671" s="85">
        <v>0</v>
      </c>
      <c r="O1671" s="86"/>
    </row>
    <row r="1672" spans="1:15" ht="17">
      <c r="A1672" s="283"/>
      <c r="B1672" s="283"/>
      <c r="C1672" s="290"/>
      <c r="D1672" s="83" t="s">
        <v>6704</v>
      </c>
      <c r="E1672" s="84">
        <v>2</v>
      </c>
      <c r="F1672" s="84">
        <v>1</v>
      </c>
      <c r="G1672" s="84" t="s">
        <v>6213</v>
      </c>
      <c r="H1672" s="84" t="s">
        <v>6213</v>
      </c>
      <c r="I1672" s="84" t="s">
        <v>6213</v>
      </c>
      <c r="J1672" s="85" t="s">
        <v>6213</v>
      </c>
      <c r="K1672" s="84">
        <v>0</v>
      </c>
      <c r="L1672" s="84">
        <v>0</v>
      </c>
      <c r="M1672" s="84">
        <v>1</v>
      </c>
      <c r="N1672" s="85">
        <v>2</v>
      </c>
      <c r="O1672" s="86"/>
    </row>
    <row r="1673" spans="1:15" ht="17">
      <c r="A1673" s="283"/>
      <c r="B1673" s="283"/>
      <c r="C1673" s="290"/>
      <c r="D1673" s="83" t="s">
        <v>6705</v>
      </c>
      <c r="E1673" s="84">
        <v>1</v>
      </c>
      <c r="F1673" s="84" t="s">
        <v>6213</v>
      </c>
      <c r="G1673" s="84" t="s">
        <v>6213</v>
      </c>
      <c r="H1673" s="84" t="s">
        <v>6213</v>
      </c>
      <c r="I1673" s="84" t="s">
        <v>6213</v>
      </c>
      <c r="J1673" s="85" t="s">
        <v>6213</v>
      </c>
      <c r="K1673" s="84">
        <v>0</v>
      </c>
      <c r="L1673" s="84">
        <v>1</v>
      </c>
      <c r="M1673" s="84">
        <v>0</v>
      </c>
      <c r="N1673" s="85">
        <v>0</v>
      </c>
      <c r="O1673" s="86"/>
    </row>
    <row r="1674" spans="1:15" ht="17">
      <c r="A1674" s="283"/>
      <c r="B1674" s="283"/>
      <c r="C1674" s="290"/>
      <c r="D1674" s="83" t="s">
        <v>6706</v>
      </c>
      <c r="E1674" s="84">
        <v>1</v>
      </c>
      <c r="F1674" s="84" t="s">
        <v>6213</v>
      </c>
      <c r="G1674" s="84" t="s">
        <v>6213</v>
      </c>
      <c r="H1674" s="84" t="s">
        <v>6213</v>
      </c>
      <c r="I1674" s="84" t="s">
        <v>6213</v>
      </c>
      <c r="J1674" s="85" t="s">
        <v>6213</v>
      </c>
      <c r="K1674" s="84">
        <v>0</v>
      </c>
      <c r="L1674" s="84">
        <v>0</v>
      </c>
      <c r="M1674" s="84">
        <v>0</v>
      </c>
      <c r="N1674" s="85">
        <v>1</v>
      </c>
      <c r="O1674" s="86"/>
    </row>
    <row r="1675" spans="1:15" ht="17">
      <c r="A1675" s="283"/>
      <c r="B1675" s="283"/>
      <c r="C1675" s="290"/>
      <c r="D1675" s="83" t="s">
        <v>6707</v>
      </c>
      <c r="E1675" s="84">
        <v>1</v>
      </c>
      <c r="F1675" s="84">
        <v>2</v>
      </c>
      <c r="G1675" s="84" t="s">
        <v>6213</v>
      </c>
      <c r="H1675" s="84" t="s">
        <v>6213</v>
      </c>
      <c r="I1675" s="84" t="s">
        <v>6213</v>
      </c>
      <c r="J1675" s="85" t="s">
        <v>6213</v>
      </c>
      <c r="K1675" s="84">
        <v>0</v>
      </c>
      <c r="L1675" s="84">
        <v>1</v>
      </c>
      <c r="M1675" s="84">
        <v>1</v>
      </c>
      <c r="N1675" s="85">
        <v>1</v>
      </c>
      <c r="O1675" s="86"/>
    </row>
    <row r="1676" spans="1:15" ht="17">
      <c r="A1676" s="283"/>
      <c r="B1676" s="283"/>
      <c r="C1676" s="290"/>
      <c r="D1676" s="83" t="s">
        <v>6708</v>
      </c>
      <c r="E1676" s="84">
        <v>1</v>
      </c>
      <c r="F1676" s="84" t="s">
        <v>6213</v>
      </c>
      <c r="G1676" s="84" t="s">
        <v>6213</v>
      </c>
      <c r="H1676" s="84" t="s">
        <v>6213</v>
      </c>
      <c r="I1676" s="84" t="s">
        <v>6213</v>
      </c>
      <c r="J1676" s="85" t="s">
        <v>6213</v>
      </c>
      <c r="K1676" s="84">
        <v>0</v>
      </c>
      <c r="L1676" s="84">
        <v>0</v>
      </c>
      <c r="M1676" s="84">
        <v>1</v>
      </c>
      <c r="N1676" s="85">
        <v>0</v>
      </c>
      <c r="O1676" s="86"/>
    </row>
    <row r="1677" spans="1:15" ht="17">
      <c r="A1677" s="283"/>
      <c r="B1677" s="283"/>
      <c r="C1677" s="290"/>
      <c r="D1677" s="83" t="s">
        <v>5748</v>
      </c>
      <c r="E1677" s="84">
        <v>1</v>
      </c>
      <c r="F1677" s="84" t="s">
        <v>6213</v>
      </c>
      <c r="G1677" s="84" t="s">
        <v>6213</v>
      </c>
      <c r="H1677" s="84" t="s">
        <v>6213</v>
      </c>
      <c r="I1677" s="84" t="s">
        <v>6213</v>
      </c>
      <c r="J1677" s="85" t="s">
        <v>6213</v>
      </c>
      <c r="K1677" s="84">
        <v>0</v>
      </c>
      <c r="L1677" s="84">
        <v>0</v>
      </c>
      <c r="M1677" s="84">
        <v>1</v>
      </c>
      <c r="N1677" s="85">
        <v>0</v>
      </c>
      <c r="O1677" s="86"/>
    </row>
    <row r="1678" spans="1:15" ht="17">
      <c r="A1678" s="283"/>
      <c r="B1678" s="284"/>
      <c r="C1678" s="289"/>
      <c r="D1678" s="83" t="s">
        <v>6709</v>
      </c>
      <c r="E1678" s="84">
        <v>5</v>
      </c>
      <c r="F1678" s="84">
        <v>2</v>
      </c>
      <c r="G1678" s="84" t="s">
        <v>6213</v>
      </c>
      <c r="H1678" s="84" t="s">
        <v>6213</v>
      </c>
      <c r="I1678" s="84" t="s">
        <v>6213</v>
      </c>
      <c r="J1678" s="85" t="s">
        <v>6213</v>
      </c>
      <c r="K1678" s="84">
        <v>2</v>
      </c>
      <c r="L1678" s="84">
        <v>1</v>
      </c>
      <c r="M1678" s="84">
        <v>2</v>
      </c>
      <c r="N1678" s="85">
        <v>2</v>
      </c>
      <c r="O1678" s="86"/>
    </row>
    <row r="1679" spans="1:15" ht="17">
      <c r="A1679" s="283"/>
      <c r="B1679" s="282" t="s">
        <v>2259</v>
      </c>
      <c r="C1679" s="285"/>
      <c r="D1679" s="286"/>
      <c r="E1679" s="77">
        <v>7</v>
      </c>
      <c r="F1679" s="77">
        <v>7</v>
      </c>
      <c r="G1679" s="77" t="s">
        <v>6213</v>
      </c>
      <c r="H1679" s="77" t="s">
        <v>6213</v>
      </c>
      <c r="I1679" s="77" t="s">
        <v>6213</v>
      </c>
      <c r="J1679" s="78" t="s">
        <v>6213</v>
      </c>
      <c r="K1679" s="77"/>
      <c r="L1679" s="77"/>
      <c r="M1679" s="77"/>
      <c r="N1679" s="78"/>
      <c r="O1679" s="81"/>
    </row>
    <row r="1680" spans="1:15" ht="17">
      <c r="A1680" s="283"/>
      <c r="B1680" s="283"/>
      <c r="C1680" s="83" t="s">
        <v>3428</v>
      </c>
      <c r="D1680" s="83"/>
      <c r="E1680" s="84">
        <v>7</v>
      </c>
      <c r="F1680" s="84">
        <v>5</v>
      </c>
      <c r="G1680" s="84" t="s">
        <v>6213</v>
      </c>
      <c r="H1680" s="84" t="s">
        <v>6213</v>
      </c>
      <c r="I1680" s="84" t="s">
        <v>6213</v>
      </c>
      <c r="J1680" s="85" t="s">
        <v>6213</v>
      </c>
      <c r="K1680" s="84">
        <v>6</v>
      </c>
      <c r="L1680" s="84">
        <v>2</v>
      </c>
      <c r="M1680" s="84">
        <v>3</v>
      </c>
      <c r="N1680" s="85">
        <v>1</v>
      </c>
      <c r="O1680" s="86"/>
    </row>
    <row r="1681" spans="1:15" ht="17">
      <c r="A1681" s="283"/>
      <c r="B1681" s="283"/>
      <c r="C1681" s="288" t="s">
        <v>3429</v>
      </c>
      <c r="D1681" s="83" t="s">
        <v>6710</v>
      </c>
      <c r="E1681" s="84" t="s">
        <v>6213</v>
      </c>
      <c r="F1681" s="84">
        <v>1</v>
      </c>
      <c r="G1681" s="84" t="s">
        <v>6213</v>
      </c>
      <c r="H1681" s="84" t="s">
        <v>6213</v>
      </c>
      <c r="I1681" s="84" t="s">
        <v>6213</v>
      </c>
      <c r="J1681" s="85" t="s">
        <v>6213</v>
      </c>
      <c r="K1681" s="84">
        <v>0</v>
      </c>
      <c r="L1681" s="84">
        <v>0</v>
      </c>
      <c r="M1681" s="84">
        <v>1</v>
      </c>
      <c r="N1681" s="85">
        <v>0</v>
      </c>
      <c r="O1681" s="86"/>
    </row>
    <row r="1682" spans="1:15" ht="17">
      <c r="A1682" s="284"/>
      <c r="B1682" s="284"/>
      <c r="C1682" s="289"/>
      <c r="D1682" s="83" t="s">
        <v>6711</v>
      </c>
      <c r="E1682" s="84" t="s">
        <v>6213</v>
      </c>
      <c r="F1682" s="84">
        <v>1</v>
      </c>
      <c r="G1682" s="84" t="s">
        <v>6213</v>
      </c>
      <c r="H1682" s="84" t="s">
        <v>6213</v>
      </c>
      <c r="I1682" s="84" t="s">
        <v>6213</v>
      </c>
      <c r="J1682" s="85" t="s">
        <v>6213</v>
      </c>
      <c r="K1682" s="84">
        <v>0</v>
      </c>
      <c r="L1682" s="84">
        <v>0</v>
      </c>
      <c r="M1682" s="84">
        <v>0</v>
      </c>
      <c r="N1682" s="85">
        <v>1</v>
      </c>
      <c r="O1682" s="86"/>
    </row>
    <row r="1683" spans="1:15" ht="17">
      <c r="A1683" s="282" t="s">
        <v>106</v>
      </c>
      <c r="B1683" s="285" t="s">
        <v>1904</v>
      </c>
      <c r="C1683" s="287"/>
      <c r="D1683" s="286"/>
      <c r="E1683" s="77">
        <v>148</v>
      </c>
      <c r="F1683" s="77">
        <v>12</v>
      </c>
      <c r="G1683" s="77">
        <v>25</v>
      </c>
      <c r="H1683" s="77" t="s">
        <v>6213</v>
      </c>
      <c r="I1683" s="77">
        <v>1</v>
      </c>
      <c r="J1683" s="78" t="s">
        <v>6213</v>
      </c>
      <c r="K1683" s="77"/>
      <c r="L1683" s="77"/>
      <c r="M1683" s="77"/>
      <c r="N1683" s="78"/>
      <c r="O1683" s="81"/>
    </row>
    <row r="1684" spans="1:15" ht="17">
      <c r="A1684" s="283"/>
      <c r="B1684" s="282" t="s">
        <v>1905</v>
      </c>
      <c r="C1684" s="285"/>
      <c r="D1684" s="286"/>
      <c r="E1684" s="77">
        <v>120</v>
      </c>
      <c r="F1684" s="77">
        <v>8</v>
      </c>
      <c r="G1684" s="77">
        <v>17</v>
      </c>
      <c r="H1684" s="77" t="s">
        <v>6213</v>
      </c>
      <c r="I1684" s="77" t="s">
        <v>6213</v>
      </c>
      <c r="J1684" s="78" t="s">
        <v>6213</v>
      </c>
      <c r="K1684" s="77"/>
      <c r="L1684" s="77"/>
      <c r="M1684" s="77"/>
      <c r="N1684" s="78"/>
      <c r="O1684" s="81"/>
    </row>
    <row r="1685" spans="1:15" ht="17">
      <c r="A1685" s="283"/>
      <c r="B1685" s="283"/>
      <c r="C1685" s="83" t="s">
        <v>6712</v>
      </c>
      <c r="D1685" s="83"/>
      <c r="E1685" s="84" t="s">
        <v>6213</v>
      </c>
      <c r="F1685" s="84" t="s">
        <v>6213</v>
      </c>
      <c r="G1685" s="84">
        <v>1</v>
      </c>
      <c r="H1685" s="84" t="s">
        <v>6213</v>
      </c>
      <c r="I1685" s="84" t="s">
        <v>6213</v>
      </c>
      <c r="J1685" s="85" t="s">
        <v>6213</v>
      </c>
      <c r="K1685" s="84">
        <v>0</v>
      </c>
      <c r="L1685" s="84">
        <v>1</v>
      </c>
      <c r="M1685" s="84">
        <v>0</v>
      </c>
      <c r="N1685" s="85">
        <v>0</v>
      </c>
      <c r="O1685" s="86">
        <v>16287</v>
      </c>
    </row>
    <row r="1686" spans="1:15" ht="17">
      <c r="A1686" s="283"/>
      <c r="B1686" s="283"/>
      <c r="C1686" s="83" t="s">
        <v>3437</v>
      </c>
      <c r="D1686" s="83"/>
      <c r="E1686" s="84">
        <v>5</v>
      </c>
      <c r="F1686" s="84">
        <v>1</v>
      </c>
      <c r="G1686" s="84" t="s">
        <v>6213</v>
      </c>
      <c r="H1686" s="84" t="s">
        <v>6213</v>
      </c>
      <c r="I1686" s="84" t="s">
        <v>6213</v>
      </c>
      <c r="J1686" s="85" t="s">
        <v>6213</v>
      </c>
      <c r="K1686" s="84">
        <v>0</v>
      </c>
      <c r="L1686" s="84">
        <v>3</v>
      </c>
      <c r="M1686" s="84">
        <v>3</v>
      </c>
      <c r="N1686" s="85">
        <v>0</v>
      </c>
      <c r="O1686" s="86">
        <v>93980</v>
      </c>
    </row>
    <row r="1687" spans="1:15" ht="17">
      <c r="A1687" s="283"/>
      <c r="B1687" s="283"/>
      <c r="C1687" s="83" t="s">
        <v>2690</v>
      </c>
      <c r="D1687" s="83"/>
      <c r="E1687" s="84">
        <v>2</v>
      </c>
      <c r="F1687" s="84" t="s">
        <v>6213</v>
      </c>
      <c r="G1687" s="84" t="s">
        <v>6213</v>
      </c>
      <c r="H1687" s="84" t="s">
        <v>6213</v>
      </c>
      <c r="I1687" s="84" t="s">
        <v>6213</v>
      </c>
      <c r="J1687" s="85" t="s">
        <v>6213</v>
      </c>
      <c r="K1687" s="84">
        <v>0</v>
      </c>
      <c r="L1687" s="84">
        <v>0</v>
      </c>
      <c r="M1687" s="84">
        <v>1</v>
      </c>
      <c r="N1687" s="85">
        <v>1</v>
      </c>
      <c r="O1687" s="86">
        <v>19975</v>
      </c>
    </row>
    <row r="1688" spans="1:15" ht="17">
      <c r="A1688" s="283"/>
      <c r="B1688" s="283"/>
      <c r="C1688" s="83" t="s">
        <v>6713</v>
      </c>
      <c r="D1688" s="83"/>
      <c r="E1688" s="84">
        <v>1</v>
      </c>
      <c r="F1688" s="84" t="s">
        <v>6213</v>
      </c>
      <c r="G1688" s="84" t="s">
        <v>6213</v>
      </c>
      <c r="H1688" s="84" t="s">
        <v>6213</v>
      </c>
      <c r="I1688" s="84" t="s">
        <v>6213</v>
      </c>
      <c r="J1688" s="85" t="s">
        <v>6213</v>
      </c>
      <c r="K1688" s="84">
        <v>0</v>
      </c>
      <c r="L1688" s="84">
        <v>0</v>
      </c>
      <c r="M1688" s="84">
        <v>1</v>
      </c>
      <c r="N1688" s="85">
        <v>0</v>
      </c>
      <c r="O1688" s="86">
        <v>4182</v>
      </c>
    </row>
    <row r="1689" spans="1:15" ht="17">
      <c r="A1689" s="283"/>
      <c r="B1689" s="283"/>
      <c r="C1689" s="83" t="s">
        <v>4012</v>
      </c>
      <c r="D1689" s="83"/>
      <c r="E1689" s="84">
        <v>3</v>
      </c>
      <c r="F1689" s="84" t="s">
        <v>6213</v>
      </c>
      <c r="G1689" s="84" t="s">
        <v>6213</v>
      </c>
      <c r="H1689" s="84" t="s">
        <v>6213</v>
      </c>
      <c r="I1689" s="84" t="s">
        <v>6213</v>
      </c>
      <c r="J1689" s="85" t="s">
        <v>6213</v>
      </c>
      <c r="K1689" s="84">
        <v>0</v>
      </c>
      <c r="L1689" s="84">
        <v>2</v>
      </c>
      <c r="M1689" s="84">
        <v>0</v>
      </c>
      <c r="N1689" s="85">
        <v>1</v>
      </c>
      <c r="O1689" s="86">
        <v>55003</v>
      </c>
    </row>
    <row r="1690" spans="1:15" ht="17">
      <c r="A1690" s="283"/>
      <c r="B1690" s="283"/>
      <c r="C1690" s="83" t="s">
        <v>6714</v>
      </c>
      <c r="D1690" s="83"/>
      <c r="E1690" s="84">
        <v>1</v>
      </c>
      <c r="F1690" s="84" t="s">
        <v>6213</v>
      </c>
      <c r="G1690" s="84" t="s">
        <v>6213</v>
      </c>
      <c r="H1690" s="84" t="s">
        <v>6213</v>
      </c>
      <c r="I1690" s="84" t="s">
        <v>6213</v>
      </c>
      <c r="J1690" s="85" t="s">
        <v>6213</v>
      </c>
      <c r="K1690" s="84">
        <v>0</v>
      </c>
      <c r="L1690" s="84">
        <v>0</v>
      </c>
      <c r="M1690" s="84">
        <v>1</v>
      </c>
      <c r="N1690" s="85">
        <v>0</v>
      </c>
      <c r="O1690" s="86">
        <v>6479</v>
      </c>
    </row>
    <row r="1691" spans="1:15" ht="17">
      <c r="A1691" s="283"/>
      <c r="B1691" s="283"/>
      <c r="C1691" s="83" t="s">
        <v>5866</v>
      </c>
      <c r="D1691" s="83"/>
      <c r="E1691" s="84">
        <v>2</v>
      </c>
      <c r="F1691" s="84" t="s">
        <v>6213</v>
      </c>
      <c r="G1691" s="84" t="s">
        <v>6213</v>
      </c>
      <c r="H1691" s="84" t="s">
        <v>6213</v>
      </c>
      <c r="I1691" s="84" t="s">
        <v>6213</v>
      </c>
      <c r="J1691" s="85" t="s">
        <v>6213</v>
      </c>
      <c r="K1691" s="84">
        <v>1</v>
      </c>
      <c r="L1691" s="84">
        <v>0</v>
      </c>
      <c r="M1691" s="84">
        <v>0</v>
      </c>
      <c r="N1691" s="85">
        <v>1</v>
      </c>
      <c r="O1691" s="86">
        <v>64853</v>
      </c>
    </row>
    <row r="1692" spans="1:15" ht="17">
      <c r="A1692" s="283"/>
      <c r="B1692" s="283"/>
      <c r="C1692" s="83" t="s">
        <v>6715</v>
      </c>
      <c r="D1692" s="83"/>
      <c r="E1692" s="84">
        <v>13</v>
      </c>
      <c r="F1692" s="84" t="s">
        <v>6213</v>
      </c>
      <c r="G1692" s="84">
        <v>5</v>
      </c>
      <c r="H1692" s="84" t="s">
        <v>6213</v>
      </c>
      <c r="I1692" s="84" t="s">
        <v>6213</v>
      </c>
      <c r="J1692" s="85" t="s">
        <v>6213</v>
      </c>
      <c r="K1692" s="84">
        <v>4</v>
      </c>
      <c r="L1692" s="84">
        <v>5</v>
      </c>
      <c r="M1692" s="84">
        <v>8</v>
      </c>
      <c r="N1692" s="85">
        <v>1</v>
      </c>
      <c r="O1692" s="86">
        <v>958358</v>
      </c>
    </row>
    <row r="1693" spans="1:15" ht="17">
      <c r="A1693" s="283"/>
      <c r="B1693" s="283"/>
      <c r="C1693" s="83" t="s">
        <v>6716</v>
      </c>
      <c r="D1693" s="83"/>
      <c r="E1693" s="84" t="s">
        <v>6213</v>
      </c>
      <c r="F1693" s="84" t="s">
        <v>6213</v>
      </c>
      <c r="G1693" s="84">
        <v>1</v>
      </c>
      <c r="H1693" s="84" t="s">
        <v>6213</v>
      </c>
      <c r="I1693" s="84" t="s">
        <v>6213</v>
      </c>
      <c r="J1693" s="85" t="s">
        <v>6213</v>
      </c>
      <c r="K1693" s="84">
        <v>1</v>
      </c>
      <c r="L1693" s="84">
        <v>0</v>
      </c>
      <c r="M1693" s="84">
        <v>0</v>
      </c>
      <c r="N1693" s="85">
        <v>0</v>
      </c>
      <c r="O1693" s="86">
        <v>8567</v>
      </c>
    </row>
    <row r="1694" spans="1:15" ht="17">
      <c r="A1694" s="283"/>
      <c r="B1694" s="283"/>
      <c r="C1694" s="83" t="s">
        <v>6717</v>
      </c>
      <c r="D1694" s="83"/>
      <c r="E1694" s="84">
        <v>2</v>
      </c>
      <c r="F1694" s="84" t="s">
        <v>6213</v>
      </c>
      <c r="G1694" s="84" t="s">
        <v>6213</v>
      </c>
      <c r="H1694" s="84" t="s">
        <v>6213</v>
      </c>
      <c r="I1694" s="84" t="s">
        <v>6213</v>
      </c>
      <c r="J1694" s="85" t="s">
        <v>6213</v>
      </c>
      <c r="K1694" s="84">
        <v>0</v>
      </c>
      <c r="L1694" s="84">
        <v>0</v>
      </c>
      <c r="M1694" s="84">
        <v>2</v>
      </c>
      <c r="N1694" s="85">
        <v>0</v>
      </c>
      <c r="O1694" s="86">
        <v>4669</v>
      </c>
    </row>
    <row r="1695" spans="1:15" ht="17">
      <c r="A1695" s="283"/>
      <c r="B1695" s="283"/>
      <c r="C1695" s="83" t="s">
        <v>3172</v>
      </c>
      <c r="D1695" s="83"/>
      <c r="E1695" s="84">
        <v>12</v>
      </c>
      <c r="F1695" s="84">
        <v>1</v>
      </c>
      <c r="G1695" s="84">
        <v>2</v>
      </c>
      <c r="H1695" s="84" t="s">
        <v>6213</v>
      </c>
      <c r="I1695" s="84" t="s">
        <v>6213</v>
      </c>
      <c r="J1695" s="85" t="s">
        <v>6213</v>
      </c>
      <c r="K1695" s="84">
        <v>4</v>
      </c>
      <c r="L1695" s="84">
        <v>3</v>
      </c>
      <c r="M1695" s="84">
        <v>8</v>
      </c>
      <c r="N1695" s="85">
        <v>0</v>
      </c>
      <c r="O1695" s="86">
        <v>284925</v>
      </c>
    </row>
    <row r="1696" spans="1:15" ht="17">
      <c r="A1696" s="283"/>
      <c r="B1696" s="283"/>
      <c r="C1696" s="83" t="s">
        <v>6718</v>
      </c>
      <c r="D1696" s="83"/>
      <c r="E1696" s="84" t="s">
        <v>6213</v>
      </c>
      <c r="F1696" s="84">
        <v>1</v>
      </c>
      <c r="G1696" s="84" t="s">
        <v>6213</v>
      </c>
      <c r="H1696" s="84" t="s">
        <v>6213</v>
      </c>
      <c r="I1696" s="84" t="s">
        <v>6213</v>
      </c>
      <c r="J1696" s="85" t="s">
        <v>6213</v>
      </c>
      <c r="K1696" s="84">
        <v>0</v>
      </c>
      <c r="L1696" s="84">
        <v>1</v>
      </c>
      <c r="M1696" s="84">
        <v>0</v>
      </c>
      <c r="N1696" s="85">
        <v>0</v>
      </c>
      <c r="O1696" s="86">
        <v>12609</v>
      </c>
    </row>
    <row r="1697" spans="1:15" ht="17">
      <c r="A1697" s="283"/>
      <c r="B1697" s="283"/>
      <c r="C1697" s="83" t="s">
        <v>3444</v>
      </c>
      <c r="D1697" s="83"/>
      <c r="E1697" s="84">
        <v>1</v>
      </c>
      <c r="F1697" s="84" t="s">
        <v>6213</v>
      </c>
      <c r="G1697" s="84" t="s">
        <v>6213</v>
      </c>
      <c r="H1697" s="84" t="s">
        <v>6213</v>
      </c>
      <c r="I1697" s="84" t="s">
        <v>6213</v>
      </c>
      <c r="J1697" s="85" t="s">
        <v>6213</v>
      </c>
      <c r="K1697" s="84">
        <v>0</v>
      </c>
      <c r="L1697" s="84">
        <v>0</v>
      </c>
      <c r="M1697" s="84">
        <v>1</v>
      </c>
      <c r="N1697" s="85">
        <v>0</v>
      </c>
      <c r="O1697" s="86">
        <v>3698</v>
      </c>
    </row>
    <row r="1698" spans="1:15" ht="17">
      <c r="A1698" s="283"/>
      <c r="B1698" s="283"/>
      <c r="C1698" s="83" t="s">
        <v>2003</v>
      </c>
      <c r="D1698" s="83"/>
      <c r="E1698" s="84">
        <v>13</v>
      </c>
      <c r="F1698" s="84" t="s">
        <v>6213</v>
      </c>
      <c r="G1698" s="84">
        <v>1</v>
      </c>
      <c r="H1698" s="84" t="s">
        <v>6213</v>
      </c>
      <c r="I1698" s="84" t="s">
        <v>6213</v>
      </c>
      <c r="J1698" s="85" t="s">
        <v>6213</v>
      </c>
      <c r="K1698" s="84">
        <v>1</v>
      </c>
      <c r="L1698" s="84">
        <v>6</v>
      </c>
      <c r="M1698" s="84">
        <v>3</v>
      </c>
      <c r="N1698" s="85">
        <v>4</v>
      </c>
      <c r="O1698" s="86">
        <v>212033</v>
      </c>
    </row>
    <row r="1699" spans="1:15" ht="17">
      <c r="A1699" s="283"/>
      <c r="B1699" s="283"/>
      <c r="C1699" s="83" t="s">
        <v>5869</v>
      </c>
      <c r="D1699" s="83"/>
      <c r="E1699" s="84">
        <v>11</v>
      </c>
      <c r="F1699" s="84">
        <v>1</v>
      </c>
      <c r="G1699" s="84">
        <v>4</v>
      </c>
      <c r="H1699" s="84" t="s">
        <v>6213</v>
      </c>
      <c r="I1699" s="84" t="s">
        <v>6213</v>
      </c>
      <c r="J1699" s="85" t="s">
        <v>6213</v>
      </c>
      <c r="K1699" s="84">
        <v>3</v>
      </c>
      <c r="L1699" s="84">
        <v>5</v>
      </c>
      <c r="M1699" s="84">
        <v>4</v>
      </c>
      <c r="N1699" s="85">
        <v>4</v>
      </c>
      <c r="O1699" s="86">
        <v>299887</v>
      </c>
    </row>
    <row r="1700" spans="1:15" ht="17">
      <c r="A1700" s="283"/>
      <c r="B1700" s="283"/>
      <c r="C1700" s="83" t="s">
        <v>3869</v>
      </c>
      <c r="D1700" s="83"/>
      <c r="E1700" s="84">
        <v>2</v>
      </c>
      <c r="F1700" s="84" t="s">
        <v>6213</v>
      </c>
      <c r="G1700" s="84" t="s">
        <v>6213</v>
      </c>
      <c r="H1700" s="84" t="s">
        <v>6213</v>
      </c>
      <c r="I1700" s="84" t="s">
        <v>6213</v>
      </c>
      <c r="J1700" s="85" t="s">
        <v>6213</v>
      </c>
      <c r="K1700" s="84">
        <v>1</v>
      </c>
      <c r="L1700" s="84">
        <v>0</v>
      </c>
      <c r="M1700" s="84">
        <v>1</v>
      </c>
      <c r="N1700" s="85">
        <v>0</v>
      </c>
      <c r="O1700" s="86">
        <v>94372</v>
      </c>
    </row>
    <row r="1701" spans="1:15" ht="17">
      <c r="A1701" s="283"/>
      <c r="B1701" s="283"/>
      <c r="C1701" s="83" t="s">
        <v>3450</v>
      </c>
      <c r="D1701" s="83"/>
      <c r="E1701" s="84">
        <v>2</v>
      </c>
      <c r="F1701" s="84" t="s">
        <v>6213</v>
      </c>
      <c r="G1701" s="84" t="s">
        <v>6213</v>
      </c>
      <c r="H1701" s="84" t="s">
        <v>6213</v>
      </c>
      <c r="I1701" s="84" t="s">
        <v>6213</v>
      </c>
      <c r="J1701" s="85" t="s">
        <v>6213</v>
      </c>
      <c r="K1701" s="84">
        <v>0</v>
      </c>
      <c r="L1701" s="84">
        <v>1</v>
      </c>
      <c r="M1701" s="84">
        <v>1</v>
      </c>
      <c r="N1701" s="85">
        <v>0</v>
      </c>
      <c r="O1701" s="86">
        <v>113727</v>
      </c>
    </row>
    <row r="1702" spans="1:15" ht="17">
      <c r="A1702" s="283"/>
      <c r="B1702" s="283"/>
      <c r="C1702" s="83" t="s">
        <v>3451</v>
      </c>
      <c r="D1702" s="83"/>
      <c r="E1702" s="84">
        <v>1</v>
      </c>
      <c r="F1702" s="84" t="s">
        <v>6213</v>
      </c>
      <c r="G1702" s="84" t="s">
        <v>6213</v>
      </c>
      <c r="H1702" s="84" t="s">
        <v>6213</v>
      </c>
      <c r="I1702" s="84" t="s">
        <v>6213</v>
      </c>
      <c r="J1702" s="85" t="s">
        <v>6213</v>
      </c>
      <c r="K1702" s="84">
        <v>0</v>
      </c>
      <c r="L1702" s="84">
        <v>0</v>
      </c>
      <c r="M1702" s="84">
        <v>1</v>
      </c>
      <c r="N1702" s="85">
        <v>0</v>
      </c>
      <c r="O1702" s="86">
        <v>15924</v>
      </c>
    </row>
    <row r="1703" spans="1:15" ht="17">
      <c r="A1703" s="283"/>
      <c r="B1703" s="283"/>
      <c r="C1703" s="83" t="s">
        <v>3454</v>
      </c>
      <c r="D1703" s="83"/>
      <c r="E1703" s="84">
        <v>1</v>
      </c>
      <c r="F1703" s="84" t="s">
        <v>6213</v>
      </c>
      <c r="G1703" s="84" t="s">
        <v>6213</v>
      </c>
      <c r="H1703" s="84" t="s">
        <v>6213</v>
      </c>
      <c r="I1703" s="84" t="s">
        <v>6213</v>
      </c>
      <c r="J1703" s="85" t="s">
        <v>6213</v>
      </c>
      <c r="K1703" s="84">
        <v>1</v>
      </c>
      <c r="L1703" s="84">
        <v>0</v>
      </c>
      <c r="M1703" s="84">
        <v>0</v>
      </c>
      <c r="N1703" s="85">
        <v>0</v>
      </c>
      <c r="O1703" s="86">
        <v>51837</v>
      </c>
    </row>
    <row r="1704" spans="1:15" ht="17">
      <c r="A1704" s="283"/>
      <c r="B1704" s="283"/>
      <c r="C1704" s="83" t="s">
        <v>3456</v>
      </c>
      <c r="D1704" s="83"/>
      <c r="E1704" s="84">
        <v>1</v>
      </c>
      <c r="F1704" s="84" t="s">
        <v>6213</v>
      </c>
      <c r="G1704" s="84" t="s">
        <v>6213</v>
      </c>
      <c r="H1704" s="84" t="s">
        <v>6213</v>
      </c>
      <c r="I1704" s="84" t="s">
        <v>6213</v>
      </c>
      <c r="J1704" s="85" t="s">
        <v>6213</v>
      </c>
      <c r="K1704" s="84">
        <v>0</v>
      </c>
      <c r="L1704" s="84">
        <v>0</v>
      </c>
      <c r="M1704" s="84">
        <v>1</v>
      </c>
      <c r="N1704" s="85">
        <v>0</v>
      </c>
      <c r="O1704" s="86">
        <v>18735</v>
      </c>
    </row>
    <row r="1705" spans="1:15" ht="17">
      <c r="A1705" s="283"/>
      <c r="B1705" s="283"/>
      <c r="C1705" s="83" t="s">
        <v>3458</v>
      </c>
      <c r="D1705" s="83"/>
      <c r="E1705" s="84">
        <v>1</v>
      </c>
      <c r="F1705" s="84" t="s">
        <v>6213</v>
      </c>
      <c r="G1705" s="84" t="s">
        <v>6213</v>
      </c>
      <c r="H1705" s="84" t="s">
        <v>6213</v>
      </c>
      <c r="I1705" s="84" t="s">
        <v>6213</v>
      </c>
      <c r="J1705" s="85" t="s">
        <v>6213</v>
      </c>
      <c r="K1705" s="84">
        <v>0</v>
      </c>
      <c r="L1705" s="84">
        <v>1</v>
      </c>
      <c r="M1705" s="84">
        <v>0</v>
      </c>
      <c r="N1705" s="85">
        <v>0</v>
      </c>
      <c r="O1705" s="86">
        <v>18933</v>
      </c>
    </row>
    <row r="1706" spans="1:15" ht="17">
      <c r="A1706" s="283"/>
      <c r="B1706" s="283"/>
      <c r="C1706" s="83" t="s">
        <v>3459</v>
      </c>
      <c r="D1706" s="83"/>
      <c r="E1706" s="84">
        <v>2</v>
      </c>
      <c r="F1706" s="84" t="s">
        <v>6213</v>
      </c>
      <c r="G1706" s="84">
        <v>1</v>
      </c>
      <c r="H1706" s="84" t="s">
        <v>6213</v>
      </c>
      <c r="I1706" s="84" t="s">
        <v>6213</v>
      </c>
      <c r="J1706" s="85" t="s">
        <v>6213</v>
      </c>
      <c r="K1706" s="84">
        <v>1</v>
      </c>
      <c r="L1706" s="84">
        <v>1</v>
      </c>
      <c r="M1706" s="84">
        <v>1</v>
      </c>
      <c r="N1706" s="85">
        <v>0</v>
      </c>
      <c r="O1706" s="86">
        <v>11300</v>
      </c>
    </row>
    <row r="1707" spans="1:15" ht="17">
      <c r="A1707" s="283"/>
      <c r="B1707" s="283"/>
      <c r="C1707" s="83" t="s">
        <v>3094</v>
      </c>
      <c r="D1707" s="83"/>
      <c r="E1707" s="84">
        <v>2</v>
      </c>
      <c r="F1707" s="84">
        <v>2</v>
      </c>
      <c r="G1707" s="84" t="s">
        <v>6213</v>
      </c>
      <c r="H1707" s="84" t="s">
        <v>6213</v>
      </c>
      <c r="I1707" s="84" t="s">
        <v>6213</v>
      </c>
      <c r="J1707" s="85" t="s">
        <v>6213</v>
      </c>
      <c r="K1707" s="84">
        <v>0</v>
      </c>
      <c r="L1707" s="84">
        <v>0</v>
      </c>
      <c r="M1707" s="84">
        <v>1</v>
      </c>
      <c r="N1707" s="85">
        <v>3</v>
      </c>
      <c r="O1707" s="86">
        <v>33860</v>
      </c>
    </row>
    <row r="1708" spans="1:15" ht="17">
      <c r="A1708" s="283"/>
      <c r="B1708" s="283"/>
      <c r="C1708" s="83" t="s">
        <v>6719</v>
      </c>
      <c r="D1708" s="83"/>
      <c r="E1708" s="84">
        <v>1</v>
      </c>
      <c r="F1708" s="84" t="s">
        <v>6213</v>
      </c>
      <c r="G1708" s="84" t="s">
        <v>6213</v>
      </c>
      <c r="H1708" s="84" t="s">
        <v>6213</v>
      </c>
      <c r="I1708" s="84" t="s">
        <v>6213</v>
      </c>
      <c r="J1708" s="85" t="s">
        <v>6213</v>
      </c>
      <c r="K1708" s="84">
        <v>0</v>
      </c>
      <c r="L1708" s="84">
        <v>0</v>
      </c>
      <c r="M1708" s="84">
        <v>1</v>
      </c>
      <c r="N1708" s="85">
        <v>0</v>
      </c>
      <c r="O1708" s="86">
        <v>16894</v>
      </c>
    </row>
    <row r="1709" spans="1:15" ht="17">
      <c r="A1709" s="283"/>
      <c r="B1709" s="283"/>
      <c r="C1709" s="83" t="s">
        <v>2709</v>
      </c>
      <c r="D1709" s="83"/>
      <c r="E1709" s="84">
        <v>1</v>
      </c>
      <c r="F1709" s="84" t="s">
        <v>6213</v>
      </c>
      <c r="G1709" s="84" t="s">
        <v>6213</v>
      </c>
      <c r="H1709" s="84" t="s">
        <v>6213</v>
      </c>
      <c r="I1709" s="84" t="s">
        <v>6213</v>
      </c>
      <c r="J1709" s="85" t="s">
        <v>6213</v>
      </c>
      <c r="K1709" s="84">
        <v>0</v>
      </c>
      <c r="L1709" s="84">
        <v>1</v>
      </c>
      <c r="M1709" s="84">
        <v>0</v>
      </c>
      <c r="N1709" s="85">
        <v>0</v>
      </c>
      <c r="O1709" s="86">
        <v>35836</v>
      </c>
    </row>
    <row r="1710" spans="1:15" ht="17">
      <c r="A1710" s="283"/>
      <c r="B1710" s="283"/>
      <c r="C1710" s="83" t="s">
        <v>3463</v>
      </c>
      <c r="D1710" s="83"/>
      <c r="E1710" s="84">
        <v>1</v>
      </c>
      <c r="F1710" s="84" t="s">
        <v>6213</v>
      </c>
      <c r="G1710" s="84" t="s">
        <v>6213</v>
      </c>
      <c r="H1710" s="84" t="s">
        <v>6213</v>
      </c>
      <c r="I1710" s="84" t="s">
        <v>6213</v>
      </c>
      <c r="J1710" s="85" t="s">
        <v>6213</v>
      </c>
      <c r="K1710" s="84">
        <v>0</v>
      </c>
      <c r="L1710" s="84">
        <v>0</v>
      </c>
      <c r="M1710" s="84">
        <v>1</v>
      </c>
      <c r="N1710" s="85">
        <v>0</v>
      </c>
      <c r="O1710" s="86">
        <v>39692</v>
      </c>
    </row>
    <row r="1711" spans="1:15" ht="17">
      <c r="A1711" s="283"/>
      <c r="B1711" s="283"/>
      <c r="C1711" s="83" t="s">
        <v>6720</v>
      </c>
      <c r="D1711" s="83"/>
      <c r="E1711" s="84">
        <v>2</v>
      </c>
      <c r="F1711" s="84" t="s">
        <v>6213</v>
      </c>
      <c r="G1711" s="84" t="s">
        <v>6213</v>
      </c>
      <c r="H1711" s="84" t="s">
        <v>6213</v>
      </c>
      <c r="I1711" s="84" t="s">
        <v>6213</v>
      </c>
      <c r="J1711" s="85" t="s">
        <v>6213</v>
      </c>
      <c r="K1711" s="84">
        <v>1</v>
      </c>
      <c r="L1711" s="84">
        <v>0</v>
      </c>
      <c r="M1711" s="84">
        <v>0</v>
      </c>
      <c r="N1711" s="85">
        <v>1</v>
      </c>
      <c r="O1711" s="86">
        <v>16550</v>
      </c>
    </row>
    <row r="1712" spans="1:15" ht="17">
      <c r="A1712" s="283"/>
      <c r="B1712" s="283"/>
      <c r="C1712" s="83" t="s">
        <v>6721</v>
      </c>
      <c r="D1712" s="83"/>
      <c r="E1712" s="84">
        <v>1</v>
      </c>
      <c r="F1712" s="84" t="s">
        <v>6213</v>
      </c>
      <c r="G1712" s="84" t="s">
        <v>6213</v>
      </c>
      <c r="H1712" s="84" t="s">
        <v>6213</v>
      </c>
      <c r="I1712" s="84" t="s">
        <v>6213</v>
      </c>
      <c r="J1712" s="85" t="s">
        <v>6213</v>
      </c>
      <c r="K1712" s="84">
        <v>0</v>
      </c>
      <c r="L1712" s="84">
        <v>1</v>
      </c>
      <c r="M1712" s="84">
        <v>0</v>
      </c>
      <c r="N1712" s="85">
        <v>0</v>
      </c>
      <c r="O1712" s="86">
        <v>30264</v>
      </c>
    </row>
    <row r="1713" spans="1:15" ht="17">
      <c r="A1713" s="283"/>
      <c r="B1713" s="283"/>
      <c r="C1713" s="83" t="s">
        <v>3688</v>
      </c>
      <c r="D1713" s="83"/>
      <c r="E1713" s="84">
        <v>1</v>
      </c>
      <c r="F1713" s="84" t="s">
        <v>6213</v>
      </c>
      <c r="G1713" s="84" t="s">
        <v>6213</v>
      </c>
      <c r="H1713" s="84" t="s">
        <v>6213</v>
      </c>
      <c r="I1713" s="84" t="s">
        <v>6213</v>
      </c>
      <c r="J1713" s="85" t="s">
        <v>6213</v>
      </c>
      <c r="K1713" s="84">
        <v>0</v>
      </c>
      <c r="L1713" s="84">
        <v>0</v>
      </c>
      <c r="M1713" s="84">
        <v>1</v>
      </c>
      <c r="N1713" s="85">
        <v>0</v>
      </c>
      <c r="O1713" s="86">
        <v>4646</v>
      </c>
    </row>
    <row r="1714" spans="1:15" ht="17">
      <c r="A1714" s="283"/>
      <c r="B1714" s="283"/>
      <c r="C1714" s="83" t="s">
        <v>2747</v>
      </c>
      <c r="D1714" s="83"/>
      <c r="E1714" s="84">
        <v>1</v>
      </c>
      <c r="F1714" s="84" t="s">
        <v>6213</v>
      </c>
      <c r="G1714" s="84" t="s">
        <v>6213</v>
      </c>
      <c r="H1714" s="84" t="s">
        <v>6213</v>
      </c>
      <c r="I1714" s="84" t="s">
        <v>6213</v>
      </c>
      <c r="J1714" s="85" t="s">
        <v>6213</v>
      </c>
      <c r="K1714" s="84">
        <v>0</v>
      </c>
      <c r="L1714" s="84">
        <v>0</v>
      </c>
      <c r="M1714" s="84">
        <v>1</v>
      </c>
      <c r="N1714" s="85">
        <v>0</v>
      </c>
      <c r="O1714" s="86">
        <v>8934</v>
      </c>
    </row>
    <row r="1715" spans="1:15" ht="17">
      <c r="A1715" s="283"/>
      <c r="B1715" s="283"/>
      <c r="C1715" s="83" t="s">
        <v>3469</v>
      </c>
      <c r="D1715" s="83"/>
      <c r="E1715" s="84">
        <v>1</v>
      </c>
      <c r="F1715" s="84" t="s">
        <v>6213</v>
      </c>
      <c r="G1715" s="84" t="s">
        <v>6213</v>
      </c>
      <c r="H1715" s="84" t="s">
        <v>6213</v>
      </c>
      <c r="I1715" s="84" t="s">
        <v>6213</v>
      </c>
      <c r="J1715" s="85" t="s">
        <v>6213</v>
      </c>
      <c r="K1715" s="84">
        <v>0</v>
      </c>
      <c r="L1715" s="84">
        <v>0</v>
      </c>
      <c r="M1715" s="84">
        <v>0</v>
      </c>
      <c r="N1715" s="85">
        <v>1</v>
      </c>
      <c r="O1715" s="86">
        <v>4440</v>
      </c>
    </row>
    <row r="1716" spans="1:15" ht="17">
      <c r="A1716" s="283"/>
      <c r="B1716" s="283"/>
      <c r="C1716" s="83" t="s">
        <v>6175</v>
      </c>
      <c r="D1716" s="83"/>
      <c r="E1716" s="84">
        <v>16</v>
      </c>
      <c r="F1716" s="84" t="s">
        <v>6213</v>
      </c>
      <c r="G1716" s="84">
        <v>1</v>
      </c>
      <c r="H1716" s="84" t="s">
        <v>6213</v>
      </c>
      <c r="I1716" s="84" t="s">
        <v>6213</v>
      </c>
      <c r="J1716" s="85" t="s">
        <v>6213</v>
      </c>
      <c r="K1716" s="84">
        <v>0</v>
      </c>
      <c r="L1716" s="84">
        <v>2</v>
      </c>
      <c r="M1716" s="84">
        <v>8</v>
      </c>
      <c r="N1716" s="85">
        <v>7</v>
      </c>
      <c r="O1716" s="86">
        <v>482264</v>
      </c>
    </row>
    <row r="1717" spans="1:15" ht="17">
      <c r="A1717" s="283"/>
      <c r="B1717" s="283"/>
      <c r="C1717" s="83" t="s">
        <v>3470</v>
      </c>
      <c r="D1717" s="83"/>
      <c r="E1717" s="84">
        <v>6</v>
      </c>
      <c r="F1717" s="84" t="s">
        <v>6213</v>
      </c>
      <c r="G1717" s="84" t="s">
        <v>6213</v>
      </c>
      <c r="H1717" s="84" t="s">
        <v>6213</v>
      </c>
      <c r="I1717" s="84" t="s">
        <v>6213</v>
      </c>
      <c r="J1717" s="85" t="s">
        <v>6213</v>
      </c>
      <c r="K1717" s="84">
        <v>0</v>
      </c>
      <c r="L1717" s="84">
        <v>3</v>
      </c>
      <c r="M1717" s="84">
        <v>1</v>
      </c>
      <c r="N1717" s="85">
        <v>2</v>
      </c>
      <c r="O1717" s="86">
        <v>13936</v>
      </c>
    </row>
    <row r="1718" spans="1:15" ht="17">
      <c r="A1718" s="283"/>
      <c r="B1718" s="283"/>
      <c r="C1718" s="83" t="s">
        <v>6722</v>
      </c>
      <c r="D1718" s="83"/>
      <c r="E1718" s="84" t="s">
        <v>6213</v>
      </c>
      <c r="F1718" s="84">
        <v>1</v>
      </c>
      <c r="G1718" s="84" t="s">
        <v>6213</v>
      </c>
      <c r="H1718" s="84" t="s">
        <v>6213</v>
      </c>
      <c r="I1718" s="84" t="s">
        <v>6213</v>
      </c>
      <c r="J1718" s="85" t="s">
        <v>6213</v>
      </c>
      <c r="K1718" s="84">
        <v>1</v>
      </c>
      <c r="L1718" s="84">
        <v>0</v>
      </c>
      <c r="M1718" s="84">
        <v>0</v>
      </c>
      <c r="N1718" s="85">
        <v>0</v>
      </c>
      <c r="O1718" s="86">
        <v>53520</v>
      </c>
    </row>
    <row r="1719" spans="1:15" ht="17">
      <c r="A1719" s="283"/>
      <c r="B1719" s="283"/>
      <c r="C1719" s="83" t="s">
        <v>2771</v>
      </c>
      <c r="D1719" s="83"/>
      <c r="E1719" s="84">
        <v>1</v>
      </c>
      <c r="F1719" s="84" t="s">
        <v>6213</v>
      </c>
      <c r="G1719" s="84" t="s">
        <v>6213</v>
      </c>
      <c r="H1719" s="84" t="s">
        <v>6213</v>
      </c>
      <c r="I1719" s="84" t="s">
        <v>6213</v>
      </c>
      <c r="J1719" s="85" t="s">
        <v>6213</v>
      </c>
      <c r="K1719" s="84">
        <v>1</v>
      </c>
      <c r="L1719" s="84">
        <v>0</v>
      </c>
      <c r="M1719" s="84">
        <v>0</v>
      </c>
      <c r="N1719" s="85">
        <v>0</v>
      </c>
      <c r="O1719" s="86">
        <v>34045</v>
      </c>
    </row>
    <row r="1720" spans="1:15" ht="17">
      <c r="A1720" s="283"/>
      <c r="B1720" s="283"/>
      <c r="C1720" s="83" t="s">
        <v>6723</v>
      </c>
      <c r="D1720" s="83"/>
      <c r="E1720" s="84">
        <v>1</v>
      </c>
      <c r="F1720" s="84" t="s">
        <v>6213</v>
      </c>
      <c r="G1720" s="84" t="s">
        <v>6213</v>
      </c>
      <c r="H1720" s="84" t="s">
        <v>6213</v>
      </c>
      <c r="I1720" s="84" t="s">
        <v>6213</v>
      </c>
      <c r="J1720" s="85" t="s">
        <v>6213</v>
      </c>
      <c r="K1720" s="84">
        <v>0</v>
      </c>
      <c r="L1720" s="84">
        <v>0</v>
      </c>
      <c r="M1720" s="84">
        <v>0</v>
      </c>
      <c r="N1720" s="85">
        <v>1</v>
      </c>
      <c r="O1720" s="86">
        <v>1819</v>
      </c>
    </row>
    <row r="1721" spans="1:15" ht="17">
      <c r="A1721" s="283"/>
      <c r="B1721" s="283"/>
      <c r="C1721" s="83" t="s">
        <v>3475</v>
      </c>
      <c r="D1721" s="83"/>
      <c r="E1721" s="84">
        <v>5</v>
      </c>
      <c r="F1721" s="84" t="s">
        <v>6213</v>
      </c>
      <c r="G1721" s="84" t="s">
        <v>6213</v>
      </c>
      <c r="H1721" s="84" t="s">
        <v>6213</v>
      </c>
      <c r="I1721" s="84" t="s">
        <v>6213</v>
      </c>
      <c r="J1721" s="85" t="s">
        <v>6213</v>
      </c>
      <c r="K1721" s="84">
        <v>1</v>
      </c>
      <c r="L1721" s="84">
        <v>0</v>
      </c>
      <c r="M1721" s="84">
        <v>2</v>
      </c>
      <c r="N1721" s="85">
        <v>2</v>
      </c>
      <c r="O1721" s="86">
        <v>27879</v>
      </c>
    </row>
    <row r="1722" spans="1:15" ht="17">
      <c r="A1722" s="283"/>
      <c r="B1722" s="283"/>
      <c r="C1722" s="83" t="s">
        <v>6724</v>
      </c>
      <c r="D1722" s="83"/>
      <c r="E1722" s="84" t="s">
        <v>6213</v>
      </c>
      <c r="F1722" s="84">
        <v>1</v>
      </c>
      <c r="G1722" s="84" t="s">
        <v>6213</v>
      </c>
      <c r="H1722" s="84" t="s">
        <v>6213</v>
      </c>
      <c r="I1722" s="84" t="s">
        <v>6213</v>
      </c>
      <c r="J1722" s="85" t="s">
        <v>6213</v>
      </c>
      <c r="K1722" s="84">
        <v>0</v>
      </c>
      <c r="L1722" s="84">
        <v>1</v>
      </c>
      <c r="M1722" s="84">
        <v>0</v>
      </c>
      <c r="N1722" s="85">
        <v>0</v>
      </c>
      <c r="O1722" s="86">
        <v>867</v>
      </c>
    </row>
    <row r="1723" spans="1:15" ht="17">
      <c r="A1723" s="283"/>
      <c r="B1723" s="283"/>
      <c r="C1723" s="83" t="s">
        <v>2961</v>
      </c>
      <c r="D1723" s="83"/>
      <c r="E1723" s="84">
        <v>2</v>
      </c>
      <c r="F1723" s="84" t="s">
        <v>6213</v>
      </c>
      <c r="G1723" s="84" t="s">
        <v>6213</v>
      </c>
      <c r="H1723" s="84" t="s">
        <v>6213</v>
      </c>
      <c r="I1723" s="84" t="s">
        <v>6213</v>
      </c>
      <c r="J1723" s="85" t="s">
        <v>6213</v>
      </c>
      <c r="K1723" s="84">
        <v>0</v>
      </c>
      <c r="L1723" s="84">
        <v>0</v>
      </c>
      <c r="M1723" s="84">
        <v>0</v>
      </c>
      <c r="N1723" s="85">
        <v>2</v>
      </c>
      <c r="O1723" s="86">
        <v>3194</v>
      </c>
    </row>
    <row r="1724" spans="1:15" ht="17">
      <c r="A1724" s="283"/>
      <c r="B1724" s="283"/>
      <c r="C1724" s="83" t="s">
        <v>3479</v>
      </c>
      <c r="D1724" s="83"/>
      <c r="E1724" s="84">
        <v>1</v>
      </c>
      <c r="F1724" s="84" t="s">
        <v>6213</v>
      </c>
      <c r="G1724" s="84" t="s">
        <v>6213</v>
      </c>
      <c r="H1724" s="84" t="s">
        <v>6213</v>
      </c>
      <c r="I1724" s="84" t="s">
        <v>6213</v>
      </c>
      <c r="J1724" s="85" t="s">
        <v>6213</v>
      </c>
      <c r="K1724" s="84">
        <v>0</v>
      </c>
      <c r="L1724" s="84">
        <v>0</v>
      </c>
      <c r="M1724" s="84">
        <v>1</v>
      </c>
      <c r="N1724" s="85">
        <v>0</v>
      </c>
      <c r="O1724" s="86">
        <v>3086</v>
      </c>
    </row>
    <row r="1725" spans="1:15" ht="17">
      <c r="A1725" s="283"/>
      <c r="B1725" s="283"/>
      <c r="C1725" s="83" t="s">
        <v>6725</v>
      </c>
      <c r="D1725" s="83"/>
      <c r="E1725" s="84">
        <v>1</v>
      </c>
      <c r="F1725" s="84" t="s">
        <v>6213</v>
      </c>
      <c r="G1725" s="84" t="s">
        <v>6213</v>
      </c>
      <c r="H1725" s="84" t="s">
        <v>6213</v>
      </c>
      <c r="I1725" s="84" t="s">
        <v>6213</v>
      </c>
      <c r="J1725" s="85" t="s">
        <v>6213</v>
      </c>
      <c r="K1725" s="84">
        <v>0</v>
      </c>
      <c r="L1725" s="84">
        <v>0</v>
      </c>
      <c r="M1725" s="84">
        <v>1</v>
      </c>
      <c r="N1725" s="85">
        <v>0</v>
      </c>
      <c r="O1725" s="86">
        <v>1452</v>
      </c>
    </row>
    <row r="1726" spans="1:15" ht="17">
      <c r="A1726" s="283"/>
      <c r="B1726" s="284"/>
      <c r="C1726" s="83" t="s">
        <v>5878</v>
      </c>
      <c r="D1726" s="83"/>
      <c r="E1726" s="84" t="s">
        <v>6213</v>
      </c>
      <c r="F1726" s="84" t="s">
        <v>6213</v>
      </c>
      <c r="G1726" s="84">
        <v>1</v>
      </c>
      <c r="H1726" s="84" t="s">
        <v>6213</v>
      </c>
      <c r="I1726" s="84" t="s">
        <v>6213</v>
      </c>
      <c r="J1726" s="85" t="s">
        <v>6213</v>
      </c>
      <c r="K1726" s="84">
        <v>1</v>
      </c>
      <c r="L1726" s="84">
        <v>0</v>
      </c>
      <c r="M1726" s="84" t="s">
        <v>4218</v>
      </c>
      <c r="N1726" s="85">
        <v>0</v>
      </c>
      <c r="O1726" s="86">
        <v>250021</v>
      </c>
    </row>
    <row r="1727" spans="1:15" ht="17">
      <c r="A1727" s="283"/>
      <c r="B1727" s="282" t="s">
        <v>1951</v>
      </c>
      <c r="C1727" s="285"/>
      <c r="D1727" s="286"/>
      <c r="E1727" s="77">
        <v>1</v>
      </c>
      <c r="F1727" s="77" t="s">
        <v>6213</v>
      </c>
      <c r="G1727" s="77" t="s">
        <v>6213</v>
      </c>
      <c r="H1727" s="77" t="s">
        <v>6213</v>
      </c>
      <c r="I1727" s="77" t="s">
        <v>6213</v>
      </c>
      <c r="J1727" s="78" t="s">
        <v>6213</v>
      </c>
      <c r="K1727" s="79"/>
      <c r="L1727" s="79"/>
      <c r="M1727" s="79"/>
      <c r="N1727" s="78"/>
      <c r="O1727" s="81"/>
    </row>
    <row r="1728" spans="1:15" ht="17">
      <c r="A1728" s="283"/>
      <c r="B1728" s="284"/>
      <c r="C1728" s="83" t="s">
        <v>3488</v>
      </c>
      <c r="D1728" s="83"/>
      <c r="E1728" s="84">
        <v>1</v>
      </c>
      <c r="F1728" s="84" t="s">
        <v>6213</v>
      </c>
      <c r="G1728" s="84" t="s">
        <v>6213</v>
      </c>
      <c r="H1728" s="84" t="s">
        <v>6213</v>
      </c>
      <c r="I1728" s="84" t="s">
        <v>6213</v>
      </c>
      <c r="J1728" s="85" t="s">
        <v>6213</v>
      </c>
      <c r="K1728" s="84">
        <v>0</v>
      </c>
      <c r="L1728" s="84">
        <v>0</v>
      </c>
      <c r="M1728" s="84">
        <v>0</v>
      </c>
      <c r="N1728" s="85">
        <v>1</v>
      </c>
      <c r="O1728" s="86">
        <v>13342</v>
      </c>
    </row>
    <row r="1729" spans="1:15" ht="17">
      <c r="A1729" s="283"/>
      <c r="B1729" s="282" t="s">
        <v>1955</v>
      </c>
      <c r="C1729" s="285"/>
      <c r="D1729" s="286"/>
      <c r="E1729" s="77">
        <v>17</v>
      </c>
      <c r="F1729" s="77">
        <v>2</v>
      </c>
      <c r="G1729" s="77">
        <v>6</v>
      </c>
      <c r="H1729" s="77" t="s">
        <v>6213</v>
      </c>
      <c r="I1729" s="77" t="s">
        <v>6213</v>
      </c>
      <c r="J1729" s="78" t="s">
        <v>6213</v>
      </c>
      <c r="K1729" s="77"/>
      <c r="L1729" s="77"/>
      <c r="M1729" s="77"/>
      <c r="N1729" s="78"/>
      <c r="O1729" s="81"/>
    </row>
    <row r="1730" spans="1:15" ht="17">
      <c r="A1730" s="283"/>
      <c r="B1730" s="283"/>
      <c r="C1730" s="83" t="s">
        <v>3490</v>
      </c>
      <c r="D1730" s="83"/>
      <c r="E1730" s="84">
        <v>1</v>
      </c>
      <c r="F1730" s="84" t="s">
        <v>6213</v>
      </c>
      <c r="G1730" s="84" t="s">
        <v>6213</v>
      </c>
      <c r="H1730" s="84" t="s">
        <v>6213</v>
      </c>
      <c r="I1730" s="84" t="s">
        <v>6213</v>
      </c>
      <c r="J1730" s="85" t="s">
        <v>6213</v>
      </c>
      <c r="K1730" s="84">
        <v>0</v>
      </c>
      <c r="L1730" s="84">
        <v>0</v>
      </c>
      <c r="M1730" s="84">
        <v>1</v>
      </c>
      <c r="N1730" s="85">
        <v>0</v>
      </c>
      <c r="O1730" s="86"/>
    </row>
    <row r="1731" spans="1:15" ht="17">
      <c r="A1731" s="283"/>
      <c r="B1731" s="283"/>
      <c r="C1731" s="83" t="s">
        <v>3493</v>
      </c>
      <c r="D1731" s="83"/>
      <c r="E1731" s="84">
        <v>3</v>
      </c>
      <c r="F1731" s="84" t="s">
        <v>6213</v>
      </c>
      <c r="G1731" s="84">
        <v>1</v>
      </c>
      <c r="H1731" s="84" t="s">
        <v>6213</v>
      </c>
      <c r="I1731" s="84" t="s">
        <v>6213</v>
      </c>
      <c r="J1731" s="85" t="s">
        <v>6213</v>
      </c>
      <c r="K1731" s="84">
        <v>0</v>
      </c>
      <c r="L1731" s="84">
        <v>3</v>
      </c>
      <c r="M1731" s="84">
        <v>1</v>
      </c>
      <c r="N1731" s="85">
        <v>0</v>
      </c>
      <c r="O1731" s="86"/>
    </row>
    <row r="1732" spans="1:15" ht="17">
      <c r="A1732" s="283"/>
      <c r="B1732" s="283"/>
      <c r="C1732" s="83" t="s">
        <v>3497</v>
      </c>
      <c r="D1732" s="83"/>
      <c r="E1732" s="84">
        <v>1</v>
      </c>
      <c r="F1732" s="84" t="s">
        <v>6213</v>
      </c>
      <c r="G1732" s="84" t="s">
        <v>6213</v>
      </c>
      <c r="H1732" s="84" t="s">
        <v>6213</v>
      </c>
      <c r="I1732" s="84" t="s">
        <v>6213</v>
      </c>
      <c r="J1732" s="85" t="s">
        <v>6213</v>
      </c>
      <c r="K1732" s="84">
        <v>0</v>
      </c>
      <c r="L1732" s="84">
        <v>0</v>
      </c>
      <c r="M1732" s="84">
        <v>1</v>
      </c>
      <c r="N1732" s="85">
        <v>0</v>
      </c>
      <c r="O1732" s="86"/>
    </row>
    <row r="1733" spans="1:15" ht="17">
      <c r="A1733" s="283"/>
      <c r="B1733" s="283"/>
      <c r="C1733" s="83" t="s">
        <v>3172</v>
      </c>
      <c r="D1733" s="83"/>
      <c r="E1733" s="84" t="s">
        <v>6213</v>
      </c>
      <c r="F1733" s="84">
        <v>1</v>
      </c>
      <c r="G1733" s="84" t="s">
        <v>6213</v>
      </c>
      <c r="H1733" s="84" t="s">
        <v>6213</v>
      </c>
      <c r="I1733" s="84" t="s">
        <v>6213</v>
      </c>
      <c r="J1733" s="85" t="s">
        <v>6213</v>
      </c>
      <c r="K1733" s="84">
        <v>0</v>
      </c>
      <c r="L1733" s="84">
        <v>1</v>
      </c>
      <c r="M1733" s="84">
        <v>0</v>
      </c>
      <c r="N1733" s="85">
        <v>0</v>
      </c>
      <c r="O1733" s="86"/>
    </row>
    <row r="1734" spans="1:15" ht="17">
      <c r="A1734" s="283"/>
      <c r="B1734" s="283"/>
      <c r="C1734" s="83" t="s">
        <v>3499</v>
      </c>
      <c r="D1734" s="83"/>
      <c r="E1734" s="84">
        <v>1</v>
      </c>
      <c r="F1734" s="84" t="s">
        <v>6213</v>
      </c>
      <c r="G1734" s="84" t="s">
        <v>6213</v>
      </c>
      <c r="H1734" s="84" t="s">
        <v>6213</v>
      </c>
      <c r="I1734" s="84" t="s">
        <v>6213</v>
      </c>
      <c r="J1734" s="85" t="s">
        <v>6213</v>
      </c>
      <c r="K1734" s="84">
        <v>0</v>
      </c>
      <c r="L1734" s="84">
        <v>0</v>
      </c>
      <c r="M1734" s="84">
        <v>0</v>
      </c>
      <c r="N1734" s="85">
        <v>1</v>
      </c>
      <c r="O1734" s="86"/>
    </row>
    <row r="1735" spans="1:15" ht="17">
      <c r="A1735" s="283"/>
      <c r="B1735" s="283"/>
      <c r="C1735" s="83" t="s">
        <v>5883</v>
      </c>
      <c r="D1735" s="83"/>
      <c r="E1735" s="84">
        <v>1</v>
      </c>
      <c r="F1735" s="84" t="s">
        <v>6213</v>
      </c>
      <c r="G1735" s="84" t="s">
        <v>6213</v>
      </c>
      <c r="H1735" s="84" t="s">
        <v>6213</v>
      </c>
      <c r="I1735" s="84" t="s">
        <v>6213</v>
      </c>
      <c r="J1735" s="85" t="s">
        <v>6213</v>
      </c>
      <c r="K1735" s="84">
        <v>0</v>
      </c>
      <c r="L1735" s="84">
        <v>0</v>
      </c>
      <c r="M1735" s="84">
        <v>1</v>
      </c>
      <c r="N1735" s="85">
        <v>0</v>
      </c>
      <c r="O1735" s="86"/>
    </row>
    <row r="1736" spans="1:15" ht="17">
      <c r="A1736" s="283"/>
      <c r="B1736" s="283"/>
      <c r="C1736" s="83" t="s">
        <v>3500</v>
      </c>
      <c r="D1736" s="83"/>
      <c r="E1736" s="84">
        <v>4</v>
      </c>
      <c r="F1736" s="84" t="s">
        <v>6213</v>
      </c>
      <c r="G1736" s="84">
        <v>1</v>
      </c>
      <c r="H1736" s="84" t="s">
        <v>6213</v>
      </c>
      <c r="I1736" s="84" t="s">
        <v>6213</v>
      </c>
      <c r="J1736" s="85" t="s">
        <v>6213</v>
      </c>
      <c r="K1736" s="84">
        <v>1</v>
      </c>
      <c r="L1736" s="84">
        <v>2</v>
      </c>
      <c r="M1736" s="84">
        <v>2</v>
      </c>
      <c r="N1736" s="85">
        <v>0</v>
      </c>
      <c r="O1736" s="86"/>
    </row>
    <row r="1737" spans="1:15" ht="17">
      <c r="A1737" s="283"/>
      <c r="B1737" s="283"/>
      <c r="C1737" s="83" t="s">
        <v>3506</v>
      </c>
      <c r="D1737" s="83"/>
      <c r="E1737" s="84">
        <v>1</v>
      </c>
      <c r="F1737" s="84" t="s">
        <v>6213</v>
      </c>
      <c r="G1737" s="84" t="s">
        <v>6213</v>
      </c>
      <c r="H1737" s="84" t="s">
        <v>6213</v>
      </c>
      <c r="I1737" s="84" t="s">
        <v>6213</v>
      </c>
      <c r="J1737" s="85" t="s">
        <v>6213</v>
      </c>
      <c r="K1737" s="84">
        <v>0</v>
      </c>
      <c r="L1737" s="84">
        <v>0</v>
      </c>
      <c r="M1737" s="84">
        <v>1</v>
      </c>
      <c r="N1737" s="85">
        <v>0</v>
      </c>
      <c r="O1737" s="86"/>
    </row>
    <row r="1738" spans="1:15" ht="17">
      <c r="A1738" s="283"/>
      <c r="B1738" s="283"/>
      <c r="C1738" s="83" t="s">
        <v>3507</v>
      </c>
      <c r="D1738" s="83"/>
      <c r="E1738" s="84" t="s">
        <v>6213</v>
      </c>
      <c r="F1738" s="84" t="s">
        <v>6213</v>
      </c>
      <c r="G1738" s="84">
        <v>1</v>
      </c>
      <c r="H1738" s="84" t="s">
        <v>6213</v>
      </c>
      <c r="I1738" s="84" t="s">
        <v>6213</v>
      </c>
      <c r="J1738" s="85" t="s">
        <v>6213</v>
      </c>
      <c r="K1738" s="84">
        <v>0</v>
      </c>
      <c r="L1738" s="84">
        <v>0</v>
      </c>
      <c r="M1738" s="84">
        <v>1</v>
      </c>
      <c r="N1738" s="85">
        <v>0</v>
      </c>
      <c r="O1738" s="86"/>
    </row>
    <row r="1739" spans="1:15" ht="17">
      <c r="A1739" s="283"/>
      <c r="B1739" s="283"/>
      <c r="C1739" s="83" t="s">
        <v>3509</v>
      </c>
      <c r="D1739" s="83"/>
      <c r="E1739" s="84">
        <v>1</v>
      </c>
      <c r="F1739" s="84" t="s">
        <v>6213</v>
      </c>
      <c r="G1739" s="84" t="s">
        <v>6213</v>
      </c>
      <c r="H1739" s="84" t="s">
        <v>6213</v>
      </c>
      <c r="I1739" s="84" t="s">
        <v>6213</v>
      </c>
      <c r="J1739" s="85" t="s">
        <v>6213</v>
      </c>
      <c r="K1739" s="84">
        <v>0</v>
      </c>
      <c r="L1739" s="84">
        <v>0</v>
      </c>
      <c r="M1739" s="84">
        <v>1</v>
      </c>
      <c r="N1739" s="85">
        <v>0</v>
      </c>
      <c r="O1739" s="86"/>
    </row>
    <row r="1740" spans="1:15" ht="17">
      <c r="A1740" s="283"/>
      <c r="B1740" s="283"/>
      <c r="C1740" s="83" t="s">
        <v>3511</v>
      </c>
      <c r="D1740" s="83"/>
      <c r="E1740" s="84">
        <v>3</v>
      </c>
      <c r="F1740" s="84">
        <v>1</v>
      </c>
      <c r="G1740" s="84">
        <v>3</v>
      </c>
      <c r="H1740" s="84" t="s">
        <v>6213</v>
      </c>
      <c r="I1740" s="84" t="s">
        <v>6213</v>
      </c>
      <c r="J1740" s="85" t="s">
        <v>6213</v>
      </c>
      <c r="K1740" s="84">
        <v>2</v>
      </c>
      <c r="L1740" s="84">
        <v>0</v>
      </c>
      <c r="M1740" s="84">
        <v>4</v>
      </c>
      <c r="N1740" s="85">
        <v>1</v>
      </c>
      <c r="O1740" s="86"/>
    </row>
    <row r="1741" spans="1:15" ht="17">
      <c r="A1741" s="283"/>
      <c r="B1741" s="284"/>
      <c r="C1741" s="83" t="s">
        <v>3634</v>
      </c>
      <c r="D1741" s="83"/>
      <c r="E1741" s="84">
        <v>1</v>
      </c>
      <c r="F1741" s="84" t="s">
        <v>6213</v>
      </c>
      <c r="G1741" s="84" t="s">
        <v>6213</v>
      </c>
      <c r="H1741" s="84" t="s">
        <v>6213</v>
      </c>
      <c r="I1741" s="84" t="s">
        <v>6213</v>
      </c>
      <c r="J1741" s="85" t="s">
        <v>6213</v>
      </c>
      <c r="K1741" s="84">
        <v>0</v>
      </c>
      <c r="L1741" s="84">
        <v>1</v>
      </c>
      <c r="M1741" s="84">
        <v>0</v>
      </c>
      <c r="N1741" s="85">
        <v>0</v>
      </c>
      <c r="O1741" s="86"/>
    </row>
    <row r="1742" spans="1:15" ht="17">
      <c r="A1742" s="283"/>
      <c r="B1742" s="282" t="s">
        <v>1963</v>
      </c>
      <c r="C1742" s="285"/>
      <c r="D1742" s="286"/>
      <c r="E1742" s="77">
        <v>9</v>
      </c>
      <c r="F1742" s="77">
        <v>2</v>
      </c>
      <c r="G1742" s="77">
        <v>1</v>
      </c>
      <c r="H1742" s="77" t="s">
        <v>6213</v>
      </c>
      <c r="I1742" s="77">
        <v>1</v>
      </c>
      <c r="J1742" s="78" t="s">
        <v>6213</v>
      </c>
      <c r="K1742" s="77"/>
      <c r="L1742" s="77"/>
      <c r="M1742" s="77"/>
      <c r="N1742" s="78"/>
      <c r="O1742" s="81"/>
    </row>
    <row r="1743" spans="1:15" ht="19">
      <c r="A1743" s="283"/>
      <c r="B1743" s="283"/>
      <c r="C1743" s="83" t="s">
        <v>7421</v>
      </c>
      <c r="D1743" s="83"/>
      <c r="E1743" s="84">
        <v>1</v>
      </c>
      <c r="F1743" s="84" t="s">
        <v>6213</v>
      </c>
      <c r="G1743" s="84">
        <v>1</v>
      </c>
      <c r="H1743" s="84" t="s">
        <v>6213</v>
      </c>
      <c r="I1743" s="84" t="s">
        <v>6213</v>
      </c>
      <c r="J1743" s="85" t="s">
        <v>6213</v>
      </c>
      <c r="K1743" s="84">
        <v>0</v>
      </c>
      <c r="L1743" s="84">
        <v>1</v>
      </c>
      <c r="M1743" s="84">
        <v>0</v>
      </c>
      <c r="N1743" s="85">
        <v>0</v>
      </c>
      <c r="O1743" s="86"/>
    </row>
    <row r="1744" spans="1:15" ht="17">
      <c r="A1744" s="283"/>
      <c r="B1744" s="283"/>
      <c r="C1744" s="83" t="s">
        <v>3052</v>
      </c>
      <c r="D1744" s="83"/>
      <c r="E1744" s="84">
        <v>1</v>
      </c>
      <c r="F1744" s="84" t="s">
        <v>6213</v>
      </c>
      <c r="G1744" s="84" t="s">
        <v>6213</v>
      </c>
      <c r="H1744" s="84" t="s">
        <v>6213</v>
      </c>
      <c r="I1744" s="84" t="s">
        <v>6213</v>
      </c>
      <c r="J1744" s="85" t="s">
        <v>6213</v>
      </c>
      <c r="K1744" s="84">
        <v>0</v>
      </c>
      <c r="L1744" s="84">
        <v>0</v>
      </c>
      <c r="M1744" s="84">
        <v>1</v>
      </c>
      <c r="N1744" s="85">
        <v>0</v>
      </c>
      <c r="O1744" s="86"/>
    </row>
    <row r="1745" spans="1:15" ht="17">
      <c r="A1745" s="283"/>
      <c r="B1745" s="283"/>
      <c r="C1745" s="83" t="s">
        <v>2577</v>
      </c>
      <c r="D1745" s="83"/>
      <c r="E1745" s="84" t="s">
        <v>6213</v>
      </c>
      <c r="F1745" s="84">
        <v>1</v>
      </c>
      <c r="G1745" s="84" t="s">
        <v>6213</v>
      </c>
      <c r="H1745" s="84" t="s">
        <v>6213</v>
      </c>
      <c r="I1745" s="84" t="s">
        <v>6213</v>
      </c>
      <c r="J1745" s="85" t="s">
        <v>6213</v>
      </c>
      <c r="K1745" s="84">
        <v>0</v>
      </c>
      <c r="L1745" s="84">
        <v>0</v>
      </c>
      <c r="M1745" s="84">
        <v>1</v>
      </c>
      <c r="N1745" s="85">
        <v>0</v>
      </c>
      <c r="O1745" s="86"/>
    </row>
    <row r="1746" spans="1:15" ht="17">
      <c r="A1746" s="283"/>
      <c r="B1746" s="283"/>
      <c r="C1746" s="83" t="s">
        <v>3518</v>
      </c>
      <c r="D1746" s="83"/>
      <c r="E1746" s="84">
        <v>1</v>
      </c>
      <c r="F1746" s="84" t="s">
        <v>6213</v>
      </c>
      <c r="G1746" s="84" t="s">
        <v>6213</v>
      </c>
      <c r="H1746" s="84" t="s">
        <v>6213</v>
      </c>
      <c r="I1746" s="84" t="s">
        <v>6213</v>
      </c>
      <c r="J1746" s="85" t="s">
        <v>6213</v>
      </c>
      <c r="K1746" s="84">
        <v>1</v>
      </c>
      <c r="L1746" s="84">
        <v>0</v>
      </c>
      <c r="M1746" s="84">
        <v>0</v>
      </c>
      <c r="N1746" s="85">
        <v>0</v>
      </c>
      <c r="O1746" s="86"/>
    </row>
    <row r="1747" spans="1:15" ht="17">
      <c r="A1747" s="283"/>
      <c r="B1747" s="283"/>
      <c r="C1747" s="83" t="s">
        <v>1934</v>
      </c>
      <c r="D1747" s="83"/>
      <c r="E1747" s="84">
        <v>2</v>
      </c>
      <c r="F1747" s="84">
        <v>1</v>
      </c>
      <c r="G1747" s="84" t="s">
        <v>6213</v>
      </c>
      <c r="H1747" s="84" t="s">
        <v>6213</v>
      </c>
      <c r="I1747" s="84" t="s">
        <v>6213</v>
      </c>
      <c r="J1747" s="85" t="s">
        <v>6213</v>
      </c>
      <c r="K1747" s="84">
        <v>0</v>
      </c>
      <c r="L1747" s="84">
        <v>2</v>
      </c>
      <c r="M1747" s="84">
        <v>0</v>
      </c>
      <c r="N1747" s="85">
        <v>1</v>
      </c>
      <c r="O1747" s="86"/>
    </row>
    <row r="1748" spans="1:15" ht="17">
      <c r="A1748" s="283"/>
      <c r="B1748" s="283"/>
      <c r="C1748" s="83" t="s">
        <v>6176</v>
      </c>
      <c r="D1748" s="83"/>
      <c r="E1748" s="84">
        <v>1</v>
      </c>
      <c r="F1748" s="84" t="s">
        <v>6213</v>
      </c>
      <c r="G1748" s="84" t="s">
        <v>6213</v>
      </c>
      <c r="H1748" s="84" t="s">
        <v>6213</v>
      </c>
      <c r="I1748" s="84" t="s">
        <v>6213</v>
      </c>
      <c r="J1748" s="85" t="s">
        <v>6213</v>
      </c>
      <c r="K1748" s="84">
        <v>1</v>
      </c>
      <c r="L1748" s="84">
        <v>0</v>
      </c>
      <c r="M1748" s="84">
        <v>0</v>
      </c>
      <c r="N1748" s="85">
        <v>0</v>
      </c>
      <c r="O1748" s="86"/>
    </row>
    <row r="1749" spans="1:15" ht="17">
      <c r="A1749" s="283"/>
      <c r="B1749" s="283"/>
      <c r="C1749" s="83" t="s">
        <v>2657</v>
      </c>
      <c r="D1749" s="83"/>
      <c r="E1749" s="84">
        <v>2</v>
      </c>
      <c r="F1749" s="84" t="s">
        <v>6213</v>
      </c>
      <c r="G1749" s="84" t="s">
        <v>6213</v>
      </c>
      <c r="H1749" s="84" t="s">
        <v>6213</v>
      </c>
      <c r="I1749" s="84" t="s">
        <v>6213</v>
      </c>
      <c r="J1749" s="85" t="s">
        <v>6213</v>
      </c>
      <c r="K1749" s="84">
        <v>1</v>
      </c>
      <c r="L1749" s="84">
        <v>0</v>
      </c>
      <c r="M1749" s="84">
        <v>0</v>
      </c>
      <c r="N1749" s="85">
        <v>1</v>
      </c>
      <c r="O1749" s="86"/>
    </row>
    <row r="1750" spans="1:15" ht="17">
      <c r="A1750" s="283"/>
      <c r="B1750" s="284"/>
      <c r="C1750" s="83" t="s">
        <v>3524</v>
      </c>
      <c r="D1750" s="83"/>
      <c r="E1750" s="84">
        <v>1</v>
      </c>
      <c r="F1750" s="84" t="s">
        <v>6213</v>
      </c>
      <c r="G1750" s="84" t="s">
        <v>6213</v>
      </c>
      <c r="H1750" s="84" t="s">
        <v>6213</v>
      </c>
      <c r="I1750" s="84">
        <v>1</v>
      </c>
      <c r="J1750" s="85" t="s">
        <v>6213</v>
      </c>
      <c r="K1750" s="84">
        <v>0</v>
      </c>
      <c r="L1750" s="84">
        <v>2</v>
      </c>
      <c r="M1750" s="84">
        <v>0</v>
      </c>
      <c r="N1750" s="85">
        <v>0</v>
      </c>
      <c r="O1750" s="86"/>
    </row>
    <row r="1751" spans="1:15" ht="17">
      <c r="A1751" s="283"/>
      <c r="B1751" s="282" t="s">
        <v>2259</v>
      </c>
      <c r="C1751" s="285"/>
      <c r="D1751" s="286"/>
      <c r="E1751" s="77">
        <v>1</v>
      </c>
      <c r="F1751" s="77" t="s">
        <v>6213</v>
      </c>
      <c r="G1751" s="77">
        <v>1</v>
      </c>
      <c r="H1751" s="77" t="s">
        <v>6213</v>
      </c>
      <c r="I1751" s="77" t="s">
        <v>6213</v>
      </c>
      <c r="J1751" s="78" t="s">
        <v>6213</v>
      </c>
      <c r="K1751" s="79"/>
      <c r="L1751" s="79"/>
      <c r="M1751" s="77"/>
      <c r="N1751" s="78"/>
      <c r="O1751" s="81"/>
    </row>
    <row r="1752" spans="1:15" ht="17">
      <c r="A1752" s="283"/>
      <c r="B1752" s="283"/>
      <c r="C1752" s="83" t="s">
        <v>3528</v>
      </c>
      <c r="D1752" s="83"/>
      <c r="E1752" s="84">
        <v>1</v>
      </c>
      <c r="F1752" s="84" t="s">
        <v>6213</v>
      </c>
      <c r="G1752" s="84" t="s">
        <v>6213</v>
      </c>
      <c r="H1752" s="84" t="s">
        <v>6213</v>
      </c>
      <c r="I1752" s="84" t="s">
        <v>6213</v>
      </c>
      <c r="J1752" s="85" t="s">
        <v>6213</v>
      </c>
      <c r="K1752" s="84">
        <v>0</v>
      </c>
      <c r="L1752" s="84">
        <v>0</v>
      </c>
      <c r="M1752" s="84">
        <v>1</v>
      </c>
      <c r="N1752" s="85">
        <v>0</v>
      </c>
      <c r="O1752" s="86"/>
    </row>
    <row r="1753" spans="1:15" ht="17">
      <c r="A1753" s="284"/>
      <c r="B1753" s="284"/>
      <c r="C1753" s="83" t="s">
        <v>3529</v>
      </c>
      <c r="D1753" s="83"/>
      <c r="E1753" s="84" t="s">
        <v>6213</v>
      </c>
      <c r="F1753" s="84" t="s">
        <v>6213</v>
      </c>
      <c r="G1753" s="84">
        <v>1</v>
      </c>
      <c r="H1753" s="84" t="s">
        <v>6213</v>
      </c>
      <c r="I1753" s="84" t="s">
        <v>6213</v>
      </c>
      <c r="J1753" s="85" t="s">
        <v>6213</v>
      </c>
      <c r="K1753" s="84">
        <v>0</v>
      </c>
      <c r="L1753" s="84">
        <v>0</v>
      </c>
      <c r="M1753" s="84">
        <v>0</v>
      </c>
      <c r="N1753" s="85">
        <v>1</v>
      </c>
      <c r="O1753" s="86"/>
    </row>
    <row r="1754" spans="1:15" ht="17">
      <c r="A1754" s="282" t="s">
        <v>109</v>
      </c>
      <c r="B1754" s="285" t="s">
        <v>1904</v>
      </c>
      <c r="C1754" s="287"/>
      <c r="D1754" s="286"/>
      <c r="E1754" s="77">
        <v>17</v>
      </c>
      <c r="F1754" s="77" t="s">
        <v>6213</v>
      </c>
      <c r="G1754" s="77">
        <v>3</v>
      </c>
      <c r="H1754" s="77" t="s">
        <v>6213</v>
      </c>
      <c r="I1754" s="77" t="s">
        <v>6213</v>
      </c>
      <c r="J1754" s="78">
        <v>1</v>
      </c>
      <c r="K1754" s="77"/>
      <c r="L1754" s="77"/>
      <c r="M1754" s="77"/>
      <c r="N1754" s="78"/>
      <c r="O1754" s="81"/>
    </row>
    <row r="1755" spans="1:15" ht="17">
      <c r="A1755" s="283"/>
      <c r="B1755" s="282" t="s">
        <v>1905</v>
      </c>
      <c r="C1755" s="285"/>
      <c r="D1755" s="286"/>
      <c r="E1755" s="77">
        <v>12</v>
      </c>
      <c r="F1755" s="77" t="s">
        <v>6213</v>
      </c>
      <c r="G1755" s="77">
        <v>3</v>
      </c>
      <c r="H1755" s="77" t="s">
        <v>6213</v>
      </c>
      <c r="I1755" s="77" t="s">
        <v>6213</v>
      </c>
      <c r="J1755" s="78">
        <v>1</v>
      </c>
      <c r="K1755" s="77"/>
      <c r="L1755" s="77"/>
      <c r="M1755" s="77"/>
      <c r="N1755" s="78"/>
      <c r="O1755" s="81"/>
    </row>
    <row r="1756" spans="1:15" ht="17">
      <c r="A1756" s="283"/>
      <c r="B1756" s="283"/>
      <c r="C1756" s="83" t="s">
        <v>3530</v>
      </c>
      <c r="D1756" s="83"/>
      <c r="E1756" s="84">
        <v>1</v>
      </c>
      <c r="F1756" s="84" t="s">
        <v>6213</v>
      </c>
      <c r="G1756" s="84" t="s">
        <v>6213</v>
      </c>
      <c r="H1756" s="84" t="s">
        <v>6213</v>
      </c>
      <c r="I1756" s="84" t="s">
        <v>6213</v>
      </c>
      <c r="J1756" s="85" t="s">
        <v>6213</v>
      </c>
      <c r="K1756" s="84">
        <v>0</v>
      </c>
      <c r="L1756" s="84">
        <v>0</v>
      </c>
      <c r="M1756" s="84">
        <v>0</v>
      </c>
      <c r="N1756" s="85">
        <v>1</v>
      </c>
      <c r="O1756" s="86">
        <v>74997</v>
      </c>
    </row>
    <row r="1757" spans="1:15" ht="17">
      <c r="A1757" s="283"/>
      <c r="B1757" s="283"/>
      <c r="C1757" s="83" t="s">
        <v>2648</v>
      </c>
      <c r="D1757" s="83"/>
      <c r="E1757" s="84">
        <v>2</v>
      </c>
      <c r="F1757" s="84" t="s">
        <v>6213</v>
      </c>
      <c r="G1757" s="84" t="s">
        <v>6213</v>
      </c>
      <c r="H1757" s="84" t="s">
        <v>6213</v>
      </c>
      <c r="I1757" s="84" t="s">
        <v>6213</v>
      </c>
      <c r="J1757" s="85" t="s">
        <v>6213</v>
      </c>
      <c r="K1757" s="84">
        <v>0</v>
      </c>
      <c r="L1757" s="84">
        <v>0</v>
      </c>
      <c r="M1757" s="84">
        <v>1</v>
      </c>
      <c r="N1757" s="85">
        <v>1</v>
      </c>
      <c r="O1757" s="86">
        <v>23801</v>
      </c>
    </row>
    <row r="1758" spans="1:15" ht="17">
      <c r="A1758" s="283"/>
      <c r="B1758" s="283"/>
      <c r="C1758" s="83" t="s">
        <v>3531</v>
      </c>
      <c r="D1758" s="83"/>
      <c r="E1758" s="84">
        <v>3</v>
      </c>
      <c r="F1758" s="84" t="s">
        <v>6213</v>
      </c>
      <c r="G1758" s="84">
        <v>1</v>
      </c>
      <c r="H1758" s="84" t="s">
        <v>6213</v>
      </c>
      <c r="I1758" s="84" t="s">
        <v>6213</v>
      </c>
      <c r="J1758" s="85">
        <v>1</v>
      </c>
      <c r="K1758" s="84">
        <v>0</v>
      </c>
      <c r="L1758" s="84">
        <v>1</v>
      </c>
      <c r="M1758" s="84">
        <v>3</v>
      </c>
      <c r="N1758" s="85">
        <v>1</v>
      </c>
      <c r="O1758" s="86">
        <v>126927</v>
      </c>
    </row>
    <row r="1759" spans="1:15" ht="17">
      <c r="A1759" s="283"/>
      <c r="B1759" s="283"/>
      <c r="C1759" s="83" t="s">
        <v>3532</v>
      </c>
      <c r="D1759" s="83"/>
      <c r="E1759" s="84">
        <v>1</v>
      </c>
      <c r="F1759" s="84" t="s">
        <v>6213</v>
      </c>
      <c r="G1759" s="84">
        <v>1</v>
      </c>
      <c r="H1759" s="84" t="s">
        <v>6213</v>
      </c>
      <c r="I1759" s="84" t="s">
        <v>6213</v>
      </c>
      <c r="J1759" s="85" t="s">
        <v>6213</v>
      </c>
      <c r="K1759" s="84">
        <v>0</v>
      </c>
      <c r="L1759" s="84">
        <v>0</v>
      </c>
      <c r="M1759" s="84">
        <v>2</v>
      </c>
      <c r="N1759" s="85">
        <v>0</v>
      </c>
      <c r="O1759" s="86">
        <v>56163</v>
      </c>
    </row>
    <row r="1760" spans="1:15" ht="17">
      <c r="A1760" s="283"/>
      <c r="B1760" s="283"/>
      <c r="C1760" s="83" t="s">
        <v>3584</v>
      </c>
      <c r="D1760" s="83"/>
      <c r="E1760" s="84">
        <v>1</v>
      </c>
      <c r="F1760" s="84" t="s">
        <v>6213</v>
      </c>
      <c r="G1760" s="84" t="s">
        <v>6213</v>
      </c>
      <c r="H1760" s="84" t="s">
        <v>6213</v>
      </c>
      <c r="I1760" s="84" t="s">
        <v>6213</v>
      </c>
      <c r="J1760" s="85" t="s">
        <v>6213</v>
      </c>
      <c r="K1760" s="84">
        <v>0</v>
      </c>
      <c r="L1760" s="84">
        <v>0</v>
      </c>
      <c r="M1760" s="84">
        <v>1</v>
      </c>
      <c r="N1760" s="85">
        <v>0</v>
      </c>
      <c r="O1760" s="86">
        <v>747</v>
      </c>
    </row>
    <row r="1761" spans="1:15" ht="17">
      <c r="A1761" s="283"/>
      <c r="B1761" s="283"/>
      <c r="C1761" s="83" t="s">
        <v>6726</v>
      </c>
      <c r="D1761" s="83"/>
      <c r="E1761" s="84">
        <v>2</v>
      </c>
      <c r="F1761" s="84" t="s">
        <v>6213</v>
      </c>
      <c r="G1761" s="84" t="s">
        <v>6213</v>
      </c>
      <c r="H1761" s="84" t="s">
        <v>6213</v>
      </c>
      <c r="I1761" s="84" t="s">
        <v>6213</v>
      </c>
      <c r="J1761" s="85" t="s">
        <v>6213</v>
      </c>
      <c r="K1761" s="84">
        <v>1</v>
      </c>
      <c r="L1761" s="84">
        <v>0</v>
      </c>
      <c r="M1761" s="84">
        <v>0</v>
      </c>
      <c r="N1761" s="85">
        <v>1</v>
      </c>
      <c r="O1761" s="86">
        <v>6288</v>
      </c>
    </row>
    <row r="1762" spans="1:15" ht="17">
      <c r="A1762" s="283"/>
      <c r="B1762" s="283"/>
      <c r="C1762" s="83" t="s">
        <v>6727</v>
      </c>
      <c r="D1762" s="83"/>
      <c r="E1762" s="84" t="s">
        <v>6213</v>
      </c>
      <c r="F1762" s="84" t="s">
        <v>6213</v>
      </c>
      <c r="G1762" s="84">
        <v>1</v>
      </c>
      <c r="H1762" s="84" t="s">
        <v>6213</v>
      </c>
      <c r="I1762" s="84" t="s">
        <v>6213</v>
      </c>
      <c r="J1762" s="85" t="s">
        <v>6213</v>
      </c>
      <c r="K1762" s="84">
        <v>0</v>
      </c>
      <c r="L1762" s="84">
        <v>0</v>
      </c>
      <c r="M1762" s="84">
        <v>0</v>
      </c>
      <c r="N1762" s="85">
        <v>1</v>
      </c>
      <c r="O1762" s="86">
        <v>9309</v>
      </c>
    </row>
    <row r="1763" spans="1:15" ht="17">
      <c r="A1763" s="283"/>
      <c r="B1763" s="284"/>
      <c r="C1763" s="83" t="s">
        <v>5891</v>
      </c>
      <c r="D1763" s="83"/>
      <c r="E1763" s="84">
        <v>2</v>
      </c>
      <c r="F1763" s="84" t="s">
        <v>6213</v>
      </c>
      <c r="G1763" s="84" t="s">
        <v>6213</v>
      </c>
      <c r="H1763" s="84" t="s">
        <v>6213</v>
      </c>
      <c r="I1763" s="84" t="s">
        <v>6213</v>
      </c>
      <c r="J1763" s="85" t="s">
        <v>6213</v>
      </c>
      <c r="K1763" s="84">
        <v>1</v>
      </c>
      <c r="L1763" s="84">
        <v>1</v>
      </c>
      <c r="M1763" s="84">
        <v>0</v>
      </c>
      <c r="N1763" s="85">
        <v>0</v>
      </c>
      <c r="O1763" s="86">
        <v>31046</v>
      </c>
    </row>
    <row r="1764" spans="1:15" ht="17">
      <c r="A1764" s="283"/>
      <c r="B1764" s="282" t="s">
        <v>1951</v>
      </c>
      <c r="C1764" s="285"/>
      <c r="D1764" s="286"/>
      <c r="E1764" s="77">
        <v>1</v>
      </c>
      <c r="F1764" s="77" t="s">
        <v>6213</v>
      </c>
      <c r="G1764" s="77" t="s">
        <v>6213</v>
      </c>
      <c r="H1764" s="77" t="s">
        <v>6213</v>
      </c>
      <c r="I1764" s="77" t="s">
        <v>6213</v>
      </c>
      <c r="J1764" s="78" t="s">
        <v>6213</v>
      </c>
      <c r="K1764" s="79"/>
      <c r="L1764" s="79"/>
      <c r="M1764" s="77"/>
      <c r="N1764" s="80"/>
      <c r="O1764" s="81"/>
    </row>
    <row r="1765" spans="1:15" ht="17">
      <c r="A1765" s="283"/>
      <c r="B1765" s="284"/>
      <c r="C1765" s="83" t="s">
        <v>6728</v>
      </c>
      <c r="D1765" s="83"/>
      <c r="E1765" s="84">
        <v>1</v>
      </c>
      <c r="F1765" s="84" t="s">
        <v>6213</v>
      </c>
      <c r="G1765" s="84" t="s">
        <v>6213</v>
      </c>
      <c r="H1765" s="84" t="s">
        <v>6213</v>
      </c>
      <c r="I1765" s="84" t="s">
        <v>6213</v>
      </c>
      <c r="J1765" s="85" t="s">
        <v>6213</v>
      </c>
      <c r="K1765" s="84">
        <v>0</v>
      </c>
      <c r="L1765" s="84">
        <v>0</v>
      </c>
      <c r="M1765" s="84">
        <v>1</v>
      </c>
      <c r="N1765" s="85">
        <v>0</v>
      </c>
      <c r="O1765" s="86">
        <v>17050</v>
      </c>
    </row>
    <row r="1766" spans="1:15" ht="17">
      <c r="A1766" s="283"/>
      <c r="B1766" s="282" t="s">
        <v>1955</v>
      </c>
      <c r="C1766" s="74"/>
      <c r="D1766" s="76"/>
      <c r="E1766" s="77">
        <v>2</v>
      </c>
      <c r="F1766" s="77" t="s">
        <v>6213</v>
      </c>
      <c r="G1766" s="77" t="s">
        <v>6213</v>
      </c>
      <c r="H1766" s="77" t="s">
        <v>6213</v>
      </c>
      <c r="I1766" s="77" t="s">
        <v>6213</v>
      </c>
      <c r="J1766" s="78" t="s">
        <v>6213</v>
      </c>
      <c r="K1766" s="79"/>
      <c r="L1766" s="77"/>
      <c r="M1766" s="79"/>
      <c r="N1766" s="80"/>
      <c r="O1766" s="81"/>
    </row>
    <row r="1767" spans="1:15" ht="17">
      <c r="A1767" s="283"/>
      <c r="B1767" s="283"/>
      <c r="C1767" s="83" t="s">
        <v>6729</v>
      </c>
      <c r="D1767" s="83"/>
      <c r="E1767" s="84">
        <v>1</v>
      </c>
      <c r="F1767" s="84" t="s">
        <v>6213</v>
      </c>
      <c r="G1767" s="84" t="s">
        <v>6213</v>
      </c>
      <c r="H1767" s="84" t="s">
        <v>6213</v>
      </c>
      <c r="I1767" s="84" t="s">
        <v>6213</v>
      </c>
      <c r="J1767" s="85" t="s">
        <v>6213</v>
      </c>
      <c r="K1767" s="84">
        <v>0</v>
      </c>
      <c r="L1767" s="84">
        <v>1</v>
      </c>
      <c r="M1767" s="84">
        <v>0</v>
      </c>
      <c r="N1767" s="85">
        <v>0</v>
      </c>
      <c r="O1767" s="86"/>
    </row>
    <row r="1768" spans="1:15" ht="17">
      <c r="A1768" s="283"/>
      <c r="B1768" s="284"/>
      <c r="C1768" s="83" t="s">
        <v>5783</v>
      </c>
      <c r="D1768" s="83"/>
      <c r="E1768" s="84">
        <v>1</v>
      </c>
      <c r="F1768" s="84" t="s">
        <v>6213</v>
      </c>
      <c r="G1768" s="84" t="s">
        <v>6213</v>
      </c>
      <c r="H1768" s="84" t="s">
        <v>6213</v>
      </c>
      <c r="I1768" s="84" t="s">
        <v>6213</v>
      </c>
      <c r="J1768" s="85" t="s">
        <v>6213</v>
      </c>
      <c r="K1768" s="84">
        <v>0</v>
      </c>
      <c r="L1768" s="84">
        <v>1</v>
      </c>
      <c r="M1768" s="84">
        <v>0</v>
      </c>
      <c r="N1768" s="85">
        <v>0</v>
      </c>
      <c r="O1768" s="86"/>
    </row>
    <row r="1769" spans="1:15" ht="17">
      <c r="A1769" s="283"/>
      <c r="B1769" s="282" t="s">
        <v>1963</v>
      </c>
      <c r="C1769" s="285"/>
      <c r="D1769" s="286"/>
      <c r="E1769" s="77">
        <v>2</v>
      </c>
      <c r="F1769" s="77" t="s">
        <v>6213</v>
      </c>
      <c r="G1769" s="77" t="s">
        <v>6213</v>
      </c>
      <c r="H1769" s="77" t="s">
        <v>6213</v>
      </c>
      <c r="I1769" s="77" t="s">
        <v>6213</v>
      </c>
      <c r="J1769" s="78" t="s">
        <v>6213</v>
      </c>
      <c r="K1769" s="79"/>
      <c r="L1769" s="77"/>
      <c r="M1769" s="77"/>
      <c r="N1769" s="80"/>
      <c r="O1769" s="81"/>
    </row>
    <row r="1770" spans="1:15" ht="17">
      <c r="A1770" s="283"/>
      <c r="B1770" s="283"/>
      <c r="C1770" s="83" t="s">
        <v>6730</v>
      </c>
      <c r="D1770" s="83"/>
      <c r="E1770" s="84">
        <v>1</v>
      </c>
      <c r="F1770" s="84" t="s">
        <v>6213</v>
      </c>
      <c r="G1770" s="84" t="s">
        <v>6213</v>
      </c>
      <c r="H1770" s="84" t="s">
        <v>6213</v>
      </c>
      <c r="I1770" s="84" t="s">
        <v>6213</v>
      </c>
      <c r="J1770" s="85" t="s">
        <v>6213</v>
      </c>
      <c r="K1770" s="84">
        <v>0</v>
      </c>
      <c r="L1770" s="84">
        <v>1</v>
      </c>
      <c r="M1770" s="84">
        <v>0</v>
      </c>
      <c r="N1770" s="85">
        <v>0</v>
      </c>
      <c r="O1770" s="86"/>
    </row>
    <row r="1771" spans="1:15" ht="17">
      <c r="A1771" s="284"/>
      <c r="B1771" s="284"/>
      <c r="C1771" s="83" t="s">
        <v>6731</v>
      </c>
      <c r="D1771" s="83"/>
      <c r="E1771" s="84">
        <v>1</v>
      </c>
      <c r="F1771" s="84" t="s">
        <v>6213</v>
      </c>
      <c r="G1771" s="84" t="s">
        <v>6213</v>
      </c>
      <c r="H1771" s="84" t="s">
        <v>6213</v>
      </c>
      <c r="I1771" s="84" t="s">
        <v>6213</v>
      </c>
      <c r="J1771" s="85" t="s">
        <v>6213</v>
      </c>
      <c r="K1771" s="84">
        <v>0</v>
      </c>
      <c r="L1771" s="84">
        <v>0</v>
      </c>
      <c r="M1771" s="84">
        <v>1</v>
      </c>
      <c r="N1771" s="85">
        <v>0</v>
      </c>
      <c r="O1771" s="86"/>
    </row>
    <row r="1772" spans="1:15">
      <c r="A1772" s="291" t="s">
        <v>112</v>
      </c>
      <c r="B1772" s="294" t="s">
        <v>1904</v>
      </c>
      <c r="C1772" s="295"/>
      <c r="D1772" s="295"/>
      <c r="E1772" s="93">
        <v>304</v>
      </c>
      <c r="F1772" s="93">
        <v>77</v>
      </c>
      <c r="G1772" s="93">
        <v>69</v>
      </c>
      <c r="H1772" s="93">
        <v>54</v>
      </c>
      <c r="I1772" s="93">
        <v>4</v>
      </c>
      <c r="J1772" s="94">
        <v>34</v>
      </c>
      <c r="K1772" s="95"/>
      <c r="L1772" s="95"/>
      <c r="M1772" s="95"/>
      <c r="N1772" s="96"/>
      <c r="O1772" s="96"/>
    </row>
    <row r="1773" spans="1:15">
      <c r="A1773" s="292"/>
      <c r="B1773" s="291" t="s">
        <v>1905</v>
      </c>
      <c r="C1773" s="294"/>
      <c r="D1773" s="295"/>
      <c r="E1773" s="93">
        <v>265</v>
      </c>
      <c r="F1773" s="93">
        <v>57</v>
      </c>
      <c r="G1773" s="93">
        <v>59</v>
      </c>
      <c r="H1773" s="93">
        <v>50</v>
      </c>
      <c r="I1773" s="93">
        <v>3</v>
      </c>
      <c r="J1773" s="94">
        <v>31</v>
      </c>
      <c r="K1773" s="95"/>
      <c r="L1773" s="95"/>
      <c r="M1773" s="95"/>
      <c r="N1773" s="96"/>
      <c r="O1773" s="96"/>
    </row>
    <row r="1774" spans="1:15" ht="17">
      <c r="A1774" s="292"/>
      <c r="B1774" s="292"/>
      <c r="C1774" s="62" t="s">
        <v>6732</v>
      </c>
      <c r="D1774" s="62"/>
      <c r="E1774" s="97">
        <v>3</v>
      </c>
      <c r="F1774" s="97">
        <v>1</v>
      </c>
      <c r="G1774" s="97">
        <v>3</v>
      </c>
      <c r="H1774" s="97">
        <v>2</v>
      </c>
      <c r="I1774" s="91">
        <v>0</v>
      </c>
      <c r="J1774" s="92">
        <v>0</v>
      </c>
      <c r="K1774" s="90">
        <v>1</v>
      </c>
      <c r="L1774" s="90">
        <v>1</v>
      </c>
      <c r="M1774" s="90">
        <v>3</v>
      </c>
      <c r="N1774" s="98">
        <v>4</v>
      </c>
      <c r="O1774" s="99">
        <v>197433</v>
      </c>
    </row>
    <row r="1775" spans="1:15" ht="17">
      <c r="A1775" s="292"/>
      <c r="B1775" s="292"/>
      <c r="C1775" s="62" t="s">
        <v>3139</v>
      </c>
      <c r="D1775" s="62"/>
      <c r="E1775" s="97">
        <v>1</v>
      </c>
      <c r="F1775" s="91">
        <v>0</v>
      </c>
      <c r="G1775" s="97">
        <v>1</v>
      </c>
      <c r="H1775" s="91">
        <v>0</v>
      </c>
      <c r="I1775" s="91">
        <v>0</v>
      </c>
      <c r="J1775" s="92">
        <v>0</v>
      </c>
      <c r="K1775" s="90">
        <v>1</v>
      </c>
      <c r="L1775" s="90">
        <v>1</v>
      </c>
      <c r="M1775" s="91">
        <v>0</v>
      </c>
      <c r="N1775" s="92">
        <v>0</v>
      </c>
      <c r="O1775" s="99">
        <v>21356</v>
      </c>
    </row>
    <row r="1776" spans="1:15" ht="17">
      <c r="A1776" s="292"/>
      <c r="B1776" s="292"/>
      <c r="C1776" s="62" t="s">
        <v>5896</v>
      </c>
      <c r="D1776" s="62"/>
      <c r="E1776" s="91">
        <v>0</v>
      </c>
      <c r="F1776" s="91">
        <v>0</v>
      </c>
      <c r="G1776" s="97">
        <v>2</v>
      </c>
      <c r="H1776" s="91">
        <v>0</v>
      </c>
      <c r="I1776" s="91">
        <v>0</v>
      </c>
      <c r="J1776" s="92">
        <v>0</v>
      </c>
      <c r="K1776" s="91">
        <v>0</v>
      </c>
      <c r="L1776" s="90">
        <v>2</v>
      </c>
      <c r="M1776" s="91">
        <v>0</v>
      </c>
      <c r="N1776" s="92">
        <v>0</v>
      </c>
      <c r="O1776" s="99">
        <v>1997</v>
      </c>
    </row>
    <row r="1777" spans="1:15" ht="17">
      <c r="A1777" s="292"/>
      <c r="B1777" s="292"/>
      <c r="C1777" s="62" t="s">
        <v>3538</v>
      </c>
      <c r="D1777" s="62"/>
      <c r="E1777" s="91">
        <v>0</v>
      </c>
      <c r="F1777" s="91">
        <v>0</v>
      </c>
      <c r="G1777" s="91">
        <v>0</v>
      </c>
      <c r="H1777" s="97">
        <v>1</v>
      </c>
      <c r="I1777" s="91">
        <v>0</v>
      </c>
      <c r="J1777" s="92">
        <v>0</v>
      </c>
      <c r="K1777" s="91">
        <v>0</v>
      </c>
      <c r="L1777" s="91">
        <v>0</v>
      </c>
      <c r="M1777" s="91">
        <v>0</v>
      </c>
      <c r="N1777" s="98">
        <v>1</v>
      </c>
      <c r="O1777" s="99">
        <v>20247</v>
      </c>
    </row>
    <row r="1778" spans="1:15" ht="17">
      <c r="A1778" s="292"/>
      <c r="B1778" s="292"/>
      <c r="C1778" s="62" t="s">
        <v>5897</v>
      </c>
      <c r="D1778" s="62"/>
      <c r="E1778" s="97">
        <v>1</v>
      </c>
      <c r="F1778" s="91">
        <v>0</v>
      </c>
      <c r="G1778" s="91">
        <v>0</v>
      </c>
      <c r="H1778" s="91">
        <v>0</v>
      </c>
      <c r="I1778" s="91">
        <v>0</v>
      </c>
      <c r="J1778" s="92">
        <v>0</v>
      </c>
      <c r="K1778" s="91">
        <v>0</v>
      </c>
      <c r="L1778" s="91">
        <v>0</v>
      </c>
      <c r="M1778" s="90">
        <v>1</v>
      </c>
      <c r="N1778" s="92">
        <v>0</v>
      </c>
      <c r="O1778" s="99">
        <v>34688</v>
      </c>
    </row>
    <row r="1779" spans="1:15" ht="17">
      <c r="A1779" s="292"/>
      <c r="B1779" s="292"/>
      <c r="C1779" s="62" t="s">
        <v>6733</v>
      </c>
      <c r="D1779" s="62"/>
      <c r="E1779" s="97">
        <v>1</v>
      </c>
      <c r="F1779" s="91">
        <v>0</v>
      </c>
      <c r="G1779" s="91">
        <v>0</v>
      </c>
      <c r="H1779" s="91">
        <v>0</v>
      </c>
      <c r="I1779" s="91">
        <v>0</v>
      </c>
      <c r="J1779" s="92">
        <v>0</v>
      </c>
      <c r="K1779" s="91">
        <v>0</v>
      </c>
      <c r="L1779" s="91">
        <v>0</v>
      </c>
      <c r="M1779" s="90">
        <v>1</v>
      </c>
      <c r="N1779" s="92">
        <v>0</v>
      </c>
      <c r="O1779" s="99">
        <v>24724</v>
      </c>
    </row>
    <row r="1780" spans="1:15" ht="17">
      <c r="A1780" s="292"/>
      <c r="B1780" s="292"/>
      <c r="C1780" s="62" t="s">
        <v>3539</v>
      </c>
      <c r="D1780" s="62"/>
      <c r="E1780" s="97">
        <v>2</v>
      </c>
      <c r="F1780" s="91">
        <v>0</v>
      </c>
      <c r="G1780" s="91">
        <v>0</v>
      </c>
      <c r="H1780" s="91">
        <v>0</v>
      </c>
      <c r="I1780" s="91">
        <v>0</v>
      </c>
      <c r="J1780" s="92">
        <v>0</v>
      </c>
      <c r="K1780" s="91">
        <v>0</v>
      </c>
      <c r="L1780" s="91">
        <v>0</v>
      </c>
      <c r="M1780" s="91">
        <v>0</v>
      </c>
      <c r="N1780" s="98">
        <v>2</v>
      </c>
      <c r="O1780" s="99">
        <v>25890</v>
      </c>
    </row>
    <row r="1781" spans="1:15" ht="68">
      <c r="A1781" s="292"/>
      <c r="B1781" s="292"/>
      <c r="C1781" s="62" t="s">
        <v>3540</v>
      </c>
      <c r="D1781" s="62"/>
      <c r="E1781" s="91">
        <v>0</v>
      </c>
      <c r="F1781" s="91">
        <v>0</v>
      </c>
      <c r="G1781" s="91">
        <v>0</v>
      </c>
      <c r="H1781" s="97">
        <v>1</v>
      </c>
      <c r="I1781" s="91">
        <v>0</v>
      </c>
      <c r="J1781" s="92">
        <v>0</v>
      </c>
      <c r="K1781" s="90">
        <v>1</v>
      </c>
      <c r="L1781" s="91">
        <v>0</v>
      </c>
      <c r="M1781" s="91">
        <v>0</v>
      </c>
      <c r="N1781" s="92">
        <v>0</v>
      </c>
      <c r="O1781" s="99">
        <v>9635</v>
      </c>
    </row>
    <row r="1782" spans="1:15" ht="34">
      <c r="A1782" s="292"/>
      <c r="B1782" s="292"/>
      <c r="C1782" s="62" t="s">
        <v>3542</v>
      </c>
      <c r="D1782" s="62"/>
      <c r="E1782" s="97">
        <v>1</v>
      </c>
      <c r="F1782" s="91">
        <v>0</v>
      </c>
      <c r="G1782" s="91">
        <v>0</v>
      </c>
      <c r="H1782" s="91">
        <v>0</v>
      </c>
      <c r="I1782" s="91">
        <v>0</v>
      </c>
      <c r="J1782" s="92">
        <v>0</v>
      </c>
      <c r="K1782" s="91">
        <v>0</v>
      </c>
      <c r="L1782" s="91">
        <v>0</v>
      </c>
      <c r="M1782" s="91">
        <v>0</v>
      </c>
      <c r="N1782" s="98">
        <v>1</v>
      </c>
      <c r="O1782" s="99">
        <v>5494</v>
      </c>
    </row>
    <row r="1783" spans="1:15" ht="34">
      <c r="A1783" s="292"/>
      <c r="B1783" s="292"/>
      <c r="C1783" s="62" t="s">
        <v>6734</v>
      </c>
      <c r="D1783" s="62"/>
      <c r="E1783" s="91">
        <v>0</v>
      </c>
      <c r="F1783" s="97">
        <v>1</v>
      </c>
      <c r="G1783" s="91">
        <v>0</v>
      </c>
      <c r="H1783" s="91">
        <v>0</v>
      </c>
      <c r="I1783" s="91">
        <v>0</v>
      </c>
      <c r="J1783" s="92">
        <v>0</v>
      </c>
      <c r="K1783" s="91">
        <v>0</v>
      </c>
      <c r="L1783" s="90">
        <v>1</v>
      </c>
      <c r="M1783" s="91">
        <v>0</v>
      </c>
      <c r="N1783" s="92">
        <v>0</v>
      </c>
      <c r="O1783" s="99">
        <v>48029</v>
      </c>
    </row>
    <row r="1784" spans="1:15" ht="34">
      <c r="A1784" s="292"/>
      <c r="B1784" s="292"/>
      <c r="C1784" s="62" t="s">
        <v>5898</v>
      </c>
      <c r="D1784" s="62"/>
      <c r="E1784" s="97">
        <v>1</v>
      </c>
      <c r="F1784" s="91">
        <v>0</v>
      </c>
      <c r="G1784" s="91">
        <v>0</v>
      </c>
      <c r="H1784" s="91">
        <v>0</v>
      </c>
      <c r="I1784" s="91">
        <v>0</v>
      </c>
      <c r="J1784" s="92">
        <v>0</v>
      </c>
      <c r="K1784" s="91">
        <v>0</v>
      </c>
      <c r="L1784" s="91">
        <v>0</v>
      </c>
      <c r="M1784" s="90">
        <v>1</v>
      </c>
      <c r="N1784" s="92">
        <v>0</v>
      </c>
      <c r="O1784" s="99">
        <v>6358</v>
      </c>
    </row>
    <row r="1785" spans="1:15" ht="17">
      <c r="A1785" s="292"/>
      <c r="B1785" s="292"/>
      <c r="C1785" s="62" t="s">
        <v>3545</v>
      </c>
      <c r="D1785" s="62"/>
      <c r="E1785" s="97">
        <v>1</v>
      </c>
      <c r="F1785" s="91">
        <v>0</v>
      </c>
      <c r="G1785" s="91">
        <v>0</v>
      </c>
      <c r="H1785" s="91">
        <v>0</v>
      </c>
      <c r="I1785" s="91">
        <v>0</v>
      </c>
      <c r="J1785" s="92">
        <v>0</v>
      </c>
      <c r="K1785" s="91">
        <v>0</v>
      </c>
      <c r="L1785" s="91" t="s">
        <v>4218</v>
      </c>
      <c r="M1785" s="91">
        <v>0</v>
      </c>
      <c r="N1785" s="98">
        <v>1</v>
      </c>
      <c r="O1785" s="99">
        <v>38625</v>
      </c>
    </row>
    <row r="1786" spans="1:15" ht="34">
      <c r="A1786" s="292"/>
      <c r="B1786" s="292"/>
      <c r="C1786" s="62" t="s">
        <v>3550</v>
      </c>
      <c r="D1786" s="62"/>
      <c r="E1786" s="97">
        <v>1</v>
      </c>
      <c r="F1786" s="91">
        <v>0</v>
      </c>
      <c r="G1786" s="97">
        <v>1</v>
      </c>
      <c r="H1786" s="91">
        <v>0</v>
      </c>
      <c r="I1786" s="91">
        <v>0</v>
      </c>
      <c r="J1786" s="92">
        <v>0</v>
      </c>
      <c r="K1786" s="91">
        <v>0</v>
      </c>
      <c r="L1786" s="90">
        <v>1</v>
      </c>
      <c r="M1786" s="91">
        <v>0</v>
      </c>
      <c r="N1786" s="98">
        <v>1</v>
      </c>
      <c r="O1786" s="99">
        <v>7816</v>
      </c>
    </row>
    <row r="1787" spans="1:15" ht="17">
      <c r="A1787" s="292"/>
      <c r="B1787" s="292"/>
      <c r="C1787" s="62" t="s">
        <v>3441</v>
      </c>
      <c r="D1787" s="62"/>
      <c r="E1787" s="97">
        <v>2</v>
      </c>
      <c r="F1787" s="91">
        <v>0</v>
      </c>
      <c r="G1787" s="91">
        <v>0</v>
      </c>
      <c r="H1787" s="91">
        <v>0</v>
      </c>
      <c r="I1787" s="91">
        <v>0</v>
      </c>
      <c r="J1787" s="92">
        <v>0</v>
      </c>
      <c r="K1787" s="91">
        <v>0</v>
      </c>
      <c r="L1787" s="90">
        <v>1</v>
      </c>
      <c r="M1787" s="91">
        <v>0</v>
      </c>
      <c r="N1787" s="98">
        <v>1</v>
      </c>
      <c r="O1787" s="99">
        <v>70124</v>
      </c>
    </row>
    <row r="1788" spans="1:15" ht="17">
      <c r="A1788" s="292"/>
      <c r="B1788" s="292"/>
      <c r="C1788" s="62" t="s">
        <v>6735</v>
      </c>
      <c r="D1788" s="62"/>
      <c r="E1788" s="91">
        <v>0</v>
      </c>
      <c r="F1788" s="91">
        <v>0</v>
      </c>
      <c r="G1788" s="97">
        <v>1</v>
      </c>
      <c r="H1788" s="91">
        <v>0</v>
      </c>
      <c r="I1788" s="91">
        <v>0</v>
      </c>
      <c r="J1788" s="92">
        <v>0</v>
      </c>
      <c r="K1788" s="91">
        <v>0</v>
      </c>
      <c r="L1788" s="91">
        <v>0</v>
      </c>
      <c r="M1788" s="90">
        <v>1</v>
      </c>
      <c r="N1788" s="92">
        <v>0</v>
      </c>
      <c r="O1788" s="99">
        <v>4361</v>
      </c>
    </row>
    <row r="1789" spans="1:15" ht="17">
      <c r="A1789" s="292"/>
      <c r="B1789" s="292"/>
      <c r="C1789" s="62" t="s">
        <v>6736</v>
      </c>
      <c r="D1789" s="62"/>
      <c r="E1789" s="97">
        <v>1</v>
      </c>
      <c r="F1789" s="91">
        <v>0</v>
      </c>
      <c r="G1789" s="91">
        <v>0</v>
      </c>
      <c r="H1789" s="91">
        <v>0</v>
      </c>
      <c r="I1789" s="91">
        <v>0</v>
      </c>
      <c r="J1789" s="92">
        <v>0</v>
      </c>
      <c r="K1789" s="90">
        <v>1</v>
      </c>
      <c r="L1789" s="91">
        <v>0</v>
      </c>
      <c r="M1789" s="91">
        <v>0</v>
      </c>
      <c r="N1789" s="92">
        <v>0</v>
      </c>
      <c r="O1789" s="99">
        <v>8195</v>
      </c>
    </row>
    <row r="1790" spans="1:15" ht="17">
      <c r="A1790" s="292"/>
      <c r="B1790" s="292"/>
      <c r="C1790" s="62" t="s">
        <v>6737</v>
      </c>
      <c r="D1790" s="62"/>
      <c r="E1790" s="91">
        <v>0</v>
      </c>
      <c r="F1790" s="97">
        <v>4</v>
      </c>
      <c r="G1790" s="91">
        <v>0</v>
      </c>
      <c r="H1790" s="91">
        <v>0</v>
      </c>
      <c r="I1790" s="91">
        <v>0</v>
      </c>
      <c r="J1790" s="100">
        <v>3</v>
      </c>
      <c r="K1790" s="91">
        <v>0</v>
      </c>
      <c r="L1790" s="90">
        <v>3</v>
      </c>
      <c r="M1790" s="90">
        <v>3</v>
      </c>
      <c r="N1790" s="98">
        <v>1</v>
      </c>
      <c r="O1790" s="99">
        <v>21700</v>
      </c>
    </row>
    <row r="1791" spans="1:15" ht="17">
      <c r="A1791" s="292"/>
      <c r="B1791" s="292"/>
      <c r="C1791" s="62" t="s">
        <v>3553</v>
      </c>
      <c r="D1791" s="62"/>
      <c r="E1791" s="97">
        <v>29</v>
      </c>
      <c r="F1791" s="97">
        <v>2</v>
      </c>
      <c r="G1791" s="97">
        <v>3</v>
      </c>
      <c r="H1791" s="97">
        <v>2</v>
      </c>
      <c r="I1791" s="91">
        <v>0</v>
      </c>
      <c r="J1791" s="92">
        <v>0</v>
      </c>
      <c r="K1791" s="90">
        <v>3</v>
      </c>
      <c r="L1791" s="90">
        <v>6</v>
      </c>
      <c r="M1791" s="90">
        <v>18</v>
      </c>
      <c r="N1791" s="98">
        <v>9</v>
      </c>
      <c r="O1791" s="99">
        <v>304724</v>
      </c>
    </row>
    <row r="1792" spans="1:15" ht="17">
      <c r="A1792" s="292"/>
      <c r="B1792" s="292"/>
      <c r="C1792" s="62" t="s">
        <v>5899</v>
      </c>
      <c r="D1792" s="62"/>
      <c r="E1792" s="91">
        <v>0</v>
      </c>
      <c r="F1792" s="97">
        <v>2</v>
      </c>
      <c r="G1792" s="91">
        <v>0</v>
      </c>
      <c r="H1792" s="91">
        <v>0</v>
      </c>
      <c r="I1792" s="91">
        <v>0</v>
      </c>
      <c r="J1792" s="92">
        <v>0</v>
      </c>
      <c r="K1792" s="90">
        <v>0</v>
      </c>
      <c r="L1792" s="90">
        <v>2</v>
      </c>
      <c r="M1792" s="91">
        <v>0</v>
      </c>
      <c r="N1792" s="92">
        <v>0</v>
      </c>
      <c r="O1792" s="99">
        <v>14113</v>
      </c>
    </row>
    <row r="1793" spans="1:15" ht="20">
      <c r="A1793" s="292"/>
      <c r="B1793" s="292"/>
      <c r="C1793" s="62" t="s">
        <v>7422</v>
      </c>
      <c r="D1793" s="62"/>
      <c r="E1793" s="97">
        <v>64</v>
      </c>
      <c r="F1793" s="97">
        <v>13</v>
      </c>
      <c r="G1793" s="97">
        <v>14</v>
      </c>
      <c r="H1793" s="97">
        <v>6</v>
      </c>
      <c r="I1793" s="97">
        <v>3</v>
      </c>
      <c r="J1793" s="100">
        <v>19</v>
      </c>
      <c r="K1793" s="90">
        <v>25</v>
      </c>
      <c r="L1793" s="90">
        <v>26</v>
      </c>
      <c r="M1793" s="90">
        <v>39</v>
      </c>
      <c r="N1793" s="98">
        <v>27</v>
      </c>
      <c r="O1793" s="99">
        <v>379121</v>
      </c>
    </row>
    <row r="1794" spans="1:15" ht="34">
      <c r="A1794" s="292"/>
      <c r="B1794" s="292"/>
      <c r="C1794" s="62" t="s">
        <v>5900</v>
      </c>
      <c r="D1794" s="62"/>
      <c r="E1794" s="97">
        <v>2</v>
      </c>
      <c r="F1794" s="91">
        <v>0</v>
      </c>
      <c r="G1794" s="91">
        <v>0</v>
      </c>
      <c r="H1794" s="97">
        <v>1</v>
      </c>
      <c r="I1794" s="91">
        <v>0</v>
      </c>
      <c r="J1794" s="92">
        <v>0</v>
      </c>
      <c r="K1794" s="90">
        <v>0</v>
      </c>
      <c r="L1794" s="91">
        <v>0</v>
      </c>
      <c r="M1794" s="90">
        <v>2</v>
      </c>
      <c r="N1794" s="98">
        <v>1</v>
      </c>
      <c r="O1794" s="99">
        <v>59307</v>
      </c>
    </row>
    <row r="1795" spans="1:15" ht="20">
      <c r="A1795" s="292"/>
      <c r="B1795" s="292"/>
      <c r="C1795" s="62" t="s">
        <v>7423</v>
      </c>
      <c r="D1795" s="62"/>
      <c r="E1795" s="97">
        <v>56</v>
      </c>
      <c r="F1795" s="97">
        <v>7</v>
      </c>
      <c r="G1795" s="97">
        <v>16</v>
      </c>
      <c r="H1795" s="97">
        <v>1</v>
      </c>
      <c r="I1795" s="91">
        <v>0</v>
      </c>
      <c r="J1795" s="100">
        <v>6</v>
      </c>
      <c r="K1795" s="90">
        <v>11</v>
      </c>
      <c r="L1795" s="90">
        <v>25</v>
      </c>
      <c r="M1795" s="90">
        <v>27</v>
      </c>
      <c r="N1795" s="98">
        <v>22</v>
      </c>
      <c r="O1795" s="99">
        <v>911383</v>
      </c>
    </row>
    <row r="1796" spans="1:15" ht="34">
      <c r="A1796" s="292"/>
      <c r="B1796" s="292"/>
      <c r="C1796" s="62" t="s">
        <v>3554</v>
      </c>
      <c r="D1796" s="62"/>
      <c r="E1796" s="97">
        <v>1</v>
      </c>
      <c r="F1796" s="91">
        <v>0</v>
      </c>
      <c r="G1796" s="91">
        <v>0</v>
      </c>
      <c r="H1796" s="97">
        <v>3</v>
      </c>
      <c r="I1796" s="91">
        <v>0</v>
      </c>
      <c r="J1796" s="92">
        <v>0</v>
      </c>
      <c r="K1796" s="90">
        <v>1</v>
      </c>
      <c r="L1796" s="90">
        <v>1</v>
      </c>
      <c r="M1796" s="90">
        <v>1</v>
      </c>
      <c r="N1796" s="98">
        <v>1</v>
      </c>
      <c r="O1796" s="99">
        <v>17280</v>
      </c>
    </row>
    <row r="1797" spans="1:15" ht="17">
      <c r="A1797" s="292"/>
      <c r="B1797" s="292"/>
      <c r="C1797" s="62" t="s">
        <v>3556</v>
      </c>
      <c r="D1797" s="62"/>
      <c r="E1797" s="97">
        <v>4</v>
      </c>
      <c r="F1797" s="91">
        <v>0</v>
      </c>
      <c r="G1797" s="97">
        <v>1</v>
      </c>
      <c r="H1797" s="91">
        <v>0</v>
      </c>
      <c r="I1797" s="91">
        <v>0</v>
      </c>
      <c r="J1797" s="92">
        <v>0</v>
      </c>
      <c r="K1797" s="91">
        <v>0</v>
      </c>
      <c r="L1797" s="90">
        <v>3</v>
      </c>
      <c r="M1797" s="90">
        <v>1</v>
      </c>
      <c r="N1797" s="98">
        <v>1</v>
      </c>
      <c r="O1797" s="99">
        <v>140193</v>
      </c>
    </row>
    <row r="1798" spans="1:15" ht="20">
      <c r="A1798" s="292"/>
      <c r="B1798" s="292"/>
      <c r="C1798" s="62" t="s">
        <v>7424</v>
      </c>
      <c r="D1798" s="62"/>
      <c r="E1798" s="97">
        <v>1</v>
      </c>
      <c r="F1798" s="97">
        <v>2</v>
      </c>
      <c r="G1798" s="91">
        <v>0</v>
      </c>
      <c r="H1798" s="91">
        <v>0</v>
      </c>
      <c r="I1798" s="91">
        <v>0</v>
      </c>
      <c r="J1798" s="100">
        <v>3</v>
      </c>
      <c r="K1798" s="90">
        <v>0</v>
      </c>
      <c r="L1798" s="90">
        <v>1</v>
      </c>
      <c r="M1798" s="90">
        <v>1</v>
      </c>
      <c r="N1798" s="98">
        <v>3</v>
      </c>
      <c r="O1798" s="99">
        <v>16576</v>
      </c>
    </row>
    <row r="1799" spans="1:15" ht="34">
      <c r="A1799" s="292"/>
      <c r="B1799" s="292"/>
      <c r="C1799" s="62" t="s">
        <v>3557</v>
      </c>
      <c r="D1799" s="62"/>
      <c r="E1799" s="97">
        <v>1</v>
      </c>
      <c r="F1799" s="91">
        <v>0</v>
      </c>
      <c r="G1799" s="91">
        <v>0</v>
      </c>
      <c r="H1799" s="91">
        <v>0</v>
      </c>
      <c r="I1799" s="91">
        <v>0</v>
      </c>
      <c r="J1799" s="92">
        <v>0</v>
      </c>
      <c r="K1799" s="91">
        <v>0</v>
      </c>
      <c r="L1799" s="91">
        <v>0</v>
      </c>
      <c r="M1799" s="91">
        <v>0</v>
      </c>
      <c r="N1799" s="98">
        <v>1</v>
      </c>
      <c r="O1799" s="99">
        <v>29831</v>
      </c>
    </row>
    <row r="1800" spans="1:15" ht="17">
      <c r="A1800" s="292"/>
      <c r="B1800" s="292"/>
      <c r="C1800" s="62" t="s">
        <v>6052</v>
      </c>
      <c r="D1800" s="62"/>
      <c r="E1800" s="97">
        <v>1</v>
      </c>
      <c r="F1800" s="97">
        <v>1</v>
      </c>
      <c r="G1800" s="91">
        <v>0</v>
      </c>
      <c r="H1800" s="91">
        <v>0</v>
      </c>
      <c r="I1800" s="91">
        <v>0</v>
      </c>
      <c r="J1800" s="92">
        <v>0</v>
      </c>
      <c r="K1800" s="91">
        <v>0</v>
      </c>
      <c r="L1800" s="91">
        <v>0</v>
      </c>
      <c r="M1800" s="90">
        <v>2</v>
      </c>
      <c r="N1800" s="92">
        <v>0</v>
      </c>
      <c r="O1800" s="99">
        <v>49954</v>
      </c>
    </row>
    <row r="1801" spans="1:15" ht="17">
      <c r="A1801" s="292"/>
      <c r="B1801" s="292"/>
      <c r="C1801" s="62" t="s">
        <v>2975</v>
      </c>
      <c r="D1801" s="62"/>
      <c r="E1801" s="91">
        <v>0</v>
      </c>
      <c r="F1801" s="97">
        <v>1</v>
      </c>
      <c r="G1801" s="91">
        <v>0</v>
      </c>
      <c r="H1801" s="91">
        <v>0</v>
      </c>
      <c r="I1801" s="91">
        <v>0</v>
      </c>
      <c r="J1801" s="92">
        <v>0</v>
      </c>
      <c r="K1801" s="90">
        <v>1</v>
      </c>
      <c r="L1801" s="91">
        <v>0</v>
      </c>
      <c r="M1801" s="91">
        <v>0</v>
      </c>
      <c r="N1801" s="92">
        <v>0</v>
      </c>
      <c r="O1801" s="99">
        <v>8118</v>
      </c>
    </row>
    <row r="1802" spans="1:15" ht="17">
      <c r="A1802" s="292"/>
      <c r="B1802" s="292"/>
      <c r="C1802" s="62" t="s">
        <v>3561</v>
      </c>
      <c r="D1802" s="62"/>
      <c r="E1802" s="97">
        <v>3</v>
      </c>
      <c r="F1802" s="91">
        <v>0</v>
      </c>
      <c r="G1802" s="91">
        <v>0</v>
      </c>
      <c r="H1802" s="91">
        <v>0</v>
      </c>
      <c r="I1802" s="91">
        <v>0</v>
      </c>
      <c r="J1802" s="92">
        <v>0</v>
      </c>
      <c r="K1802" s="91">
        <v>0</v>
      </c>
      <c r="L1802" s="91">
        <v>0</v>
      </c>
      <c r="M1802" s="90">
        <v>1</v>
      </c>
      <c r="N1802" s="98">
        <v>2</v>
      </c>
      <c r="O1802" s="99">
        <v>53677</v>
      </c>
    </row>
    <row r="1803" spans="1:15" ht="17">
      <c r="A1803" s="292"/>
      <c r="B1803" s="292"/>
      <c r="C1803" s="62" t="s">
        <v>2287</v>
      </c>
      <c r="D1803" s="62"/>
      <c r="E1803" s="97">
        <v>3</v>
      </c>
      <c r="F1803" s="91">
        <v>0</v>
      </c>
      <c r="G1803" s="91">
        <v>0</v>
      </c>
      <c r="H1803" s="91">
        <v>0</v>
      </c>
      <c r="I1803" s="91">
        <v>0</v>
      </c>
      <c r="J1803" s="92">
        <v>0</v>
      </c>
      <c r="K1803" s="91">
        <v>0</v>
      </c>
      <c r="L1803" s="90">
        <v>1</v>
      </c>
      <c r="M1803" s="90">
        <v>1</v>
      </c>
      <c r="N1803" s="98">
        <v>1</v>
      </c>
      <c r="O1803" s="99">
        <v>13435</v>
      </c>
    </row>
    <row r="1804" spans="1:15" ht="17">
      <c r="A1804" s="292"/>
      <c r="B1804" s="292"/>
      <c r="C1804" s="62" t="s">
        <v>2080</v>
      </c>
      <c r="D1804" s="62"/>
      <c r="E1804" s="91">
        <v>0</v>
      </c>
      <c r="F1804" s="91">
        <v>0</v>
      </c>
      <c r="G1804" s="91">
        <v>0</v>
      </c>
      <c r="H1804" s="97">
        <v>1</v>
      </c>
      <c r="I1804" s="91">
        <v>0</v>
      </c>
      <c r="J1804" s="92">
        <v>0</v>
      </c>
      <c r="K1804" s="91">
        <v>0</v>
      </c>
      <c r="L1804" s="91">
        <v>0</v>
      </c>
      <c r="M1804" s="90">
        <v>1</v>
      </c>
      <c r="N1804" s="92">
        <v>0</v>
      </c>
      <c r="O1804" s="99">
        <v>1701</v>
      </c>
    </row>
    <row r="1805" spans="1:15" ht="17">
      <c r="A1805" s="292"/>
      <c r="B1805" s="292"/>
      <c r="C1805" s="62" t="s">
        <v>5903</v>
      </c>
      <c r="D1805" s="62"/>
      <c r="E1805" s="97">
        <v>1</v>
      </c>
      <c r="F1805" s="91">
        <v>0</v>
      </c>
      <c r="G1805" s="91">
        <v>0</v>
      </c>
      <c r="H1805" s="91">
        <v>0</v>
      </c>
      <c r="I1805" s="91">
        <v>0</v>
      </c>
      <c r="J1805" s="92">
        <v>0</v>
      </c>
      <c r="K1805" s="91">
        <v>0</v>
      </c>
      <c r="L1805" s="91">
        <v>0</v>
      </c>
      <c r="M1805" s="90">
        <v>1</v>
      </c>
      <c r="N1805" s="92">
        <v>0</v>
      </c>
      <c r="O1805" s="99">
        <v>41237</v>
      </c>
    </row>
    <row r="1806" spans="1:15" ht="17">
      <c r="A1806" s="292"/>
      <c r="B1806" s="292"/>
      <c r="C1806" s="62" t="s">
        <v>3563</v>
      </c>
      <c r="D1806" s="62"/>
      <c r="E1806" s="97">
        <v>1</v>
      </c>
      <c r="F1806" s="97">
        <v>3</v>
      </c>
      <c r="G1806" s="91">
        <v>0</v>
      </c>
      <c r="H1806" s="91">
        <v>0</v>
      </c>
      <c r="I1806" s="91">
        <v>0</v>
      </c>
      <c r="J1806" s="92">
        <v>0</v>
      </c>
      <c r="K1806" s="91">
        <v>0</v>
      </c>
      <c r="L1806" s="90">
        <v>1</v>
      </c>
      <c r="M1806" s="91">
        <v>0</v>
      </c>
      <c r="N1806" s="98">
        <v>3</v>
      </c>
      <c r="O1806" s="99">
        <v>35738</v>
      </c>
    </row>
    <row r="1807" spans="1:15" ht="34">
      <c r="A1807" s="292"/>
      <c r="B1807" s="292"/>
      <c r="C1807" s="62" t="s">
        <v>3564</v>
      </c>
      <c r="D1807" s="62"/>
      <c r="E1807" s="97">
        <v>4</v>
      </c>
      <c r="F1807" s="91">
        <v>0</v>
      </c>
      <c r="G1807" s="91">
        <v>0</v>
      </c>
      <c r="H1807" s="97">
        <v>1</v>
      </c>
      <c r="I1807" s="91">
        <v>0</v>
      </c>
      <c r="J1807" s="92">
        <v>0</v>
      </c>
      <c r="K1807" s="91" t="s">
        <v>4218</v>
      </c>
      <c r="L1807" s="90">
        <v>1</v>
      </c>
      <c r="M1807" s="90">
        <v>4</v>
      </c>
      <c r="N1807" s="92" t="s">
        <v>4218</v>
      </c>
      <c r="O1807" s="99">
        <v>27283</v>
      </c>
    </row>
    <row r="1808" spans="1:15" ht="34">
      <c r="A1808" s="292"/>
      <c r="B1808" s="292"/>
      <c r="C1808" s="62" t="s">
        <v>3565</v>
      </c>
      <c r="D1808" s="62"/>
      <c r="E1808" s="97">
        <v>1</v>
      </c>
      <c r="F1808" s="91">
        <v>0</v>
      </c>
      <c r="G1808" s="91">
        <v>0</v>
      </c>
      <c r="H1808" s="91">
        <v>0</v>
      </c>
      <c r="I1808" s="91">
        <v>0</v>
      </c>
      <c r="J1808" s="92">
        <v>0</v>
      </c>
      <c r="K1808" s="91">
        <v>0</v>
      </c>
      <c r="L1808" s="91">
        <v>0</v>
      </c>
      <c r="M1808" s="90">
        <v>1</v>
      </c>
      <c r="N1808" s="92">
        <v>0</v>
      </c>
      <c r="O1808" s="99">
        <v>5517</v>
      </c>
    </row>
    <row r="1809" spans="1:15" ht="34">
      <c r="A1809" s="292"/>
      <c r="B1809" s="292"/>
      <c r="C1809" s="62" t="s">
        <v>6738</v>
      </c>
      <c r="D1809" s="62"/>
      <c r="E1809" s="97">
        <v>2</v>
      </c>
      <c r="F1809" s="91">
        <v>0</v>
      </c>
      <c r="G1809" s="91">
        <v>0</v>
      </c>
      <c r="H1809" s="97">
        <v>1</v>
      </c>
      <c r="I1809" s="91">
        <v>0</v>
      </c>
      <c r="J1809" s="92">
        <v>0</v>
      </c>
      <c r="K1809" s="90">
        <v>1</v>
      </c>
      <c r="L1809" s="91">
        <v>0</v>
      </c>
      <c r="M1809" s="90">
        <v>1</v>
      </c>
      <c r="N1809" s="98">
        <v>1</v>
      </c>
      <c r="O1809" s="99">
        <v>59142</v>
      </c>
    </row>
    <row r="1810" spans="1:15" ht="17">
      <c r="A1810" s="292"/>
      <c r="B1810" s="292"/>
      <c r="C1810" s="62" t="s">
        <v>3568</v>
      </c>
      <c r="D1810" s="62"/>
      <c r="E1810" s="97">
        <v>1</v>
      </c>
      <c r="F1810" s="91">
        <v>0</v>
      </c>
      <c r="G1810" s="91">
        <v>0</v>
      </c>
      <c r="H1810" s="91">
        <v>0</v>
      </c>
      <c r="I1810" s="91">
        <v>0</v>
      </c>
      <c r="J1810" s="92">
        <v>0</v>
      </c>
      <c r="K1810" s="91">
        <v>0</v>
      </c>
      <c r="L1810" s="90">
        <v>1</v>
      </c>
      <c r="M1810" s="91">
        <v>0</v>
      </c>
      <c r="N1810" s="92">
        <v>0</v>
      </c>
      <c r="O1810" s="99">
        <v>42551</v>
      </c>
    </row>
    <row r="1811" spans="1:15" ht="17">
      <c r="A1811" s="292"/>
      <c r="B1811" s="292"/>
      <c r="C1811" s="62" t="s">
        <v>6739</v>
      </c>
      <c r="D1811" s="62"/>
      <c r="E1811" s="97">
        <v>3</v>
      </c>
      <c r="F1811" s="91">
        <v>0</v>
      </c>
      <c r="G1811" s="91">
        <v>0</v>
      </c>
      <c r="H1811" s="91">
        <v>0</v>
      </c>
      <c r="I1811" s="91">
        <v>0</v>
      </c>
      <c r="J1811" s="92">
        <v>0</v>
      </c>
      <c r="K1811" s="91">
        <v>0</v>
      </c>
      <c r="L1811" s="90">
        <v>2</v>
      </c>
      <c r="M1811" s="91">
        <v>0</v>
      </c>
      <c r="N1811" s="98">
        <v>1</v>
      </c>
      <c r="O1811" s="99">
        <v>5649</v>
      </c>
    </row>
    <row r="1812" spans="1:15" ht="17">
      <c r="A1812" s="292"/>
      <c r="B1812" s="292"/>
      <c r="C1812" s="62" t="s">
        <v>2571</v>
      </c>
      <c r="D1812" s="62"/>
      <c r="E1812" s="97">
        <v>3</v>
      </c>
      <c r="F1812" s="91">
        <v>0</v>
      </c>
      <c r="G1812" s="91">
        <v>0</v>
      </c>
      <c r="H1812" s="91">
        <v>0</v>
      </c>
      <c r="I1812" s="91">
        <v>0</v>
      </c>
      <c r="J1812" s="92">
        <v>0</v>
      </c>
      <c r="K1812" s="90">
        <v>3</v>
      </c>
      <c r="L1812" s="91" t="s">
        <v>4218</v>
      </c>
      <c r="M1812" s="91" t="s">
        <v>4218</v>
      </c>
      <c r="N1812" s="92" t="s">
        <v>4218</v>
      </c>
      <c r="O1812" s="99">
        <v>62053</v>
      </c>
    </row>
    <row r="1813" spans="1:15" ht="17">
      <c r="A1813" s="292"/>
      <c r="B1813" s="292"/>
      <c r="C1813" s="62" t="s">
        <v>5906</v>
      </c>
      <c r="D1813" s="62"/>
      <c r="E1813" s="97">
        <v>2</v>
      </c>
      <c r="F1813" s="91">
        <v>0</v>
      </c>
      <c r="G1813" s="91">
        <v>0</v>
      </c>
      <c r="H1813" s="91">
        <v>0</v>
      </c>
      <c r="I1813" s="91">
        <v>0</v>
      </c>
      <c r="J1813" s="92">
        <v>0</v>
      </c>
      <c r="K1813" s="90">
        <v>1</v>
      </c>
      <c r="L1813" s="91">
        <v>0</v>
      </c>
      <c r="M1813" s="91">
        <v>0</v>
      </c>
      <c r="N1813" s="98">
        <v>1</v>
      </c>
      <c r="O1813" s="99">
        <v>37585</v>
      </c>
    </row>
    <row r="1814" spans="1:15" ht="34">
      <c r="A1814" s="292"/>
      <c r="B1814" s="292"/>
      <c r="C1814" s="62" t="s">
        <v>3569</v>
      </c>
      <c r="D1814" s="62"/>
      <c r="E1814" s="91">
        <v>0</v>
      </c>
      <c r="F1814" s="91">
        <v>0</v>
      </c>
      <c r="G1814" s="97">
        <v>1</v>
      </c>
      <c r="H1814" s="97">
        <v>6</v>
      </c>
      <c r="I1814" s="91">
        <v>0</v>
      </c>
      <c r="J1814" s="92">
        <v>0</v>
      </c>
      <c r="K1814" s="90">
        <v>1</v>
      </c>
      <c r="L1814" s="90">
        <v>4</v>
      </c>
      <c r="M1814" s="90">
        <v>1</v>
      </c>
      <c r="N1814" s="98">
        <v>1</v>
      </c>
      <c r="O1814" s="99">
        <v>38158</v>
      </c>
    </row>
    <row r="1815" spans="1:15" ht="68">
      <c r="A1815" s="292"/>
      <c r="B1815" s="292"/>
      <c r="C1815" s="62" t="s">
        <v>5908</v>
      </c>
      <c r="D1815" s="62"/>
      <c r="E1815" s="97">
        <v>2</v>
      </c>
      <c r="F1815" s="91">
        <v>0</v>
      </c>
      <c r="G1815" s="97">
        <v>1</v>
      </c>
      <c r="H1815" s="91">
        <v>0</v>
      </c>
      <c r="I1815" s="91">
        <v>0</v>
      </c>
      <c r="J1815" s="92">
        <v>0</v>
      </c>
      <c r="K1815" s="91">
        <v>0</v>
      </c>
      <c r="L1815" s="91">
        <v>0</v>
      </c>
      <c r="M1815" s="90">
        <v>1</v>
      </c>
      <c r="N1815" s="98">
        <v>2</v>
      </c>
      <c r="O1815" s="99">
        <v>40270</v>
      </c>
    </row>
    <row r="1816" spans="1:15" ht="17">
      <c r="A1816" s="292"/>
      <c r="B1816" s="292"/>
      <c r="C1816" s="62" t="s">
        <v>2107</v>
      </c>
      <c r="D1816" s="62"/>
      <c r="E1816" s="97">
        <v>3</v>
      </c>
      <c r="F1816" s="97">
        <v>1</v>
      </c>
      <c r="G1816" s="91">
        <v>0</v>
      </c>
      <c r="H1816" s="91">
        <v>0</v>
      </c>
      <c r="I1816" s="91">
        <v>0</v>
      </c>
      <c r="J1816" s="92">
        <v>0</v>
      </c>
      <c r="K1816" s="90">
        <v>1</v>
      </c>
      <c r="L1816" s="90">
        <v>1</v>
      </c>
      <c r="M1816" s="90">
        <v>2</v>
      </c>
      <c r="N1816" s="92">
        <v>0</v>
      </c>
      <c r="O1816" s="99">
        <v>40700</v>
      </c>
    </row>
    <row r="1817" spans="1:15" ht="17">
      <c r="A1817" s="292"/>
      <c r="B1817" s="292"/>
      <c r="C1817" s="62" t="s">
        <v>2673</v>
      </c>
      <c r="D1817" s="62"/>
      <c r="E1817" s="97">
        <v>2</v>
      </c>
      <c r="F1817" s="91">
        <v>0</v>
      </c>
      <c r="G1817" s="91">
        <v>0</v>
      </c>
      <c r="H1817" s="91">
        <v>0</v>
      </c>
      <c r="I1817" s="91">
        <v>0</v>
      </c>
      <c r="J1817" s="92">
        <v>0</v>
      </c>
      <c r="K1817" s="90">
        <v>1</v>
      </c>
      <c r="L1817" s="91">
        <v>0</v>
      </c>
      <c r="M1817" s="90">
        <v>1</v>
      </c>
      <c r="N1817" s="92">
        <v>0</v>
      </c>
      <c r="O1817" s="99">
        <v>20720</v>
      </c>
    </row>
    <row r="1818" spans="1:15" ht="17">
      <c r="A1818" s="292"/>
      <c r="B1818" s="292"/>
      <c r="C1818" s="62" t="s">
        <v>6740</v>
      </c>
      <c r="D1818" s="62"/>
      <c r="E1818" s="97">
        <v>1</v>
      </c>
      <c r="F1818" s="91">
        <v>0</v>
      </c>
      <c r="G1818" s="91">
        <v>0</v>
      </c>
      <c r="H1818" s="91">
        <v>0</v>
      </c>
      <c r="I1818" s="91">
        <v>0</v>
      </c>
      <c r="J1818" s="92">
        <v>0</v>
      </c>
      <c r="K1818" s="90">
        <v>1</v>
      </c>
      <c r="L1818" s="91">
        <v>0</v>
      </c>
      <c r="M1818" s="91">
        <v>0</v>
      </c>
      <c r="N1818" s="92">
        <v>0</v>
      </c>
      <c r="O1818" s="99">
        <v>3440</v>
      </c>
    </row>
    <row r="1819" spans="1:15" ht="17">
      <c r="A1819" s="292"/>
      <c r="B1819" s="292"/>
      <c r="C1819" s="62" t="s">
        <v>6264</v>
      </c>
      <c r="D1819" s="62"/>
      <c r="E1819" s="97">
        <v>1</v>
      </c>
      <c r="F1819" s="91">
        <v>0</v>
      </c>
      <c r="G1819" s="91">
        <v>0</v>
      </c>
      <c r="H1819" s="91">
        <v>0</v>
      </c>
      <c r="I1819" s="91">
        <v>0</v>
      </c>
      <c r="J1819" s="92">
        <v>0</v>
      </c>
      <c r="K1819" s="91">
        <v>0</v>
      </c>
      <c r="L1819" s="91">
        <v>0</v>
      </c>
      <c r="M1819" s="90">
        <v>1</v>
      </c>
      <c r="N1819" s="92">
        <v>0</v>
      </c>
      <c r="O1819" s="99">
        <v>2915</v>
      </c>
    </row>
    <row r="1820" spans="1:15" ht="17">
      <c r="A1820" s="292"/>
      <c r="B1820" s="292"/>
      <c r="C1820" s="62" t="s">
        <v>3575</v>
      </c>
      <c r="D1820" s="62"/>
      <c r="E1820" s="97">
        <v>1</v>
      </c>
      <c r="F1820" s="91">
        <v>0</v>
      </c>
      <c r="G1820" s="91">
        <v>0</v>
      </c>
      <c r="H1820" s="91">
        <v>0</v>
      </c>
      <c r="I1820" s="91">
        <v>0</v>
      </c>
      <c r="J1820" s="92">
        <v>0</v>
      </c>
      <c r="K1820" s="91">
        <v>0</v>
      </c>
      <c r="L1820" s="90">
        <v>1</v>
      </c>
      <c r="M1820" s="91">
        <v>0</v>
      </c>
      <c r="N1820" s="92">
        <v>0</v>
      </c>
      <c r="O1820" s="99">
        <v>13291</v>
      </c>
    </row>
    <row r="1821" spans="1:15" ht="68">
      <c r="A1821" s="292"/>
      <c r="B1821" s="292"/>
      <c r="C1821" s="62" t="s">
        <v>6741</v>
      </c>
      <c r="D1821" s="62"/>
      <c r="E1821" s="91">
        <v>0</v>
      </c>
      <c r="F1821" s="91">
        <v>0</v>
      </c>
      <c r="G1821" s="91">
        <v>0</v>
      </c>
      <c r="H1821" s="97">
        <v>1</v>
      </c>
      <c r="I1821" s="91">
        <v>0</v>
      </c>
      <c r="J1821" s="92">
        <v>0</v>
      </c>
      <c r="K1821" s="91">
        <v>0</v>
      </c>
      <c r="L1821" s="91">
        <v>0</v>
      </c>
      <c r="M1821" s="90">
        <v>1</v>
      </c>
      <c r="N1821" s="92">
        <v>0</v>
      </c>
      <c r="O1821" s="99">
        <v>19828</v>
      </c>
    </row>
    <row r="1822" spans="1:15" ht="17">
      <c r="A1822" s="292"/>
      <c r="B1822" s="292"/>
      <c r="C1822" s="62" t="s">
        <v>5483</v>
      </c>
      <c r="D1822" s="62"/>
      <c r="E1822" s="97">
        <v>1</v>
      </c>
      <c r="F1822" s="91">
        <v>0</v>
      </c>
      <c r="G1822" s="91">
        <v>0</v>
      </c>
      <c r="H1822" s="91">
        <v>0</v>
      </c>
      <c r="I1822" s="91">
        <v>0</v>
      </c>
      <c r="J1822" s="92">
        <v>0</v>
      </c>
      <c r="K1822" s="91">
        <v>0</v>
      </c>
      <c r="L1822" s="91">
        <v>0</v>
      </c>
      <c r="M1822" s="90">
        <v>1</v>
      </c>
      <c r="N1822" s="92">
        <v>0</v>
      </c>
      <c r="O1822" s="99">
        <v>13281</v>
      </c>
    </row>
    <row r="1823" spans="1:15" ht="17">
      <c r="A1823" s="292"/>
      <c r="B1823" s="292"/>
      <c r="C1823" s="62" t="s">
        <v>2924</v>
      </c>
      <c r="D1823" s="62"/>
      <c r="E1823" s="97">
        <v>4</v>
      </c>
      <c r="F1823" s="97">
        <v>1</v>
      </c>
      <c r="G1823" s="91">
        <v>0</v>
      </c>
      <c r="H1823" s="91">
        <v>0</v>
      </c>
      <c r="I1823" s="91">
        <v>0</v>
      </c>
      <c r="J1823" s="92">
        <v>0</v>
      </c>
      <c r="K1823" s="90">
        <v>1</v>
      </c>
      <c r="L1823" s="90">
        <v>1</v>
      </c>
      <c r="M1823" s="90">
        <v>2</v>
      </c>
      <c r="N1823" s="98">
        <v>1</v>
      </c>
      <c r="O1823" s="99">
        <v>34218</v>
      </c>
    </row>
    <row r="1824" spans="1:15" ht="17">
      <c r="A1824" s="292"/>
      <c r="B1824" s="292"/>
      <c r="C1824" s="62" t="s">
        <v>3576</v>
      </c>
      <c r="D1824" s="62"/>
      <c r="E1824" s="91">
        <v>0</v>
      </c>
      <c r="F1824" s="91">
        <v>0</v>
      </c>
      <c r="G1824" s="97">
        <v>1</v>
      </c>
      <c r="H1824" s="91">
        <v>0</v>
      </c>
      <c r="I1824" s="91">
        <v>0</v>
      </c>
      <c r="J1824" s="92">
        <v>0</v>
      </c>
      <c r="K1824" s="91">
        <v>0</v>
      </c>
      <c r="L1824" s="91">
        <v>0</v>
      </c>
      <c r="M1824" s="90">
        <v>1</v>
      </c>
      <c r="N1824" s="92">
        <v>0</v>
      </c>
      <c r="O1824" s="99">
        <v>13605</v>
      </c>
    </row>
    <row r="1825" spans="1:15" ht="17">
      <c r="A1825" s="292"/>
      <c r="B1825" s="292"/>
      <c r="C1825" s="62" t="s">
        <v>3578</v>
      </c>
      <c r="D1825" s="62"/>
      <c r="E1825" s="91">
        <v>0</v>
      </c>
      <c r="F1825" s="97">
        <v>4</v>
      </c>
      <c r="G1825" s="91">
        <v>0</v>
      </c>
      <c r="H1825" s="91">
        <v>0</v>
      </c>
      <c r="I1825" s="91">
        <v>0</v>
      </c>
      <c r="J1825" s="92">
        <v>0</v>
      </c>
      <c r="K1825" s="91">
        <v>0</v>
      </c>
      <c r="L1825" s="90">
        <v>1</v>
      </c>
      <c r="M1825" s="90">
        <v>3</v>
      </c>
      <c r="N1825" s="92">
        <v>0</v>
      </c>
      <c r="O1825" s="99">
        <v>25882</v>
      </c>
    </row>
    <row r="1826" spans="1:15" ht="34">
      <c r="A1826" s="292"/>
      <c r="B1826" s="292"/>
      <c r="C1826" s="62" t="s">
        <v>6742</v>
      </c>
      <c r="D1826" s="62"/>
      <c r="E1826" s="97">
        <v>1</v>
      </c>
      <c r="F1826" s="97">
        <v>1</v>
      </c>
      <c r="G1826" s="91">
        <v>0</v>
      </c>
      <c r="H1826" s="91">
        <v>0</v>
      </c>
      <c r="I1826" s="91">
        <v>0</v>
      </c>
      <c r="J1826" s="92">
        <v>0</v>
      </c>
      <c r="K1826" s="91">
        <v>0</v>
      </c>
      <c r="L1826" s="91">
        <v>0</v>
      </c>
      <c r="M1826" s="90">
        <v>2</v>
      </c>
      <c r="N1826" s="92">
        <v>0</v>
      </c>
      <c r="O1826" s="99">
        <v>9105</v>
      </c>
    </row>
    <row r="1827" spans="1:15" ht="17">
      <c r="A1827" s="292"/>
      <c r="B1827" s="292"/>
      <c r="C1827" s="62" t="s">
        <v>5910</v>
      </c>
      <c r="D1827" s="62"/>
      <c r="E1827" s="97">
        <v>1</v>
      </c>
      <c r="F1827" s="91">
        <v>0</v>
      </c>
      <c r="G1827" s="91">
        <v>0</v>
      </c>
      <c r="H1827" s="91">
        <v>0</v>
      </c>
      <c r="I1827" s="91">
        <v>0</v>
      </c>
      <c r="J1827" s="92">
        <v>0</v>
      </c>
      <c r="K1827" s="91">
        <v>0</v>
      </c>
      <c r="L1827" s="90">
        <v>1</v>
      </c>
      <c r="M1827" s="91">
        <v>0</v>
      </c>
      <c r="N1827" s="92">
        <v>0</v>
      </c>
      <c r="O1827" s="99">
        <v>47275</v>
      </c>
    </row>
    <row r="1828" spans="1:15" ht="17">
      <c r="A1828" s="292"/>
      <c r="B1828" s="292"/>
      <c r="C1828" s="62" t="s">
        <v>3579</v>
      </c>
      <c r="D1828" s="62"/>
      <c r="E1828" s="97">
        <v>1</v>
      </c>
      <c r="F1828" s="91">
        <v>0</v>
      </c>
      <c r="G1828" s="97">
        <v>1</v>
      </c>
      <c r="H1828" s="91">
        <v>0</v>
      </c>
      <c r="I1828" s="91">
        <v>0</v>
      </c>
      <c r="J1828" s="92">
        <v>0</v>
      </c>
      <c r="K1828" s="90">
        <v>1</v>
      </c>
      <c r="L1828" s="91">
        <v>0</v>
      </c>
      <c r="M1828" s="90">
        <v>1</v>
      </c>
      <c r="N1828" s="92">
        <v>0</v>
      </c>
      <c r="O1828" s="99">
        <v>20140</v>
      </c>
    </row>
    <row r="1829" spans="1:15" ht="68">
      <c r="A1829" s="292"/>
      <c r="B1829" s="292"/>
      <c r="C1829" s="62" t="s">
        <v>5911</v>
      </c>
      <c r="D1829" s="62"/>
      <c r="E1829" s="97">
        <v>1</v>
      </c>
      <c r="F1829" s="91">
        <v>0</v>
      </c>
      <c r="G1829" s="91">
        <v>0</v>
      </c>
      <c r="H1829" s="91">
        <v>0</v>
      </c>
      <c r="I1829" s="91">
        <v>0</v>
      </c>
      <c r="J1829" s="92">
        <v>0</v>
      </c>
      <c r="K1829" s="91">
        <v>0</v>
      </c>
      <c r="L1829" s="90">
        <v>1</v>
      </c>
      <c r="M1829" s="91">
        <v>0</v>
      </c>
      <c r="N1829" s="92">
        <v>0</v>
      </c>
      <c r="O1829" s="99">
        <v>29125</v>
      </c>
    </row>
    <row r="1830" spans="1:15" ht="17">
      <c r="A1830" s="292"/>
      <c r="B1830" s="292"/>
      <c r="C1830" s="62" t="s">
        <v>2344</v>
      </c>
      <c r="D1830" s="62"/>
      <c r="E1830" s="97">
        <v>6</v>
      </c>
      <c r="F1830" s="91">
        <v>0</v>
      </c>
      <c r="G1830" s="91">
        <v>0</v>
      </c>
      <c r="H1830" s="97">
        <v>2</v>
      </c>
      <c r="I1830" s="91">
        <v>0</v>
      </c>
      <c r="J1830" s="92">
        <v>0</v>
      </c>
      <c r="K1830" s="90">
        <v>3</v>
      </c>
      <c r="L1830" s="90">
        <v>3</v>
      </c>
      <c r="M1830" s="90">
        <v>2</v>
      </c>
      <c r="N1830" s="92">
        <v>0</v>
      </c>
      <c r="O1830" s="99">
        <v>48814</v>
      </c>
    </row>
    <row r="1831" spans="1:15" ht="17">
      <c r="A1831" s="292"/>
      <c r="B1831" s="292"/>
      <c r="C1831" s="62" t="s">
        <v>2709</v>
      </c>
      <c r="D1831" s="62"/>
      <c r="E1831" s="91">
        <v>0</v>
      </c>
      <c r="F1831" s="97">
        <v>1</v>
      </c>
      <c r="G1831" s="91">
        <v>0</v>
      </c>
      <c r="H1831" s="97">
        <v>2</v>
      </c>
      <c r="I1831" s="91">
        <v>0</v>
      </c>
      <c r="J1831" s="92">
        <v>0</v>
      </c>
      <c r="K1831" s="91">
        <v>0</v>
      </c>
      <c r="L1831" s="91">
        <v>0</v>
      </c>
      <c r="M1831" s="90">
        <v>1</v>
      </c>
      <c r="N1831" s="98">
        <v>2</v>
      </c>
      <c r="O1831" s="99">
        <v>16663</v>
      </c>
    </row>
    <row r="1832" spans="1:15" ht="34">
      <c r="A1832" s="292"/>
      <c r="B1832" s="292"/>
      <c r="C1832" s="62" t="s">
        <v>5913</v>
      </c>
      <c r="D1832" s="62"/>
      <c r="E1832" s="97">
        <v>1</v>
      </c>
      <c r="F1832" s="91">
        <v>0</v>
      </c>
      <c r="G1832" s="91">
        <v>0</v>
      </c>
      <c r="H1832" s="91">
        <v>0</v>
      </c>
      <c r="I1832" s="91">
        <v>0</v>
      </c>
      <c r="J1832" s="92">
        <v>0</v>
      </c>
      <c r="K1832" s="91">
        <v>0</v>
      </c>
      <c r="L1832" s="90">
        <v>1</v>
      </c>
      <c r="M1832" s="91">
        <v>0</v>
      </c>
      <c r="N1832" s="92">
        <v>0</v>
      </c>
      <c r="O1832" s="99">
        <v>6729</v>
      </c>
    </row>
    <row r="1833" spans="1:15" ht="17">
      <c r="A1833" s="292"/>
      <c r="B1833" s="292"/>
      <c r="C1833" s="62" t="s">
        <v>3584</v>
      </c>
      <c r="D1833" s="62"/>
      <c r="E1833" s="91">
        <v>0</v>
      </c>
      <c r="F1833" s="97">
        <v>1</v>
      </c>
      <c r="G1833" s="91">
        <v>0</v>
      </c>
      <c r="H1833" s="91">
        <v>0</v>
      </c>
      <c r="I1833" s="91">
        <v>0</v>
      </c>
      <c r="J1833" s="92">
        <v>0</v>
      </c>
      <c r="K1833" s="91">
        <v>0</v>
      </c>
      <c r="L1833" s="90">
        <v>1</v>
      </c>
      <c r="M1833" s="91">
        <v>0</v>
      </c>
      <c r="N1833" s="92">
        <v>0</v>
      </c>
      <c r="O1833" s="99">
        <v>8148</v>
      </c>
    </row>
    <row r="1834" spans="1:15" ht="17">
      <c r="A1834" s="292"/>
      <c r="B1834" s="292"/>
      <c r="C1834" s="62" t="s">
        <v>3585</v>
      </c>
      <c r="D1834" s="62"/>
      <c r="E1834" s="97">
        <v>3</v>
      </c>
      <c r="F1834" s="97">
        <v>2</v>
      </c>
      <c r="G1834" s="91">
        <v>0</v>
      </c>
      <c r="H1834" s="91">
        <v>0</v>
      </c>
      <c r="I1834" s="91">
        <v>0</v>
      </c>
      <c r="J1834" s="92">
        <v>0</v>
      </c>
      <c r="K1834" s="90">
        <v>2</v>
      </c>
      <c r="L1834" s="90">
        <v>1</v>
      </c>
      <c r="M1834" s="90">
        <v>2</v>
      </c>
      <c r="N1834" s="92">
        <v>0</v>
      </c>
      <c r="O1834" s="99">
        <v>11330</v>
      </c>
    </row>
    <row r="1835" spans="1:15" ht="17">
      <c r="A1835" s="292"/>
      <c r="B1835" s="292"/>
      <c r="C1835" s="62" t="s">
        <v>2137</v>
      </c>
      <c r="D1835" s="62"/>
      <c r="E1835" s="97">
        <v>2</v>
      </c>
      <c r="F1835" s="91">
        <v>0</v>
      </c>
      <c r="G1835" s="91">
        <v>0</v>
      </c>
      <c r="H1835" s="91">
        <v>0</v>
      </c>
      <c r="I1835" s="91">
        <v>0</v>
      </c>
      <c r="J1835" s="92">
        <v>0</v>
      </c>
      <c r="K1835" s="91">
        <v>0</v>
      </c>
      <c r="L1835" s="90">
        <v>2</v>
      </c>
      <c r="M1835" s="91">
        <v>0</v>
      </c>
      <c r="N1835" s="92">
        <v>0</v>
      </c>
      <c r="O1835" s="99">
        <v>50625</v>
      </c>
    </row>
    <row r="1836" spans="1:15" ht="34">
      <c r="A1836" s="292"/>
      <c r="B1836" s="292"/>
      <c r="C1836" s="62" t="s">
        <v>5915</v>
      </c>
      <c r="D1836" s="62"/>
      <c r="E1836" s="97">
        <v>1</v>
      </c>
      <c r="F1836" s="91">
        <v>0</v>
      </c>
      <c r="G1836" s="97">
        <v>1</v>
      </c>
      <c r="H1836" s="91">
        <v>0</v>
      </c>
      <c r="I1836" s="91">
        <v>0</v>
      </c>
      <c r="J1836" s="92">
        <v>0</v>
      </c>
      <c r="K1836" s="91">
        <v>0</v>
      </c>
      <c r="L1836" s="90">
        <v>1</v>
      </c>
      <c r="M1836" s="90">
        <v>1</v>
      </c>
      <c r="N1836" s="92">
        <v>0</v>
      </c>
      <c r="O1836" s="99">
        <v>14125</v>
      </c>
    </row>
    <row r="1837" spans="1:15" ht="34">
      <c r="A1837" s="292"/>
      <c r="B1837" s="292"/>
      <c r="C1837" s="62" t="s">
        <v>5917</v>
      </c>
      <c r="D1837" s="62"/>
      <c r="E1837" s="91">
        <v>0</v>
      </c>
      <c r="F1837" s="91">
        <v>0</v>
      </c>
      <c r="G1837" s="97">
        <v>3</v>
      </c>
      <c r="H1837" s="91">
        <v>0</v>
      </c>
      <c r="I1837" s="91">
        <v>0</v>
      </c>
      <c r="J1837" s="92">
        <v>0</v>
      </c>
      <c r="K1837" s="90">
        <v>2</v>
      </c>
      <c r="L1837" s="91">
        <v>0</v>
      </c>
      <c r="M1837" s="90">
        <v>1</v>
      </c>
      <c r="N1837" s="92">
        <v>0</v>
      </c>
      <c r="O1837" s="99">
        <v>17142</v>
      </c>
    </row>
    <row r="1838" spans="1:15" ht="34">
      <c r="A1838" s="292"/>
      <c r="B1838" s="292"/>
      <c r="C1838" s="62" t="s">
        <v>6743</v>
      </c>
      <c r="D1838" s="62"/>
      <c r="E1838" s="97">
        <v>1</v>
      </c>
      <c r="F1838" s="91">
        <v>0</v>
      </c>
      <c r="G1838" s="91">
        <v>0</v>
      </c>
      <c r="H1838" s="91">
        <v>0</v>
      </c>
      <c r="I1838" s="91">
        <v>0</v>
      </c>
      <c r="J1838" s="92">
        <v>0</v>
      </c>
      <c r="K1838" s="91">
        <v>0</v>
      </c>
      <c r="L1838" s="91">
        <v>0</v>
      </c>
      <c r="M1838" s="90">
        <v>1</v>
      </c>
      <c r="N1838" s="92">
        <v>0</v>
      </c>
      <c r="O1838" s="99">
        <v>9269</v>
      </c>
    </row>
    <row r="1839" spans="1:15" ht="34">
      <c r="A1839" s="292"/>
      <c r="B1839" s="292"/>
      <c r="C1839" s="62" t="s">
        <v>6744</v>
      </c>
      <c r="D1839" s="62"/>
      <c r="E1839" s="97">
        <v>1</v>
      </c>
      <c r="F1839" s="91">
        <v>0</v>
      </c>
      <c r="G1839" s="91">
        <v>0</v>
      </c>
      <c r="H1839" s="91">
        <v>0</v>
      </c>
      <c r="I1839" s="91">
        <v>0</v>
      </c>
      <c r="J1839" s="92">
        <v>0</v>
      </c>
      <c r="K1839" s="91">
        <v>0</v>
      </c>
      <c r="L1839" s="91">
        <v>0</v>
      </c>
      <c r="M1839" s="90">
        <v>1</v>
      </c>
      <c r="N1839" s="92">
        <v>0</v>
      </c>
      <c r="O1839" s="99">
        <v>31176</v>
      </c>
    </row>
    <row r="1840" spans="1:15" ht="17">
      <c r="A1840" s="292"/>
      <c r="B1840" s="292"/>
      <c r="C1840" s="62" t="s">
        <v>2659</v>
      </c>
      <c r="D1840" s="62"/>
      <c r="E1840" s="97">
        <v>1</v>
      </c>
      <c r="F1840" s="91">
        <v>0</v>
      </c>
      <c r="G1840" s="91">
        <v>0</v>
      </c>
      <c r="H1840" s="91">
        <v>0</v>
      </c>
      <c r="I1840" s="91">
        <v>0</v>
      </c>
      <c r="J1840" s="92">
        <v>0</v>
      </c>
      <c r="K1840" s="91">
        <v>0</v>
      </c>
      <c r="L1840" s="91">
        <v>0</v>
      </c>
      <c r="M1840" s="91">
        <v>0</v>
      </c>
      <c r="N1840" s="98">
        <v>1</v>
      </c>
      <c r="O1840" s="99">
        <v>11951</v>
      </c>
    </row>
    <row r="1841" spans="1:15" ht="17">
      <c r="A1841" s="292"/>
      <c r="B1841" s="292"/>
      <c r="C1841" s="62" t="s">
        <v>2838</v>
      </c>
      <c r="D1841" s="62"/>
      <c r="E1841" s="91">
        <v>0</v>
      </c>
      <c r="F1841" s="91">
        <v>0</v>
      </c>
      <c r="G1841" s="91">
        <v>0</v>
      </c>
      <c r="H1841" s="97">
        <v>1</v>
      </c>
      <c r="I1841" s="91">
        <v>0</v>
      </c>
      <c r="J1841" s="92">
        <v>0</v>
      </c>
      <c r="K1841" s="90">
        <v>1</v>
      </c>
      <c r="L1841" s="91">
        <v>0</v>
      </c>
      <c r="M1841" s="91">
        <v>0</v>
      </c>
      <c r="N1841" s="92" t="s">
        <v>4218</v>
      </c>
      <c r="O1841" s="99">
        <v>19843</v>
      </c>
    </row>
    <row r="1842" spans="1:15" ht="34">
      <c r="A1842" s="292"/>
      <c r="B1842" s="292"/>
      <c r="C1842" s="62" t="s">
        <v>6745</v>
      </c>
      <c r="D1842" s="62"/>
      <c r="E1842" s="97">
        <v>1</v>
      </c>
      <c r="F1842" s="91">
        <v>0</v>
      </c>
      <c r="G1842" s="91">
        <v>0</v>
      </c>
      <c r="H1842" s="91">
        <v>0</v>
      </c>
      <c r="I1842" s="91">
        <v>0</v>
      </c>
      <c r="J1842" s="92">
        <v>0</v>
      </c>
      <c r="K1842" s="91">
        <v>0</v>
      </c>
      <c r="L1842" s="90">
        <v>1</v>
      </c>
      <c r="M1842" s="91">
        <v>0</v>
      </c>
      <c r="N1842" s="92">
        <v>0</v>
      </c>
      <c r="O1842" s="99">
        <v>13011</v>
      </c>
    </row>
    <row r="1843" spans="1:15" ht="34">
      <c r="A1843" s="292"/>
      <c r="B1843" s="292"/>
      <c r="C1843" s="62" t="s">
        <v>3591</v>
      </c>
      <c r="D1843" s="62"/>
      <c r="E1843" s="91">
        <v>0</v>
      </c>
      <c r="F1843" s="97">
        <v>1</v>
      </c>
      <c r="G1843" s="91">
        <v>0</v>
      </c>
      <c r="H1843" s="91">
        <v>0</v>
      </c>
      <c r="I1843" s="91">
        <v>0</v>
      </c>
      <c r="J1843" s="92">
        <v>0</v>
      </c>
      <c r="K1843" s="90">
        <v>1</v>
      </c>
      <c r="L1843" s="91">
        <v>0</v>
      </c>
      <c r="M1843" s="91">
        <v>0</v>
      </c>
      <c r="N1843" s="92">
        <v>0</v>
      </c>
      <c r="O1843" s="99">
        <v>22631</v>
      </c>
    </row>
    <row r="1844" spans="1:15" ht="34">
      <c r="A1844" s="292"/>
      <c r="B1844" s="292"/>
      <c r="C1844" s="62" t="s">
        <v>6746</v>
      </c>
      <c r="D1844" s="62"/>
      <c r="E1844" s="97">
        <v>1</v>
      </c>
      <c r="F1844" s="91">
        <v>0</v>
      </c>
      <c r="G1844" s="91">
        <v>0</v>
      </c>
      <c r="H1844" s="91">
        <v>0</v>
      </c>
      <c r="I1844" s="91">
        <v>0</v>
      </c>
      <c r="J1844" s="92">
        <v>0</v>
      </c>
      <c r="K1844" s="91">
        <v>0</v>
      </c>
      <c r="L1844" s="91">
        <v>0</v>
      </c>
      <c r="M1844" s="91">
        <v>0</v>
      </c>
      <c r="N1844" s="98">
        <v>1</v>
      </c>
      <c r="O1844" s="99">
        <v>11789</v>
      </c>
    </row>
    <row r="1845" spans="1:15" ht="17">
      <c r="A1845" s="292"/>
      <c r="B1845" s="292"/>
      <c r="C1845" s="62" t="s">
        <v>3181</v>
      </c>
      <c r="D1845" s="62"/>
      <c r="E1845" s="97">
        <v>1</v>
      </c>
      <c r="F1845" s="97">
        <v>1</v>
      </c>
      <c r="G1845" s="91">
        <v>0</v>
      </c>
      <c r="H1845" s="97">
        <v>1</v>
      </c>
      <c r="I1845" s="91">
        <v>0</v>
      </c>
      <c r="J1845" s="92">
        <v>0</v>
      </c>
      <c r="K1845" s="91">
        <v>0</v>
      </c>
      <c r="L1845" s="90">
        <v>1</v>
      </c>
      <c r="M1845" s="90">
        <v>1</v>
      </c>
      <c r="N1845" s="98">
        <v>1</v>
      </c>
      <c r="O1845" s="99">
        <v>20151</v>
      </c>
    </row>
    <row r="1846" spans="1:15" ht="34">
      <c r="A1846" s="292"/>
      <c r="B1846" s="292"/>
      <c r="C1846" s="62" t="s">
        <v>6747</v>
      </c>
      <c r="D1846" s="62"/>
      <c r="E1846" s="97">
        <v>1</v>
      </c>
      <c r="F1846" s="91">
        <v>0</v>
      </c>
      <c r="G1846" s="91">
        <v>0</v>
      </c>
      <c r="H1846" s="91">
        <v>0</v>
      </c>
      <c r="I1846" s="91">
        <v>0</v>
      </c>
      <c r="J1846" s="92">
        <v>0</v>
      </c>
      <c r="K1846" s="90">
        <v>1</v>
      </c>
      <c r="L1846" s="91">
        <v>0</v>
      </c>
      <c r="M1846" s="91">
        <v>0</v>
      </c>
      <c r="N1846" s="92">
        <v>0</v>
      </c>
      <c r="O1846" s="99">
        <v>38600</v>
      </c>
    </row>
    <row r="1847" spans="1:15" ht="17">
      <c r="A1847" s="292"/>
      <c r="B1847" s="292"/>
      <c r="C1847" s="62" t="s">
        <v>2161</v>
      </c>
      <c r="D1847" s="62"/>
      <c r="E1847" s="97">
        <v>1</v>
      </c>
      <c r="F1847" s="91">
        <v>0</v>
      </c>
      <c r="G1847" s="97">
        <v>1</v>
      </c>
      <c r="H1847" s="91">
        <v>0</v>
      </c>
      <c r="I1847" s="91">
        <v>0</v>
      </c>
      <c r="J1847" s="92">
        <v>0</v>
      </c>
      <c r="K1847" s="91">
        <v>0</v>
      </c>
      <c r="L1847" s="91">
        <v>0</v>
      </c>
      <c r="M1847" s="90">
        <v>2</v>
      </c>
      <c r="N1847" s="92">
        <v>0</v>
      </c>
      <c r="O1847" s="99">
        <v>25128</v>
      </c>
    </row>
    <row r="1848" spans="1:15" ht="17">
      <c r="A1848" s="292"/>
      <c r="B1848" s="292"/>
      <c r="C1848" s="62" t="s">
        <v>3594</v>
      </c>
      <c r="D1848" s="62"/>
      <c r="E1848" s="97">
        <v>1</v>
      </c>
      <c r="F1848" s="91">
        <v>0</v>
      </c>
      <c r="G1848" s="91">
        <v>0</v>
      </c>
      <c r="H1848" s="91">
        <v>0</v>
      </c>
      <c r="I1848" s="91">
        <v>0</v>
      </c>
      <c r="J1848" s="92">
        <v>0</v>
      </c>
      <c r="K1848" s="91">
        <v>0</v>
      </c>
      <c r="L1848" s="91">
        <v>0</v>
      </c>
      <c r="M1848" s="90">
        <v>1</v>
      </c>
      <c r="N1848" s="92">
        <v>0</v>
      </c>
      <c r="O1848" s="99">
        <v>19951</v>
      </c>
    </row>
    <row r="1849" spans="1:15" ht="17">
      <c r="A1849" s="292"/>
      <c r="B1849" s="292"/>
      <c r="C1849" s="62" t="s">
        <v>6748</v>
      </c>
      <c r="D1849" s="62"/>
      <c r="E1849" s="91">
        <v>0</v>
      </c>
      <c r="F1849" s="91">
        <v>0</v>
      </c>
      <c r="G1849" s="97">
        <v>3</v>
      </c>
      <c r="H1849" s="91">
        <v>0</v>
      </c>
      <c r="I1849" s="91">
        <v>0</v>
      </c>
      <c r="J1849" s="92">
        <v>0</v>
      </c>
      <c r="K1849" s="91">
        <v>0</v>
      </c>
      <c r="L1849" s="91">
        <v>0</v>
      </c>
      <c r="M1849" s="90">
        <v>2</v>
      </c>
      <c r="N1849" s="98">
        <v>1</v>
      </c>
      <c r="O1849" s="99">
        <v>24422</v>
      </c>
    </row>
    <row r="1850" spans="1:15" ht="34">
      <c r="A1850" s="292"/>
      <c r="B1850" s="292"/>
      <c r="C1850" s="62" t="s">
        <v>6749</v>
      </c>
      <c r="D1850" s="62"/>
      <c r="E1850" s="97">
        <v>1</v>
      </c>
      <c r="F1850" s="91">
        <v>0</v>
      </c>
      <c r="G1850" s="91">
        <v>0</v>
      </c>
      <c r="H1850" s="91">
        <v>0</v>
      </c>
      <c r="I1850" s="91">
        <v>0</v>
      </c>
      <c r="J1850" s="92">
        <v>0</v>
      </c>
      <c r="K1850" s="91">
        <v>0</v>
      </c>
      <c r="L1850" s="91">
        <v>0</v>
      </c>
      <c r="M1850" s="90">
        <v>1</v>
      </c>
      <c r="N1850" s="92">
        <v>0</v>
      </c>
      <c r="O1850" s="99">
        <v>12044</v>
      </c>
    </row>
    <row r="1851" spans="1:15" ht="17">
      <c r="A1851" s="292"/>
      <c r="B1851" s="292"/>
      <c r="C1851" s="62" t="s">
        <v>3824</v>
      </c>
      <c r="D1851" s="62"/>
      <c r="E1851" s="91">
        <v>0</v>
      </c>
      <c r="F1851" s="91">
        <v>0</v>
      </c>
      <c r="G1851" s="91">
        <v>0</v>
      </c>
      <c r="H1851" s="97">
        <v>1</v>
      </c>
      <c r="I1851" s="91">
        <v>0</v>
      </c>
      <c r="J1851" s="92">
        <v>0</v>
      </c>
      <c r="K1851" s="91">
        <v>0</v>
      </c>
      <c r="L1851" s="90">
        <v>1</v>
      </c>
      <c r="M1851" s="91">
        <v>0</v>
      </c>
      <c r="N1851" s="92">
        <v>0</v>
      </c>
      <c r="O1851" s="99">
        <v>9002</v>
      </c>
    </row>
    <row r="1852" spans="1:15" ht="68">
      <c r="A1852" s="292"/>
      <c r="B1852" s="292"/>
      <c r="C1852" s="62" t="s">
        <v>3598</v>
      </c>
      <c r="D1852" s="62"/>
      <c r="E1852" s="97">
        <v>3</v>
      </c>
      <c r="F1852" s="91">
        <v>0</v>
      </c>
      <c r="G1852" s="91">
        <v>0</v>
      </c>
      <c r="H1852" s="97">
        <v>1</v>
      </c>
      <c r="I1852" s="91">
        <v>0</v>
      </c>
      <c r="J1852" s="92">
        <v>0</v>
      </c>
      <c r="K1852" s="90">
        <v>1</v>
      </c>
      <c r="L1852" s="91">
        <v>0</v>
      </c>
      <c r="M1852" s="90">
        <v>2</v>
      </c>
      <c r="N1852" s="98">
        <v>1</v>
      </c>
      <c r="O1852" s="99">
        <v>35947</v>
      </c>
    </row>
    <row r="1853" spans="1:15" ht="68">
      <c r="A1853" s="292"/>
      <c r="B1853" s="292"/>
      <c r="C1853" s="62" t="s">
        <v>5922</v>
      </c>
      <c r="D1853" s="62"/>
      <c r="E1853" s="97">
        <v>1</v>
      </c>
      <c r="F1853" s="91">
        <v>0</v>
      </c>
      <c r="G1853" s="91">
        <v>0</v>
      </c>
      <c r="H1853" s="97">
        <v>2</v>
      </c>
      <c r="I1853" s="91">
        <v>0</v>
      </c>
      <c r="J1853" s="92">
        <v>0</v>
      </c>
      <c r="K1853" s="91">
        <v>0</v>
      </c>
      <c r="L1853" s="90">
        <v>2</v>
      </c>
      <c r="M1853" s="90">
        <v>1</v>
      </c>
      <c r="N1853" s="92">
        <v>0</v>
      </c>
      <c r="O1853" s="99">
        <v>14507</v>
      </c>
    </row>
    <row r="1854" spans="1:15" ht="34">
      <c r="A1854" s="292"/>
      <c r="B1854" s="292"/>
      <c r="C1854" s="62" t="s">
        <v>6750</v>
      </c>
      <c r="D1854" s="62"/>
      <c r="E1854" s="91">
        <v>0</v>
      </c>
      <c r="F1854" s="91">
        <v>0</v>
      </c>
      <c r="G1854" s="91">
        <v>0</v>
      </c>
      <c r="H1854" s="97">
        <v>1</v>
      </c>
      <c r="I1854" s="91">
        <v>0</v>
      </c>
      <c r="J1854" s="92">
        <v>0</v>
      </c>
      <c r="K1854" s="90">
        <v>1</v>
      </c>
      <c r="L1854" s="91">
        <v>0</v>
      </c>
      <c r="M1854" s="91">
        <v>0</v>
      </c>
      <c r="N1854" s="92">
        <v>0</v>
      </c>
      <c r="O1854" s="99">
        <v>7436</v>
      </c>
    </row>
    <row r="1855" spans="1:15" ht="17">
      <c r="A1855" s="292"/>
      <c r="B1855" s="292"/>
      <c r="C1855" s="62" t="s">
        <v>3600</v>
      </c>
      <c r="D1855" s="62"/>
      <c r="E1855" s="97">
        <v>1</v>
      </c>
      <c r="F1855" s="91">
        <v>0</v>
      </c>
      <c r="G1855" s="91">
        <v>0</v>
      </c>
      <c r="H1855" s="91">
        <v>0</v>
      </c>
      <c r="I1855" s="91">
        <v>0</v>
      </c>
      <c r="J1855" s="92">
        <v>0</v>
      </c>
      <c r="K1855" s="91">
        <v>0</v>
      </c>
      <c r="L1855" s="91">
        <v>0</v>
      </c>
      <c r="M1855" s="90">
        <v>1</v>
      </c>
      <c r="N1855" s="92">
        <v>0</v>
      </c>
      <c r="O1855" s="99">
        <v>16527</v>
      </c>
    </row>
    <row r="1856" spans="1:15" ht="17">
      <c r="A1856" s="292"/>
      <c r="B1856" s="292"/>
      <c r="C1856" s="62" t="s">
        <v>6751</v>
      </c>
      <c r="D1856" s="62"/>
      <c r="E1856" s="97">
        <v>1</v>
      </c>
      <c r="F1856" s="91">
        <v>0</v>
      </c>
      <c r="G1856" s="91">
        <v>0</v>
      </c>
      <c r="H1856" s="91">
        <v>0</v>
      </c>
      <c r="I1856" s="91">
        <v>0</v>
      </c>
      <c r="J1856" s="92">
        <v>0</v>
      </c>
      <c r="K1856" s="91">
        <v>0</v>
      </c>
      <c r="L1856" s="91">
        <v>0</v>
      </c>
      <c r="M1856" s="90">
        <v>1</v>
      </c>
      <c r="N1856" s="92">
        <v>0</v>
      </c>
      <c r="O1856" s="99">
        <v>19337</v>
      </c>
    </row>
    <row r="1857" spans="1:15" ht="17">
      <c r="A1857" s="292"/>
      <c r="B1857" s="292"/>
      <c r="C1857" s="62" t="s">
        <v>3603</v>
      </c>
      <c r="D1857" s="62"/>
      <c r="E1857" s="97">
        <v>4</v>
      </c>
      <c r="F1857" s="91">
        <v>0</v>
      </c>
      <c r="G1857" s="97">
        <v>1</v>
      </c>
      <c r="H1857" s="91">
        <v>0</v>
      </c>
      <c r="I1857" s="91">
        <v>0</v>
      </c>
      <c r="J1857" s="92">
        <v>0</v>
      </c>
      <c r="K1857" s="90">
        <v>2</v>
      </c>
      <c r="L1857" s="90">
        <v>3</v>
      </c>
      <c r="M1857" s="91">
        <v>0</v>
      </c>
      <c r="N1857" s="92">
        <v>0</v>
      </c>
      <c r="O1857" s="99">
        <v>271237</v>
      </c>
    </row>
    <row r="1858" spans="1:15" ht="17">
      <c r="A1858" s="292"/>
      <c r="B1858" s="292"/>
      <c r="C1858" s="62" t="s">
        <v>3604</v>
      </c>
      <c r="D1858" s="62"/>
      <c r="E1858" s="97">
        <v>2</v>
      </c>
      <c r="F1858" s="91">
        <v>0</v>
      </c>
      <c r="G1858" s="91">
        <v>0</v>
      </c>
      <c r="H1858" s="91">
        <v>0</v>
      </c>
      <c r="I1858" s="91">
        <v>0</v>
      </c>
      <c r="J1858" s="92">
        <v>0</v>
      </c>
      <c r="K1858" s="91">
        <v>0</v>
      </c>
      <c r="L1858" s="90">
        <v>1</v>
      </c>
      <c r="M1858" s="90">
        <v>1</v>
      </c>
      <c r="N1858" s="92">
        <v>0</v>
      </c>
      <c r="O1858" s="99">
        <v>24399</v>
      </c>
    </row>
    <row r="1859" spans="1:15" ht="17">
      <c r="A1859" s="292"/>
      <c r="B1859" s="292"/>
      <c r="C1859" s="62" t="s">
        <v>2961</v>
      </c>
      <c r="D1859" s="62"/>
      <c r="E1859" s="97">
        <v>1</v>
      </c>
      <c r="F1859" s="91">
        <v>0</v>
      </c>
      <c r="G1859" s="91">
        <v>0</v>
      </c>
      <c r="H1859" s="91">
        <v>0</v>
      </c>
      <c r="I1859" s="91">
        <v>0</v>
      </c>
      <c r="J1859" s="92">
        <v>0</v>
      </c>
      <c r="K1859" s="91">
        <v>0</v>
      </c>
      <c r="L1859" s="91">
        <v>0</v>
      </c>
      <c r="M1859" s="90">
        <v>1</v>
      </c>
      <c r="N1859" s="92" t="s">
        <v>4218</v>
      </c>
      <c r="O1859" s="99">
        <v>26407</v>
      </c>
    </row>
    <row r="1860" spans="1:15" ht="17">
      <c r="A1860" s="292"/>
      <c r="B1860" s="292"/>
      <c r="C1860" s="62" t="s">
        <v>6752</v>
      </c>
      <c r="D1860" s="62"/>
      <c r="E1860" s="97">
        <v>1</v>
      </c>
      <c r="F1860" s="91">
        <v>0</v>
      </c>
      <c r="G1860" s="91">
        <v>0</v>
      </c>
      <c r="H1860" s="91">
        <v>0</v>
      </c>
      <c r="I1860" s="91">
        <v>0</v>
      </c>
      <c r="J1860" s="92">
        <v>0</v>
      </c>
      <c r="K1860" s="91">
        <v>0</v>
      </c>
      <c r="L1860" s="91">
        <v>0</v>
      </c>
      <c r="M1860" s="90">
        <v>1</v>
      </c>
      <c r="N1860" s="92">
        <v>0</v>
      </c>
      <c r="O1860" s="99">
        <v>3309</v>
      </c>
    </row>
    <row r="1861" spans="1:15" ht="34">
      <c r="A1861" s="292"/>
      <c r="B1861" s="292"/>
      <c r="C1861" s="62" t="s">
        <v>5925</v>
      </c>
      <c r="D1861" s="62"/>
      <c r="E1861" s="91">
        <v>0</v>
      </c>
      <c r="F1861" s="97">
        <v>1</v>
      </c>
      <c r="G1861" s="91">
        <v>0</v>
      </c>
      <c r="H1861" s="91">
        <v>0</v>
      </c>
      <c r="I1861" s="91">
        <v>0</v>
      </c>
      <c r="J1861" s="92">
        <v>0</v>
      </c>
      <c r="K1861" s="91">
        <v>0</v>
      </c>
      <c r="L1861" s="90">
        <v>1</v>
      </c>
      <c r="M1861" s="91">
        <v>0</v>
      </c>
      <c r="N1861" s="92">
        <v>0</v>
      </c>
      <c r="O1861" s="99">
        <v>35557</v>
      </c>
    </row>
    <row r="1862" spans="1:15" ht="17">
      <c r="A1862" s="292"/>
      <c r="B1862" s="292"/>
      <c r="C1862" s="62" t="s">
        <v>2518</v>
      </c>
      <c r="D1862" s="62"/>
      <c r="E1862" s="97">
        <v>1</v>
      </c>
      <c r="F1862" s="91">
        <v>0</v>
      </c>
      <c r="G1862" s="97">
        <v>1</v>
      </c>
      <c r="H1862" s="97">
        <v>1</v>
      </c>
      <c r="I1862" s="91">
        <v>0</v>
      </c>
      <c r="J1862" s="92">
        <v>0</v>
      </c>
      <c r="K1862" s="91">
        <v>0</v>
      </c>
      <c r="L1862" s="90">
        <v>2</v>
      </c>
      <c r="M1862" s="90">
        <v>1</v>
      </c>
      <c r="N1862" s="92">
        <v>0</v>
      </c>
      <c r="O1862" s="99">
        <v>11351</v>
      </c>
    </row>
    <row r="1863" spans="1:15" ht="17">
      <c r="A1863" s="292"/>
      <c r="B1863" s="292"/>
      <c r="C1863" s="62" t="s">
        <v>3607</v>
      </c>
      <c r="D1863" s="62"/>
      <c r="E1863" s="97">
        <v>1</v>
      </c>
      <c r="F1863" s="91">
        <v>0</v>
      </c>
      <c r="G1863" s="91">
        <v>0</v>
      </c>
      <c r="H1863" s="91">
        <v>0</v>
      </c>
      <c r="I1863" s="91">
        <v>0</v>
      </c>
      <c r="J1863" s="92">
        <v>0</v>
      </c>
      <c r="K1863" s="91" t="s">
        <v>4218</v>
      </c>
      <c r="L1863" s="91" t="s">
        <v>4218</v>
      </c>
      <c r="M1863" s="90">
        <v>1</v>
      </c>
      <c r="N1863" s="92" t="s">
        <v>4218</v>
      </c>
      <c r="O1863" s="99">
        <v>14968</v>
      </c>
    </row>
    <row r="1864" spans="1:15" ht="17">
      <c r="A1864" s="292"/>
      <c r="B1864" s="292"/>
      <c r="C1864" s="62" t="s">
        <v>5926</v>
      </c>
      <c r="D1864" s="62"/>
      <c r="E1864" s="91">
        <v>0</v>
      </c>
      <c r="F1864" s="97">
        <v>1</v>
      </c>
      <c r="G1864" s="91">
        <v>0</v>
      </c>
      <c r="H1864" s="91">
        <v>0</v>
      </c>
      <c r="I1864" s="91">
        <v>0</v>
      </c>
      <c r="J1864" s="92">
        <v>0</v>
      </c>
      <c r="K1864" s="91">
        <v>0</v>
      </c>
      <c r="L1864" s="91">
        <v>0</v>
      </c>
      <c r="M1864" s="91">
        <v>0</v>
      </c>
      <c r="N1864" s="98">
        <v>1</v>
      </c>
      <c r="O1864" s="99">
        <v>10659</v>
      </c>
    </row>
    <row r="1865" spans="1:15" ht="34">
      <c r="A1865" s="292"/>
      <c r="B1865" s="292"/>
      <c r="C1865" s="62" t="s">
        <v>6753</v>
      </c>
      <c r="D1865" s="62"/>
      <c r="E1865" s="97">
        <v>1</v>
      </c>
      <c r="F1865" s="91">
        <v>0</v>
      </c>
      <c r="G1865" s="91">
        <v>0</v>
      </c>
      <c r="H1865" s="91">
        <v>0</v>
      </c>
      <c r="I1865" s="91">
        <v>0</v>
      </c>
      <c r="J1865" s="92">
        <v>0</v>
      </c>
      <c r="K1865" s="91">
        <v>0</v>
      </c>
      <c r="L1865" s="91">
        <v>0</v>
      </c>
      <c r="M1865" s="91">
        <v>0</v>
      </c>
      <c r="N1865" s="98">
        <v>1</v>
      </c>
      <c r="O1865" s="99">
        <v>3761</v>
      </c>
    </row>
    <row r="1866" spans="1:15" ht="17">
      <c r="A1866" s="292"/>
      <c r="B1866" s="292"/>
      <c r="C1866" s="62" t="s">
        <v>6754</v>
      </c>
      <c r="D1866" s="62"/>
      <c r="E1866" s="97">
        <v>1</v>
      </c>
      <c r="F1866" s="91">
        <v>0</v>
      </c>
      <c r="G1866" s="91">
        <v>0</v>
      </c>
      <c r="H1866" s="91">
        <v>0</v>
      </c>
      <c r="I1866" s="91">
        <v>0</v>
      </c>
      <c r="J1866" s="92">
        <v>0</v>
      </c>
      <c r="K1866" s="91" t="s">
        <v>4218</v>
      </c>
      <c r="L1866" s="91">
        <v>0</v>
      </c>
      <c r="M1866" s="91">
        <v>0</v>
      </c>
      <c r="N1866" s="98">
        <v>1</v>
      </c>
      <c r="O1866" s="99">
        <v>3169</v>
      </c>
    </row>
    <row r="1867" spans="1:15" ht="34">
      <c r="A1867" s="292"/>
      <c r="B1867" s="292"/>
      <c r="C1867" s="62" t="s">
        <v>3609</v>
      </c>
      <c r="D1867" s="62"/>
      <c r="E1867" s="97">
        <v>1</v>
      </c>
      <c r="F1867" s="91">
        <v>0</v>
      </c>
      <c r="G1867" s="97">
        <v>1</v>
      </c>
      <c r="H1867" s="91">
        <v>0</v>
      </c>
      <c r="I1867" s="91">
        <v>0</v>
      </c>
      <c r="J1867" s="92">
        <v>0</v>
      </c>
      <c r="K1867" s="91">
        <v>0</v>
      </c>
      <c r="L1867" s="91">
        <v>0</v>
      </c>
      <c r="M1867" s="90">
        <v>1</v>
      </c>
      <c r="N1867" s="98">
        <v>1</v>
      </c>
      <c r="O1867" s="99">
        <v>9680</v>
      </c>
    </row>
    <row r="1868" spans="1:15" ht="51">
      <c r="A1868" s="292"/>
      <c r="B1868" s="292"/>
      <c r="C1868" s="62" t="s">
        <v>5927</v>
      </c>
      <c r="D1868" s="62"/>
      <c r="E1868" s="91">
        <v>0</v>
      </c>
      <c r="F1868" s="97">
        <v>2</v>
      </c>
      <c r="G1868" s="91">
        <v>0</v>
      </c>
      <c r="H1868" s="91">
        <v>0</v>
      </c>
      <c r="I1868" s="91">
        <v>0</v>
      </c>
      <c r="J1868" s="92">
        <v>0</v>
      </c>
      <c r="K1868" s="90">
        <v>1</v>
      </c>
      <c r="L1868" s="91">
        <v>0</v>
      </c>
      <c r="M1868" s="90">
        <v>1</v>
      </c>
      <c r="N1868" s="92">
        <v>0</v>
      </c>
      <c r="O1868" s="99">
        <v>14076</v>
      </c>
    </row>
    <row r="1869" spans="1:15" ht="17">
      <c r="A1869" s="292"/>
      <c r="B1869" s="292"/>
      <c r="C1869" s="62" t="s">
        <v>3611</v>
      </c>
      <c r="D1869" s="62"/>
      <c r="E1869" s="91">
        <v>0</v>
      </c>
      <c r="F1869" s="97">
        <v>2</v>
      </c>
      <c r="G1869" s="91">
        <v>0</v>
      </c>
      <c r="H1869" s="91">
        <v>0</v>
      </c>
      <c r="I1869" s="91">
        <v>0</v>
      </c>
      <c r="J1869" s="92">
        <v>0</v>
      </c>
      <c r="K1869" s="91">
        <v>0</v>
      </c>
      <c r="L1869" s="90">
        <v>2</v>
      </c>
      <c r="M1869" s="91">
        <v>0</v>
      </c>
      <c r="N1869" s="92">
        <v>0</v>
      </c>
      <c r="O1869" s="99">
        <v>4217</v>
      </c>
    </row>
    <row r="1870" spans="1:15" ht="51">
      <c r="A1870" s="292"/>
      <c r="B1870" s="292"/>
      <c r="C1870" s="62" t="s">
        <v>3613</v>
      </c>
      <c r="D1870" s="62"/>
      <c r="E1870" s="91">
        <v>0</v>
      </c>
      <c r="F1870" s="91">
        <v>0</v>
      </c>
      <c r="G1870" s="91">
        <v>0</v>
      </c>
      <c r="H1870" s="97">
        <v>1</v>
      </c>
      <c r="I1870" s="91">
        <v>0</v>
      </c>
      <c r="J1870" s="92">
        <v>0</v>
      </c>
      <c r="K1870" s="90">
        <v>1</v>
      </c>
      <c r="L1870" s="91">
        <v>0</v>
      </c>
      <c r="M1870" s="91">
        <v>0</v>
      </c>
      <c r="N1870" s="92">
        <v>0</v>
      </c>
      <c r="O1870" s="99">
        <v>62685</v>
      </c>
    </row>
    <row r="1871" spans="1:15" ht="17">
      <c r="A1871" s="292"/>
      <c r="B1871" s="292"/>
      <c r="C1871" s="62" t="s">
        <v>6755</v>
      </c>
      <c r="D1871" s="62"/>
      <c r="E1871" s="91">
        <v>0</v>
      </c>
      <c r="F1871" s="91">
        <v>0</v>
      </c>
      <c r="G1871" s="91">
        <v>0</v>
      </c>
      <c r="H1871" s="97">
        <v>1</v>
      </c>
      <c r="I1871" s="91">
        <v>0</v>
      </c>
      <c r="J1871" s="92">
        <v>0</v>
      </c>
      <c r="K1871" s="90">
        <v>1</v>
      </c>
      <c r="L1871" s="91">
        <v>0</v>
      </c>
      <c r="M1871" s="91">
        <v>0</v>
      </c>
      <c r="N1871" s="92">
        <v>0</v>
      </c>
      <c r="O1871" s="99">
        <v>23058</v>
      </c>
    </row>
    <row r="1872" spans="1:15" ht="17">
      <c r="A1872" s="292"/>
      <c r="B1872" s="292"/>
      <c r="C1872" s="62" t="s">
        <v>5929</v>
      </c>
      <c r="D1872" s="62"/>
      <c r="E1872" s="97">
        <v>1</v>
      </c>
      <c r="F1872" s="91">
        <v>0</v>
      </c>
      <c r="G1872" s="91">
        <v>0</v>
      </c>
      <c r="H1872" s="97">
        <v>2</v>
      </c>
      <c r="I1872" s="91">
        <v>0</v>
      </c>
      <c r="J1872" s="92">
        <v>0</v>
      </c>
      <c r="K1872" s="91">
        <v>0</v>
      </c>
      <c r="L1872" s="90">
        <v>2</v>
      </c>
      <c r="M1872" s="90">
        <v>1</v>
      </c>
      <c r="N1872" s="92">
        <v>0</v>
      </c>
      <c r="O1872" s="99">
        <v>26424</v>
      </c>
    </row>
    <row r="1873" spans="1:15" ht="34">
      <c r="A1873" s="292"/>
      <c r="B1873" s="292"/>
      <c r="C1873" s="62" t="s">
        <v>3615</v>
      </c>
      <c r="D1873" s="62"/>
      <c r="E1873" s="91">
        <v>0</v>
      </c>
      <c r="F1873" s="97">
        <v>1</v>
      </c>
      <c r="G1873" s="91">
        <v>0</v>
      </c>
      <c r="H1873" s="97">
        <v>1</v>
      </c>
      <c r="I1873" s="91">
        <v>0</v>
      </c>
      <c r="J1873" s="92">
        <v>0</v>
      </c>
      <c r="K1873" s="91">
        <v>0</v>
      </c>
      <c r="L1873" s="91">
        <v>0</v>
      </c>
      <c r="M1873" s="90">
        <v>2</v>
      </c>
      <c r="N1873" s="92">
        <v>0</v>
      </c>
      <c r="O1873" s="99">
        <v>14822</v>
      </c>
    </row>
    <row r="1874" spans="1:15" ht="17">
      <c r="A1874" s="292"/>
      <c r="B1874" s="292"/>
      <c r="C1874" s="62" t="s">
        <v>138</v>
      </c>
      <c r="D1874" s="62"/>
      <c r="E1874" s="91">
        <v>0</v>
      </c>
      <c r="F1874" s="91">
        <v>0</v>
      </c>
      <c r="G1874" s="97">
        <v>1</v>
      </c>
      <c r="H1874" s="91">
        <v>0</v>
      </c>
      <c r="I1874" s="91">
        <v>0</v>
      </c>
      <c r="J1874" s="92">
        <v>0</v>
      </c>
      <c r="K1874" s="91">
        <v>0</v>
      </c>
      <c r="L1874" s="91">
        <v>0</v>
      </c>
      <c r="M1874" s="91">
        <v>0</v>
      </c>
      <c r="N1874" s="98">
        <v>1</v>
      </c>
      <c r="O1874" s="99">
        <v>8578</v>
      </c>
    </row>
    <row r="1875" spans="1:15" ht="17">
      <c r="A1875" s="292"/>
      <c r="B1875" s="292"/>
      <c r="C1875" s="62" t="s">
        <v>3616</v>
      </c>
      <c r="D1875" s="62"/>
      <c r="E1875" s="97">
        <v>1</v>
      </c>
      <c r="F1875" s="91">
        <v>0</v>
      </c>
      <c r="G1875" s="91">
        <v>0</v>
      </c>
      <c r="H1875" s="91">
        <v>0</v>
      </c>
      <c r="I1875" s="91">
        <v>0</v>
      </c>
      <c r="J1875" s="92">
        <v>0</v>
      </c>
      <c r="K1875" s="90">
        <v>1</v>
      </c>
      <c r="L1875" s="91">
        <v>0</v>
      </c>
      <c r="M1875" s="91" t="s">
        <v>4218</v>
      </c>
      <c r="N1875" s="92" t="s">
        <v>4218</v>
      </c>
      <c r="O1875" s="99">
        <v>65316</v>
      </c>
    </row>
    <row r="1876" spans="1:15" ht="17">
      <c r="A1876" s="292"/>
      <c r="B1876" s="293"/>
      <c r="C1876" s="62" t="s">
        <v>3617</v>
      </c>
      <c r="D1876" s="62"/>
      <c r="E1876" s="97">
        <v>4</v>
      </c>
      <c r="F1876" s="91">
        <v>0</v>
      </c>
      <c r="G1876" s="97">
        <v>1</v>
      </c>
      <c r="H1876" s="97">
        <v>6</v>
      </c>
      <c r="I1876" s="91">
        <v>0</v>
      </c>
      <c r="J1876" s="92">
        <v>0</v>
      </c>
      <c r="K1876" s="90">
        <v>0</v>
      </c>
      <c r="L1876" s="90">
        <v>3</v>
      </c>
      <c r="M1876" s="90">
        <v>5</v>
      </c>
      <c r="N1876" s="98">
        <v>3</v>
      </c>
      <c r="O1876" s="99">
        <v>25136</v>
      </c>
    </row>
    <row r="1877" spans="1:15">
      <c r="A1877" s="292"/>
      <c r="B1877" s="296" t="s">
        <v>1951</v>
      </c>
      <c r="C1877" s="294"/>
      <c r="D1877" s="295"/>
      <c r="E1877" s="93">
        <v>4</v>
      </c>
      <c r="F1877" s="93">
        <v>1</v>
      </c>
      <c r="G1877" s="101">
        <v>0</v>
      </c>
      <c r="H1877" s="101">
        <v>0</v>
      </c>
      <c r="I1877" s="101">
        <v>0</v>
      </c>
      <c r="J1877" s="102">
        <v>0</v>
      </c>
      <c r="K1877" s="103"/>
      <c r="L1877" s="103"/>
      <c r="M1877" s="95"/>
      <c r="N1877" s="104"/>
      <c r="O1877" s="104"/>
    </row>
    <row r="1878" spans="1:15" ht="34">
      <c r="A1878" s="292"/>
      <c r="B1878" s="297"/>
      <c r="C1878" s="62" t="s">
        <v>6756</v>
      </c>
      <c r="D1878" s="62" t="s">
        <v>3142</v>
      </c>
      <c r="E1878" s="97">
        <v>3</v>
      </c>
      <c r="F1878" s="97">
        <v>1</v>
      </c>
      <c r="G1878" s="91">
        <v>0</v>
      </c>
      <c r="H1878" s="91">
        <v>0</v>
      </c>
      <c r="I1878" s="91">
        <v>0</v>
      </c>
      <c r="J1878" s="92">
        <v>0</v>
      </c>
      <c r="K1878" s="91">
        <v>0</v>
      </c>
      <c r="L1878" s="91">
        <v>0</v>
      </c>
      <c r="M1878" s="90">
        <v>4</v>
      </c>
      <c r="N1878" s="92">
        <v>0</v>
      </c>
      <c r="O1878" s="99">
        <v>66178</v>
      </c>
    </row>
    <row r="1879" spans="1:15" ht="51">
      <c r="A1879" s="292"/>
      <c r="B1879" s="298"/>
      <c r="C1879" s="62" t="s">
        <v>6757</v>
      </c>
      <c r="D1879" s="62"/>
      <c r="E1879" s="97">
        <v>1</v>
      </c>
      <c r="F1879" s="91">
        <v>0</v>
      </c>
      <c r="G1879" s="91">
        <v>0</v>
      </c>
      <c r="H1879" s="91">
        <v>0</v>
      </c>
      <c r="I1879" s="91">
        <v>0</v>
      </c>
      <c r="J1879" s="92">
        <v>0</v>
      </c>
      <c r="K1879" s="91">
        <v>0</v>
      </c>
      <c r="L1879" s="91">
        <v>0</v>
      </c>
      <c r="M1879" s="90">
        <v>1</v>
      </c>
      <c r="N1879" s="92">
        <v>0</v>
      </c>
      <c r="O1879" s="99">
        <v>16523</v>
      </c>
    </row>
    <row r="1880" spans="1:15">
      <c r="A1880" s="292"/>
      <c r="B1880" s="291" t="s">
        <v>1955</v>
      </c>
      <c r="C1880" s="294"/>
      <c r="D1880" s="295"/>
      <c r="E1880" s="93">
        <v>17</v>
      </c>
      <c r="F1880" s="93">
        <v>2</v>
      </c>
      <c r="G1880" s="93">
        <v>2</v>
      </c>
      <c r="H1880" s="101">
        <v>0</v>
      </c>
      <c r="I1880" s="101">
        <v>0</v>
      </c>
      <c r="J1880" s="94">
        <v>2</v>
      </c>
      <c r="K1880" s="95"/>
      <c r="L1880" s="95"/>
      <c r="M1880" s="95"/>
      <c r="N1880" s="96"/>
      <c r="O1880" s="96"/>
    </row>
    <row r="1881" spans="1:15" ht="17">
      <c r="A1881" s="292"/>
      <c r="B1881" s="292"/>
      <c r="C1881" s="62" t="s">
        <v>6758</v>
      </c>
      <c r="D1881" s="62"/>
      <c r="E1881" s="97">
        <v>2</v>
      </c>
      <c r="F1881" s="91">
        <v>0</v>
      </c>
      <c r="G1881" s="91">
        <v>0</v>
      </c>
      <c r="H1881" s="91">
        <v>0</v>
      </c>
      <c r="I1881" s="91">
        <v>0</v>
      </c>
      <c r="J1881" s="92">
        <v>0</v>
      </c>
      <c r="K1881" s="90">
        <v>1</v>
      </c>
      <c r="L1881" s="91">
        <v>0</v>
      </c>
      <c r="M1881" s="91">
        <v>0</v>
      </c>
      <c r="N1881" s="98">
        <v>1</v>
      </c>
      <c r="O1881" s="96"/>
    </row>
    <row r="1882" spans="1:15" ht="17">
      <c r="A1882" s="292"/>
      <c r="B1882" s="292"/>
      <c r="C1882" s="62" t="s">
        <v>49</v>
      </c>
      <c r="D1882" s="62"/>
      <c r="E1882" s="97">
        <v>1</v>
      </c>
      <c r="F1882" s="91">
        <v>0</v>
      </c>
      <c r="G1882" s="91">
        <v>0</v>
      </c>
      <c r="H1882" s="91">
        <v>0</v>
      </c>
      <c r="I1882" s="91">
        <v>0</v>
      </c>
      <c r="J1882" s="92">
        <v>0</v>
      </c>
      <c r="K1882" s="91">
        <v>0</v>
      </c>
      <c r="L1882" s="91">
        <v>0</v>
      </c>
      <c r="M1882" s="90">
        <v>1</v>
      </c>
      <c r="N1882" s="92">
        <v>0</v>
      </c>
      <c r="O1882" s="96"/>
    </row>
    <row r="1883" spans="1:15" ht="17">
      <c r="A1883" s="292"/>
      <c r="B1883" s="292"/>
      <c r="C1883" s="62" t="s">
        <v>2322</v>
      </c>
      <c r="D1883" s="62"/>
      <c r="E1883" s="97">
        <v>1</v>
      </c>
      <c r="F1883" s="91">
        <v>0</v>
      </c>
      <c r="G1883" s="91">
        <v>0</v>
      </c>
      <c r="H1883" s="91">
        <v>0</v>
      </c>
      <c r="I1883" s="91">
        <v>0</v>
      </c>
      <c r="J1883" s="92">
        <v>0</v>
      </c>
      <c r="K1883" s="91">
        <v>0</v>
      </c>
      <c r="L1883" s="91">
        <v>0</v>
      </c>
      <c r="M1883" s="91">
        <v>0</v>
      </c>
      <c r="N1883" s="98">
        <v>1</v>
      </c>
      <c r="O1883" s="96"/>
    </row>
    <row r="1884" spans="1:15" ht="17">
      <c r="A1884" s="292"/>
      <c r="B1884" s="292"/>
      <c r="C1884" s="62" t="s">
        <v>1960</v>
      </c>
      <c r="D1884" s="62"/>
      <c r="E1884" s="97">
        <v>1</v>
      </c>
      <c r="F1884" s="97">
        <v>1</v>
      </c>
      <c r="G1884" s="91">
        <v>0</v>
      </c>
      <c r="H1884" s="91">
        <v>0</v>
      </c>
      <c r="I1884" s="91">
        <v>0</v>
      </c>
      <c r="J1884" s="92">
        <v>0</v>
      </c>
      <c r="K1884" s="90">
        <v>1</v>
      </c>
      <c r="L1884" s="91">
        <v>0</v>
      </c>
      <c r="M1884" s="91">
        <v>0</v>
      </c>
      <c r="N1884" s="98">
        <v>1</v>
      </c>
      <c r="O1884" s="96"/>
    </row>
    <row r="1885" spans="1:15" ht="17">
      <c r="A1885" s="292"/>
      <c r="B1885" s="292"/>
      <c r="C1885" s="62" t="s">
        <v>3620</v>
      </c>
      <c r="D1885" s="62"/>
      <c r="E1885" s="97">
        <v>1</v>
      </c>
      <c r="F1885" s="91">
        <v>0</v>
      </c>
      <c r="G1885" s="91">
        <v>0</v>
      </c>
      <c r="H1885" s="91">
        <v>0</v>
      </c>
      <c r="I1885" s="91">
        <v>0</v>
      </c>
      <c r="J1885" s="92">
        <v>0</v>
      </c>
      <c r="K1885" s="91">
        <v>0</v>
      </c>
      <c r="L1885" s="91">
        <v>0</v>
      </c>
      <c r="M1885" s="90">
        <v>1</v>
      </c>
      <c r="N1885" s="92">
        <v>0</v>
      </c>
      <c r="O1885" s="96"/>
    </row>
    <row r="1886" spans="1:15" ht="17">
      <c r="A1886" s="292"/>
      <c r="B1886" s="292"/>
      <c r="C1886" s="62" t="s">
        <v>3621</v>
      </c>
      <c r="D1886" s="62"/>
      <c r="E1886" s="97">
        <v>1</v>
      </c>
      <c r="F1886" s="91">
        <v>0</v>
      </c>
      <c r="G1886" s="91">
        <v>0</v>
      </c>
      <c r="H1886" s="91">
        <v>0</v>
      </c>
      <c r="I1886" s="91">
        <v>0</v>
      </c>
      <c r="J1886" s="92">
        <v>0</v>
      </c>
      <c r="K1886" s="90">
        <v>1</v>
      </c>
      <c r="L1886" s="91">
        <v>0</v>
      </c>
      <c r="M1886" s="91">
        <v>0</v>
      </c>
      <c r="N1886" s="92">
        <v>0</v>
      </c>
      <c r="O1886" s="96"/>
    </row>
    <row r="1887" spans="1:15" ht="17">
      <c r="A1887" s="292"/>
      <c r="B1887" s="292"/>
      <c r="C1887" s="62" t="s">
        <v>2607</v>
      </c>
      <c r="D1887" s="62"/>
      <c r="E1887" s="97">
        <v>1</v>
      </c>
      <c r="F1887" s="91">
        <v>0</v>
      </c>
      <c r="G1887" s="91">
        <v>0</v>
      </c>
      <c r="H1887" s="91">
        <v>0</v>
      </c>
      <c r="I1887" s="91">
        <v>0</v>
      </c>
      <c r="J1887" s="92">
        <v>0</v>
      </c>
      <c r="K1887" s="91">
        <v>0</v>
      </c>
      <c r="L1887" s="91">
        <v>0</v>
      </c>
      <c r="M1887" s="90">
        <v>1</v>
      </c>
      <c r="N1887" s="92">
        <v>0</v>
      </c>
      <c r="O1887" s="96"/>
    </row>
    <row r="1888" spans="1:15" ht="17">
      <c r="A1888" s="292"/>
      <c r="B1888" s="292"/>
      <c r="C1888" s="62" t="s">
        <v>3578</v>
      </c>
      <c r="D1888" s="62"/>
      <c r="E1888" s="97">
        <v>1</v>
      </c>
      <c r="F1888" s="97">
        <v>1</v>
      </c>
      <c r="G1888" s="91">
        <v>0</v>
      </c>
      <c r="H1888" s="91">
        <v>0</v>
      </c>
      <c r="I1888" s="91">
        <v>0</v>
      </c>
      <c r="J1888" s="92">
        <v>0</v>
      </c>
      <c r="K1888" s="91">
        <v>0</v>
      </c>
      <c r="L1888" s="91">
        <v>0</v>
      </c>
      <c r="M1888" s="90">
        <v>1</v>
      </c>
      <c r="N1888" s="98">
        <v>1</v>
      </c>
      <c r="O1888" s="96"/>
    </row>
    <row r="1889" spans="1:15" ht="34">
      <c r="A1889" s="292"/>
      <c r="B1889" s="292"/>
      <c r="C1889" s="62" t="s">
        <v>2657</v>
      </c>
      <c r="D1889" s="62"/>
      <c r="E1889" s="97">
        <v>4</v>
      </c>
      <c r="F1889" s="91">
        <v>0</v>
      </c>
      <c r="G1889" s="91">
        <v>0</v>
      </c>
      <c r="H1889" s="91">
        <v>0</v>
      </c>
      <c r="I1889" s="91">
        <v>0</v>
      </c>
      <c r="J1889" s="92">
        <v>0</v>
      </c>
      <c r="K1889" s="90">
        <v>1</v>
      </c>
      <c r="L1889" s="91">
        <v>0</v>
      </c>
      <c r="M1889" s="90">
        <v>1</v>
      </c>
      <c r="N1889" s="98">
        <v>2</v>
      </c>
      <c r="O1889" s="96"/>
    </row>
    <row r="1890" spans="1:15" ht="17">
      <c r="A1890" s="292"/>
      <c r="B1890" s="292"/>
      <c r="C1890" s="62" t="s">
        <v>3623</v>
      </c>
      <c r="D1890" s="62"/>
      <c r="E1890" s="97">
        <v>1</v>
      </c>
      <c r="F1890" s="91">
        <v>0</v>
      </c>
      <c r="G1890" s="91">
        <v>0</v>
      </c>
      <c r="H1890" s="91">
        <v>0</v>
      </c>
      <c r="I1890" s="91">
        <v>0</v>
      </c>
      <c r="J1890" s="100">
        <v>1</v>
      </c>
      <c r="K1890" s="90">
        <v>1</v>
      </c>
      <c r="L1890" s="90">
        <v>1</v>
      </c>
      <c r="M1890" s="91">
        <v>0</v>
      </c>
      <c r="N1890" s="92">
        <v>0</v>
      </c>
      <c r="O1890" s="96"/>
    </row>
    <row r="1891" spans="1:15" ht="17">
      <c r="A1891" s="292"/>
      <c r="B1891" s="292"/>
      <c r="C1891" s="62" t="s">
        <v>2328</v>
      </c>
      <c r="D1891" s="62"/>
      <c r="E1891" s="97">
        <v>2</v>
      </c>
      <c r="F1891" s="91">
        <v>0</v>
      </c>
      <c r="G1891" s="97">
        <v>1</v>
      </c>
      <c r="H1891" s="91">
        <v>0</v>
      </c>
      <c r="I1891" s="91">
        <v>0</v>
      </c>
      <c r="J1891" s="92">
        <v>0</v>
      </c>
      <c r="K1891" s="90">
        <v>1</v>
      </c>
      <c r="L1891" s="90">
        <v>1</v>
      </c>
      <c r="M1891" s="90">
        <v>1</v>
      </c>
      <c r="N1891" s="92">
        <v>0</v>
      </c>
      <c r="O1891" s="96"/>
    </row>
    <row r="1892" spans="1:15" ht="17">
      <c r="A1892" s="292"/>
      <c r="B1892" s="292"/>
      <c r="C1892" s="62" t="s">
        <v>6759</v>
      </c>
      <c r="D1892" s="62"/>
      <c r="E1892" s="97">
        <v>1</v>
      </c>
      <c r="F1892" s="91">
        <v>0</v>
      </c>
      <c r="G1892" s="91">
        <v>0</v>
      </c>
      <c r="H1892" s="91">
        <v>0</v>
      </c>
      <c r="I1892" s="91">
        <v>0</v>
      </c>
      <c r="J1892" s="92">
        <v>0</v>
      </c>
      <c r="K1892" s="90">
        <v>1</v>
      </c>
      <c r="L1892" s="91">
        <v>0</v>
      </c>
      <c r="M1892" s="91">
        <v>0</v>
      </c>
      <c r="N1892" s="92">
        <v>0</v>
      </c>
      <c r="O1892" s="96"/>
    </row>
    <row r="1893" spans="1:15" ht="17">
      <c r="A1893" s="292"/>
      <c r="B1893" s="292"/>
      <c r="C1893" s="62" t="s">
        <v>3111</v>
      </c>
      <c r="D1893" s="62"/>
      <c r="E1893" s="91">
        <v>0</v>
      </c>
      <c r="F1893" s="91">
        <v>0</v>
      </c>
      <c r="G1893" s="97">
        <v>1</v>
      </c>
      <c r="H1893" s="91">
        <v>0</v>
      </c>
      <c r="I1893" s="91">
        <v>0</v>
      </c>
      <c r="J1893" s="92">
        <v>0</v>
      </c>
      <c r="K1893" s="90">
        <v>1</v>
      </c>
      <c r="L1893" s="91">
        <v>0</v>
      </c>
      <c r="M1893" s="91">
        <v>0</v>
      </c>
      <c r="N1893" s="92">
        <v>0</v>
      </c>
      <c r="O1893" s="96"/>
    </row>
    <row r="1894" spans="1:15" ht="17">
      <c r="A1894" s="292"/>
      <c r="B1894" s="293"/>
      <c r="C1894" s="62" t="s">
        <v>2696</v>
      </c>
      <c r="D1894" s="62"/>
      <c r="E1894" s="91">
        <v>0</v>
      </c>
      <c r="F1894" s="91">
        <v>0</v>
      </c>
      <c r="G1894" s="91">
        <v>0</v>
      </c>
      <c r="H1894" s="91">
        <v>0</v>
      </c>
      <c r="I1894" s="91">
        <v>0</v>
      </c>
      <c r="J1894" s="100">
        <v>1</v>
      </c>
      <c r="K1894" s="91">
        <v>0</v>
      </c>
      <c r="L1894" s="91">
        <v>0</v>
      </c>
      <c r="M1894" s="91">
        <v>0</v>
      </c>
      <c r="N1894" s="98">
        <v>1</v>
      </c>
      <c r="O1894" s="96"/>
    </row>
    <row r="1895" spans="1:15">
      <c r="A1895" s="292"/>
      <c r="B1895" s="291" t="s">
        <v>1963</v>
      </c>
      <c r="C1895" s="294"/>
      <c r="D1895" s="295"/>
      <c r="E1895" s="93">
        <v>13</v>
      </c>
      <c r="F1895" s="93">
        <v>16</v>
      </c>
      <c r="G1895" s="93">
        <v>7</v>
      </c>
      <c r="H1895" s="93">
        <v>4</v>
      </c>
      <c r="I1895" s="93">
        <v>1</v>
      </c>
      <c r="J1895" s="94">
        <v>1</v>
      </c>
      <c r="K1895" s="95"/>
      <c r="L1895" s="95"/>
      <c r="M1895" s="95"/>
      <c r="N1895" s="96"/>
      <c r="O1895" s="96"/>
    </row>
    <row r="1896" spans="1:15" ht="17">
      <c r="A1896" s="292"/>
      <c r="B1896" s="292"/>
      <c r="C1896" s="62" t="s">
        <v>3538</v>
      </c>
      <c r="D1896" s="62"/>
      <c r="E1896" s="97">
        <v>1</v>
      </c>
      <c r="F1896" s="91">
        <v>0</v>
      </c>
      <c r="G1896" s="91">
        <v>0</v>
      </c>
      <c r="H1896" s="91">
        <v>0</v>
      </c>
      <c r="I1896" s="91">
        <v>0</v>
      </c>
      <c r="J1896" s="92">
        <v>0</v>
      </c>
      <c r="K1896" s="91">
        <v>0</v>
      </c>
      <c r="L1896" s="90">
        <v>1</v>
      </c>
      <c r="M1896" s="91">
        <v>0</v>
      </c>
      <c r="N1896" s="92">
        <v>0</v>
      </c>
      <c r="O1896" s="96"/>
    </row>
    <row r="1897" spans="1:15" ht="17">
      <c r="A1897" s="292"/>
      <c r="B1897" s="292"/>
      <c r="C1897" s="62" t="s">
        <v>6760</v>
      </c>
      <c r="D1897" s="62"/>
      <c r="E1897" s="97">
        <v>1</v>
      </c>
      <c r="F1897" s="91">
        <v>0</v>
      </c>
      <c r="G1897" s="91">
        <v>0</v>
      </c>
      <c r="H1897" s="91">
        <v>0</v>
      </c>
      <c r="I1897" s="91">
        <v>0</v>
      </c>
      <c r="J1897" s="92">
        <v>0</v>
      </c>
      <c r="K1897" s="91">
        <v>0</v>
      </c>
      <c r="L1897" s="91">
        <v>0</v>
      </c>
      <c r="M1897" s="90">
        <v>1</v>
      </c>
      <c r="N1897" s="92">
        <v>0</v>
      </c>
      <c r="O1897" s="96"/>
    </row>
    <row r="1898" spans="1:15" ht="17">
      <c r="A1898" s="292"/>
      <c r="B1898" s="292"/>
      <c r="C1898" s="62" t="s">
        <v>3626</v>
      </c>
      <c r="D1898" s="62"/>
      <c r="E1898" s="91">
        <v>0</v>
      </c>
      <c r="F1898" s="97">
        <v>1</v>
      </c>
      <c r="G1898" s="91">
        <v>0</v>
      </c>
      <c r="H1898" s="91">
        <v>0</v>
      </c>
      <c r="I1898" s="91">
        <v>0</v>
      </c>
      <c r="J1898" s="92">
        <v>0</v>
      </c>
      <c r="K1898" s="90">
        <v>0</v>
      </c>
      <c r="L1898" s="91">
        <v>0</v>
      </c>
      <c r="M1898" s="91">
        <v>0</v>
      </c>
      <c r="N1898" s="98">
        <v>1</v>
      </c>
      <c r="O1898" s="96"/>
    </row>
    <row r="1899" spans="1:15" ht="17">
      <c r="A1899" s="292"/>
      <c r="B1899" s="292"/>
      <c r="C1899" s="62" t="s">
        <v>2436</v>
      </c>
      <c r="D1899" s="62"/>
      <c r="E1899" s="97">
        <v>1</v>
      </c>
      <c r="F1899" s="91">
        <v>0</v>
      </c>
      <c r="G1899" s="91">
        <v>0</v>
      </c>
      <c r="H1899" s="91">
        <v>0</v>
      </c>
      <c r="I1899" s="91">
        <v>0</v>
      </c>
      <c r="J1899" s="92">
        <v>0</v>
      </c>
      <c r="K1899" s="90">
        <v>0</v>
      </c>
      <c r="L1899" s="91">
        <v>0</v>
      </c>
      <c r="M1899" s="90">
        <v>1</v>
      </c>
      <c r="N1899" s="92">
        <v>0</v>
      </c>
      <c r="O1899" s="96"/>
    </row>
    <row r="1900" spans="1:15" ht="17">
      <c r="A1900" s="292"/>
      <c r="B1900" s="292"/>
      <c r="C1900" s="62" t="s">
        <v>3574</v>
      </c>
      <c r="D1900" s="62"/>
      <c r="E1900" s="97">
        <v>1</v>
      </c>
      <c r="F1900" s="91">
        <v>0</v>
      </c>
      <c r="G1900" s="91">
        <v>0</v>
      </c>
      <c r="H1900" s="97">
        <v>1</v>
      </c>
      <c r="I1900" s="91">
        <v>0</v>
      </c>
      <c r="J1900" s="92">
        <v>0</v>
      </c>
      <c r="K1900" s="91">
        <v>0</v>
      </c>
      <c r="L1900" s="91">
        <v>0</v>
      </c>
      <c r="M1900" s="90">
        <v>2</v>
      </c>
      <c r="N1900" s="92">
        <v>0</v>
      </c>
      <c r="O1900" s="96"/>
    </row>
    <row r="1901" spans="1:15" ht="17">
      <c r="A1901" s="292"/>
      <c r="B1901" s="292"/>
      <c r="C1901" s="62" t="s">
        <v>2395</v>
      </c>
      <c r="D1901" s="62"/>
      <c r="E1901" s="97">
        <v>1</v>
      </c>
      <c r="F1901" s="91">
        <v>0</v>
      </c>
      <c r="G1901" s="97">
        <v>1</v>
      </c>
      <c r="H1901" s="91">
        <v>0</v>
      </c>
      <c r="I1901" s="91">
        <v>0</v>
      </c>
      <c r="J1901" s="92">
        <v>0</v>
      </c>
      <c r="K1901" s="91">
        <v>0</v>
      </c>
      <c r="L1901" s="91">
        <v>0</v>
      </c>
      <c r="M1901" s="90">
        <v>2</v>
      </c>
      <c r="N1901" s="92">
        <v>0</v>
      </c>
      <c r="O1901" s="96"/>
    </row>
    <row r="1902" spans="1:15" ht="17">
      <c r="A1902" s="292"/>
      <c r="B1902" s="292"/>
      <c r="C1902" s="62" t="s">
        <v>3630</v>
      </c>
      <c r="D1902" s="62"/>
      <c r="E1902" s="97">
        <v>3</v>
      </c>
      <c r="F1902" s="91">
        <v>0</v>
      </c>
      <c r="G1902" s="91">
        <v>0</v>
      </c>
      <c r="H1902" s="91">
        <v>0</v>
      </c>
      <c r="I1902" s="91">
        <v>0</v>
      </c>
      <c r="J1902" s="92">
        <v>0</v>
      </c>
      <c r="K1902" s="91">
        <v>0</v>
      </c>
      <c r="L1902" s="91">
        <v>0</v>
      </c>
      <c r="M1902" s="90">
        <v>2</v>
      </c>
      <c r="N1902" s="98">
        <v>1</v>
      </c>
      <c r="O1902" s="96"/>
    </row>
    <row r="1903" spans="1:15" ht="17">
      <c r="A1903" s="292"/>
      <c r="B1903" s="292"/>
      <c r="C1903" s="62" t="s">
        <v>3127</v>
      </c>
      <c r="D1903" s="62"/>
      <c r="E1903" s="97">
        <v>1</v>
      </c>
      <c r="F1903" s="97">
        <v>1</v>
      </c>
      <c r="G1903" s="97">
        <v>1</v>
      </c>
      <c r="H1903" s="91">
        <v>0</v>
      </c>
      <c r="I1903" s="91">
        <v>0</v>
      </c>
      <c r="J1903" s="92">
        <v>0</v>
      </c>
      <c r="K1903" s="90">
        <v>1</v>
      </c>
      <c r="L1903" s="90">
        <v>2</v>
      </c>
      <c r="M1903" s="91">
        <v>0</v>
      </c>
      <c r="N1903" s="92">
        <v>0</v>
      </c>
      <c r="O1903" s="96"/>
    </row>
    <row r="1904" spans="1:15" ht="17">
      <c r="A1904" s="292"/>
      <c r="B1904" s="292"/>
      <c r="C1904" s="62" t="s">
        <v>5935</v>
      </c>
      <c r="D1904" s="62"/>
      <c r="E1904" s="91">
        <v>0</v>
      </c>
      <c r="F1904" s="97">
        <v>6</v>
      </c>
      <c r="G1904" s="91">
        <v>0</v>
      </c>
      <c r="H1904" s="91">
        <v>0</v>
      </c>
      <c r="I1904" s="97">
        <v>1</v>
      </c>
      <c r="J1904" s="100">
        <v>1</v>
      </c>
      <c r="K1904" s="90">
        <v>1</v>
      </c>
      <c r="L1904" s="90">
        <v>2</v>
      </c>
      <c r="M1904" s="90">
        <v>3</v>
      </c>
      <c r="N1904" s="98">
        <v>2</v>
      </c>
      <c r="O1904" s="96"/>
    </row>
    <row r="1905" spans="1:15" ht="17">
      <c r="A1905" s="292"/>
      <c r="B1905" s="292"/>
      <c r="C1905" s="62" t="s">
        <v>6174</v>
      </c>
      <c r="D1905" s="62"/>
      <c r="E1905" s="91">
        <v>0</v>
      </c>
      <c r="F1905" s="97">
        <v>1</v>
      </c>
      <c r="G1905" s="91">
        <v>0</v>
      </c>
      <c r="H1905" s="91">
        <v>0</v>
      </c>
      <c r="I1905" s="91">
        <v>0</v>
      </c>
      <c r="J1905" s="92">
        <v>0</v>
      </c>
      <c r="K1905" s="91">
        <v>0</v>
      </c>
      <c r="L1905" s="91">
        <v>0</v>
      </c>
      <c r="M1905" s="91">
        <v>0</v>
      </c>
      <c r="N1905" s="98">
        <v>1</v>
      </c>
      <c r="O1905" s="96"/>
    </row>
    <row r="1906" spans="1:15" ht="17">
      <c r="A1906" s="292"/>
      <c r="B1906" s="292"/>
      <c r="C1906" s="62" t="s">
        <v>3631</v>
      </c>
      <c r="D1906" s="62"/>
      <c r="E1906" s="97">
        <v>2</v>
      </c>
      <c r="F1906" s="97">
        <v>7</v>
      </c>
      <c r="G1906" s="97">
        <v>2</v>
      </c>
      <c r="H1906" s="91">
        <v>0</v>
      </c>
      <c r="I1906" s="91">
        <v>0</v>
      </c>
      <c r="J1906" s="92">
        <v>0</v>
      </c>
      <c r="K1906" s="91">
        <v>0</v>
      </c>
      <c r="L1906" s="90">
        <v>2</v>
      </c>
      <c r="M1906" s="90">
        <v>7</v>
      </c>
      <c r="N1906" s="98">
        <v>2</v>
      </c>
      <c r="O1906" s="96"/>
    </row>
    <row r="1907" spans="1:15" ht="17">
      <c r="A1907" s="292"/>
      <c r="B1907" s="292"/>
      <c r="C1907" s="62" t="s">
        <v>3824</v>
      </c>
      <c r="D1907" s="62"/>
      <c r="E1907" s="91">
        <v>0</v>
      </c>
      <c r="F1907" s="91">
        <v>0</v>
      </c>
      <c r="G1907" s="91">
        <v>0</v>
      </c>
      <c r="H1907" s="97">
        <v>1</v>
      </c>
      <c r="I1907" s="91">
        <v>0</v>
      </c>
      <c r="J1907" s="92">
        <v>0</v>
      </c>
      <c r="K1907" s="90">
        <v>1</v>
      </c>
      <c r="L1907" s="91">
        <v>0</v>
      </c>
      <c r="M1907" s="91">
        <v>0</v>
      </c>
      <c r="N1907" s="92">
        <v>0</v>
      </c>
      <c r="O1907" s="96"/>
    </row>
    <row r="1908" spans="1:15" ht="17">
      <c r="A1908" s="292"/>
      <c r="B1908" s="292"/>
      <c r="C1908" s="62" t="s">
        <v>2712</v>
      </c>
      <c r="D1908" s="62"/>
      <c r="E1908" s="97">
        <v>1</v>
      </c>
      <c r="F1908" s="91">
        <v>0</v>
      </c>
      <c r="G1908" s="91">
        <v>0</v>
      </c>
      <c r="H1908" s="91">
        <v>0</v>
      </c>
      <c r="I1908" s="91">
        <v>0</v>
      </c>
      <c r="J1908" s="92">
        <v>0</v>
      </c>
      <c r="K1908" s="91">
        <v>0</v>
      </c>
      <c r="L1908" s="91">
        <v>0</v>
      </c>
      <c r="M1908" s="90">
        <v>1</v>
      </c>
      <c r="N1908" s="92">
        <v>0</v>
      </c>
      <c r="O1908" s="96"/>
    </row>
    <row r="1909" spans="1:15" ht="17">
      <c r="A1909" s="292"/>
      <c r="B1909" s="292"/>
      <c r="C1909" s="62" t="s">
        <v>131</v>
      </c>
      <c r="D1909" s="62"/>
      <c r="E1909" s="91">
        <v>0</v>
      </c>
      <c r="F1909" s="91">
        <v>0</v>
      </c>
      <c r="G1909" s="97">
        <v>3</v>
      </c>
      <c r="H1909" s="97">
        <v>2</v>
      </c>
      <c r="I1909" s="91">
        <v>0</v>
      </c>
      <c r="J1909" s="92">
        <v>0</v>
      </c>
      <c r="K1909" s="90">
        <v>1</v>
      </c>
      <c r="L1909" s="91">
        <v>0</v>
      </c>
      <c r="M1909" s="90">
        <v>2</v>
      </c>
      <c r="N1909" s="98">
        <v>2</v>
      </c>
      <c r="O1909" s="96"/>
    </row>
    <row r="1910" spans="1:15" ht="17">
      <c r="A1910" s="292"/>
      <c r="B1910" s="293"/>
      <c r="C1910" s="62" t="s">
        <v>3634</v>
      </c>
      <c r="D1910" s="62"/>
      <c r="E1910" s="97">
        <v>1</v>
      </c>
      <c r="F1910" s="91">
        <v>0</v>
      </c>
      <c r="G1910" s="91">
        <v>0</v>
      </c>
      <c r="H1910" s="91">
        <v>0</v>
      </c>
      <c r="I1910" s="91">
        <v>0</v>
      </c>
      <c r="J1910" s="92">
        <v>0</v>
      </c>
      <c r="K1910" s="91">
        <v>0</v>
      </c>
      <c r="L1910" s="91">
        <v>0</v>
      </c>
      <c r="M1910" s="90">
        <v>1</v>
      </c>
      <c r="N1910" s="92" t="s">
        <v>4218</v>
      </c>
      <c r="O1910" s="96"/>
    </row>
    <row r="1911" spans="1:15">
      <c r="A1911" s="292"/>
      <c r="B1911" s="291" t="s">
        <v>2259</v>
      </c>
      <c r="C1911" s="294"/>
      <c r="D1911" s="295"/>
      <c r="E1911" s="93">
        <v>5</v>
      </c>
      <c r="F1911" s="93">
        <v>1</v>
      </c>
      <c r="G1911" s="93">
        <v>1</v>
      </c>
      <c r="H1911" s="101">
        <v>0</v>
      </c>
      <c r="I1911" s="101">
        <v>0</v>
      </c>
      <c r="J1911" s="102">
        <v>0</v>
      </c>
      <c r="K1911" s="95"/>
      <c r="L1911" s="95"/>
      <c r="M1911" s="95"/>
      <c r="N1911" s="104"/>
      <c r="O1911" s="104"/>
    </row>
    <row r="1912" spans="1:15" ht="85">
      <c r="A1912" s="292"/>
      <c r="B1912" s="292"/>
      <c r="C1912" s="62" t="s">
        <v>6761</v>
      </c>
      <c r="D1912" s="62"/>
      <c r="E1912" s="97">
        <v>3</v>
      </c>
      <c r="F1912" s="91">
        <v>0</v>
      </c>
      <c r="G1912" s="97">
        <v>1</v>
      </c>
      <c r="H1912" s="91">
        <v>0</v>
      </c>
      <c r="I1912" s="91">
        <v>0</v>
      </c>
      <c r="J1912" s="92">
        <v>0</v>
      </c>
      <c r="K1912" s="90">
        <v>3</v>
      </c>
      <c r="L1912" s="91" t="s">
        <v>4218</v>
      </c>
      <c r="M1912" s="90">
        <v>1</v>
      </c>
      <c r="N1912" s="92" t="s">
        <v>4218</v>
      </c>
      <c r="O1912" s="96"/>
    </row>
    <row r="1913" spans="1:15" ht="68">
      <c r="A1913" s="293"/>
      <c r="B1913" s="293"/>
      <c r="C1913" s="62" t="s">
        <v>3635</v>
      </c>
      <c r="D1913" s="62"/>
      <c r="E1913" s="97">
        <v>2</v>
      </c>
      <c r="F1913" s="97">
        <v>1</v>
      </c>
      <c r="G1913" s="91">
        <v>0</v>
      </c>
      <c r="H1913" s="91">
        <v>0</v>
      </c>
      <c r="I1913" s="91">
        <v>0</v>
      </c>
      <c r="J1913" s="92">
        <v>0</v>
      </c>
      <c r="K1913" s="90">
        <v>1</v>
      </c>
      <c r="L1913" s="90">
        <v>1</v>
      </c>
      <c r="M1913" s="90">
        <v>1</v>
      </c>
      <c r="N1913" s="92">
        <v>0</v>
      </c>
      <c r="O1913" s="96"/>
    </row>
    <row r="1914" spans="1:15" ht="17">
      <c r="A1914" s="282" t="s">
        <v>113</v>
      </c>
      <c r="B1914" s="285" t="s">
        <v>1904</v>
      </c>
      <c r="C1914" s="287"/>
      <c r="D1914" s="286"/>
      <c r="E1914" s="77">
        <v>4</v>
      </c>
      <c r="F1914" s="77">
        <v>1</v>
      </c>
      <c r="G1914" s="77">
        <v>2</v>
      </c>
      <c r="H1914" s="77">
        <v>1</v>
      </c>
      <c r="I1914" s="77" t="s">
        <v>6213</v>
      </c>
      <c r="J1914" s="78" t="s">
        <v>6213</v>
      </c>
      <c r="K1914" s="77"/>
      <c r="L1914" s="77"/>
      <c r="M1914" s="77"/>
      <c r="N1914" s="78"/>
      <c r="O1914" s="81"/>
    </row>
    <row r="1915" spans="1:15" ht="17">
      <c r="A1915" s="283"/>
      <c r="B1915" s="282" t="s">
        <v>1905</v>
      </c>
      <c r="C1915" s="285"/>
      <c r="D1915" s="286"/>
      <c r="E1915" s="77">
        <v>4</v>
      </c>
      <c r="F1915" s="77">
        <v>1</v>
      </c>
      <c r="G1915" s="77">
        <v>1</v>
      </c>
      <c r="H1915" s="77">
        <v>1</v>
      </c>
      <c r="I1915" s="77" t="s">
        <v>6213</v>
      </c>
      <c r="J1915" s="78" t="s">
        <v>6213</v>
      </c>
      <c r="K1915" s="77"/>
      <c r="L1915" s="77"/>
      <c r="M1915" s="77"/>
      <c r="N1915" s="78"/>
      <c r="O1915" s="81"/>
    </row>
    <row r="1916" spans="1:15" ht="17">
      <c r="A1916" s="283"/>
      <c r="B1916" s="283"/>
      <c r="C1916" s="83" t="s">
        <v>6762</v>
      </c>
      <c r="D1916" s="83"/>
      <c r="E1916" s="84" t="s">
        <v>6213</v>
      </c>
      <c r="F1916" s="84" t="s">
        <v>6213</v>
      </c>
      <c r="G1916" s="84">
        <v>1</v>
      </c>
      <c r="H1916" s="84" t="s">
        <v>6213</v>
      </c>
      <c r="I1916" s="84" t="s">
        <v>6213</v>
      </c>
      <c r="J1916" s="85" t="s">
        <v>6213</v>
      </c>
      <c r="K1916" s="84">
        <v>1</v>
      </c>
      <c r="L1916" s="84">
        <v>0</v>
      </c>
      <c r="M1916" s="84">
        <v>0</v>
      </c>
      <c r="N1916" s="85">
        <v>0</v>
      </c>
      <c r="O1916" s="86">
        <v>1186</v>
      </c>
    </row>
    <row r="1917" spans="1:15" ht="17">
      <c r="A1917" s="283"/>
      <c r="B1917" s="283"/>
      <c r="C1917" s="83" t="s">
        <v>3659</v>
      </c>
      <c r="D1917" s="83"/>
      <c r="E1917" s="84">
        <v>3</v>
      </c>
      <c r="F1917" s="84">
        <v>1</v>
      </c>
      <c r="G1917" s="84" t="s">
        <v>6213</v>
      </c>
      <c r="H1917" s="84">
        <v>1</v>
      </c>
      <c r="I1917" s="84" t="s">
        <v>6213</v>
      </c>
      <c r="J1917" s="85" t="s">
        <v>6213</v>
      </c>
      <c r="K1917" s="84">
        <v>4</v>
      </c>
      <c r="L1917" s="84">
        <v>1</v>
      </c>
      <c r="M1917" s="84">
        <v>0</v>
      </c>
      <c r="N1917" s="85">
        <v>0</v>
      </c>
      <c r="O1917" s="86">
        <v>663661</v>
      </c>
    </row>
    <row r="1918" spans="1:15" ht="17">
      <c r="A1918" s="283"/>
      <c r="B1918" s="284"/>
      <c r="C1918" s="83" t="s">
        <v>3668</v>
      </c>
      <c r="D1918" s="83"/>
      <c r="E1918" s="84">
        <v>1</v>
      </c>
      <c r="F1918" s="84" t="s">
        <v>6213</v>
      </c>
      <c r="G1918" s="84" t="s">
        <v>6213</v>
      </c>
      <c r="H1918" s="84" t="s">
        <v>6213</v>
      </c>
      <c r="I1918" s="84" t="s">
        <v>6213</v>
      </c>
      <c r="J1918" s="85" t="s">
        <v>6213</v>
      </c>
      <c r="K1918" s="84">
        <v>1</v>
      </c>
      <c r="L1918" s="84">
        <v>0</v>
      </c>
      <c r="M1918" s="84">
        <v>0</v>
      </c>
      <c r="N1918" s="85">
        <v>0</v>
      </c>
      <c r="O1918" s="86">
        <v>402166</v>
      </c>
    </row>
    <row r="1919" spans="1:15" ht="17">
      <c r="A1919" s="283"/>
      <c r="B1919" s="282" t="s">
        <v>1963</v>
      </c>
      <c r="C1919" s="285"/>
      <c r="D1919" s="286"/>
      <c r="E1919" s="77" t="s">
        <v>6213</v>
      </c>
      <c r="F1919" s="77" t="s">
        <v>6213</v>
      </c>
      <c r="G1919" s="77">
        <v>1</v>
      </c>
      <c r="H1919" s="77" t="s">
        <v>6213</v>
      </c>
      <c r="I1919" s="77" t="s">
        <v>6213</v>
      </c>
      <c r="J1919" s="78" t="s">
        <v>6213</v>
      </c>
      <c r="K1919" s="77"/>
      <c r="L1919" s="79"/>
      <c r="M1919" s="79"/>
      <c r="N1919" s="80"/>
      <c r="O1919" s="81"/>
    </row>
    <row r="1920" spans="1:15" ht="17">
      <c r="A1920" s="284"/>
      <c r="B1920" s="284"/>
      <c r="C1920" s="83" t="s">
        <v>2443</v>
      </c>
      <c r="D1920" s="83"/>
      <c r="E1920" s="84" t="s">
        <v>6213</v>
      </c>
      <c r="F1920" s="84" t="s">
        <v>6213</v>
      </c>
      <c r="G1920" s="84">
        <v>1</v>
      </c>
      <c r="H1920" s="84" t="s">
        <v>6213</v>
      </c>
      <c r="I1920" s="84" t="s">
        <v>6213</v>
      </c>
      <c r="J1920" s="85" t="s">
        <v>6213</v>
      </c>
      <c r="K1920" s="84">
        <v>1</v>
      </c>
      <c r="L1920" s="84">
        <v>0</v>
      </c>
      <c r="M1920" s="84">
        <v>0</v>
      </c>
      <c r="N1920" s="85">
        <v>0</v>
      </c>
      <c r="O1920" s="86"/>
    </row>
    <row r="1921" spans="1:15">
      <c r="A1921" s="282" t="s">
        <v>114</v>
      </c>
      <c r="B1921" s="285" t="s">
        <v>1904</v>
      </c>
      <c r="C1921" s="287"/>
      <c r="D1921" s="286"/>
      <c r="E1921" s="77">
        <v>203</v>
      </c>
      <c r="F1921" s="77">
        <v>30</v>
      </c>
      <c r="G1921" s="77">
        <v>34</v>
      </c>
      <c r="H1921" s="77">
        <v>6</v>
      </c>
      <c r="I1921" s="77">
        <v>2</v>
      </c>
      <c r="J1921" s="78">
        <v>11</v>
      </c>
      <c r="K1921" s="77"/>
      <c r="L1921" s="77"/>
      <c r="M1921" s="77"/>
      <c r="N1921" s="78"/>
      <c r="O1921" s="81"/>
    </row>
    <row r="1922" spans="1:15">
      <c r="A1922" s="283"/>
      <c r="B1922" s="282" t="s">
        <v>1905</v>
      </c>
      <c r="C1922" s="285"/>
      <c r="D1922" s="286"/>
      <c r="E1922" s="77">
        <v>179</v>
      </c>
      <c r="F1922" s="77">
        <v>27</v>
      </c>
      <c r="G1922" s="77">
        <v>29</v>
      </c>
      <c r="H1922" s="77">
        <v>6</v>
      </c>
      <c r="I1922" s="77">
        <v>2</v>
      </c>
      <c r="J1922" s="78">
        <v>9</v>
      </c>
      <c r="K1922" s="77"/>
      <c r="L1922" s="77"/>
      <c r="M1922" s="77"/>
      <c r="N1922" s="78"/>
      <c r="O1922" s="81"/>
    </row>
    <row r="1923" spans="1:15" ht="17">
      <c r="A1923" s="283"/>
      <c r="B1923" s="283"/>
      <c r="C1923" s="83" t="s">
        <v>2020</v>
      </c>
      <c r="D1923" s="83"/>
      <c r="E1923" s="84">
        <v>1</v>
      </c>
      <c r="F1923" s="84" t="s">
        <v>6213</v>
      </c>
      <c r="G1923" s="84" t="s">
        <v>6213</v>
      </c>
      <c r="H1923" s="84" t="s">
        <v>6213</v>
      </c>
      <c r="I1923" s="84" t="s">
        <v>6213</v>
      </c>
      <c r="J1923" s="85" t="s">
        <v>6213</v>
      </c>
      <c r="K1923" s="84">
        <v>0</v>
      </c>
      <c r="L1923" s="84">
        <v>0</v>
      </c>
      <c r="M1923" s="84">
        <v>1</v>
      </c>
      <c r="N1923" s="85">
        <v>0</v>
      </c>
      <c r="O1923" s="86">
        <v>55926</v>
      </c>
    </row>
    <row r="1924" spans="1:15" ht="17">
      <c r="A1924" s="283"/>
      <c r="B1924" s="283"/>
      <c r="C1924" s="83" t="s">
        <v>5958</v>
      </c>
      <c r="D1924" s="83"/>
      <c r="E1924" s="84">
        <v>2</v>
      </c>
      <c r="F1924" s="84" t="s">
        <v>6213</v>
      </c>
      <c r="G1924" s="84">
        <v>2</v>
      </c>
      <c r="H1924" s="84" t="s">
        <v>6213</v>
      </c>
      <c r="I1924" s="84" t="s">
        <v>6213</v>
      </c>
      <c r="J1924" s="85" t="s">
        <v>6213</v>
      </c>
      <c r="K1924" s="84">
        <v>3</v>
      </c>
      <c r="L1924" s="84">
        <v>1</v>
      </c>
      <c r="M1924" s="84">
        <v>0</v>
      </c>
      <c r="N1924" s="85">
        <v>0</v>
      </c>
      <c r="O1924" s="86">
        <v>10076</v>
      </c>
    </row>
    <row r="1925" spans="1:15" ht="17">
      <c r="A1925" s="283"/>
      <c r="B1925" s="283"/>
      <c r="C1925" s="83" t="s">
        <v>6763</v>
      </c>
      <c r="D1925" s="83"/>
      <c r="E1925" s="84">
        <v>1</v>
      </c>
      <c r="F1925" s="84">
        <v>1</v>
      </c>
      <c r="G1925" s="84" t="s">
        <v>6213</v>
      </c>
      <c r="H1925" s="84" t="s">
        <v>6213</v>
      </c>
      <c r="I1925" s="84" t="s">
        <v>6213</v>
      </c>
      <c r="J1925" s="85" t="s">
        <v>6213</v>
      </c>
      <c r="K1925" s="84">
        <v>0</v>
      </c>
      <c r="L1925" s="84">
        <v>2</v>
      </c>
      <c r="M1925" s="84">
        <v>0</v>
      </c>
      <c r="N1925" s="85">
        <v>0</v>
      </c>
      <c r="O1925" s="86">
        <v>100085</v>
      </c>
    </row>
    <row r="1926" spans="1:15" ht="17">
      <c r="A1926" s="283"/>
      <c r="B1926" s="283"/>
      <c r="C1926" s="83" t="s">
        <v>3677</v>
      </c>
      <c r="D1926" s="83"/>
      <c r="E1926" s="84">
        <v>5</v>
      </c>
      <c r="F1926" s="84">
        <v>7</v>
      </c>
      <c r="G1926" s="84" t="s">
        <v>6213</v>
      </c>
      <c r="H1926" s="84">
        <v>1</v>
      </c>
      <c r="I1926" s="84" t="s">
        <v>6213</v>
      </c>
      <c r="J1926" s="85" t="s">
        <v>6213</v>
      </c>
      <c r="K1926" s="84">
        <v>4</v>
      </c>
      <c r="L1926" s="84">
        <v>1</v>
      </c>
      <c r="M1926" s="84">
        <v>4</v>
      </c>
      <c r="N1926" s="85">
        <v>4</v>
      </c>
      <c r="O1926" s="86">
        <v>103485</v>
      </c>
    </row>
    <row r="1927" spans="1:15" ht="17">
      <c r="A1927" s="283"/>
      <c r="B1927" s="283"/>
      <c r="C1927" s="83" t="s">
        <v>6764</v>
      </c>
      <c r="D1927" s="83"/>
      <c r="E1927" s="84">
        <v>1</v>
      </c>
      <c r="F1927" s="84" t="s">
        <v>6213</v>
      </c>
      <c r="G1927" s="84" t="s">
        <v>6213</v>
      </c>
      <c r="H1927" s="84" t="s">
        <v>6213</v>
      </c>
      <c r="I1927" s="84" t="s">
        <v>6213</v>
      </c>
      <c r="J1927" s="85" t="s">
        <v>6213</v>
      </c>
      <c r="K1927" s="84">
        <v>0</v>
      </c>
      <c r="L1927" s="84">
        <v>0</v>
      </c>
      <c r="M1927" s="84">
        <v>1</v>
      </c>
      <c r="N1927" s="85">
        <v>0</v>
      </c>
      <c r="O1927" s="86">
        <v>2202</v>
      </c>
    </row>
    <row r="1928" spans="1:15" ht="17">
      <c r="A1928" s="283"/>
      <c r="B1928" s="283"/>
      <c r="C1928" s="83" t="s">
        <v>3679</v>
      </c>
      <c r="D1928" s="83"/>
      <c r="E1928" s="84">
        <v>1</v>
      </c>
      <c r="F1928" s="84" t="s">
        <v>6213</v>
      </c>
      <c r="G1928" s="84" t="s">
        <v>6213</v>
      </c>
      <c r="H1928" s="84" t="s">
        <v>6213</v>
      </c>
      <c r="I1928" s="84" t="s">
        <v>6213</v>
      </c>
      <c r="J1928" s="85" t="s">
        <v>6213</v>
      </c>
      <c r="K1928" s="84">
        <v>0</v>
      </c>
      <c r="L1928" s="84">
        <v>1</v>
      </c>
      <c r="M1928" s="84">
        <v>0</v>
      </c>
      <c r="N1928" s="85">
        <v>0</v>
      </c>
      <c r="O1928" s="86">
        <v>19032</v>
      </c>
    </row>
    <row r="1929" spans="1:15" ht="17">
      <c r="A1929" s="283"/>
      <c r="B1929" s="283"/>
      <c r="C1929" s="83" t="s">
        <v>6765</v>
      </c>
      <c r="D1929" s="83"/>
      <c r="E1929" s="84">
        <v>1</v>
      </c>
      <c r="F1929" s="84" t="s">
        <v>6213</v>
      </c>
      <c r="G1929" s="84">
        <v>1</v>
      </c>
      <c r="H1929" s="84" t="s">
        <v>6213</v>
      </c>
      <c r="I1929" s="84" t="s">
        <v>6213</v>
      </c>
      <c r="J1929" s="85" t="s">
        <v>6213</v>
      </c>
      <c r="K1929" s="84">
        <v>0</v>
      </c>
      <c r="L1929" s="84">
        <v>0</v>
      </c>
      <c r="M1929" s="84">
        <v>2</v>
      </c>
      <c r="N1929" s="85">
        <v>0</v>
      </c>
      <c r="O1929" s="86">
        <v>16403</v>
      </c>
    </row>
    <row r="1930" spans="1:15" ht="17">
      <c r="A1930" s="283"/>
      <c r="B1930" s="283"/>
      <c r="C1930" s="83" t="s">
        <v>3680</v>
      </c>
      <c r="D1930" s="83"/>
      <c r="E1930" s="84">
        <v>1</v>
      </c>
      <c r="F1930" s="84" t="s">
        <v>6213</v>
      </c>
      <c r="G1930" s="84" t="s">
        <v>6213</v>
      </c>
      <c r="H1930" s="84" t="s">
        <v>6213</v>
      </c>
      <c r="I1930" s="84" t="s">
        <v>6213</v>
      </c>
      <c r="J1930" s="85" t="s">
        <v>6213</v>
      </c>
      <c r="K1930" s="84">
        <v>0</v>
      </c>
      <c r="L1930" s="84">
        <v>0</v>
      </c>
      <c r="M1930" s="84">
        <v>1</v>
      </c>
      <c r="N1930" s="85">
        <v>0</v>
      </c>
      <c r="O1930" s="86">
        <v>59375</v>
      </c>
    </row>
    <row r="1931" spans="1:15" ht="17">
      <c r="A1931" s="283"/>
      <c r="B1931" s="283"/>
      <c r="C1931" s="83" t="s">
        <v>4148</v>
      </c>
      <c r="D1931" s="83"/>
      <c r="E1931" s="84">
        <v>1</v>
      </c>
      <c r="F1931" s="84" t="s">
        <v>6213</v>
      </c>
      <c r="G1931" s="84" t="s">
        <v>6213</v>
      </c>
      <c r="H1931" s="84" t="s">
        <v>6213</v>
      </c>
      <c r="I1931" s="84" t="s">
        <v>6213</v>
      </c>
      <c r="J1931" s="85" t="s">
        <v>6213</v>
      </c>
      <c r="K1931" s="84">
        <v>0</v>
      </c>
      <c r="L1931" s="84">
        <v>0</v>
      </c>
      <c r="M1931" s="84">
        <v>0</v>
      </c>
      <c r="N1931" s="85">
        <v>1</v>
      </c>
      <c r="O1931" s="86">
        <v>10556</v>
      </c>
    </row>
    <row r="1932" spans="1:15" ht="17">
      <c r="A1932" s="283"/>
      <c r="B1932" s="283"/>
      <c r="C1932" s="83" t="s">
        <v>3681</v>
      </c>
      <c r="D1932" s="83"/>
      <c r="E1932" s="84">
        <v>2</v>
      </c>
      <c r="F1932" s="84">
        <v>1</v>
      </c>
      <c r="G1932" s="84">
        <v>1</v>
      </c>
      <c r="H1932" s="84" t="s">
        <v>6213</v>
      </c>
      <c r="I1932" s="84" t="s">
        <v>6213</v>
      </c>
      <c r="J1932" s="85" t="s">
        <v>6213</v>
      </c>
      <c r="K1932" s="84">
        <v>2</v>
      </c>
      <c r="L1932" s="84">
        <v>1</v>
      </c>
      <c r="M1932" s="84">
        <v>1</v>
      </c>
      <c r="N1932" s="85">
        <v>0</v>
      </c>
      <c r="O1932" s="86">
        <v>17265</v>
      </c>
    </row>
    <row r="1933" spans="1:15" ht="17">
      <c r="A1933" s="283"/>
      <c r="B1933" s="283"/>
      <c r="C1933" s="83" t="s">
        <v>6766</v>
      </c>
      <c r="D1933" s="83"/>
      <c r="E1933" s="84">
        <v>29</v>
      </c>
      <c r="F1933" s="84">
        <v>6</v>
      </c>
      <c r="G1933" s="84">
        <v>3</v>
      </c>
      <c r="H1933" s="84">
        <v>3</v>
      </c>
      <c r="I1933" s="84" t="s">
        <v>6213</v>
      </c>
      <c r="J1933" s="85">
        <v>2</v>
      </c>
      <c r="K1933" s="84">
        <v>11</v>
      </c>
      <c r="L1933" s="84">
        <v>14</v>
      </c>
      <c r="M1933" s="84">
        <v>14</v>
      </c>
      <c r="N1933" s="85">
        <v>4</v>
      </c>
      <c r="O1933" s="86">
        <v>174513</v>
      </c>
    </row>
    <row r="1934" spans="1:15" ht="17">
      <c r="A1934" s="283"/>
      <c r="B1934" s="283"/>
      <c r="C1934" s="83" t="s">
        <v>3682</v>
      </c>
      <c r="D1934" s="83"/>
      <c r="E1934" s="84">
        <v>2</v>
      </c>
      <c r="F1934" s="84" t="s">
        <v>6213</v>
      </c>
      <c r="G1934" s="84" t="s">
        <v>6213</v>
      </c>
      <c r="H1934" s="84" t="s">
        <v>6213</v>
      </c>
      <c r="I1934" s="84" t="s">
        <v>6213</v>
      </c>
      <c r="J1934" s="85" t="s">
        <v>6213</v>
      </c>
      <c r="K1934" s="84">
        <v>1</v>
      </c>
      <c r="L1934" s="84">
        <v>0</v>
      </c>
      <c r="M1934" s="84">
        <v>1</v>
      </c>
      <c r="N1934" s="85">
        <v>0</v>
      </c>
      <c r="O1934" s="86">
        <v>26065</v>
      </c>
    </row>
    <row r="1935" spans="1:15" ht="17">
      <c r="A1935" s="283"/>
      <c r="B1935" s="283"/>
      <c r="C1935" s="83" t="s">
        <v>5796</v>
      </c>
      <c r="D1935" s="83"/>
      <c r="E1935" s="84">
        <v>2</v>
      </c>
      <c r="F1935" s="84" t="s">
        <v>6213</v>
      </c>
      <c r="G1935" s="84" t="s">
        <v>6213</v>
      </c>
      <c r="H1935" s="84" t="s">
        <v>6213</v>
      </c>
      <c r="I1935" s="84" t="s">
        <v>6213</v>
      </c>
      <c r="J1935" s="85" t="s">
        <v>6213</v>
      </c>
      <c r="K1935" s="84">
        <v>0</v>
      </c>
      <c r="L1935" s="84">
        <v>1</v>
      </c>
      <c r="M1935" s="84">
        <v>0</v>
      </c>
      <c r="N1935" s="85">
        <v>1</v>
      </c>
      <c r="O1935" s="86">
        <v>12418</v>
      </c>
    </row>
    <row r="1936" spans="1:15" ht="17">
      <c r="A1936" s="283"/>
      <c r="B1936" s="283"/>
      <c r="C1936" s="83" t="s">
        <v>5959</v>
      </c>
      <c r="D1936" s="83"/>
      <c r="E1936" s="84">
        <v>1</v>
      </c>
      <c r="F1936" s="84" t="s">
        <v>6213</v>
      </c>
      <c r="G1936" s="84" t="s">
        <v>6213</v>
      </c>
      <c r="H1936" s="84" t="s">
        <v>6213</v>
      </c>
      <c r="I1936" s="84" t="s">
        <v>6213</v>
      </c>
      <c r="J1936" s="85" t="s">
        <v>6213</v>
      </c>
      <c r="K1936" s="84">
        <v>1</v>
      </c>
      <c r="L1936" s="84">
        <v>0</v>
      </c>
      <c r="M1936" s="84">
        <v>0</v>
      </c>
      <c r="N1936" s="85">
        <v>0</v>
      </c>
      <c r="O1936" s="86">
        <v>109767</v>
      </c>
    </row>
    <row r="1937" spans="1:15" ht="17">
      <c r="A1937" s="283"/>
      <c r="B1937" s="283"/>
      <c r="C1937" s="83" t="s">
        <v>3684</v>
      </c>
      <c r="D1937" s="83"/>
      <c r="E1937" s="84">
        <v>1</v>
      </c>
      <c r="F1937" s="84" t="s">
        <v>6213</v>
      </c>
      <c r="G1937" s="84" t="s">
        <v>6213</v>
      </c>
      <c r="H1937" s="84" t="s">
        <v>6213</v>
      </c>
      <c r="I1937" s="84" t="s">
        <v>6213</v>
      </c>
      <c r="J1937" s="85" t="s">
        <v>6213</v>
      </c>
      <c r="K1937" s="84">
        <v>0</v>
      </c>
      <c r="L1937" s="84">
        <v>0</v>
      </c>
      <c r="M1937" s="84">
        <v>1</v>
      </c>
      <c r="N1937" s="85">
        <v>0</v>
      </c>
      <c r="O1937" s="86">
        <v>17896</v>
      </c>
    </row>
    <row r="1938" spans="1:15" ht="19">
      <c r="A1938" s="283"/>
      <c r="B1938" s="283"/>
      <c r="C1938" s="83" t="s">
        <v>7425</v>
      </c>
      <c r="D1938" s="83"/>
      <c r="E1938" s="84">
        <v>6</v>
      </c>
      <c r="F1938" s="84" t="s">
        <v>6213</v>
      </c>
      <c r="G1938" s="84">
        <v>2</v>
      </c>
      <c r="H1938" s="84" t="s">
        <v>6213</v>
      </c>
      <c r="I1938" s="84" t="s">
        <v>6213</v>
      </c>
      <c r="J1938" s="85">
        <v>1</v>
      </c>
      <c r="K1938" s="84">
        <v>3</v>
      </c>
      <c r="L1938" s="84">
        <v>1</v>
      </c>
      <c r="M1938" s="84">
        <v>1</v>
      </c>
      <c r="N1938" s="85">
        <v>3</v>
      </c>
      <c r="O1938" s="86">
        <v>111146</v>
      </c>
    </row>
    <row r="1939" spans="1:15" ht="17">
      <c r="A1939" s="283"/>
      <c r="B1939" s="283"/>
      <c r="C1939" s="83" t="s">
        <v>3685</v>
      </c>
      <c r="D1939" s="83"/>
      <c r="E1939" s="84">
        <v>2</v>
      </c>
      <c r="F1939" s="84" t="s">
        <v>6213</v>
      </c>
      <c r="G1939" s="84" t="s">
        <v>6213</v>
      </c>
      <c r="H1939" s="84" t="s">
        <v>6213</v>
      </c>
      <c r="I1939" s="84" t="s">
        <v>6213</v>
      </c>
      <c r="J1939" s="85" t="s">
        <v>6213</v>
      </c>
      <c r="K1939" s="84">
        <v>0</v>
      </c>
      <c r="L1939" s="84">
        <v>2</v>
      </c>
      <c r="M1939" s="84">
        <v>0</v>
      </c>
      <c r="N1939" s="85">
        <v>0</v>
      </c>
      <c r="O1939" s="86">
        <v>7863</v>
      </c>
    </row>
    <row r="1940" spans="1:15" ht="17">
      <c r="A1940" s="283"/>
      <c r="B1940" s="283"/>
      <c r="C1940" s="83" t="s">
        <v>5777</v>
      </c>
      <c r="D1940" s="83"/>
      <c r="E1940" s="84" t="s">
        <v>6213</v>
      </c>
      <c r="F1940" s="84">
        <v>1</v>
      </c>
      <c r="G1940" s="84" t="s">
        <v>6213</v>
      </c>
      <c r="H1940" s="84" t="s">
        <v>6213</v>
      </c>
      <c r="I1940" s="84" t="s">
        <v>6213</v>
      </c>
      <c r="J1940" s="85">
        <v>1</v>
      </c>
      <c r="K1940" s="84">
        <v>0</v>
      </c>
      <c r="L1940" s="84">
        <v>0</v>
      </c>
      <c r="M1940" s="84">
        <v>0</v>
      </c>
      <c r="N1940" s="85">
        <v>2</v>
      </c>
      <c r="O1940" s="86">
        <v>3615</v>
      </c>
    </row>
    <row r="1941" spans="1:15" ht="17">
      <c r="A1941" s="283"/>
      <c r="B1941" s="283"/>
      <c r="C1941" s="83" t="s">
        <v>6767</v>
      </c>
      <c r="D1941" s="83"/>
      <c r="E1941" s="84">
        <v>1</v>
      </c>
      <c r="F1941" s="84" t="s">
        <v>6213</v>
      </c>
      <c r="G1941" s="84" t="s">
        <v>6213</v>
      </c>
      <c r="H1941" s="84" t="s">
        <v>6213</v>
      </c>
      <c r="I1941" s="84" t="s">
        <v>6213</v>
      </c>
      <c r="J1941" s="85" t="s">
        <v>6213</v>
      </c>
      <c r="K1941" s="84">
        <v>0</v>
      </c>
      <c r="L1941" s="84">
        <v>1</v>
      </c>
      <c r="M1941" s="84">
        <v>0</v>
      </c>
      <c r="N1941" s="85">
        <v>0</v>
      </c>
      <c r="O1941" s="86">
        <v>40087</v>
      </c>
    </row>
    <row r="1942" spans="1:15" ht="17">
      <c r="A1942" s="283"/>
      <c r="B1942" s="283"/>
      <c r="C1942" s="83" t="s">
        <v>5960</v>
      </c>
      <c r="D1942" s="83"/>
      <c r="E1942" s="84">
        <v>2</v>
      </c>
      <c r="F1942" s="84" t="s">
        <v>6213</v>
      </c>
      <c r="G1942" s="84">
        <v>1</v>
      </c>
      <c r="H1942" s="84" t="s">
        <v>6213</v>
      </c>
      <c r="I1942" s="84" t="s">
        <v>6213</v>
      </c>
      <c r="J1942" s="85" t="s">
        <v>6213</v>
      </c>
      <c r="K1942" s="84">
        <v>2</v>
      </c>
      <c r="L1942" s="84">
        <v>0</v>
      </c>
      <c r="M1942" s="84">
        <v>0</v>
      </c>
      <c r="N1942" s="85">
        <v>1</v>
      </c>
      <c r="O1942" s="86">
        <v>22693</v>
      </c>
    </row>
    <row r="1943" spans="1:15" ht="17">
      <c r="A1943" s="283"/>
      <c r="B1943" s="283"/>
      <c r="C1943" s="83" t="s">
        <v>6768</v>
      </c>
      <c r="D1943" s="83"/>
      <c r="E1943" s="84">
        <v>4</v>
      </c>
      <c r="F1943" s="84" t="s">
        <v>6213</v>
      </c>
      <c r="G1943" s="84" t="s">
        <v>6213</v>
      </c>
      <c r="H1943" s="84">
        <v>1</v>
      </c>
      <c r="I1943" s="84" t="s">
        <v>6213</v>
      </c>
      <c r="J1943" s="85">
        <v>1</v>
      </c>
      <c r="K1943" s="84">
        <v>0</v>
      </c>
      <c r="L1943" s="84">
        <v>0</v>
      </c>
      <c r="M1943" s="84">
        <v>2</v>
      </c>
      <c r="N1943" s="85">
        <v>4</v>
      </c>
      <c r="O1943" s="86">
        <v>13674</v>
      </c>
    </row>
    <row r="1944" spans="1:15" ht="17">
      <c r="A1944" s="283"/>
      <c r="B1944" s="283"/>
      <c r="C1944" s="83" t="s">
        <v>5961</v>
      </c>
      <c r="D1944" s="83"/>
      <c r="E1944" s="84">
        <v>3</v>
      </c>
      <c r="F1944" s="84" t="s">
        <v>6213</v>
      </c>
      <c r="G1944" s="84" t="s">
        <v>6213</v>
      </c>
      <c r="H1944" s="84" t="s">
        <v>6213</v>
      </c>
      <c r="I1944" s="84" t="s">
        <v>6213</v>
      </c>
      <c r="J1944" s="85" t="s">
        <v>6213</v>
      </c>
      <c r="K1944" s="84">
        <v>0</v>
      </c>
      <c r="L1944" s="84">
        <v>0</v>
      </c>
      <c r="M1944" s="84">
        <v>1</v>
      </c>
      <c r="N1944" s="85">
        <v>2</v>
      </c>
      <c r="O1944" s="86">
        <v>40171</v>
      </c>
    </row>
    <row r="1945" spans="1:15" ht="17">
      <c r="A1945" s="283"/>
      <c r="B1945" s="283"/>
      <c r="C1945" s="83" t="s">
        <v>5962</v>
      </c>
      <c r="D1945" s="83"/>
      <c r="E1945" s="84">
        <v>6</v>
      </c>
      <c r="F1945" s="84" t="s">
        <v>6213</v>
      </c>
      <c r="G1945" s="84" t="s">
        <v>6213</v>
      </c>
      <c r="H1945" s="84" t="s">
        <v>6213</v>
      </c>
      <c r="I1945" s="84" t="s">
        <v>6213</v>
      </c>
      <c r="J1945" s="85" t="s">
        <v>6213</v>
      </c>
      <c r="K1945" s="84">
        <v>1</v>
      </c>
      <c r="L1945" s="84">
        <v>0</v>
      </c>
      <c r="M1945" s="84">
        <v>4</v>
      </c>
      <c r="N1945" s="85">
        <v>1</v>
      </c>
      <c r="O1945" s="86">
        <v>9275</v>
      </c>
    </row>
    <row r="1946" spans="1:15" ht="17">
      <c r="A1946" s="283"/>
      <c r="B1946" s="283"/>
      <c r="C1946" s="83" t="s">
        <v>3686</v>
      </c>
      <c r="D1946" s="83"/>
      <c r="E1946" s="84">
        <v>2</v>
      </c>
      <c r="F1946" s="84" t="s">
        <v>6213</v>
      </c>
      <c r="G1946" s="84">
        <v>1</v>
      </c>
      <c r="H1946" s="84" t="s">
        <v>6213</v>
      </c>
      <c r="I1946" s="84" t="s">
        <v>6213</v>
      </c>
      <c r="J1946" s="85" t="s">
        <v>6213</v>
      </c>
      <c r="K1946" s="84">
        <v>0</v>
      </c>
      <c r="L1946" s="84">
        <v>1</v>
      </c>
      <c r="M1946" s="84">
        <v>2</v>
      </c>
      <c r="N1946" s="85">
        <v>0</v>
      </c>
      <c r="O1946" s="86">
        <v>35040</v>
      </c>
    </row>
    <row r="1947" spans="1:15" ht="17">
      <c r="A1947" s="283"/>
      <c r="B1947" s="283"/>
      <c r="C1947" s="83" t="s">
        <v>2831</v>
      </c>
      <c r="D1947" s="83"/>
      <c r="E1947" s="84">
        <v>1</v>
      </c>
      <c r="F1947" s="84" t="s">
        <v>6213</v>
      </c>
      <c r="G1947" s="84" t="s">
        <v>6213</v>
      </c>
      <c r="H1947" s="84" t="s">
        <v>6213</v>
      </c>
      <c r="I1947" s="84" t="s">
        <v>6213</v>
      </c>
      <c r="J1947" s="85" t="s">
        <v>6213</v>
      </c>
      <c r="K1947" s="84">
        <v>0</v>
      </c>
      <c r="L1947" s="84">
        <v>1</v>
      </c>
      <c r="M1947" s="84">
        <v>0</v>
      </c>
      <c r="N1947" s="85">
        <v>0</v>
      </c>
      <c r="O1947" s="86">
        <v>84016</v>
      </c>
    </row>
    <row r="1948" spans="1:15" ht="17">
      <c r="A1948" s="283"/>
      <c r="B1948" s="283"/>
      <c r="C1948" s="83" t="s">
        <v>3687</v>
      </c>
      <c r="D1948" s="83"/>
      <c r="E1948" s="84" t="s">
        <v>6213</v>
      </c>
      <c r="F1948" s="84" t="s">
        <v>6213</v>
      </c>
      <c r="G1948" s="84">
        <v>1</v>
      </c>
      <c r="H1948" s="84" t="s">
        <v>6213</v>
      </c>
      <c r="I1948" s="84" t="s">
        <v>6213</v>
      </c>
      <c r="J1948" s="85" t="s">
        <v>6213</v>
      </c>
      <c r="K1948" s="84">
        <v>0</v>
      </c>
      <c r="L1948" s="84">
        <v>0</v>
      </c>
      <c r="M1948" s="84">
        <v>0</v>
      </c>
      <c r="N1948" s="85">
        <v>1</v>
      </c>
      <c r="O1948" s="86">
        <v>9351</v>
      </c>
    </row>
    <row r="1949" spans="1:15" ht="17">
      <c r="A1949" s="283"/>
      <c r="B1949" s="283"/>
      <c r="C1949" s="83" t="s">
        <v>2500</v>
      </c>
      <c r="D1949" s="83"/>
      <c r="E1949" s="84">
        <v>1</v>
      </c>
      <c r="F1949" s="84" t="s">
        <v>6213</v>
      </c>
      <c r="G1949" s="84" t="s">
        <v>6213</v>
      </c>
      <c r="H1949" s="84" t="s">
        <v>6213</v>
      </c>
      <c r="I1949" s="84" t="s">
        <v>6213</v>
      </c>
      <c r="J1949" s="85" t="s">
        <v>6213</v>
      </c>
      <c r="K1949" s="84">
        <v>0</v>
      </c>
      <c r="L1949" s="84">
        <v>1</v>
      </c>
      <c r="M1949" s="84">
        <v>0</v>
      </c>
      <c r="N1949" s="85">
        <v>0</v>
      </c>
      <c r="O1949" s="86">
        <v>10708</v>
      </c>
    </row>
    <row r="1950" spans="1:15" ht="17">
      <c r="A1950" s="283"/>
      <c r="B1950" s="283"/>
      <c r="C1950" s="83" t="s">
        <v>6769</v>
      </c>
      <c r="D1950" s="83"/>
      <c r="E1950" s="84">
        <v>1</v>
      </c>
      <c r="F1950" s="84" t="s">
        <v>6213</v>
      </c>
      <c r="G1950" s="84" t="s">
        <v>6213</v>
      </c>
      <c r="H1950" s="84" t="s">
        <v>6213</v>
      </c>
      <c r="I1950" s="84" t="s">
        <v>6213</v>
      </c>
      <c r="J1950" s="85" t="s">
        <v>6213</v>
      </c>
      <c r="K1950" s="84">
        <v>0</v>
      </c>
      <c r="L1950" s="84">
        <v>0</v>
      </c>
      <c r="M1950" s="84">
        <v>1</v>
      </c>
      <c r="N1950" s="85">
        <v>0</v>
      </c>
      <c r="O1950" s="86">
        <v>3647</v>
      </c>
    </row>
    <row r="1951" spans="1:15" ht="17">
      <c r="A1951" s="283"/>
      <c r="B1951" s="283"/>
      <c r="C1951" s="83" t="s">
        <v>6770</v>
      </c>
      <c r="D1951" s="83"/>
      <c r="E1951" s="84">
        <v>1</v>
      </c>
      <c r="F1951" s="84" t="s">
        <v>6213</v>
      </c>
      <c r="G1951" s="84" t="s">
        <v>6213</v>
      </c>
      <c r="H1951" s="84" t="s">
        <v>6213</v>
      </c>
      <c r="I1951" s="84" t="s">
        <v>6213</v>
      </c>
      <c r="J1951" s="85" t="s">
        <v>6213</v>
      </c>
      <c r="K1951" s="84">
        <v>0</v>
      </c>
      <c r="L1951" s="84">
        <v>0</v>
      </c>
      <c r="M1951" s="84">
        <v>1</v>
      </c>
      <c r="N1951" s="85">
        <v>0</v>
      </c>
      <c r="O1951" s="86">
        <v>24081</v>
      </c>
    </row>
    <row r="1952" spans="1:15" ht="17">
      <c r="A1952" s="283"/>
      <c r="B1952" s="283"/>
      <c r="C1952" s="83" t="s">
        <v>3688</v>
      </c>
      <c r="D1952" s="83"/>
      <c r="E1952" s="84">
        <v>2</v>
      </c>
      <c r="F1952" s="84" t="s">
        <v>6213</v>
      </c>
      <c r="G1952" s="84" t="s">
        <v>6213</v>
      </c>
      <c r="H1952" s="84" t="s">
        <v>6213</v>
      </c>
      <c r="I1952" s="84" t="s">
        <v>6213</v>
      </c>
      <c r="J1952" s="85" t="s">
        <v>6213</v>
      </c>
      <c r="K1952" s="84">
        <v>2</v>
      </c>
      <c r="L1952" s="84">
        <v>0</v>
      </c>
      <c r="M1952" s="84">
        <v>0</v>
      </c>
      <c r="N1952" s="85">
        <v>0</v>
      </c>
      <c r="O1952" s="86">
        <v>10950</v>
      </c>
    </row>
    <row r="1953" spans="1:15" ht="19">
      <c r="A1953" s="283"/>
      <c r="B1953" s="283"/>
      <c r="C1953" s="83" t="s">
        <v>7426</v>
      </c>
      <c r="D1953" s="83"/>
      <c r="E1953" s="84">
        <v>4</v>
      </c>
      <c r="F1953" s="84" t="s">
        <v>6213</v>
      </c>
      <c r="G1953" s="84">
        <v>1</v>
      </c>
      <c r="H1953" s="84" t="s">
        <v>6213</v>
      </c>
      <c r="I1953" s="84" t="s">
        <v>6213</v>
      </c>
      <c r="J1953" s="85" t="s">
        <v>6213</v>
      </c>
      <c r="K1953" s="84">
        <v>0</v>
      </c>
      <c r="L1953" s="84">
        <v>3</v>
      </c>
      <c r="M1953" s="84">
        <v>0</v>
      </c>
      <c r="N1953" s="85">
        <v>1</v>
      </c>
      <c r="O1953" s="86">
        <v>9778</v>
      </c>
    </row>
    <row r="1954" spans="1:15" ht="17">
      <c r="A1954" s="283"/>
      <c r="B1954" s="283"/>
      <c r="C1954" s="83" t="s">
        <v>3689</v>
      </c>
      <c r="D1954" s="83"/>
      <c r="E1954" s="84">
        <v>2</v>
      </c>
      <c r="F1954" s="84" t="s">
        <v>6213</v>
      </c>
      <c r="G1954" s="84" t="s">
        <v>6213</v>
      </c>
      <c r="H1954" s="84" t="s">
        <v>6213</v>
      </c>
      <c r="I1954" s="84" t="s">
        <v>6213</v>
      </c>
      <c r="J1954" s="85" t="s">
        <v>6213</v>
      </c>
      <c r="K1954" s="84">
        <v>0</v>
      </c>
      <c r="L1954" s="84">
        <v>0</v>
      </c>
      <c r="M1954" s="84">
        <v>0</v>
      </c>
      <c r="N1954" s="85">
        <v>2</v>
      </c>
      <c r="O1954" s="86">
        <v>10952</v>
      </c>
    </row>
    <row r="1955" spans="1:15" ht="17">
      <c r="A1955" s="283"/>
      <c r="B1955" s="283"/>
      <c r="C1955" s="83" t="s">
        <v>3690</v>
      </c>
      <c r="D1955" s="83"/>
      <c r="E1955" s="84">
        <v>5</v>
      </c>
      <c r="F1955" s="84" t="s">
        <v>6213</v>
      </c>
      <c r="G1955" s="84" t="s">
        <v>6213</v>
      </c>
      <c r="H1955" s="84" t="s">
        <v>6213</v>
      </c>
      <c r="I1955" s="84" t="s">
        <v>6213</v>
      </c>
      <c r="J1955" s="85">
        <v>2</v>
      </c>
      <c r="K1955" s="84">
        <v>1</v>
      </c>
      <c r="L1955" s="84">
        <v>3</v>
      </c>
      <c r="M1955" s="84">
        <v>3</v>
      </c>
      <c r="N1955" s="85">
        <v>0</v>
      </c>
      <c r="O1955" s="86">
        <v>37892</v>
      </c>
    </row>
    <row r="1956" spans="1:15" ht="17">
      <c r="A1956" s="283"/>
      <c r="B1956" s="283"/>
      <c r="C1956" s="83" t="s">
        <v>3691</v>
      </c>
      <c r="D1956" s="83"/>
      <c r="E1956" s="84" t="s">
        <v>6213</v>
      </c>
      <c r="F1956" s="84" t="s">
        <v>6213</v>
      </c>
      <c r="G1956" s="84" t="s">
        <v>6213</v>
      </c>
      <c r="H1956" s="84">
        <v>1</v>
      </c>
      <c r="I1956" s="84" t="s">
        <v>6213</v>
      </c>
      <c r="J1956" s="85" t="s">
        <v>6213</v>
      </c>
      <c r="K1956" s="84">
        <v>0</v>
      </c>
      <c r="L1956" s="84">
        <v>1</v>
      </c>
      <c r="M1956" s="84">
        <v>0</v>
      </c>
      <c r="N1956" s="85">
        <v>0</v>
      </c>
      <c r="O1956" s="86">
        <v>16804</v>
      </c>
    </row>
    <row r="1957" spans="1:15" ht="17">
      <c r="A1957" s="283"/>
      <c r="B1957" s="283"/>
      <c r="C1957" s="83" t="s">
        <v>6771</v>
      </c>
      <c r="D1957" s="83"/>
      <c r="E1957" s="84">
        <v>1</v>
      </c>
      <c r="F1957" s="84" t="s">
        <v>6213</v>
      </c>
      <c r="G1957" s="84" t="s">
        <v>6213</v>
      </c>
      <c r="H1957" s="84" t="s">
        <v>6213</v>
      </c>
      <c r="I1957" s="84" t="s">
        <v>6213</v>
      </c>
      <c r="J1957" s="85" t="s">
        <v>6213</v>
      </c>
      <c r="K1957" s="84">
        <v>1</v>
      </c>
      <c r="L1957" s="84">
        <v>0</v>
      </c>
      <c r="M1957" s="84">
        <v>0</v>
      </c>
      <c r="N1957" s="85">
        <v>0</v>
      </c>
      <c r="O1957" s="86">
        <v>4680</v>
      </c>
    </row>
    <row r="1958" spans="1:15" ht="19">
      <c r="A1958" s="283"/>
      <c r="B1958" s="283"/>
      <c r="C1958" s="83" t="s">
        <v>7427</v>
      </c>
      <c r="D1958" s="83"/>
      <c r="E1958" s="84">
        <v>28</v>
      </c>
      <c r="F1958" s="84">
        <v>2</v>
      </c>
      <c r="G1958" s="84">
        <v>9</v>
      </c>
      <c r="H1958" s="84" t="s">
        <v>6213</v>
      </c>
      <c r="I1958" s="84">
        <v>1</v>
      </c>
      <c r="J1958" s="85" t="s">
        <v>6213</v>
      </c>
      <c r="K1958" s="84">
        <v>8</v>
      </c>
      <c r="L1958" s="84">
        <v>10</v>
      </c>
      <c r="M1958" s="84">
        <v>10</v>
      </c>
      <c r="N1958" s="85">
        <v>10</v>
      </c>
      <c r="O1958" s="86">
        <v>662941</v>
      </c>
    </row>
    <row r="1959" spans="1:15" ht="19">
      <c r="A1959" s="283"/>
      <c r="B1959" s="283"/>
      <c r="C1959" s="83" t="s">
        <v>7428</v>
      </c>
      <c r="D1959" s="83"/>
      <c r="E1959" s="84">
        <v>1</v>
      </c>
      <c r="F1959" s="84" t="s">
        <v>6213</v>
      </c>
      <c r="G1959" s="84">
        <v>1</v>
      </c>
      <c r="H1959" s="84" t="s">
        <v>6213</v>
      </c>
      <c r="I1959" s="84" t="s">
        <v>6213</v>
      </c>
      <c r="J1959" s="85" t="s">
        <v>6213</v>
      </c>
      <c r="K1959" s="84">
        <v>0</v>
      </c>
      <c r="L1959" s="84">
        <v>0</v>
      </c>
      <c r="M1959" s="84">
        <v>0</v>
      </c>
      <c r="N1959" s="85">
        <v>1</v>
      </c>
      <c r="O1959" s="86">
        <v>2021</v>
      </c>
    </row>
    <row r="1960" spans="1:15" ht="17">
      <c r="A1960" s="283"/>
      <c r="B1960" s="283"/>
      <c r="C1960" s="83" t="s">
        <v>3692</v>
      </c>
      <c r="D1960" s="83"/>
      <c r="E1960" s="84">
        <v>1</v>
      </c>
      <c r="F1960" s="84">
        <v>1</v>
      </c>
      <c r="G1960" s="84" t="s">
        <v>6213</v>
      </c>
      <c r="H1960" s="84" t="s">
        <v>6213</v>
      </c>
      <c r="I1960" s="84" t="s">
        <v>6213</v>
      </c>
      <c r="J1960" s="85" t="s">
        <v>6213</v>
      </c>
      <c r="K1960" s="84">
        <v>0</v>
      </c>
      <c r="L1960" s="84">
        <v>2</v>
      </c>
      <c r="M1960" s="84">
        <v>0</v>
      </c>
      <c r="N1960" s="85">
        <v>0</v>
      </c>
      <c r="O1960" s="86">
        <v>4111</v>
      </c>
    </row>
    <row r="1961" spans="1:15" ht="17">
      <c r="A1961" s="283"/>
      <c r="B1961" s="283"/>
      <c r="C1961" s="83" t="s">
        <v>3693</v>
      </c>
      <c r="D1961" s="83"/>
      <c r="E1961" s="84">
        <v>1</v>
      </c>
      <c r="F1961" s="84" t="s">
        <v>6213</v>
      </c>
      <c r="G1961" s="84" t="s">
        <v>6213</v>
      </c>
      <c r="H1961" s="84" t="s">
        <v>6213</v>
      </c>
      <c r="I1961" s="84" t="s">
        <v>6213</v>
      </c>
      <c r="J1961" s="85" t="s">
        <v>6213</v>
      </c>
      <c r="K1961" s="84">
        <v>0</v>
      </c>
      <c r="L1961" s="84">
        <v>1</v>
      </c>
      <c r="M1961" s="84">
        <v>0</v>
      </c>
      <c r="N1961" s="85">
        <v>0</v>
      </c>
      <c r="O1961" s="86">
        <v>23551</v>
      </c>
    </row>
    <row r="1962" spans="1:15" ht="19">
      <c r="A1962" s="283"/>
      <c r="B1962" s="283"/>
      <c r="C1962" s="83" t="s">
        <v>7348</v>
      </c>
      <c r="D1962" s="83"/>
      <c r="E1962" s="84">
        <v>21</v>
      </c>
      <c r="F1962" s="84">
        <v>2</v>
      </c>
      <c r="G1962" s="84">
        <v>5</v>
      </c>
      <c r="H1962" s="84" t="s">
        <v>6213</v>
      </c>
      <c r="I1962" s="84" t="s">
        <v>6213</v>
      </c>
      <c r="J1962" s="85">
        <v>2</v>
      </c>
      <c r="K1962" s="84">
        <v>6</v>
      </c>
      <c r="L1962" s="84">
        <v>9</v>
      </c>
      <c r="M1962" s="84">
        <v>8</v>
      </c>
      <c r="N1962" s="85">
        <v>6</v>
      </c>
      <c r="O1962" s="86">
        <v>176632</v>
      </c>
    </row>
    <row r="1963" spans="1:15" ht="17">
      <c r="A1963" s="283"/>
      <c r="B1963" s="283"/>
      <c r="C1963" s="83" t="s">
        <v>3694</v>
      </c>
      <c r="D1963" s="83"/>
      <c r="E1963" s="84">
        <v>2</v>
      </c>
      <c r="F1963" s="84" t="s">
        <v>6213</v>
      </c>
      <c r="G1963" s="84" t="s">
        <v>6213</v>
      </c>
      <c r="H1963" s="84" t="s">
        <v>6213</v>
      </c>
      <c r="I1963" s="84" t="s">
        <v>6213</v>
      </c>
      <c r="J1963" s="85" t="s">
        <v>6213</v>
      </c>
      <c r="K1963" s="84">
        <v>1</v>
      </c>
      <c r="L1963" s="84">
        <v>1</v>
      </c>
      <c r="M1963" s="84">
        <v>0</v>
      </c>
      <c r="N1963" s="85">
        <v>0</v>
      </c>
      <c r="O1963" s="86">
        <v>20052</v>
      </c>
    </row>
    <row r="1964" spans="1:15" ht="17">
      <c r="A1964" s="283"/>
      <c r="B1964" s="283"/>
      <c r="C1964" s="83" t="s">
        <v>5963</v>
      </c>
      <c r="D1964" s="83"/>
      <c r="E1964" s="84">
        <v>1</v>
      </c>
      <c r="F1964" s="84" t="s">
        <v>6213</v>
      </c>
      <c r="G1964" s="84" t="s">
        <v>6213</v>
      </c>
      <c r="H1964" s="84" t="s">
        <v>6213</v>
      </c>
      <c r="I1964" s="84" t="s">
        <v>6213</v>
      </c>
      <c r="J1964" s="85" t="s">
        <v>6213</v>
      </c>
      <c r="K1964" s="84">
        <v>0</v>
      </c>
      <c r="L1964" s="84">
        <v>1</v>
      </c>
      <c r="M1964" s="84">
        <v>0</v>
      </c>
      <c r="N1964" s="85">
        <v>0</v>
      </c>
      <c r="O1964" s="86">
        <v>10782</v>
      </c>
    </row>
    <row r="1965" spans="1:15" ht="17">
      <c r="A1965" s="283"/>
      <c r="B1965" s="283"/>
      <c r="C1965" s="83" t="s">
        <v>2849</v>
      </c>
      <c r="D1965" s="83"/>
      <c r="E1965" s="84">
        <v>7</v>
      </c>
      <c r="F1965" s="84">
        <v>3</v>
      </c>
      <c r="G1965" s="84" t="s">
        <v>6213</v>
      </c>
      <c r="H1965" s="84" t="s">
        <v>6213</v>
      </c>
      <c r="I1965" s="84" t="s">
        <v>6213</v>
      </c>
      <c r="J1965" s="85" t="s">
        <v>6213</v>
      </c>
      <c r="K1965" s="84">
        <v>0</v>
      </c>
      <c r="L1965" s="84">
        <v>4</v>
      </c>
      <c r="M1965" s="84">
        <v>3</v>
      </c>
      <c r="N1965" s="85">
        <v>3</v>
      </c>
      <c r="O1965" s="86">
        <v>63666</v>
      </c>
    </row>
    <row r="1966" spans="1:15" ht="17">
      <c r="A1966" s="283"/>
      <c r="B1966" s="283"/>
      <c r="C1966" s="83" t="s">
        <v>5964</v>
      </c>
      <c r="D1966" s="83"/>
      <c r="E1966" s="84">
        <v>1</v>
      </c>
      <c r="F1966" s="84" t="s">
        <v>6213</v>
      </c>
      <c r="G1966" s="84" t="s">
        <v>6213</v>
      </c>
      <c r="H1966" s="84" t="s">
        <v>6213</v>
      </c>
      <c r="I1966" s="84" t="s">
        <v>6213</v>
      </c>
      <c r="J1966" s="85" t="s">
        <v>6213</v>
      </c>
      <c r="K1966" s="84">
        <v>0</v>
      </c>
      <c r="L1966" s="84">
        <v>0</v>
      </c>
      <c r="M1966" s="84">
        <v>0</v>
      </c>
      <c r="N1966" s="85">
        <v>1</v>
      </c>
      <c r="O1966" s="86">
        <v>8223</v>
      </c>
    </row>
    <row r="1967" spans="1:15" ht="17">
      <c r="A1967" s="283"/>
      <c r="B1967" s="283"/>
      <c r="C1967" s="83" t="s">
        <v>6772</v>
      </c>
      <c r="D1967" s="83"/>
      <c r="E1967" s="84" t="s">
        <v>6213</v>
      </c>
      <c r="F1967" s="84">
        <v>1</v>
      </c>
      <c r="G1967" s="84" t="s">
        <v>6213</v>
      </c>
      <c r="H1967" s="84" t="s">
        <v>6213</v>
      </c>
      <c r="I1967" s="84" t="s">
        <v>6213</v>
      </c>
      <c r="J1967" s="85" t="s">
        <v>6213</v>
      </c>
      <c r="K1967" s="84">
        <v>0</v>
      </c>
      <c r="L1967" s="84">
        <v>0</v>
      </c>
      <c r="M1967" s="84">
        <v>0</v>
      </c>
      <c r="N1967" s="85">
        <v>1</v>
      </c>
      <c r="O1967" s="86">
        <v>6671</v>
      </c>
    </row>
    <row r="1968" spans="1:15" ht="17">
      <c r="A1968" s="283"/>
      <c r="B1968" s="283"/>
      <c r="C1968" s="83" t="s">
        <v>3697</v>
      </c>
      <c r="D1968" s="83"/>
      <c r="E1968" s="84">
        <v>11</v>
      </c>
      <c r="F1968" s="84">
        <v>1</v>
      </c>
      <c r="G1968" s="84">
        <v>1</v>
      </c>
      <c r="H1968" s="84" t="s">
        <v>6213</v>
      </c>
      <c r="I1968" s="84" t="s">
        <v>6213</v>
      </c>
      <c r="J1968" s="85" t="s">
        <v>6213</v>
      </c>
      <c r="K1968" s="84">
        <v>2</v>
      </c>
      <c r="L1968" s="84">
        <v>5</v>
      </c>
      <c r="M1968" s="84">
        <v>4</v>
      </c>
      <c r="N1968" s="85">
        <v>2</v>
      </c>
      <c r="O1968" s="86">
        <v>56377</v>
      </c>
    </row>
    <row r="1969" spans="1:15" ht="17">
      <c r="A1969" s="283"/>
      <c r="B1969" s="283"/>
      <c r="C1969" s="83" t="s">
        <v>3698</v>
      </c>
      <c r="D1969" s="83"/>
      <c r="E1969" s="84">
        <v>4</v>
      </c>
      <c r="F1969" s="84" t="s">
        <v>6213</v>
      </c>
      <c r="G1969" s="84" t="s">
        <v>6213</v>
      </c>
      <c r="H1969" s="84" t="s">
        <v>6213</v>
      </c>
      <c r="I1969" s="84">
        <v>1</v>
      </c>
      <c r="J1969" s="85" t="s">
        <v>6213</v>
      </c>
      <c r="K1969" s="84">
        <v>0</v>
      </c>
      <c r="L1969" s="84">
        <v>1</v>
      </c>
      <c r="M1969" s="84">
        <v>1</v>
      </c>
      <c r="N1969" s="85">
        <v>3</v>
      </c>
      <c r="O1969" s="86">
        <v>28030</v>
      </c>
    </row>
    <row r="1970" spans="1:15" ht="17">
      <c r="A1970" s="283"/>
      <c r="B1970" s="283"/>
      <c r="C1970" s="83" t="s">
        <v>6773</v>
      </c>
      <c r="D1970" s="83"/>
      <c r="E1970" s="84">
        <v>1</v>
      </c>
      <c r="F1970" s="84" t="s">
        <v>6213</v>
      </c>
      <c r="G1970" s="84" t="s">
        <v>6213</v>
      </c>
      <c r="H1970" s="84" t="s">
        <v>6213</v>
      </c>
      <c r="I1970" s="84" t="s">
        <v>6213</v>
      </c>
      <c r="J1970" s="85" t="s">
        <v>6213</v>
      </c>
      <c r="K1970" s="84">
        <v>0</v>
      </c>
      <c r="L1970" s="84">
        <v>0</v>
      </c>
      <c r="M1970" s="84">
        <v>1</v>
      </c>
      <c r="N1970" s="85" t="s">
        <v>4218</v>
      </c>
      <c r="O1970" s="86">
        <v>2153</v>
      </c>
    </row>
    <row r="1971" spans="1:15" ht="17">
      <c r="A1971" s="283"/>
      <c r="B1971" s="283"/>
      <c r="C1971" s="83" t="s">
        <v>3704</v>
      </c>
      <c r="D1971" s="83"/>
      <c r="E1971" s="84">
        <v>2</v>
      </c>
      <c r="F1971" s="84" t="s">
        <v>6213</v>
      </c>
      <c r="G1971" s="84" t="s">
        <v>6213</v>
      </c>
      <c r="H1971" s="84" t="s">
        <v>6213</v>
      </c>
      <c r="I1971" s="84" t="s">
        <v>6213</v>
      </c>
      <c r="J1971" s="85" t="s">
        <v>6213</v>
      </c>
      <c r="K1971" s="84">
        <v>0</v>
      </c>
      <c r="L1971" s="84">
        <v>0</v>
      </c>
      <c r="M1971" s="84">
        <v>1</v>
      </c>
      <c r="N1971" s="85">
        <v>1</v>
      </c>
      <c r="O1971" s="86">
        <v>7366</v>
      </c>
    </row>
    <row r="1972" spans="1:15" ht="17">
      <c r="A1972" s="283"/>
      <c r="B1972" s="283"/>
      <c r="C1972" s="83" t="s">
        <v>5965</v>
      </c>
      <c r="D1972" s="83"/>
      <c r="E1972" s="84">
        <v>2</v>
      </c>
      <c r="F1972" s="84">
        <v>1</v>
      </c>
      <c r="G1972" s="84" t="s">
        <v>6213</v>
      </c>
      <c r="H1972" s="84" t="s">
        <v>6213</v>
      </c>
      <c r="I1972" s="84" t="s">
        <v>6213</v>
      </c>
      <c r="J1972" s="85" t="s">
        <v>6213</v>
      </c>
      <c r="K1972" s="84">
        <v>0</v>
      </c>
      <c r="L1972" s="84">
        <v>0</v>
      </c>
      <c r="M1972" s="84">
        <v>2</v>
      </c>
      <c r="N1972" s="85">
        <v>1</v>
      </c>
      <c r="O1972" s="86">
        <v>26916</v>
      </c>
    </row>
    <row r="1973" spans="1:15" ht="17">
      <c r="A1973" s="283"/>
      <c r="B1973" s="284"/>
      <c r="C1973" s="83" t="s">
        <v>3699</v>
      </c>
      <c r="D1973" s="83"/>
      <c r="E1973" s="84">
        <v>1</v>
      </c>
      <c r="F1973" s="84" t="s">
        <v>6213</v>
      </c>
      <c r="G1973" s="84" t="s">
        <v>6213</v>
      </c>
      <c r="H1973" s="84" t="s">
        <v>6213</v>
      </c>
      <c r="I1973" s="84" t="s">
        <v>6213</v>
      </c>
      <c r="J1973" s="85" t="s">
        <v>6213</v>
      </c>
      <c r="K1973" s="84">
        <v>0</v>
      </c>
      <c r="L1973" s="84">
        <v>0</v>
      </c>
      <c r="M1973" s="84">
        <v>0</v>
      </c>
      <c r="N1973" s="85">
        <v>1</v>
      </c>
      <c r="O1973" s="86">
        <v>26521</v>
      </c>
    </row>
    <row r="1974" spans="1:15" ht="17">
      <c r="A1974" s="283"/>
      <c r="B1974" s="282" t="s">
        <v>1951</v>
      </c>
      <c r="C1974" s="285"/>
      <c r="D1974" s="286"/>
      <c r="E1974" s="77">
        <v>1</v>
      </c>
      <c r="F1974" s="77">
        <v>1</v>
      </c>
      <c r="G1974" s="77" t="s">
        <v>6213</v>
      </c>
      <c r="H1974" s="77" t="s">
        <v>6213</v>
      </c>
      <c r="I1974" s="77" t="s">
        <v>6213</v>
      </c>
      <c r="J1974" s="78" t="s">
        <v>6213</v>
      </c>
      <c r="K1974" s="77"/>
      <c r="L1974" s="79"/>
      <c r="M1974" s="79"/>
      <c r="N1974" s="80"/>
      <c r="O1974" s="81"/>
    </row>
    <row r="1975" spans="1:15" ht="17">
      <c r="A1975" s="283"/>
      <c r="B1975" s="284"/>
      <c r="C1975" s="83" t="s">
        <v>6774</v>
      </c>
      <c r="D1975" s="83"/>
      <c r="E1975" s="84">
        <v>1</v>
      </c>
      <c r="F1975" s="84">
        <v>1</v>
      </c>
      <c r="G1975" s="84" t="s">
        <v>6213</v>
      </c>
      <c r="H1975" s="84" t="s">
        <v>6213</v>
      </c>
      <c r="I1975" s="84" t="s">
        <v>6213</v>
      </c>
      <c r="J1975" s="85" t="s">
        <v>6213</v>
      </c>
      <c r="K1975" s="84">
        <v>2</v>
      </c>
      <c r="L1975" s="84">
        <v>0</v>
      </c>
      <c r="M1975" s="84">
        <v>0</v>
      </c>
      <c r="N1975" s="85">
        <v>0</v>
      </c>
      <c r="O1975" s="86">
        <v>32445</v>
      </c>
    </row>
    <row r="1976" spans="1:15" ht="17">
      <c r="A1976" s="283"/>
      <c r="B1976" s="282" t="s">
        <v>1955</v>
      </c>
      <c r="C1976" s="285"/>
      <c r="D1976" s="286"/>
      <c r="E1976" s="77">
        <v>15</v>
      </c>
      <c r="F1976" s="77">
        <v>1</v>
      </c>
      <c r="G1976" s="77">
        <v>2</v>
      </c>
      <c r="H1976" s="77" t="s">
        <v>6213</v>
      </c>
      <c r="I1976" s="77" t="s">
        <v>6213</v>
      </c>
      <c r="J1976" s="78">
        <v>2</v>
      </c>
      <c r="K1976" s="77"/>
      <c r="L1976" s="77"/>
      <c r="M1976" s="77"/>
      <c r="N1976" s="78"/>
      <c r="O1976" s="81"/>
    </row>
    <row r="1977" spans="1:15" ht="17">
      <c r="A1977" s="283"/>
      <c r="B1977" s="283"/>
      <c r="C1977" s="83" t="s">
        <v>6775</v>
      </c>
      <c r="D1977" s="83"/>
      <c r="E1977" s="84">
        <v>8</v>
      </c>
      <c r="F1977" s="84" t="s">
        <v>6213</v>
      </c>
      <c r="G1977" s="84" t="s">
        <v>6213</v>
      </c>
      <c r="H1977" s="84" t="s">
        <v>6213</v>
      </c>
      <c r="I1977" s="84" t="s">
        <v>6213</v>
      </c>
      <c r="J1977" s="85">
        <v>1</v>
      </c>
      <c r="K1977" s="84">
        <v>2</v>
      </c>
      <c r="L1977" s="84">
        <v>0</v>
      </c>
      <c r="M1977" s="84">
        <v>3</v>
      </c>
      <c r="N1977" s="85">
        <v>4</v>
      </c>
      <c r="O1977" s="86"/>
    </row>
    <row r="1978" spans="1:15" ht="17">
      <c r="A1978" s="283"/>
      <c r="B1978" s="283"/>
      <c r="C1978" s="83" t="s">
        <v>1934</v>
      </c>
      <c r="D1978" s="83"/>
      <c r="E1978" s="84">
        <v>1</v>
      </c>
      <c r="F1978" s="84" t="s">
        <v>6213</v>
      </c>
      <c r="G1978" s="84" t="s">
        <v>6213</v>
      </c>
      <c r="H1978" s="84" t="s">
        <v>6213</v>
      </c>
      <c r="I1978" s="84" t="s">
        <v>6213</v>
      </c>
      <c r="J1978" s="85">
        <v>1</v>
      </c>
      <c r="K1978" s="84">
        <v>1</v>
      </c>
      <c r="L1978" s="84">
        <v>1</v>
      </c>
      <c r="M1978" s="84">
        <v>0</v>
      </c>
      <c r="N1978" s="85">
        <v>0</v>
      </c>
      <c r="O1978" s="86"/>
    </row>
    <row r="1979" spans="1:15" ht="17">
      <c r="A1979" s="283"/>
      <c r="B1979" s="283"/>
      <c r="C1979" s="83" t="s">
        <v>3701</v>
      </c>
      <c r="D1979" s="83"/>
      <c r="E1979" s="84" t="s">
        <v>6213</v>
      </c>
      <c r="F1979" s="84" t="s">
        <v>6213</v>
      </c>
      <c r="G1979" s="84">
        <v>2</v>
      </c>
      <c r="H1979" s="84" t="s">
        <v>6213</v>
      </c>
      <c r="I1979" s="84" t="s">
        <v>6213</v>
      </c>
      <c r="J1979" s="85" t="s">
        <v>6213</v>
      </c>
      <c r="K1979" s="84">
        <v>1</v>
      </c>
      <c r="L1979" s="84">
        <v>0</v>
      </c>
      <c r="M1979" s="84">
        <v>1</v>
      </c>
      <c r="N1979" s="85">
        <v>0</v>
      </c>
      <c r="O1979" s="86"/>
    </row>
    <row r="1980" spans="1:15" ht="17">
      <c r="A1980" s="283"/>
      <c r="B1980" s="283"/>
      <c r="C1980" s="83" t="s">
        <v>2642</v>
      </c>
      <c r="D1980" s="83"/>
      <c r="E1980" s="84">
        <v>1</v>
      </c>
      <c r="F1980" s="84" t="s">
        <v>6213</v>
      </c>
      <c r="G1980" s="84" t="s">
        <v>6213</v>
      </c>
      <c r="H1980" s="84" t="s">
        <v>6213</v>
      </c>
      <c r="I1980" s="84" t="s">
        <v>6213</v>
      </c>
      <c r="J1980" s="85" t="s">
        <v>6213</v>
      </c>
      <c r="K1980" s="84">
        <v>0</v>
      </c>
      <c r="L1980" s="84">
        <v>0</v>
      </c>
      <c r="M1980" s="84">
        <v>1</v>
      </c>
      <c r="N1980" s="85">
        <v>0</v>
      </c>
      <c r="O1980" s="86"/>
    </row>
    <row r="1981" spans="1:15" ht="17">
      <c r="A1981" s="283"/>
      <c r="B1981" s="283"/>
      <c r="C1981" s="83" t="s">
        <v>2398</v>
      </c>
      <c r="D1981" s="83"/>
      <c r="E1981" s="84">
        <v>3</v>
      </c>
      <c r="F1981" s="84" t="s">
        <v>6213</v>
      </c>
      <c r="G1981" s="84" t="s">
        <v>6213</v>
      </c>
      <c r="H1981" s="84" t="s">
        <v>6213</v>
      </c>
      <c r="I1981" s="84" t="s">
        <v>6213</v>
      </c>
      <c r="J1981" s="85" t="s">
        <v>6213</v>
      </c>
      <c r="K1981" s="84">
        <v>0</v>
      </c>
      <c r="L1981" s="84">
        <v>3</v>
      </c>
      <c r="M1981" s="84">
        <v>0</v>
      </c>
      <c r="N1981" s="85">
        <v>0</v>
      </c>
      <c r="O1981" s="86"/>
    </row>
    <row r="1982" spans="1:15" ht="17">
      <c r="A1982" s="283"/>
      <c r="B1982" s="283"/>
      <c r="C1982" s="83" t="s">
        <v>131</v>
      </c>
      <c r="D1982" s="83"/>
      <c r="E1982" s="84">
        <v>2</v>
      </c>
      <c r="F1982" s="84" t="s">
        <v>6213</v>
      </c>
      <c r="G1982" s="84" t="s">
        <v>6213</v>
      </c>
      <c r="H1982" s="84" t="s">
        <v>6213</v>
      </c>
      <c r="I1982" s="84" t="s">
        <v>6213</v>
      </c>
      <c r="J1982" s="85" t="s">
        <v>6213</v>
      </c>
      <c r="K1982" s="84">
        <v>0</v>
      </c>
      <c r="L1982" s="84">
        <v>1</v>
      </c>
      <c r="M1982" s="84">
        <v>0</v>
      </c>
      <c r="N1982" s="85">
        <v>1</v>
      </c>
      <c r="O1982" s="86"/>
    </row>
    <row r="1983" spans="1:15" ht="17">
      <c r="A1983" s="283"/>
      <c r="B1983" s="284"/>
      <c r="C1983" s="83" t="s">
        <v>5967</v>
      </c>
      <c r="D1983" s="83"/>
      <c r="E1983" s="84" t="s">
        <v>6213</v>
      </c>
      <c r="F1983" s="84">
        <v>1</v>
      </c>
      <c r="G1983" s="84" t="s">
        <v>6213</v>
      </c>
      <c r="H1983" s="84" t="s">
        <v>6213</v>
      </c>
      <c r="I1983" s="84" t="s">
        <v>6213</v>
      </c>
      <c r="J1983" s="85" t="s">
        <v>6213</v>
      </c>
      <c r="K1983" s="84">
        <v>0</v>
      </c>
      <c r="L1983" s="84">
        <v>1</v>
      </c>
      <c r="M1983" s="84">
        <v>0</v>
      </c>
      <c r="N1983" s="85">
        <v>0</v>
      </c>
      <c r="O1983" s="86"/>
    </row>
    <row r="1984" spans="1:15" ht="17">
      <c r="A1984" s="283"/>
      <c r="B1984" s="282" t="s">
        <v>1963</v>
      </c>
      <c r="C1984" s="285"/>
      <c r="D1984" s="286"/>
      <c r="E1984" s="77">
        <v>5</v>
      </c>
      <c r="F1984" s="77">
        <v>1</v>
      </c>
      <c r="G1984" s="77">
        <v>2</v>
      </c>
      <c r="H1984" s="77" t="s">
        <v>6213</v>
      </c>
      <c r="I1984" s="77" t="s">
        <v>6213</v>
      </c>
      <c r="J1984" s="78" t="s">
        <v>6213</v>
      </c>
      <c r="K1984" s="77"/>
      <c r="L1984" s="79"/>
      <c r="M1984" s="77"/>
      <c r="N1984" s="78"/>
      <c r="O1984" s="81"/>
    </row>
    <row r="1985" spans="1:15" ht="17">
      <c r="A1985" s="283"/>
      <c r="B1985" s="283"/>
      <c r="C1985" s="83" t="s">
        <v>2322</v>
      </c>
      <c r="D1985" s="83"/>
      <c r="E1985" s="84">
        <v>2</v>
      </c>
      <c r="F1985" s="84" t="s">
        <v>6213</v>
      </c>
      <c r="G1985" s="84" t="s">
        <v>6213</v>
      </c>
      <c r="H1985" s="84" t="s">
        <v>6213</v>
      </c>
      <c r="I1985" s="84" t="s">
        <v>6213</v>
      </c>
      <c r="J1985" s="85" t="s">
        <v>6213</v>
      </c>
      <c r="K1985" s="84">
        <v>0</v>
      </c>
      <c r="L1985" s="84">
        <v>0</v>
      </c>
      <c r="M1985" s="84">
        <v>0</v>
      </c>
      <c r="N1985" s="85">
        <v>2</v>
      </c>
      <c r="O1985" s="86"/>
    </row>
    <row r="1986" spans="1:15" ht="17">
      <c r="A1986" s="283"/>
      <c r="B1986" s="283"/>
      <c r="C1986" s="83" t="s">
        <v>3702</v>
      </c>
      <c r="D1986" s="83"/>
      <c r="E1986" s="84">
        <v>2</v>
      </c>
      <c r="F1986" s="84" t="s">
        <v>6213</v>
      </c>
      <c r="G1986" s="84">
        <v>1</v>
      </c>
      <c r="H1986" s="84" t="s">
        <v>6213</v>
      </c>
      <c r="I1986" s="84" t="s">
        <v>6213</v>
      </c>
      <c r="J1986" s="85" t="s">
        <v>6213</v>
      </c>
      <c r="K1986" s="84" t="s">
        <v>4218</v>
      </c>
      <c r="L1986" s="84" t="s">
        <v>4218</v>
      </c>
      <c r="M1986" s="84">
        <v>1</v>
      </c>
      <c r="N1986" s="85">
        <v>2</v>
      </c>
      <c r="O1986" s="86"/>
    </row>
    <row r="1987" spans="1:15" ht="17">
      <c r="A1987" s="283"/>
      <c r="B1987" s="283"/>
      <c r="C1987" s="83" t="s">
        <v>2824</v>
      </c>
      <c r="D1987" s="83"/>
      <c r="E1987" s="84">
        <v>1</v>
      </c>
      <c r="F1987" s="84" t="s">
        <v>6213</v>
      </c>
      <c r="G1987" s="84" t="s">
        <v>6213</v>
      </c>
      <c r="H1987" s="84" t="s">
        <v>6213</v>
      </c>
      <c r="I1987" s="84" t="s">
        <v>6213</v>
      </c>
      <c r="J1987" s="85" t="s">
        <v>6213</v>
      </c>
      <c r="K1987" s="84">
        <v>1</v>
      </c>
      <c r="L1987" s="84">
        <v>0</v>
      </c>
      <c r="M1987" s="84">
        <v>0</v>
      </c>
      <c r="N1987" s="85">
        <v>0</v>
      </c>
      <c r="O1987" s="86"/>
    </row>
    <row r="1988" spans="1:15" ht="17">
      <c r="A1988" s="283"/>
      <c r="B1988" s="283"/>
      <c r="C1988" s="83" t="s">
        <v>5969</v>
      </c>
      <c r="D1988" s="83"/>
      <c r="E1988" s="84" t="s">
        <v>6213</v>
      </c>
      <c r="F1988" s="84" t="s">
        <v>6213</v>
      </c>
      <c r="G1988" s="84">
        <v>1</v>
      </c>
      <c r="H1988" s="84" t="s">
        <v>6213</v>
      </c>
      <c r="I1988" s="84" t="s">
        <v>6213</v>
      </c>
      <c r="J1988" s="85" t="s">
        <v>6213</v>
      </c>
      <c r="K1988" s="84">
        <v>0</v>
      </c>
      <c r="L1988" s="84">
        <v>0</v>
      </c>
      <c r="M1988" s="84">
        <v>0</v>
      </c>
      <c r="N1988" s="85">
        <v>1</v>
      </c>
      <c r="O1988" s="86"/>
    </row>
    <row r="1989" spans="1:15" ht="17">
      <c r="A1989" s="283"/>
      <c r="B1989" s="284"/>
      <c r="C1989" s="83" t="s">
        <v>3111</v>
      </c>
      <c r="D1989" s="83"/>
      <c r="E1989" s="84" t="s">
        <v>6213</v>
      </c>
      <c r="F1989" s="84">
        <v>1</v>
      </c>
      <c r="G1989" s="84" t="s">
        <v>6213</v>
      </c>
      <c r="H1989" s="84" t="s">
        <v>6213</v>
      </c>
      <c r="I1989" s="84" t="s">
        <v>6213</v>
      </c>
      <c r="J1989" s="85" t="s">
        <v>6213</v>
      </c>
      <c r="K1989" s="84">
        <v>0</v>
      </c>
      <c r="L1989" s="84">
        <v>0</v>
      </c>
      <c r="M1989" s="84">
        <v>1</v>
      </c>
      <c r="N1989" s="85">
        <v>0</v>
      </c>
      <c r="O1989" s="86"/>
    </row>
    <row r="1990" spans="1:15" ht="17">
      <c r="A1990" s="283"/>
      <c r="B1990" s="282" t="s">
        <v>2255</v>
      </c>
      <c r="C1990" s="285"/>
      <c r="D1990" s="286"/>
      <c r="E1990" s="77">
        <v>3</v>
      </c>
      <c r="F1990" s="77" t="s">
        <v>6213</v>
      </c>
      <c r="G1990" s="77">
        <v>1</v>
      </c>
      <c r="H1990" s="77" t="s">
        <v>6213</v>
      </c>
      <c r="I1990" s="77" t="s">
        <v>6213</v>
      </c>
      <c r="J1990" s="78" t="s">
        <v>6213</v>
      </c>
      <c r="K1990" s="79"/>
      <c r="L1990" s="77"/>
      <c r="M1990" s="77"/>
      <c r="N1990" s="80"/>
      <c r="O1990" s="81"/>
    </row>
    <row r="1991" spans="1:15" ht="17">
      <c r="A1991" s="283"/>
      <c r="B1991" s="283"/>
      <c r="C1991" s="288" t="s">
        <v>2366</v>
      </c>
      <c r="D1991" s="83" t="s">
        <v>6776</v>
      </c>
      <c r="E1991" s="84">
        <v>1</v>
      </c>
      <c r="F1991" s="84" t="s">
        <v>6213</v>
      </c>
      <c r="G1991" s="84" t="s">
        <v>6213</v>
      </c>
      <c r="H1991" s="84" t="s">
        <v>6213</v>
      </c>
      <c r="I1991" s="84" t="s">
        <v>6213</v>
      </c>
      <c r="J1991" s="85" t="s">
        <v>6213</v>
      </c>
      <c r="K1991" s="84">
        <v>0</v>
      </c>
      <c r="L1991" s="84">
        <v>1</v>
      </c>
      <c r="M1991" s="84">
        <v>0</v>
      </c>
      <c r="N1991" s="85">
        <v>0</v>
      </c>
      <c r="O1991" s="86"/>
    </row>
    <row r="1992" spans="1:15" ht="17">
      <c r="A1992" s="283"/>
      <c r="B1992" s="283"/>
      <c r="C1992" s="290"/>
      <c r="D1992" s="83" t="s">
        <v>6690</v>
      </c>
      <c r="E1992" s="84">
        <v>1</v>
      </c>
      <c r="F1992" s="84" t="s">
        <v>6213</v>
      </c>
      <c r="G1992" s="84" t="s">
        <v>6213</v>
      </c>
      <c r="H1992" s="84" t="s">
        <v>6213</v>
      </c>
      <c r="I1992" s="84" t="s">
        <v>6213</v>
      </c>
      <c r="J1992" s="85" t="s">
        <v>6213</v>
      </c>
      <c r="K1992" s="84">
        <v>0</v>
      </c>
      <c r="L1992" s="84">
        <v>1</v>
      </c>
      <c r="M1992" s="84">
        <v>0</v>
      </c>
      <c r="N1992" s="85">
        <v>0</v>
      </c>
      <c r="O1992" s="86"/>
    </row>
    <row r="1993" spans="1:15" ht="17">
      <c r="A1993" s="284"/>
      <c r="B1993" s="284"/>
      <c r="C1993" s="289"/>
      <c r="D1993" s="83" t="s">
        <v>6777</v>
      </c>
      <c r="E1993" s="84">
        <v>1</v>
      </c>
      <c r="F1993" s="84" t="s">
        <v>6213</v>
      </c>
      <c r="G1993" s="84">
        <v>1</v>
      </c>
      <c r="H1993" s="84" t="s">
        <v>6213</v>
      </c>
      <c r="I1993" s="84" t="s">
        <v>6213</v>
      </c>
      <c r="J1993" s="85" t="s">
        <v>6213</v>
      </c>
      <c r="K1993" s="84">
        <v>0</v>
      </c>
      <c r="L1993" s="84">
        <v>0</v>
      </c>
      <c r="M1993" s="84">
        <v>2</v>
      </c>
      <c r="N1993" s="85">
        <v>0</v>
      </c>
      <c r="O1993" s="86"/>
    </row>
    <row r="1994" spans="1:15" ht="17">
      <c r="A1994" s="275" t="s">
        <v>115</v>
      </c>
      <c r="B1994" s="74" t="s">
        <v>1904</v>
      </c>
      <c r="C1994" s="75"/>
      <c r="D1994" s="76"/>
      <c r="E1994" s="77">
        <v>62</v>
      </c>
      <c r="F1994" s="77">
        <v>13</v>
      </c>
      <c r="G1994" s="77">
        <v>5</v>
      </c>
      <c r="H1994" s="77" t="s">
        <v>6213</v>
      </c>
      <c r="I1994" s="77" t="s">
        <v>6213</v>
      </c>
      <c r="J1994" s="78">
        <v>2</v>
      </c>
      <c r="K1994" s="77"/>
      <c r="L1994" s="77"/>
      <c r="M1994" s="77"/>
      <c r="N1994" s="78"/>
      <c r="O1994" s="81"/>
    </row>
    <row r="1995" spans="1:15" ht="17">
      <c r="A1995" s="276"/>
      <c r="B1995" s="275" t="s">
        <v>1905</v>
      </c>
      <c r="C1995" s="74"/>
      <c r="D1995" s="76"/>
      <c r="E1995" s="77">
        <v>58</v>
      </c>
      <c r="F1995" s="77">
        <v>13</v>
      </c>
      <c r="G1995" s="77">
        <v>4</v>
      </c>
      <c r="H1995" s="77" t="s">
        <v>6213</v>
      </c>
      <c r="I1995" s="77" t="s">
        <v>6213</v>
      </c>
      <c r="J1995" s="78">
        <v>2</v>
      </c>
      <c r="K1995" s="77"/>
      <c r="L1995" s="77"/>
      <c r="M1995" s="77"/>
      <c r="N1995" s="78"/>
      <c r="O1995" s="81"/>
    </row>
    <row r="1996" spans="1:15" ht="17">
      <c r="A1996" s="276"/>
      <c r="B1996" s="276"/>
      <c r="C1996" s="83" t="s">
        <v>2582</v>
      </c>
      <c r="D1996" s="83"/>
      <c r="E1996" s="84">
        <v>2</v>
      </c>
      <c r="F1996" s="84" t="s">
        <v>6213</v>
      </c>
      <c r="G1996" s="84" t="s">
        <v>6213</v>
      </c>
      <c r="H1996" s="84" t="s">
        <v>6213</v>
      </c>
      <c r="I1996" s="84" t="s">
        <v>6213</v>
      </c>
      <c r="J1996" s="85" t="s">
        <v>6213</v>
      </c>
      <c r="K1996" s="84">
        <v>0</v>
      </c>
      <c r="L1996" s="84">
        <v>0</v>
      </c>
      <c r="M1996" s="84">
        <v>1</v>
      </c>
      <c r="N1996" s="85">
        <v>1</v>
      </c>
      <c r="O1996" s="86">
        <v>43090</v>
      </c>
    </row>
    <row r="1997" spans="1:15" ht="17">
      <c r="A1997" s="276"/>
      <c r="B1997" s="276"/>
      <c r="C1997" s="83" t="s">
        <v>3715</v>
      </c>
      <c r="D1997" s="83"/>
      <c r="E1997" s="84">
        <v>1</v>
      </c>
      <c r="F1997" s="84" t="s">
        <v>6213</v>
      </c>
      <c r="G1997" s="84" t="s">
        <v>6213</v>
      </c>
      <c r="H1997" s="84" t="s">
        <v>6213</v>
      </c>
      <c r="I1997" s="84" t="s">
        <v>6213</v>
      </c>
      <c r="J1997" s="85" t="s">
        <v>6213</v>
      </c>
      <c r="K1997" s="84">
        <v>1</v>
      </c>
      <c r="L1997" s="84">
        <v>0</v>
      </c>
      <c r="M1997" s="84">
        <v>0</v>
      </c>
      <c r="N1997" s="85">
        <v>0</v>
      </c>
      <c r="O1997" s="86">
        <v>6934</v>
      </c>
    </row>
    <row r="1998" spans="1:15" ht="17">
      <c r="A1998" s="276"/>
      <c r="B1998" s="276"/>
      <c r="C1998" s="83" t="s">
        <v>5974</v>
      </c>
      <c r="D1998" s="83"/>
      <c r="E1998" s="84">
        <v>1</v>
      </c>
      <c r="F1998" s="84">
        <v>1</v>
      </c>
      <c r="G1998" s="84" t="s">
        <v>6213</v>
      </c>
      <c r="H1998" s="84" t="s">
        <v>6213</v>
      </c>
      <c r="I1998" s="84" t="s">
        <v>6213</v>
      </c>
      <c r="J1998" s="85" t="s">
        <v>6213</v>
      </c>
      <c r="K1998" s="84">
        <v>1</v>
      </c>
      <c r="L1998" s="84">
        <v>1</v>
      </c>
      <c r="M1998" s="84">
        <v>0</v>
      </c>
      <c r="N1998" s="85">
        <v>0</v>
      </c>
      <c r="O1998" s="86">
        <v>21556</v>
      </c>
    </row>
    <row r="1999" spans="1:15" ht="17">
      <c r="A1999" s="276"/>
      <c r="B1999" s="276"/>
      <c r="C1999" s="83" t="s">
        <v>6778</v>
      </c>
      <c r="D1999" s="83"/>
      <c r="E1999" s="84">
        <v>1</v>
      </c>
      <c r="F1999" s="84" t="s">
        <v>6213</v>
      </c>
      <c r="G1999" s="84" t="s">
        <v>6213</v>
      </c>
      <c r="H1999" s="84" t="s">
        <v>6213</v>
      </c>
      <c r="I1999" s="84" t="s">
        <v>6213</v>
      </c>
      <c r="J1999" s="85" t="s">
        <v>6213</v>
      </c>
      <c r="K1999" s="84" t="s">
        <v>4218</v>
      </c>
      <c r="L1999" s="84" t="s">
        <v>4218</v>
      </c>
      <c r="M1999" s="84" t="s">
        <v>4218</v>
      </c>
      <c r="N1999" s="85">
        <v>1</v>
      </c>
      <c r="O1999" s="86">
        <v>7738</v>
      </c>
    </row>
    <row r="2000" spans="1:15" ht="17">
      <c r="A2000" s="276"/>
      <c r="B2000" s="276"/>
      <c r="C2000" s="83" t="s">
        <v>6779</v>
      </c>
      <c r="D2000" s="83"/>
      <c r="E2000" s="84">
        <v>1</v>
      </c>
      <c r="F2000" s="84" t="s">
        <v>6213</v>
      </c>
      <c r="G2000" s="84" t="s">
        <v>6213</v>
      </c>
      <c r="H2000" s="84" t="s">
        <v>6213</v>
      </c>
      <c r="I2000" s="84" t="s">
        <v>6213</v>
      </c>
      <c r="J2000" s="85" t="s">
        <v>6213</v>
      </c>
      <c r="K2000" s="84">
        <v>0</v>
      </c>
      <c r="L2000" s="84">
        <v>1</v>
      </c>
      <c r="M2000" s="84">
        <v>0</v>
      </c>
      <c r="N2000" s="85">
        <v>0</v>
      </c>
      <c r="O2000" s="86">
        <v>2271</v>
      </c>
    </row>
    <row r="2001" spans="1:15" ht="17">
      <c r="A2001" s="276"/>
      <c r="B2001" s="276"/>
      <c r="C2001" s="83" t="s">
        <v>6780</v>
      </c>
      <c r="D2001" s="83"/>
      <c r="E2001" s="84">
        <v>2</v>
      </c>
      <c r="F2001" s="84" t="s">
        <v>6213</v>
      </c>
      <c r="G2001" s="84" t="s">
        <v>6213</v>
      </c>
      <c r="H2001" s="84" t="s">
        <v>6213</v>
      </c>
      <c r="I2001" s="84" t="s">
        <v>6213</v>
      </c>
      <c r="J2001" s="85" t="s">
        <v>6213</v>
      </c>
      <c r="K2001" s="84">
        <v>0</v>
      </c>
      <c r="L2001" s="84">
        <v>2</v>
      </c>
      <c r="M2001" s="84">
        <v>0</v>
      </c>
      <c r="N2001" s="85">
        <v>0</v>
      </c>
      <c r="O2001" s="86">
        <v>12579</v>
      </c>
    </row>
    <row r="2002" spans="1:15" ht="17">
      <c r="A2002" s="276"/>
      <c r="B2002" s="276"/>
      <c r="C2002" s="83" t="s">
        <v>6781</v>
      </c>
      <c r="D2002" s="83"/>
      <c r="E2002" s="84">
        <v>1</v>
      </c>
      <c r="F2002" s="84" t="s">
        <v>6213</v>
      </c>
      <c r="G2002" s="84" t="s">
        <v>6213</v>
      </c>
      <c r="H2002" s="84" t="s">
        <v>6213</v>
      </c>
      <c r="I2002" s="84" t="s">
        <v>6213</v>
      </c>
      <c r="J2002" s="85" t="s">
        <v>6213</v>
      </c>
      <c r="K2002" s="84">
        <v>0</v>
      </c>
      <c r="L2002" s="84">
        <v>1</v>
      </c>
      <c r="M2002" s="84">
        <v>0</v>
      </c>
      <c r="N2002" s="85">
        <v>0</v>
      </c>
      <c r="O2002" s="86">
        <v>2530</v>
      </c>
    </row>
    <row r="2003" spans="1:15" ht="17">
      <c r="A2003" s="276"/>
      <c r="B2003" s="276"/>
      <c r="C2003" s="83" t="s">
        <v>6782</v>
      </c>
      <c r="D2003" s="83"/>
      <c r="E2003" s="84">
        <v>36</v>
      </c>
      <c r="F2003" s="84">
        <v>9</v>
      </c>
      <c r="G2003" s="84">
        <v>3</v>
      </c>
      <c r="H2003" s="84" t="s">
        <v>6213</v>
      </c>
      <c r="I2003" s="84" t="s">
        <v>6213</v>
      </c>
      <c r="J2003" s="85">
        <v>2</v>
      </c>
      <c r="K2003" s="84">
        <v>19</v>
      </c>
      <c r="L2003" s="84">
        <v>10</v>
      </c>
      <c r="M2003" s="84">
        <v>15</v>
      </c>
      <c r="N2003" s="85">
        <v>6</v>
      </c>
      <c r="O2003" s="86">
        <v>1586666</v>
      </c>
    </row>
    <row r="2004" spans="1:15" ht="17">
      <c r="A2004" s="276"/>
      <c r="B2004" s="276"/>
      <c r="C2004" s="83" t="s">
        <v>3720</v>
      </c>
      <c r="D2004" s="83"/>
      <c r="E2004" s="84">
        <v>3</v>
      </c>
      <c r="F2004" s="84">
        <v>2</v>
      </c>
      <c r="G2004" s="84" t="s">
        <v>6213</v>
      </c>
      <c r="H2004" s="84" t="s">
        <v>6213</v>
      </c>
      <c r="I2004" s="84" t="s">
        <v>6213</v>
      </c>
      <c r="J2004" s="85" t="s">
        <v>6213</v>
      </c>
      <c r="K2004" s="84">
        <v>0</v>
      </c>
      <c r="L2004" s="84">
        <v>2</v>
      </c>
      <c r="M2004" s="84">
        <v>2</v>
      </c>
      <c r="N2004" s="85">
        <v>1</v>
      </c>
      <c r="O2004" s="86">
        <v>298608</v>
      </c>
    </row>
    <row r="2005" spans="1:15" ht="17">
      <c r="A2005" s="276"/>
      <c r="B2005" s="276"/>
      <c r="C2005" s="83" t="s">
        <v>6783</v>
      </c>
      <c r="D2005" s="83"/>
      <c r="E2005" s="84">
        <v>1</v>
      </c>
      <c r="F2005" s="84" t="s">
        <v>6213</v>
      </c>
      <c r="G2005" s="84" t="s">
        <v>6213</v>
      </c>
      <c r="H2005" s="84" t="s">
        <v>6213</v>
      </c>
      <c r="I2005" s="84" t="s">
        <v>6213</v>
      </c>
      <c r="J2005" s="85" t="s">
        <v>6213</v>
      </c>
      <c r="K2005" s="84">
        <v>0</v>
      </c>
      <c r="L2005" s="84">
        <v>1</v>
      </c>
      <c r="M2005" s="84">
        <v>0</v>
      </c>
      <c r="N2005" s="85">
        <v>0</v>
      </c>
      <c r="O2005" s="86">
        <v>43250</v>
      </c>
    </row>
    <row r="2006" spans="1:15" ht="17">
      <c r="A2006" s="276"/>
      <c r="B2006" s="276"/>
      <c r="C2006" s="83" t="s">
        <v>6784</v>
      </c>
      <c r="D2006" s="83"/>
      <c r="E2006" s="84">
        <v>1</v>
      </c>
      <c r="F2006" s="84" t="s">
        <v>6213</v>
      </c>
      <c r="G2006" s="84" t="s">
        <v>6213</v>
      </c>
      <c r="H2006" s="84" t="s">
        <v>6213</v>
      </c>
      <c r="I2006" s="84" t="s">
        <v>6213</v>
      </c>
      <c r="J2006" s="85" t="s">
        <v>6213</v>
      </c>
      <c r="K2006" s="84" t="s">
        <v>4218</v>
      </c>
      <c r="L2006" s="84" t="s">
        <v>4218</v>
      </c>
      <c r="M2006" s="84">
        <v>1</v>
      </c>
      <c r="N2006" s="85" t="s">
        <v>4218</v>
      </c>
      <c r="O2006" s="86">
        <v>13384</v>
      </c>
    </row>
    <row r="2007" spans="1:15" ht="17">
      <c r="A2007" s="276"/>
      <c r="B2007" s="276"/>
      <c r="C2007" s="83" t="s">
        <v>2841</v>
      </c>
      <c r="D2007" s="83"/>
      <c r="E2007" s="84">
        <v>2</v>
      </c>
      <c r="F2007" s="84" t="s">
        <v>6213</v>
      </c>
      <c r="G2007" s="84" t="s">
        <v>6213</v>
      </c>
      <c r="H2007" s="84" t="s">
        <v>6213</v>
      </c>
      <c r="I2007" s="84" t="s">
        <v>6213</v>
      </c>
      <c r="J2007" s="85" t="s">
        <v>6213</v>
      </c>
      <c r="K2007" s="84">
        <v>1</v>
      </c>
      <c r="L2007" s="84">
        <v>1</v>
      </c>
      <c r="M2007" s="84">
        <v>0</v>
      </c>
      <c r="N2007" s="85">
        <v>0</v>
      </c>
      <c r="O2007" s="86">
        <v>88412</v>
      </c>
    </row>
    <row r="2008" spans="1:15" ht="17">
      <c r="A2008" s="276"/>
      <c r="B2008" s="276"/>
      <c r="C2008" s="83" t="s">
        <v>6785</v>
      </c>
      <c r="D2008" s="83"/>
      <c r="E2008" s="84" t="s">
        <v>6213</v>
      </c>
      <c r="F2008" s="84">
        <v>1</v>
      </c>
      <c r="G2008" s="84" t="s">
        <v>6213</v>
      </c>
      <c r="H2008" s="84" t="s">
        <v>6213</v>
      </c>
      <c r="I2008" s="84" t="s">
        <v>6213</v>
      </c>
      <c r="J2008" s="85" t="s">
        <v>6213</v>
      </c>
      <c r="K2008" s="84">
        <v>0</v>
      </c>
      <c r="L2008" s="84">
        <v>0</v>
      </c>
      <c r="M2008" s="84">
        <v>0</v>
      </c>
      <c r="N2008" s="85">
        <v>1</v>
      </c>
      <c r="O2008" s="86">
        <v>16477</v>
      </c>
    </row>
    <row r="2009" spans="1:15" ht="17">
      <c r="A2009" s="276"/>
      <c r="B2009" s="276"/>
      <c r="C2009" s="83" t="s">
        <v>6786</v>
      </c>
      <c r="D2009" s="83"/>
      <c r="E2009" s="84">
        <v>1</v>
      </c>
      <c r="F2009" s="84" t="s">
        <v>6213</v>
      </c>
      <c r="G2009" s="84" t="s">
        <v>6213</v>
      </c>
      <c r="H2009" s="84" t="s">
        <v>6213</v>
      </c>
      <c r="I2009" s="84" t="s">
        <v>6213</v>
      </c>
      <c r="J2009" s="85" t="s">
        <v>6213</v>
      </c>
      <c r="K2009" s="84">
        <v>0</v>
      </c>
      <c r="L2009" s="84">
        <v>1</v>
      </c>
      <c r="M2009" s="84">
        <v>0</v>
      </c>
      <c r="N2009" s="85">
        <v>0</v>
      </c>
      <c r="O2009" s="86">
        <v>1983</v>
      </c>
    </row>
    <row r="2010" spans="1:15" ht="17">
      <c r="A2010" s="276"/>
      <c r="B2010" s="276"/>
      <c r="C2010" s="83" t="s">
        <v>6787</v>
      </c>
      <c r="D2010" s="83"/>
      <c r="E2010" s="84">
        <v>1</v>
      </c>
      <c r="F2010" s="84" t="s">
        <v>6213</v>
      </c>
      <c r="G2010" s="84" t="s">
        <v>6213</v>
      </c>
      <c r="H2010" s="84" t="s">
        <v>6213</v>
      </c>
      <c r="I2010" s="84" t="s">
        <v>6213</v>
      </c>
      <c r="J2010" s="85" t="s">
        <v>6213</v>
      </c>
      <c r="K2010" s="84">
        <v>0</v>
      </c>
      <c r="L2010" s="84">
        <v>1</v>
      </c>
      <c r="M2010" s="84">
        <v>0</v>
      </c>
      <c r="N2010" s="85">
        <v>0</v>
      </c>
      <c r="O2010" s="86">
        <v>58471</v>
      </c>
    </row>
    <row r="2011" spans="1:15" ht="17">
      <c r="A2011" s="276"/>
      <c r="B2011" s="276"/>
      <c r="C2011" s="83" t="s">
        <v>6788</v>
      </c>
      <c r="D2011" s="83"/>
      <c r="E2011" s="84">
        <v>1</v>
      </c>
      <c r="F2011" s="84" t="s">
        <v>6213</v>
      </c>
      <c r="G2011" s="84" t="s">
        <v>6213</v>
      </c>
      <c r="H2011" s="84" t="s">
        <v>6213</v>
      </c>
      <c r="I2011" s="84" t="s">
        <v>6213</v>
      </c>
      <c r="J2011" s="85" t="s">
        <v>6213</v>
      </c>
      <c r="K2011" s="84">
        <v>0</v>
      </c>
      <c r="L2011" s="84">
        <v>0</v>
      </c>
      <c r="M2011" s="84">
        <v>0</v>
      </c>
      <c r="N2011" s="85">
        <v>1</v>
      </c>
      <c r="O2011" s="86">
        <v>82947</v>
      </c>
    </row>
    <row r="2012" spans="1:15" ht="19">
      <c r="A2012" s="276"/>
      <c r="B2012" s="277"/>
      <c r="C2012" s="83" t="s">
        <v>7429</v>
      </c>
      <c r="D2012" s="83"/>
      <c r="E2012" s="84">
        <v>3</v>
      </c>
      <c r="F2012" s="84" t="s">
        <v>6213</v>
      </c>
      <c r="G2012" s="84">
        <v>1</v>
      </c>
      <c r="H2012" s="84" t="s">
        <v>6213</v>
      </c>
      <c r="I2012" s="84" t="s">
        <v>6213</v>
      </c>
      <c r="J2012" s="85" t="s">
        <v>6213</v>
      </c>
      <c r="K2012" s="84">
        <v>0</v>
      </c>
      <c r="L2012" s="84">
        <v>0</v>
      </c>
      <c r="M2012" s="84">
        <v>2</v>
      </c>
      <c r="N2012" s="85">
        <v>1</v>
      </c>
      <c r="O2012" s="86">
        <v>24031</v>
      </c>
    </row>
    <row r="2013" spans="1:15" ht="17">
      <c r="A2013" s="276"/>
      <c r="B2013" s="275" t="s">
        <v>1951</v>
      </c>
      <c r="C2013" s="74"/>
      <c r="D2013" s="76"/>
      <c r="E2013" s="77">
        <v>4</v>
      </c>
      <c r="F2013" s="77" t="s">
        <v>6213</v>
      </c>
      <c r="G2013" s="77">
        <v>1</v>
      </c>
      <c r="H2013" s="77" t="s">
        <v>6213</v>
      </c>
      <c r="I2013" s="77" t="s">
        <v>6213</v>
      </c>
      <c r="J2013" s="78" t="s">
        <v>6213</v>
      </c>
      <c r="K2013" s="77"/>
      <c r="L2013" s="79"/>
      <c r="M2013" s="77"/>
      <c r="N2013" s="78"/>
      <c r="O2013" s="81"/>
    </row>
    <row r="2014" spans="1:15" ht="17">
      <c r="A2014" s="276"/>
      <c r="B2014" s="276"/>
      <c r="C2014" s="83" t="s">
        <v>6789</v>
      </c>
      <c r="D2014" s="83"/>
      <c r="E2014" s="84">
        <v>1</v>
      </c>
      <c r="F2014" s="84" t="s">
        <v>6213</v>
      </c>
      <c r="G2014" s="84" t="s">
        <v>6213</v>
      </c>
      <c r="H2014" s="84" t="s">
        <v>6213</v>
      </c>
      <c r="I2014" s="84" t="s">
        <v>6213</v>
      </c>
      <c r="J2014" s="85" t="s">
        <v>6213</v>
      </c>
      <c r="K2014" s="84" t="s">
        <v>4218</v>
      </c>
      <c r="L2014" s="84">
        <v>0</v>
      </c>
      <c r="M2014" s="84">
        <v>1</v>
      </c>
      <c r="N2014" s="85">
        <v>0</v>
      </c>
      <c r="O2014" s="86">
        <v>7330</v>
      </c>
    </row>
    <row r="2015" spans="1:15" ht="17">
      <c r="A2015" s="276"/>
      <c r="B2015" s="276"/>
      <c r="C2015" s="83" t="s">
        <v>6790</v>
      </c>
      <c r="D2015" s="83" t="s">
        <v>6791</v>
      </c>
      <c r="E2015" s="84">
        <v>1</v>
      </c>
      <c r="F2015" s="84" t="s">
        <v>6213</v>
      </c>
      <c r="G2015" s="84">
        <v>1</v>
      </c>
      <c r="H2015" s="84" t="s">
        <v>6213</v>
      </c>
      <c r="I2015" s="84" t="s">
        <v>6213</v>
      </c>
      <c r="J2015" s="85" t="s">
        <v>6213</v>
      </c>
      <c r="K2015" s="84" t="s">
        <v>4218</v>
      </c>
      <c r="L2015" s="84">
        <v>0</v>
      </c>
      <c r="M2015" s="84">
        <v>1</v>
      </c>
      <c r="N2015" s="85">
        <v>1</v>
      </c>
      <c r="O2015" s="86">
        <v>49935</v>
      </c>
    </row>
    <row r="2016" spans="1:15" ht="17">
      <c r="A2016" s="276"/>
      <c r="B2016" s="277"/>
      <c r="C2016" s="83" t="s">
        <v>6792</v>
      </c>
      <c r="D2016" s="83"/>
      <c r="E2016" s="84">
        <v>2</v>
      </c>
      <c r="F2016" s="84" t="s">
        <v>6213</v>
      </c>
      <c r="G2016" s="84" t="s">
        <v>6213</v>
      </c>
      <c r="H2016" s="84" t="s">
        <v>6213</v>
      </c>
      <c r="I2016" s="84" t="s">
        <v>6213</v>
      </c>
      <c r="J2016" s="85" t="s">
        <v>6213</v>
      </c>
      <c r="K2016" s="84">
        <v>1</v>
      </c>
      <c r="L2016" s="84">
        <v>0</v>
      </c>
      <c r="M2016" s="84">
        <v>1</v>
      </c>
      <c r="N2016" s="85">
        <v>0</v>
      </c>
      <c r="O2016" s="86">
        <v>7138</v>
      </c>
    </row>
    <row r="2017" spans="1:15" ht="17">
      <c r="A2017" s="282" t="s">
        <v>118</v>
      </c>
      <c r="B2017" s="285" t="s">
        <v>1904</v>
      </c>
      <c r="C2017" s="287"/>
      <c r="D2017" s="286"/>
      <c r="E2017" s="77">
        <v>4</v>
      </c>
      <c r="F2017" s="77">
        <v>4</v>
      </c>
      <c r="G2017" s="77">
        <v>5</v>
      </c>
      <c r="H2017" s="77" t="s">
        <v>6213</v>
      </c>
      <c r="I2017" s="77" t="s">
        <v>6213</v>
      </c>
      <c r="J2017" s="78">
        <v>1</v>
      </c>
      <c r="K2017" s="77"/>
      <c r="L2017" s="77"/>
      <c r="M2017" s="77"/>
      <c r="N2017" s="78"/>
      <c r="O2017" s="81"/>
    </row>
    <row r="2018" spans="1:15" ht="17">
      <c r="A2018" s="283"/>
      <c r="B2018" s="282" t="s">
        <v>1905</v>
      </c>
      <c r="C2018" s="285"/>
      <c r="D2018" s="286"/>
      <c r="E2018" s="77">
        <v>4</v>
      </c>
      <c r="F2018" s="77">
        <v>2</v>
      </c>
      <c r="G2018" s="77">
        <v>3</v>
      </c>
      <c r="H2018" s="77" t="s">
        <v>6213</v>
      </c>
      <c r="I2018" s="77" t="s">
        <v>6213</v>
      </c>
      <c r="J2018" s="78" t="s">
        <v>6213</v>
      </c>
      <c r="K2018" s="77"/>
      <c r="L2018" s="77"/>
      <c r="M2018" s="77"/>
      <c r="N2018" s="78"/>
      <c r="O2018" s="81"/>
    </row>
    <row r="2019" spans="1:15" ht="17">
      <c r="A2019" s="283"/>
      <c r="B2019" s="283"/>
      <c r="C2019" s="83" t="s">
        <v>3189</v>
      </c>
      <c r="D2019" s="83"/>
      <c r="E2019" s="84" t="s">
        <v>6213</v>
      </c>
      <c r="F2019" s="84">
        <v>1</v>
      </c>
      <c r="G2019" s="84" t="s">
        <v>6213</v>
      </c>
      <c r="H2019" s="84" t="s">
        <v>6213</v>
      </c>
      <c r="I2019" s="84" t="s">
        <v>6213</v>
      </c>
      <c r="J2019" s="85" t="s">
        <v>6213</v>
      </c>
      <c r="K2019" s="84">
        <v>0</v>
      </c>
      <c r="L2019" s="84">
        <v>0</v>
      </c>
      <c r="M2019" s="84">
        <v>1</v>
      </c>
      <c r="N2019" s="85">
        <v>0</v>
      </c>
      <c r="O2019" s="86">
        <v>15986</v>
      </c>
    </row>
    <row r="2020" spans="1:15" ht="17">
      <c r="A2020" s="283"/>
      <c r="B2020" s="283"/>
      <c r="C2020" s="83" t="s">
        <v>6793</v>
      </c>
      <c r="D2020" s="83"/>
      <c r="E2020" s="84" t="s">
        <v>6213</v>
      </c>
      <c r="F2020" s="84" t="s">
        <v>6213</v>
      </c>
      <c r="G2020" s="84">
        <v>1</v>
      </c>
      <c r="H2020" s="84" t="s">
        <v>6213</v>
      </c>
      <c r="I2020" s="84" t="s">
        <v>6213</v>
      </c>
      <c r="J2020" s="85" t="s">
        <v>6213</v>
      </c>
      <c r="K2020" s="84">
        <v>1</v>
      </c>
      <c r="L2020" s="84">
        <v>0</v>
      </c>
      <c r="M2020" s="84">
        <v>0</v>
      </c>
      <c r="N2020" s="85">
        <v>0</v>
      </c>
      <c r="O2020" s="86">
        <v>16904</v>
      </c>
    </row>
    <row r="2021" spans="1:15" ht="17">
      <c r="A2021" s="283"/>
      <c r="B2021" s="283"/>
      <c r="C2021" s="83" t="s">
        <v>3759</v>
      </c>
      <c r="D2021" s="83"/>
      <c r="E2021" s="84">
        <v>1</v>
      </c>
      <c r="F2021" s="84" t="s">
        <v>6213</v>
      </c>
      <c r="G2021" s="84" t="s">
        <v>6213</v>
      </c>
      <c r="H2021" s="84" t="s">
        <v>6213</v>
      </c>
      <c r="I2021" s="84" t="s">
        <v>6213</v>
      </c>
      <c r="J2021" s="85" t="s">
        <v>6213</v>
      </c>
      <c r="K2021" s="84">
        <v>0</v>
      </c>
      <c r="L2021" s="84">
        <v>1</v>
      </c>
      <c r="M2021" s="84">
        <v>0</v>
      </c>
      <c r="N2021" s="85">
        <v>0</v>
      </c>
      <c r="O2021" s="86">
        <v>34740</v>
      </c>
    </row>
    <row r="2022" spans="1:15" ht="17">
      <c r="A2022" s="283"/>
      <c r="B2022" s="283"/>
      <c r="C2022" s="83" t="s">
        <v>5978</v>
      </c>
      <c r="D2022" s="83"/>
      <c r="E2022" s="84">
        <v>1</v>
      </c>
      <c r="F2022" s="84" t="s">
        <v>6213</v>
      </c>
      <c r="G2022" s="84" t="s">
        <v>6213</v>
      </c>
      <c r="H2022" s="84" t="s">
        <v>6213</v>
      </c>
      <c r="I2022" s="84" t="s">
        <v>6213</v>
      </c>
      <c r="J2022" s="85" t="s">
        <v>6213</v>
      </c>
      <c r="K2022" s="84">
        <v>0</v>
      </c>
      <c r="L2022" s="84">
        <v>1</v>
      </c>
      <c r="M2022" s="84">
        <v>0</v>
      </c>
      <c r="N2022" s="85">
        <v>0</v>
      </c>
      <c r="O2022" s="86">
        <v>81313</v>
      </c>
    </row>
    <row r="2023" spans="1:15" ht="17">
      <c r="A2023" s="283"/>
      <c r="B2023" s="283"/>
      <c r="C2023" s="83" t="s">
        <v>2824</v>
      </c>
      <c r="D2023" s="83"/>
      <c r="E2023" s="84" t="s">
        <v>6213</v>
      </c>
      <c r="F2023" s="84">
        <v>1</v>
      </c>
      <c r="G2023" s="84" t="s">
        <v>6213</v>
      </c>
      <c r="H2023" s="84" t="s">
        <v>6213</v>
      </c>
      <c r="I2023" s="84" t="s">
        <v>6213</v>
      </c>
      <c r="J2023" s="85" t="s">
        <v>6213</v>
      </c>
      <c r="K2023" s="84">
        <v>1</v>
      </c>
      <c r="L2023" s="84">
        <v>0</v>
      </c>
      <c r="M2023" s="84">
        <v>0</v>
      </c>
      <c r="N2023" s="85">
        <v>0</v>
      </c>
      <c r="O2023" s="86">
        <v>22029</v>
      </c>
    </row>
    <row r="2024" spans="1:15" ht="17">
      <c r="A2024" s="283"/>
      <c r="B2024" s="283"/>
      <c r="C2024" s="83" t="s">
        <v>3764</v>
      </c>
      <c r="D2024" s="83"/>
      <c r="E2024" s="84">
        <v>1</v>
      </c>
      <c r="F2024" s="84" t="s">
        <v>6213</v>
      </c>
      <c r="G2024" s="84">
        <v>1</v>
      </c>
      <c r="H2024" s="84" t="s">
        <v>6213</v>
      </c>
      <c r="I2024" s="84" t="s">
        <v>6213</v>
      </c>
      <c r="J2024" s="85" t="s">
        <v>6213</v>
      </c>
      <c r="K2024" s="84">
        <v>0</v>
      </c>
      <c r="L2024" s="84">
        <v>1</v>
      </c>
      <c r="M2024" s="84">
        <v>0</v>
      </c>
      <c r="N2024" s="85">
        <v>1</v>
      </c>
      <c r="O2024" s="86">
        <v>72017</v>
      </c>
    </row>
    <row r="2025" spans="1:15" ht="17">
      <c r="A2025" s="283"/>
      <c r="B2025" s="283"/>
      <c r="C2025" s="83" t="s">
        <v>3765</v>
      </c>
      <c r="D2025" s="83"/>
      <c r="E2025" s="84">
        <v>1</v>
      </c>
      <c r="F2025" s="84" t="s">
        <v>6213</v>
      </c>
      <c r="G2025" s="84" t="s">
        <v>6213</v>
      </c>
      <c r="H2025" s="84" t="s">
        <v>6213</v>
      </c>
      <c r="I2025" s="84" t="s">
        <v>6213</v>
      </c>
      <c r="J2025" s="85" t="s">
        <v>6213</v>
      </c>
      <c r="K2025" s="84">
        <v>0</v>
      </c>
      <c r="L2025" s="84">
        <v>1</v>
      </c>
      <c r="M2025" s="84">
        <v>0</v>
      </c>
      <c r="N2025" s="85">
        <v>0</v>
      </c>
      <c r="O2025" s="86">
        <v>179603</v>
      </c>
    </row>
    <row r="2026" spans="1:15" ht="17">
      <c r="A2026" s="283"/>
      <c r="B2026" s="284"/>
      <c r="C2026" s="83" t="s">
        <v>5980</v>
      </c>
      <c r="D2026" s="83"/>
      <c r="E2026" s="84" t="s">
        <v>6213</v>
      </c>
      <c r="F2026" s="84" t="s">
        <v>6213</v>
      </c>
      <c r="G2026" s="84">
        <v>1</v>
      </c>
      <c r="H2026" s="84" t="s">
        <v>6213</v>
      </c>
      <c r="I2026" s="84" t="s">
        <v>6213</v>
      </c>
      <c r="J2026" s="85" t="s">
        <v>6213</v>
      </c>
      <c r="K2026" s="84">
        <v>0</v>
      </c>
      <c r="L2026" s="84">
        <v>0</v>
      </c>
      <c r="M2026" s="84">
        <v>1</v>
      </c>
      <c r="N2026" s="85">
        <v>0</v>
      </c>
      <c r="O2026" s="86">
        <v>15604</v>
      </c>
    </row>
    <row r="2027" spans="1:15" ht="17">
      <c r="A2027" s="283"/>
      <c r="B2027" s="282" t="s">
        <v>1951</v>
      </c>
      <c r="C2027" s="285"/>
      <c r="D2027" s="286"/>
      <c r="E2027" s="77" t="s">
        <v>6213</v>
      </c>
      <c r="F2027" s="77">
        <v>2</v>
      </c>
      <c r="G2027" s="77">
        <v>2</v>
      </c>
      <c r="H2027" s="77" t="s">
        <v>6213</v>
      </c>
      <c r="I2027" s="77" t="s">
        <v>6213</v>
      </c>
      <c r="J2027" s="78">
        <v>1</v>
      </c>
      <c r="K2027" s="77"/>
      <c r="L2027" s="79"/>
      <c r="M2027" s="77"/>
      <c r="N2027" s="80"/>
      <c r="O2027" s="81"/>
    </row>
    <row r="2028" spans="1:15" ht="17">
      <c r="A2028" s="284"/>
      <c r="B2028" s="284"/>
      <c r="C2028" s="83" t="s">
        <v>5982</v>
      </c>
      <c r="D2028" s="83"/>
      <c r="E2028" s="84" t="s">
        <v>6213</v>
      </c>
      <c r="F2028" s="84">
        <v>2</v>
      </c>
      <c r="G2028" s="84">
        <v>2</v>
      </c>
      <c r="H2028" s="84" t="s">
        <v>6213</v>
      </c>
      <c r="I2028" s="84" t="s">
        <v>6213</v>
      </c>
      <c r="J2028" s="85">
        <v>1</v>
      </c>
      <c r="K2028" s="84">
        <v>4</v>
      </c>
      <c r="L2028" s="84">
        <v>0</v>
      </c>
      <c r="M2028" s="84">
        <v>1</v>
      </c>
      <c r="N2028" s="85">
        <v>0</v>
      </c>
      <c r="O2028" s="86">
        <v>10760</v>
      </c>
    </row>
    <row r="2029" spans="1:15">
      <c r="A2029" s="282" t="s">
        <v>121</v>
      </c>
      <c r="B2029" s="285" t="s">
        <v>1904</v>
      </c>
      <c r="C2029" s="287"/>
      <c r="D2029" s="286"/>
      <c r="E2029" s="77">
        <v>58</v>
      </c>
      <c r="F2029" s="77">
        <v>31</v>
      </c>
      <c r="G2029" s="77">
        <v>12</v>
      </c>
      <c r="H2029" s="77">
        <v>1</v>
      </c>
      <c r="I2029" s="77">
        <v>4</v>
      </c>
      <c r="J2029" s="78">
        <v>4</v>
      </c>
      <c r="K2029" s="77"/>
      <c r="L2029" s="77"/>
      <c r="M2029" s="77"/>
      <c r="N2029" s="78"/>
      <c r="O2029" s="81"/>
    </row>
    <row r="2030" spans="1:15">
      <c r="A2030" s="283"/>
      <c r="B2030" s="282" t="s">
        <v>1905</v>
      </c>
      <c r="C2030" s="285"/>
      <c r="D2030" s="286"/>
      <c r="E2030" s="77">
        <v>35</v>
      </c>
      <c r="F2030" s="77">
        <v>3</v>
      </c>
      <c r="G2030" s="77">
        <v>8</v>
      </c>
      <c r="H2030" s="77">
        <v>1</v>
      </c>
      <c r="I2030" s="77">
        <v>1</v>
      </c>
      <c r="J2030" s="78">
        <v>3</v>
      </c>
      <c r="K2030" s="77"/>
      <c r="L2030" s="77"/>
      <c r="M2030" s="77"/>
      <c r="N2030" s="78"/>
      <c r="O2030" s="81"/>
    </row>
    <row r="2031" spans="1:15" ht="17">
      <c r="A2031" s="283"/>
      <c r="B2031" s="283"/>
      <c r="C2031" s="83" t="s">
        <v>3786</v>
      </c>
      <c r="D2031" s="83"/>
      <c r="E2031" s="84" t="s">
        <v>6213</v>
      </c>
      <c r="F2031" s="84">
        <v>1</v>
      </c>
      <c r="G2031" s="84" t="s">
        <v>6213</v>
      </c>
      <c r="H2031" s="84" t="s">
        <v>6213</v>
      </c>
      <c r="I2031" s="84">
        <v>1</v>
      </c>
      <c r="J2031" s="85" t="s">
        <v>6213</v>
      </c>
      <c r="K2031" s="84">
        <v>0</v>
      </c>
      <c r="L2031" s="84">
        <v>1</v>
      </c>
      <c r="M2031" s="84">
        <v>0</v>
      </c>
      <c r="N2031" s="85">
        <v>1</v>
      </c>
      <c r="O2031" s="86">
        <v>31007</v>
      </c>
    </row>
    <row r="2032" spans="1:15" ht="17">
      <c r="A2032" s="283"/>
      <c r="B2032" s="283"/>
      <c r="C2032" s="83" t="s">
        <v>6794</v>
      </c>
      <c r="D2032" s="83"/>
      <c r="E2032" s="84">
        <v>1</v>
      </c>
      <c r="F2032" s="84" t="s">
        <v>6213</v>
      </c>
      <c r="G2032" s="84" t="s">
        <v>6213</v>
      </c>
      <c r="H2032" s="84" t="s">
        <v>6213</v>
      </c>
      <c r="I2032" s="84" t="s">
        <v>6213</v>
      </c>
      <c r="J2032" s="85" t="s">
        <v>6213</v>
      </c>
      <c r="K2032" s="84">
        <v>0</v>
      </c>
      <c r="L2032" s="84">
        <v>0</v>
      </c>
      <c r="M2032" s="84">
        <v>1</v>
      </c>
      <c r="N2032" s="85">
        <v>0</v>
      </c>
      <c r="O2032" s="86">
        <v>5419</v>
      </c>
    </row>
    <row r="2033" spans="1:15" ht="17">
      <c r="A2033" s="283"/>
      <c r="B2033" s="283"/>
      <c r="C2033" s="83" t="s">
        <v>5986</v>
      </c>
      <c r="D2033" s="83"/>
      <c r="E2033" s="84">
        <v>7</v>
      </c>
      <c r="F2033" s="84" t="s">
        <v>6213</v>
      </c>
      <c r="G2033" s="84" t="s">
        <v>6213</v>
      </c>
      <c r="H2033" s="84" t="s">
        <v>6213</v>
      </c>
      <c r="I2033" s="84" t="s">
        <v>6213</v>
      </c>
      <c r="J2033" s="85" t="s">
        <v>6213</v>
      </c>
      <c r="K2033" s="84">
        <v>1</v>
      </c>
      <c r="L2033" s="84">
        <v>0</v>
      </c>
      <c r="M2033" s="84">
        <v>1</v>
      </c>
      <c r="N2033" s="85">
        <v>5</v>
      </c>
      <c r="O2033" s="86">
        <v>1892</v>
      </c>
    </row>
    <row r="2034" spans="1:15" ht="17">
      <c r="A2034" s="283"/>
      <c r="B2034" s="283"/>
      <c r="C2034" s="83" t="s">
        <v>3771</v>
      </c>
      <c r="D2034" s="83"/>
      <c r="E2034" s="84">
        <v>1</v>
      </c>
      <c r="F2034" s="84" t="s">
        <v>6213</v>
      </c>
      <c r="G2034" s="84" t="s">
        <v>6213</v>
      </c>
      <c r="H2034" s="84" t="s">
        <v>6213</v>
      </c>
      <c r="I2034" s="84" t="s">
        <v>6213</v>
      </c>
      <c r="J2034" s="85" t="s">
        <v>6213</v>
      </c>
      <c r="K2034" s="84">
        <v>0</v>
      </c>
      <c r="L2034" s="84">
        <v>0</v>
      </c>
      <c r="M2034" s="84">
        <v>0</v>
      </c>
      <c r="N2034" s="85">
        <v>1</v>
      </c>
      <c r="O2034" s="86">
        <v>14117</v>
      </c>
    </row>
    <row r="2035" spans="1:15" ht="17">
      <c r="A2035" s="283"/>
      <c r="B2035" s="283"/>
      <c r="C2035" s="83" t="s">
        <v>3075</v>
      </c>
      <c r="D2035" s="83"/>
      <c r="E2035" s="84">
        <v>5</v>
      </c>
      <c r="F2035" s="84" t="s">
        <v>6213</v>
      </c>
      <c r="G2035" s="84">
        <v>2</v>
      </c>
      <c r="H2035" s="84" t="s">
        <v>6213</v>
      </c>
      <c r="I2035" s="84" t="s">
        <v>6213</v>
      </c>
      <c r="J2035" s="85" t="s">
        <v>6213</v>
      </c>
      <c r="K2035" s="84">
        <v>1</v>
      </c>
      <c r="L2035" s="84">
        <v>2</v>
      </c>
      <c r="M2035" s="84">
        <v>2</v>
      </c>
      <c r="N2035" s="85">
        <v>2</v>
      </c>
      <c r="O2035" s="86">
        <v>139582</v>
      </c>
    </row>
    <row r="2036" spans="1:15" ht="17">
      <c r="A2036" s="283"/>
      <c r="B2036" s="283"/>
      <c r="C2036" s="83" t="s">
        <v>3773</v>
      </c>
      <c r="D2036" s="83"/>
      <c r="E2036" s="84">
        <v>1</v>
      </c>
      <c r="F2036" s="84" t="s">
        <v>6213</v>
      </c>
      <c r="G2036" s="84" t="s">
        <v>6213</v>
      </c>
      <c r="H2036" s="84" t="s">
        <v>6213</v>
      </c>
      <c r="I2036" s="84" t="s">
        <v>6213</v>
      </c>
      <c r="J2036" s="85" t="s">
        <v>6213</v>
      </c>
      <c r="K2036" s="84">
        <v>0</v>
      </c>
      <c r="L2036" s="84">
        <v>0</v>
      </c>
      <c r="M2036" s="84">
        <v>0</v>
      </c>
      <c r="N2036" s="85">
        <v>1</v>
      </c>
      <c r="O2036" s="86">
        <v>5354</v>
      </c>
    </row>
    <row r="2037" spans="1:15" ht="17">
      <c r="A2037" s="283"/>
      <c r="B2037" s="283"/>
      <c r="C2037" s="83" t="s">
        <v>3076</v>
      </c>
      <c r="D2037" s="83"/>
      <c r="E2037" s="84">
        <v>1</v>
      </c>
      <c r="F2037" s="84" t="s">
        <v>6213</v>
      </c>
      <c r="G2037" s="84" t="s">
        <v>6213</v>
      </c>
      <c r="H2037" s="84" t="s">
        <v>6213</v>
      </c>
      <c r="I2037" s="84" t="s">
        <v>6213</v>
      </c>
      <c r="J2037" s="85" t="s">
        <v>6213</v>
      </c>
      <c r="K2037" s="84">
        <v>0</v>
      </c>
      <c r="L2037" s="84">
        <v>1</v>
      </c>
      <c r="M2037" s="84">
        <v>0</v>
      </c>
      <c r="N2037" s="85">
        <v>0</v>
      </c>
      <c r="O2037" s="86">
        <v>1409</v>
      </c>
    </row>
    <row r="2038" spans="1:15" ht="17">
      <c r="A2038" s="283"/>
      <c r="B2038" s="283"/>
      <c r="C2038" s="83" t="s">
        <v>5987</v>
      </c>
      <c r="D2038" s="83"/>
      <c r="E2038" s="84">
        <v>2</v>
      </c>
      <c r="F2038" s="84" t="s">
        <v>6213</v>
      </c>
      <c r="G2038" s="84" t="s">
        <v>6213</v>
      </c>
      <c r="H2038" s="84" t="s">
        <v>6213</v>
      </c>
      <c r="I2038" s="84" t="s">
        <v>6213</v>
      </c>
      <c r="J2038" s="85" t="s">
        <v>6213</v>
      </c>
      <c r="K2038" s="84">
        <v>0</v>
      </c>
      <c r="L2038" s="84">
        <v>1</v>
      </c>
      <c r="M2038" s="84">
        <v>1</v>
      </c>
      <c r="N2038" s="85">
        <v>0</v>
      </c>
      <c r="O2038" s="86">
        <v>131777</v>
      </c>
    </row>
    <row r="2039" spans="1:15" ht="17">
      <c r="A2039" s="283"/>
      <c r="B2039" s="283"/>
      <c r="C2039" s="83" t="s">
        <v>5988</v>
      </c>
      <c r="D2039" s="83"/>
      <c r="E2039" s="84" t="s">
        <v>6213</v>
      </c>
      <c r="F2039" s="84" t="s">
        <v>6213</v>
      </c>
      <c r="G2039" s="84" t="s">
        <v>6213</v>
      </c>
      <c r="H2039" s="84" t="s">
        <v>6213</v>
      </c>
      <c r="I2039" s="84" t="s">
        <v>6213</v>
      </c>
      <c r="J2039" s="85">
        <v>1</v>
      </c>
      <c r="K2039" s="84">
        <v>1</v>
      </c>
      <c r="L2039" s="84">
        <v>0</v>
      </c>
      <c r="M2039" s="84">
        <v>0</v>
      </c>
      <c r="N2039" s="85">
        <v>0</v>
      </c>
      <c r="O2039" s="86">
        <v>21512</v>
      </c>
    </row>
    <row r="2040" spans="1:15" ht="17">
      <c r="A2040" s="283"/>
      <c r="B2040" s="283"/>
      <c r="C2040" s="83" t="s">
        <v>1927</v>
      </c>
      <c r="D2040" s="83"/>
      <c r="E2040" s="84">
        <v>1</v>
      </c>
      <c r="F2040" s="84" t="s">
        <v>6213</v>
      </c>
      <c r="G2040" s="84">
        <v>2</v>
      </c>
      <c r="H2040" s="84" t="s">
        <v>6213</v>
      </c>
      <c r="I2040" s="84" t="s">
        <v>6213</v>
      </c>
      <c r="J2040" s="85" t="s">
        <v>6213</v>
      </c>
      <c r="K2040" s="84">
        <v>0</v>
      </c>
      <c r="L2040" s="84">
        <v>1</v>
      </c>
      <c r="M2040" s="84">
        <v>0</v>
      </c>
      <c r="N2040" s="85">
        <v>2</v>
      </c>
      <c r="O2040" s="86">
        <v>38597</v>
      </c>
    </row>
    <row r="2041" spans="1:15" ht="17">
      <c r="A2041" s="283"/>
      <c r="B2041" s="283"/>
      <c r="C2041" s="83" t="s">
        <v>5990</v>
      </c>
      <c r="D2041" s="83"/>
      <c r="E2041" s="84">
        <v>1</v>
      </c>
      <c r="F2041" s="84" t="s">
        <v>6213</v>
      </c>
      <c r="G2041" s="84" t="s">
        <v>6213</v>
      </c>
      <c r="H2041" s="84" t="s">
        <v>6213</v>
      </c>
      <c r="I2041" s="84" t="s">
        <v>6213</v>
      </c>
      <c r="J2041" s="85" t="s">
        <v>6213</v>
      </c>
      <c r="K2041" s="84">
        <v>0</v>
      </c>
      <c r="L2041" s="84">
        <v>1</v>
      </c>
      <c r="M2041" s="84">
        <v>0</v>
      </c>
      <c r="N2041" s="85">
        <v>0</v>
      </c>
      <c r="O2041" s="86">
        <v>23966</v>
      </c>
    </row>
    <row r="2042" spans="1:15" ht="17">
      <c r="A2042" s="283"/>
      <c r="B2042" s="283"/>
      <c r="C2042" s="83" t="s">
        <v>6795</v>
      </c>
      <c r="D2042" s="83"/>
      <c r="E2042" s="84">
        <v>2</v>
      </c>
      <c r="F2042" s="84" t="s">
        <v>6213</v>
      </c>
      <c r="G2042" s="84" t="s">
        <v>6213</v>
      </c>
      <c r="H2042" s="84" t="s">
        <v>6213</v>
      </c>
      <c r="I2042" s="84" t="s">
        <v>6213</v>
      </c>
      <c r="J2042" s="85" t="s">
        <v>6213</v>
      </c>
      <c r="K2042" s="84">
        <v>0</v>
      </c>
      <c r="L2042" s="84">
        <v>0</v>
      </c>
      <c r="M2042" s="84">
        <v>2</v>
      </c>
      <c r="N2042" s="85">
        <v>0</v>
      </c>
      <c r="O2042" s="86">
        <v>12631</v>
      </c>
    </row>
    <row r="2043" spans="1:15" ht="17">
      <c r="A2043" s="283"/>
      <c r="B2043" s="283"/>
      <c r="C2043" s="83" t="s">
        <v>3777</v>
      </c>
      <c r="D2043" s="83"/>
      <c r="E2043" s="84">
        <v>1</v>
      </c>
      <c r="F2043" s="84" t="s">
        <v>6213</v>
      </c>
      <c r="G2043" s="84" t="s">
        <v>6213</v>
      </c>
      <c r="H2043" s="84" t="s">
        <v>6213</v>
      </c>
      <c r="I2043" s="84" t="s">
        <v>6213</v>
      </c>
      <c r="J2043" s="85" t="s">
        <v>6213</v>
      </c>
      <c r="K2043" s="84">
        <v>0</v>
      </c>
      <c r="L2043" s="84">
        <v>0</v>
      </c>
      <c r="M2043" s="84">
        <v>0</v>
      </c>
      <c r="N2043" s="85">
        <v>1</v>
      </c>
      <c r="O2043" s="86">
        <v>44522</v>
      </c>
    </row>
    <row r="2044" spans="1:15" ht="17">
      <c r="A2044" s="283"/>
      <c r="B2044" s="283"/>
      <c r="C2044" s="83" t="s">
        <v>5991</v>
      </c>
      <c r="D2044" s="83"/>
      <c r="E2044" s="84">
        <v>1</v>
      </c>
      <c r="F2044" s="84" t="s">
        <v>6213</v>
      </c>
      <c r="G2044" s="84">
        <v>1</v>
      </c>
      <c r="H2044" s="84" t="s">
        <v>6213</v>
      </c>
      <c r="I2044" s="84" t="s">
        <v>6213</v>
      </c>
      <c r="J2044" s="85" t="s">
        <v>6213</v>
      </c>
      <c r="K2044" s="84">
        <v>0</v>
      </c>
      <c r="L2044" s="84">
        <v>0</v>
      </c>
      <c r="M2044" s="84">
        <v>1</v>
      </c>
      <c r="N2044" s="85">
        <v>1</v>
      </c>
      <c r="O2044" s="86">
        <v>7519</v>
      </c>
    </row>
    <row r="2045" spans="1:15" ht="17">
      <c r="A2045" s="283"/>
      <c r="B2045" s="283"/>
      <c r="C2045" s="83" t="s">
        <v>6796</v>
      </c>
      <c r="D2045" s="83"/>
      <c r="E2045" s="84">
        <v>3</v>
      </c>
      <c r="F2045" s="84" t="s">
        <v>6213</v>
      </c>
      <c r="G2045" s="84" t="s">
        <v>6213</v>
      </c>
      <c r="H2045" s="84" t="s">
        <v>6213</v>
      </c>
      <c r="I2045" s="84" t="s">
        <v>6213</v>
      </c>
      <c r="J2045" s="85" t="s">
        <v>6213</v>
      </c>
      <c r="K2045" s="84">
        <v>0</v>
      </c>
      <c r="L2045" s="84">
        <v>0</v>
      </c>
      <c r="M2045" s="84">
        <v>2</v>
      </c>
      <c r="N2045" s="85">
        <v>1</v>
      </c>
      <c r="O2045" s="86">
        <v>752</v>
      </c>
    </row>
    <row r="2046" spans="1:15" ht="17">
      <c r="A2046" s="283"/>
      <c r="B2046" s="283"/>
      <c r="C2046" s="83" t="s">
        <v>6797</v>
      </c>
      <c r="D2046" s="83"/>
      <c r="E2046" s="84" t="s">
        <v>6213</v>
      </c>
      <c r="F2046" s="84" t="s">
        <v>6213</v>
      </c>
      <c r="G2046" s="84" t="s">
        <v>6213</v>
      </c>
      <c r="H2046" s="84">
        <v>1</v>
      </c>
      <c r="I2046" s="84" t="s">
        <v>6213</v>
      </c>
      <c r="J2046" s="85" t="s">
        <v>6213</v>
      </c>
      <c r="K2046" s="84">
        <v>0</v>
      </c>
      <c r="L2046" s="84">
        <v>0</v>
      </c>
      <c r="M2046" s="84">
        <v>1</v>
      </c>
      <c r="N2046" s="85">
        <v>0</v>
      </c>
      <c r="O2046" s="86">
        <v>2713</v>
      </c>
    </row>
    <row r="2047" spans="1:15" ht="17">
      <c r="A2047" s="283"/>
      <c r="B2047" s="283"/>
      <c r="C2047" s="83" t="s">
        <v>3458</v>
      </c>
      <c r="D2047" s="83"/>
      <c r="E2047" s="84">
        <v>1</v>
      </c>
      <c r="F2047" s="84" t="s">
        <v>6213</v>
      </c>
      <c r="G2047" s="84" t="s">
        <v>6213</v>
      </c>
      <c r="H2047" s="84" t="s">
        <v>6213</v>
      </c>
      <c r="I2047" s="84" t="s">
        <v>6213</v>
      </c>
      <c r="J2047" s="85" t="s">
        <v>6213</v>
      </c>
      <c r="K2047" s="84">
        <v>0</v>
      </c>
      <c r="L2047" s="84">
        <v>0</v>
      </c>
      <c r="M2047" s="84">
        <v>1</v>
      </c>
      <c r="N2047" s="85">
        <v>0</v>
      </c>
      <c r="O2047" s="86">
        <v>22592</v>
      </c>
    </row>
    <row r="2048" spans="1:15" ht="17">
      <c r="A2048" s="283"/>
      <c r="B2048" s="283"/>
      <c r="C2048" s="83" t="s">
        <v>3780</v>
      </c>
      <c r="D2048" s="83"/>
      <c r="E2048" s="84" t="s">
        <v>6213</v>
      </c>
      <c r="F2048" s="84" t="s">
        <v>6213</v>
      </c>
      <c r="G2048" s="84" t="s">
        <v>6213</v>
      </c>
      <c r="H2048" s="84" t="s">
        <v>6213</v>
      </c>
      <c r="I2048" s="84" t="s">
        <v>6213</v>
      </c>
      <c r="J2048" s="85">
        <v>1</v>
      </c>
      <c r="K2048" s="84">
        <v>0</v>
      </c>
      <c r="L2048" s="84">
        <v>1</v>
      </c>
      <c r="M2048" s="84">
        <v>0</v>
      </c>
      <c r="N2048" s="85">
        <v>0</v>
      </c>
      <c r="O2048" s="86">
        <v>25662</v>
      </c>
    </row>
    <row r="2049" spans="1:15" ht="17">
      <c r="A2049" s="283"/>
      <c r="B2049" s="283"/>
      <c r="C2049" s="83" t="s">
        <v>3781</v>
      </c>
      <c r="D2049" s="83"/>
      <c r="E2049" s="84">
        <v>1</v>
      </c>
      <c r="F2049" s="84">
        <v>1</v>
      </c>
      <c r="G2049" s="84" t="s">
        <v>6213</v>
      </c>
      <c r="H2049" s="84" t="s">
        <v>6213</v>
      </c>
      <c r="I2049" s="84" t="s">
        <v>6213</v>
      </c>
      <c r="J2049" s="85" t="s">
        <v>6213</v>
      </c>
      <c r="K2049" s="84">
        <v>0</v>
      </c>
      <c r="L2049" s="84">
        <v>1</v>
      </c>
      <c r="M2049" s="84">
        <v>0</v>
      </c>
      <c r="N2049" s="85">
        <v>1</v>
      </c>
      <c r="O2049" s="86">
        <v>12580</v>
      </c>
    </row>
    <row r="2050" spans="1:15" ht="17">
      <c r="A2050" s="283"/>
      <c r="B2050" s="283"/>
      <c r="C2050" s="83" t="s">
        <v>6798</v>
      </c>
      <c r="D2050" s="83"/>
      <c r="E2050" s="84">
        <v>1</v>
      </c>
      <c r="F2050" s="84" t="s">
        <v>6213</v>
      </c>
      <c r="G2050" s="84">
        <v>1</v>
      </c>
      <c r="H2050" s="84" t="s">
        <v>6213</v>
      </c>
      <c r="I2050" s="84" t="s">
        <v>6213</v>
      </c>
      <c r="J2050" s="85" t="s">
        <v>6213</v>
      </c>
      <c r="K2050" s="84">
        <v>1</v>
      </c>
      <c r="L2050" s="84">
        <v>0</v>
      </c>
      <c r="M2050" s="84">
        <v>0</v>
      </c>
      <c r="N2050" s="85">
        <v>1</v>
      </c>
      <c r="O2050" s="86">
        <v>35658</v>
      </c>
    </row>
    <row r="2051" spans="1:15" ht="17">
      <c r="A2051" s="283"/>
      <c r="B2051" s="283"/>
      <c r="C2051" s="83" t="s">
        <v>3782</v>
      </c>
      <c r="D2051" s="83"/>
      <c r="E2051" s="84" t="s">
        <v>6213</v>
      </c>
      <c r="F2051" s="84" t="s">
        <v>6213</v>
      </c>
      <c r="G2051" s="84">
        <v>1</v>
      </c>
      <c r="H2051" s="84" t="s">
        <v>6213</v>
      </c>
      <c r="I2051" s="84" t="s">
        <v>6213</v>
      </c>
      <c r="J2051" s="85">
        <v>1</v>
      </c>
      <c r="K2051" s="84">
        <v>0</v>
      </c>
      <c r="L2051" s="84">
        <v>0</v>
      </c>
      <c r="M2051" s="84">
        <v>1</v>
      </c>
      <c r="N2051" s="85">
        <v>1</v>
      </c>
      <c r="O2051" s="86">
        <v>17183</v>
      </c>
    </row>
    <row r="2052" spans="1:15" ht="17">
      <c r="A2052" s="283"/>
      <c r="B2052" s="283"/>
      <c r="C2052" s="83" t="s">
        <v>6799</v>
      </c>
      <c r="D2052" s="83"/>
      <c r="E2052" s="84">
        <v>1</v>
      </c>
      <c r="F2052" s="84" t="s">
        <v>6213</v>
      </c>
      <c r="G2052" s="84" t="s">
        <v>6213</v>
      </c>
      <c r="H2052" s="84" t="s">
        <v>6213</v>
      </c>
      <c r="I2052" s="84" t="s">
        <v>6213</v>
      </c>
      <c r="J2052" s="85" t="s">
        <v>6213</v>
      </c>
      <c r="K2052" s="84">
        <v>1</v>
      </c>
      <c r="L2052" s="84">
        <v>0</v>
      </c>
      <c r="M2052" s="84">
        <v>0</v>
      </c>
      <c r="N2052" s="85">
        <v>0</v>
      </c>
      <c r="O2052" s="86">
        <v>12529</v>
      </c>
    </row>
    <row r="2053" spans="1:15" ht="17">
      <c r="A2053" s="283"/>
      <c r="B2053" s="283"/>
      <c r="C2053" s="83" t="s">
        <v>3789</v>
      </c>
      <c r="D2053" s="83"/>
      <c r="E2053" s="84">
        <v>1</v>
      </c>
      <c r="F2053" s="84" t="s">
        <v>6213</v>
      </c>
      <c r="G2053" s="84" t="s">
        <v>6213</v>
      </c>
      <c r="H2053" s="84" t="s">
        <v>6213</v>
      </c>
      <c r="I2053" s="84" t="s">
        <v>6213</v>
      </c>
      <c r="J2053" s="85" t="s">
        <v>6213</v>
      </c>
      <c r="K2053" s="84">
        <v>0</v>
      </c>
      <c r="L2053" s="84">
        <v>0</v>
      </c>
      <c r="M2053" s="84">
        <v>0</v>
      </c>
      <c r="N2053" s="85">
        <v>1</v>
      </c>
      <c r="O2053" s="86">
        <v>3177</v>
      </c>
    </row>
    <row r="2054" spans="1:15" ht="17">
      <c r="A2054" s="283"/>
      <c r="B2054" s="283"/>
      <c r="C2054" s="83" t="s">
        <v>6800</v>
      </c>
      <c r="D2054" s="83"/>
      <c r="E2054" s="84">
        <v>1</v>
      </c>
      <c r="F2054" s="84" t="s">
        <v>6213</v>
      </c>
      <c r="G2054" s="84" t="s">
        <v>6213</v>
      </c>
      <c r="H2054" s="84" t="s">
        <v>6213</v>
      </c>
      <c r="I2054" s="84" t="s">
        <v>6213</v>
      </c>
      <c r="J2054" s="85" t="s">
        <v>6213</v>
      </c>
      <c r="K2054" s="84">
        <v>0</v>
      </c>
      <c r="L2054" s="84">
        <v>0</v>
      </c>
      <c r="M2054" s="84">
        <v>0</v>
      </c>
      <c r="N2054" s="85">
        <v>1</v>
      </c>
      <c r="O2054" s="86">
        <v>13553</v>
      </c>
    </row>
    <row r="2055" spans="1:15" ht="17">
      <c r="A2055" s="283"/>
      <c r="B2055" s="283"/>
      <c r="C2055" s="83" t="s">
        <v>3784</v>
      </c>
      <c r="D2055" s="83"/>
      <c r="E2055" s="84" t="s">
        <v>6213</v>
      </c>
      <c r="F2055" s="84">
        <v>1</v>
      </c>
      <c r="G2055" s="84" t="s">
        <v>6213</v>
      </c>
      <c r="H2055" s="84" t="s">
        <v>6213</v>
      </c>
      <c r="I2055" s="84" t="s">
        <v>6213</v>
      </c>
      <c r="J2055" s="85" t="s">
        <v>6213</v>
      </c>
      <c r="K2055" s="84">
        <v>0</v>
      </c>
      <c r="L2055" s="84">
        <v>0</v>
      </c>
      <c r="M2055" s="84">
        <v>1</v>
      </c>
      <c r="N2055" s="85">
        <v>0</v>
      </c>
      <c r="O2055" s="86">
        <v>76016</v>
      </c>
    </row>
    <row r="2056" spans="1:15" ht="17">
      <c r="A2056" s="283"/>
      <c r="B2056" s="283"/>
      <c r="C2056" s="83" t="s">
        <v>5997</v>
      </c>
      <c r="D2056" s="83"/>
      <c r="E2056" s="84" t="s">
        <v>6213</v>
      </c>
      <c r="F2056" s="84" t="s">
        <v>6213</v>
      </c>
      <c r="G2056" s="84">
        <v>1</v>
      </c>
      <c r="H2056" s="84" t="s">
        <v>6213</v>
      </c>
      <c r="I2056" s="84" t="s">
        <v>6213</v>
      </c>
      <c r="J2056" s="85" t="s">
        <v>6213</v>
      </c>
      <c r="K2056" s="84">
        <v>1</v>
      </c>
      <c r="L2056" s="84">
        <v>0</v>
      </c>
      <c r="M2056" s="84">
        <v>0</v>
      </c>
      <c r="N2056" s="85">
        <v>0</v>
      </c>
      <c r="O2056" s="86">
        <v>5387</v>
      </c>
    </row>
    <row r="2057" spans="1:15" ht="17">
      <c r="A2057" s="283"/>
      <c r="B2057" s="283"/>
      <c r="C2057" s="83" t="s">
        <v>6801</v>
      </c>
      <c r="D2057" s="83"/>
      <c r="E2057" s="84">
        <v>1</v>
      </c>
      <c r="F2057" s="84" t="s">
        <v>6213</v>
      </c>
      <c r="G2057" s="84" t="s">
        <v>6213</v>
      </c>
      <c r="H2057" s="84" t="s">
        <v>6213</v>
      </c>
      <c r="I2057" s="84" t="s">
        <v>6213</v>
      </c>
      <c r="J2057" s="85" t="s">
        <v>6213</v>
      </c>
      <c r="K2057" s="84">
        <v>0</v>
      </c>
      <c r="L2057" s="84">
        <v>0</v>
      </c>
      <c r="M2057" s="84">
        <v>1</v>
      </c>
      <c r="N2057" s="85">
        <v>0</v>
      </c>
      <c r="O2057" s="86">
        <v>3144</v>
      </c>
    </row>
    <row r="2058" spans="1:15" ht="17">
      <c r="A2058" s="283"/>
      <c r="B2058" s="284"/>
      <c r="C2058" s="83" t="s">
        <v>2763</v>
      </c>
      <c r="D2058" s="83"/>
      <c r="E2058" s="84">
        <v>1</v>
      </c>
      <c r="F2058" s="84" t="s">
        <v>6213</v>
      </c>
      <c r="G2058" s="84" t="s">
        <v>6213</v>
      </c>
      <c r="H2058" s="84" t="s">
        <v>6213</v>
      </c>
      <c r="I2058" s="84" t="s">
        <v>6213</v>
      </c>
      <c r="J2058" s="85" t="s">
        <v>6213</v>
      </c>
      <c r="K2058" s="84">
        <v>1</v>
      </c>
      <c r="L2058" s="84">
        <v>0</v>
      </c>
      <c r="M2058" s="84">
        <v>0</v>
      </c>
      <c r="N2058" s="85">
        <v>0</v>
      </c>
      <c r="O2058" s="86">
        <v>8486</v>
      </c>
    </row>
    <row r="2059" spans="1:15" ht="17">
      <c r="A2059" s="283"/>
      <c r="B2059" s="282" t="s">
        <v>1951</v>
      </c>
      <c r="C2059" s="285"/>
      <c r="D2059" s="286"/>
      <c r="E2059" s="77">
        <v>1</v>
      </c>
      <c r="F2059" s="77" t="s">
        <v>6213</v>
      </c>
      <c r="G2059" s="77" t="s">
        <v>6213</v>
      </c>
      <c r="H2059" s="77" t="s">
        <v>6213</v>
      </c>
      <c r="I2059" s="77" t="s">
        <v>6213</v>
      </c>
      <c r="J2059" s="78" t="s">
        <v>6213</v>
      </c>
      <c r="K2059" s="77"/>
      <c r="L2059" s="79"/>
      <c r="M2059" s="77"/>
      <c r="N2059" s="80"/>
      <c r="O2059" s="81"/>
    </row>
    <row r="2060" spans="1:15" ht="17">
      <c r="A2060" s="283"/>
      <c r="B2060" s="284"/>
      <c r="C2060" s="83" t="s">
        <v>6802</v>
      </c>
      <c r="D2060" s="83" t="s">
        <v>5987</v>
      </c>
      <c r="E2060" s="84">
        <v>1</v>
      </c>
      <c r="F2060" s="84" t="s">
        <v>6213</v>
      </c>
      <c r="G2060" s="84" t="s">
        <v>6213</v>
      </c>
      <c r="H2060" s="84" t="s">
        <v>6213</v>
      </c>
      <c r="I2060" s="84" t="s">
        <v>6213</v>
      </c>
      <c r="J2060" s="85" t="s">
        <v>6213</v>
      </c>
      <c r="K2060" s="84">
        <v>1</v>
      </c>
      <c r="L2060" s="84">
        <v>0</v>
      </c>
      <c r="M2060" s="84">
        <v>0</v>
      </c>
      <c r="N2060" s="85">
        <v>0</v>
      </c>
      <c r="O2060" s="86">
        <v>37510</v>
      </c>
    </row>
    <row r="2061" spans="1:15" ht="17">
      <c r="A2061" s="283"/>
      <c r="B2061" s="282" t="s">
        <v>1955</v>
      </c>
      <c r="C2061" s="285"/>
      <c r="D2061" s="286"/>
      <c r="E2061" s="77">
        <v>12</v>
      </c>
      <c r="F2061" s="77">
        <v>21</v>
      </c>
      <c r="G2061" s="77">
        <v>4</v>
      </c>
      <c r="H2061" s="77" t="s">
        <v>6213</v>
      </c>
      <c r="I2061" s="77">
        <v>3</v>
      </c>
      <c r="J2061" s="78">
        <v>1</v>
      </c>
      <c r="K2061" s="77"/>
      <c r="L2061" s="77"/>
      <c r="M2061" s="77"/>
      <c r="N2061" s="78"/>
      <c r="O2061" s="81"/>
    </row>
    <row r="2062" spans="1:15" ht="17">
      <c r="A2062" s="283"/>
      <c r="B2062" s="283"/>
      <c r="C2062" s="83" t="s">
        <v>2532</v>
      </c>
      <c r="D2062" s="83"/>
      <c r="E2062" s="84">
        <v>1</v>
      </c>
      <c r="F2062" s="84" t="s">
        <v>6213</v>
      </c>
      <c r="G2062" s="84" t="s">
        <v>6213</v>
      </c>
      <c r="H2062" s="84" t="s">
        <v>6213</v>
      </c>
      <c r="I2062" s="84" t="s">
        <v>6213</v>
      </c>
      <c r="J2062" s="85" t="s">
        <v>6213</v>
      </c>
      <c r="K2062" s="84">
        <v>0</v>
      </c>
      <c r="L2062" s="84">
        <v>1</v>
      </c>
      <c r="M2062" s="84">
        <v>0</v>
      </c>
      <c r="N2062" s="85">
        <v>0</v>
      </c>
      <c r="O2062" s="86"/>
    </row>
    <row r="2063" spans="1:15" ht="17">
      <c r="A2063" s="283"/>
      <c r="B2063" s="283"/>
      <c r="C2063" s="83" t="s">
        <v>5985</v>
      </c>
      <c r="D2063" s="83"/>
      <c r="E2063" s="84">
        <v>2</v>
      </c>
      <c r="F2063" s="84" t="s">
        <v>6213</v>
      </c>
      <c r="G2063" s="84" t="s">
        <v>6213</v>
      </c>
      <c r="H2063" s="84" t="s">
        <v>6213</v>
      </c>
      <c r="I2063" s="84" t="s">
        <v>6213</v>
      </c>
      <c r="J2063" s="85" t="s">
        <v>6213</v>
      </c>
      <c r="K2063" s="84">
        <v>0</v>
      </c>
      <c r="L2063" s="84">
        <v>0</v>
      </c>
      <c r="M2063" s="84">
        <v>1</v>
      </c>
      <c r="N2063" s="85">
        <v>1</v>
      </c>
      <c r="O2063" s="86"/>
    </row>
    <row r="2064" spans="1:15" ht="17">
      <c r="A2064" s="283"/>
      <c r="B2064" s="283"/>
      <c r="C2064" s="83" t="s">
        <v>5999</v>
      </c>
      <c r="D2064" s="83"/>
      <c r="E2064" s="84" t="s">
        <v>6213</v>
      </c>
      <c r="F2064" s="84">
        <v>20</v>
      </c>
      <c r="G2064" s="84">
        <v>1</v>
      </c>
      <c r="H2064" s="84" t="s">
        <v>6213</v>
      </c>
      <c r="I2064" s="84" t="s">
        <v>6213</v>
      </c>
      <c r="J2064" s="85" t="s">
        <v>6213</v>
      </c>
      <c r="K2064" s="84">
        <v>5</v>
      </c>
      <c r="L2064" s="84">
        <v>4</v>
      </c>
      <c r="M2064" s="84">
        <v>9</v>
      </c>
      <c r="N2064" s="85">
        <v>3</v>
      </c>
      <c r="O2064" s="86"/>
    </row>
    <row r="2065" spans="1:15" ht="17">
      <c r="A2065" s="283"/>
      <c r="B2065" s="283"/>
      <c r="C2065" s="83" t="s">
        <v>3075</v>
      </c>
      <c r="D2065" s="83"/>
      <c r="E2065" s="84">
        <v>3</v>
      </c>
      <c r="F2065" s="84">
        <v>1</v>
      </c>
      <c r="G2065" s="84" t="s">
        <v>6213</v>
      </c>
      <c r="H2065" s="84" t="s">
        <v>6213</v>
      </c>
      <c r="I2065" s="84" t="s">
        <v>6213</v>
      </c>
      <c r="J2065" s="85" t="s">
        <v>6213</v>
      </c>
      <c r="K2065" s="84">
        <v>1</v>
      </c>
      <c r="L2065" s="84">
        <v>1</v>
      </c>
      <c r="M2065" s="84">
        <v>2</v>
      </c>
      <c r="N2065" s="85">
        <v>0</v>
      </c>
      <c r="O2065" s="86"/>
    </row>
    <row r="2066" spans="1:15" ht="17">
      <c r="A2066" s="283"/>
      <c r="B2066" s="283"/>
      <c r="C2066" s="83" t="s">
        <v>5993</v>
      </c>
      <c r="D2066" s="83"/>
      <c r="E2066" s="84">
        <v>1</v>
      </c>
      <c r="F2066" s="84" t="s">
        <v>6213</v>
      </c>
      <c r="G2066" s="84" t="s">
        <v>6213</v>
      </c>
      <c r="H2066" s="84" t="s">
        <v>6213</v>
      </c>
      <c r="I2066" s="84" t="s">
        <v>6213</v>
      </c>
      <c r="J2066" s="85" t="s">
        <v>6213</v>
      </c>
      <c r="K2066" s="84">
        <v>0</v>
      </c>
      <c r="L2066" s="84">
        <v>0</v>
      </c>
      <c r="M2066" s="84">
        <v>1</v>
      </c>
      <c r="N2066" s="85">
        <v>0</v>
      </c>
      <c r="O2066" s="86"/>
    </row>
    <row r="2067" spans="1:15" ht="17">
      <c r="A2067" s="283"/>
      <c r="B2067" s="283"/>
      <c r="C2067" s="83" t="s">
        <v>3789</v>
      </c>
      <c r="D2067" s="83"/>
      <c r="E2067" s="84">
        <v>2</v>
      </c>
      <c r="F2067" s="84" t="s">
        <v>6213</v>
      </c>
      <c r="G2067" s="84" t="s">
        <v>6213</v>
      </c>
      <c r="H2067" s="84" t="s">
        <v>6213</v>
      </c>
      <c r="I2067" s="84" t="s">
        <v>6213</v>
      </c>
      <c r="J2067" s="85" t="s">
        <v>6213</v>
      </c>
      <c r="K2067" s="84">
        <v>0</v>
      </c>
      <c r="L2067" s="84">
        <v>0</v>
      </c>
      <c r="M2067" s="84">
        <v>1</v>
      </c>
      <c r="N2067" s="85">
        <v>1</v>
      </c>
      <c r="O2067" s="86"/>
    </row>
    <row r="2068" spans="1:15" ht="17">
      <c r="A2068" s="283"/>
      <c r="B2068" s="284"/>
      <c r="C2068" s="83" t="s">
        <v>3790</v>
      </c>
      <c r="D2068" s="83"/>
      <c r="E2068" s="84">
        <v>3</v>
      </c>
      <c r="F2068" s="84" t="s">
        <v>6213</v>
      </c>
      <c r="G2068" s="84">
        <v>3</v>
      </c>
      <c r="H2068" s="84" t="s">
        <v>6213</v>
      </c>
      <c r="I2068" s="84">
        <v>3</v>
      </c>
      <c r="J2068" s="85">
        <v>1</v>
      </c>
      <c r="K2068" s="84">
        <v>2</v>
      </c>
      <c r="L2068" s="84">
        <v>4</v>
      </c>
      <c r="M2068" s="84">
        <v>2</v>
      </c>
      <c r="N2068" s="85">
        <v>2</v>
      </c>
      <c r="O2068" s="86"/>
    </row>
    <row r="2069" spans="1:15" ht="17">
      <c r="A2069" s="283"/>
      <c r="B2069" s="282" t="s">
        <v>1963</v>
      </c>
      <c r="C2069" s="285"/>
      <c r="D2069" s="286"/>
      <c r="E2069" s="77">
        <v>6</v>
      </c>
      <c r="F2069" s="77">
        <v>7</v>
      </c>
      <c r="G2069" s="77" t="s">
        <v>6213</v>
      </c>
      <c r="H2069" s="77" t="s">
        <v>6213</v>
      </c>
      <c r="I2069" s="77" t="s">
        <v>6213</v>
      </c>
      <c r="J2069" s="78" t="s">
        <v>6213</v>
      </c>
      <c r="K2069" s="77"/>
      <c r="L2069" s="77"/>
      <c r="M2069" s="77"/>
      <c r="N2069" s="78"/>
      <c r="O2069" s="81"/>
    </row>
    <row r="2070" spans="1:15" ht="17">
      <c r="A2070" s="283"/>
      <c r="B2070" s="283"/>
      <c r="C2070" s="83" t="s">
        <v>6803</v>
      </c>
      <c r="D2070" s="83"/>
      <c r="E2070" s="84">
        <v>1</v>
      </c>
      <c r="F2070" s="84" t="s">
        <v>6213</v>
      </c>
      <c r="G2070" s="84" t="s">
        <v>6213</v>
      </c>
      <c r="H2070" s="84" t="s">
        <v>6213</v>
      </c>
      <c r="I2070" s="84" t="s">
        <v>6213</v>
      </c>
      <c r="J2070" s="85" t="s">
        <v>6213</v>
      </c>
      <c r="K2070" s="84">
        <v>0</v>
      </c>
      <c r="L2070" s="84">
        <v>1</v>
      </c>
      <c r="M2070" s="84">
        <v>0</v>
      </c>
      <c r="N2070" s="85">
        <v>0</v>
      </c>
      <c r="O2070" s="86"/>
    </row>
    <row r="2071" spans="1:15" ht="17">
      <c r="A2071" s="283"/>
      <c r="B2071" s="283"/>
      <c r="C2071" s="83" t="s">
        <v>6003</v>
      </c>
      <c r="D2071" s="83"/>
      <c r="E2071" s="84" t="s">
        <v>6213</v>
      </c>
      <c r="F2071" s="84">
        <v>4</v>
      </c>
      <c r="G2071" s="84" t="s">
        <v>6213</v>
      </c>
      <c r="H2071" s="84" t="s">
        <v>6213</v>
      </c>
      <c r="I2071" s="84" t="s">
        <v>6213</v>
      </c>
      <c r="J2071" s="85" t="s">
        <v>6213</v>
      </c>
      <c r="K2071" s="84">
        <v>1</v>
      </c>
      <c r="L2071" s="84">
        <v>2</v>
      </c>
      <c r="M2071" s="84">
        <v>0</v>
      </c>
      <c r="N2071" s="85">
        <v>1</v>
      </c>
      <c r="O2071" s="86"/>
    </row>
    <row r="2072" spans="1:15" ht="17">
      <c r="A2072" s="283"/>
      <c r="B2072" s="283"/>
      <c r="C2072" s="83" t="s">
        <v>3076</v>
      </c>
      <c r="D2072" s="83"/>
      <c r="E2072" s="84">
        <v>1</v>
      </c>
      <c r="F2072" s="84">
        <v>1</v>
      </c>
      <c r="G2072" s="84" t="s">
        <v>6213</v>
      </c>
      <c r="H2072" s="84" t="s">
        <v>6213</v>
      </c>
      <c r="I2072" s="84" t="s">
        <v>6213</v>
      </c>
      <c r="J2072" s="85" t="s">
        <v>6213</v>
      </c>
      <c r="K2072" s="84">
        <v>2</v>
      </c>
      <c r="L2072" s="84">
        <v>0</v>
      </c>
      <c r="M2072" s="84">
        <v>0</v>
      </c>
      <c r="N2072" s="85">
        <v>0</v>
      </c>
      <c r="O2072" s="86"/>
    </row>
    <row r="2073" spans="1:15" ht="17">
      <c r="A2073" s="283"/>
      <c r="B2073" s="283"/>
      <c r="C2073" s="83" t="s">
        <v>3865</v>
      </c>
      <c r="D2073" s="83"/>
      <c r="E2073" s="84">
        <v>2</v>
      </c>
      <c r="F2073" s="84" t="s">
        <v>6213</v>
      </c>
      <c r="G2073" s="84" t="s">
        <v>6213</v>
      </c>
      <c r="H2073" s="84" t="s">
        <v>6213</v>
      </c>
      <c r="I2073" s="84" t="s">
        <v>6213</v>
      </c>
      <c r="J2073" s="85" t="s">
        <v>6213</v>
      </c>
      <c r="K2073" s="84">
        <v>1</v>
      </c>
      <c r="L2073" s="84">
        <v>0</v>
      </c>
      <c r="M2073" s="84">
        <v>0</v>
      </c>
      <c r="N2073" s="85">
        <v>1</v>
      </c>
      <c r="O2073" s="86"/>
    </row>
    <row r="2074" spans="1:15" ht="17">
      <c r="A2074" s="283"/>
      <c r="B2074" s="283"/>
      <c r="C2074" s="83" t="s">
        <v>2444</v>
      </c>
      <c r="D2074" s="83"/>
      <c r="E2074" s="84" t="s">
        <v>6213</v>
      </c>
      <c r="F2074" s="84">
        <v>2</v>
      </c>
      <c r="G2074" s="84" t="s">
        <v>6213</v>
      </c>
      <c r="H2074" s="84" t="s">
        <v>6213</v>
      </c>
      <c r="I2074" s="84" t="s">
        <v>6213</v>
      </c>
      <c r="J2074" s="85" t="s">
        <v>6213</v>
      </c>
      <c r="K2074" s="84">
        <v>0</v>
      </c>
      <c r="L2074" s="84">
        <v>0</v>
      </c>
      <c r="M2074" s="84">
        <v>1</v>
      </c>
      <c r="N2074" s="85">
        <v>1</v>
      </c>
      <c r="O2074" s="86"/>
    </row>
    <row r="2075" spans="1:15" ht="17">
      <c r="A2075" s="283"/>
      <c r="B2075" s="284"/>
      <c r="C2075" s="83" t="s">
        <v>6799</v>
      </c>
      <c r="D2075" s="83"/>
      <c r="E2075" s="84">
        <v>2</v>
      </c>
      <c r="F2075" s="84" t="s">
        <v>6213</v>
      </c>
      <c r="G2075" s="84" t="s">
        <v>6213</v>
      </c>
      <c r="H2075" s="84" t="s">
        <v>6213</v>
      </c>
      <c r="I2075" s="84" t="s">
        <v>6213</v>
      </c>
      <c r="J2075" s="85" t="s">
        <v>6213</v>
      </c>
      <c r="K2075" s="84">
        <v>0</v>
      </c>
      <c r="L2075" s="84">
        <v>2</v>
      </c>
      <c r="M2075" s="84">
        <v>0</v>
      </c>
      <c r="N2075" s="85">
        <v>0</v>
      </c>
      <c r="O2075" s="86"/>
    </row>
    <row r="2076" spans="1:15" ht="17">
      <c r="A2076" s="283"/>
      <c r="B2076" s="282" t="s">
        <v>2255</v>
      </c>
      <c r="C2076" s="285"/>
      <c r="D2076" s="286"/>
      <c r="E2076" s="77">
        <v>4</v>
      </c>
      <c r="F2076" s="77" t="s">
        <v>6213</v>
      </c>
      <c r="G2076" s="77" t="s">
        <v>6213</v>
      </c>
      <c r="H2076" s="77" t="s">
        <v>6213</v>
      </c>
      <c r="I2076" s="77" t="s">
        <v>6213</v>
      </c>
      <c r="J2076" s="78" t="s">
        <v>6213</v>
      </c>
      <c r="K2076" s="79"/>
      <c r="L2076" s="77"/>
      <c r="M2076" s="77"/>
      <c r="N2076" s="78"/>
      <c r="O2076" s="81"/>
    </row>
    <row r="2077" spans="1:15" ht="17">
      <c r="A2077" s="283"/>
      <c r="B2077" s="283"/>
      <c r="C2077" s="288" t="s">
        <v>2256</v>
      </c>
      <c r="D2077" s="83" t="s">
        <v>6804</v>
      </c>
      <c r="E2077" s="84">
        <v>1</v>
      </c>
      <c r="F2077" s="84" t="s">
        <v>6213</v>
      </c>
      <c r="G2077" s="84" t="s">
        <v>6213</v>
      </c>
      <c r="H2077" s="84" t="s">
        <v>6213</v>
      </c>
      <c r="I2077" s="84" t="s">
        <v>6213</v>
      </c>
      <c r="J2077" s="85" t="s">
        <v>6213</v>
      </c>
      <c r="K2077" s="84">
        <v>0</v>
      </c>
      <c r="L2077" s="84">
        <v>1</v>
      </c>
      <c r="M2077" s="84">
        <v>0</v>
      </c>
      <c r="N2077" s="85">
        <v>0</v>
      </c>
      <c r="O2077" s="86"/>
    </row>
    <row r="2078" spans="1:15" ht="17">
      <c r="A2078" s="283"/>
      <c r="B2078" s="283"/>
      <c r="C2078" s="290"/>
      <c r="D2078" s="83" t="s">
        <v>6008</v>
      </c>
      <c r="E2078" s="84">
        <v>1</v>
      </c>
      <c r="F2078" s="84" t="s">
        <v>6213</v>
      </c>
      <c r="G2078" s="84" t="s">
        <v>6213</v>
      </c>
      <c r="H2078" s="84" t="s">
        <v>6213</v>
      </c>
      <c r="I2078" s="84" t="s">
        <v>6213</v>
      </c>
      <c r="J2078" s="85" t="s">
        <v>6213</v>
      </c>
      <c r="K2078" s="84">
        <v>0</v>
      </c>
      <c r="L2078" s="84">
        <v>0</v>
      </c>
      <c r="M2078" s="84">
        <v>0</v>
      </c>
      <c r="N2078" s="85">
        <v>1</v>
      </c>
      <c r="O2078" s="86"/>
    </row>
    <row r="2079" spans="1:15" ht="17">
      <c r="A2079" s="283"/>
      <c r="B2079" s="283"/>
      <c r="C2079" s="290"/>
      <c r="D2079" s="83" t="s">
        <v>6805</v>
      </c>
      <c r="E2079" s="84">
        <v>1</v>
      </c>
      <c r="F2079" s="84" t="s">
        <v>6213</v>
      </c>
      <c r="G2079" s="84" t="s">
        <v>6213</v>
      </c>
      <c r="H2079" s="84" t="s">
        <v>6213</v>
      </c>
      <c r="I2079" s="84" t="s">
        <v>6213</v>
      </c>
      <c r="J2079" s="85" t="s">
        <v>6213</v>
      </c>
      <c r="K2079" s="84">
        <v>0</v>
      </c>
      <c r="L2079" s="84">
        <v>1</v>
      </c>
      <c r="M2079" s="84">
        <v>0</v>
      </c>
      <c r="N2079" s="85">
        <v>0</v>
      </c>
      <c r="O2079" s="86"/>
    </row>
    <row r="2080" spans="1:15" ht="17">
      <c r="A2080" s="284"/>
      <c r="B2080" s="284"/>
      <c r="C2080" s="289"/>
      <c r="D2080" s="83" t="s">
        <v>6806</v>
      </c>
      <c r="E2080" s="84">
        <v>1</v>
      </c>
      <c r="F2080" s="84" t="s">
        <v>6213</v>
      </c>
      <c r="G2080" s="84" t="s">
        <v>6213</v>
      </c>
      <c r="H2080" s="84" t="s">
        <v>6213</v>
      </c>
      <c r="I2080" s="84" t="s">
        <v>6213</v>
      </c>
      <c r="J2080" s="85" t="s">
        <v>6213</v>
      </c>
      <c r="K2080" s="84">
        <v>0</v>
      </c>
      <c r="L2080" s="84">
        <v>0</v>
      </c>
      <c r="M2080" s="84">
        <v>1</v>
      </c>
      <c r="N2080" s="85">
        <v>0</v>
      </c>
      <c r="O2080" s="86"/>
    </row>
    <row r="2081" spans="1:15" ht="17">
      <c r="A2081" s="282" t="s">
        <v>122</v>
      </c>
      <c r="B2081" s="285" t="s">
        <v>1904</v>
      </c>
      <c r="C2081" s="287"/>
      <c r="D2081" s="286"/>
      <c r="E2081" s="77">
        <v>15</v>
      </c>
      <c r="F2081" s="77" t="s">
        <v>6213</v>
      </c>
      <c r="G2081" s="77">
        <v>1</v>
      </c>
      <c r="H2081" s="77" t="s">
        <v>6213</v>
      </c>
      <c r="I2081" s="77" t="s">
        <v>6213</v>
      </c>
      <c r="J2081" s="78">
        <v>1</v>
      </c>
      <c r="K2081" s="77"/>
      <c r="L2081" s="77"/>
      <c r="M2081" s="77"/>
      <c r="N2081" s="78"/>
      <c r="O2081" s="81"/>
    </row>
    <row r="2082" spans="1:15" ht="17">
      <c r="A2082" s="283"/>
      <c r="B2082" s="282" t="s">
        <v>1905</v>
      </c>
      <c r="C2082" s="285"/>
      <c r="D2082" s="286"/>
      <c r="E2082" s="77">
        <v>10</v>
      </c>
      <c r="F2082" s="77" t="s">
        <v>6213</v>
      </c>
      <c r="G2082" s="77">
        <v>1</v>
      </c>
      <c r="H2082" s="77" t="s">
        <v>6213</v>
      </c>
      <c r="I2082" s="77" t="s">
        <v>6213</v>
      </c>
      <c r="J2082" s="78">
        <v>1</v>
      </c>
      <c r="K2082" s="79"/>
      <c r="L2082" s="77"/>
      <c r="M2082" s="77"/>
      <c r="N2082" s="78"/>
      <c r="O2082" s="81"/>
    </row>
    <row r="2083" spans="1:15" ht="17">
      <c r="A2083" s="283"/>
      <c r="B2083" s="283"/>
      <c r="C2083" s="83" t="s">
        <v>3792</v>
      </c>
      <c r="D2083" s="83"/>
      <c r="E2083" s="84">
        <v>1</v>
      </c>
      <c r="F2083" s="84" t="s">
        <v>6213</v>
      </c>
      <c r="G2083" s="84" t="s">
        <v>6213</v>
      </c>
      <c r="H2083" s="84" t="s">
        <v>6213</v>
      </c>
      <c r="I2083" s="84" t="s">
        <v>6213</v>
      </c>
      <c r="J2083" s="85" t="s">
        <v>6213</v>
      </c>
      <c r="K2083" s="84">
        <v>0</v>
      </c>
      <c r="L2083" s="84">
        <v>0</v>
      </c>
      <c r="M2083" s="84">
        <v>1</v>
      </c>
      <c r="N2083" s="85">
        <v>0</v>
      </c>
      <c r="O2083" s="86">
        <v>28494</v>
      </c>
    </row>
    <row r="2084" spans="1:15" ht="17">
      <c r="A2084" s="283"/>
      <c r="B2084" s="283"/>
      <c r="C2084" s="83" t="s">
        <v>6807</v>
      </c>
      <c r="D2084" s="83"/>
      <c r="E2084" s="84">
        <v>1</v>
      </c>
      <c r="F2084" s="84" t="s">
        <v>6213</v>
      </c>
      <c r="G2084" s="84" t="s">
        <v>6213</v>
      </c>
      <c r="H2084" s="84" t="s">
        <v>6213</v>
      </c>
      <c r="I2084" s="84" t="s">
        <v>6213</v>
      </c>
      <c r="J2084" s="85" t="s">
        <v>6213</v>
      </c>
      <c r="K2084" s="84">
        <v>0</v>
      </c>
      <c r="L2084" s="84">
        <v>0</v>
      </c>
      <c r="M2084" s="84">
        <v>0</v>
      </c>
      <c r="N2084" s="85">
        <v>1</v>
      </c>
      <c r="O2084" s="86">
        <v>10402</v>
      </c>
    </row>
    <row r="2085" spans="1:15" ht="17">
      <c r="A2085" s="283"/>
      <c r="B2085" s="283"/>
      <c r="C2085" s="83" t="s">
        <v>6808</v>
      </c>
      <c r="D2085" s="83"/>
      <c r="E2085" s="84">
        <v>1</v>
      </c>
      <c r="F2085" s="84" t="s">
        <v>6213</v>
      </c>
      <c r="G2085" s="84" t="s">
        <v>6213</v>
      </c>
      <c r="H2085" s="84" t="s">
        <v>6213</v>
      </c>
      <c r="I2085" s="84" t="s">
        <v>6213</v>
      </c>
      <c r="J2085" s="85" t="s">
        <v>6213</v>
      </c>
      <c r="K2085" s="84">
        <v>0</v>
      </c>
      <c r="L2085" s="84">
        <v>0</v>
      </c>
      <c r="M2085" s="84">
        <v>1</v>
      </c>
      <c r="N2085" s="85">
        <v>0</v>
      </c>
      <c r="O2085" s="86">
        <v>2314</v>
      </c>
    </row>
    <row r="2086" spans="1:15" ht="17">
      <c r="A2086" s="283"/>
      <c r="B2086" s="283"/>
      <c r="C2086" s="83" t="s">
        <v>1961</v>
      </c>
      <c r="D2086" s="83"/>
      <c r="E2086" s="84" t="s">
        <v>6213</v>
      </c>
      <c r="F2086" s="84" t="s">
        <v>6213</v>
      </c>
      <c r="G2086" s="84">
        <v>1</v>
      </c>
      <c r="H2086" s="84" t="s">
        <v>6213</v>
      </c>
      <c r="I2086" s="84" t="s">
        <v>6213</v>
      </c>
      <c r="J2086" s="85" t="s">
        <v>6213</v>
      </c>
      <c r="K2086" s="84">
        <v>0</v>
      </c>
      <c r="L2086" s="84">
        <v>0</v>
      </c>
      <c r="M2086" s="84">
        <v>1</v>
      </c>
      <c r="N2086" s="85">
        <v>0</v>
      </c>
      <c r="O2086" s="86">
        <v>7357</v>
      </c>
    </row>
    <row r="2087" spans="1:15" ht="17">
      <c r="A2087" s="283"/>
      <c r="B2087" s="283"/>
      <c r="C2087" s="83" t="s">
        <v>6014</v>
      </c>
      <c r="D2087" s="83"/>
      <c r="E2087" s="84">
        <v>2</v>
      </c>
      <c r="F2087" s="84" t="s">
        <v>6213</v>
      </c>
      <c r="G2087" s="84" t="s">
        <v>6213</v>
      </c>
      <c r="H2087" s="84" t="s">
        <v>6213</v>
      </c>
      <c r="I2087" s="84" t="s">
        <v>6213</v>
      </c>
      <c r="J2087" s="85" t="s">
        <v>6213</v>
      </c>
      <c r="K2087" s="84">
        <v>0</v>
      </c>
      <c r="L2087" s="84">
        <v>0</v>
      </c>
      <c r="M2087" s="84">
        <v>1</v>
      </c>
      <c r="N2087" s="85">
        <v>1</v>
      </c>
      <c r="O2087" s="86">
        <v>3442</v>
      </c>
    </row>
    <row r="2088" spans="1:15" ht="17">
      <c r="A2088" s="283"/>
      <c r="B2088" s="283"/>
      <c r="C2088" s="83" t="s">
        <v>3793</v>
      </c>
      <c r="D2088" s="83"/>
      <c r="E2088" s="84">
        <v>2</v>
      </c>
      <c r="F2088" s="84" t="s">
        <v>6213</v>
      </c>
      <c r="G2088" s="84" t="s">
        <v>6213</v>
      </c>
      <c r="H2088" s="84" t="s">
        <v>6213</v>
      </c>
      <c r="I2088" s="84" t="s">
        <v>6213</v>
      </c>
      <c r="J2088" s="85">
        <v>1</v>
      </c>
      <c r="K2088" s="84">
        <v>0</v>
      </c>
      <c r="L2088" s="84">
        <v>0</v>
      </c>
      <c r="M2088" s="84">
        <v>2</v>
      </c>
      <c r="N2088" s="85">
        <v>1</v>
      </c>
      <c r="O2088" s="86">
        <v>78492</v>
      </c>
    </row>
    <row r="2089" spans="1:15" ht="17">
      <c r="A2089" s="283"/>
      <c r="B2089" s="283"/>
      <c r="C2089" s="83" t="s">
        <v>3794</v>
      </c>
      <c r="D2089" s="83"/>
      <c r="E2089" s="84">
        <v>1</v>
      </c>
      <c r="F2089" s="84" t="s">
        <v>6213</v>
      </c>
      <c r="G2089" s="84" t="s">
        <v>6213</v>
      </c>
      <c r="H2089" s="84" t="s">
        <v>6213</v>
      </c>
      <c r="I2089" s="84" t="s">
        <v>6213</v>
      </c>
      <c r="J2089" s="85" t="s">
        <v>6213</v>
      </c>
      <c r="K2089" s="84">
        <v>0</v>
      </c>
      <c r="L2089" s="84">
        <v>0</v>
      </c>
      <c r="M2089" s="84">
        <v>1</v>
      </c>
      <c r="N2089" s="85">
        <v>0</v>
      </c>
      <c r="O2089" s="86">
        <v>187370</v>
      </c>
    </row>
    <row r="2090" spans="1:15" ht="17">
      <c r="A2090" s="283"/>
      <c r="B2090" s="283"/>
      <c r="C2090" s="83" t="s">
        <v>6809</v>
      </c>
      <c r="D2090" s="83"/>
      <c r="E2090" s="84">
        <v>1</v>
      </c>
      <c r="F2090" s="84" t="s">
        <v>6213</v>
      </c>
      <c r="G2090" s="84" t="s">
        <v>6213</v>
      </c>
      <c r="H2090" s="84" t="s">
        <v>6213</v>
      </c>
      <c r="I2090" s="84" t="s">
        <v>6213</v>
      </c>
      <c r="J2090" s="85" t="s">
        <v>6213</v>
      </c>
      <c r="K2090" s="84">
        <v>0</v>
      </c>
      <c r="L2090" s="84">
        <v>1</v>
      </c>
      <c r="M2090" s="84">
        <v>0</v>
      </c>
      <c r="N2090" s="85">
        <v>0</v>
      </c>
      <c r="O2090" s="86">
        <v>6340</v>
      </c>
    </row>
    <row r="2091" spans="1:15" ht="17">
      <c r="A2091" s="283"/>
      <c r="B2091" s="284"/>
      <c r="C2091" s="83" t="s">
        <v>2354</v>
      </c>
      <c r="D2091" s="83"/>
      <c r="E2091" s="84">
        <v>1</v>
      </c>
      <c r="F2091" s="84" t="s">
        <v>6213</v>
      </c>
      <c r="G2091" s="84" t="s">
        <v>6213</v>
      </c>
      <c r="H2091" s="84" t="s">
        <v>6213</v>
      </c>
      <c r="I2091" s="84" t="s">
        <v>6213</v>
      </c>
      <c r="J2091" s="85" t="s">
        <v>6213</v>
      </c>
      <c r="K2091" s="84">
        <v>0</v>
      </c>
      <c r="L2091" s="84">
        <v>0</v>
      </c>
      <c r="M2091" s="84">
        <v>1</v>
      </c>
      <c r="N2091" s="85">
        <v>0</v>
      </c>
      <c r="O2091" s="86">
        <v>22248</v>
      </c>
    </row>
    <row r="2092" spans="1:15" ht="17">
      <c r="A2092" s="283"/>
      <c r="B2092" s="282" t="s">
        <v>1963</v>
      </c>
      <c r="C2092" s="285"/>
      <c r="D2092" s="286"/>
      <c r="E2092" s="77">
        <v>4</v>
      </c>
      <c r="F2092" s="77" t="s">
        <v>6213</v>
      </c>
      <c r="G2092" s="77" t="s">
        <v>6213</v>
      </c>
      <c r="H2092" s="77" t="s">
        <v>6213</v>
      </c>
      <c r="I2092" s="77" t="s">
        <v>6213</v>
      </c>
      <c r="J2092" s="78" t="s">
        <v>6213</v>
      </c>
      <c r="K2092" s="77"/>
      <c r="L2092" s="77"/>
      <c r="M2092" s="77"/>
      <c r="N2092" s="80"/>
      <c r="O2092" s="81"/>
    </row>
    <row r="2093" spans="1:15" ht="17">
      <c r="A2093" s="283"/>
      <c r="B2093" s="283"/>
      <c r="C2093" s="83" t="s">
        <v>3796</v>
      </c>
      <c r="D2093" s="83"/>
      <c r="E2093" s="84">
        <v>1</v>
      </c>
      <c r="F2093" s="84" t="s">
        <v>6213</v>
      </c>
      <c r="G2093" s="84" t="s">
        <v>6213</v>
      </c>
      <c r="H2093" s="84" t="s">
        <v>6213</v>
      </c>
      <c r="I2093" s="84" t="s">
        <v>6213</v>
      </c>
      <c r="J2093" s="85" t="s">
        <v>6213</v>
      </c>
      <c r="K2093" s="84">
        <v>0</v>
      </c>
      <c r="L2093" s="84">
        <v>1</v>
      </c>
      <c r="M2093" s="84">
        <v>0</v>
      </c>
      <c r="N2093" s="85">
        <v>0</v>
      </c>
      <c r="O2093" s="86"/>
    </row>
    <row r="2094" spans="1:15" ht="17">
      <c r="A2094" s="283"/>
      <c r="B2094" s="283"/>
      <c r="C2094" s="83" t="s">
        <v>3961</v>
      </c>
      <c r="D2094" s="83"/>
      <c r="E2094" s="84">
        <v>1</v>
      </c>
      <c r="F2094" s="84" t="s">
        <v>6213</v>
      </c>
      <c r="G2094" s="84" t="s">
        <v>6213</v>
      </c>
      <c r="H2094" s="84" t="s">
        <v>6213</v>
      </c>
      <c r="I2094" s="84" t="s">
        <v>6213</v>
      </c>
      <c r="J2094" s="85" t="s">
        <v>6213</v>
      </c>
      <c r="K2094" s="84">
        <v>1</v>
      </c>
      <c r="L2094" s="84">
        <v>0</v>
      </c>
      <c r="M2094" s="84">
        <v>0</v>
      </c>
      <c r="N2094" s="85">
        <v>0</v>
      </c>
      <c r="O2094" s="86"/>
    </row>
    <row r="2095" spans="1:15" ht="17">
      <c r="A2095" s="283"/>
      <c r="B2095" s="283"/>
      <c r="C2095" s="83" t="s">
        <v>1964</v>
      </c>
      <c r="D2095" s="83"/>
      <c r="E2095" s="84">
        <v>1</v>
      </c>
      <c r="F2095" s="84" t="s">
        <v>6213</v>
      </c>
      <c r="G2095" s="84" t="s">
        <v>6213</v>
      </c>
      <c r="H2095" s="84" t="s">
        <v>6213</v>
      </c>
      <c r="I2095" s="84" t="s">
        <v>6213</v>
      </c>
      <c r="J2095" s="85" t="s">
        <v>6213</v>
      </c>
      <c r="K2095" s="84">
        <v>0</v>
      </c>
      <c r="L2095" s="84">
        <v>0</v>
      </c>
      <c r="M2095" s="84">
        <v>1</v>
      </c>
      <c r="N2095" s="85">
        <v>0</v>
      </c>
      <c r="O2095" s="86"/>
    </row>
    <row r="2096" spans="1:15" ht="17">
      <c r="A2096" s="283"/>
      <c r="B2096" s="284"/>
      <c r="C2096" s="83" t="s">
        <v>6810</v>
      </c>
      <c r="D2096" s="83"/>
      <c r="E2096" s="84">
        <v>1</v>
      </c>
      <c r="F2096" s="84" t="s">
        <v>6213</v>
      </c>
      <c r="G2096" s="84" t="s">
        <v>6213</v>
      </c>
      <c r="H2096" s="84" t="s">
        <v>6213</v>
      </c>
      <c r="I2096" s="84" t="s">
        <v>6213</v>
      </c>
      <c r="J2096" s="85" t="s">
        <v>6213</v>
      </c>
      <c r="K2096" s="84">
        <v>1</v>
      </c>
      <c r="L2096" s="84">
        <v>0</v>
      </c>
      <c r="M2096" s="84">
        <v>0</v>
      </c>
      <c r="N2096" s="85">
        <v>0</v>
      </c>
      <c r="O2096" s="86"/>
    </row>
    <row r="2097" spans="1:15" ht="17">
      <c r="A2097" s="283"/>
      <c r="B2097" s="282" t="s">
        <v>1996</v>
      </c>
      <c r="C2097" s="285"/>
      <c r="D2097" s="286"/>
      <c r="E2097" s="77">
        <v>1</v>
      </c>
      <c r="F2097" s="77" t="s">
        <v>6213</v>
      </c>
      <c r="G2097" s="77" t="s">
        <v>6213</v>
      </c>
      <c r="H2097" s="77" t="s">
        <v>6213</v>
      </c>
      <c r="I2097" s="77" t="s">
        <v>6213</v>
      </c>
      <c r="J2097" s="78" t="s">
        <v>6213</v>
      </c>
      <c r="K2097" s="79"/>
      <c r="L2097" s="79"/>
      <c r="M2097" s="79"/>
      <c r="N2097" s="78"/>
      <c r="O2097" s="81"/>
    </row>
    <row r="2098" spans="1:15" ht="17">
      <c r="A2098" s="284"/>
      <c r="B2098" s="284"/>
      <c r="C2098" s="83" t="s">
        <v>6811</v>
      </c>
      <c r="D2098" s="83"/>
      <c r="E2098" s="84">
        <v>1</v>
      </c>
      <c r="F2098" s="84" t="s">
        <v>6213</v>
      </c>
      <c r="G2098" s="84" t="s">
        <v>6213</v>
      </c>
      <c r="H2098" s="84" t="s">
        <v>6213</v>
      </c>
      <c r="I2098" s="84" t="s">
        <v>6213</v>
      </c>
      <c r="J2098" s="85" t="s">
        <v>6213</v>
      </c>
      <c r="K2098" s="84">
        <v>0</v>
      </c>
      <c r="L2098" s="84">
        <v>0</v>
      </c>
      <c r="M2098" s="84">
        <v>0</v>
      </c>
      <c r="N2098" s="85">
        <v>1</v>
      </c>
      <c r="O2098" s="86"/>
    </row>
    <row r="2099" spans="1:15" ht="17">
      <c r="A2099" s="282" t="s">
        <v>123</v>
      </c>
      <c r="B2099" s="285" t="s">
        <v>1904</v>
      </c>
      <c r="C2099" s="287"/>
      <c r="D2099" s="286"/>
      <c r="E2099" s="77">
        <v>56</v>
      </c>
      <c r="F2099" s="77">
        <v>4</v>
      </c>
      <c r="G2099" s="77">
        <v>16</v>
      </c>
      <c r="H2099" s="77">
        <v>2</v>
      </c>
      <c r="I2099" s="77" t="s">
        <v>6213</v>
      </c>
      <c r="J2099" s="78">
        <v>2</v>
      </c>
      <c r="K2099" s="77"/>
      <c r="L2099" s="77"/>
      <c r="M2099" s="77"/>
      <c r="N2099" s="78"/>
      <c r="O2099" s="81"/>
    </row>
    <row r="2100" spans="1:15" ht="17">
      <c r="A2100" s="283"/>
      <c r="B2100" s="282" t="s">
        <v>1905</v>
      </c>
      <c r="C2100" s="285"/>
      <c r="D2100" s="286"/>
      <c r="E2100" s="77">
        <v>43</v>
      </c>
      <c r="F2100" s="77">
        <v>4</v>
      </c>
      <c r="G2100" s="77">
        <v>12</v>
      </c>
      <c r="H2100" s="77">
        <v>2</v>
      </c>
      <c r="I2100" s="77" t="s">
        <v>6213</v>
      </c>
      <c r="J2100" s="78">
        <v>1</v>
      </c>
      <c r="K2100" s="77"/>
      <c r="L2100" s="77"/>
      <c r="M2100" s="77"/>
      <c r="N2100" s="78"/>
      <c r="O2100" s="81"/>
    </row>
    <row r="2101" spans="1:15" ht="17">
      <c r="A2101" s="283"/>
      <c r="B2101" s="283"/>
      <c r="C2101" s="83" t="s">
        <v>3052</v>
      </c>
      <c r="D2101" s="83"/>
      <c r="E2101" s="84">
        <v>9</v>
      </c>
      <c r="F2101" s="84" t="s">
        <v>6213</v>
      </c>
      <c r="G2101" s="84" t="s">
        <v>6213</v>
      </c>
      <c r="H2101" s="84" t="s">
        <v>6213</v>
      </c>
      <c r="I2101" s="84" t="s">
        <v>6213</v>
      </c>
      <c r="J2101" s="85" t="s">
        <v>6213</v>
      </c>
      <c r="K2101" s="84">
        <v>1</v>
      </c>
      <c r="L2101" s="84">
        <v>3</v>
      </c>
      <c r="M2101" s="84">
        <v>3</v>
      </c>
      <c r="N2101" s="85">
        <v>2</v>
      </c>
      <c r="O2101" s="86">
        <v>45994</v>
      </c>
    </row>
    <row r="2102" spans="1:15" ht="17">
      <c r="A2102" s="283"/>
      <c r="B2102" s="283"/>
      <c r="C2102" s="83" t="s">
        <v>3803</v>
      </c>
      <c r="D2102" s="83"/>
      <c r="E2102" s="84">
        <v>1</v>
      </c>
      <c r="F2102" s="84" t="s">
        <v>6213</v>
      </c>
      <c r="G2102" s="84">
        <v>1</v>
      </c>
      <c r="H2102" s="84" t="s">
        <v>6213</v>
      </c>
      <c r="I2102" s="84" t="s">
        <v>6213</v>
      </c>
      <c r="J2102" s="85">
        <v>1</v>
      </c>
      <c r="K2102" s="84">
        <v>1</v>
      </c>
      <c r="L2102" s="84">
        <v>0</v>
      </c>
      <c r="M2102" s="84">
        <v>1</v>
      </c>
      <c r="N2102" s="85">
        <v>1</v>
      </c>
      <c r="O2102" s="86">
        <v>51677</v>
      </c>
    </row>
    <row r="2103" spans="1:15" ht="17">
      <c r="A2103" s="283"/>
      <c r="B2103" s="283"/>
      <c r="C2103" s="83" t="s">
        <v>3217</v>
      </c>
      <c r="D2103" s="83"/>
      <c r="E2103" s="84">
        <v>1</v>
      </c>
      <c r="F2103" s="84" t="s">
        <v>6213</v>
      </c>
      <c r="G2103" s="84" t="s">
        <v>6213</v>
      </c>
      <c r="H2103" s="84" t="s">
        <v>6213</v>
      </c>
      <c r="I2103" s="84" t="s">
        <v>6213</v>
      </c>
      <c r="J2103" s="85" t="s">
        <v>6213</v>
      </c>
      <c r="K2103" s="84">
        <v>0</v>
      </c>
      <c r="L2103" s="84">
        <v>0</v>
      </c>
      <c r="M2103" s="84">
        <v>1</v>
      </c>
      <c r="N2103" s="85">
        <v>0</v>
      </c>
      <c r="O2103" s="86">
        <v>9300</v>
      </c>
    </row>
    <row r="2104" spans="1:15" ht="17">
      <c r="A2104" s="283"/>
      <c r="B2104" s="283"/>
      <c r="C2104" s="83" t="s">
        <v>2546</v>
      </c>
      <c r="D2104" s="83"/>
      <c r="E2104" s="84">
        <v>2</v>
      </c>
      <c r="F2104" s="84">
        <v>1</v>
      </c>
      <c r="G2104" s="84" t="s">
        <v>6213</v>
      </c>
      <c r="H2104" s="84" t="s">
        <v>6213</v>
      </c>
      <c r="I2104" s="84" t="s">
        <v>6213</v>
      </c>
      <c r="J2104" s="85" t="s">
        <v>6213</v>
      </c>
      <c r="K2104" s="84">
        <v>2</v>
      </c>
      <c r="L2104" s="84">
        <v>1</v>
      </c>
      <c r="M2104" s="84">
        <v>0</v>
      </c>
      <c r="N2104" s="85">
        <v>0</v>
      </c>
      <c r="O2104" s="86">
        <v>85722</v>
      </c>
    </row>
    <row r="2105" spans="1:15" ht="17">
      <c r="A2105" s="283"/>
      <c r="B2105" s="283"/>
      <c r="C2105" s="83" t="s">
        <v>3565</v>
      </c>
      <c r="D2105" s="83"/>
      <c r="E2105" s="84">
        <v>2</v>
      </c>
      <c r="F2105" s="84" t="s">
        <v>6213</v>
      </c>
      <c r="G2105" s="84" t="s">
        <v>6213</v>
      </c>
      <c r="H2105" s="84" t="s">
        <v>6213</v>
      </c>
      <c r="I2105" s="84" t="s">
        <v>6213</v>
      </c>
      <c r="J2105" s="85" t="s">
        <v>6213</v>
      </c>
      <c r="K2105" s="84">
        <v>0</v>
      </c>
      <c r="L2105" s="84">
        <v>0</v>
      </c>
      <c r="M2105" s="84">
        <v>1</v>
      </c>
      <c r="N2105" s="85">
        <v>1</v>
      </c>
      <c r="O2105" s="86">
        <v>39264</v>
      </c>
    </row>
    <row r="2106" spans="1:15" ht="17">
      <c r="A2106" s="283"/>
      <c r="B2106" s="283"/>
      <c r="C2106" s="83" t="s">
        <v>6812</v>
      </c>
      <c r="D2106" s="83"/>
      <c r="E2106" s="84" t="s">
        <v>6213</v>
      </c>
      <c r="F2106" s="84" t="s">
        <v>6213</v>
      </c>
      <c r="G2106" s="84">
        <v>1</v>
      </c>
      <c r="H2106" s="84" t="s">
        <v>6213</v>
      </c>
      <c r="I2106" s="84" t="s">
        <v>6213</v>
      </c>
      <c r="J2106" s="85" t="s">
        <v>6213</v>
      </c>
      <c r="K2106" s="84">
        <v>1</v>
      </c>
      <c r="L2106" s="84">
        <v>0</v>
      </c>
      <c r="M2106" s="84">
        <v>0</v>
      </c>
      <c r="N2106" s="85">
        <v>0</v>
      </c>
      <c r="O2106" s="86">
        <v>16896</v>
      </c>
    </row>
    <row r="2107" spans="1:15" ht="17">
      <c r="A2107" s="283"/>
      <c r="B2107" s="283"/>
      <c r="C2107" s="83" t="s">
        <v>3449</v>
      </c>
      <c r="D2107" s="83"/>
      <c r="E2107" s="84" t="s">
        <v>6213</v>
      </c>
      <c r="F2107" s="84" t="s">
        <v>6213</v>
      </c>
      <c r="G2107" s="84">
        <v>1</v>
      </c>
      <c r="H2107" s="84" t="s">
        <v>6213</v>
      </c>
      <c r="I2107" s="84" t="s">
        <v>6213</v>
      </c>
      <c r="J2107" s="85" t="s">
        <v>6213</v>
      </c>
      <c r="K2107" s="84">
        <v>0</v>
      </c>
      <c r="L2107" s="84">
        <v>0</v>
      </c>
      <c r="M2107" s="84">
        <v>1</v>
      </c>
      <c r="N2107" s="85">
        <v>0</v>
      </c>
      <c r="O2107" s="86">
        <v>58901</v>
      </c>
    </row>
    <row r="2108" spans="1:15" ht="17">
      <c r="A2108" s="283"/>
      <c r="B2108" s="283"/>
      <c r="C2108" s="83" t="s">
        <v>1934</v>
      </c>
      <c r="D2108" s="83"/>
      <c r="E2108" s="84">
        <v>3</v>
      </c>
      <c r="F2108" s="84" t="s">
        <v>6213</v>
      </c>
      <c r="G2108" s="84">
        <v>1</v>
      </c>
      <c r="H2108" s="84">
        <v>2</v>
      </c>
      <c r="I2108" s="84" t="s">
        <v>6213</v>
      </c>
      <c r="J2108" s="85" t="s">
        <v>6213</v>
      </c>
      <c r="K2108" s="84">
        <v>2</v>
      </c>
      <c r="L2108" s="84">
        <v>1</v>
      </c>
      <c r="M2108" s="84">
        <v>1</v>
      </c>
      <c r="N2108" s="85">
        <v>2</v>
      </c>
      <c r="O2108" s="86">
        <v>67234</v>
      </c>
    </row>
    <row r="2109" spans="1:15" ht="17">
      <c r="A2109" s="283"/>
      <c r="B2109" s="283"/>
      <c r="C2109" s="83" t="s">
        <v>2599</v>
      </c>
      <c r="D2109" s="83"/>
      <c r="E2109" s="84">
        <v>3</v>
      </c>
      <c r="F2109" s="84" t="s">
        <v>6213</v>
      </c>
      <c r="G2109" s="84">
        <v>2</v>
      </c>
      <c r="H2109" s="84" t="s">
        <v>6213</v>
      </c>
      <c r="I2109" s="84" t="s">
        <v>6213</v>
      </c>
      <c r="J2109" s="85" t="s">
        <v>6213</v>
      </c>
      <c r="K2109" s="84">
        <v>1</v>
      </c>
      <c r="L2109" s="84">
        <v>2</v>
      </c>
      <c r="M2109" s="84">
        <v>2</v>
      </c>
      <c r="N2109" s="85">
        <v>0</v>
      </c>
      <c r="O2109" s="86">
        <v>188672</v>
      </c>
    </row>
    <row r="2110" spans="1:15" ht="17">
      <c r="A2110" s="283"/>
      <c r="B2110" s="283"/>
      <c r="C2110" s="83" t="s">
        <v>2673</v>
      </c>
      <c r="D2110" s="83"/>
      <c r="E2110" s="84">
        <v>3</v>
      </c>
      <c r="F2110" s="84" t="s">
        <v>6213</v>
      </c>
      <c r="G2110" s="84" t="s">
        <v>6213</v>
      </c>
      <c r="H2110" s="84" t="s">
        <v>6213</v>
      </c>
      <c r="I2110" s="84" t="s">
        <v>6213</v>
      </c>
      <c r="J2110" s="85" t="s">
        <v>6213</v>
      </c>
      <c r="K2110" s="84">
        <v>0</v>
      </c>
      <c r="L2110" s="84">
        <v>0</v>
      </c>
      <c r="M2110" s="84">
        <v>2</v>
      </c>
      <c r="N2110" s="85">
        <v>1</v>
      </c>
      <c r="O2110" s="86">
        <v>37832</v>
      </c>
    </row>
    <row r="2111" spans="1:15" ht="17">
      <c r="A2111" s="283"/>
      <c r="B2111" s="283"/>
      <c r="C2111" s="83" t="s">
        <v>2341</v>
      </c>
      <c r="D2111" s="83"/>
      <c r="E2111" s="84">
        <v>3</v>
      </c>
      <c r="F2111" s="84" t="s">
        <v>6213</v>
      </c>
      <c r="G2111" s="84" t="s">
        <v>6213</v>
      </c>
      <c r="H2111" s="84" t="s">
        <v>6213</v>
      </c>
      <c r="I2111" s="84" t="s">
        <v>6213</v>
      </c>
      <c r="J2111" s="85" t="s">
        <v>6213</v>
      </c>
      <c r="K2111" s="84">
        <v>0</v>
      </c>
      <c r="L2111" s="84">
        <v>1</v>
      </c>
      <c r="M2111" s="84">
        <v>1</v>
      </c>
      <c r="N2111" s="85">
        <v>1</v>
      </c>
      <c r="O2111" s="86">
        <v>11145</v>
      </c>
    </row>
    <row r="2112" spans="1:15" ht="17">
      <c r="A2112" s="283"/>
      <c r="B2112" s="283"/>
      <c r="C2112" s="83" t="s">
        <v>3808</v>
      </c>
      <c r="D2112" s="83"/>
      <c r="E2112" s="84">
        <v>1</v>
      </c>
      <c r="F2112" s="84" t="s">
        <v>6213</v>
      </c>
      <c r="G2112" s="84" t="s">
        <v>6213</v>
      </c>
      <c r="H2112" s="84" t="s">
        <v>6213</v>
      </c>
      <c r="I2112" s="84" t="s">
        <v>6213</v>
      </c>
      <c r="J2112" s="85" t="s">
        <v>6213</v>
      </c>
      <c r="K2112" s="84">
        <v>0</v>
      </c>
      <c r="L2112" s="84">
        <v>1</v>
      </c>
      <c r="M2112" s="84">
        <v>0</v>
      </c>
      <c r="N2112" s="85">
        <v>0</v>
      </c>
      <c r="O2112" s="86">
        <v>30006</v>
      </c>
    </row>
    <row r="2113" spans="1:15" ht="17">
      <c r="A2113" s="283"/>
      <c r="B2113" s="283"/>
      <c r="C2113" s="83" t="s">
        <v>6027</v>
      </c>
      <c r="D2113" s="83"/>
      <c r="E2113" s="84">
        <v>5</v>
      </c>
      <c r="F2113" s="84">
        <v>1</v>
      </c>
      <c r="G2113" s="84">
        <v>4</v>
      </c>
      <c r="H2113" s="84" t="s">
        <v>6213</v>
      </c>
      <c r="I2113" s="84" t="s">
        <v>6213</v>
      </c>
      <c r="J2113" s="85" t="s">
        <v>6213</v>
      </c>
      <c r="K2113" s="84">
        <v>2</v>
      </c>
      <c r="L2113" s="84">
        <v>3</v>
      </c>
      <c r="M2113" s="84">
        <v>2</v>
      </c>
      <c r="N2113" s="85">
        <v>3</v>
      </c>
      <c r="O2113" s="86">
        <v>650937</v>
      </c>
    </row>
    <row r="2114" spans="1:15" ht="17">
      <c r="A2114" s="283"/>
      <c r="B2114" s="283"/>
      <c r="C2114" s="83" t="s">
        <v>3809</v>
      </c>
      <c r="D2114" s="83"/>
      <c r="E2114" s="84">
        <v>3</v>
      </c>
      <c r="F2114" s="84">
        <v>1</v>
      </c>
      <c r="G2114" s="84">
        <v>2</v>
      </c>
      <c r="H2114" s="84" t="s">
        <v>6213</v>
      </c>
      <c r="I2114" s="84" t="s">
        <v>6213</v>
      </c>
      <c r="J2114" s="85" t="s">
        <v>6213</v>
      </c>
      <c r="K2114" s="84">
        <v>0</v>
      </c>
      <c r="L2114" s="84">
        <v>2</v>
      </c>
      <c r="M2114" s="84">
        <v>2</v>
      </c>
      <c r="N2114" s="85">
        <v>2</v>
      </c>
      <c r="O2114" s="86">
        <v>688013</v>
      </c>
    </row>
    <row r="2115" spans="1:15" ht="17">
      <c r="A2115" s="283"/>
      <c r="B2115" s="283"/>
      <c r="C2115" s="83" t="s">
        <v>3814</v>
      </c>
      <c r="D2115" s="83"/>
      <c r="E2115" s="84">
        <v>3</v>
      </c>
      <c r="F2115" s="84" t="s">
        <v>6213</v>
      </c>
      <c r="G2115" s="84" t="s">
        <v>6213</v>
      </c>
      <c r="H2115" s="84" t="s">
        <v>6213</v>
      </c>
      <c r="I2115" s="84" t="s">
        <v>6213</v>
      </c>
      <c r="J2115" s="85" t="s">
        <v>6213</v>
      </c>
      <c r="K2115" s="84">
        <v>0</v>
      </c>
      <c r="L2115" s="84">
        <v>1</v>
      </c>
      <c r="M2115" s="84">
        <v>0</v>
      </c>
      <c r="N2115" s="85">
        <v>2</v>
      </c>
      <c r="O2115" s="86">
        <v>151769</v>
      </c>
    </row>
    <row r="2116" spans="1:15" ht="17">
      <c r="A2116" s="283"/>
      <c r="B2116" s="283"/>
      <c r="C2116" s="83" t="s">
        <v>6028</v>
      </c>
      <c r="D2116" s="83"/>
      <c r="E2116" s="84">
        <v>1</v>
      </c>
      <c r="F2116" s="84" t="s">
        <v>6213</v>
      </c>
      <c r="G2116" s="84" t="s">
        <v>6213</v>
      </c>
      <c r="H2116" s="84" t="s">
        <v>6213</v>
      </c>
      <c r="I2116" s="84" t="s">
        <v>6213</v>
      </c>
      <c r="J2116" s="85" t="s">
        <v>6213</v>
      </c>
      <c r="K2116" s="84">
        <v>0</v>
      </c>
      <c r="L2116" s="84">
        <v>1</v>
      </c>
      <c r="M2116" s="84">
        <v>0</v>
      </c>
      <c r="N2116" s="85">
        <v>0</v>
      </c>
      <c r="O2116" s="86">
        <v>6311</v>
      </c>
    </row>
    <row r="2117" spans="1:15" ht="17">
      <c r="A2117" s="283"/>
      <c r="B2117" s="283"/>
      <c r="C2117" s="83" t="s">
        <v>3815</v>
      </c>
      <c r="D2117" s="83"/>
      <c r="E2117" s="84">
        <v>1</v>
      </c>
      <c r="F2117" s="84" t="s">
        <v>6213</v>
      </c>
      <c r="G2117" s="84" t="s">
        <v>6213</v>
      </c>
      <c r="H2117" s="84" t="s">
        <v>6213</v>
      </c>
      <c r="I2117" s="84" t="s">
        <v>6213</v>
      </c>
      <c r="J2117" s="85" t="s">
        <v>6213</v>
      </c>
      <c r="K2117" s="84">
        <v>0</v>
      </c>
      <c r="L2117" s="84">
        <v>0</v>
      </c>
      <c r="M2117" s="84">
        <v>1</v>
      </c>
      <c r="N2117" s="85">
        <v>0</v>
      </c>
      <c r="O2117" s="86">
        <v>4368</v>
      </c>
    </row>
    <row r="2118" spans="1:15" ht="17">
      <c r="A2118" s="283"/>
      <c r="B2118" s="283"/>
      <c r="C2118" s="83" t="s">
        <v>6416</v>
      </c>
      <c r="D2118" s="83"/>
      <c r="E2118" s="84">
        <v>1</v>
      </c>
      <c r="F2118" s="84" t="s">
        <v>6213</v>
      </c>
      <c r="G2118" s="84" t="s">
        <v>6213</v>
      </c>
      <c r="H2118" s="84" t="s">
        <v>6213</v>
      </c>
      <c r="I2118" s="84" t="s">
        <v>6213</v>
      </c>
      <c r="J2118" s="85" t="s">
        <v>6213</v>
      </c>
      <c r="K2118" s="84">
        <v>0</v>
      </c>
      <c r="L2118" s="84">
        <v>0</v>
      </c>
      <c r="M2118" s="84">
        <v>0</v>
      </c>
      <c r="N2118" s="85">
        <v>1</v>
      </c>
      <c r="O2118" s="86">
        <v>22306</v>
      </c>
    </row>
    <row r="2119" spans="1:15" ht="19">
      <c r="A2119" s="283"/>
      <c r="B2119" s="284"/>
      <c r="C2119" s="83" t="s">
        <v>7430</v>
      </c>
      <c r="D2119" s="83"/>
      <c r="E2119" s="84">
        <v>1</v>
      </c>
      <c r="F2119" s="84">
        <v>1</v>
      </c>
      <c r="G2119" s="84" t="s">
        <v>6213</v>
      </c>
      <c r="H2119" s="84" t="s">
        <v>6213</v>
      </c>
      <c r="I2119" s="84" t="s">
        <v>6213</v>
      </c>
      <c r="J2119" s="85" t="s">
        <v>6213</v>
      </c>
      <c r="K2119" s="84">
        <v>1</v>
      </c>
      <c r="L2119" s="84">
        <v>0</v>
      </c>
      <c r="M2119" s="84">
        <v>0</v>
      </c>
      <c r="N2119" s="85">
        <v>0</v>
      </c>
      <c r="O2119" s="86">
        <v>45765</v>
      </c>
    </row>
    <row r="2120" spans="1:15" ht="17">
      <c r="A2120" s="283"/>
      <c r="B2120" s="282" t="s">
        <v>1951</v>
      </c>
      <c r="C2120" s="285"/>
      <c r="D2120" s="286"/>
      <c r="E2120" s="77">
        <v>1</v>
      </c>
      <c r="F2120" s="77" t="s">
        <v>6213</v>
      </c>
      <c r="G2120" s="77" t="s">
        <v>6213</v>
      </c>
      <c r="H2120" s="77" t="s">
        <v>6213</v>
      </c>
      <c r="I2120" s="77" t="s">
        <v>6213</v>
      </c>
      <c r="J2120" s="78" t="s">
        <v>6213</v>
      </c>
      <c r="K2120" s="77"/>
      <c r="L2120" s="79"/>
      <c r="M2120" s="79"/>
      <c r="N2120" s="80"/>
      <c r="O2120" s="81"/>
    </row>
    <row r="2121" spans="1:15" ht="17">
      <c r="A2121" s="283"/>
      <c r="B2121" s="284"/>
      <c r="C2121" s="83" t="s">
        <v>6813</v>
      </c>
      <c r="D2121" s="83"/>
      <c r="E2121" s="84">
        <v>1</v>
      </c>
      <c r="F2121" s="84" t="s">
        <v>6213</v>
      </c>
      <c r="G2121" s="84" t="s">
        <v>6213</v>
      </c>
      <c r="H2121" s="84" t="s">
        <v>6213</v>
      </c>
      <c r="I2121" s="84" t="s">
        <v>6213</v>
      </c>
      <c r="J2121" s="85" t="s">
        <v>6213</v>
      </c>
      <c r="K2121" s="84">
        <v>1</v>
      </c>
      <c r="L2121" s="84">
        <v>0</v>
      </c>
      <c r="M2121" s="84">
        <v>0</v>
      </c>
      <c r="N2121" s="85">
        <v>0</v>
      </c>
      <c r="O2121" s="86">
        <v>13634</v>
      </c>
    </row>
    <row r="2122" spans="1:15" ht="17">
      <c r="A2122" s="283"/>
      <c r="B2122" s="282" t="s">
        <v>1955</v>
      </c>
      <c r="C2122" s="285"/>
      <c r="D2122" s="286"/>
      <c r="E2122" s="77">
        <v>11</v>
      </c>
      <c r="F2122" s="77" t="s">
        <v>6213</v>
      </c>
      <c r="G2122" s="77">
        <v>2</v>
      </c>
      <c r="H2122" s="77" t="s">
        <v>6213</v>
      </c>
      <c r="I2122" s="77" t="s">
        <v>6213</v>
      </c>
      <c r="J2122" s="78">
        <v>1</v>
      </c>
      <c r="K2122" s="77"/>
      <c r="L2122" s="77"/>
      <c r="M2122" s="77"/>
      <c r="N2122" s="78"/>
      <c r="O2122" s="81"/>
    </row>
    <row r="2123" spans="1:15" ht="17">
      <c r="A2123" s="283"/>
      <c r="B2123" s="283"/>
      <c r="C2123" s="83" t="s">
        <v>2532</v>
      </c>
      <c r="D2123" s="83"/>
      <c r="E2123" s="84">
        <v>1</v>
      </c>
      <c r="F2123" s="84" t="s">
        <v>6213</v>
      </c>
      <c r="G2123" s="84">
        <v>1</v>
      </c>
      <c r="H2123" s="84" t="s">
        <v>6213</v>
      </c>
      <c r="I2123" s="84" t="s">
        <v>6213</v>
      </c>
      <c r="J2123" s="85" t="s">
        <v>6213</v>
      </c>
      <c r="K2123" s="84">
        <v>0</v>
      </c>
      <c r="L2123" s="84">
        <v>0</v>
      </c>
      <c r="M2123" s="84">
        <v>0</v>
      </c>
      <c r="N2123" s="85">
        <v>2</v>
      </c>
      <c r="O2123" s="86"/>
    </row>
    <row r="2124" spans="1:15" ht="17">
      <c r="A2124" s="283"/>
      <c r="B2124" s="283"/>
      <c r="C2124" s="83" t="s">
        <v>5409</v>
      </c>
      <c r="D2124" s="83"/>
      <c r="E2124" s="84">
        <v>4</v>
      </c>
      <c r="F2124" s="84" t="s">
        <v>6213</v>
      </c>
      <c r="G2124" s="84" t="s">
        <v>6213</v>
      </c>
      <c r="H2124" s="84" t="s">
        <v>6213</v>
      </c>
      <c r="I2124" s="84" t="s">
        <v>6213</v>
      </c>
      <c r="J2124" s="85" t="s">
        <v>6213</v>
      </c>
      <c r="K2124" s="84">
        <v>1</v>
      </c>
      <c r="L2124" s="84">
        <v>2</v>
      </c>
      <c r="M2124" s="84">
        <v>0</v>
      </c>
      <c r="N2124" s="85">
        <v>1</v>
      </c>
      <c r="O2124" s="86"/>
    </row>
    <row r="2125" spans="1:15" ht="19">
      <c r="A2125" s="283"/>
      <c r="B2125" s="283"/>
      <c r="C2125" s="83" t="s">
        <v>7431</v>
      </c>
      <c r="D2125" s="83"/>
      <c r="E2125" s="84">
        <v>1</v>
      </c>
      <c r="F2125" s="84" t="s">
        <v>6213</v>
      </c>
      <c r="G2125" s="84" t="s">
        <v>6213</v>
      </c>
      <c r="H2125" s="84" t="s">
        <v>6213</v>
      </c>
      <c r="I2125" s="84" t="s">
        <v>6213</v>
      </c>
      <c r="J2125" s="85">
        <v>1</v>
      </c>
      <c r="K2125" s="84">
        <v>0</v>
      </c>
      <c r="L2125" s="84">
        <v>0</v>
      </c>
      <c r="M2125" s="84">
        <v>1</v>
      </c>
      <c r="N2125" s="85">
        <v>0</v>
      </c>
      <c r="O2125" s="86"/>
    </row>
    <row r="2126" spans="1:15" ht="17">
      <c r="A2126" s="283"/>
      <c r="B2126" s="283"/>
      <c r="C2126" s="83" t="s">
        <v>2657</v>
      </c>
      <c r="D2126" s="83"/>
      <c r="E2126" s="84">
        <v>1</v>
      </c>
      <c r="F2126" s="84" t="s">
        <v>6213</v>
      </c>
      <c r="G2126" s="84" t="s">
        <v>6213</v>
      </c>
      <c r="H2126" s="84" t="s">
        <v>6213</v>
      </c>
      <c r="I2126" s="84" t="s">
        <v>6213</v>
      </c>
      <c r="J2126" s="85" t="s">
        <v>6213</v>
      </c>
      <c r="K2126" s="84">
        <v>0</v>
      </c>
      <c r="L2126" s="84">
        <v>1</v>
      </c>
      <c r="M2126" s="84">
        <v>0</v>
      </c>
      <c r="N2126" s="85">
        <v>0</v>
      </c>
      <c r="O2126" s="86"/>
    </row>
    <row r="2127" spans="1:15" ht="17">
      <c r="A2127" s="283"/>
      <c r="B2127" s="283"/>
      <c r="C2127" s="83" t="s">
        <v>3300</v>
      </c>
      <c r="D2127" s="83"/>
      <c r="E2127" s="84">
        <v>1</v>
      </c>
      <c r="F2127" s="84" t="s">
        <v>6213</v>
      </c>
      <c r="G2127" s="84" t="s">
        <v>6213</v>
      </c>
      <c r="H2127" s="84" t="s">
        <v>6213</v>
      </c>
      <c r="I2127" s="84" t="s">
        <v>6213</v>
      </c>
      <c r="J2127" s="85" t="s">
        <v>6213</v>
      </c>
      <c r="K2127" s="84">
        <v>1</v>
      </c>
      <c r="L2127" s="84">
        <v>0</v>
      </c>
      <c r="M2127" s="84">
        <v>0</v>
      </c>
      <c r="N2127" s="85">
        <v>0</v>
      </c>
      <c r="O2127" s="86"/>
    </row>
    <row r="2128" spans="1:15" ht="17">
      <c r="A2128" s="283"/>
      <c r="B2128" s="283"/>
      <c r="C2128" s="83" t="s">
        <v>3824</v>
      </c>
      <c r="D2128" s="83"/>
      <c r="E2128" s="84">
        <v>2</v>
      </c>
      <c r="F2128" s="84" t="s">
        <v>6213</v>
      </c>
      <c r="G2128" s="84" t="s">
        <v>6213</v>
      </c>
      <c r="H2128" s="84" t="s">
        <v>6213</v>
      </c>
      <c r="I2128" s="84" t="s">
        <v>6213</v>
      </c>
      <c r="J2128" s="85" t="s">
        <v>6213</v>
      </c>
      <c r="K2128" s="84">
        <v>1</v>
      </c>
      <c r="L2128" s="84">
        <v>1</v>
      </c>
      <c r="M2128" s="84">
        <v>0</v>
      </c>
      <c r="N2128" s="85">
        <v>0</v>
      </c>
      <c r="O2128" s="86"/>
    </row>
    <row r="2129" spans="1:15" ht="17">
      <c r="A2129" s="283"/>
      <c r="B2129" s="284"/>
      <c r="C2129" s="83" t="s">
        <v>131</v>
      </c>
      <c r="D2129" s="83"/>
      <c r="E2129" s="84">
        <v>1</v>
      </c>
      <c r="F2129" s="84" t="s">
        <v>6213</v>
      </c>
      <c r="G2129" s="84">
        <v>1</v>
      </c>
      <c r="H2129" s="84" t="s">
        <v>6213</v>
      </c>
      <c r="I2129" s="84" t="s">
        <v>6213</v>
      </c>
      <c r="J2129" s="85" t="s">
        <v>6213</v>
      </c>
      <c r="K2129" s="84">
        <v>0</v>
      </c>
      <c r="L2129" s="84">
        <v>2</v>
      </c>
      <c r="M2129" s="84">
        <v>0</v>
      </c>
      <c r="N2129" s="85">
        <v>0</v>
      </c>
      <c r="O2129" s="86"/>
    </row>
    <row r="2130" spans="1:15" ht="17">
      <c r="A2130" s="283"/>
      <c r="B2130" s="282" t="s">
        <v>1963</v>
      </c>
      <c r="C2130" s="285"/>
      <c r="D2130" s="286"/>
      <c r="E2130" s="77">
        <v>1</v>
      </c>
      <c r="F2130" s="77" t="s">
        <v>6213</v>
      </c>
      <c r="G2130" s="77">
        <v>2</v>
      </c>
      <c r="H2130" s="77" t="s">
        <v>6213</v>
      </c>
      <c r="I2130" s="77" t="s">
        <v>6213</v>
      </c>
      <c r="J2130" s="78" t="s">
        <v>6213</v>
      </c>
      <c r="K2130" s="77"/>
      <c r="L2130" s="79"/>
      <c r="M2130" s="79"/>
      <c r="N2130" s="78"/>
      <c r="O2130" s="81"/>
    </row>
    <row r="2131" spans="1:15" ht="17">
      <c r="A2131" s="283"/>
      <c r="B2131" s="283"/>
      <c r="C2131" s="83" t="s">
        <v>6814</v>
      </c>
      <c r="D2131" s="83"/>
      <c r="E2131" s="84" t="s">
        <v>6213</v>
      </c>
      <c r="F2131" s="84" t="s">
        <v>6213</v>
      </c>
      <c r="G2131" s="84">
        <v>1</v>
      </c>
      <c r="H2131" s="84" t="s">
        <v>6213</v>
      </c>
      <c r="I2131" s="84" t="s">
        <v>6213</v>
      </c>
      <c r="J2131" s="85" t="s">
        <v>6213</v>
      </c>
      <c r="K2131" s="84">
        <v>0</v>
      </c>
      <c r="L2131" s="84">
        <v>0</v>
      </c>
      <c r="M2131" s="84">
        <v>0</v>
      </c>
      <c r="N2131" s="85">
        <v>1</v>
      </c>
      <c r="O2131" s="86"/>
    </row>
    <row r="2132" spans="1:15" ht="17">
      <c r="A2132" s="284"/>
      <c r="B2132" s="284"/>
      <c r="C2132" s="83" t="s">
        <v>2696</v>
      </c>
      <c r="D2132" s="83"/>
      <c r="E2132" s="84">
        <v>1</v>
      </c>
      <c r="F2132" s="84" t="s">
        <v>6213</v>
      </c>
      <c r="G2132" s="84">
        <v>1</v>
      </c>
      <c r="H2132" s="84" t="s">
        <v>6213</v>
      </c>
      <c r="I2132" s="84" t="s">
        <v>6213</v>
      </c>
      <c r="J2132" s="85" t="s">
        <v>6213</v>
      </c>
      <c r="K2132" s="84">
        <v>1</v>
      </c>
      <c r="L2132" s="84">
        <v>0</v>
      </c>
      <c r="M2132" s="84">
        <v>0</v>
      </c>
      <c r="N2132" s="85">
        <v>1</v>
      </c>
      <c r="O2132" s="86"/>
    </row>
    <row r="2133" spans="1:15">
      <c r="A2133" s="275" t="s">
        <v>124</v>
      </c>
      <c r="B2133" s="74" t="s">
        <v>1904</v>
      </c>
      <c r="C2133" s="75"/>
      <c r="D2133" s="76"/>
      <c r="E2133" s="77">
        <v>288</v>
      </c>
      <c r="F2133" s="77">
        <v>31</v>
      </c>
      <c r="G2133" s="77">
        <v>70</v>
      </c>
      <c r="H2133" s="77">
        <v>6</v>
      </c>
      <c r="I2133" s="77">
        <v>9</v>
      </c>
      <c r="J2133" s="78">
        <v>7</v>
      </c>
      <c r="K2133" s="77"/>
      <c r="L2133" s="77"/>
      <c r="M2133" s="77"/>
      <c r="N2133" s="78"/>
      <c r="O2133" s="81"/>
    </row>
    <row r="2134" spans="1:15">
      <c r="A2134" s="276"/>
      <c r="B2134" s="275" t="s">
        <v>1905</v>
      </c>
      <c r="C2134" s="74"/>
      <c r="D2134" s="76"/>
      <c r="E2134" s="77">
        <v>248</v>
      </c>
      <c r="F2134" s="77">
        <v>27</v>
      </c>
      <c r="G2134" s="77">
        <v>62</v>
      </c>
      <c r="H2134" s="77">
        <v>3</v>
      </c>
      <c r="I2134" s="77">
        <v>8</v>
      </c>
      <c r="J2134" s="78">
        <v>7</v>
      </c>
      <c r="K2134" s="77"/>
      <c r="L2134" s="77"/>
      <c r="M2134" s="77"/>
      <c r="N2134" s="78"/>
      <c r="O2134" s="81"/>
    </row>
    <row r="2135" spans="1:15" ht="19">
      <c r="A2135" s="276"/>
      <c r="B2135" s="276"/>
      <c r="C2135" s="83" t="s">
        <v>7432</v>
      </c>
      <c r="D2135" s="83"/>
      <c r="E2135" s="84">
        <v>3</v>
      </c>
      <c r="F2135" s="84">
        <v>3</v>
      </c>
      <c r="G2135" s="84" t="s">
        <v>6213</v>
      </c>
      <c r="H2135" s="84" t="s">
        <v>6213</v>
      </c>
      <c r="I2135" s="84" t="s">
        <v>6213</v>
      </c>
      <c r="J2135" s="85" t="s">
        <v>6213</v>
      </c>
      <c r="K2135" s="84">
        <v>0</v>
      </c>
      <c r="L2135" s="84">
        <v>0</v>
      </c>
      <c r="M2135" s="84">
        <v>5</v>
      </c>
      <c r="N2135" s="85">
        <v>0</v>
      </c>
      <c r="O2135" s="86">
        <v>124061</v>
      </c>
    </row>
    <row r="2136" spans="1:15" ht="17">
      <c r="A2136" s="276"/>
      <c r="B2136" s="276"/>
      <c r="C2136" s="83" t="s">
        <v>3829</v>
      </c>
      <c r="D2136" s="83"/>
      <c r="E2136" s="84">
        <v>1</v>
      </c>
      <c r="F2136" s="84" t="s">
        <v>6213</v>
      </c>
      <c r="G2136" s="84" t="s">
        <v>6213</v>
      </c>
      <c r="H2136" s="84" t="s">
        <v>6213</v>
      </c>
      <c r="I2136" s="84" t="s">
        <v>6213</v>
      </c>
      <c r="J2136" s="85" t="s">
        <v>6213</v>
      </c>
      <c r="K2136" s="84">
        <v>1</v>
      </c>
      <c r="L2136" s="84">
        <v>0</v>
      </c>
      <c r="M2136" s="84">
        <v>0</v>
      </c>
      <c r="N2136" s="85">
        <v>0</v>
      </c>
      <c r="O2136" s="86">
        <v>16778</v>
      </c>
    </row>
    <row r="2137" spans="1:15" ht="17">
      <c r="A2137" s="276"/>
      <c r="B2137" s="276"/>
      <c r="C2137" s="83" t="s">
        <v>3833</v>
      </c>
      <c r="D2137" s="83"/>
      <c r="E2137" s="84">
        <v>2</v>
      </c>
      <c r="F2137" s="84" t="s">
        <v>6213</v>
      </c>
      <c r="G2137" s="84" t="s">
        <v>6213</v>
      </c>
      <c r="H2137" s="84" t="s">
        <v>6213</v>
      </c>
      <c r="I2137" s="84" t="s">
        <v>6213</v>
      </c>
      <c r="J2137" s="85" t="s">
        <v>6213</v>
      </c>
      <c r="K2137" s="84">
        <v>0</v>
      </c>
      <c r="L2137" s="84">
        <v>0</v>
      </c>
      <c r="M2137" s="84">
        <v>1</v>
      </c>
      <c r="N2137" s="85">
        <v>1</v>
      </c>
      <c r="O2137" s="86">
        <v>200296</v>
      </c>
    </row>
    <row r="2138" spans="1:15" ht="17">
      <c r="A2138" s="276"/>
      <c r="B2138" s="276"/>
      <c r="C2138" s="83" t="s">
        <v>3834</v>
      </c>
      <c r="D2138" s="83"/>
      <c r="E2138" s="84">
        <v>1</v>
      </c>
      <c r="F2138" s="84" t="s">
        <v>6213</v>
      </c>
      <c r="G2138" s="84" t="s">
        <v>6213</v>
      </c>
      <c r="H2138" s="84" t="s">
        <v>6213</v>
      </c>
      <c r="I2138" s="84" t="s">
        <v>6213</v>
      </c>
      <c r="J2138" s="85" t="s">
        <v>6213</v>
      </c>
      <c r="K2138" s="84">
        <v>0</v>
      </c>
      <c r="L2138" s="84">
        <v>0</v>
      </c>
      <c r="M2138" s="84">
        <v>0</v>
      </c>
      <c r="N2138" s="85">
        <v>1</v>
      </c>
      <c r="O2138" s="86">
        <v>16036</v>
      </c>
    </row>
    <row r="2139" spans="1:15" ht="17">
      <c r="A2139" s="276"/>
      <c r="B2139" s="276"/>
      <c r="C2139" s="83" t="s">
        <v>3835</v>
      </c>
      <c r="D2139" s="83"/>
      <c r="E2139" s="84" t="s">
        <v>6213</v>
      </c>
      <c r="F2139" s="84" t="s">
        <v>6213</v>
      </c>
      <c r="G2139" s="84">
        <v>1</v>
      </c>
      <c r="H2139" s="84" t="s">
        <v>6213</v>
      </c>
      <c r="I2139" s="84" t="s">
        <v>6213</v>
      </c>
      <c r="J2139" s="85" t="s">
        <v>6213</v>
      </c>
      <c r="K2139" s="84">
        <v>0</v>
      </c>
      <c r="L2139" s="84">
        <v>1</v>
      </c>
      <c r="M2139" s="84">
        <v>0</v>
      </c>
      <c r="N2139" s="85">
        <v>0</v>
      </c>
      <c r="O2139" s="86">
        <v>8414</v>
      </c>
    </row>
    <row r="2140" spans="1:15" ht="17">
      <c r="A2140" s="276"/>
      <c r="B2140" s="276"/>
      <c r="C2140" s="83" t="s">
        <v>2799</v>
      </c>
      <c r="D2140" s="83"/>
      <c r="E2140" s="84">
        <v>13</v>
      </c>
      <c r="F2140" s="84" t="s">
        <v>6213</v>
      </c>
      <c r="G2140" s="84" t="s">
        <v>6213</v>
      </c>
      <c r="H2140" s="84" t="s">
        <v>6213</v>
      </c>
      <c r="I2140" s="84" t="s">
        <v>6213</v>
      </c>
      <c r="J2140" s="85" t="s">
        <v>6213</v>
      </c>
      <c r="K2140" s="84">
        <v>4</v>
      </c>
      <c r="L2140" s="84">
        <v>6</v>
      </c>
      <c r="M2140" s="84">
        <v>2</v>
      </c>
      <c r="N2140" s="85">
        <v>1</v>
      </c>
      <c r="O2140" s="86">
        <v>402700</v>
      </c>
    </row>
    <row r="2141" spans="1:15" ht="19">
      <c r="A2141" s="276"/>
      <c r="B2141" s="276"/>
      <c r="C2141" s="83" t="s">
        <v>7433</v>
      </c>
      <c r="D2141" s="83"/>
      <c r="E2141" s="84">
        <v>13</v>
      </c>
      <c r="F2141" s="84">
        <v>2</v>
      </c>
      <c r="G2141" s="84">
        <v>8</v>
      </c>
      <c r="H2141" s="84" t="s">
        <v>6213</v>
      </c>
      <c r="I2141" s="84" t="s">
        <v>6213</v>
      </c>
      <c r="J2141" s="85">
        <v>2</v>
      </c>
      <c r="K2141" s="84">
        <v>3</v>
      </c>
      <c r="L2141" s="84">
        <v>9</v>
      </c>
      <c r="M2141" s="84">
        <v>4</v>
      </c>
      <c r="N2141" s="85">
        <v>6</v>
      </c>
      <c r="O2141" s="86">
        <v>1000276</v>
      </c>
    </row>
    <row r="2142" spans="1:15" ht="17">
      <c r="A2142" s="276"/>
      <c r="B2142" s="276"/>
      <c r="C2142" s="83" t="s">
        <v>6815</v>
      </c>
      <c r="D2142" s="83"/>
      <c r="E2142" s="84">
        <v>1</v>
      </c>
      <c r="F2142" s="84" t="s">
        <v>6213</v>
      </c>
      <c r="G2142" s="84" t="s">
        <v>6213</v>
      </c>
      <c r="H2142" s="84" t="s">
        <v>6213</v>
      </c>
      <c r="I2142" s="84" t="s">
        <v>6213</v>
      </c>
      <c r="J2142" s="85" t="s">
        <v>6213</v>
      </c>
      <c r="K2142" s="84">
        <v>0</v>
      </c>
      <c r="L2142" s="84">
        <v>0</v>
      </c>
      <c r="M2142" s="84">
        <v>1</v>
      </c>
      <c r="N2142" s="85">
        <v>0</v>
      </c>
      <c r="O2142" s="86">
        <v>1485</v>
      </c>
    </row>
    <row r="2143" spans="1:15" ht="17">
      <c r="A2143" s="276"/>
      <c r="B2143" s="276"/>
      <c r="C2143" s="83" t="s">
        <v>6040</v>
      </c>
      <c r="D2143" s="83"/>
      <c r="E2143" s="84" t="s">
        <v>6213</v>
      </c>
      <c r="F2143" s="84" t="s">
        <v>6213</v>
      </c>
      <c r="G2143" s="84">
        <v>1</v>
      </c>
      <c r="H2143" s="84" t="s">
        <v>6213</v>
      </c>
      <c r="I2143" s="84" t="s">
        <v>6213</v>
      </c>
      <c r="J2143" s="85" t="s">
        <v>6213</v>
      </c>
      <c r="K2143" s="84">
        <v>0</v>
      </c>
      <c r="L2143" s="84">
        <v>1</v>
      </c>
      <c r="M2143" s="84">
        <v>0</v>
      </c>
      <c r="N2143" s="85">
        <v>0</v>
      </c>
      <c r="O2143" s="86">
        <v>25189</v>
      </c>
    </row>
    <row r="2144" spans="1:15" ht="17">
      <c r="A2144" s="276"/>
      <c r="B2144" s="276"/>
      <c r="C2144" s="83" t="s">
        <v>2033</v>
      </c>
      <c r="D2144" s="83"/>
      <c r="E2144" s="84" t="s">
        <v>6213</v>
      </c>
      <c r="F2144" s="84" t="s">
        <v>6213</v>
      </c>
      <c r="G2144" s="84">
        <v>1</v>
      </c>
      <c r="H2144" s="84" t="s">
        <v>6213</v>
      </c>
      <c r="I2144" s="84" t="s">
        <v>6213</v>
      </c>
      <c r="J2144" s="85" t="s">
        <v>6213</v>
      </c>
      <c r="K2144" s="84">
        <v>0</v>
      </c>
      <c r="L2144" s="84">
        <v>0</v>
      </c>
      <c r="M2144" s="84">
        <v>0</v>
      </c>
      <c r="N2144" s="85">
        <v>1</v>
      </c>
      <c r="O2144" s="86">
        <v>116766</v>
      </c>
    </row>
    <row r="2145" spans="1:15" ht="17">
      <c r="A2145" s="276"/>
      <c r="B2145" s="276"/>
      <c r="C2145" s="83" t="s">
        <v>3838</v>
      </c>
      <c r="D2145" s="83"/>
      <c r="E2145" s="84" t="s">
        <v>6213</v>
      </c>
      <c r="F2145" s="84" t="s">
        <v>6213</v>
      </c>
      <c r="G2145" s="84">
        <v>1</v>
      </c>
      <c r="H2145" s="84" t="s">
        <v>6213</v>
      </c>
      <c r="I2145" s="84" t="s">
        <v>6213</v>
      </c>
      <c r="J2145" s="85" t="s">
        <v>6213</v>
      </c>
      <c r="K2145" s="84">
        <v>1</v>
      </c>
      <c r="L2145" s="84">
        <v>0</v>
      </c>
      <c r="M2145" s="84">
        <v>0</v>
      </c>
      <c r="N2145" s="85">
        <v>0</v>
      </c>
      <c r="O2145" s="86">
        <v>10835</v>
      </c>
    </row>
    <row r="2146" spans="1:15" ht="17">
      <c r="A2146" s="276"/>
      <c r="B2146" s="276"/>
      <c r="C2146" s="83" t="s">
        <v>6816</v>
      </c>
      <c r="D2146" s="83"/>
      <c r="E2146" s="84">
        <v>1</v>
      </c>
      <c r="F2146" s="84" t="s">
        <v>6213</v>
      </c>
      <c r="G2146" s="84" t="s">
        <v>6213</v>
      </c>
      <c r="H2146" s="84" t="s">
        <v>6213</v>
      </c>
      <c r="I2146" s="84" t="s">
        <v>6213</v>
      </c>
      <c r="J2146" s="85" t="s">
        <v>6213</v>
      </c>
      <c r="K2146" s="84">
        <v>0</v>
      </c>
      <c r="L2146" s="84">
        <v>1</v>
      </c>
      <c r="M2146" s="84">
        <v>0</v>
      </c>
      <c r="N2146" s="85">
        <v>0</v>
      </c>
      <c r="O2146" s="86">
        <v>23766</v>
      </c>
    </row>
    <row r="2147" spans="1:15" ht="17">
      <c r="A2147" s="276"/>
      <c r="B2147" s="276"/>
      <c r="C2147" s="83" t="s">
        <v>3839</v>
      </c>
      <c r="D2147" s="83"/>
      <c r="E2147" s="84">
        <v>1</v>
      </c>
      <c r="F2147" s="84">
        <v>1</v>
      </c>
      <c r="G2147" s="84" t="s">
        <v>6213</v>
      </c>
      <c r="H2147" s="84" t="s">
        <v>6213</v>
      </c>
      <c r="I2147" s="84" t="s">
        <v>6213</v>
      </c>
      <c r="J2147" s="85">
        <v>1</v>
      </c>
      <c r="K2147" s="84">
        <v>2</v>
      </c>
      <c r="L2147" s="84">
        <v>0</v>
      </c>
      <c r="M2147" s="84">
        <v>1</v>
      </c>
      <c r="N2147" s="85">
        <v>0</v>
      </c>
      <c r="O2147" s="86">
        <v>18106</v>
      </c>
    </row>
    <row r="2148" spans="1:15" ht="17">
      <c r="A2148" s="276"/>
      <c r="B2148" s="276"/>
      <c r="C2148" s="83" t="s">
        <v>6110</v>
      </c>
      <c r="D2148" s="83"/>
      <c r="E2148" s="84">
        <v>1</v>
      </c>
      <c r="F2148" s="84" t="s">
        <v>6213</v>
      </c>
      <c r="G2148" s="84" t="s">
        <v>6213</v>
      </c>
      <c r="H2148" s="84" t="s">
        <v>6213</v>
      </c>
      <c r="I2148" s="84" t="s">
        <v>6213</v>
      </c>
      <c r="J2148" s="85" t="s">
        <v>6213</v>
      </c>
      <c r="K2148" s="84">
        <v>0</v>
      </c>
      <c r="L2148" s="84">
        <v>0</v>
      </c>
      <c r="M2148" s="84">
        <v>1</v>
      </c>
      <c r="N2148" s="85">
        <v>0</v>
      </c>
      <c r="O2148" s="86">
        <v>11321</v>
      </c>
    </row>
    <row r="2149" spans="1:15" ht="17">
      <c r="A2149" s="276"/>
      <c r="B2149" s="276"/>
      <c r="C2149" s="83" t="s">
        <v>3843</v>
      </c>
      <c r="D2149" s="83"/>
      <c r="E2149" s="84">
        <v>1</v>
      </c>
      <c r="F2149" s="84" t="s">
        <v>6213</v>
      </c>
      <c r="G2149" s="84" t="s">
        <v>6213</v>
      </c>
      <c r="H2149" s="84" t="s">
        <v>6213</v>
      </c>
      <c r="I2149" s="84" t="s">
        <v>6213</v>
      </c>
      <c r="J2149" s="85" t="s">
        <v>6213</v>
      </c>
      <c r="K2149" s="84">
        <v>0</v>
      </c>
      <c r="L2149" s="84">
        <v>0</v>
      </c>
      <c r="M2149" s="84">
        <v>0</v>
      </c>
      <c r="N2149" s="85">
        <v>1</v>
      </c>
      <c r="O2149" s="86">
        <v>49660</v>
      </c>
    </row>
    <row r="2150" spans="1:15" ht="17">
      <c r="A2150" s="276"/>
      <c r="B2150" s="276"/>
      <c r="C2150" s="83" t="s">
        <v>5882</v>
      </c>
      <c r="D2150" s="83"/>
      <c r="E2150" s="84">
        <v>1</v>
      </c>
      <c r="F2150" s="84" t="s">
        <v>6213</v>
      </c>
      <c r="G2150" s="84" t="s">
        <v>6213</v>
      </c>
      <c r="H2150" s="84" t="s">
        <v>6213</v>
      </c>
      <c r="I2150" s="84" t="s">
        <v>6213</v>
      </c>
      <c r="J2150" s="85" t="s">
        <v>6213</v>
      </c>
      <c r="K2150" s="84">
        <v>0</v>
      </c>
      <c r="L2150" s="84">
        <v>0</v>
      </c>
      <c r="M2150" s="84" t="s">
        <v>4218</v>
      </c>
      <c r="N2150" s="85">
        <v>1</v>
      </c>
      <c r="O2150" s="86">
        <v>4403</v>
      </c>
    </row>
    <row r="2151" spans="1:15" ht="17">
      <c r="A2151" s="276"/>
      <c r="B2151" s="276"/>
      <c r="C2151" s="83" t="s">
        <v>2406</v>
      </c>
      <c r="D2151" s="83"/>
      <c r="E2151" s="84">
        <v>4</v>
      </c>
      <c r="F2151" s="84" t="s">
        <v>6213</v>
      </c>
      <c r="G2151" s="84">
        <v>1</v>
      </c>
      <c r="H2151" s="84" t="s">
        <v>6213</v>
      </c>
      <c r="I2151" s="84" t="s">
        <v>6213</v>
      </c>
      <c r="J2151" s="85" t="s">
        <v>6213</v>
      </c>
      <c r="K2151" s="84">
        <v>0</v>
      </c>
      <c r="L2151" s="84">
        <v>1</v>
      </c>
      <c r="M2151" s="84">
        <v>1</v>
      </c>
      <c r="N2151" s="85">
        <v>3</v>
      </c>
      <c r="O2151" s="86">
        <v>141745</v>
      </c>
    </row>
    <row r="2152" spans="1:15" ht="17">
      <c r="A2152" s="276"/>
      <c r="B2152" s="276"/>
      <c r="C2152" s="83" t="s">
        <v>3845</v>
      </c>
      <c r="D2152" s="83"/>
      <c r="E2152" s="84">
        <v>2</v>
      </c>
      <c r="F2152" s="84" t="s">
        <v>6213</v>
      </c>
      <c r="G2152" s="84">
        <v>1</v>
      </c>
      <c r="H2152" s="84" t="s">
        <v>6213</v>
      </c>
      <c r="I2152" s="84" t="s">
        <v>6213</v>
      </c>
      <c r="J2152" s="85" t="s">
        <v>6213</v>
      </c>
      <c r="K2152" s="84">
        <v>0</v>
      </c>
      <c r="L2152" s="84">
        <v>0</v>
      </c>
      <c r="M2152" s="84">
        <v>2</v>
      </c>
      <c r="N2152" s="85">
        <v>1</v>
      </c>
      <c r="O2152" s="86">
        <v>82653</v>
      </c>
    </row>
    <row r="2153" spans="1:15" ht="17">
      <c r="A2153" s="276"/>
      <c r="B2153" s="276"/>
      <c r="C2153" s="83" t="s">
        <v>6047</v>
      </c>
      <c r="D2153" s="83"/>
      <c r="E2153" s="84">
        <v>1</v>
      </c>
      <c r="F2153" s="84" t="s">
        <v>6213</v>
      </c>
      <c r="G2153" s="84" t="s">
        <v>6213</v>
      </c>
      <c r="H2153" s="84" t="s">
        <v>6213</v>
      </c>
      <c r="I2153" s="84" t="s">
        <v>6213</v>
      </c>
      <c r="J2153" s="85" t="s">
        <v>6213</v>
      </c>
      <c r="K2153" s="84">
        <v>0</v>
      </c>
      <c r="L2153" s="84">
        <v>1</v>
      </c>
      <c r="M2153" s="84">
        <v>0</v>
      </c>
      <c r="N2153" s="85">
        <v>0</v>
      </c>
      <c r="O2153" s="86">
        <v>32777</v>
      </c>
    </row>
    <row r="2154" spans="1:15" ht="17">
      <c r="A2154" s="276"/>
      <c r="B2154" s="276"/>
      <c r="C2154" s="83" t="s">
        <v>6817</v>
      </c>
      <c r="D2154" s="83"/>
      <c r="E2154" s="84" t="s">
        <v>6213</v>
      </c>
      <c r="F2154" s="84">
        <v>1</v>
      </c>
      <c r="G2154" s="84" t="s">
        <v>6213</v>
      </c>
      <c r="H2154" s="84" t="s">
        <v>6213</v>
      </c>
      <c r="I2154" s="84" t="s">
        <v>6213</v>
      </c>
      <c r="J2154" s="85" t="s">
        <v>6213</v>
      </c>
      <c r="K2154" s="84">
        <v>1</v>
      </c>
      <c r="L2154" s="84">
        <v>0</v>
      </c>
      <c r="M2154" s="84">
        <v>0</v>
      </c>
      <c r="N2154" s="85">
        <v>0</v>
      </c>
      <c r="O2154" s="86">
        <v>31486</v>
      </c>
    </row>
    <row r="2155" spans="1:15" ht="17">
      <c r="A2155" s="276"/>
      <c r="B2155" s="276"/>
      <c r="C2155" s="83" t="s">
        <v>6048</v>
      </c>
      <c r="D2155" s="83"/>
      <c r="E2155" s="84">
        <v>1</v>
      </c>
      <c r="F2155" s="84" t="s">
        <v>6213</v>
      </c>
      <c r="G2155" s="84" t="s">
        <v>6213</v>
      </c>
      <c r="H2155" s="84" t="s">
        <v>6213</v>
      </c>
      <c r="I2155" s="84" t="s">
        <v>6213</v>
      </c>
      <c r="J2155" s="85" t="s">
        <v>6213</v>
      </c>
      <c r="K2155" s="84">
        <v>0</v>
      </c>
      <c r="L2155" s="84">
        <v>1</v>
      </c>
      <c r="M2155" s="84">
        <v>0</v>
      </c>
      <c r="N2155" s="85">
        <v>0</v>
      </c>
      <c r="O2155" s="86">
        <v>3446</v>
      </c>
    </row>
    <row r="2156" spans="1:15" ht="17">
      <c r="A2156" s="276"/>
      <c r="B2156" s="276"/>
      <c r="C2156" s="83" t="s">
        <v>3847</v>
      </c>
      <c r="D2156" s="83"/>
      <c r="E2156" s="84">
        <v>1</v>
      </c>
      <c r="F2156" s="84">
        <v>1</v>
      </c>
      <c r="G2156" s="84" t="s">
        <v>6213</v>
      </c>
      <c r="H2156" s="84" t="s">
        <v>6213</v>
      </c>
      <c r="I2156" s="84" t="s">
        <v>6213</v>
      </c>
      <c r="J2156" s="85" t="s">
        <v>6213</v>
      </c>
      <c r="K2156" s="84">
        <v>0</v>
      </c>
      <c r="L2156" s="84">
        <v>0</v>
      </c>
      <c r="M2156" s="84">
        <v>1</v>
      </c>
      <c r="N2156" s="85">
        <v>1</v>
      </c>
      <c r="O2156" s="86">
        <v>120831</v>
      </c>
    </row>
    <row r="2157" spans="1:15" ht="17">
      <c r="A2157" s="276"/>
      <c r="B2157" s="276"/>
      <c r="C2157" s="83" t="s">
        <v>6818</v>
      </c>
      <c r="D2157" s="83"/>
      <c r="E2157" s="84" t="s">
        <v>6213</v>
      </c>
      <c r="F2157" s="84">
        <v>1</v>
      </c>
      <c r="G2157" s="84" t="s">
        <v>6213</v>
      </c>
      <c r="H2157" s="84" t="s">
        <v>6213</v>
      </c>
      <c r="I2157" s="84" t="s">
        <v>6213</v>
      </c>
      <c r="J2157" s="85" t="s">
        <v>6213</v>
      </c>
      <c r="K2157" s="84">
        <v>0</v>
      </c>
      <c r="L2157" s="84">
        <v>1</v>
      </c>
      <c r="M2157" s="84">
        <v>0</v>
      </c>
      <c r="N2157" s="85">
        <v>0</v>
      </c>
      <c r="O2157" s="86">
        <v>4183</v>
      </c>
    </row>
    <row r="2158" spans="1:15" ht="17">
      <c r="A2158" s="276"/>
      <c r="B2158" s="276"/>
      <c r="C2158" s="83" t="s">
        <v>6050</v>
      </c>
      <c r="D2158" s="83"/>
      <c r="E2158" s="84">
        <v>4</v>
      </c>
      <c r="F2158" s="84" t="s">
        <v>6213</v>
      </c>
      <c r="G2158" s="84" t="s">
        <v>6213</v>
      </c>
      <c r="H2158" s="84" t="s">
        <v>6213</v>
      </c>
      <c r="I2158" s="84" t="s">
        <v>6213</v>
      </c>
      <c r="J2158" s="85" t="s">
        <v>6213</v>
      </c>
      <c r="K2158" s="84">
        <v>1</v>
      </c>
      <c r="L2158" s="84">
        <v>3</v>
      </c>
      <c r="M2158" s="84">
        <v>0</v>
      </c>
      <c r="N2158" s="85">
        <v>0</v>
      </c>
      <c r="O2158" s="86">
        <v>41807</v>
      </c>
    </row>
    <row r="2159" spans="1:15" ht="17">
      <c r="A2159" s="276"/>
      <c r="B2159" s="276"/>
      <c r="C2159" s="83" t="s">
        <v>3850</v>
      </c>
      <c r="D2159" s="83"/>
      <c r="E2159" s="84">
        <v>2</v>
      </c>
      <c r="F2159" s="84" t="s">
        <v>6213</v>
      </c>
      <c r="G2159" s="84" t="s">
        <v>6213</v>
      </c>
      <c r="H2159" s="84" t="s">
        <v>6213</v>
      </c>
      <c r="I2159" s="84" t="s">
        <v>6213</v>
      </c>
      <c r="J2159" s="85" t="s">
        <v>6213</v>
      </c>
      <c r="K2159" s="84">
        <v>0</v>
      </c>
      <c r="L2159" s="84">
        <v>1</v>
      </c>
      <c r="M2159" s="84">
        <v>1</v>
      </c>
      <c r="N2159" s="85">
        <v>0</v>
      </c>
      <c r="O2159" s="86">
        <v>329050</v>
      </c>
    </row>
    <row r="2160" spans="1:15" ht="17">
      <c r="A2160" s="276"/>
      <c r="B2160" s="276"/>
      <c r="C2160" s="83" t="s">
        <v>6819</v>
      </c>
      <c r="D2160" s="83"/>
      <c r="E2160" s="84">
        <v>1</v>
      </c>
      <c r="F2160" s="84" t="s">
        <v>6213</v>
      </c>
      <c r="G2160" s="84" t="s">
        <v>6213</v>
      </c>
      <c r="H2160" s="84" t="s">
        <v>6213</v>
      </c>
      <c r="I2160" s="84" t="s">
        <v>6213</v>
      </c>
      <c r="J2160" s="85" t="s">
        <v>6213</v>
      </c>
      <c r="K2160" s="84">
        <v>0</v>
      </c>
      <c r="L2160" s="84">
        <v>0</v>
      </c>
      <c r="M2160" s="84">
        <v>1</v>
      </c>
      <c r="N2160" s="85">
        <v>0</v>
      </c>
      <c r="O2160" s="86">
        <v>1613</v>
      </c>
    </row>
    <row r="2161" spans="1:15" ht="17">
      <c r="A2161" s="276"/>
      <c r="B2161" s="276"/>
      <c r="C2161" s="83" t="s">
        <v>6820</v>
      </c>
      <c r="D2161" s="83"/>
      <c r="E2161" s="84">
        <v>1</v>
      </c>
      <c r="F2161" s="84" t="s">
        <v>6213</v>
      </c>
      <c r="G2161" s="84" t="s">
        <v>6213</v>
      </c>
      <c r="H2161" s="84" t="s">
        <v>6213</v>
      </c>
      <c r="I2161" s="84" t="s">
        <v>6213</v>
      </c>
      <c r="J2161" s="85" t="s">
        <v>6213</v>
      </c>
      <c r="K2161" s="84">
        <v>0</v>
      </c>
      <c r="L2161" s="84">
        <v>0</v>
      </c>
      <c r="M2161" s="84">
        <v>1</v>
      </c>
      <c r="N2161" s="85">
        <v>0</v>
      </c>
      <c r="O2161" s="86">
        <v>6327</v>
      </c>
    </row>
    <row r="2162" spans="1:15" ht="17">
      <c r="A2162" s="276"/>
      <c r="B2162" s="276"/>
      <c r="C2162" s="83" t="s">
        <v>3852</v>
      </c>
      <c r="D2162" s="83"/>
      <c r="E2162" s="84">
        <v>1</v>
      </c>
      <c r="F2162" s="84" t="s">
        <v>6213</v>
      </c>
      <c r="G2162" s="84" t="s">
        <v>6213</v>
      </c>
      <c r="H2162" s="84" t="s">
        <v>6213</v>
      </c>
      <c r="I2162" s="84" t="s">
        <v>6213</v>
      </c>
      <c r="J2162" s="85" t="s">
        <v>6213</v>
      </c>
      <c r="K2162" s="84">
        <v>0</v>
      </c>
      <c r="L2162" s="84">
        <v>0</v>
      </c>
      <c r="M2162" s="84">
        <v>1</v>
      </c>
      <c r="N2162" s="85">
        <v>0</v>
      </c>
      <c r="O2162" s="86">
        <v>16909</v>
      </c>
    </row>
    <row r="2163" spans="1:15" ht="17">
      <c r="A2163" s="276"/>
      <c r="B2163" s="276"/>
      <c r="C2163" s="83" t="s">
        <v>3681</v>
      </c>
      <c r="D2163" s="83"/>
      <c r="E2163" s="84">
        <v>24</v>
      </c>
      <c r="F2163" s="84">
        <v>3</v>
      </c>
      <c r="G2163" s="84">
        <v>11</v>
      </c>
      <c r="H2163" s="84" t="s">
        <v>6213</v>
      </c>
      <c r="I2163" s="84" t="s">
        <v>6213</v>
      </c>
      <c r="J2163" s="85" t="s">
        <v>6213</v>
      </c>
      <c r="K2163" s="84">
        <v>5</v>
      </c>
      <c r="L2163" s="84">
        <v>10</v>
      </c>
      <c r="M2163" s="84">
        <v>17</v>
      </c>
      <c r="N2163" s="85">
        <v>6</v>
      </c>
      <c r="O2163" s="86">
        <v>1363028</v>
      </c>
    </row>
    <row r="2164" spans="1:15" ht="17">
      <c r="A2164" s="276"/>
      <c r="B2164" s="276"/>
      <c r="C2164" s="83" t="s">
        <v>6821</v>
      </c>
      <c r="D2164" s="83"/>
      <c r="E2164" s="84">
        <v>1</v>
      </c>
      <c r="F2164" s="84" t="s">
        <v>6213</v>
      </c>
      <c r="G2164" s="84" t="s">
        <v>6213</v>
      </c>
      <c r="H2164" s="84" t="s">
        <v>6213</v>
      </c>
      <c r="I2164" s="84" t="s">
        <v>6213</v>
      </c>
      <c r="J2164" s="85" t="s">
        <v>6213</v>
      </c>
      <c r="K2164" s="84">
        <v>0</v>
      </c>
      <c r="L2164" s="84">
        <v>0</v>
      </c>
      <c r="M2164" s="84">
        <v>1</v>
      </c>
      <c r="N2164" s="85">
        <v>0</v>
      </c>
      <c r="O2164" s="86">
        <v>33631</v>
      </c>
    </row>
    <row r="2165" spans="1:15" ht="17">
      <c r="A2165" s="276"/>
      <c r="B2165" s="276"/>
      <c r="C2165" s="83" t="s">
        <v>6051</v>
      </c>
      <c r="D2165" s="83"/>
      <c r="E2165" s="84">
        <v>8</v>
      </c>
      <c r="F2165" s="84" t="s">
        <v>6213</v>
      </c>
      <c r="G2165" s="84" t="s">
        <v>6213</v>
      </c>
      <c r="H2165" s="84" t="s">
        <v>6213</v>
      </c>
      <c r="I2165" s="84" t="s">
        <v>6213</v>
      </c>
      <c r="J2165" s="85" t="s">
        <v>6213</v>
      </c>
      <c r="K2165" s="84">
        <v>1</v>
      </c>
      <c r="L2165" s="84">
        <v>2</v>
      </c>
      <c r="M2165" s="84">
        <v>2</v>
      </c>
      <c r="N2165" s="85">
        <v>3</v>
      </c>
      <c r="O2165" s="86">
        <v>144569</v>
      </c>
    </row>
    <row r="2166" spans="1:15">
      <c r="A2166" s="276"/>
      <c r="B2166" s="276"/>
      <c r="C2166" s="83" t="s">
        <v>6054</v>
      </c>
      <c r="D2166" s="83"/>
      <c r="E2166" s="84">
        <v>2</v>
      </c>
      <c r="F2166" s="84">
        <v>1</v>
      </c>
      <c r="G2166" s="84">
        <v>0</v>
      </c>
      <c r="H2166" s="84">
        <v>0</v>
      </c>
      <c r="I2166" s="84">
        <v>0</v>
      </c>
      <c r="J2166" s="85">
        <v>0</v>
      </c>
      <c r="K2166" s="84">
        <v>1</v>
      </c>
      <c r="L2166" s="84">
        <v>1</v>
      </c>
      <c r="M2166" s="84">
        <v>0</v>
      </c>
      <c r="N2166" s="85">
        <v>1</v>
      </c>
      <c r="O2166" s="86">
        <v>10567</v>
      </c>
    </row>
    <row r="2167" spans="1:15" ht="17">
      <c r="A2167" s="276"/>
      <c r="B2167" s="276"/>
      <c r="C2167" s="83" t="s">
        <v>3856</v>
      </c>
      <c r="D2167" s="83"/>
      <c r="E2167" s="84">
        <v>2</v>
      </c>
      <c r="F2167" s="84" t="s">
        <v>6213</v>
      </c>
      <c r="G2167" s="84" t="s">
        <v>6213</v>
      </c>
      <c r="H2167" s="84" t="s">
        <v>6213</v>
      </c>
      <c r="I2167" s="84">
        <v>5</v>
      </c>
      <c r="J2167" s="85" t="s">
        <v>6213</v>
      </c>
      <c r="K2167" s="84">
        <v>0</v>
      </c>
      <c r="L2167" s="84">
        <v>0</v>
      </c>
      <c r="M2167" s="84">
        <v>0</v>
      </c>
      <c r="N2167" s="85">
        <v>7</v>
      </c>
      <c r="O2167" s="86">
        <v>685288</v>
      </c>
    </row>
    <row r="2168" spans="1:15" ht="17">
      <c r="A2168" s="276"/>
      <c r="B2168" s="276"/>
      <c r="C2168" s="83" t="s">
        <v>3860</v>
      </c>
      <c r="D2168" s="83"/>
      <c r="E2168" s="84">
        <v>4</v>
      </c>
      <c r="F2168" s="84">
        <v>1</v>
      </c>
      <c r="G2168" s="84">
        <v>5</v>
      </c>
      <c r="H2168" s="84">
        <v>1</v>
      </c>
      <c r="I2168" s="84" t="s">
        <v>6213</v>
      </c>
      <c r="J2168" s="85" t="s">
        <v>6213</v>
      </c>
      <c r="K2168" s="84">
        <v>6</v>
      </c>
      <c r="L2168" s="84">
        <v>2</v>
      </c>
      <c r="M2168" s="84">
        <v>2</v>
      </c>
      <c r="N2168" s="85">
        <v>1</v>
      </c>
      <c r="O2168" s="86">
        <v>929509</v>
      </c>
    </row>
    <row r="2169" spans="1:15" ht="17">
      <c r="A2169" s="276"/>
      <c r="B2169" s="276"/>
      <c r="C2169" s="83" t="s">
        <v>6822</v>
      </c>
      <c r="D2169" s="83"/>
      <c r="E2169" s="84">
        <v>3</v>
      </c>
      <c r="F2169" s="84" t="s">
        <v>6213</v>
      </c>
      <c r="G2169" s="84" t="s">
        <v>6213</v>
      </c>
      <c r="H2169" s="84" t="s">
        <v>6213</v>
      </c>
      <c r="I2169" s="84" t="s">
        <v>6213</v>
      </c>
      <c r="J2169" s="85" t="s">
        <v>6213</v>
      </c>
      <c r="K2169" s="84">
        <v>0</v>
      </c>
      <c r="L2169" s="84" t="s">
        <v>4218</v>
      </c>
      <c r="M2169" s="84">
        <v>1</v>
      </c>
      <c r="N2169" s="85">
        <v>2</v>
      </c>
      <c r="O2169" s="86">
        <v>10740</v>
      </c>
    </row>
    <row r="2170" spans="1:15" ht="17">
      <c r="A2170" s="276"/>
      <c r="B2170" s="276"/>
      <c r="C2170" s="83" t="s">
        <v>3864</v>
      </c>
      <c r="D2170" s="83"/>
      <c r="E2170" s="84">
        <v>3</v>
      </c>
      <c r="F2170" s="84" t="s">
        <v>6213</v>
      </c>
      <c r="G2170" s="84" t="s">
        <v>6213</v>
      </c>
      <c r="H2170" s="84" t="s">
        <v>6213</v>
      </c>
      <c r="I2170" s="84" t="s">
        <v>6213</v>
      </c>
      <c r="J2170" s="85" t="s">
        <v>6213</v>
      </c>
      <c r="K2170" s="84">
        <v>0</v>
      </c>
      <c r="L2170" s="84">
        <v>0</v>
      </c>
      <c r="M2170" s="84">
        <v>2</v>
      </c>
      <c r="N2170" s="85">
        <v>1</v>
      </c>
      <c r="O2170" s="86">
        <v>241845</v>
      </c>
    </row>
    <row r="2171" spans="1:15" ht="17">
      <c r="A2171" s="276"/>
      <c r="B2171" s="276"/>
      <c r="C2171" s="83" t="s">
        <v>6823</v>
      </c>
      <c r="D2171" s="83"/>
      <c r="E2171" s="84" t="s">
        <v>6213</v>
      </c>
      <c r="F2171" s="84">
        <v>2</v>
      </c>
      <c r="G2171" s="84" t="s">
        <v>6213</v>
      </c>
      <c r="H2171" s="84" t="s">
        <v>6213</v>
      </c>
      <c r="I2171" s="84" t="s">
        <v>6213</v>
      </c>
      <c r="J2171" s="85" t="s">
        <v>6213</v>
      </c>
      <c r="K2171" s="84">
        <v>0</v>
      </c>
      <c r="L2171" s="84">
        <v>0</v>
      </c>
      <c r="M2171" s="84">
        <v>2</v>
      </c>
      <c r="N2171" s="85">
        <v>0</v>
      </c>
      <c r="O2171" s="86">
        <v>12394</v>
      </c>
    </row>
    <row r="2172" spans="1:15" ht="17">
      <c r="A2172" s="276"/>
      <c r="B2172" s="276"/>
      <c r="C2172" s="83" t="s">
        <v>3869</v>
      </c>
      <c r="D2172" s="83"/>
      <c r="E2172" s="84">
        <v>1</v>
      </c>
      <c r="F2172" s="84" t="s">
        <v>6213</v>
      </c>
      <c r="G2172" s="84" t="s">
        <v>6213</v>
      </c>
      <c r="H2172" s="84" t="s">
        <v>6213</v>
      </c>
      <c r="I2172" s="84" t="s">
        <v>6213</v>
      </c>
      <c r="J2172" s="85" t="s">
        <v>6213</v>
      </c>
      <c r="K2172" s="84">
        <v>0</v>
      </c>
      <c r="L2172" s="84">
        <v>1</v>
      </c>
      <c r="M2172" s="84">
        <v>0</v>
      </c>
      <c r="N2172" s="85">
        <v>0</v>
      </c>
      <c r="O2172" s="86">
        <v>29209</v>
      </c>
    </row>
    <row r="2173" spans="1:15" ht="17">
      <c r="A2173" s="276"/>
      <c r="B2173" s="276"/>
      <c r="C2173" s="83" t="s">
        <v>2571</v>
      </c>
      <c r="D2173" s="83"/>
      <c r="E2173" s="84">
        <v>1</v>
      </c>
      <c r="F2173" s="84" t="s">
        <v>6213</v>
      </c>
      <c r="G2173" s="84" t="s">
        <v>6213</v>
      </c>
      <c r="H2173" s="84" t="s">
        <v>6213</v>
      </c>
      <c r="I2173" s="84" t="s">
        <v>6213</v>
      </c>
      <c r="J2173" s="85" t="s">
        <v>6213</v>
      </c>
      <c r="K2173" s="84">
        <v>1</v>
      </c>
      <c r="L2173" s="84">
        <v>0</v>
      </c>
      <c r="M2173" s="84">
        <v>0</v>
      </c>
      <c r="N2173" s="85">
        <v>0</v>
      </c>
      <c r="O2173" s="86">
        <v>3005</v>
      </c>
    </row>
    <row r="2174" spans="1:15" ht="17">
      <c r="A2174" s="276"/>
      <c r="B2174" s="276"/>
      <c r="C2174" s="83" t="s">
        <v>6824</v>
      </c>
      <c r="D2174" s="83"/>
      <c r="E2174" s="84">
        <v>1</v>
      </c>
      <c r="F2174" s="84" t="s">
        <v>6213</v>
      </c>
      <c r="G2174" s="84" t="s">
        <v>6213</v>
      </c>
      <c r="H2174" s="84" t="s">
        <v>6213</v>
      </c>
      <c r="I2174" s="84" t="s">
        <v>6213</v>
      </c>
      <c r="J2174" s="85" t="s">
        <v>6213</v>
      </c>
      <c r="K2174" s="84">
        <v>0</v>
      </c>
      <c r="L2174" s="84">
        <v>0</v>
      </c>
      <c r="M2174" s="84">
        <v>1</v>
      </c>
      <c r="N2174" s="85">
        <v>0</v>
      </c>
      <c r="O2174" s="86">
        <v>8699</v>
      </c>
    </row>
    <row r="2175" spans="1:15" ht="17">
      <c r="A2175" s="276"/>
      <c r="B2175" s="276"/>
      <c r="C2175" s="83" t="s">
        <v>3503</v>
      </c>
      <c r="D2175" s="83"/>
      <c r="E2175" s="84">
        <v>2</v>
      </c>
      <c r="F2175" s="84" t="s">
        <v>6213</v>
      </c>
      <c r="G2175" s="84" t="s">
        <v>6213</v>
      </c>
      <c r="H2175" s="84" t="s">
        <v>6213</v>
      </c>
      <c r="I2175" s="84" t="s">
        <v>6213</v>
      </c>
      <c r="J2175" s="85" t="s">
        <v>6213</v>
      </c>
      <c r="K2175" s="84">
        <v>0</v>
      </c>
      <c r="L2175" s="84">
        <v>0</v>
      </c>
      <c r="M2175" s="84">
        <v>1</v>
      </c>
      <c r="N2175" s="85">
        <v>1</v>
      </c>
      <c r="O2175" s="86">
        <v>13093</v>
      </c>
    </row>
    <row r="2176" spans="1:15" ht="17">
      <c r="A2176" s="276"/>
      <c r="B2176" s="276"/>
      <c r="C2176" s="83" t="s">
        <v>3873</v>
      </c>
      <c r="D2176" s="83"/>
      <c r="E2176" s="84">
        <v>1</v>
      </c>
      <c r="F2176" s="84">
        <v>1</v>
      </c>
      <c r="G2176" s="84" t="s">
        <v>6213</v>
      </c>
      <c r="H2176" s="84" t="s">
        <v>6213</v>
      </c>
      <c r="I2176" s="84" t="s">
        <v>6213</v>
      </c>
      <c r="J2176" s="85" t="s">
        <v>6213</v>
      </c>
      <c r="K2176" s="84">
        <v>1</v>
      </c>
      <c r="L2176" s="84">
        <v>0</v>
      </c>
      <c r="M2176" s="84">
        <v>0</v>
      </c>
      <c r="N2176" s="85">
        <v>1</v>
      </c>
      <c r="O2176" s="86">
        <v>15092</v>
      </c>
    </row>
    <row r="2177" spans="1:15" ht="17">
      <c r="A2177" s="276"/>
      <c r="B2177" s="276"/>
      <c r="C2177" s="83" t="s">
        <v>6825</v>
      </c>
      <c r="D2177" s="83"/>
      <c r="E2177" s="84">
        <v>1</v>
      </c>
      <c r="F2177" s="84" t="s">
        <v>6213</v>
      </c>
      <c r="G2177" s="84" t="s">
        <v>6213</v>
      </c>
      <c r="H2177" s="84" t="s">
        <v>6213</v>
      </c>
      <c r="I2177" s="84" t="s">
        <v>6213</v>
      </c>
      <c r="J2177" s="85" t="s">
        <v>6213</v>
      </c>
      <c r="K2177" s="84">
        <v>0</v>
      </c>
      <c r="L2177" s="84">
        <v>0</v>
      </c>
      <c r="M2177" s="84">
        <v>1</v>
      </c>
      <c r="N2177" s="85">
        <v>0</v>
      </c>
      <c r="O2177" s="86">
        <v>3370</v>
      </c>
    </row>
    <row r="2178" spans="1:15" ht="17">
      <c r="A2178" s="276"/>
      <c r="B2178" s="276"/>
      <c r="C2178" s="83" t="s">
        <v>1959</v>
      </c>
      <c r="D2178" s="83"/>
      <c r="E2178" s="84">
        <v>31</v>
      </c>
      <c r="F2178" s="84">
        <v>1</v>
      </c>
      <c r="G2178" s="84">
        <v>8</v>
      </c>
      <c r="H2178" s="84" t="s">
        <v>6213</v>
      </c>
      <c r="I2178" s="84" t="s">
        <v>6213</v>
      </c>
      <c r="J2178" s="85">
        <v>3</v>
      </c>
      <c r="K2178" s="84">
        <v>7</v>
      </c>
      <c r="L2178" s="84">
        <v>23</v>
      </c>
      <c r="M2178" s="84">
        <v>12</v>
      </c>
      <c r="N2178" s="85">
        <v>1</v>
      </c>
      <c r="O2178" s="86">
        <v>2346155</v>
      </c>
    </row>
    <row r="2179" spans="1:15" ht="17">
      <c r="A2179" s="276"/>
      <c r="B2179" s="276"/>
      <c r="C2179" s="83" t="s">
        <v>1933</v>
      </c>
      <c r="D2179" s="83"/>
      <c r="E2179" s="84" t="s">
        <v>6213</v>
      </c>
      <c r="F2179" s="84" t="s">
        <v>6213</v>
      </c>
      <c r="G2179" s="84">
        <v>1</v>
      </c>
      <c r="H2179" s="84" t="s">
        <v>6213</v>
      </c>
      <c r="I2179" s="84" t="s">
        <v>6213</v>
      </c>
      <c r="J2179" s="85" t="s">
        <v>6213</v>
      </c>
      <c r="K2179" s="84">
        <v>0</v>
      </c>
      <c r="L2179" s="84">
        <v>0</v>
      </c>
      <c r="M2179" s="84">
        <v>1</v>
      </c>
      <c r="N2179" s="85">
        <v>0</v>
      </c>
      <c r="O2179" s="86">
        <v>42648</v>
      </c>
    </row>
    <row r="2180" spans="1:15" ht="17">
      <c r="A2180" s="276"/>
      <c r="B2180" s="276"/>
      <c r="C2180" s="83" t="s">
        <v>6062</v>
      </c>
      <c r="D2180" s="83"/>
      <c r="E2180" s="84">
        <v>6</v>
      </c>
      <c r="F2180" s="84" t="s">
        <v>6213</v>
      </c>
      <c r="G2180" s="84" t="s">
        <v>6213</v>
      </c>
      <c r="H2180" s="84" t="s">
        <v>6213</v>
      </c>
      <c r="I2180" s="84" t="s">
        <v>6213</v>
      </c>
      <c r="J2180" s="85" t="s">
        <v>6213</v>
      </c>
      <c r="K2180" s="84">
        <v>0</v>
      </c>
      <c r="L2180" s="84">
        <v>2</v>
      </c>
      <c r="M2180" s="84">
        <v>4</v>
      </c>
      <c r="N2180" s="85">
        <v>0</v>
      </c>
      <c r="O2180" s="86">
        <v>38796</v>
      </c>
    </row>
    <row r="2181" spans="1:15" ht="17">
      <c r="A2181" s="276"/>
      <c r="B2181" s="276"/>
      <c r="C2181" s="83" t="s">
        <v>6826</v>
      </c>
      <c r="D2181" s="83"/>
      <c r="E2181" s="84">
        <v>1</v>
      </c>
      <c r="F2181" s="84">
        <v>1</v>
      </c>
      <c r="G2181" s="84">
        <v>1</v>
      </c>
      <c r="H2181" s="84" t="s">
        <v>6213</v>
      </c>
      <c r="I2181" s="84" t="s">
        <v>6213</v>
      </c>
      <c r="J2181" s="85" t="s">
        <v>6213</v>
      </c>
      <c r="K2181" s="84">
        <v>2</v>
      </c>
      <c r="L2181" s="84">
        <v>1</v>
      </c>
      <c r="M2181" s="84">
        <v>0</v>
      </c>
      <c r="N2181" s="85">
        <v>0</v>
      </c>
      <c r="O2181" s="86">
        <v>242976</v>
      </c>
    </row>
    <row r="2182" spans="1:15" ht="17">
      <c r="A2182" s="276"/>
      <c r="B2182" s="276"/>
      <c r="C2182" s="83" t="s">
        <v>6827</v>
      </c>
      <c r="D2182" s="83"/>
      <c r="E2182" s="84">
        <v>1</v>
      </c>
      <c r="F2182" s="84" t="s">
        <v>6213</v>
      </c>
      <c r="G2182" s="84" t="s">
        <v>6213</v>
      </c>
      <c r="H2182" s="84" t="s">
        <v>6213</v>
      </c>
      <c r="I2182" s="84" t="s">
        <v>6213</v>
      </c>
      <c r="J2182" s="85" t="s">
        <v>6213</v>
      </c>
      <c r="K2182" s="84">
        <v>0</v>
      </c>
      <c r="L2182" s="84">
        <v>0</v>
      </c>
      <c r="M2182" s="84">
        <v>0</v>
      </c>
      <c r="N2182" s="85">
        <v>1</v>
      </c>
      <c r="O2182" s="86">
        <v>1953</v>
      </c>
    </row>
    <row r="2183" spans="1:15" ht="17">
      <c r="A2183" s="276"/>
      <c r="B2183" s="276"/>
      <c r="C2183" s="83" t="s">
        <v>6828</v>
      </c>
      <c r="D2183" s="83"/>
      <c r="E2183" s="84">
        <v>1</v>
      </c>
      <c r="F2183" s="84" t="s">
        <v>6213</v>
      </c>
      <c r="G2183" s="84" t="s">
        <v>6213</v>
      </c>
      <c r="H2183" s="84" t="s">
        <v>6213</v>
      </c>
      <c r="I2183" s="84" t="s">
        <v>6213</v>
      </c>
      <c r="J2183" s="85" t="s">
        <v>6213</v>
      </c>
      <c r="K2183" s="84">
        <v>0</v>
      </c>
      <c r="L2183" s="84">
        <v>1</v>
      </c>
      <c r="M2183" s="84">
        <v>0</v>
      </c>
      <c r="N2183" s="85">
        <v>0</v>
      </c>
      <c r="O2183" s="86">
        <v>2139</v>
      </c>
    </row>
    <row r="2184" spans="1:15" ht="17">
      <c r="A2184" s="276"/>
      <c r="B2184" s="276"/>
      <c r="C2184" s="83" t="s">
        <v>6829</v>
      </c>
      <c r="D2184" s="83"/>
      <c r="E2184" s="84" t="s">
        <v>6213</v>
      </c>
      <c r="F2184" s="84">
        <v>1</v>
      </c>
      <c r="G2184" s="84" t="s">
        <v>6213</v>
      </c>
      <c r="H2184" s="84" t="s">
        <v>6213</v>
      </c>
      <c r="I2184" s="84" t="s">
        <v>6213</v>
      </c>
      <c r="J2184" s="85" t="s">
        <v>6213</v>
      </c>
      <c r="K2184" s="84">
        <v>0</v>
      </c>
      <c r="L2184" s="84">
        <v>0</v>
      </c>
      <c r="M2184" s="84">
        <v>0</v>
      </c>
      <c r="N2184" s="85">
        <v>1</v>
      </c>
      <c r="O2184" s="86">
        <v>7930</v>
      </c>
    </row>
    <row r="2185" spans="1:15" ht="17">
      <c r="A2185" s="276"/>
      <c r="B2185" s="276"/>
      <c r="C2185" s="83" t="s">
        <v>3878</v>
      </c>
      <c r="D2185" s="83"/>
      <c r="E2185" s="84">
        <v>1</v>
      </c>
      <c r="F2185" s="84" t="s">
        <v>6213</v>
      </c>
      <c r="G2185" s="84" t="s">
        <v>6213</v>
      </c>
      <c r="H2185" s="84" t="s">
        <v>6213</v>
      </c>
      <c r="I2185" s="84" t="s">
        <v>6213</v>
      </c>
      <c r="J2185" s="85" t="s">
        <v>6213</v>
      </c>
      <c r="K2185" s="84">
        <v>0</v>
      </c>
      <c r="L2185" s="84">
        <v>0</v>
      </c>
      <c r="M2185" s="84">
        <v>1</v>
      </c>
      <c r="N2185" s="85">
        <v>0</v>
      </c>
      <c r="O2185" s="86">
        <v>8881</v>
      </c>
    </row>
    <row r="2186" spans="1:15" ht="17">
      <c r="A2186" s="276"/>
      <c r="B2186" s="276"/>
      <c r="C2186" s="83" t="s">
        <v>3879</v>
      </c>
      <c r="D2186" s="83"/>
      <c r="E2186" s="84" t="s">
        <v>6213</v>
      </c>
      <c r="F2186" s="84" t="s">
        <v>6213</v>
      </c>
      <c r="G2186" s="84">
        <v>1</v>
      </c>
      <c r="H2186" s="84" t="s">
        <v>6213</v>
      </c>
      <c r="I2186" s="84" t="s">
        <v>6213</v>
      </c>
      <c r="J2186" s="85" t="s">
        <v>6213</v>
      </c>
      <c r="K2186" s="84">
        <v>1</v>
      </c>
      <c r="L2186" s="84">
        <v>0</v>
      </c>
      <c r="M2186" s="84">
        <v>0</v>
      </c>
      <c r="N2186" s="85">
        <v>0</v>
      </c>
      <c r="O2186" s="86">
        <v>154417</v>
      </c>
    </row>
    <row r="2187" spans="1:15" ht="17">
      <c r="A2187" s="276"/>
      <c r="B2187" s="276"/>
      <c r="C2187" s="83" t="s">
        <v>3880</v>
      </c>
      <c r="D2187" s="83"/>
      <c r="E2187" s="84">
        <v>1</v>
      </c>
      <c r="F2187" s="84" t="s">
        <v>6213</v>
      </c>
      <c r="G2187" s="84" t="s">
        <v>6213</v>
      </c>
      <c r="H2187" s="84" t="s">
        <v>6213</v>
      </c>
      <c r="I2187" s="84" t="s">
        <v>6213</v>
      </c>
      <c r="J2187" s="85" t="s">
        <v>6213</v>
      </c>
      <c r="K2187" s="84">
        <v>1</v>
      </c>
      <c r="L2187" s="84">
        <v>0</v>
      </c>
      <c r="M2187" s="84">
        <v>0</v>
      </c>
      <c r="N2187" s="85">
        <v>0</v>
      </c>
      <c r="O2187" s="86">
        <v>25195</v>
      </c>
    </row>
    <row r="2188" spans="1:15" ht="17">
      <c r="A2188" s="276"/>
      <c r="B2188" s="276"/>
      <c r="C2188" s="83" t="s">
        <v>3881</v>
      </c>
      <c r="D2188" s="83"/>
      <c r="E2188" s="84">
        <v>1</v>
      </c>
      <c r="F2188" s="84" t="s">
        <v>6213</v>
      </c>
      <c r="G2188" s="84" t="s">
        <v>6213</v>
      </c>
      <c r="H2188" s="84" t="s">
        <v>6213</v>
      </c>
      <c r="I2188" s="84" t="s">
        <v>6213</v>
      </c>
      <c r="J2188" s="85" t="s">
        <v>6213</v>
      </c>
      <c r="K2188" s="84">
        <v>0</v>
      </c>
      <c r="L2188" s="84">
        <v>0</v>
      </c>
      <c r="M2188" s="84">
        <v>0</v>
      </c>
      <c r="N2188" s="85">
        <v>1</v>
      </c>
      <c r="O2188" s="86">
        <v>51306</v>
      </c>
    </row>
    <row r="2189" spans="1:15" ht="17">
      <c r="A2189" s="276"/>
      <c r="B2189" s="276"/>
      <c r="C2189" s="83" t="s">
        <v>6830</v>
      </c>
      <c r="D2189" s="83"/>
      <c r="E2189" s="84">
        <v>1</v>
      </c>
      <c r="F2189" s="84" t="s">
        <v>6213</v>
      </c>
      <c r="G2189" s="84" t="s">
        <v>6213</v>
      </c>
      <c r="H2189" s="84" t="s">
        <v>6213</v>
      </c>
      <c r="I2189" s="84" t="s">
        <v>6213</v>
      </c>
      <c r="J2189" s="85" t="s">
        <v>6213</v>
      </c>
      <c r="K2189" s="84">
        <v>0</v>
      </c>
      <c r="L2189" s="84">
        <v>0</v>
      </c>
      <c r="M2189" s="84">
        <v>0</v>
      </c>
      <c r="N2189" s="85">
        <v>1</v>
      </c>
      <c r="O2189" s="86">
        <v>6748</v>
      </c>
    </row>
    <row r="2190" spans="1:15" ht="17">
      <c r="A2190" s="276"/>
      <c r="B2190" s="276"/>
      <c r="C2190" s="83" t="s">
        <v>3884</v>
      </c>
      <c r="D2190" s="83"/>
      <c r="E2190" s="84">
        <v>1</v>
      </c>
      <c r="F2190" s="84" t="s">
        <v>6213</v>
      </c>
      <c r="G2190" s="84" t="s">
        <v>6213</v>
      </c>
      <c r="H2190" s="84" t="s">
        <v>6213</v>
      </c>
      <c r="I2190" s="84" t="s">
        <v>6213</v>
      </c>
      <c r="J2190" s="85" t="s">
        <v>6213</v>
      </c>
      <c r="K2190" s="84">
        <v>0</v>
      </c>
      <c r="L2190" s="84">
        <v>0</v>
      </c>
      <c r="M2190" s="84">
        <v>1</v>
      </c>
      <c r="N2190" s="85">
        <v>0</v>
      </c>
      <c r="O2190" s="86">
        <v>8132</v>
      </c>
    </row>
    <row r="2191" spans="1:15" ht="17">
      <c r="A2191" s="276"/>
      <c r="B2191" s="276"/>
      <c r="C2191" s="83" t="s">
        <v>6065</v>
      </c>
      <c r="D2191" s="83"/>
      <c r="E2191" s="84" t="s">
        <v>6213</v>
      </c>
      <c r="F2191" s="84" t="s">
        <v>6213</v>
      </c>
      <c r="G2191" s="84">
        <v>1</v>
      </c>
      <c r="H2191" s="84" t="s">
        <v>6213</v>
      </c>
      <c r="I2191" s="84" t="s">
        <v>6213</v>
      </c>
      <c r="J2191" s="85" t="s">
        <v>6213</v>
      </c>
      <c r="K2191" s="84">
        <v>0</v>
      </c>
      <c r="L2191" s="84">
        <v>1</v>
      </c>
      <c r="M2191" s="84">
        <v>0</v>
      </c>
      <c r="N2191" s="85">
        <v>0</v>
      </c>
      <c r="O2191" s="86">
        <v>265515</v>
      </c>
    </row>
    <row r="2192" spans="1:15" ht="17">
      <c r="A2192" s="276"/>
      <c r="B2192" s="276"/>
      <c r="C2192" s="83" t="s">
        <v>3887</v>
      </c>
      <c r="D2192" s="83"/>
      <c r="E2192" s="84">
        <v>2</v>
      </c>
      <c r="F2192" s="84" t="s">
        <v>6213</v>
      </c>
      <c r="G2192" s="84" t="s">
        <v>6213</v>
      </c>
      <c r="H2192" s="84" t="s">
        <v>6213</v>
      </c>
      <c r="I2192" s="84">
        <v>1</v>
      </c>
      <c r="J2192" s="85" t="s">
        <v>6213</v>
      </c>
      <c r="K2192" s="84">
        <v>0</v>
      </c>
      <c r="L2192" s="84">
        <v>3</v>
      </c>
      <c r="M2192" s="84">
        <v>0</v>
      </c>
      <c r="N2192" s="85">
        <v>0</v>
      </c>
      <c r="O2192" s="86">
        <v>68571</v>
      </c>
    </row>
    <row r="2193" spans="1:15" ht="17">
      <c r="A2193" s="276"/>
      <c r="B2193" s="276"/>
      <c r="C2193" s="83" t="s">
        <v>3888</v>
      </c>
      <c r="D2193" s="83"/>
      <c r="E2193" s="84">
        <v>3</v>
      </c>
      <c r="F2193" s="84">
        <v>1</v>
      </c>
      <c r="G2193" s="84" t="s">
        <v>6213</v>
      </c>
      <c r="H2193" s="84" t="s">
        <v>6213</v>
      </c>
      <c r="I2193" s="84" t="s">
        <v>6213</v>
      </c>
      <c r="J2193" s="85" t="s">
        <v>6213</v>
      </c>
      <c r="K2193" s="84">
        <v>0</v>
      </c>
      <c r="L2193" s="84">
        <v>0</v>
      </c>
      <c r="M2193" s="84">
        <v>2</v>
      </c>
      <c r="N2193" s="85">
        <v>2</v>
      </c>
      <c r="O2193" s="86">
        <v>12453</v>
      </c>
    </row>
    <row r="2194" spans="1:15" ht="17">
      <c r="A2194" s="276"/>
      <c r="B2194" s="276"/>
      <c r="C2194" s="83" t="s">
        <v>6831</v>
      </c>
      <c r="D2194" s="83"/>
      <c r="E2194" s="84">
        <v>1</v>
      </c>
      <c r="F2194" s="84" t="s">
        <v>6213</v>
      </c>
      <c r="G2194" s="84" t="s">
        <v>6213</v>
      </c>
      <c r="H2194" s="84" t="s">
        <v>6213</v>
      </c>
      <c r="I2194" s="84" t="s">
        <v>6213</v>
      </c>
      <c r="J2194" s="85" t="s">
        <v>6213</v>
      </c>
      <c r="K2194" s="84">
        <v>0</v>
      </c>
      <c r="L2194" s="84">
        <v>0</v>
      </c>
      <c r="M2194" s="84">
        <v>0</v>
      </c>
      <c r="N2194" s="85">
        <v>1</v>
      </c>
      <c r="O2194" s="86">
        <v>57482</v>
      </c>
    </row>
    <row r="2195" spans="1:15" ht="17">
      <c r="A2195" s="276"/>
      <c r="B2195" s="276"/>
      <c r="C2195" s="83" t="s">
        <v>3891</v>
      </c>
      <c r="D2195" s="83"/>
      <c r="E2195" s="84" t="s">
        <v>6213</v>
      </c>
      <c r="F2195" s="84" t="s">
        <v>6213</v>
      </c>
      <c r="G2195" s="84">
        <v>1</v>
      </c>
      <c r="H2195" s="84" t="s">
        <v>6213</v>
      </c>
      <c r="I2195" s="84" t="s">
        <v>6213</v>
      </c>
      <c r="J2195" s="85" t="s">
        <v>6213</v>
      </c>
      <c r="K2195" s="84">
        <v>0</v>
      </c>
      <c r="L2195" s="84">
        <v>0</v>
      </c>
      <c r="M2195" s="84">
        <v>0</v>
      </c>
      <c r="N2195" s="85">
        <v>1</v>
      </c>
      <c r="O2195" s="86">
        <v>16910</v>
      </c>
    </row>
    <row r="2196" spans="1:15" ht="17">
      <c r="A2196" s="276"/>
      <c r="B2196" s="276"/>
      <c r="C2196" s="83" t="s">
        <v>3892</v>
      </c>
      <c r="D2196" s="83"/>
      <c r="E2196" s="84">
        <v>2</v>
      </c>
      <c r="F2196" s="84" t="s">
        <v>6213</v>
      </c>
      <c r="G2196" s="84" t="s">
        <v>6213</v>
      </c>
      <c r="H2196" s="84" t="s">
        <v>6213</v>
      </c>
      <c r="I2196" s="84" t="s">
        <v>6213</v>
      </c>
      <c r="J2196" s="85" t="s">
        <v>6213</v>
      </c>
      <c r="K2196" s="84">
        <v>0</v>
      </c>
      <c r="L2196" s="84">
        <v>0</v>
      </c>
      <c r="M2196" s="84">
        <v>1</v>
      </c>
      <c r="N2196" s="85">
        <v>1</v>
      </c>
      <c r="O2196" s="86">
        <v>14297</v>
      </c>
    </row>
    <row r="2197" spans="1:15" ht="17">
      <c r="A2197" s="276"/>
      <c r="B2197" s="276"/>
      <c r="C2197" s="83" t="s">
        <v>3894</v>
      </c>
      <c r="D2197" s="83"/>
      <c r="E2197" s="84">
        <v>5</v>
      </c>
      <c r="F2197" s="84" t="s">
        <v>6213</v>
      </c>
      <c r="G2197" s="84">
        <v>2</v>
      </c>
      <c r="H2197" s="84" t="s">
        <v>6213</v>
      </c>
      <c r="I2197" s="84" t="s">
        <v>6213</v>
      </c>
      <c r="J2197" s="85" t="s">
        <v>6213</v>
      </c>
      <c r="K2197" s="84">
        <v>1</v>
      </c>
      <c r="L2197" s="84">
        <v>0</v>
      </c>
      <c r="M2197" s="84">
        <v>2</v>
      </c>
      <c r="N2197" s="85">
        <v>4</v>
      </c>
      <c r="O2197" s="86">
        <v>262146</v>
      </c>
    </row>
    <row r="2198" spans="1:15" ht="17">
      <c r="A2198" s="276"/>
      <c r="B2198" s="276"/>
      <c r="C2198" s="83" t="s">
        <v>6832</v>
      </c>
      <c r="D2198" s="83"/>
      <c r="E2198" s="84">
        <v>1</v>
      </c>
      <c r="F2198" s="84" t="s">
        <v>6213</v>
      </c>
      <c r="G2198" s="84" t="s">
        <v>6213</v>
      </c>
      <c r="H2198" s="84" t="s">
        <v>6213</v>
      </c>
      <c r="I2198" s="84" t="s">
        <v>6213</v>
      </c>
      <c r="J2198" s="85" t="s">
        <v>6213</v>
      </c>
      <c r="K2198" s="84">
        <v>1</v>
      </c>
      <c r="L2198" s="84">
        <v>0</v>
      </c>
      <c r="M2198" s="84">
        <v>0</v>
      </c>
      <c r="N2198" s="85">
        <v>0</v>
      </c>
      <c r="O2198" s="86">
        <v>3135</v>
      </c>
    </row>
    <row r="2199" spans="1:15" ht="17">
      <c r="A2199" s="276"/>
      <c r="B2199" s="276"/>
      <c r="C2199" s="83" t="s">
        <v>3896</v>
      </c>
      <c r="D2199" s="83"/>
      <c r="E2199" s="84">
        <v>1</v>
      </c>
      <c r="F2199" s="84" t="s">
        <v>6213</v>
      </c>
      <c r="G2199" s="84" t="s">
        <v>6213</v>
      </c>
      <c r="H2199" s="84" t="s">
        <v>6213</v>
      </c>
      <c r="I2199" s="84" t="s">
        <v>6213</v>
      </c>
      <c r="J2199" s="85" t="s">
        <v>6213</v>
      </c>
      <c r="K2199" s="84">
        <v>0</v>
      </c>
      <c r="L2199" s="84">
        <v>0</v>
      </c>
      <c r="M2199" s="84">
        <v>0</v>
      </c>
      <c r="N2199" s="85">
        <v>1</v>
      </c>
      <c r="O2199" s="86">
        <v>74360</v>
      </c>
    </row>
    <row r="2200" spans="1:15" ht="17">
      <c r="A2200" s="276"/>
      <c r="B2200" s="276"/>
      <c r="C2200" s="83" t="s">
        <v>3898</v>
      </c>
      <c r="D2200" s="83"/>
      <c r="E2200" s="84">
        <v>5</v>
      </c>
      <c r="F2200" s="84" t="s">
        <v>6213</v>
      </c>
      <c r="G2200" s="84">
        <v>2</v>
      </c>
      <c r="H2200" s="84" t="s">
        <v>6213</v>
      </c>
      <c r="I2200" s="84" t="s">
        <v>6213</v>
      </c>
      <c r="J2200" s="85" t="s">
        <v>6213</v>
      </c>
      <c r="K2200" s="84">
        <v>1</v>
      </c>
      <c r="L2200" s="84">
        <v>0</v>
      </c>
      <c r="M2200" s="84">
        <v>3</v>
      </c>
      <c r="N2200" s="85">
        <v>3</v>
      </c>
      <c r="O2200" s="86">
        <v>208335</v>
      </c>
    </row>
    <row r="2201" spans="1:15" ht="17">
      <c r="A2201" s="276"/>
      <c r="B2201" s="276"/>
      <c r="C2201" s="83" t="s">
        <v>3155</v>
      </c>
      <c r="D2201" s="83"/>
      <c r="E2201" s="84" t="s">
        <v>6213</v>
      </c>
      <c r="F2201" s="84" t="s">
        <v>6213</v>
      </c>
      <c r="G2201" s="84">
        <v>1</v>
      </c>
      <c r="H2201" s="84" t="s">
        <v>6213</v>
      </c>
      <c r="I2201" s="84" t="s">
        <v>6213</v>
      </c>
      <c r="J2201" s="85" t="s">
        <v>6213</v>
      </c>
      <c r="K2201" s="84">
        <v>0</v>
      </c>
      <c r="L2201" s="84">
        <v>0</v>
      </c>
      <c r="M2201" s="84">
        <v>1</v>
      </c>
      <c r="N2201" s="85">
        <v>0</v>
      </c>
      <c r="O2201" s="86">
        <v>141325</v>
      </c>
    </row>
    <row r="2202" spans="1:15" ht="17">
      <c r="A2202" s="276"/>
      <c r="B2202" s="276"/>
      <c r="C2202" s="83" t="s">
        <v>3899</v>
      </c>
      <c r="D2202" s="83"/>
      <c r="E2202" s="84">
        <v>1</v>
      </c>
      <c r="F2202" s="84" t="s">
        <v>6213</v>
      </c>
      <c r="G2202" s="84" t="s">
        <v>6213</v>
      </c>
      <c r="H2202" s="84" t="s">
        <v>6213</v>
      </c>
      <c r="I2202" s="84" t="s">
        <v>6213</v>
      </c>
      <c r="J2202" s="85" t="s">
        <v>6213</v>
      </c>
      <c r="K2202" s="84">
        <v>1</v>
      </c>
      <c r="L2202" s="84">
        <v>0</v>
      </c>
      <c r="M2202" s="84">
        <v>0</v>
      </c>
      <c r="N2202" s="85">
        <v>0</v>
      </c>
      <c r="O2202" s="86">
        <v>150529</v>
      </c>
    </row>
    <row r="2203" spans="1:15" ht="17">
      <c r="A2203" s="276"/>
      <c r="B2203" s="276"/>
      <c r="C2203" s="83" t="s">
        <v>3901</v>
      </c>
      <c r="D2203" s="83"/>
      <c r="E2203" s="84" t="s">
        <v>6213</v>
      </c>
      <c r="F2203" s="84" t="s">
        <v>6213</v>
      </c>
      <c r="G2203" s="84" t="s">
        <v>6213</v>
      </c>
      <c r="H2203" s="84">
        <v>1</v>
      </c>
      <c r="I2203" s="84">
        <v>1</v>
      </c>
      <c r="J2203" s="85" t="s">
        <v>6213</v>
      </c>
      <c r="K2203" s="84">
        <v>0</v>
      </c>
      <c r="L2203" s="84">
        <v>1</v>
      </c>
      <c r="M2203" s="84">
        <v>0</v>
      </c>
      <c r="N2203" s="85">
        <v>1</v>
      </c>
      <c r="O2203" s="86">
        <v>76476</v>
      </c>
    </row>
    <row r="2204" spans="1:15" ht="17">
      <c r="A2204" s="276"/>
      <c r="B2204" s="276"/>
      <c r="C2204" s="83" t="s">
        <v>2657</v>
      </c>
      <c r="D2204" s="83"/>
      <c r="E2204" s="84" t="s">
        <v>6213</v>
      </c>
      <c r="F2204" s="84" t="s">
        <v>6213</v>
      </c>
      <c r="G2204" s="84" t="s">
        <v>6213</v>
      </c>
      <c r="H2204" s="84" t="s">
        <v>6213</v>
      </c>
      <c r="I2204" s="84">
        <v>1</v>
      </c>
      <c r="J2204" s="85" t="s">
        <v>6213</v>
      </c>
      <c r="K2204" s="84">
        <v>1</v>
      </c>
      <c r="L2204" s="84">
        <v>0</v>
      </c>
      <c r="M2204" s="84">
        <v>0</v>
      </c>
      <c r="N2204" s="85">
        <v>0</v>
      </c>
      <c r="O2204" s="86">
        <v>1488</v>
      </c>
    </row>
    <row r="2205" spans="1:15" ht="17">
      <c r="A2205" s="276"/>
      <c r="B2205" s="276"/>
      <c r="C2205" s="83" t="s">
        <v>3902</v>
      </c>
      <c r="D2205" s="83"/>
      <c r="E2205" s="84">
        <v>1</v>
      </c>
      <c r="F2205" s="84" t="s">
        <v>6213</v>
      </c>
      <c r="G2205" s="84" t="s">
        <v>6213</v>
      </c>
      <c r="H2205" s="84" t="s">
        <v>6213</v>
      </c>
      <c r="I2205" s="84" t="s">
        <v>6213</v>
      </c>
      <c r="J2205" s="85" t="s">
        <v>6213</v>
      </c>
      <c r="K2205" s="84">
        <v>0</v>
      </c>
      <c r="L2205" s="84">
        <v>0</v>
      </c>
      <c r="M2205" s="84">
        <v>0</v>
      </c>
      <c r="N2205" s="85">
        <v>1</v>
      </c>
      <c r="O2205" s="86">
        <v>15974</v>
      </c>
    </row>
    <row r="2206" spans="1:15" ht="17">
      <c r="A2206" s="276"/>
      <c r="B2206" s="276"/>
      <c r="C2206" s="83" t="s">
        <v>6833</v>
      </c>
      <c r="D2206" s="83"/>
      <c r="E2206" s="84">
        <v>1</v>
      </c>
      <c r="F2206" s="84" t="s">
        <v>6213</v>
      </c>
      <c r="G2206" s="84" t="s">
        <v>6213</v>
      </c>
      <c r="H2206" s="84" t="s">
        <v>6213</v>
      </c>
      <c r="I2206" s="84" t="s">
        <v>6213</v>
      </c>
      <c r="J2206" s="85" t="s">
        <v>6213</v>
      </c>
      <c r="K2206" s="84">
        <v>0</v>
      </c>
      <c r="L2206" s="84">
        <v>1</v>
      </c>
      <c r="M2206" s="84">
        <v>0</v>
      </c>
      <c r="N2206" s="85">
        <v>0</v>
      </c>
      <c r="O2206" s="86">
        <v>8104</v>
      </c>
    </row>
    <row r="2207" spans="1:15" ht="17">
      <c r="A2207" s="276"/>
      <c r="B2207" s="276"/>
      <c r="C2207" s="83" t="s">
        <v>6834</v>
      </c>
      <c r="D2207" s="83"/>
      <c r="E2207" s="84" t="s">
        <v>6213</v>
      </c>
      <c r="F2207" s="84">
        <v>1</v>
      </c>
      <c r="G2207" s="84" t="s">
        <v>6213</v>
      </c>
      <c r="H2207" s="84" t="s">
        <v>6213</v>
      </c>
      <c r="I2207" s="84" t="s">
        <v>6213</v>
      </c>
      <c r="J2207" s="85" t="s">
        <v>6213</v>
      </c>
      <c r="K2207" s="84" t="s">
        <v>4218</v>
      </c>
      <c r="L2207" s="84">
        <v>0</v>
      </c>
      <c r="M2207" s="84">
        <v>0</v>
      </c>
      <c r="N2207" s="85">
        <v>1</v>
      </c>
      <c r="O2207" s="86">
        <v>4588</v>
      </c>
    </row>
    <row r="2208" spans="1:15" ht="17">
      <c r="A2208" s="276"/>
      <c r="B2208" s="276"/>
      <c r="C2208" s="83" t="s">
        <v>3903</v>
      </c>
      <c r="D2208" s="83"/>
      <c r="E2208" s="84">
        <v>2</v>
      </c>
      <c r="F2208" s="84" t="s">
        <v>6213</v>
      </c>
      <c r="G2208" s="84" t="s">
        <v>6213</v>
      </c>
      <c r="H2208" s="84" t="s">
        <v>6213</v>
      </c>
      <c r="I2208" s="84" t="s">
        <v>6213</v>
      </c>
      <c r="J2208" s="85" t="s">
        <v>6213</v>
      </c>
      <c r="K2208" s="84">
        <v>0</v>
      </c>
      <c r="L2208" s="84">
        <v>1</v>
      </c>
      <c r="M2208" s="84">
        <v>0</v>
      </c>
      <c r="N2208" s="85">
        <v>1</v>
      </c>
      <c r="O2208" s="86">
        <v>94751</v>
      </c>
    </row>
    <row r="2209" spans="1:15" ht="17">
      <c r="A2209" s="276"/>
      <c r="B2209" s="276"/>
      <c r="C2209" s="83" t="s">
        <v>3904</v>
      </c>
      <c r="D2209" s="83"/>
      <c r="E2209" s="84" t="s">
        <v>6213</v>
      </c>
      <c r="F2209" s="84" t="s">
        <v>6213</v>
      </c>
      <c r="G2209" s="84">
        <v>2</v>
      </c>
      <c r="H2209" s="84" t="s">
        <v>6213</v>
      </c>
      <c r="I2209" s="84" t="s">
        <v>6213</v>
      </c>
      <c r="J2209" s="85" t="s">
        <v>6213</v>
      </c>
      <c r="K2209" s="84">
        <v>0</v>
      </c>
      <c r="L2209" s="84">
        <v>0</v>
      </c>
      <c r="M2209" s="84">
        <v>2</v>
      </c>
      <c r="N2209" s="85">
        <v>0</v>
      </c>
      <c r="O2209" s="86">
        <v>126288</v>
      </c>
    </row>
    <row r="2210" spans="1:15" ht="17">
      <c r="A2210" s="276"/>
      <c r="B2210" s="276"/>
      <c r="C2210" s="83" t="s">
        <v>3905</v>
      </c>
      <c r="D2210" s="83"/>
      <c r="E2210" s="84">
        <v>2</v>
      </c>
      <c r="F2210" s="84">
        <v>1</v>
      </c>
      <c r="G2210" s="84" t="s">
        <v>6213</v>
      </c>
      <c r="H2210" s="84" t="s">
        <v>6213</v>
      </c>
      <c r="I2210" s="84" t="s">
        <v>6213</v>
      </c>
      <c r="J2210" s="85" t="s">
        <v>6213</v>
      </c>
      <c r="K2210" s="84">
        <v>0</v>
      </c>
      <c r="L2210" s="84">
        <v>1</v>
      </c>
      <c r="M2210" s="84">
        <v>1</v>
      </c>
      <c r="N2210" s="85">
        <v>1</v>
      </c>
      <c r="O2210" s="86">
        <v>17625</v>
      </c>
    </row>
    <row r="2211" spans="1:15" ht="17">
      <c r="A2211" s="276"/>
      <c r="B2211" s="276"/>
      <c r="C2211" s="83" t="s">
        <v>3907</v>
      </c>
      <c r="D2211" s="83"/>
      <c r="E2211" s="84">
        <v>2</v>
      </c>
      <c r="F2211" s="84" t="s">
        <v>6213</v>
      </c>
      <c r="G2211" s="84" t="s">
        <v>6213</v>
      </c>
      <c r="H2211" s="84" t="s">
        <v>6213</v>
      </c>
      <c r="I2211" s="84" t="s">
        <v>6213</v>
      </c>
      <c r="J2211" s="85" t="s">
        <v>6213</v>
      </c>
      <c r="K2211" s="84">
        <v>0</v>
      </c>
      <c r="L2211" s="84">
        <v>1</v>
      </c>
      <c r="M2211" s="84">
        <v>1</v>
      </c>
      <c r="N2211" s="85">
        <v>0</v>
      </c>
      <c r="O2211" s="86">
        <v>16975</v>
      </c>
    </row>
    <row r="2212" spans="1:15" ht="17">
      <c r="A2212" s="276"/>
      <c r="B2212" s="276"/>
      <c r="C2212" s="83" t="s">
        <v>2150</v>
      </c>
      <c r="D2212" s="83"/>
      <c r="E2212" s="84">
        <v>2</v>
      </c>
      <c r="F2212" s="84" t="s">
        <v>6213</v>
      </c>
      <c r="G2212" s="84" t="s">
        <v>6213</v>
      </c>
      <c r="H2212" s="84" t="s">
        <v>6213</v>
      </c>
      <c r="I2212" s="84" t="s">
        <v>6213</v>
      </c>
      <c r="J2212" s="85" t="s">
        <v>6213</v>
      </c>
      <c r="K2212" s="84">
        <v>0</v>
      </c>
      <c r="L2212" s="84">
        <v>1</v>
      </c>
      <c r="M2212" s="84">
        <v>1</v>
      </c>
      <c r="N2212" s="85">
        <v>0</v>
      </c>
      <c r="O2212" s="86">
        <v>151421</v>
      </c>
    </row>
    <row r="2213" spans="1:15" ht="17">
      <c r="A2213" s="276"/>
      <c r="B2213" s="276"/>
      <c r="C2213" s="83" t="s">
        <v>6835</v>
      </c>
      <c r="D2213" s="83"/>
      <c r="E2213" s="84" t="s">
        <v>6213</v>
      </c>
      <c r="F2213" s="84" t="s">
        <v>6213</v>
      </c>
      <c r="G2213" s="84">
        <v>1</v>
      </c>
      <c r="H2213" s="84" t="s">
        <v>6213</v>
      </c>
      <c r="I2213" s="84" t="s">
        <v>6213</v>
      </c>
      <c r="J2213" s="85" t="s">
        <v>6213</v>
      </c>
      <c r="K2213" s="84">
        <v>0</v>
      </c>
      <c r="L2213" s="84">
        <v>0</v>
      </c>
      <c r="M2213" s="84">
        <v>1</v>
      </c>
      <c r="N2213" s="85">
        <v>0</v>
      </c>
      <c r="O2213" s="86">
        <v>2064</v>
      </c>
    </row>
    <row r="2214" spans="1:15" ht="17">
      <c r="A2214" s="276"/>
      <c r="B2214" s="276"/>
      <c r="C2214" s="83" t="s">
        <v>3911</v>
      </c>
      <c r="D2214" s="83"/>
      <c r="E2214" s="84">
        <v>1</v>
      </c>
      <c r="F2214" s="84" t="s">
        <v>6213</v>
      </c>
      <c r="G2214" s="84">
        <v>1</v>
      </c>
      <c r="H2214" s="84" t="s">
        <v>6213</v>
      </c>
      <c r="I2214" s="84" t="s">
        <v>6213</v>
      </c>
      <c r="J2214" s="85" t="s">
        <v>6213</v>
      </c>
      <c r="K2214" s="84">
        <v>0</v>
      </c>
      <c r="L2214" s="84">
        <v>1</v>
      </c>
      <c r="M2214" s="84">
        <v>0</v>
      </c>
      <c r="N2214" s="85">
        <v>1</v>
      </c>
      <c r="O2214" s="86">
        <v>19926</v>
      </c>
    </row>
    <row r="2215" spans="1:15" ht="17">
      <c r="A2215" s="276"/>
      <c r="B2215" s="276"/>
      <c r="C2215" s="83" t="s">
        <v>6071</v>
      </c>
      <c r="D2215" s="83"/>
      <c r="E2215" s="84">
        <v>1</v>
      </c>
      <c r="F2215" s="84">
        <v>1</v>
      </c>
      <c r="G2215" s="84" t="s">
        <v>6213</v>
      </c>
      <c r="H2215" s="84" t="s">
        <v>6213</v>
      </c>
      <c r="I2215" s="84" t="s">
        <v>6213</v>
      </c>
      <c r="J2215" s="85" t="s">
        <v>6213</v>
      </c>
      <c r="K2215" s="84">
        <v>0</v>
      </c>
      <c r="L2215" s="84">
        <v>2</v>
      </c>
      <c r="M2215" s="84">
        <v>0</v>
      </c>
      <c r="N2215" s="85">
        <v>0</v>
      </c>
      <c r="O2215" s="86">
        <v>290786</v>
      </c>
    </row>
    <row r="2216" spans="1:15" ht="17">
      <c r="A2216" s="276"/>
      <c r="B2216" s="276"/>
      <c r="C2216" s="83" t="s">
        <v>6072</v>
      </c>
      <c r="D2216" s="83"/>
      <c r="E2216" s="84">
        <v>3</v>
      </c>
      <c r="F2216" s="84" t="s">
        <v>6213</v>
      </c>
      <c r="G2216" s="84" t="s">
        <v>6213</v>
      </c>
      <c r="H2216" s="84" t="s">
        <v>6213</v>
      </c>
      <c r="I2216" s="84" t="s">
        <v>6213</v>
      </c>
      <c r="J2216" s="85" t="s">
        <v>6213</v>
      </c>
      <c r="K2216" s="84">
        <v>0</v>
      </c>
      <c r="L2216" s="84">
        <v>0</v>
      </c>
      <c r="M2216" s="84">
        <v>2</v>
      </c>
      <c r="N2216" s="85">
        <v>1</v>
      </c>
      <c r="O2216" s="86">
        <v>11006</v>
      </c>
    </row>
    <row r="2217" spans="1:15" ht="17">
      <c r="A2217" s="276"/>
      <c r="B2217" s="276"/>
      <c r="C2217" s="83" t="s">
        <v>3917</v>
      </c>
      <c r="D2217" s="83"/>
      <c r="E2217" s="84">
        <v>4</v>
      </c>
      <c r="F2217" s="84" t="s">
        <v>6213</v>
      </c>
      <c r="G2217" s="84" t="s">
        <v>6213</v>
      </c>
      <c r="H2217" s="84">
        <v>1</v>
      </c>
      <c r="I2217" s="84" t="s">
        <v>6213</v>
      </c>
      <c r="J2217" s="85" t="s">
        <v>6213</v>
      </c>
      <c r="K2217" s="84">
        <v>1</v>
      </c>
      <c r="L2217" s="84">
        <v>2</v>
      </c>
      <c r="M2217" s="84">
        <v>0</v>
      </c>
      <c r="N2217" s="85">
        <v>2</v>
      </c>
      <c r="O2217" s="86">
        <v>14587</v>
      </c>
    </row>
    <row r="2218" spans="1:15" ht="17">
      <c r="A2218" s="276"/>
      <c r="B2218" s="276"/>
      <c r="C2218" s="83" t="s">
        <v>3919</v>
      </c>
      <c r="D2218" s="83"/>
      <c r="E2218" s="84">
        <v>1</v>
      </c>
      <c r="F2218" s="84" t="s">
        <v>6213</v>
      </c>
      <c r="G2218" s="84" t="s">
        <v>6213</v>
      </c>
      <c r="H2218" s="84" t="s">
        <v>6213</v>
      </c>
      <c r="I2218" s="84" t="s">
        <v>6213</v>
      </c>
      <c r="J2218" s="85" t="s">
        <v>6213</v>
      </c>
      <c r="K2218" s="84">
        <v>1</v>
      </c>
      <c r="L2218" s="84">
        <v>0</v>
      </c>
      <c r="M2218" s="84">
        <v>0</v>
      </c>
      <c r="N2218" s="85">
        <v>0</v>
      </c>
      <c r="O2218" s="86">
        <v>12087</v>
      </c>
    </row>
    <row r="2219" spans="1:15" ht="17">
      <c r="A2219" s="276"/>
      <c r="B2219" s="276"/>
      <c r="C2219" s="83" t="s">
        <v>6836</v>
      </c>
      <c r="D2219" s="83"/>
      <c r="E2219" s="84" t="s">
        <v>6213</v>
      </c>
      <c r="F2219" s="84" t="s">
        <v>6213</v>
      </c>
      <c r="G2219" s="84">
        <v>1</v>
      </c>
      <c r="H2219" s="84" t="s">
        <v>6213</v>
      </c>
      <c r="I2219" s="84" t="s">
        <v>6213</v>
      </c>
      <c r="J2219" s="85" t="s">
        <v>6213</v>
      </c>
      <c r="K2219" s="84">
        <v>0</v>
      </c>
      <c r="L2219" s="84">
        <v>0</v>
      </c>
      <c r="M2219" s="84">
        <v>0</v>
      </c>
      <c r="N2219" s="85">
        <v>1</v>
      </c>
      <c r="O2219" s="86">
        <v>10672</v>
      </c>
    </row>
    <row r="2220" spans="1:15" ht="17">
      <c r="A2220" s="276"/>
      <c r="B2220" s="276"/>
      <c r="C2220" s="83" t="s">
        <v>3920</v>
      </c>
      <c r="D2220" s="83"/>
      <c r="E2220" s="84">
        <v>4</v>
      </c>
      <c r="F2220" s="84" t="s">
        <v>6213</v>
      </c>
      <c r="G2220" s="84" t="s">
        <v>6213</v>
      </c>
      <c r="H2220" s="84" t="s">
        <v>6213</v>
      </c>
      <c r="I2220" s="84" t="s">
        <v>6213</v>
      </c>
      <c r="J2220" s="85" t="s">
        <v>6213</v>
      </c>
      <c r="K2220" s="84">
        <v>0</v>
      </c>
      <c r="L2220" s="84">
        <v>0</v>
      </c>
      <c r="M2220" s="84">
        <v>3</v>
      </c>
      <c r="N2220" s="85">
        <v>1</v>
      </c>
      <c r="O2220" s="86">
        <v>137593</v>
      </c>
    </row>
    <row r="2221" spans="1:15" ht="17">
      <c r="A2221" s="276"/>
      <c r="B2221" s="276"/>
      <c r="C2221" s="83" t="s">
        <v>6837</v>
      </c>
      <c r="D2221" s="83"/>
      <c r="E2221" s="84">
        <v>2</v>
      </c>
      <c r="F2221" s="84" t="s">
        <v>6213</v>
      </c>
      <c r="G2221" s="84" t="s">
        <v>6213</v>
      </c>
      <c r="H2221" s="84" t="s">
        <v>6213</v>
      </c>
      <c r="I2221" s="84" t="s">
        <v>6213</v>
      </c>
      <c r="J2221" s="85" t="s">
        <v>6213</v>
      </c>
      <c r="K2221" s="84">
        <v>0</v>
      </c>
      <c r="L2221" s="84">
        <v>2</v>
      </c>
      <c r="M2221" s="84">
        <v>0</v>
      </c>
      <c r="N2221" s="85">
        <v>0</v>
      </c>
      <c r="O2221" s="86">
        <v>68810</v>
      </c>
    </row>
    <row r="2222" spans="1:15" ht="17">
      <c r="A2222" s="276"/>
      <c r="B2222" s="276"/>
      <c r="C2222" s="83" t="s">
        <v>6838</v>
      </c>
      <c r="D2222" s="83"/>
      <c r="E2222" s="84">
        <v>10</v>
      </c>
      <c r="F2222" s="84">
        <v>2</v>
      </c>
      <c r="G2222" s="84">
        <v>3</v>
      </c>
      <c r="H2222" s="84" t="s">
        <v>6213</v>
      </c>
      <c r="I2222" s="84" t="s">
        <v>6213</v>
      </c>
      <c r="J2222" s="85">
        <v>1</v>
      </c>
      <c r="K2222" s="84">
        <v>3</v>
      </c>
      <c r="L2222" s="84">
        <v>8</v>
      </c>
      <c r="M2222" s="84">
        <v>4</v>
      </c>
      <c r="N2222" s="85">
        <v>1</v>
      </c>
      <c r="O2222" s="86">
        <v>1573189</v>
      </c>
    </row>
    <row r="2223" spans="1:15" ht="17">
      <c r="A2223" s="276"/>
      <c r="B2223" s="276"/>
      <c r="C2223" s="83" t="s">
        <v>6839</v>
      </c>
      <c r="D2223" s="83"/>
      <c r="E2223" s="84">
        <v>3</v>
      </c>
      <c r="F2223" s="84">
        <v>1</v>
      </c>
      <c r="G2223" s="84" t="s">
        <v>6213</v>
      </c>
      <c r="H2223" s="84" t="s">
        <v>6213</v>
      </c>
      <c r="I2223" s="84" t="s">
        <v>6213</v>
      </c>
      <c r="J2223" s="85" t="s">
        <v>6213</v>
      </c>
      <c r="K2223" s="84">
        <v>2</v>
      </c>
      <c r="L2223" s="84">
        <v>0</v>
      </c>
      <c r="M2223" s="84">
        <v>2</v>
      </c>
      <c r="N2223" s="85">
        <v>0</v>
      </c>
      <c r="O2223" s="86">
        <v>3164</v>
      </c>
    </row>
    <row r="2224" spans="1:15" ht="17">
      <c r="A2224" s="276"/>
      <c r="B2224" s="276"/>
      <c r="C2224" s="83" t="s">
        <v>5837</v>
      </c>
      <c r="D2224" s="83"/>
      <c r="E2224" s="84">
        <v>6</v>
      </c>
      <c r="F2224" s="84" t="s">
        <v>6213</v>
      </c>
      <c r="G2224" s="84" t="s">
        <v>6213</v>
      </c>
      <c r="H2224" s="84" t="s">
        <v>6213</v>
      </c>
      <c r="I2224" s="84" t="s">
        <v>6213</v>
      </c>
      <c r="J2224" s="85" t="s">
        <v>6213</v>
      </c>
      <c r="K2224" s="84">
        <v>0</v>
      </c>
      <c r="L2224" s="84">
        <v>4</v>
      </c>
      <c r="M2224" s="84">
        <v>2</v>
      </c>
      <c r="N2224" s="85">
        <v>0</v>
      </c>
      <c r="O2224" s="86">
        <v>14415</v>
      </c>
    </row>
    <row r="2225" spans="1:15" ht="17">
      <c r="A2225" s="276"/>
      <c r="B2225" s="276"/>
      <c r="C2225" s="83" t="s">
        <v>3703</v>
      </c>
      <c r="D2225" s="83"/>
      <c r="E2225" s="84">
        <v>3</v>
      </c>
      <c r="F2225" s="84" t="s">
        <v>6213</v>
      </c>
      <c r="G2225" s="84" t="s">
        <v>6213</v>
      </c>
      <c r="H2225" s="84" t="s">
        <v>6213</v>
      </c>
      <c r="I2225" s="84" t="s">
        <v>6213</v>
      </c>
      <c r="J2225" s="85" t="s">
        <v>6213</v>
      </c>
      <c r="K2225" s="84">
        <v>0</v>
      </c>
      <c r="L2225" s="84">
        <v>0</v>
      </c>
      <c r="M2225" s="84">
        <v>2</v>
      </c>
      <c r="N2225" s="85">
        <v>1</v>
      </c>
      <c r="O2225" s="86">
        <v>44611</v>
      </c>
    </row>
    <row r="2226" spans="1:15" ht="17">
      <c r="A2226" s="276"/>
      <c r="B2226" s="276"/>
      <c r="C2226" s="83" t="s">
        <v>6840</v>
      </c>
      <c r="D2226" s="83"/>
      <c r="E2226" s="84">
        <v>1</v>
      </c>
      <c r="F2226" s="84" t="s">
        <v>6213</v>
      </c>
      <c r="G2226" s="84" t="s">
        <v>6213</v>
      </c>
      <c r="H2226" s="84" t="s">
        <v>6213</v>
      </c>
      <c r="I2226" s="84" t="s">
        <v>6213</v>
      </c>
      <c r="J2226" s="85" t="s">
        <v>6213</v>
      </c>
      <c r="K2226" s="84">
        <v>0</v>
      </c>
      <c r="L2226" s="84">
        <v>0</v>
      </c>
      <c r="M2226" s="84">
        <v>0</v>
      </c>
      <c r="N2226" s="85">
        <v>1</v>
      </c>
      <c r="O2226" s="86">
        <v>6613</v>
      </c>
    </row>
    <row r="2227" spans="1:15" ht="17">
      <c r="A2227" s="276"/>
      <c r="B2227" s="276"/>
      <c r="C2227" s="83" t="s">
        <v>6841</v>
      </c>
      <c r="D2227" s="83"/>
      <c r="E2227" s="84">
        <v>4</v>
      </c>
      <c r="F2227" s="84" t="s">
        <v>6213</v>
      </c>
      <c r="G2227" s="84" t="s">
        <v>6213</v>
      </c>
      <c r="H2227" s="84" t="s">
        <v>6213</v>
      </c>
      <c r="I2227" s="84" t="s">
        <v>6213</v>
      </c>
      <c r="J2227" s="85" t="s">
        <v>6213</v>
      </c>
      <c r="K2227" s="84">
        <v>2</v>
      </c>
      <c r="L2227" s="84">
        <v>0</v>
      </c>
      <c r="M2227" s="84">
        <v>2</v>
      </c>
      <c r="N2227" s="85">
        <v>0</v>
      </c>
      <c r="O2227" s="86">
        <v>1186</v>
      </c>
    </row>
    <row r="2228" spans="1:15" ht="17">
      <c r="A2228" s="276"/>
      <c r="B2228" s="276"/>
      <c r="C2228" s="83" t="s">
        <v>3925</v>
      </c>
      <c r="D2228" s="83"/>
      <c r="E2228" s="84">
        <v>1</v>
      </c>
      <c r="F2228" s="84" t="s">
        <v>6213</v>
      </c>
      <c r="G2228" s="84" t="s">
        <v>6213</v>
      </c>
      <c r="H2228" s="84" t="s">
        <v>6213</v>
      </c>
      <c r="I2228" s="84" t="s">
        <v>6213</v>
      </c>
      <c r="J2228" s="85" t="s">
        <v>6213</v>
      </c>
      <c r="K2228" s="84">
        <v>0</v>
      </c>
      <c r="L2228" s="84">
        <v>0</v>
      </c>
      <c r="M2228" s="84">
        <v>1</v>
      </c>
      <c r="N2228" s="85">
        <v>0</v>
      </c>
      <c r="O2228" s="86">
        <v>17423</v>
      </c>
    </row>
    <row r="2229" spans="1:15" ht="17">
      <c r="A2229" s="276"/>
      <c r="B2229" s="276"/>
      <c r="C2229" s="83" t="s">
        <v>3927</v>
      </c>
      <c r="D2229" s="83"/>
      <c r="E2229" s="84">
        <v>1</v>
      </c>
      <c r="F2229" s="84" t="s">
        <v>6213</v>
      </c>
      <c r="G2229" s="84" t="s">
        <v>6213</v>
      </c>
      <c r="H2229" s="84" t="s">
        <v>6213</v>
      </c>
      <c r="I2229" s="84" t="s">
        <v>6213</v>
      </c>
      <c r="J2229" s="85" t="s">
        <v>6213</v>
      </c>
      <c r="K2229" s="84">
        <v>1</v>
      </c>
      <c r="L2229" s="84">
        <v>0</v>
      </c>
      <c r="M2229" s="84">
        <v>0</v>
      </c>
      <c r="N2229" s="85">
        <v>0</v>
      </c>
      <c r="O2229" s="86">
        <v>119671</v>
      </c>
    </row>
    <row r="2230" spans="1:15" ht="17">
      <c r="A2230" s="276"/>
      <c r="B2230" s="276"/>
      <c r="C2230" s="83" t="s">
        <v>6842</v>
      </c>
      <c r="D2230" s="83"/>
      <c r="E2230" s="84">
        <v>1</v>
      </c>
      <c r="F2230" s="84" t="s">
        <v>6213</v>
      </c>
      <c r="G2230" s="84" t="s">
        <v>6213</v>
      </c>
      <c r="H2230" s="84" t="s">
        <v>6213</v>
      </c>
      <c r="I2230" s="84" t="s">
        <v>6213</v>
      </c>
      <c r="J2230" s="85" t="s">
        <v>6213</v>
      </c>
      <c r="K2230" s="84">
        <v>0</v>
      </c>
      <c r="L2230" s="84">
        <v>0</v>
      </c>
      <c r="M2230" s="84">
        <v>0</v>
      </c>
      <c r="N2230" s="85">
        <v>1</v>
      </c>
      <c r="O2230" s="86">
        <v>3716</v>
      </c>
    </row>
    <row r="2231" spans="1:15" ht="17">
      <c r="A2231" s="276"/>
      <c r="B2231" s="276"/>
      <c r="C2231" s="83" t="s">
        <v>6843</v>
      </c>
      <c r="D2231" s="83"/>
      <c r="E2231" s="84">
        <v>2</v>
      </c>
      <c r="F2231" s="84" t="s">
        <v>6213</v>
      </c>
      <c r="G2231" s="84">
        <v>1</v>
      </c>
      <c r="H2231" s="84" t="s">
        <v>6213</v>
      </c>
      <c r="I2231" s="84" t="s">
        <v>6213</v>
      </c>
      <c r="J2231" s="85" t="s">
        <v>6213</v>
      </c>
      <c r="K2231" s="84">
        <v>1</v>
      </c>
      <c r="L2231" s="84">
        <v>0</v>
      </c>
      <c r="M2231" s="84">
        <v>2</v>
      </c>
      <c r="N2231" s="85">
        <v>0</v>
      </c>
      <c r="O2231" s="86">
        <v>50660</v>
      </c>
    </row>
    <row r="2232" spans="1:15" ht="17">
      <c r="A2232" s="276"/>
      <c r="B2232" s="276"/>
      <c r="C2232" s="83" t="s">
        <v>6077</v>
      </c>
      <c r="D2232" s="83"/>
      <c r="E2232" s="84">
        <v>4</v>
      </c>
      <c r="F2232" s="84" t="s">
        <v>6213</v>
      </c>
      <c r="G2232" s="84" t="s">
        <v>6213</v>
      </c>
      <c r="H2232" s="84" t="s">
        <v>6213</v>
      </c>
      <c r="I2232" s="84" t="s">
        <v>6213</v>
      </c>
      <c r="J2232" s="85" t="s">
        <v>6213</v>
      </c>
      <c r="K2232" s="84">
        <v>0</v>
      </c>
      <c r="L2232" s="84">
        <v>1</v>
      </c>
      <c r="M2232" s="84">
        <v>3</v>
      </c>
      <c r="N2232" s="85">
        <v>0</v>
      </c>
      <c r="O2232" s="86">
        <v>45419</v>
      </c>
    </row>
    <row r="2233" spans="1:15" ht="17">
      <c r="A2233" s="276"/>
      <c r="B2233" s="276"/>
      <c r="C2233" s="83" t="s">
        <v>3933</v>
      </c>
      <c r="D2233" s="83"/>
      <c r="E2233" s="84">
        <v>1</v>
      </c>
      <c r="F2233" s="84" t="s">
        <v>6213</v>
      </c>
      <c r="G2233" s="84">
        <v>3</v>
      </c>
      <c r="H2233" s="84" t="s">
        <v>6213</v>
      </c>
      <c r="I2233" s="84" t="s">
        <v>6213</v>
      </c>
      <c r="J2233" s="85" t="s">
        <v>6213</v>
      </c>
      <c r="K2233" s="84">
        <v>1</v>
      </c>
      <c r="L2233" s="84">
        <v>1</v>
      </c>
      <c r="M2233" s="84">
        <v>0</v>
      </c>
      <c r="N2233" s="85">
        <v>2</v>
      </c>
      <c r="O2233" s="86">
        <v>108139</v>
      </c>
    </row>
    <row r="2234" spans="1:15" ht="17">
      <c r="A2234" s="276"/>
      <c r="B2234" s="276"/>
      <c r="C2234" s="83" t="s">
        <v>6791</v>
      </c>
      <c r="D2234" s="83"/>
      <c r="E2234" s="84">
        <v>1</v>
      </c>
      <c r="F2234" s="84" t="s">
        <v>6213</v>
      </c>
      <c r="G2234" s="84" t="s">
        <v>6213</v>
      </c>
      <c r="H2234" s="84" t="s">
        <v>6213</v>
      </c>
      <c r="I2234" s="84" t="s">
        <v>6213</v>
      </c>
      <c r="J2234" s="85" t="s">
        <v>6213</v>
      </c>
      <c r="K2234" s="84">
        <v>0</v>
      </c>
      <c r="L2234" s="84">
        <v>0</v>
      </c>
      <c r="M2234" s="84">
        <v>1</v>
      </c>
      <c r="N2234" s="85">
        <v>0</v>
      </c>
      <c r="O2234" s="86">
        <v>25253</v>
      </c>
    </row>
    <row r="2235" spans="1:15" ht="17">
      <c r="A2235" s="276"/>
      <c r="B2235" s="276"/>
      <c r="C2235" s="83" t="s">
        <v>3934</v>
      </c>
      <c r="D2235" s="83"/>
      <c r="E2235" s="84">
        <v>2</v>
      </c>
      <c r="F2235" s="84" t="s">
        <v>6213</v>
      </c>
      <c r="G2235" s="84" t="s">
        <v>6213</v>
      </c>
      <c r="H2235" s="84" t="s">
        <v>6213</v>
      </c>
      <c r="I2235" s="84" t="s">
        <v>6213</v>
      </c>
      <c r="J2235" s="85" t="s">
        <v>6213</v>
      </c>
      <c r="K2235" s="84">
        <v>0</v>
      </c>
      <c r="L2235" s="84">
        <v>0</v>
      </c>
      <c r="M2235" s="84">
        <v>0</v>
      </c>
      <c r="N2235" s="85">
        <v>2</v>
      </c>
      <c r="O2235" s="86">
        <v>16027</v>
      </c>
    </row>
    <row r="2236" spans="1:15" ht="17">
      <c r="A2236" s="276"/>
      <c r="B2236" s="276"/>
      <c r="C2236" s="83" t="s">
        <v>6080</v>
      </c>
      <c r="D2236" s="83"/>
      <c r="E2236" s="84">
        <v>1</v>
      </c>
      <c r="F2236" s="84" t="s">
        <v>6213</v>
      </c>
      <c r="G2236" s="84" t="s">
        <v>6213</v>
      </c>
      <c r="H2236" s="84" t="s">
        <v>6213</v>
      </c>
      <c r="I2236" s="84" t="s">
        <v>6213</v>
      </c>
      <c r="J2236" s="85" t="s">
        <v>6213</v>
      </c>
      <c r="K2236" s="84">
        <v>0</v>
      </c>
      <c r="L2236" s="84">
        <v>0</v>
      </c>
      <c r="M2236" s="84">
        <v>1</v>
      </c>
      <c r="N2236" s="85">
        <v>0</v>
      </c>
      <c r="O2236" s="86">
        <v>67407</v>
      </c>
    </row>
    <row r="2237" spans="1:15" ht="17">
      <c r="A2237" s="276"/>
      <c r="B2237" s="276"/>
      <c r="C2237" s="83" t="s">
        <v>6844</v>
      </c>
      <c r="D2237" s="83"/>
      <c r="E2237" s="84">
        <v>1</v>
      </c>
      <c r="F2237" s="84" t="s">
        <v>6213</v>
      </c>
      <c r="G2237" s="84" t="s">
        <v>6213</v>
      </c>
      <c r="H2237" s="84" t="s">
        <v>6213</v>
      </c>
      <c r="I2237" s="84" t="s">
        <v>6213</v>
      </c>
      <c r="J2237" s="85" t="s">
        <v>6213</v>
      </c>
      <c r="K2237" s="84">
        <v>0</v>
      </c>
      <c r="L2237" s="84">
        <v>0</v>
      </c>
      <c r="M2237" s="84">
        <v>0</v>
      </c>
      <c r="N2237" s="85">
        <v>1</v>
      </c>
      <c r="O2237" s="86">
        <v>140870</v>
      </c>
    </row>
    <row r="2238" spans="1:15" ht="17">
      <c r="A2238" s="276"/>
      <c r="B2238" s="276"/>
      <c r="C2238" s="83" t="s">
        <v>3526</v>
      </c>
      <c r="D2238" s="83"/>
      <c r="E2238" s="84">
        <v>2</v>
      </c>
      <c r="F2238" s="84" t="s">
        <v>6213</v>
      </c>
      <c r="G2238" s="84" t="s">
        <v>6213</v>
      </c>
      <c r="H2238" s="84" t="s">
        <v>6213</v>
      </c>
      <c r="I2238" s="84" t="s">
        <v>6213</v>
      </c>
      <c r="J2238" s="85" t="s">
        <v>6213</v>
      </c>
      <c r="K2238" s="84">
        <v>0</v>
      </c>
      <c r="L2238" s="84">
        <v>1</v>
      </c>
      <c r="M2238" s="84">
        <v>1</v>
      </c>
      <c r="N2238" s="85">
        <v>0</v>
      </c>
      <c r="O2238" s="86">
        <v>24588</v>
      </c>
    </row>
    <row r="2239" spans="1:15" ht="19">
      <c r="A2239" s="276"/>
      <c r="B2239" s="276"/>
      <c r="C2239" s="83" t="s">
        <v>7434</v>
      </c>
      <c r="D2239" s="83"/>
      <c r="E2239" s="84">
        <v>1</v>
      </c>
      <c r="F2239" s="84" t="s">
        <v>6213</v>
      </c>
      <c r="G2239" s="84">
        <v>1</v>
      </c>
      <c r="H2239" s="84" t="s">
        <v>6213</v>
      </c>
      <c r="I2239" s="84" t="s">
        <v>6213</v>
      </c>
      <c r="J2239" s="85" t="s">
        <v>6213</v>
      </c>
      <c r="K2239" s="84">
        <v>1</v>
      </c>
      <c r="L2239" s="84">
        <v>0</v>
      </c>
      <c r="M2239" s="84">
        <v>0</v>
      </c>
      <c r="N2239" s="85">
        <v>0</v>
      </c>
      <c r="O2239" s="86">
        <v>3008</v>
      </c>
    </row>
    <row r="2240" spans="1:15" ht="17">
      <c r="A2240" s="276"/>
      <c r="B2240" s="277"/>
      <c r="C2240" s="83" t="s">
        <v>6845</v>
      </c>
      <c r="D2240" s="83"/>
      <c r="E2240" s="84" t="s">
        <v>6213</v>
      </c>
      <c r="F2240" s="84" t="s">
        <v>6213</v>
      </c>
      <c r="G2240" s="84">
        <v>1</v>
      </c>
      <c r="H2240" s="84" t="s">
        <v>6213</v>
      </c>
      <c r="I2240" s="84" t="s">
        <v>6213</v>
      </c>
      <c r="J2240" s="85" t="s">
        <v>6213</v>
      </c>
      <c r="K2240" s="84">
        <v>0</v>
      </c>
      <c r="L2240" s="84">
        <v>0</v>
      </c>
      <c r="M2240" s="84">
        <v>0</v>
      </c>
      <c r="N2240" s="85">
        <v>1</v>
      </c>
      <c r="O2240" s="86">
        <v>7166</v>
      </c>
    </row>
    <row r="2241" spans="1:15" ht="17">
      <c r="A2241" s="276"/>
      <c r="B2241" s="275" t="s">
        <v>1951</v>
      </c>
      <c r="C2241" s="74"/>
      <c r="D2241" s="76"/>
      <c r="E2241" s="77">
        <v>7</v>
      </c>
      <c r="F2241" s="77">
        <v>1</v>
      </c>
      <c r="G2241" s="77">
        <v>3</v>
      </c>
      <c r="H2241" s="77" t="s">
        <v>6213</v>
      </c>
      <c r="I2241" s="77" t="s">
        <v>6213</v>
      </c>
      <c r="J2241" s="78" t="s">
        <v>6213</v>
      </c>
      <c r="K2241" s="77"/>
      <c r="L2241" s="77"/>
      <c r="M2241" s="77"/>
      <c r="N2241" s="78"/>
      <c r="O2241" s="81"/>
    </row>
    <row r="2242" spans="1:15" ht="17">
      <c r="A2242" s="276"/>
      <c r="B2242" s="276"/>
      <c r="C2242" s="83" t="s">
        <v>6083</v>
      </c>
      <c r="D2242" s="83"/>
      <c r="E2242" s="84" t="s">
        <v>6213</v>
      </c>
      <c r="F2242" s="84">
        <v>1</v>
      </c>
      <c r="G2242" s="84" t="s">
        <v>6213</v>
      </c>
      <c r="H2242" s="84" t="s">
        <v>6213</v>
      </c>
      <c r="I2242" s="84" t="s">
        <v>6213</v>
      </c>
      <c r="J2242" s="85" t="s">
        <v>6213</v>
      </c>
      <c r="K2242" s="84">
        <v>0</v>
      </c>
      <c r="L2242" s="84">
        <v>0</v>
      </c>
      <c r="M2242" s="84">
        <v>1</v>
      </c>
      <c r="N2242" s="85">
        <v>0</v>
      </c>
      <c r="O2242" s="86">
        <v>11737</v>
      </c>
    </row>
    <row r="2243" spans="1:15" ht="17">
      <c r="A2243" s="276"/>
      <c r="B2243" s="276"/>
      <c r="C2243" s="83" t="s">
        <v>6846</v>
      </c>
      <c r="D2243" s="83"/>
      <c r="E2243" s="84">
        <v>4</v>
      </c>
      <c r="F2243" s="84" t="s">
        <v>6213</v>
      </c>
      <c r="G2243" s="84" t="s">
        <v>6213</v>
      </c>
      <c r="H2243" s="84" t="s">
        <v>6213</v>
      </c>
      <c r="I2243" s="84" t="s">
        <v>6213</v>
      </c>
      <c r="J2243" s="85" t="s">
        <v>6213</v>
      </c>
      <c r="K2243" s="84">
        <v>1</v>
      </c>
      <c r="L2243" s="84">
        <v>0</v>
      </c>
      <c r="M2243" s="84">
        <v>2</v>
      </c>
      <c r="N2243" s="85">
        <v>1</v>
      </c>
      <c r="O2243" s="86">
        <v>9896</v>
      </c>
    </row>
    <row r="2244" spans="1:15" ht="17">
      <c r="A2244" s="276"/>
      <c r="B2244" s="276"/>
      <c r="C2244" s="278" t="s">
        <v>3944</v>
      </c>
      <c r="D2244" s="83" t="s">
        <v>2799</v>
      </c>
      <c r="E2244" s="84">
        <v>1</v>
      </c>
      <c r="F2244" s="84" t="s">
        <v>6213</v>
      </c>
      <c r="G2244" s="84">
        <v>2</v>
      </c>
      <c r="H2244" s="84" t="s">
        <v>6213</v>
      </c>
      <c r="I2244" s="84" t="s">
        <v>6213</v>
      </c>
      <c r="J2244" s="85" t="s">
        <v>6213</v>
      </c>
      <c r="K2244" s="84">
        <v>0</v>
      </c>
      <c r="L2244" s="84">
        <v>0</v>
      </c>
      <c r="M2244" s="84">
        <v>0</v>
      </c>
      <c r="N2244" s="85">
        <v>3</v>
      </c>
      <c r="O2244" s="86">
        <v>60035</v>
      </c>
    </row>
    <row r="2245" spans="1:15" ht="17">
      <c r="A2245" s="276"/>
      <c r="B2245" s="276"/>
      <c r="C2245" s="279"/>
      <c r="D2245" s="83" t="s">
        <v>3008</v>
      </c>
      <c r="E2245" s="84">
        <v>2</v>
      </c>
      <c r="F2245" s="84" t="s">
        <v>6213</v>
      </c>
      <c r="G2245" s="84" t="s">
        <v>6213</v>
      </c>
      <c r="H2245" s="84" t="s">
        <v>6213</v>
      </c>
      <c r="I2245" s="84" t="s">
        <v>6213</v>
      </c>
      <c r="J2245" s="85" t="s">
        <v>6213</v>
      </c>
      <c r="K2245" s="84">
        <v>1</v>
      </c>
      <c r="L2245" s="84">
        <v>0</v>
      </c>
      <c r="M2245" s="84">
        <v>0</v>
      </c>
      <c r="N2245" s="85">
        <v>1</v>
      </c>
      <c r="O2245" s="86">
        <v>55128</v>
      </c>
    </row>
    <row r="2246" spans="1:15" ht="17">
      <c r="A2246" s="276"/>
      <c r="B2246" s="277"/>
      <c r="C2246" s="280"/>
      <c r="D2246" s="83" t="s">
        <v>6847</v>
      </c>
      <c r="E2246" s="84" t="s">
        <v>6213</v>
      </c>
      <c r="F2246" s="84" t="s">
        <v>6213</v>
      </c>
      <c r="G2246" s="84">
        <v>1</v>
      </c>
      <c r="H2246" s="84" t="s">
        <v>6213</v>
      </c>
      <c r="I2246" s="84" t="s">
        <v>6213</v>
      </c>
      <c r="J2246" s="85" t="s">
        <v>6213</v>
      </c>
      <c r="K2246" s="84">
        <v>0</v>
      </c>
      <c r="L2246" s="84">
        <v>1</v>
      </c>
      <c r="M2246" s="84">
        <v>0</v>
      </c>
      <c r="N2246" s="85">
        <v>0</v>
      </c>
      <c r="O2246" s="86">
        <v>8165</v>
      </c>
    </row>
    <row r="2247" spans="1:15" ht="17">
      <c r="A2247" s="276"/>
      <c r="B2247" s="275" t="s">
        <v>1955</v>
      </c>
      <c r="C2247" s="74"/>
      <c r="D2247" s="76"/>
      <c r="E2247" s="77">
        <v>26</v>
      </c>
      <c r="F2247" s="77">
        <v>2</v>
      </c>
      <c r="G2247" s="77">
        <v>4</v>
      </c>
      <c r="H2247" s="77">
        <v>3</v>
      </c>
      <c r="I2247" s="77" t="s">
        <v>6213</v>
      </c>
      <c r="J2247" s="78" t="s">
        <v>6213</v>
      </c>
      <c r="K2247" s="77"/>
      <c r="L2247" s="77"/>
      <c r="M2247" s="77"/>
      <c r="N2247" s="78"/>
      <c r="O2247" s="81"/>
    </row>
    <row r="2248" spans="1:15" ht="17">
      <c r="A2248" s="276"/>
      <c r="B2248" s="276"/>
      <c r="C2248" s="83" t="s">
        <v>5591</v>
      </c>
      <c r="D2248" s="83"/>
      <c r="E2248" s="84">
        <v>4</v>
      </c>
      <c r="F2248" s="84" t="s">
        <v>6213</v>
      </c>
      <c r="G2248" s="84" t="s">
        <v>6213</v>
      </c>
      <c r="H2248" s="84">
        <v>1</v>
      </c>
      <c r="I2248" s="84" t="s">
        <v>6213</v>
      </c>
      <c r="J2248" s="85" t="s">
        <v>6213</v>
      </c>
      <c r="K2248" s="84">
        <v>0</v>
      </c>
      <c r="L2248" s="84">
        <v>1</v>
      </c>
      <c r="M2248" s="84">
        <v>1</v>
      </c>
      <c r="N2248" s="85">
        <v>3</v>
      </c>
      <c r="O2248" s="86"/>
    </row>
    <row r="2249" spans="1:15" ht="17">
      <c r="A2249" s="276"/>
      <c r="B2249" s="276"/>
      <c r="C2249" s="83" t="s">
        <v>3953</v>
      </c>
      <c r="D2249" s="83"/>
      <c r="E2249" s="84">
        <v>5</v>
      </c>
      <c r="F2249" s="84" t="s">
        <v>6213</v>
      </c>
      <c r="G2249" s="84" t="s">
        <v>6213</v>
      </c>
      <c r="H2249" s="84" t="s">
        <v>6213</v>
      </c>
      <c r="I2249" s="84" t="s">
        <v>6213</v>
      </c>
      <c r="J2249" s="85" t="s">
        <v>6213</v>
      </c>
      <c r="K2249" s="84">
        <v>0</v>
      </c>
      <c r="L2249" s="84">
        <v>4</v>
      </c>
      <c r="M2249" s="84">
        <v>0</v>
      </c>
      <c r="N2249" s="85">
        <v>1</v>
      </c>
      <c r="O2249" s="86"/>
    </row>
    <row r="2250" spans="1:15" ht="17">
      <c r="A2250" s="276"/>
      <c r="B2250" s="276"/>
      <c r="C2250" s="83" t="s">
        <v>3863</v>
      </c>
      <c r="D2250" s="83"/>
      <c r="E2250" s="84">
        <v>1</v>
      </c>
      <c r="F2250" s="84" t="s">
        <v>6213</v>
      </c>
      <c r="G2250" s="84">
        <v>1</v>
      </c>
      <c r="H2250" s="84" t="s">
        <v>6213</v>
      </c>
      <c r="I2250" s="84" t="s">
        <v>6213</v>
      </c>
      <c r="J2250" s="85" t="s">
        <v>6213</v>
      </c>
      <c r="K2250" s="84">
        <v>0</v>
      </c>
      <c r="L2250" s="84">
        <v>1</v>
      </c>
      <c r="M2250" s="84">
        <v>0</v>
      </c>
      <c r="N2250" s="85">
        <v>1</v>
      </c>
      <c r="O2250" s="86"/>
    </row>
    <row r="2251" spans="1:15" ht="17">
      <c r="A2251" s="276"/>
      <c r="B2251" s="276"/>
      <c r="C2251" s="83" t="s">
        <v>6092</v>
      </c>
      <c r="D2251" s="83"/>
      <c r="E2251" s="84">
        <v>5</v>
      </c>
      <c r="F2251" s="84">
        <v>1</v>
      </c>
      <c r="G2251" s="84" t="s">
        <v>6213</v>
      </c>
      <c r="H2251" s="84" t="s">
        <v>6213</v>
      </c>
      <c r="I2251" s="84" t="s">
        <v>6213</v>
      </c>
      <c r="J2251" s="85" t="s">
        <v>6213</v>
      </c>
      <c r="K2251" s="84">
        <v>2</v>
      </c>
      <c r="L2251" s="84">
        <v>2</v>
      </c>
      <c r="M2251" s="84">
        <v>2</v>
      </c>
      <c r="N2251" s="85">
        <v>0</v>
      </c>
      <c r="O2251" s="86"/>
    </row>
    <row r="2252" spans="1:15" ht="17">
      <c r="A2252" s="276"/>
      <c r="B2252" s="276"/>
      <c r="C2252" s="83" t="s">
        <v>5547</v>
      </c>
      <c r="D2252" s="83"/>
      <c r="E2252" s="84">
        <v>1</v>
      </c>
      <c r="F2252" s="84" t="s">
        <v>6213</v>
      </c>
      <c r="G2252" s="84" t="s">
        <v>6213</v>
      </c>
      <c r="H2252" s="84" t="s">
        <v>6213</v>
      </c>
      <c r="I2252" s="84" t="s">
        <v>6213</v>
      </c>
      <c r="J2252" s="85" t="s">
        <v>6213</v>
      </c>
      <c r="K2252" s="84">
        <v>0</v>
      </c>
      <c r="L2252" s="84">
        <v>1</v>
      </c>
      <c r="M2252" s="84">
        <v>0</v>
      </c>
      <c r="N2252" s="85">
        <v>0</v>
      </c>
      <c r="O2252" s="86"/>
    </row>
    <row r="2253" spans="1:15" ht="17">
      <c r="A2253" s="276"/>
      <c r="B2253" s="276"/>
      <c r="C2253" s="83" t="s">
        <v>3894</v>
      </c>
      <c r="D2253" s="83"/>
      <c r="E2253" s="84">
        <v>1</v>
      </c>
      <c r="F2253" s="84" t="s">
        <v>6213</v>
      </c>
      <c r="G2253" s="84" t="s">
        <v>6213</v>
      </c>
      <c r="H2253" s="84">
        <v>2</v>
      </c>
      <c r="I2253" s="84" t="s">
        <v>6213</v>
      </c>
      <c r="J2253" s="85" t="s">
        <v>6213</v>
      </c>
      <c r="K2253" s="84">
        <v>0</v>
      </c>
      <c r="L2253" s="84">
        <v>0</v>
      </c>
      <c r="M2253" s="84">
        <v>0</v>
      </c>
      <c r="N2253" s="85">
        <v>3</v>
      </c>
      <c r="O2253" s="86"/>
    </row>
    <row r="2254" spans="1:15" ht="17">
      <c r="A2254" s="276"/>
      <c r="B2254" s="276"/>
      <c r="C2254" s="83" t="s">
        <v>1979</v>
      </c>
      <c r="D2254" s="83"/>
      <c r="E2254" s="84" t="s">
        <v>6213</v>
      </c>
      <c r="F2254" s="84" t="s">
        <v>6213</v>
      </c>
      <c r="G2254" s="84">
        <v>1</v>
      </c>
      <c r="H2254" s="84" t="s">
        <v>6213</v>
      </c>
      <c r="I2254" s="84" t="s">
        <v>6213</v>
      </c>
      <c r="J2254" s="85" t="s">
        <v>6213</v>
      </c>
      <c r="K2254" s="84">
        <v>1</v>
      </c>
      <c r="L2254" s="84">
        <v>0</v>
      </c>
      <c r="M2254" s="84">
        <v>0</v>
      </c>
      <c r="N2254" s="85" t="s">
        <v>4218</v>
      </c>
      <c r="O2254" s="86"/>
    </row>
    <row r="2255" spans="1:15" ht="17">
      <c r="A2255" s="276"/>
      <c r="B2255" s="276"/>
      <c r="C2255" s="83" t="s">
        <v>6095</v>
      </c>
      <c r="D2255" s="83"/>
      <c r="E2255" s="84">
        <v>1</v>
      </c>
      <c r="F2255" s="84" t="s">
        <v>6213</v>
      </c>
      <c r="G2255" s="84" t="s">
        <v>6213</v>
      </c>
      <c r="H2255" s="84" t="s">
        <v>6213</v>
      </c>
      <c r="I2255" s="84" t="s">
        <v>6213</v>
      </c>
      <c r="J2255" s="85" t="s">
        <v>6213</v>
      </c>
      <c r="K2255" s="84">
        <v>1</v>
      </c>
      <c r="L2255" s="84">
        <v>0</v>
      </c>
      <c r="M2255" s="84">
        <v>0</v>
      </c>
      <c r="N2255" s="85">
        <v>0</v>
      </c>
      <c r="O2255" s="86"/>
    </row>
    <row r="2256" spans="1:15" ht="17">
      <c r="A2256" s="276"/>
      <c r="B2256" s="276"/>
      <c r="C2256" s="83" t="s">
        <v>1947</v>
      </c>
      <c r="D2256" s="83"/>
      <c r="E2256" s="84">
        <v>1</v>
      </c>
      <c r="F2256" s="84">
        <v>1</v>
      </c>
      <c r="G2256" s="84" t="s">
        <v>6213</v>
      </c>
      <c r="H2256" s="84" t="s">
        <v>6213</v>
      </c>
      <c r="I2256" s="84" t="s">
        <v>6213</v>
      </c>
      <c r="J2256" s="85" t="s">
        <v>6213</v>
      </c>
      <c r="K2256" s="84">
        <v>0</v>
      </c>
      <c r="L2256" s="84">
        <v>0</v>
      </c>
      <c r="M2256" s="84">
        <v>1</v>
      </c>
      <c r="N2256" s="85">
        <v>1</v>
      </c>
      <c r="O2256" s="86"/>
    </row>
    <row r="2257" spans="1:15" ht="17">
      <c r="A2257" s="276"/>
      <c r="B2257" s="276"/>
      <c r="C2257" s="83" t="s">
        <v>3957</v>
      </c>
      <c r="D2257" s="83"/>
      <c r="E2257" s="84">
        <v>5</v>
      </c>
      <c r="F2257" s="84" t="s">
        <v>6213</v>
      </c>
      <c r="G2257" s="84" t="s">
        <v>6213</v>
      </c>
      <c r="H2257" s="84" t="s">
        <v>6213</v>
      </c>
      <c r="I2257" s="84" t="s">
        <v>6213</v>
      </c>
      <c r="J2257" s="85" t="s">
        <v>6213</v>
      </c>
      <c r="K2257" s="84">
        <v>3</v>
      </c>
      <c r="L2257" s="84">
        <v>0</v>
      </c>
      <c r="M2257" s="84">
        <v>1</v>
      </c>
      <c r="N2257" s="85">
        <v>1</v>
      </c>
      <c r="O2257" s="86"/>
    </row>
    <row r="2258" spans="1:15" ht="17">
      <c r="A2258" s="276"/>
      <c r="B2258" s="277"/>
      <c r="C2258" s="83" t="s">
        <v>3827</v>
      </c>
      <c r="D2258" s="83"/>
      <c r="E2258" s="84">
        <v>2</v>
      </c>
      <c r="F2258" s="84" t="s">
        <v>6213</v>
      </c>
      <c r="G2258" s="84">
        <v>2</v>
      </c>
      <c r="H2258" s="84" t="s">
        <v>6213</v>
      </c>
      <c r="I2258" s="84" t="s">
        <v>6213</v>
      </c>
      <c r="J2258" s="85" t="s">
        <v>6213</v>
      </c>
      <c r="K2258" s="84">
        <v>0</v>
      </c>
      <c r="L2258" s="84">
        <v>3</v>
      </c>
      <c r="M2258" s="84">
        <v>1</v>
      </c>
      <c r="N2258" s="85">
        <v>0</v>
      </c>
      <c r="O2258" s="86"/>
    </row>
    <row r="2259" spans="1:15" ht="17">
      <c r="A2259" s="276"/>
      <c r="B2259" s="275" t="s">
        <v>1963</v>
      </c>
      <c r="C2259" s="74"/>
      <c r="D2259" s="76"/>
      <c r="E2259" s="77">
        <v>5</v>
      </c>
      <c r="F2259" s="77">
        <v>1</v>
      </c>
      <c r="G2259" s="77">
        <v>1</v>
      </c>
      <c r="H2259" s="77" t="s">
        <v>6213</v>
      </c>
      <c r="I2259" s="77">
        <v>1</v>
      </c>
      <c r="J2259" s="78" t="s">
        <v>6213</v>
      </c>
      <c r="K2259" s="77"/>
      <c r="L2259" s="77"/>
      <c r="M2259" s="77"/>
      <c r="N2259" s="78"/>
      <c r="O2259" s="81"/>
    </row>
    <row r="2260" spans="1:15" ht="17">
      <c r="A2260" s="276"/>
      <c r="B2260" s="276"/>
      <c r="C2260" s="83" t="s">
        <v>3515</v>
      </c>
      <c r="D2260" s="83"/>
      <c r="E2260" s="84" t="s">
        <v>6213</v>
      </c>
      <c r="F2260" s="84" t="s">
        <v>6213</v>
      </c>
      <c r="G2260" s="84">
        <v>1</v>
      </c>
      <c r="H2260" s="84" t="s">
        <v>6213</v>
      </c>
      <c r="I2260" s="84" t="s">
        <v>6213</v>
      </c>
      <c r="J2260" s="85" t="s">
        <v>6213</v>
      </c>
      <c r="K2260" s="84">
        <v>1</v>
      </c>
      <c r="L2260" s="84">
        <v>0</v>
      </c>
      <c r="M2260" s="84">
        <v>0</v>
      </c>
      <c r="N2260" s="85">
        <v>0</v>
      </c>
      <c r="O2260" s="86"/>
    </row>
    <row r="2261" spans="1:15" ht="17">
      <c r="A2261" s="276"/>
      <c r="B2261" s="276"/>
      <c r="C2261" s="83" t="s">
        <v>6101</v>
      </c>
      <c r="D2261" s="83"/>
      <c r="E2261" s="84">
        <v>1</v>
      </c>
      <c r="F2261" s="84" t="s">
        <v>6213</v>
      </c>
      <c r="G2261" s="84" t="s">
        <v>6213</v>
      </c>
      <c r="H2261" s="84" t="s">
        <v>6213</v>
      </c>
      <c r="I2261" s="84" t="s">
        <v>6213</v>
      </c>
      <c r="J2261" s="85" t="s">
        <v>6213</v>
      </c>
      <c r="K2261" s="84">
        <v>0</v>
      </c>
      <c r="L2261" s="84">
        <v>0</v>
      </c>
      <c r="M2261" s="84">
        <v>0</v>
      </c>
      <c r="N2261" s="85">
        <v>1</v>
      </c>
      <c r="O2261" s="86"/>
    </row>
    <row r="2262" spans="1:15" ht="17">
      <c r="A2262" s="276"/>
      <c r="B2262" s="276"/>
      <c r="C2262" s="83" t="s">
        <v>3656</v>
      </c>
      <c r="D2262" s="83"/>
      <c r="E2262" s="84">
        <v>1</v>
      </c>
      <c r="F2262" s="84" t="s">
        <v>6213</v>
      </c>
      <c r="G2262" s="84" t="s">
        <v>6213</v>
      </c>
      <c r="H2262" s="84" t="s">
        <v>6213</v>
      </c>
      <c r="I2262" s="84" t="s">
        <v>6213</v>
      </c>
      <c r="J2262" s="85" t="s">
        <v>6213</v>
      </c>
      <c r="K2262" s="84">
        <v>0</v>
      </c>
      <c r="L2262" s="84">
        <v>1</v>
      </c>
      <c r="M2262" s="84">
        <v>0</v>
      </c>
      <c r="N2262" s="85">
        <v>0</v>
      </c>
      <c r="O2262" s="86"/>
    </row>
    <row r="2263" spans="1:15" ht="17">
      <c r="A2263" s="276"/>
      <c r="B2263" s="276"/>
      <c r="C2263" s="83" t="s">
        <v>6848</v>
      </c>
      <c r="D2263" s="83"/>
      <c r="E2263" s="84" t="s">
        <v>6213</v>
      </c>
      <c r="F2263" s="84" t="s">
        <v>6213</v>
      </c>
      <c r="G2263" s="84" t="s">
        <v>6213</v>
      </c>
      <c r="H2263" s="84" t="s">
        <v>6213</v>
      </c>
      <c r="I2263" s="84">
        <v>1</v>
      </c>
      <c r="J2263" s="85" t="s">
        <v>6213</v>
      </c>
      <c r="K2263" s="84">
        <v>0</v>
      </c>
      <c r="L2263" s="84">
        <v>1</v>
      </c>
      <c r="M2263" s="84">
        <v>0</v>
      </c>
      <c r="N2263" s="85">
        <v>0</v>
      </c>
      <c r="O2263" s="86"/>
    </row>
    <row r="2264" spans="1:15" ht="17">
      <c r="A2264" s="276"/>
      <c r="B2264" s="276"/>
      <c r="C2264" s="83" t="s">
        <v>6849</v>
      </c>
      <c r="D2264" s="83"/>
      <c r="E2264" s="84">
        <v>2</v>
      </c>
      <c r="F2264" s="84" t="s">
        <v>6213</v>
      </c>
      <c r="G2264" s="84" t="s">
        <v>6213</v>
      </c>
      <c r="H2264" s="84" t="s">
        <v>6213</v>
      </c>
      <c r="I2264" s="84" t="s">
        <v>6213</v>
      </c>
      <c r="J2264" s="85" t="s">
        <v>6213</v>
      </c>
      <c r="K2264" s="84">
        <v>0</v>
      </c>
      <c r="L2264" s="84">
        <v>1</v>
      </c>
      <c r="M2264" s="84">
        <v>0</v>
      </c>
      <c r="N2264" s="85">
        <v>1</v>
      </c>
      <c r="O2264" s="86"/>
    </row>
    <row r="2265" spans="1:15" ht="17">
      <c r="A2265" s="276"/>
      <c r="B2265" s="276"/>
      <c r="C2265" s="83" t="s">
        <v>6850</v>
      </c>
      <c r="D2265" s="83"/>
      <c r="E2265" s="84">
        <v>1</v>
      </c>
      <c r="F2265" s="84" t="s">
        <v>6213</v>
      </c>
      <c r="G2265" s="84" t="s">
        <v>6213</v>
      </c>
      <c r="H2265" s="84" t="s">
        <v>6213</v>
      </c>
      <c r="I2265" s="84" t="s">
        <v>6213</v>
      </c>
      <c r="J2265" s="85" t="s">
        <v>6213</v>
      </c>
      <c r="K2265" s="84">
        <v>0</v>
      </c>
      <c r="L2265" s="84">
        <v>0</v>
      </c>
      <c r="M2265" s="84">
        <v>0</v>
      </c>
      <c r="N2265" s="85">
        <v>1</v>
      </c>
      <c r="O2265" s="86"/>
    </row>
    <row r="2266" spans="1:15" ht="17">
      <c r="A2266" s="276"/>
      <c r="B2266" s="277"/>
      <c r="C2266" s="83" t="s">
        <v>6108</v>
      </c>
      <c r="D2266" s="83"/>
      <c r="E2266" s="84" t="s">
        <v>6213</v>
      </c>
      <c r="F2266" s="84">
        <v>1</v>
      </c>
      <c r="G2266" s="84" t="s">
        <v>6213</v>
      </c>
      <c r="H2266" s="84" t="s">
        <v>6213</v>
      </c>
      <c r="I2266" s="84" t="s">
        <v>6213</v>
      </c>
      <c r="J2266" s="85" t="s">
        <v>6213</v>
      </c>
      <c r="K2266" s="84">
        <v>0</v>
      </c>
      <c r="L2266" s="84">
        <v>0</v>
      </c>
      <c r="M2266" s="84">
        <v>0</v>
      </c>
      <c r="N2266" s="85">
        <v>1</v>
      </c>
      <c r="O2266" s="86"/>
    </row>
    <row r="2267" spans="1:15" ht="17">
      <c r="A2267" s="276"/>
      <c r="B2267" s="275" t="s">
        <v>2259</v>
      </c>
      <c r="C2267" s="74"/>
      <c r="D2267" s="76"/>
      <c r="E2267" s="77">
        <v>2</v>
      </c>
      <c r="F2267" s="77" t="s">
        <v>6213</v>
      </c>
      <c r="G2267" s="77" t="s">
        <v>6213</v>
      </c>
      <c r="H2267" s="77" t="s">
        <v>6213</v>
      </c>
      <c r="I2267" s="77" t="s">
        <v>6213</v>
      </c>
      <c r="J2267" s="78" t="s">
        <v>6213</v>
      </c>
      <c r="K2267" s="79"/>
      <c r="L2267" s="79"/>
      <c r="M2267" s="79"/>
      <c r="N2267" s="78"/>
      <c r="O2267" s="81"/>
    </row>
    <row r="2268" spans="1:15" ht="17">
      <c r="A2268" s="276"/>
      <c r="B2268" s="276"/>
      <c r="C2268" s="278" t="s">
        <v>3971</v>
      </c>
      <c r="D2268" s="83" t="s">
        <v>6851</v>
      </c>
      <c r="E2268" s="84">
        <v>1</v>
      </c>
      <c r="F2268" s="84" t="s">
        <v>6213</v>
      </c>
      <c r="G2268" s="84" t="s">
        <v>6213</v>
      </c>
      <c r="H2268" s="84" t="s">
        <v>6213</v>
      </c>
      <c r="I2268" s="84" t="s">
        <v>6213</v>
      </c>
      <c r="J2268" s="85" t="s">
        <v>6213</v>
      </c>
      <c r="K2268" s="84">
        <v>0</v>
      </c>
      <c r="L2268" s="84">
        <v>0</v>
      </c>
      <c r="M2268" s="84">
        <v>0</v>
      </c>
      <c r="N2268" s="85">
        <v>1</v>
      </c>
      <c r="O2268" s="86"/>
    </row>
    <row r="2269" spans="1:15" ht="17">
      <c r="A2269" s="277"/>
      <c r="B2269" s="277"/>
      <c r="C2269" s="280"/>
      <c r="D2269" s="83" t="s">
        <v>1959</v>
      </c>
      <c r="E2269" s="84">
        <v>1</v>
      </c>
      <c r="F2269" s="84" t="s">
        <v>6213</v>
      </c>
      <c r="G2269" s="84" t="s">
        <v>6213</v>
      </c>
      <c r="H2269" s="84" t="s">
        <v>6213</v>
      </c>
      <c r="I2269" s="84" t="s">
        <v>6213</v>
      </c>
      <c r="J2269" s="85" t="s">
        <v>6213</v>
      </c>
      <c r="K2269" s="84">
        <v>0</v>
      </c>
      <c r="L2269" s="84">
        <v>0</v>
      </c>
      <c r="M2269" s="84">
        <v>0</v>
      </c>
      <c r="N2269" s="85">
        <v>1</v>
      </c>
      <c r="O2269" s="86"/>
    </row>
    <row r="2270" spans="1:15" ht="17">
      <c r="A2270" s="282" t="s">
        <v>126</v>
      </c>
      <c r="B2270" s="285" t="s">
        <v>1904</v>
      </c>
      <c r="C2270" s="287"/>
      <c r="D2270" s="286"/>
      <c r="E2270" s="77">
        <v>20</v>
      </c>
      <c r="F2270" s="77">
        <v>12</v>
      </c>
      <c r="G2270" s="77">
        <v>6</v>
      </c>
      <c r="H2270" s="77">
        <v>1</v>
      </c>
      <c r="I2270" s="77" t="s">
        <v>6213</v>
      </c>
      <c r="J2270" s="78">
        <v>7</v>
      </c>
      <c r="K2270" s="77"/>
      <c r="L2270" s="77"/>
      <c r="M2270" s="77"/>
      <c r="N2270" s="78"/>
      <c r="O2270" s="81"/>
    </row>
    <row r="2271" spans="1:15" ht="17">
      <c r="A2271" s="283"/>
      <c r="B2271" s="282" t="s">
        <v>1905</v>
      </c>
      <c r="C2271" s="285"/>
      <c r="D2271" s="286"/>
      <c r="E2271" s="77">
        <v>14</v>
      </c>
      <c r="F2271" s="77">
        <v>6</v>
      </c>
      <c r="G2271" s="77">
        <v>4</v>
      </c>
      <c r="H2271" s="77">
        <v>1</v>
      </c>
      <c r="I2271" s="77" t="s">
        <v>6213</v>
      </c>
      <c r="J2271" s="78">
        <v>5</v>
      </c>
      <c r="K2271" s="77"/>
      <c r="L2271" s="77"/>
      <c r="M2271" s="77"/>
      <c r="N2271" s="78"/>
      <c r="O2271" s="81"/>
    </row>
    <row r="2272" spans="1:15" ht="17">
      <c r="A2272" s="283"/>
      <c r="B2272" s="283"/>
      <c r="C2272" s="83" t="s">
        <v>6852</v>
      </c>
      <c r="D2272" s="83"/>
      <c r="E2272" s="84">
        <v>3</v>
      </c>
      <c r="F2272" s="84" t="s">
        <v>6213</v>
      </c>
      <c r="G2272" s="84" t="s">
        <v>6213</v>
      </c>
      <c r="H2272" s="84" t="s">
        <v>6213</v>
      </c>
      <c r="I2272" s="84" t="s">
        <v>6213</v>
      </c>
      <c r="J2272" s="85" t="s">
        <v>6213</v>
      </c>
      <c r="K2272" s="84">
        <v>0</v>
      </c>
      <c r="L2272" s="84">
        <v>3</v>
      </c>
      <c r="M2272" s="84">
        <v>0</v>
      </c>
      <c r="N2272" s="85">
        <v>0</v>
      </c>
      <c r="O2272" s="86">
        <v>7450</v>
      </c>
    </row>
    <row r="2273" spans="1:15" ht="17">
      <c r="A2273" s="283"/>
      <c r="B2273" s="283"/>
      <c r="C2273" s="83" t="s">
        <v>3985</v>
      </c>
      <c r="D2273" s="83"/>
      <c r="E2273" s="84">
        <v>1</v>
      </c>
      <c r="F2273" s="84">
        <v>1</v>
      </c>
      <c r="G2273" s="84" t="s">
        <v>6213</v>
      </c>
      <c r="H2273" s="84" t="s">
        <v>6213</v>
      </c>
      <c r="I2273" s="84" t="s">
        <v>6213</v>
      </c>
      <c r="J2273" s="85">
        <v>1</v>
      </c>
      <c r="K2273" s="84">
        <v>0</v>
      </c>
      <c r="L2273" s="84">
        <v>1</v>
      </c>
      <c r="M2273" s="84">
        <v>0</v>
      </c>
      <c r="N2273" s="85">
        <v>2</v>
      </c>
      <c r="O2273" s="86">
        <v>79240</v>
      </c>
    </row>
    <row r="2274" spans="1:15" ht="17">
      <c r="A2274" s="283"/>
      <c r="B2274" s="283"/>
      <c r="C2274" s="83" t="s">
        <v>3987</v>
      </c>
      <c r="D2274" s="83"/>
      <c r="E2274" s="84" t="s">
        <v>6213</v>
      </c>
      <c r="F2274" s="84" t="s">
        <v>6213</v>
      </c>
      <c r="G2274" s="84" t="s">
        <v>6213</v>
      </c>
      <c r="H2274" s="84" t="s">
        <v>6213</v>
      </c>
      <c r="I2274" s="84" t="s">
        <v>6213</v>
      </c>
      <c r="J2274" s="85">
        <v>2</v>
      </c>
      <c r="K2274" s="84">
        <v>0</v>
      </c>
      <c r="L2274" s="84">
        <v>2</v>
      </c>
      <c r="M2274" s="84">
        <v>0</v>
      </c>
      <c r="N2274" s="85">
        <v>0</v>
      </c>
      <c r="O2274" s="86">
        <v>11218</v>
      </c>
    </row>
    <row r="2275" spans="1:15" ht="17">
      <c r="A2275" s="283"/>
      <c r="B2275" s="283"/>
      <c r="C2275" s="83" t="s">
        <v>6853</v>
      </c>
      <c r="D2275" s="83"/>
      <c r="E2275" s="84" t="s">
        <v>6213</v>
      </c>
      <c r="F2275" s="84" t="s">
        <v>6213</v>
      </c>
      <c r="G2275" s="84">
        <v>1</v>
      </c>
      <c r="H2275" s="84" t="s">
        <v>6213</v>
      </c>
      <c r="I2275" s="84" t="s">
        <v>6213</v>
      </c>
      <c r="J2275" s="85" t="s">
        <v>6213</v>
      </c>
      <c r="K2275" s="84">
        <v>0</v>
      </c>
      <c r="L2275" s="84">
        <v>0</v>
      </c>
      <c r="M2275" s="84">
        <v>0</v>
      </c>
      <c r="N2275" s="85">
        <v>1</v>
      </c>
      <c r="O2275" s="86">
        <v>21540</v>
      </c>
    </row>
    <row r="2276" spans="1:15" ht="17">
      <c r="A2276" s="283"/>
      <c r="B2276" s="283"/>
      <c r="C2276" s="83" t="s">
        <v>6854</v>
      </c>
      <c r="D2276" s="83"/>
      <c r="E2276" s="84" t="s">
        <v>6213</v>
      </c>
      <c r="F2276" s="84" t="s">
        <v>6213</v>
      </c>
      <c r="G2276" s="84" t="s">
        <v>6213</v>
      </c>
      <c r="H2276" s="84" t="s">
        <v>6213</v>
      </c>
      <c r="I2276" s="84" t="s">
        <v>6213</v>
      </c>
      <c r="J2276" s="85">
        <v>1</v>
      </c>
      <c r="K2276" s="84">
        <v>0</v>
      </c>
      <c r="L2276" s="84">
        <v>0</v>
      </c>
      <c r="M2276" s="84">
        <v>1</v>
      </c>
      <c r="N2276" s="85">
        <v>0</v>
      </c>
      <c r="O2276" s="86">
        <v>88309</v>
      </c>
    </row>
    <row r="2277" spans="1:15" ht="17">
      <c r="A2277" s="283"/>
      <c r="B2277" s="283"/>
      <c r="C2277" s="83" t="s">
        <v>2012</v>
      </c>
      <c r="D2277" s="83"/>
      <c r="E2277" s="84">
        <v>1</v>
      </c>
      <c r="F2277" s="84" t="s">
        <v>6213</v>
      </c>
      <c r="G2277" s="84" t="s">
        <v>6213</v>
      </c>
      <c r="H2277" s="84" t="s">
        <v>6213</v>
      </c>
      <c r="I2277" s="84" t="s">
        <v>6213</v>
      </c>
      <c r="J2277" s="85" t="s">
        <v>6213</v>
      </c>
      <c r="K2277" s="84">
        <v>0</v>
      </c>
      <c r="L2277" s="84">
        <v>0</v>
      </c>
      <c r="M2277" s="84">
        <v>1</v>
      </c>
      <c r="N2277" s="85">
        <v>0</v>
      </c>
      <c r="O2277" s="86">
        <v>5335</v>
      </c>
    </row>
    <row r="2278" spans="1:15" ht="17">
      <c r="A2278" s="283"/>
      <c r="B2278" s="283"/>
      <c r="C2278" s="83" t="s">
        <v>6855</v>
      </c>
      <c r="D2278" s="83"/>
      <c r="E2278" s="84" t="s">
        <v>6213</v>
      </c>
      <c r="F2278" s="84" t="s">
        <v>6213</v>
      </c>
      <c r="G2278" s="84" t="s">
        <v>6213</v>
      </c>
      <c r="H2278" s="84" t="s">
        <v>6213</v>
      </c>
      <c r="I2278" s="84" t="s">
        <v>6213</v>
      </c>
      <c r="J2278" s="85">
        <v>1</v>
      </c>
      <c r="K2278" s="84">
        <v>1</v>
      </c>
      <c r="L2278" s="84">
        <v>0</v>
      </c>
      <c r="M2278" s="84">
        <v>0</v>
      </c>
      <c r="N2278" s="85">
        <v>0</v>
      </c>
      <c r="O2278" s="86">
        <v>8291</v>
      </c>
    </row>
    <row r="2279" spans="1:15" ht="17">
      <c r="A2279" s="283"/>
      <c r="B2279" s="283"/>
      <c r="C2279" s="83" t="s">
        <v>3138</v>
      </c>
      <c r="D2279" s="83"/>
      <c r="E2279" s="84">
        <v>2</v>
      </c>
      <c r="F2279" s="84" t="s">
        <v>6213</v>
      </c>
      <c r="G2279" s="84" t="s">
        <v>6213</v>
      </c>
      <c r="H2279" s="84" t="s">
        <v>6213</v>
      </c>
      <c r="I2279" s="84" t="s">
        <v>6213</v>
      </c>
      <c r="J2279" s="85" t="s">
        <v>6213</v>
      </c>
      <c r="K2279" s="84">
        <v>0</v>
      </c>
      <c r="L2279" s="84">
        <v>1</v>
      </c>
      <c r="M2279" s="84">
        <v>1</v>
      </c>
      <c r="N2279" s="85">
        <v>0</v>
      </c>
      <c r="O2279" s="86">
        <v>7359</v>
      </c>
    </row>
    <row r="2280" spans="1:15" ht="17">
      <c r="A2280" s="283"/>
      <c r="B2280" s="283"/>
      <c r="C2280" s="83" t="s">
        <v>2845</v>
      </c>
      <c r="D2280" s="83"/>
      <c r="E2280" s="84" t="s">
        <v>6213</v>
      </c>
      <c r="F2280" s="84">
        <v>1</v>
      </c>
      <c r="G2280" s="84" t="s">
        <v>6213</v>
      </c>
      <c r="H2280" s="84" t="s">
        <v>6213</v>
      </c>
      <c r="I2280" s="84" t="s">
        <v>6213</v>
      </c>
      <c r="J2280" s="85" t="s">
        <v>6213</v>
      </c>
      <c r="K2280" s="84">
        <v>1</v>
      </c>
      <c r="L2280" s="84">
        <v>0</v>
      </c>
      <c r="M2280" s="84">
        <v>0</v>
      </c>
      <c r="N2280" s="85">
        <v>0</v>
      </c>
      <c r="O2280" s="86">
        <v>8902</v>
      </c>
    </row>
    <row r="2281" spans="1:15" ht="19">
      <c r="A2281" s="283"/>
      <c r="B2281" s="283"/>
      <c r="C2281" s="83" t="s">
        <v>7435</v>
      </c>
      <c r="D2281" s="83"/>
      <c r="E2281" s="84">
        <v>1</v>
      </c>
      <c r="F2281" s="84" t="s">
        <v>6213</v>
      </c>
      <c r="G2281" s="84">
        <v>2</v>
      </c>
      <c r="H2281" s="84" t="s">
        <v>6213</v>
      </c>
      <c r="I2281" s="84" t="s">
        <v>6213</v>
      </c>
      <c r="J2281" s="85" t="s">
        <v>6213</v>
      </c>
      <c r="K2281" s="84">
        <v>0</v>
      </c>
      <c r="L2281" s="84">
        <v>1</v>
      </c>
      <c r="M2281" s="84">
        <v>1</v>
      </c>
      <c r="N2281" s="85">
        <v>0</v>
      </c>
      <c r="O2281" s="86">
        <v>202187</v>
      </c>
    </row>
    <row r="2282" spans="1:15" ht="17">
      <c r="A2282" s="283"/>
      <c r="B2282" s="283"/>
      <c r="C2282" s="83" t="s">
        <v>3993</v>
      </c>
      <c r="D2282" s="83"/>
      <c r="E2282" s="84">
        <v>1</v>
      </c>
      <c r="F2282" s="84" t="s">
        <v>6213</v>
      </c>
      <c r="G2282" s="84" t="s">
        <v>6213</v>
      </c>
      <c r="H2282" s="84" t="s">
        <v>6213</v>
      </c>
      <c r="I2282" s="84" t="s">
        <v>6213</v>
      </c>
      <c r="J2282" s="85" t="s">
        <v>6213</v>
      </c>
      <c r="K2282" s="84">
        <v>0</v>
      </c>
      <c r="L2282" s="84">
        <v>0</v>
      </c>
      <c r="M2282" s="84">
        <v>0</v>
      </c>
      <c r="N2282" s="85">
        <v>1</v>
      </c>
      <c r="O2282" s="86">
        <v>33728</v>
      </c>
    </row>
    <row r="2283" spans="1:15" ht="17">
      <c r="A2283" s="283"/>
      <c r="B2283" s="283"/>
      <c r="C2283" s="83" t="s">
        <v>3994</v>
      </c>
      <c r="D2283" s="83"/>
      <c r="E2283" s="84" t="s">
        <v>6213</v>
      </c>
      <c r="F2283" s="84">
        <v>2</v>
      </c>
      <c r="G2283" s="84" t="s">
        <v>6213</v>
      </c>
      <c r="H2283" s="84" t="s">
        <v>6213</v>
      </c>
      <c r="I2283" s="84" t="s">
        <v>6213</v>
      </c>
      <c r="J2283" s="85" t="s">
        <v>6213</v>
      </c>
      <c r="K2283" s="84">
        <v>0</v>
      </c>
      <c r="L2283" s="84">
        <v>2</v>
      </c>
      <c r="M2283" s="84">
        <v>0</v>
      </c>
      <c r="N2283" s="85">
        <v>0</v>
      </c>
      <c r="O2283" s="86">
        <v>5387</v>
      </c>
    </row>
    <row r="2284" spans="1:15" ht="19">
      <c r="A2284" s="283"/>
      <c r="B2284" s="283"/>
      <c r="C2284" s="83" t="s">
        <v>7436</v>
      </c>
      <c r="D2284" s="83"/>
      <c r="E2284" s="84">
        <v>3</v>
      </c>
      <c r="F2284" s="84">
        <v>1</v>
      </c>
      <c r="G2284" s="84" t="s">
        <v>6213</v>
      </c>
      <c r="H2284" s="84" t="s">
        <v>6213</v>
      </c>
      <c r="I2284" s="84" t="s">
        <v>6213</v>
      </c>
      <c r="J2284" s="85" t="s">
        <v>6213</v>
      </c>
      <c r="K2284" s="84" t="s">
        <v>4218</v>
      </c>
      <c r="L2284" s="84" t="s">
        <v>4218</v>
      </c>
      <c r="M2284" s="84">
        <v>1</v>
      </c>
      <c r="N2284" s="85">
        <v>2</v>
      </c>
      <c r="O2284" s="86">
        <v>36527</v>
      </c>
    </row>
    <row r="2285" spans="1:15" ht="17">
      <c r="A2285" s="283"/>
      <c r="B2285" s="283"/>
      <c r="C2285" s="83" t="s">
        <v>131</v>
      </c>
      <c r="D2285" s="83"/>
      <c r="E2285" s="84" t="s">
        <v>6213</v>
      </c>
      <c r="F2285" s="84" t="s">
        <v>6213</v>
      </c>
      <c r="G2285" s="84">
        <v>1</v>
      </c>
      <c r="H2285" s="84" t="s">
        <v>6213</v>
      </c>
      <c r="I2285" s="84" t="s">
        <v>6213</v>
      </c>
      <c r="J2285" s="85" t="s">
        <v>6213</v>
      </c>
      <c r="K2285" s="84">
        <v>0</v>
      </c>
      <c r="L2285" s="84">
        <v>0</v>
      </c>
      <c r="M2285" s="84">
        <v>0</v>
      </c>
      <c r="N2285" s="85">
        <v>1</v>
      </c>
      <c r="O2285" s="86">
        <v>30622</v>
      </c>
    </row>
    <row r="2286" spans="1:15" ht="17">
      <c r="A2286" s="283"/>
      <c r="B2286" s="284"/>
      <c r="C2286" s="83" t="s">
        <v>3998</v>
      </c>
      <c r="D2286" s="83"/>
      <c r="E2286" s="84">
        <v>2</v>
      </c>
      <c r="F2286" s="84">
        <v>1</v>
      </c>
      <c r="G2286" s="84" t="s">
        <v>6213</v>
      </c>
      <c r="H2286" s="84">
        <v>1</v>
      </c>
      <c r="I2286" s="84" t="s">
        <v>6213</v>
      </c>
      <c r="J2286" s="85" t="s">
        <v>6213</v>
      </c>
      <c r="K2286" s="84">
        <v>1</v>
      </c>
      <c r="L2286" s="84">
        <v>1</v>
      </c>
      <c r="M2286" s="84">
        <v>2</v>
      </c>
      <c r="N2286" s="85">
        <v>0</v>
      </c>
      <c r="O2286" s="86">
        <v>135887</v>
      </c>
    </row>
    <row r="2287" spans="1:15" ht="17">
      <c r="A2287" s="283"/>
      <c r="B2287" s="282" t="s">
        <v>1951</v>
      </c>
      <c r="C2287" s="285"/>
      <c r="D2287" s="286"/>
      <c r="E2287" s="77" t="s">
        <v>6213</v>
      </c>
      <c r="F2287" s="77" t="s">
        <v>6213</v>
      </c>
      <c r="G2287" s="77">
        <v>1</v>
      </c>
      <c r="H2287" s="77" t="s">
        <v>6213</v>
      </c>
      <c r="I2287" s="77" t="s">
        <v>6213</v>
      </c>
      <c r="J2287" s="78" t="s">
        <v>6213</v>
      </c>
      <c r="K2287" s="79"/>
      <c r="L2287" s="77"/>
      <c r="M2287" s="79"/>
      <c r="N2287" s="80"/>
      <c r="O2287" s="81"/>
    </row>
    <row r="2288" spans="1:15" ht="17">
      <c r="A2288" s="283"/>
      <c r="B2288" s="284"/>
      <c r="C2288" s="83" t="s">
        <v>6856</v>
      </c>
      <c r="D2288" s="83"/>
      <c r="E2288" s="84" t="s">
        <v>6213</v>
      </c>
      <c r="F2288" s="84" t="s">
        <v>6213</v>
      </c>
      <c r="G2288" s="84">
        <v>1</v>
      </c>
      <c r="H2288" s="84" t="s">
        <v>6213</v>
      </c>
      <c r="I2288" s="84" t="s">
        <v>6213</v>
      </c>
      <c r="J2288" s="85" t="s">
        <v>6213</v>
      </c>
      <c r="K2288" s="84">
        <v>0</v>
      </c>
      <c r="L2288" s="84">
        <v>1</v>
      </c>
      <c r="M2288" s="84">
        <v>0</v>
      </c>
      <c r="N2288" s="85">
        <v>0</v>
      </c>
      <c r="O2288" s="86">
        <v>12263</v>
      </c>
    </row>
    <row r="2289" spans="1:15" ht="17">
      <c r="A2289" s="283"/>
      <c r="B2289" s="282" t="s">
        <v>1955</v>
      </c>
      <c r="C2289" s="285"/>
      <c r="D2289" s="286"/>
      <c r="E2289" s="77">
        <v>1</v>
      </c>
      <c r="F2289" s="77">
        <v>4</v>
      </c>
      <c r="G2289" s="77" t="s">
        <v>6213</v>
      </c>
      <c r="H2289" s="77" t="s">
        <v>6213</v>
      </c>
      <c r="I2289" s="77" t="s">
        <v>6213</v>
      </c>
      <c r="J2289" s="78">
        <v>2</v>
      </c>
      <c r="K2289" s="79"/>
      <c r="L2289" s="77"/>
      <c r="M2289" s="79"/>
      <c r="N2289" s="78"/>
      <c r="O2289" s="81"/>
    </row>
    <row r="2290" spans="1:15" ht="17">
      <c r="A2290" s="283"/>
      <c r="B2290" s="283"/>
      <c r="C2290" s="83" t="s">
        <v>2067</v>
      </c>
      <c r="D2290" s="83"/>
      <c r="E2290" s="84">
        <v>1</v>
      </c>
      <c r="F2290" s="84" t="s">
        <v>6213</v>
      </c>
      <c r="G2290" s="84" t="s">
        <v>6213</v>
      </c>
      <c r="H2290" s="84" t="s">
        <v>6213</v>
      </c>
      <c r="I2290" s="84" t="s">
        <v>6213</v>
      </c>
      <c r="J2290" s="85" t="s">
        <v>6213</v>
      </c>
      <c r="K2290" s="84">
        <v>0</v>
      </c>
      <c r="L2290" s="84">
        <v>0</v>
      </c>
      <c r="M2290" s="84">
        <v>0</v>
      </c>
      <c r="N2290" s="85">
        <v>1</v>
      </c>
      <c r="O2290" s="86"/>
    </row>
    <row r="2291" spans="1:15" ht="17">
      <c r="A2291" s="283"/>
      <c r="B2291" s="283"/>
      <c r="C2291" s="83" t="s">
        <v>4002</v>
      </c>
      <c r="D2291" s="83"/>
      <c r="E2291" s="84" t="s">
        <v>6213</v>
      </c>
      <c r="F2291" s="84">
        <v>2</v>
      </c>
      <c r="G2291" s="84" t="s">
        <v>6213</v>
      </c>
      <c r="H2291" s="84" t="s">
        <v>6213</v>
      </c>
      <c r="I2291" s="84" t="s">
        <v>6213</v>
      </c>
      <c r="J2291" s="85">
        <v>2</v>
      </c>
      <c r="K2291" s="84" t="s">
        <v>4218</v>
      </c>
      <c r="L2291" s="84" t="s">
        <v>4218</v>
      </c>
      <c r="M2291" s="84">
        <v>0</v>
      </c>
      <c r="N2291" s="85">
        <v>4</v>
      </c>
      <c r="O2291" s="86"/>
    </row>
    <row r="2292" spans="1:15" ht="17">
      <c r="A2292" s="283"/>
      <c r="B2292" s="284"/>
      <c r="C2292" s="83" t="s">
        <v>6857</v>
      </c>
      <c r="D2292" s="83"/>
      <c r="E2292" s="84" t="s">
        <v>6213</v>
      </c>
      <c r="F2292" s="84">
        <v>2</v>
      </c>
      <c r="G2292" s="84" t="s">
        <v>6213</v>
      </c>
      <c r="H2292" s="84" t="s">
        <v>6213</v>
      </c>
      <c r="I2292" s="84" t="s">
        <v>6213</v>
      </c>
      <c r="J2292" s="85" t="s">
        <v>6213</v>
      </c>
      <c r="K2292" s="84">
        <v>0</v>
      </c>
      <c r="L2292" s="84">
        <v>1</v>
      </c>
      <c r="M2292" s="84">
        <v>0</v>
      </c>
      <c r="N2292" s="85">
        <v>1</v>
      </c>
      <c r="O2292" s="86"/>
    </row>
    <row r="2293" spans="1:15" ht="17">
      <c r="A2293" s="283"/>
      <c r="B2293" s="282" t="s">
        <v>1963</v>
      </c>
      <c r="C2293" s="285"/>
      <c r="D2293" s="286"/>
      <c r="E2293" s="77" t="s">
        <v>6213</v>
      </c>
      <c r="F2293" s="77">
        <v>1</v>
      </c>
      <c r="G2293" s="77" t="s">
        <v>6213</v>
      </c>
      <c r="H2293" s="77" t="s">
        <v>6213</v>
      </c>
      <c r="I2293" s="77" t="s">
        <v>6213</v>
      </c>
      <c r="J2293" s="78" t="s">
        <v>6213</v>
      </c>
      <c r="K2293" s="79"/>
      <c r="L2293" s="77"/>
      <c r="M2293" s="79"/>
      <c r="N2293" s="78"/>
      <c r="O2293" s="81"/>
    </row>
    <row r="2294" spans="1:15" ht="17">
      <c r="A2294" s="283"/>
      <c r="B2294" s="284"/>
      <c r="C2294" s="83" t="s">
        <v>6858</v>
      </c>
      <c r="D2294" s="83"/>
      <c r="E2294" s="84" t="s">
        <v>6213</v>
      </c>
      <c r="F2294" s="84">
        <v>1</v>
      </c>
      <c r="G2294" s="84" t="s">
        <v>6213</v>
      </c>
      <c r="H2294" s="84" t="s">
        <v>6213</v>
      </c>
      <c r="I2294" s="84" t="s">
        <v>6213</v>
      </c>
      <c r="J2294" s="85" t="s">
        <v>6213</v>
      </c>
      <c r="K2294" s="84">
        <v>0</v>
      </c>
      <c r="L2294" s="84">
        <v>1</v>
      </c>
      <c r="M2294" s="84">
        <v>0</v>
      </c>
      <c r="N2294" s="85">
        <v>0</v>
      </c>
      <c r="O2294" s="86"/>
    </row>
    <row r="2295" spans="1:15" ht="17">
      <c r="A2295" s="283"/>
      <c r="B2295" s="282" t="s">
        <v>2255</v>
      </c>
      <c r="C2295" s="74"/>
      <c r="D2295" s="76"/>
      <c r="E2295" s="77">
        <v>1</v>
      </c>
      <c r="F2295" s="77" t="s">
        <v>6213</v>
      </c>
      <c r="G2295" s="77" t="s">
        <v>6213</v>
      </c>
      <c r="H2295" s="77" t="s">
        <v>6213</v>
      </c>
      <c r="I2295" s="77" t="s">
        <v>6213</v>
      </c>
      <c r="J2295" s="78" t="s">
        <v>6213</v>
      </c>
      <c r="K2295" s="79"/>
      <c r="L2295" s="77"/>
      <c r="M2295" s="79"/>
      <c r="N2295" s="80"/>
      <c r="O2295" s="81"/>
    </row>
    <row r="2296" spans="1:15" ht="17">
      <c r="A2296" s="283"/>
      <c r="B2296" s="284"/>
      <c r="C2296" s="83" t="s">
        <v>6859</v>
      </c>
      <c r="D2296" s="83"/>
      <c r="E2296" s="84">
        <v>1</v>
      </c>
      <c r="F2296" s="84" t="s">
        <v>6213</v>
      </c>
      <c r="G2296" s="84" t="s">
        <v>6213</v>
      </c>
      <c r="H2296" s="84" t="s">
        <v>6213</v>
      </c>
      <c r="I2296" s="84" t="s">
        <v>6213</v>
      </c>
      <c r="J2296" s="85" t="s">
        <v>6213</v>
      </c>
      <c r="K2296" s="84">
        <v>0</v>
      </c>
      <c r="L2296" s="84">
        <v>1</v>
      </c>
      <c r="M2296" s="84">
        <v>0</v>
      </c>
      <c r="N2296" s="85">
        <v>0</v>
      </c>
      <c r="O2296" s="86"/>
    </row>
    <row r="2297" spans="1:15" ht="17">
      <c r="A2297" s="283"/>
      <c r="B2297" s="282" t="s">
        <v>2259</v>
      </c>
      <c r="C2297" s="285"/>
      <c r="D2297" s="286"/>
      <c r="E2297" s="77">
        <v>4</v>
      </c>
      <c r="F2297" s="77">
        <v>1</v>
      </c>
      <c r="G2297" s="77">
        <v>1</v>
      </c>
      <c r="H2297" s="77" t="s">
        <v>6213</v>
      </c>
      <c r="I2297" s="77" t="s">
        <v>6213</v>
      </c>
      <c r="J2297" s="78" t="s">
        <v>6213</v>
      </c>
      <c r="K2297" s="77"/>
      <c r="L2297" s="77"/>
      <c r="M2297" s="79"/>
      <c r="N2297" s="78"/>
      <c r="O2297" s="81"/>
    </row>
    <row r="2298" spans="1:15" ht="17">
      <c r="A2298" s="283"/>
      <c r="B2298" s="283"/>
      <c r="C2298" s="83" t="s">
        <v>6860</v>
      </c>
      <c r="D2298" s="83"/>
      <c r="E2298" s="84">
        <v>2</v>
      </c>
      <c r="F2298" s="84" t="s">
        <v>6213</v>
      </c>
      <c r="G2298" s="84" t="s">
        <v>6213</v>
      </c>
      <c r="H2298" s="84" t="s">
        <v>6213</v>
      </c>
      <c r="I2298" s="84" t="s">
        <v>6213</v>
      </c>
      <c r="J2298" s="85" t="s">
        <v>6213</v>
      </c>
      <c r="K2298" s="84">
        <v>0</v>
      </c>
      <c r="L2298" s="84">
        <v>2</v>
      </c>
      <c r="M2298" s="84">
        <v>0</v>
      </c>
      <c r="N2298" s="85">
        <v>0</v>
      </c>
      <c r="O2298" s="86"/>
    </row>
    <row r="2299" spans="1:15" ht="17">
      <c r="A2299" s="284"/>
      <c r="B2299" s="284"/>
      <c r="C2299" s="83" t="s">
        <v>4008</v>
      </c>
      <c r="D2299" s="83"/>
      <c r="E2299" s="84">
        <v>2</v>
      </c>
      <c r="F2299" s="84">
        <v>1</v>
      </c>
      <c r="G2299" s="84">
        <v>1</v>
      </c>
      <c r="H2299" s="84" t="s">
        <v>6213</v>
      </c>
      <c r="I2299" s="84" t="s">
        <v>6213</v>
      </c>
      <c r="J2299" s="85" t="s">
        <v>6213</v>
      </c>
      <c r="K2299" s="84">
        <v>1</v>
      </c>
      <c r="L2299" s="84">
        <v>2</v>
      </c>
      <c r="M2299" s="84">
        <v>0</v>
      </c>
      <c r="N2299" s="85">
        <v>1</v>
      </c>
      <c r="O2299" s="86"/>
    </row>
    <row r="2300" spans="1:15" ht="17">
      <c r="A2300" s="282" t="s">
        <v>128</v>
      </c>
      <c r="B2300" s="285" t="s">
        <v>1904</v>
      </c>
      <c r="C2300" s="287"/>
      <c r="D2300" s="286"/>
      <c r="E2300" s="77">
        <v>42</v>
      </c>
      <c r="F2300" s="77">
        <v>9</v>
      </c>
      <c r="G2300" s="77">
        <v>6</v>
      </c>
      <c r="H2300" s="77">
        <v>3</v>
      </c>
      <c r="I2300" s="77" t="s">
        <v>6213</v>
      </c>
      <c r="J2300" s="78" t="s">
        <v>6213</v>
      </c>
      <c r="K2300" s="77"/>
      <c r="L2300" s="77"/>
      <c r="M2300" s="77"/>
      <c r="N2300" s="78"/>
      <c r="O2300" s="81"/>
    </row>
    <row r="2301" spans="1:15" ht="17">
      <c r="A2301" s="283"/>
      <c r="B2301" s="282" t="s">
        <v>1905</v>
      </c>
      <c r="C2301" s="285"/>
      <c r="D2301" s="286"/>
      <c r="E2301" s="77">
        <v>24</v>
      </c>
      <c r="F2301" s="77">
        <v>7</v>
      </c>
      <c r="G2301" s="77">
        <v>5</v>
      </c>
      <c r="H2301" s="77">
        <v>3</v>
      </c>
      <c r="I2301" s="77" t="s">
        <v>6213</v>
      </c>
      <c r="J2301" s="78" t="s">
        <v>6213</v>
      </c>
      <c r="K2301" s="77"/>
      <c r="L2301" s="77"/>
      <c r="M2301" s="77"/>
      <c r="N2301" s="78"/>
      <c r="O2301" s="81"/>
    </row>
    <row r="2302" spans="1:15" ht="17">
      <c r="A2302" s="283"/>
      <c r="B2302" s="283"/>
      <c r="C2302" s="83" t="s">
        <v>2803</v>
      </c>
      <c r="D2302" s="83"/>
      <c r="E2302" s="84">
        <v>1</v>
      </c>
      <c r="F2302" s="84">
        <v>1</v>
      </c>
      <c r="G2302" s="84" t="s">
        <v>6213</v>
      </c>
      <c r="H2302" s="84" t="s">
        <v>6213</v>
      </c>
      <c r="I2302" s="84" t="s">
        <v>6213</v>
      </c>
      <c r="J2302" s="85" t="s">
        <v>6213</v>
      </c>
      <c r="K2302" s="84">
        <v>0</v>
      </c>
      <c r="L2302" s="84">
        <v>0</v>
      </c>
      <c r="M2302" s="84">
        <v>1</v>
      </c>
      <c r="N2302" s="85">
        <v>1</v>
      </c>
      <c r="O2302" s="86">
        <v>8471</v>
      </c>
    </row>
    <row r="2303" spans="1:15" ht="17">
      <c r="A2303" s="283"/>
      <c r="B2303" s="283"/>
      <c r="C2303" s="83" t="s">
        <v>6861</v>
      </c>
      <c r="D2303" s="83"/>
      <c r="E2303" s="84" t="s">
        <v>6213</v>
      </c>
      <c r="F2303" s="84" t="s">
        <v>6213</v>
      </c>
      <c r="G2303" s="84" t="s">
        <v>6213</v>
      </c>
      <c r="H2303" s="84">
        <v>1</v>
      </c>
      <c r="I2303" s="84" t="s">
        <v>6213</v>
      </c>
      <c r="J2303" s="85" t="s">
        <v>6213</v>
      </c>
      <c r="K2303" s="84">
        <v>0</v>
      </c>
      <c r="L2303" s="84">
        <v>0</v>
      </c>
      <c r="M2303" s="84">
        <v>0</v>
      </c>
      <c r="N2303" s="85">
        <v>1</v>
      </c>
      <c r="O2303" s="86">
        <v>2946</v>
      </c>
    </row>
    <row r="2304" spans="1:15" ht="17">
      <c r="A2304" s="283"/>
      <c r="B2304" s="283"/>
      <c r="C2304" s="83" t="s">
        <v>4012</v>
      </c>
      <c r="D2304" s="83"/>
      <c r="E2304" s="84">
        <v>1</v>
      </c>
      <c r="F2304" s="84" t="s">
        <v>6213</v>
      </c>
      <c r="G2304" s="84">
        <v>1</v>
      </c>
      <c r="H2304" s="84" t="s">
        <v>6213</v>
      </c>
      <c r="I2304" s="84" t="s">
        <v>6213</v>
      </c>
      <c r="J2304" s="85" t="s">
        <v>6213</v>
      </c>
      <c r="K2304" s="84">
        <v>0</v>
      </c>
      <c r="L2304" s="84">
        <v>0</v>
      </c>
      <c r="M2304" s="84">
        <v>1</v>
      </c>
      <c r="N2304" s="85">
        <v>1</v>
      </c>
      <c r="O2304" s="86">
        <v>42862</v>
      </c>
    </row>
    <row r="2305" spans="1:15" ht="17">
      <c r="A2305" s="283"/>
      <c r="B2305" s="283"/>
      <c r="C2305" s="83" t="s">
        <v>4013</v>
      </c>
      <c r="D2305" s="83"/>
      <c r="E2305" s="84" t="s">
        <v>6213</v>
      </c>
      <c r="F2305" s="84" t="s">
        <v>6213</v>
      </c>
      <c r="G2305" s="84">
        <v>1</v>
      </c>
      <c r="H2305" s="84" t="s">
        <v>6213</v>
      </c>
      <c r="I2305" s="84" t="s">
        <v>6213</v>
      </c>
      <c r="J2305" s="85" t="s">
        <v>6213</v>
      </c>
      <c r="K2305" s="84">
        <v>0</v>
      </c>
      <c r="L2305" s="84">
        <v>0</v>
      </c>
      <c r="M2305" s="84">
        <v>1</v>
      </c>
      <c r="N2305" s="85">
        <v>0</v>
      </c>
      <c r="O2305" s="86">
        <v>17129</v>
      </c>
    </row>
    <row r="2306" spans="1:15" ht="17">
      <c r="A2306" s="283"/>
      <c r="B2306" s="283"/>
      <c r="C2306" s="83" t="s">
        <v>5470</v>
      </c>
      <c r="D2306" s="83"/>
      <c r="E2306" s="84" t="s">
        <v>6213</v>
      </c>
      <c r="F2306" s="84">
        <v>1</v>
      </c>
      <c r="G2306" s="84" t="s">
        <v>6213</v>
      </c>
      <c r="H2306" s="84" t="s">
        <v>6213</v>
      </c>
      <c r="I2306" s="84" t="s">
        <v>6213</v>
      </c>
      <c r="J2306" s="85" t="s">
        <v>6213</v>
      </c>
      <c r="K2306" s="84">
        <v>0</v>
      </c>
      <c r="L2306" s="84">
        <v>0</v>
      </c>
      <c r="M2306" s="84">
        <v>1</v>
      </c>
      <c r="N2306" s="85">
        <v>0</v>
      </c>
      <c r="O2306" s="86">
        <v>1052</v>
      </c>
    </row>
    <row r="2307" spans="1:15" ht="17">
      <c r="A2307" s="283"/>
      <c r="B2307" s="283"/>
      <c r="C2307" s="83" t="s">
        <v>6127</v>
      </c>
      <c r="D2307" s="83"/>
      <c r="E2307" s="84">
        <v>2</v>
      </c>
      <c r="F2307" s="84" t="s">
        <v>6213</v>
      </c>
      <c r="G2307" s="84" t="s">
        <v>6213</v>
      </c>
      <c r="H2307" s="84" t="s">
        <v>6213</v>
      </c>
      <c r="I2307" s="84" t="s">
        <v>6213</v>
      </c>
      <c r="J2307" s="85" t="s">
        <v>6213</v>
      </c>
      <c r="K2307" s="84">
        <v>0</v>
      </c>
      <c r="L2307" s="84">
        <v>0</v>
      </c>
      <c r="M2307" s="84">
        <v>1</v>
      </c>
      <c r="N2307" s="85">
        <v>1</v>
      </c>
      <c r="O2307" s="86">
        <v>22156</v>
      </c>
    </row>
    <row r="2308" spans="1:15" ht="17">
      <c r="A2308" s="283"/>
      <c r="B2308" s="283"/>
      <c r="C2308" s="83" t="s">
        <v>4014</v>
      </c>
      <c r="D2308" s="83"/>
      <c r="E2308" s="84" t="s">
        <v>6213</v>
      </c>
      <c r="F2308" s="84">
        <v>2</v>
      </c>
      <c r="G2308" s="84">
        <v>1</v>
      </c>
      <c r="H2308" s="84" t="s">
        <v>6213</v>
      </c>
      <c r="I2308" s="84" t="s">
        <v>6213</v>
      </c>
      <c r="J2308" s="85" t="s">
        <v>6213</v>
      </c>
      <c r="K2308" s="84">
        <v>1</v>
      </c>
      <c r="L2308" s="84">
        <v>1</v>
      </c>
      <c r="M2308" s="84">
        <v>0</v>
      </c>
      <c r="N2308" s="85">
        <v>1</v>
      </c>
      <c r="O2308" s="86">
        <v>9515</v>
      </c>
    </row>
    <row r="2309" spans="1:15" ht="17">
      <c r="A2309" s="283"/>
      <c r="B2309" s="283"/>
      <c r="C2309" s="83" t="s">
        <v>2341</v>
      </c>
      <c r="D2309" s="83"/>
      <c r="E2309" s="84">
        <v>2</v>
      </c>
      <c r="F2309" s="84" t="s">
        <v>6213</v>
      </c>
      <c r="G2309" s="84" t="s">
        <v>6213</v>
      </c>
      <c r="H2309" s="84" t="s">
        <v>6213</v>
      </c>
      <c r="I2309" s="84" t="s">
        <v>6213</v>
      </c>
      <c r="J2309" s="85" t="s">
        <v>6213</v>
      </c>
      <c r="K2309" s="84">
        <v>0</v>
      </c>
      <c r="L2309" s="84">
        <v>0</v>
      </c>
      <c r="M2309" s="84">
        <v>1</v>
      </c>
      <c r="N2309" s="85">
        <v>1</v>
      </c>
      <c r="O2309" s="86">
        <v>4206</v>
      </c>
    </row>
    <row r="2310" spans="1:15" ht="17">
      <c r="A2310" s="283"/>
      <c r="B2310" s="283"/>
      <c r="C2310" s="83" t="s">
        <v>2343</v>
      </c>
      <c r="D2310" s="83"/>
      <c r="E2310" s="84">
        <v>5</v>
      </c>
      <c r="F2310" s="84" t="s">
        <v>6213</v>
      </c>
      <c r="G2310" s="84" t="s">
        <v>6213</v>
      </c>
      <c r="H2310" s="84" t="s">
        <v>6213</v>
      </c>
      <c r="I2310" s="84" t="s">
        <v>6213</v>
      </c>
      <c r="J2310" s="85" t="s">
        <v>6213</v>
      </c>
      <c r="K2310" s="84">
        <v>0</v>
      </c>
      <c r="L2310" s="84">
        <v>0</v>
      </c>
      <c r="M2310" s="84">
        <v>3</v>
      </c>
      <c r="N2310" s="85">
        <v>2</v>
      </c>
      <c r="O2310" s="86">
        <v>8813</v>
      </c>
    </row>
    <row r="2311" spans="1:15" ht="17">
      <c r="A2311" s="283"/>
      <c r="B2311" s="283"/>
      <c r="C2311" s="83" t="s">
        <v>4082</v>
      </c>
      <c r="D2311" s="83"/>
      <c r="E2311" s="84">
        <v>2</v>
      </c>
      <c r="F2311" s="84" t="s">
        <v>6213</v>
      </c>
      <c r="G2311" s="84" t="s">
        <v>6213</v>
      </c>
      <c r="H2311" s="84">
        <v>1</v>
      </c>
      <c r="I2311" s="84" t="s">
        <v>6213</v>
      </c>
      <c r="J2311" s="85" t="s">
        <v>6213</v>
      </c>
      <c r="K2311" s="84">
        <v>0</v>
      </c>
      <c r="L2311" s="84">
        <v>1</v>
      </c>
      <c r="M2311" s="84">
        <v>2</v>
      </c>
      <c r="N2311" s="85">
        <v>0</v>
      </c>
      <c r="O2311" s="86">
        <v>10882</v>
      </c>
    </row>
    <row r="2312" spans="1:15" ht="17">
      <c r="A2312" s="283"/>
      <c r="B2312" s="283"/>
      <c r="C2312" s="83" t="s">
        <v>6129</v>
      </c>
      <c r="D2312" s="83"/>
      <c r="E2312" s="84">
        <v>1</v>
      </c>
      <c r="F2312" s="84">
        <v>1</v>
      </c>
      <c r="G2312" s="84" t="s">
        <v>6213</v>
      </c>
      <c r="H2312" s="84" t="s">
        <v>6213</v>
      </c>
      <c r="I2312" s="84" t="s">
        <v>6213</v>
      </c>
      <c r="J2312" s="85" t="s">
        <v>6213</v>
      </c>
      <c r="K2312" s="84">
        <v>0</v>
      </c>
      <c r="L2312" s="84">
        <v>1</v>
      </c>
      <c r="M2312" s="84">
        <v>1</v>
      </c>
      <c r="N2312" s="85">
        <v>0</v>
      </c>
      <c r="O2312" s="86">
        <v>7321</v>
      </c>
    </row>
    <row r="2313" spans="1:15" ht="17">
      <c r="A2313" s="283"/>
      <c r="B2313" s="283"/>
      <c r="C2313" s="83" t="s">
        <v>3812</v>
      </c>
      <c r="D2313" s="83"/>
      <c r="E2313" s="84">
        <v>2</v>
      </c>
      <c r="F2313" s="84" t="s">
        <v>6213</v>
      </c>
      <c r="G2313" s="84" t="s">
        <v>6213</v>
      </c>
      <c r="H2313" s="84" t="s">
        <v>6213</v>
      </c>
      <c r="I2313" s="84" t="s">
        <v>6213</v>
      </c>
      <c r="J2313" s="85" t="s">
        <v>6213</v>
      </c>
      <c r="K2313" s="84">
        <v>0</v>
      </c>
      <c r="L2313" s="84">
        <v>0</v>
      </c>
      <c r="M2313" s="84">
        <v>2</v>
      </c>
      <c r="N2313" s="85">
        <v>0</v>
      </c>
      <c r="O2313" s="86">
        <v>5532</v>
      </c>
    </row>
    <row r="2314" spans="1:15" ht="17">
      <c r="A2314" s="283"/>
      <c r="B2314" s="283"/>
      <c r="C2314" s="83" t="s">
        <v>2348</v>
      </c>
      <c r="D2314" s="83"/>
      <c r="E2314" s="84">
        <v>1</v>
      </c>
      <c r="F2314" s="84" t="s">
        <v>6213</v>
      </c>
      <c r="G2314" s="84" t="s">
        <v>6213</v>
      </c>
      <c r="H2314" s="84" t="s">
        <v>6213</v>
      </c>
      <c r="I2314" s="84" t="s">
        <v>6213</v>
      </c>
      <c r="J2314" s="85" t="s">
        <v>6213</v>
      </c>
      <c r="K2314" s="84">
        <v>0</v>
      </c>
      <c r="L2314" s="84">
        <v>0</v>
      </c>
      <c r="M2314" s="84">
        <v>1</v>
      </c>
      <c r="N2314" s="85">
        <v>0</v>
      </c>
      <c r="O2314" s="86">
        <v>3409</v>
      </c>
    </row>
    <row r="2315" spans="1:15" ht="17">
      <c r="A2315" s="283"/>
      <c r="B2315" s="283"/>
      <c r="C2315" s="83" t="s">
        <v>2844</v>
      </c>
      <c r="D2315" s="83"/>
      <c r="E2315" s="84">
        <v>1</v>
      </c>
      <c r="F2315" s="84" t="s">
        <v>6213</v>
      </c>
      <c r="G2315" s="84" t="s">
        <v>6213</v>
      </c>
      <c r="H2315" s="84" t="s">
        <v>6213</v>
      </c>
      <c r="I2315" s="84" t="s">
        <v>6213</v>
      </c>
      <c r="J2315" s="85" t="s">
        <v>6213</v>
      </c>
      <c r="K2315" s="84">
        <v>1</v>
      </c>
      <c r="L2315" s="84">
        <v>0</v>
      </c>
      <c r="M2315" s="84">
        <v>0</v>
      </c>
      <c r="N2315" s="85">
        <v>0</v>
      </c>
      <c r="O2315" s="86">
        <v>14930</v>
      </c>
    </row>
    <row r="2316" spans="1:15" ht="17">
      <c r="A2316" s="283"/>
      <c r="B2316" s="283"/>
      <c r="C2316" s="83" t="s">
        <v>4015</v>
      </c>
      <c r="D2316" s="83"/>
      <c r="E2316" s="84">
        <v>2</v>
      </c>
      <c r="F2316" s="84">
        <v>1</v>
      </c>
      <c r="G2316" s="84">
        <v>1</v>
      </c>
      <c r="H2316" s="84" t="s">
        <v>6213</v>
      </c>
      <c r="I2316" s="84" t="s">
        <v>6213</v>
      </c>
      <c r="J2316" s="85" t="s">
        <v>6213</v>
      </c>
      <c r="K2316" s="84">
        <v>0</v>
      </c>
      <c r="L2316" s="84">
        <v>1</v>
      </c>
      <c r="M2316" s="84">
        <v>0</v>
      </c>
      <c r="N2316" s="85">
        <v>3</v>
      </c>
      <c r="O2316" s="86">
        <v>19690</v>
      </c>
    </row>
    <row r="2317" spans="1:15" ht="17">
      <c r="A2317" s="283"/>
      <c r="B2317" s="283"/>
      <c r="C2317" s="83" t="s">
        <v>4016</v>
      </c>
      <c r="D2317" s="83"/>
      <c r="E2317" s="84">
        <v>1</v>
      </c>
      <c r="F2317" s="84">
        <v>1</v>
      </c>
      <c r="G2317" s="84">
        <v>1</v>
      </c>
      <c r="H2317" s="84">
        <v>1</v>
      </c>
      <c r="I2317" s="84" t="s">
        <v>6213</v>
      </c>
      <c r="J2317" s="85" t="s">
        <v>6213</v>
      </c>
      <c r="K2317" s="84">
        <v>1</v>
      </c>
      <c r="L2317" s="84">
        <v>1</v>
      </c>
      <c r="M2317" s="84">
        <v>1</v>
      </c>
      <c r="N2317" s="85">
        <v>1</v>
      </c>
      <c r="O2317" s="86">
        <v>6788</v>
      </c>
    </row>
    <row r="2318" spans="1:15" ht="17">
      <c r="A2318" s="283"/>
      <c r="B2318" s="283"/>
      <c r="C2318" s="83" t="s">
        <v>4018</v>
      </c>
      <c r="D2318" s="83"/>
      <c r="E2318" s="84">
        <v>1</v>
      </c>
      <c r="F2318" s="84" t="s">
        <v>6213</v>
      </c>
      <c r="G2318" s="84" t="s">
        <v>6213</v>
      </c>
      <c r="H2318" s="84" t="s">
        <v>6213</v>
      </c>
      <c r="I2318" s="84" t="s">
        <v>6213</v>
      </c>
      <c r="J2318" s="85" t="s">
        <v>6213</v>
      </c>
      <c r="K2318" s="84">
        <v>0</v>
      </c>
      <c r="L2318" s="84">
        <v>0</v>
      </c>
      <c r="M2318" s="84">
        <v>1</v>
      </c>
      <c r="N2318" s="85">
        <v>0</v>
      </c>
      <c r="O2318" s="86">
        <v>4444</v>
      </c>
    </row>
    <row r="2319" spans="1:15" ht="17">
      <c r="A2319" s="283"/>
      <c r="B2319" s="284"/>
      <c r="C2319" s="83" t="s">
        <v>4019</v>
      </c>
      <c r="D2319" s="83"/>
      <c r="E2319" s="84">
        <v>2</v>
      </c>
      <c r="F2319" s="84" t="s">
        <v>6213</v>
      </c>
      <c r="G2319" s="84" t="s">
        <v>6213</v>
      </c>
      <c r="H2319" s="84" t="s">
        <v>6213</v>
      </c>
      <c r="I2319" s="84" t="s">
        <v>6213</v>
      </c>
      <c r="J2319" s="85" t="s">
        <v>6213</v>
      </c>
      <c r="K2319" s="84">
        <v>0</v>
      </c>
      <c r="L2319" s="84">
        <v>0</v>
      </c>
      <c r="M2319" s="84">
        <v>0</v>
      </c>
      <c r="N2319" s="85">
        <v>2</v>
      </c>
      <c r="O2319" s="86">
        <v>7341</v>
      </c>
    </row>
    <row r="2320" spans="1:15" ht="17">
      <c r="A2320" s="283"/>
      <c r="B2320" s="282" t="s">
        <v>1951</v>
      </c>
      <c r="C2320" s="285"/>
      <c r="D2320" s="286"/>
      <c r="E2320" s="77">
        <v>2</v>
      </c>
      <c r="F2320" s="77" t="s">
        <v>6213</v>
      </c>
      <c r="G2320" s="77" t="s">
        <v>6213</v>
      </c>
      <c r="H2320" s="77" t="s">
        <v>6213</v>
      </c>
      <c r="I2320" s="77" t="s">
        <v>6213</v>
      </c>
      <c r="J2320" s="78" t="s">
        <v>6213</v>
      </c>
      <c r="K2320" s="77"/>
      <c r="L2320" s="79"/>
      <c r="M2320" s="77"/>
      <c r="N2320" s="80"/>
      <c r="O2320" s="81"/>
    </row>
    <row r="2321" spans="1:15" ht="17">
      <c r="A2321" s="283"/>
      <c r="B2321" s="284"/>
      <c r="C2321" s="83" t="s">
        <v>4020</v>
      </c>
      <c r="D2321" s="83"/>
      <c r="E2321" s="84">
        <v>2</v>
      </c>
      <c r="F2321" s="84" t="s">
        <v>6213</v>
      </c>
      <c r="G2321" s="84" t="s">
        <v>6213</v>
      </c>
      <c r="H2321" s="84" t="s">
        <v>6213</v>
      </c>
      <c r="I2321" s="84" t="s">
        <v>6213</v>
      </c>
      <c r="J2321" s="85" t="s">
        <v>6213</v>
      </c>
      <c r="K2321" s="84">
        <v>1</v>
      </c>
      <c r="L2321" s="84">
        <v>0</v>
      </c>
      <c r="M2321" s="84">
        <v>1</v>
      </c>
      <c r="N2321" s="85">
        <v>0</v>
      </c>
      <c r="O2321" s="86">
        <v>15698</v>
      </c>
    </row>
    <row r="2322" spans="1:15" ht="17">
      <c r="A2322" s="283"/>
      <c r="B2322" s="282" t="s">
        <v>1955</v>
      </c>
      <c r="C2322" s="74"/>
      <c r="D2322" s="76"/>
      <c r="E2322" s="77">
        <v>1</v>
      </c>
      <c r="F2322" s="77" t="s">
        <v>6213</v>
      </c>
      <c r="G2322" s="77" t="s">
        <v>6213</v>
      </c>
      <c r="H2322" s="77" t="s">
        <v>6213</v>
      </c>
      <c r="I2322" s="77" t="s">
        <v>6213</v>
      </c>
      <c r="J2322" s="78" t="s">
        <v>6213</v>
      </c>
      <c r="K2322" s="79"/>
      <c r="L2322" s="77"/>
      <c r="M2322" s="79"/>
      <c r="N2322" s="80"/>
      <c r="O2322" s="81"/>
    </row>
    <row r="2323" spans="1:15" ht="17">
      <c r="A2323" s="283"/>
      <c r="B2323" s="284"/>
      <c r="C2323" s="83" t="s">
        <v>6862</v>
      </c>
      <c r="D2323" s="83"/>
      <c r="E2323" s="84">
        <v>1</v>
      </c>
      <c r="F2323" s="84" t="s">
        <v>6213</v>
      </c>
      <c r="G2323" s="84" t="s">
        <v>6213</v>
      </c>
      <c r="H2323" s="84" t="s">
        <v>6213</v>
      </c>
      <c r="I2323" s="84" t="s">
        <v>6213</v>
      </c>
      <c r="J2323" s="85" t="s">
        <v>6213</v>
      </c>
      <c r="K2323" s="84">
        <v>0</v>
      </c>
      <c r="L2323" s="84">
        <v>1</v>
      </c>
      <c r="M2323" s="84">
        <v>0</v>
      </c>
      <c r="N2323" s="85">
        <v>0</v>
      </c>
      <c r="O2323" s="86"/>
    </row>
    <row r="2324" spans="1:15" ht="17">
      <c r="A2324" s="283"/>
      <c r="B2324" s="282" t="s">
        <v>1963</v>
      </c>
      <c r="C2324" s="285"/>
      <c r="D2324" s="286"/>
      <c r="E2324" s="77">
        <v>5</v>
      </c>
      <c r="F2324" s="77" t="s">
        <v>6213</v>
      </c>
      <c r="G2324" s="77" t="s">
        <v>6213</v>
      </c>
      <c r="H2324" s="77" t="s">
        <v>6213</v>
      </c>
      <c r="I2324" s="77" t="s">
        <v>6213</v>
      </c>
      <c r="J2324" s="78" t="s">
        <v>6213</v>
      </c>
      <c r="K2324" s="79"/>
      <c r="L2324" s="77"/>
      <c r="M2324" s="77"/>
      <c r="N2324" s="80"/>
      <c r="O2324" s="81"/>
    </row>
    <row r="2325" spans="1:15" ht="17">
      <c r="A2325" s="283"/>
      <c r="B2325" s="283"/>
      <c r="C2325" s="83" t="s">
        <v>4021</v>
      </c>
      <c r="D2325" s="83"/>
      <c r="E2325" s="84">
        <v>2</v>
      </c>
      <c r="F2325" s="84" t="s">
        <v>6213</v>
      </c>
      <c r="G2325" s="84" t="s">
        <v>6213</v>
      </c>
      <c r="H2325" s="84" t="s">
        <v>6213</v>
      </c>
      <c r="I2325" s="84" t="s">
        <v>6213</v>
      </c>
      <c r="J2325" s="85" t="s">
        <v>6213</v>
      </c>
      <c r="K2325" s="84">
        <v>0</v>
      </c>
      <c r="L2325" s="84">
        <v>1</v>
      </c>
      <c r="M2325" s="84">
        <v>1</v>
      </c>
      <c r="N2325" s="85">
        <v>0</v>
      </c>
      <c r="O2325" s="86"/>
    </row>
    <row r="2326" spans="1:15" ht="17">
      <c r="A2326" s="283"/>
      <c r="B2326" s="283"/>
      <c r="C2326" s="83" t="s">
        <v>2844</v>
      </c>
      <c r="D2326" s="83"/>
      <c r="E2326" s="84">
        <v>1</v>
      </c>
      <c r="F2326" s="84" t="s">
        <v>6213</v>
      </c>
      <c r="G2326" s="84" t="s">
        <v>6213</v>
      </c>
      <c r="H2326" s="84" t="s">
        <v>6213</v>
      </c>
      <c r="I2326" s="84" t="s">
        <v>6213</v>
      </c>
      <c r="J2326" s="85" t="s">
        <v>6213</v>
      </c>
      <c r="K2326" s="84">
        <v>0</v>
      </c>
      <c r="L2326" s="84">
        <v>0</v>
      </c>
      <c r="M2326" s="84">
        <v>1</v>
      </c>
      <c r="N2326" s="85">
        <v>0</v>
      </c>
      <c r="O2326" s="86"/>
    </row>
    <row r="2327" spans="1:15" ht="17">
      <c r="A2327" s="283"/>
      <c r="B2327" s="284"/>
      <c r="C2327" s="83" t="s">
        <v>2759</v>
      </c>
      <c r="D2327" s="83"/>
      <c r="E2327" s="84">
        <v>2</v>
      </c>
      <c r="F2327" s="84" t="s">
        <v>6213</v>
      </c>
      <c r="G2327" s="84" t="s">
        <v>6213</v>
      </c>
      <c r="H2327" s="84" t="s">
        <v>6213</v>
      </c>
      <c r="I2327" s="84" t="s">
        <v>6213</v>
      </c>
      <c r="J2327" s="85" t="s">
        <v>6213</v>
      </c>
      <c r="K2327" s="84">
        <v>0</v>
      </c>
      <c r="L2327" s="84">
        <v>0</v>
      </c>
      <c r="M2327" s="84">
        <v>2</v>
      </c>
      <c r="N2327" s="85">
        <v>0</v>
      </c>
      <c r="O2327" s="86"/>
    </row>
    <row r="2328" spans="1:15" ht="17">
      <c r="A2328" s="283"/>
      <c r="B2328" s="282" t="s">
        <v>2255</v>
      </c>
      <c r="C2328" s="285"/>
      <c r="D2328" s="286"/>
      <c r="E2328" s="77">
        <v>10</v>
      </c>
      <c r="F2328" s="77">
        <v>2</v>
      </c>
      <c r="G2328" s="77">
        <v>1</v>
      </c>
      <c r="H2328" s="77" t="s">
        <v>6213</v>
      </c>
      <c r="I2328" s="77" t="s">
        <v>6213</v>
      </c>
      <c r="J2328" s="78" t="s">
        <v>6213</v>
      </c>
      <c r="K2328" s="77"/>
      <c r="L2328" s="77"/>
      <c r="M2328" s="77"/>
      <c r="N2328" s="78"/>
      <c r="O2328" s="81"/>
    </row>
    <row r="2329" spans="1:15" ht="17">
      <c r="A2329" s="283"/>
      <c r="B2329" s="283"/>
      <c r="C2329" s="288" t="s">
        <v>2366</v>
      </c>
      <c r="D2329" s="83" t="s">
        <v>2346</v>
      </c>
      <c r="E2329" s="84">
        <v>1</v>
      </c>
      <c r="F2329" s="84">
        <v>2</v>
      </c>
      <c r="G2329" s="84" t="s">
        <v>6213</v>
      </c>
      <c r="H2329" s="84" t="s">
        <v>6213</v>
      </c>
      <c r="I2329" s="84" t="s">
        <v>6213</v>
      </c>
      <c r="J2329" s="85" t="s">
        <v>6213</v>
      </c>
      <c r="K2329" s="84">
        <v>1</v>
      </c>
      <c r="L2329" s="84">
        <v>0</v>
      </c>
      <c r="M2329" s="84">
        <v>0</v>
      </c>
      <c r="N2329" s="85">
        <v>2</v>
      </c>
      <c r="O2329" s="86"/>
    </row>
    <row r="2330" spans="1:15" ht="17">
      <c r="A2330" s="283"/>
      <c r="B2330" s="283"/>
      <c r="C2330" s="290"/>
      <c r="D2330" s="83" t="s">
        <v>2844</v>
      </c>
      <c r="E2330" s="84">
        <v>1</v>
      </c>
      <c r="F2330" s="84" t="s">
        <v>6213</v>
      </c>
      <c r="G2330" s="84" t="s">
        <v>6213</v>
      </c>
      <c r="H2330" s="84" t="s">
        <v>6213</v>
      </c>
      <c r="I2330" s="84" t="s">
        <v>6213</v>
      </c>
      <c r="J2330" s="85" t="s">
        <v>6213</v>
      </c>
      <c r="K2330" s="84">
        <v>0</v>
      </c>
      <c r="L2330" s="84">
        <v>0</v>
      </c>
      <c r="M2330" s="84">
        <v>1</v>
      </c>
      <c r="N2330" s="85">
        <v>0</v>
      </c>
      <c r="O2330" s="86"/>
    </row>
    <row r="2331" spans="1:15" ht="17">
      <c r="A2331" s="283"/>
      <c r="B2331" s="283"/>
      <c r="C2331" s="290"/>
      <c r="D2331" s="83" t="s">
        <v>4016</v>
      </c>
      <c r="E2331" s="84">
        <v>1</v>
      </c>
      <c r="F2331" s="84" t="s">
        <v>6213</v>
      </c>
      <c r="G2331" s="84" t="s">
        <v>6213</v>
      </c>
      <c r="H2331" s="84" t="s">
        <v>6213</v>
      </c>
      <c r="I2331" s="84" t="s">
        <v>6213</v>
      </c>
      <c r="J2331" s="85" t="s">
        <v>6213</v>
      </c>
      <c r="K2331" s="84">
        <v>0</v>
      </c>
      <c r="L2331" s="84">
        <v>0</v>
      </c>
      <c r="M2331" s="84">
        <v>1</v>
      </c>
      <c r="N2331" s="85">
        <v>0</v>
      </c>
      <c r="O2331" s="86"/>
    </row>
    <row r="2332" spans="1:15" ht="17">
      <c r="A2332" s="283"/>
      <c r="B2332" s="283"/>
      <c r="C2332" s="290"/>
      <c r="D2332" s="83" t="s">
        <v>2313</v>
      </c>
      <c r="E2332" s="84">
        <v>4</v>
      </c>
      <c r="F2332" s="84" t="s">
        <v>6213</v>
      </c>
      <c r="G2332" s="84" t="s">
        <v>6213</v>
      </c>
      <c r="H2332" s="84" t="s">
        <v>6213</v>
      </c>
      <c r="I2332" s="84" t="s">
        <v>6213</v>
      </c>
      <c r="J2332" s="85" t="s">
        <v>6213</v>
      </c>
      <c r="K2332" s="84">
        <v>0</v>
      </c>
      <c r="L2332" s="84">
        <v>0</v>
      </c>
      <c r="M2332" s="84">
        <v>4</v>
      </c>
      <c r="N2332" s="85">
        <v>0</v>
      </c>
      <c r="O2332" s="86"/>
    </row>
    <row r="2333" spans="1:15" ht="17">
      <c r="A2333" s="284"/>
      <c r="B2333" s="284"/>
      <c r="C2333" s="289"/>
      <c r="D2333" s="83" t="s">
        <v>5891</v>
      </c>
      <c r="E2333" s="84">
        <v>3</v>
      </c>
      <c r="F2333" s="84" t="s">
        <v>6213</v>
      </c>
      <c r="G2333" s="84">
        <v>1</v>
      </c>
      <c r="H2333" s="84" t="s">
        <v>6213</v>
      </c>
      <c r="I2333" s="84" t="s">
        <v>6213</v>
      </c>
      <c r="J2333" s="85" t="s">
        <v>6213</v>
      </c>
      <c r="K2333" s="84">
        <v>0</v>
      </c>
      <c r="L2333" s="84">
        <v>0</v>
      </c>
      <c r="M2333" s="84">
        <v>3</v>
      </c>
      <c r="N2333" s="85">
        <v>1</v>
      </c>
      <c r="O2333" s="86"/>
    </row>
    <row r="2334" spans="1:15" ht="17">
      <c r="A2334" s="282" t="s">
        <v>130</v>
      </c>
      <c r="B2334" s="285" t="s">
        <v>1904</v>
      </c>
      <c r="C2334" s="287"/>
      <c r="D2334" s="286"/>
      <c r="E2334" s="77">
        <v>123</v>
      </c>
      <c r="F2334" s="77">
        <v>22</v>
      </c>
      <c r="G2334" s="77">
        <v>23</v>
      </c>
      <c r="H2334" s="77">
        <v>1</v>
      </c>
      <c r="I2334" s="77" t="s">
        <v>6213</v>
      </c>
      <c r="J2334" s="78">
        <v>1</v>
      </c>
      <c r="K2334" s="77"/>
      <c r="L2334" s="77"/>
      <c r="M2334" s="77"/>
      <c r="N2334" s="78"/>
      <c r="O2334" s="81"/>
    </row>
    <row r="2335" spans="1:15" ht="17">
      <c r="A2335" s="283"/>
      <c r="B2335" s="282" t="s">
        <v>1905</v>
      </c>
      <c r="C2335" s="285"/>
      <c r="D2335" s="286"/>
      <c r="E2335" s="77">
        <v>44</v>
      </c>
      <c r="F2335" s="77">
        <v>8</v>
      </c>
      <c r="G2335" s="77">
        <v>9</v>
      </c>
      <c r="H2335" s="77">
        <v>1</v>
      </c>
      <c r="I2335" s="77" t="s">
        <v>6213</v>
      </c>
      <c r="J2335" s="78" t="s">
        <v>6213</v>
      </c>
      <c r="K2335" s="77"/>
      <c r="L2335" s="77"/>
      <c r="M2335" s="77"/>
      <c r="N2335" s="78"/>
      <c r="O2335" s="81"/>
    </row>
    <row r="2336" spans="1:15" ht="17">
      <c r="A2336" s="283"/>
      <c r="B2336" s="283"/>
      <c r="C2336" s="83" t="s">
        <v>2665</v>
      </c>
      <c r="D2336" s="83"/>
      <c r="E2336" s="84" t="s">
        <v>6213</v>
      </c>
      <c r="F2336" s="84">
        <v>1</v>
      </c>
      <c r="G2336" s="84">
        <v>1</v>
      </c>
      <c r="H2336" s="84" t="s">
        <v>6213</v>
      </c>
      <c r="I2336" s="84" t="s">
        <v>6213</v>
      </c>
      <c r="J2336" s="85" t="s">
        <v>6213</v>
      </c>
      <c r="K2336" s="84">
        <v>0</v>
      </c>
      <c r="L2336" s="84">
        <v>1</v>
      </c>
      <c r="M2336" s="84">
        <v>0</v>
      </c>
      <c r="N2336" s="85">
        <v>1</v>
      </c>
      <c r="O2336" s="86">
        <v>161525</v>
      </c>
    </row>
    <row r="2337" spans="1:15" ht="17">
      <c r="A2337" s="283"/>
      <c r="B2337" s="283"/>
      <c r="C2337" s="83" t="s">
        <v>2804</v>
      </c>
      <c r="D2337" s="83"/>
      <c r="E2337" s="84">
        <v>1</v>
      </c>
      <c r="F2337" s="84" t="s">
        <v>6213</v>
      </c>
      <c r="G2337" s="84" t="s">
        <v>6213</v>
      </c>
      <c r="H2337" s="84" t="s">
        <v>6213</v>
      </c>
      <c r="I2337" s="84" t="s">
        <v>6213</v>
      </c>
      <c r="J2337" s="85" t="s">
        <v>6213</v>
      </c>
      <c r="K2337" s="84">
        <v>0</v>
      </c>
      <c r="L2337" s="84">
        <v>1</v>
      </c>
      <c r="M2337" s="84">
        <v>0</v>
      </c>
      <c r="N2337" s="85">
        <v>0</v>
      </c>
      <c r="O2337" s="86">
        <v>6601</v>
      </c>
    </row>
    <row r="2338" spans="1:15" ht="17">
      <c r="A2338" s="283"/>
      <c r="B2338" s="283"/>
      <c r="C2338" s="83" t="s">
        <v>2536</v>
      </c>
      <c r="D2338" s="83"/>
      <c r="E2338" s="84" t="s">
        <v>6213</v>
      </c>
      <c r="F2338" s="84">
        <v>1</v>
      </c>
      <c r="G2338" s="84" t="s">
        <v>6213</v>
      </c>
      <c r="H2338" s="84" t="s">
        <v>6213</v>
      </c>
      <c r="I2338" s="84" t="s">
        <v>6213</v>
      </c>
      <c r="J2338" s="85" t="s">
        <v>6213</v>
      </c>
      <c r="K2338" s="84">
        <v>0</v>
      </c>
      <c r="L2338" s="84">
        <v>0</v>
      </c>
      <c r="M2338" s="84">
        <v>1</v>
      </c>
      <c r="N2338" s="85">
        <v>0</v>
      </c>
      <c r="O2338" s="86">
        <v>16640</v>
      </c>
    </row>
    <row r="2339" spans="1:15" ht="17">
      <c r="A2339" s="283"/>
      <c r="B2339" s="283"/>
      <c r="C2339" s="83" t="s">
        <v>4027</v>
      </c>
      <c r="D2339" s="83"/>
      <c r="E2339" s="84">
        <v>2</v>
      </c>
      <c r="F2339" s="84" t="s">
        <v>6213</v>
      </c>
      <c r="G2339" s="84" t="s">
        <v>6213</v>
      </c>
      <c r="H2339" s="84" t="s">
        <v>6213</v>
      </c>
      <c r="I2339" s="84" t="s">
        <v>6213</v>
      </c>
      <c r="J2339" s="85" t="s">
        <v>6213</v>
      </c>
      <c r="K2339" s="84">
        <v>0</v>
      </c>
      <c r="L2339" s="84">
        <v>1</v>
      </c>
      <c r="M2339" s="84">
        <v>0</v>
      </c>
      <c r="N2339" s="85">
        <v>1</v>
      </c>
      <c r="O2339" s="86">
        <v>247118</v>
      </c>
    </row>
    <row r="2340" spans="1:15" ht="17">
      <c r="A2340" s="283"/>
      <c r="B2340" s="283"/>
      <c r="C2340" s="83" t="s">
        <v>6863</v>
      </c>
      <c r="D2340" s="83"/>
      <c r="E2340" s="84">
        <v>1</v>
      </c>
      <c r="F2340" s="84" t="s">
        <v>6213</v>
      </c>
      <c r="G2340" s="84" t="s">
        <v>6213</v>
      </c>
      <c r="H2340" s="84" t="s">
        <v>6213</v>
      </c>
      <c r="I2340" s="84" t="s">
        <v>6213</v>
      </c>
      <c r="J2340" s="85" t="s">
        <v>6213</v>
      </c>
      <c r="K2340" s="84">
        <v>0</v>
      </c>
      <c r="L2340" s="84">
        <v>0</v>
      </c>
      <c r="M2340" s="84">
        <v>0</v>
      </c>
      <c r="N2340" s="85">
        <v>1</v>
      </c>
      <c r="O2340" s="86">
        <v>22643</v>
      </c>
    </row>
    <row r="2341" spans="1:15" ht="17">
      <c r="A2341" s="283"/>
      <c r="B2341" s="283"/>
      <c r="C2341" s="83" t="s">
        <v>6864</v>
      </c>
      <c r="D2341" s="83"/>
      <c r="E2341" s="84">
        <v>1</v>
      </c>
      <c r="F2341" s="84" t="s">
        <v>6213</v>
      </c>
      <c r="G2341" s="84" t="s">
        <v>6213</v>
      </c>
      <c r="H2341" s="84" t="s">
        <v>6213</v>
      </c>
      <c r="I2341" s="84" t="s">
        <v>6213</v>
      </c>
      <c r="J2341" s="85" t="s">
        <v>6213</v>
      </c>
      <c r="K2341" s="84">
        <v>0</v>
      </c>
      <c r="L2341" s="84">
        <v>0</v>
      </c>
      <c r="M2341" s="84">
        <v>1</v>
      </c>
      <c r="N2341" s="85">
        <v>0</v>
      </c>
      <c r="O2341" s="86">
        <v>15387</v>
      </c>
    </row>
    <row r="2342" spans="1:15" ht="17">
      <c r="A2342" s="283"/>
      <c r="B2342" s="283"/>
      <c r="C2342" s="83" t="s">
        <v>3175</v>
      </c>
      <c r="D2342" s="83"/>
      <c r="E2342" s="84">
        <v>1</v>
      </c>
      <c r="F2342" s="84" t="s">
        <v>6213</v>
      </c>
      <c r="G2342" s="84" t="s">
        <v>6213</v>
      </c>
      <c r="H2342" s="84" t="s">
        <v>6213</v>
      </c>
      <c r="I2342" s="84" t="s">
        <v>6213</v>
      </c>
      <c r="J2342" s="85" t="s">
        <v>6213</v>
      </c>
      <c r="K2342" s="84">
        <v>0</v>
      </c>
      <c r="L2342" s="84">
        <v>0</v>
      </c>
      <c r="M2342" s="84">
        <v>0</v>
      </c>
      <c r="N2342" s="85">
        <v>1</v>
      </c>
      <c r="O2342" s="86">
        <v>134082</v>
      </c>
    </row>
    <row r="2343" spans="1:15" ht="17">
      <c r="A2343" s="283"/>
      <c r="B2343" s="283"/>
      <c r="C2343" s="83" t="s">
        <v>4030</v>
      </c>
      <c r="D2343" s="83"/>
      <c r="E2343" s="84" t="s">
        <v>6213</v>
      </c>
      <c r="F2343" s="84" t="s">
        <v>6213</v>
      </c>
      <c r="G2343" s="84">
        <v>1</v>
      </c>
      <c r="H2343" s="84" t="s">
        <v>6213</v>
      </c>
      <c r="I2343" s="84" t="s">
        <v>6213</v>
      </c>
      <c r="J2343" s="85" t="s">
        <v>6213</v>
      </c>
      <c r="K2343" s="84">
        <v>1</v>
      </c>
      <c r="L2343" s="84">
        <v>0</v>
      </c>
      <c r="M2343" s="84">
        <v>0</v>
      </c>
      <c r="N2343" s="85">
        <v>0</v>
      </c>
      <c r="O2343" s="86">
        <v>53442</v>
      </c>
    </row>
    <row r="2344" spans="1:15" ht="17">
      <c r="A2344" s="283"/>
      <c r="B2344" s="283"/>
      <c r="C2344" s="83" t="s">
        <v>6865</v>
      </c>
      <c r="D2344" s="83"/>
      <c r="E2344" s="84">
        <v>1</v>
      </c>
      <c r="F2344" s="84" t="s">
        <v>6213</v>
      </c>
      <c r="G2344" s="84" t="s">
        <v>6213</v>
      </c>
      <c r="H2344" s="84" t="s">
        <v>6213</v>
      </c>
      <c r="I2344" s="84" t="s">
        <v>6213</v>
      </c>
      <c r="J2344" s="85" t="s">
        <v>6213</v>
      </c>
      <c r="K2344" s="84">
        <v>0</v>
      </c>
      <c r="L2344" s="84">
        <v>0</v>
      </c>
      <c r="M2344" s="84">
        <v>1</v>
      </c>
      <c r="N2344" s="85">
        <v>0</v>
      </c>
      <c r="O2344" s="86">
        <v>22498</v>
      </c>
    </row>
    <row r="2345" spans="1:15" ht="17">
      <c r="A2345" s="283"/>
      <c r="B2345" s="283"/>
      <c r="C2345" s="83" t="s">
        <v>4031</v>
      </c>
      <c r="D2345" s="83"/>
      <c r="E2345" s="84">
        <v>18</v>
      </c>
      <c r="F2345" s="84">
        <v>4</v>
      </c>
      <c r="G2345" s="84" t="s">
        <v>6213</v>
      </c>
      <c r="H2345" s="84" t="s">
        <v>6213</v>
      </c>
      <c r="I2345" s="84" t="s">
        <v>6213</v>
      </c>
      <c r="J2345" s="85" t="s">
        <v>6213</v>
      </c>
      <c r="K2345" s="84">
        <v>0</v>
      </c>
      <c r="L2345" s="84">
        <v>16</v>
      </c>
      <c r="M2345" s="84">
        <v>6</v>
      </c>
      <c r="N2345" s="85">
        <v>0</v>
      </c>
      <c r="O2345" s="86">
        <v>55070</v>
      </c>
    </row>
    <row r="2346" spans="1:15" ht="17">
      <c r="A2346" s="283"/>
      <c r="B2346" s="283"/>
      <c r="C2346" s="83" t="s">
        <v>6866</v>
      </c>
      <c r="D2346" s="83"/>
      <c r="E2346" s="84">
        <v>1</v>
      </c>
      <c r="F2346" s="84" t="s">
        <v>6213</v>
      </c>
      <c r="G2346" s="84">
        <v>1</v>
      </c>
      <c r="H2346" s="84" t="s">
        <v>6213</v>
      </c>
      <c r="I2346" s="84" t="s">
        <v>6213</v>
      </c>
      <c r="J2346" s="85" t="s">
        <v>6213</v>
      </c>
      <c r="K2346" s="84">
        <v>0</v>
      </c>
      <c r="L2346" s="84">
        <v>0</v>
      </c>
      <c r="M2346" s="84">
        <v>1</v>
      </c>
      <c r="N2346" s="85">
        <v>1</v>
      </c>
      <c r="O2346" s="86">
        <v>82871</v>
      </c>
    </row>
    <row r="2347" spans="1:15" ht="17">
      <c r="A2347" s="283"/>
      <c r="B2347" s="283"/>
      <c r="C2347" s="83" t="s">
        <v>4033</v>
      </c>
      <c r="D2347" s="83"/>
      <c r="E2347" s="84">
        <v>1</v>
      </c>
      <c r="F2347" s="84" t="s">
        <v>6213</v>
      </c>
      <c r="G2347" s="84" t="s">
        <v>6213</v>
      </c>
      <c r="H2347" s="84" t="s">
        <v>6213</v>
      </c>
      <c r="I2347" s="84" t="s">
        <v>6213</v>
      </c>
      <c r="J2347" s="85" t="s">
        <v>6213</v>
      </c>
      <c r="K2347" s="84">
        <v>0</v>
      </c>
      <c r="L2347" s="84">
        <v>1</v>
      </c>
      <c r="M2347" s="84">
        <v>0</v>
      </c>
      <c r="N2347" s="85">
        <v>0</v>
      </c>
      <c r="O2347" s="86">
        <v>17839</v>
      </c>
    </row>
    <row r="2348" spans="1:15" ht="17">
      <c r="A2348" s="283"/>
      <c r="B2348" s="283"/>
      <c r="C2348" s="83" t="s">
        <v>2395</v>
      </c>
      <c r="D2348" s="83"/>
      <c r="E2348" s="84">
        <v>1</v>
      </c>
      <c r="F2348" s="84" t="s">
        <v>6213</v>
      </c>
      <c r="G2348" s="84" t="s">
        <v>6213</v>
      </c>
      <c r="H2348" s="84" t="s">
        <v>6213</v>
      </c>
      <c r="I2348" s="84" t="s">
        <v>6213</v>
      </c>
      <c r="J2348" s="85" t="s">
        <v>6213</v>
      </c>
      <c r="K2348" s="84">
        <v>0</v>
      </c>
      <c r="L2348" s="84">
        <v>1</v>
      </c>
      <c r="M2348" s="84">
        <v>0</v>
      </c>
      <c r="N2348" s="85">
        <v>0</v>
      </c>
      <c r="O2348" s="86">
        <v>5515</v>
      </c>
    </row>
    <row r="2349" spans="1:15" ht="17">
      <c r="A2349" s="283"/>
      <c r="B2349" s="283"/>
      <c r="C2349" s="83" t="s">
        <v>4035</v>
      </c>
      <c r="D2349" s="83"/>
      <c r="E2349" s="84">
        <v>2</v>
      </c>
      <c r="F2349" s="84" t="s">
        <v>6213</v>
      </c>
      <c r="G2349" s="84">
        <v>2</v>
      </c>
      <c r="H2349" s="84" t="s">
        <v>6213</v>
      </c>
      <c r="I2349" s="84" t="s">
        <v>6213</v>
      </c>
      <c r="J2349" s="85" t="s">
        <v>6213</v>
      </c>
      <c r="K2349" s="84">
        <v>3</v>
      </c>
      <c r="L2349" s="84">
        <v>0</v>
      </c>
      <c r="M2349" s="84">
        <v>0</v>
      </c>
      <c r="N2349" s="85">
        <v>1</v>
      </c>
      <c r="O2349" s="86">
        <v>178896</v>
      </c>
    </row>
    <row r="2350" spans="1:15" ht="17">
      <c r="A2350" s="283"/>
      <c r="B2350" s="283"/>
      <c r="C2350" s="83" t="s">
        <v>2835</v>
      </c>
      <c r="D2350" s="83"/>
      <c r="E2350" s="84">
        <v>1</v>
      </c>
      <c r="F2350" s="84" t="s">
        <v>6213</v>
      </c>
      <c r="G2350" s="84">
        <v>1</v>
      </c>
      <c r="H2350" s="84" t="s">
        <v>6213</v>
      </c>
      <c r="I2350" s="84" t="s">
        <v>6213</v>
      </c>
      <c r="J2350" s="85" t="s">
        <v>6213</v>
      </c>
      <c r="K2350" s="84">
        <v>0</v>
      </c>
      <c r="L2350" s="84">
        <v>1</v>
      </c>
      <c r="M2350" s="84">
        <v>1</v>
      </c>
      <c r="N2350" s="85">
        <v>0</v>
      </c>
      <c r="O2350" s="86">
        <v>242516</v>
      </c>
    </row>
    <row r="2351" spans="1:15" ht="17">
      <c r="A2351" s="283"/>
      <c r="B2351" s="283"/>
      <c r="C2351" s="83" t="s">
        <v>6867</v>
      </c>
      <c r="D2351" s="83"/>
      <c r="E2351" s="84" t="s">
        <v>6213</v>
      </c>
      <c r="F2351" s="84" t="s">
        <v>6213</v>
      </c>
      <c r="G2351" s="84">
        <v>1</v>
      </c>
      <c r="H2351" s="84" t="s">
        <v>6213</v>
      </c>
      <c r="I2351" s="84" t="s">
        <v>6213</v>
      </c>
      <c r="J2351" s="85" t="s">
        <v>6213</v>
      </c>
      <c r="K2351" s="84">
        <v>0</v>
      </c>
      <c r="L2351" s="84">
        <v>0</v>
      </c>
      <c r="M2351" s="84">
        <v>1</v>
      </c>
      <c r="N2351" s="85">
        <v>0</v>
      </c>
      <c r="O2351" s="86">
        <v>1705</v>
      </c>
    </row>
    <row r="2352" spans="1:15" ht="17">
      <c r="A2352" s="283"/>
      <c r="B2352" s="283"/>
      <c r="C2352" s="83" t="s">
        <v>3181</v>
      </c>
      <c r="D2352" s="83"/>
      <c r="E2352" s="84">
        <v>1</v>
      </c>
      <c r="F2352" s="84" t="s">
        <v>6213</v>
      </c>
      <c r="G2352" s="84">
        <v>1</v>
      </c>
      <c r="H2352" s="84" t="s">
        <v>6213</v>
      </c>
      <c r="I2352" s="84" t="s">
        <v>6213</v>
      </c>
      <c r="J2352" s="85" t="s">
        <v>6213</v>
      </c>
      <c r="K2352" s="84">
        <v>1</v>
      </c>
      <c r="L2352" s="84">
        <v>0</v>
      </c>
      <c r="M2352" s="84">
        <v>1</v>
      </c>
      <c r="N2352" s="85">
        <v>0</v>
      </c>
      <c r="O2352" s="86">
        <v>94205</v>
      </c>
    </row>
    <row r="2353" spans="1:15" ht="17">
      <c r="A2353" s="283"/>
      <c r="B2353" s="283"/>
      <c r="C2353" s="83" t="s">
        <v>6868</v>
      </c>
      <c r="D2353" s="83"/>
      <c r="E2353" s="84">
        <v>1</v>
      </c>
      <c r="F2353" s="84" t="s">
        <v>6213</v>
      </c>
      <c r="G2353" s="84" t="s">
        <v>6213</v>
      </c>
      <c r="H2353" s="84" t="s">
        <v>6213</v>
      </c>
      <c r="I2353" s="84" t="s">
        <v>6213</v>
      </c>
      <c r="J2353" s="85" t="s">
        <v>6213</v>
      </c>
      <c r="K2353" s="84">
        <v>0</v>
      </c>
      <c r="L2353" s="84">
        <v>0</v>
      </c>
      <c r="M2353" s="84">
        <v>1</v>
      </c>
      <c r="N2353" s="85">
        <v>0</v>
      </c>
      <c r="O2353" s="86">
        <v>18450</v>
      </c>
    </row>
    <row r="2354" spans="1:15" ht="17">
      <c r="A2354" s="283"/>
      <c r="B2354" s="283"/>
      <c r="C2354" s="83" t="s">
        <v>6869</v>
      </c>
      <c r="D2354" s="83"/>
      <c r="E2354" s="84">
        <v>1</v>
      </c>
      <c r="F2354" s="84" t="s">
        <v>6213</v>
      </c>
      <c r="G2354" s="84" t="s">
        <v>6213</v>
      </c>
      <c r="H2354" s="84" t="s">
        <v>6213</v>
      </c>
      <c r="I2354" s="84" t="s">
        <v>6213</v>
      </c>
      <c r="J2354" s="85" t="s">
        <v>6213</v>
      </c>
      <c r="K2354" s="84">
        <v>0</v>
      </c>
      <c r="L2354" s="84">
        <v>0</v>
      </c>
      <c r="M2354" s="84">
        <v>0</v>
      </c>
      <c r="N2354" s="85">
        <v>1</v>
      </c>
      <c r="O2354" s="86">
        <v>738</v>
      </c>
    </row>
    <row r="2355" spans="1:15" ht="17">
      <c r="A2355" s="283"/>
      <c r="B2355" s="283"/>
      <c r="C2355" s="83" t="s">
        <v>3520</v>
      </c>
      <c r="D2355" s="83"/>
      <c r="E2355" s="84">
        <v>1</v>
      </c>
      <c r="F2355" s="84">
        <v>1</v>
      </c>
      <c r="G2355" s="84" t="s">
        <v>6213</v>
      </c>
      <c r="H2355" s="84">
        <v>1</v>
      </c>
      <c r="I2355" s="84" t="s">
        <v>6213</v>
      </c>
      <c r="J2355" s="85" t="s">
        <v>6213</v>
      </c>
      <c r="K2355" s="84">
        <v>0</v>
      </c>
      <c r="L2355" s="84">
        <v>0</v>
      </c>
      <c r="M2355" s="84">
        <v>1</v>
      </c>
      <c r="N2355" s="85">
        <v>2</v>
      </c>
      <c r="O2355" s="86">
        <v>233350</v>
      </c>
    </row>
    <row r="2356" spans="1:15" ht="17">
      <c r="A2356" s="283"/>
      <c r="B2356" s="283"/>
      <c r="C2356" s="83" t="s">
        <v>6870</v>
      </c>
      <c r="D2356" s="83"/>
      <c r="E2356" s="84" t="s">
        <v>6213</v>
      </c>
      <c r="F2356" s="84" t="s">
        <v>6213</v>
      </c>
      <c r="G2356" s="84">
        <v>1</v>
      </c>
      <c r="H2356" s="84" t="s">
        <v>6213</v>
      </c>
      <c r="I2356" s="84" t="s">
        <v>6213</v>
      </c>
      <c r="J2356" s="85" t="s">
        <v>6213</v>
      </c>
      <c r="K2356" s="84">
        <v>1</v>
      </c>
      <c r="L2356" s="84">
        <v>0</v>
      </c>
      <c r="M2356" s="84">
        <v>0</v>
      </c>
      <c r="N2356" s="85">
        <v>0</v>
      </c>
      <c r="O2356" s="86">
        <v>7528</v>
      </c>
    </row>
    <row r="2357" spans="1:15" ht="17">
      <c r="A2357" s="283"/>
      <c r="B2357" s="283"/>
      <c r="C2357" s="83" t="s">
        <v>4039</v>
      </c>
      <c r="D2357" s="83"/>
      <c r="E2357" s="84">
        <v>3</v>
      </c>
      <c r="F2357" s="84" t="s">
        <v>6213</v>
      </c>
      <c r="G2357" s="84" t="s">
        <v>6213</v>
      </c>
      <c r="H2357" s="84" t="s">
        <v>6213</v>
      </c>
      <c r="I2357" s="84" t="s">
        <v>6213</v>
      </c>
      <c r="J2357" s="85" t="s">
        <v>6213</v>
      </c>
      <c r="K2357" s="84">
        <v>0</v>
      </c>
      <c r="L2357" s="84">
        <v>2</v>
      </c>
      <c r="M2357" s="84">
        <v>1</v>
      </c>
      <c r="N2357" s="85">
        <v>0</v>
      </c>
      <c r="O2357" s="86">
        <v>92881</v>
      </c>
    </row>
    <row r="2358" spans="1:15" ht="17">
      <c r="A2358" s="283"/>
      <c r="B2358" s="283"/>
      <c r="C2358" s="83" t="s">
        <v>4129</v>
      </c>
      <c r="D2358" s="83"/>
      <c r="E2358" s="84">
        <v>1</v>
      </c>
      <c r="F2358" s="84" t="s">
        <v>6213</v>
      </c>
      <c r="G2358" s="84" t="s">
        <v>6213</v>
      </c>
      <c r="H2358" s="84" t="s">
        <v>6213</v>
      </c>
      <c r="I2358" s="84" t="s">
        <v>6213</v>
      </c>
      <c r="J2358" s="85" t="s">
        <v>6213</v>
      </c>
      <c r="K2358" s="84">
        <v>1</v>
      </c>
      <c r="L2358" s="84">
        <v>0</v>
      </c>
      <c r="M2358" s="84">
        <v>0</v>
      </c>
      <c r="N2358" s="85">
        <v>0</v>
      </c>
      <c r="O2358" s="86">
        <v>16570</v>
      </c>
    </row>
    <row r="2359" spans="1:15" ht="17">
      <c r="A2359" s="283"/>
      <c r="B2359" s="283"/>
      <c r="C2359" s="83" t="s">
        <v>2712</v>
      </c>
      <c r="D2359" s="83"/>
      <c r="E2359" s="84" t="s">
        <v>6213</v>
      </c>
      <c r="F2359" s="84">
        <v>1</v>
      </c>
      <c r="G2359" s="84" t="s">
        <v>6213</v>
      </c>
      <c r="H2359" s="84" t="s">
        <v>6213</v>
      </c>
      <c r="I2359" s="84" t="s">
        <v>6213</v>
      </c>
      <c r="J2359" s="85" t="s">
        <v>6213</v>
      </c>
      <c r="K2359" s="84">
        <v>1</v>
      </c>
      <c r="L2359" s="84">
        <v>0</v>
      </c>
      <c r="M2359" s="84">
        <v>0</v>
      </c>
      <c r="N2359" s="85">
        <v>0</v>
      </c>
      <c r="O2359" s="86">
        <v>8117</v>
      </c>
    </row>
    <row r="2360" spans="1:15" ht="17">
      <c r="A2360" s="283"/>
      <c r="B2360" s="283"/>
      <c r="C2360" s="83" t="s">
        <v>4040</v>
      </c>
      <c r="D2360" s="83"/>
      <c r="E2360" s="84">
        <v>3</v>
      </c>
      <c r="F2360" s="84" t="s">
        <v>6213</v>
      </c>
      <c r="G2360" s="84" t="s">
        <v>6213</v>
      </c>
      <c r="H2360" s="84" t="s">
        <v>6213</v>
      </c>
      <c r="I2360" s="84" t="s">
        <v>6213</v>
      </c>
      <c r="J2360" s="85" t="s">
        <v>6213</v>
      </c>
      <c r="K2360" s="84">
        <v>1</v>
      </c>
      <c r="L2360" s="84">
        <v>2</v>
      </c>
      <c r="M2360" s="84">
        <v>0</v>
      </c>
      <c r="N2360" s="85">
        <v>0</v>
      </c>
      <c r="O2360" s="86">
        <v>450858</v>
      </c>
    </row>
    <row r="2361" spans="1:15" ht="17">
      <c r="A2361" s="283"/>
      <c r="B2361" s="283"/>
      <c r="C2361" s="83" t="s">
        <v>3727</v>
      </c>
      <c r="D2361" s="83"/>
      <c r="E2361" s="84">
        <v>1</v>
      </c>
      <c r="F2361" s="84" t="s">
        <v>6213</v>
      </c>
      <c r="G2361" s="84" t="s">
        <v>6213</v>
      </c>
      <c r="H2361" s="84" t="s">
        <v>6213</v>
      </c>
      <c r="I2361" s="84" t="s">
        <v>6213</v>
      </c>
      <c r="J2361" s="85" t="s">
        <v>6213</v>
      </c>
      <c r="K2361" s="84">
        <v>0</v>
      </c>
      <c r="L2361" s="84">
        <v>0</v>
      </c>
      <c r="M2361" s="84">
        <v>0</v>
      </c>
      <c r="N2361" s="85">
        <v>1</v>
      </c>
      <c r="O2361" s="86">
        <v>22801</v>
      </c>
    </row>
    <row r="2362" spans="1:15" ht="17">
      <c r="A2362" s="283"/>
      <c r="B2362" s="284"/>
      <c r="C2362" s="83" t="s">
        <v>4041</v>
      </c>
      <c r="D2362" s="83"/>
      <c r="E2362" s="84">
        <v>1</v>
      </c>
      <c r="F2362" s="84" t="s">
        <v>6213</v>
      </c>
      <c r="G2362" s="84" t="s">
        <v>6213</v>
      </c>
      <c r="H2362" s="84" t="s">
        <v>6213</v>
      </c>
      <c r="I2362" s="84" t="s">
        <v>6213</v>
      </c>
      <c r="J2362" s="85" t="s">
        <v>6213</v>
      </c>
      <c r="K2362" s="84">
        <v>0</v>
      </c>
      <c r="L2362" s="84">
        <v>0</v>
      </c>
      <c r="M2362" s="84">
        <v>0</v>
      </c>
      <c r="N2362" s="85">
        <v>1</v>
      </c>
      <c r="O2362" s="86">
        <v>3250</v>
      </c>
    </row>
    <row r="2363" spans="1:15" ht="17">
      <c r="A2363" s="283"/>
      <c r="B2363" s="282" t="s">
        <v>1951</v>
      </c>
      <c r="C2363" s="285"/>
      <c r="D2363" s="286"/>
      <c r="E2363" s="77">
        <v>8</v>
      </c>
      <c r="F2363" s="77">
        <v>2</v>
      </c>
      <c r="G2363" s="77">
        <v>2</v>
      </c>
      <c r="H2363" s="77" t="s">
        <v>6213</v>
      </c>
      <c r="I2363" s="77" t="s">
        <v>6213</v>
      </c>
      <c r="J2363" s="78" t="s">
        <v>6213</v>
      </c>
      <c r="K2363" s="77"/>
      <c r="L2363" s="79"/>
      <c r="M2363" s="77"/>
      <c r="N2363" s="78"/>
      <c r="O2363" s="81"/>
    </row>
    <row r="2364" spans="1:15" ht="17">
      <c r="A2364" s="283"/>
      <c r="B2364" s="283"/>
      <c r="C2364" s="83" t="s">
        <v>4042</v>
      </c>
      <c r="D2364" s="83"/>
      <c r="E2364" s="84" t="s">
        <v>6213</v>
      </c>
      <c r="F2364" s="84" t="s">
        <v>6213</v>
      </c>
      <c r="G2364" s="84">
        <v>1</v>
      </c>
      <c r="H2364" s="84" t="s">
        <v>6213</v>
      </c>
      <c r="I2364" s="84" t="s">
        <v>6213</v>
      </c>
      <c r="J2364" s="85" t="s">
        <v>6213</v>
      </c>
      <c r="K2364" s="84">
        <v>1</v>
      </c>
      <c r="L2364" s="84">
        <v>0</v>
      </c>
      <c r="M2364" s="84">
        <v>0</v>
      </c>
      <c r="N2364" s="85">
        <v>0</v>
      </c>
      <c r="O2364" s="86">
        <v>5117</v>
      </c>
    </row>
    <row r="2365" spans="1:15" ht="17">
      <c r="A2365" s="283"/>
      <c r="B2365" s="283"/>
      <c r="C2365" s="83" t="s">
        <v>6871</v>
      </c>
      <c r="D2365" s="83"/>
      <c r="E2365" s="84">
        <v>1</v>
      </c>
      <c r="F2365" s="84" t="s">
        <v>6213</v>
      </c>
      <c r="G2365" s="84" t="s">
        <v>6213</v>
      </c>
      <c r="H2365" s="84" t="s">
        <v>6213</v>
      </c>
      <c r="I2365" s="84" t="s">
        <v>6213</v>
      </c>
      <c r="J2365" s="85" t="s">
        <v>6213</v>
      </c>
      <c r="K2365" s="84">
        <v>1</v>
      </c>
      <c r="L2365" s="84">
        <v>0</v>
      </c>
      <c r="M2365" s="84">
        <v>0</v>
      </c>
      <c r="N2365" s="85">
        <v>0</v>
      </c>
      <c r="O2365" s="86">
        <v>9765</v>
      </c>
    </row>
    <row r="2366" spans="1:15" ht="17">
      <c r="A2366" s="283"/>
      <c r="B2366" s="283"/>
      <c r="C2366" s="83" t="s">
        <v>6138</v>
      </c>
      <c r="D2366" s="83"/>
      <c r="E2366" s="84" t="s">
        <v>6213</v>
      </c>
      <c r="F2366" s="84">
        <v>1</v>
      </c>
      <c r="G2366" s="84" t="s">
        <v>6213</v>
      </c>
      <c r="H2366" s="84" t="s">
        <v>6213</v>
      </c>
      <c r="I2366" s="84" t="s">
        <v>6213</v>
      </c>
      <c r="J2366" s="85" t="s">
        <v>6213</v>
      </c>
      <c r="K2366" s="84">
        <v>1</v>
      </c>
      <c r="L2366" s="84">
        <v>0</v>
      </c>
      <c r="M2366" s="84">
        <v>0</v>
      </c>
      <c r="N2366" s="85">
        <v>0</v>
      </c>
      <c r="O2366" s="86">
        <v>48678</v>
      </c>
    </row>
    <row r="2367" spans="1:15" ht="17">
      <c r="A2367" s="283"/>
      <c r="B2367" s="283"/>
      <c r="C2367" s="83" t="s">
        <v>6872</v>
      </c>
      <c r="D2367" s="83"/>
      <c r="E2367" s="84">
        <v>1</v>
      </c>
      <c r="F2367" s="84" t="s">
        <v>6213</v>
      </c>
      <c r="G2367" s="84" t="s">
        <v>6213</v>
      </c>
      <c r="H2367" s="84" t="s">
        <v>6213</v>
      </c>
      <c r="I2367" s="84" t="s">
        <v>6213</v>
      </c>
      <c r="J2367" s="85" t="s">
        <v>6213</v>
      </c>
      <c r="K2367" s="84">
        <v>0</v>
      </c>
      <c r="L2367" s="84">
        <v>0</v>
      </c>
      <c r="M2367" s="84">
        <v>0</v>
      </c>
      <c r="N2367" s="85">
        <v>1</v>
      </c>
      <c r="O2367" s="86">
        <v>24152</v>
      </c>
    </row>
    <row r="2368" spans="1:15" ht="17">
      <c r="A2368" s="283"/>
      <c r="B2368" s="283"/>
      <c r="C2368" s="83" t="s">
        <v>6873</v>
      </c>
      <c r="D2368" s="83"/>
      <c r="E2368" s="84">
        <v>1</v>
      </c>
      <c r="F2368" s="84" t="s">
        <v>6213</v>
      </c>
      <c r="G2368" s="84" t="s">
        <v>6213</v>
      </c>
      <c r="H2368" s="84" t="s">
        <v>6213</v>
      </c>
      <c r="I2368" s="84" t="s">
        <v>6213</v>
      </c>
      <c r="J2368" s="85" t="s">
        <v>6213</v>
      </c>
      <c r="K2368" s="84">
        <v>1</v>
      </c>
      <c r="L2368" s="84">
        <v>0</v>
      </c>
      <c r="M2368" s="84">
        <v>0</v>
      </c>
      <c r="N2368" s="85">
        <v>0</v>
      </c>
      <c r="O2368" s="86">
        <v>73642</v>
      </c>
    </row>
    <row r="2369" spans="1:15" ht="17">
      <c r="A2369" s="283"/>
      <c r="B2369" s="283"/>
      <c r="C2369" s="83" t="s">
        <v>6874</v>
      </c>
      <c r="D2369" s="83"/>
      <c r="E2369" s="84">
        <v>1</v>
      </c>
      <c r="F2369" s="84" t="s">
        <v>6213</v>
      </c>
      <c r="G2369" s="84" t="s">
        <v>6213</v>
      </c>
      <c r="H2369" s="84" t="s">
        <v>6213</v>
      </c>
      <c r="I2369" s="84" t="s">
        <v>6213</v>
      </c>
      <c r="J2369" s="85" t="s">
        <v>6213</v>
      </c>
      <c r="K2369" s="84">
        <v>1</v>
      </c>
      <c r="L2369" s="84">
        <v>0</v>
      </c>
      <c r="M2369" s="84">
        <v>0</v>
      </c>
      <c r="N2369" s="85">
        <v>0</v>
      </c>
      <c r="O2369" s="86">
        <v>28046</v>
      </c>
    </row>
    <row r="2370" spans="1:15" ht="17">
      <c r="A2370" s="283"/>
      <c r="B2370" s="283"/>
      <c r="C2370" s="83" t="s">
        <v>4045</v>
      </c>
      <c r="D2370" s="83"/>
      <c r="E2370" s="84">
        <v>3</v>
      </c>
      <c r="F2370" s="84">
        <v>1</v>
      </c>
      <c r="G2370" s="84" t="s">
        <v>6213</v>
      </c>
      <c r="H2370" s="84" t="s">
        <v>6213</v>
      </c>
      <c r="I2370" s="84" t="s">
        <v>6213</v>
      </c>
      <c r="J2370" s="85" t="s">
        <v>6213</v>
      </c>
      <c r="K2370" s="84">
        <v>4</v>
      </c>
      <c r="L2370" s="84">
        <v>0</v>
      </c>
      <c r="M2370" s="84">
        <v>0</v>
      </c>
      <c r="N2370" s="85">
        <v>0</v>
      </c>
      <c r="O2370" s="86">
        <v>4602</v>
      </c>
    </row>
    <row r="2371" spans="1:15" ht="17">
      <c r="A2371" s="283"/>
      <c r="B2371" s="283"/>
      <c r="C2371" s="83" t="s">
        <v>4046</v>
      </c>
      <c r="D2371" s="83"/>
      <c r="E2371" s="84" t="s">
        <v>6213</v>
      </c>
      <c r="F2371" s="84" t="s">
        <v>6213</v>
      </c>
      <c r="G2371" s="84">
        <v>1</v>
      </c>
      <c r="H2371" s="84" t="s">
        <v>6213</v>
      </c>
      <c r="I2371" s="84" t="s">
        <v>6213</v>
      </c>
      <c r="J2371" s="85" t="s">
        <v>6213</v>
      </c>
      <c r="K2371" s="84">
        <v>0</v>
      </c>
      <c r="L2371" s="84">
        <v>0</v>
      </c>
      <c r="M2371" s="84">
        <v>1</v>
      </c>
      <c r="N2371" s="85">
        <v>0</v>
      </c>
      <c r="O2371" s="86">
        <v>28593</v>
      </c>
    </row>
    <row r="2372" spans="1:15" ht="17">
      <c r="A2372" s="283"/>
      <c r="B2372" s="284"/>
      <c r="C2372" s="83" t="s">
        <v>6139</v>
      </c>
      <c r="D2372" s="83"/>
      <c r="E2372" s="84">
        <v>1</v>
      </c>
      <c r="F2372" s="84" t="s">
        <v>6213</v>
      </c>
      <c r="G2372" s="84" t="s">
        <v>6213</v>
      </c>
      <c r="H2372" s="84" t="s">
        <v>6213</v>
      </c>
      <c r="I2372" s="84" t="s">
        <v>6213</v>
      </c>
      <c r="J2372" s="85" t="s">
        <v>6213</v>
      </c>
      <c r="K2372" s="84">
        <v>0</v>
      </c>
      <c r="L2372" s="84">
        <v>0</v>
      </c>
      <c r="M2372" s="84">
        <v>1</v>
      </c>
      <c r="N2372" s="85">
        <v>0</v>
      </c>
      <c r="O2372" s="86">
        <v>33462</v>
      </c>
    </row>
    <row r="2373" spans="1:15" ht="17">
      <c r="A2373" s="283"/>
      <c r="B2373" s="282" t="s">
        <v>1955</v>
      </c>
      <c r="C2373" s="285"/>
      <c r="D2373" s="286"/>
      <c r="E2373" s="77">
        <v>65</v>
      </c>
      <c r="F2373" s="77">
        <v>10</v>
      </c>
      <c r="G2373" s="77">
        <v>11</v>
      </c>
      <c r="H2373" s="77" t="s">
        <v>6213</v>
      </c>
      <c r="I2373" s="77" t="s">
        <v>6213</v>
      </c>
      <c r="J2373" s="78">
        <v>1</v>
      </c>
      <c r="K2373" s="77"/>
      <c r="L2373" s="77"/>
      <c r="M2373" s="77"/>
      <c r="N2373" s="78"/>
      <c r="O2373" s="81"/>
    </row>
    <row r="2374" spans="1:15" ht="17">
      <c r="A2374" s="283"/>
      <c r="B2374" s="283"/>
      <c r="C2374" s="83" t="s">
        <v>4047</v>
      </c>
      <c r="D2374" s="83"/>
      <c r="E2374" s="84">
        <v>2</v>
      </c>
      <c r="F2374" s="84" t="s">
        <v>6213</v>
      </c>
      <c r="G2374" s="84" t="s">
        <v>6213</v>
      </c>
      <c r="H2374" s="84" t="s">
        <v>6213</v>
      </c>
      <c r="I2374" s="84" t="s">
        <v>6213</v>
      </c>
      <c r="J2374" s="85" t="s">
        <v>6213</v>
      </c>
      <c r="K2374" s="84">
        <v>0</v>
      </c>
      <c r="L2374" s="84">
        <v>0</v>
      </c>
      <c r="M2374" s="84">
        <v>1</v>
      </c>
      <c r="N2374" s="85">
        <v>1</v>
      </c>
      <c r="O2374" s="86"/>
    </row>
    <row r="2375" spans="1:15" ht="17">
      <c r="A2375" s="283"/>
      <c r="B2375" s="283"/>
      <c r="C2375" s="83" t="s">
        <v>5668</v>
      </c>
      <c r="D2375" s="83"/>
      <c r="E2375" s="84">
        <v>1</v>
      </c>
      <c r="F2375" s="84" t="s">
        <v>6213</v>
      </c>
      <c r="G2375" s="84">
        <v>1</v>
      </c>
      <c r="H2375" s="84" t="s">
        <v>6213</v>
      </c>
      <c r="I2375" s="84" t="s">
        <v>6213</v>
      </c>
      <c r="J2375" s="85" t="s">
        <v>6213</v>
      </c>
      <c r="K2375" s="84">
        <v>1</v>
      </c>
      <c r="L2375" s="84">
        <v>0</v>
      </c>
      <c r="M2375" s="84">
        <v>0</v>
      </c>
      <c r="N2375" s="85">
        <v>1</v>
      </c>
      <c r="O2375" s="86"/>
    </row>
    <row r="2376" spans="1:15" ht="17">
      <c r="A2376" s="283"/>
      <c r="B2376" s="283"/>
      <c r="C2376" s="83" t="s">
        <v>4048</v>
      </c>
      <c r="D2376" s="83"/>
      <c r="E2376" s="84">
        <v>1</v>
      </c>
      <c r="F2376" s="84">
        <v>1</v>
      </c>
      <c r="G2376" s="84" t="s">
        <v>6213</v>
      </c>
      <c r="H2376" s="84" t="s">
        <v>6213</v>
      </c>
      <c r="I2376" s="84" t="s">
        <v>6213</v>
      </c>
      <c r="J2376" s="85" t="s">
        <v>6213</v>
      </c>
      <c r="K2376" s="84">
        <v>1</v>
      </c>
      <c r="L2376" s="84">
        <v>0</v>
      </c>
      <c r="M2376" s="84">
        <v>1</v>
      </c>
      <c r="N2376" s="85">
        <v>0</v>
      </c>
      <c r="O2376" s="86"/>
    </row>
    <row r="2377" spans="1:15" ht="17">
      <c r="A2377" s="283"/>
      <c r="B2377" s="283"/>
      <c r="C2377" s="83" t="s">
        <v>2611</v>
      </c>
      <c r="D2377" s="83"/>
      <c r="E2377" s="84">
        <v>1</v>
      </c>
      <c r="F2377" s="84" t="s">
        <v>6213</v>
      </c>
      <c r="G2377" s="84" t="s">
        <v>6213</v>
      </c>
      <c r="H2377" s="84" t="s">
        <v>6213</v>
      </c>
      <c r="I2377" s="84" t="s">
        <v>6213</v>
      </c>
      <c r="J2377" s="85" t="s">
        <v>6213</v>
      </c>
      <c r="K2377" s="84">
        <v>0</v>
      </c>
      <c r="L2377" s="84">
        <v>1</v>
      </c>
      <c r="M2377" s="84">
        <v>0</v>
      </c>
      <c r="N2377" s="85">
        <v>0</v>
      </c>
      <c r="O2377" s="86"/>
    </row>
    <row r="2378" spans="1:15" ht="17">
      <c r="A2378" s="283"/>
      <c r="B2378" s="283"/>
      <c r="C2378" s="83" t="s">
        <v>6141</v>
      </c>
      <c r="D2378" s="83"/>
      <c r="E2378" s="84">
        <v>1</v>
      </c>
      <c r="F2378" s="84" t="s">
        <v>6213</v>
      </c>
      <c r="G2378" s="84" t="s">
        <v>6213</v>
      </c>
      <c r="H2378" s="84" t="s">
        <v>6213</v>
      </c>
      <c r="I2378" s="84" t="s">
        <v>6213</v>
      </c>
      <c r="J2378" s="85" t="s">
        <v>6213</v>
      </c>
      <c r="K2378" s="84">
        <v>0</v>
      </c>
      <c r="L2378" s="84">
        <v>0</v>
      </c>
      <c r="M2378" s="84">
        <v>1</v>
      </c>
      <c r="N2378" s="85">
        <v>0</v>
      </c>
      <c r="O2378" s="86"/>
    </row>
    <row r="2379" spans="1:15" ht="17">
      <c r="A2379" s="283"/>
      <c r="B2379" s="283"/>
      <c r="C2379" s="83" t="s">
        <v>6875</v>
      </c>
      <c r="D2379" s="83"/>
      <c r="E2379" s="84">
        <v>5</v>
      </c>
      <c r="F2379" s="84">
        <v>1</v>
      </c>
      <c r="G2379" s="84" t="s">
        <v>6213</v>
      </c>
      <c r="H2379" s="84" t="s">
        <v>6213</v>
      </c>
      <c r="I2379" s="84" t="s">
        <v>6213</v>
      </c>
      <c r="J2379" s="85" t="s">
        <v>6213</v>
      </c>
      <c r="K2379" s="84">
        <v>1</v>
      </c>
      <c r="L2379" s="84">
        <v>4</v>
      </c>
      <c r="M2379" s="84">
        <v>1</v>
      </c>
      <c r="N2379" s="85">
        <v>0</v>
      </c>
      <c r="O2379" s="86"/>
    </row>
    <row r="2380" spans="1:15" ht="17">
      <c r="A2380" s="283"/>
      <c r="B2380" s="283"/>
      <c r="C2380" s="83" t="s">
        <v>5573</v>
      </c>
      <c r="D2380" s="83"/>
      <c r="E2380" s="84">
        <v>2</v>
      </c>
      <c r="F2380" s="84" t="s">
        <v>6213</v>
      </c>
      <c r="G2380" s="84" t="s">
        <v>6213</v>
      </c>
      <c r="H2380" s="84" t="s">
        <v>6213</v>
      </c>
      <c r="I2380" s="84" t="s">
        <v>6213</v>
      </c>
      <c r="J2380" s="85" t="s">
        <v>6213</v>
      </c>
      <c r="K2380" s="84">
        <v>0</v>
      </c>
      <c r="L2380" s="84">
        <v>0</v>
      </c>
      <c r="M2380" s="84">
        <v>2</v>
      </c>
      <c r="N2380" s="85">
        <v>0</v>
      </c>
      <c r="O2380" s="86"/>
    </row>
    <row r="2381" spans="1:15" ht="17">
      <c r="A2381" s="283"/>
      <c r="B2381" s="283"/>
      <c r="C2381" s="83" t="s">
        <v>6142</v>
      </c>
      <c r="D2381" s="83"/>
      <c r="E2381" s="84">
        <v>30</v>
      </c>
      <c r="F2381" s="84">
        <v>4</v>
      </c>
      <c r="G2381" s="84">
        <v>3</v>
      </c>
      <c r="H2381" s="84" t="s">
        <v>6213</v>
      </c>
      <c r="I2381" s="84" t="s">
        <v>6213</v>
      </c>
      <c r="J2381" s="85" t="s">
        <v>6213</v>
      </c>
      <c r="K2381" s="84">
        <v>10</v>
      </c>
      <c r="L2381" s="84">
        <v>11</v>
      </c>
      <c r="M2381" s="84">
        <v>7</v>
      </c>
      <c r="N2381" s="85">
        <v>9</v>
      </c>
      <c r="O2381" s="86"/>
    </row>
    <row r="2382" spans="1:15" ht="17">
      <c r="A2382" s="283"/>
      <c r="B2382" s="283"/>
      <c r="C2382" s="83" t="s">
        <v>4050</v>
      </c>
      <c r="D2382" s="83"/>
      <c r="E2382" s="84">
        <v>3</v>
      </c>
      <c r="F2382" s="84" t="s">
        <v>6213</v>
      </c>
      <c r="G2382" s="84" t="s">
        <v>6213</v>
      </c>
      <c r="H2382" s="84" t="s">
        <v>6213</v>
      </c>
      <c r="I2382" s="84" t="s">
        <v>6213</v>
      </c>
      <c r="J2382" s="85" t="s">
        <v>6213</v>
      </c>
      <c r="K2382" s="84">
        <v>0</v>
      </c>
      <c r="L2382" s="84">
        <v>3</v>
      </c>
      <c r="M2382" s="84">
        <v>0</v>
      </c>
      <c r="N2382" s="85">
        <v>0</v>
      </c>
      <c r="O2382" s="86"/>
    </row>
    <row r="2383" spans="1:15" ht="17">
      <c r="A2383" s="283"/>
      <c r="B2383" s="283"/>
      <c r="C2383" s="83" t="s">
        <v>4051</v>
      </c>
      <c r="D2383" s="83"/>
      <c r="E2383" s="84">
        <v>3</v>
      </c>
      <c r="F2383" s="84" t="s">
        <v>6213</v>
      </c>
      <c r="G2383" s="84" t="s">
        <v>6213</v>
      </c>
      <c r="H2383" s="84" t="s">
        <v>6213</v>
      </c>
      <c r="I2383" s="84" t="s">
        <v>6213</v>
      </c>
      <c r="J2383" s="85" t="s">
        <v>6213</v>
      </c>
      <c r="K2383" s="84">
        <v>1</v>
      </c>
      <c r="L2383" s="84">
        <v>0</v>
      </c>
      <c r="M2383" s="84">
        <v>1</v>
      </c>
      <c r="N2383" s="85">
        <v>1</v>
      </c>
      <c r="O2383" s="86"/>
    </row>
    <row r="2384" spans="1:15" ht="17">
      <c r="A2384" s="283"/>
      <c r="B2384" s="283"/>
      <c r="C2384" s="83" t="s">
        <v>4052</v>
      </c>
      <c r="D2384" s="83"/>
      <c r="E2384" s="84">
        <v>1</v>
      </c>
      <c r="F2384" s="84" t="s">
        <v>6213</v>
      </c>
      <c r="G2384" s="84">
        <v>1</v>
      </c>
      <c r="H2384" s="84" t="s">
        <v>6213</v>
      </c>
      <c r="I2384" s="84" t="s">
        <v>6213</v>
      </c>
      <c r="J2384" s="85" t="s">
        <v>6213</v>
      </c>
      <c r="K2384" s="84">
        <v>1</v>
      </c>
      <c r="L2384" s="84">
        <v>0</v>
      </c>
      <c r="M2384" s="84">
        <v>0</v>
      </c>
      <c r="N2384" s="85">
        <v>1</v>
      </c>
      <c r="O2384" s="86"/>
    </row>
    <row r="2385" spans="1:15" ht="17">
      <c r="A2385" s="283"/>
      <c r="B2385" s="283"/>
      <c r="C2385" s="83" t="s">
        <v>6143</v>
      </c>
      <c r="D2385" s="83"/>
      <c r="E2385" s="84">
        <v>6</v>
      </c>
      <c r="F2385" s="84">
        <v>3</v>
      </c>
      <c r="G2385" s="84">
        <v>3</v>
      </c>
      <c r="H2385" s="84" t="s">
        <v>6213</v>
      </c>
      <c r="I2385" s="84" t="s">
        <v>6213</v>
      </c>
      <c r="J2385" s="85" t="s">
        <v>6213</v>
      </c>
      <c r="K2385" s="84">
        <v>3</v>
      </c>
      <c r="L2385" s="84">
        <v>1</v>
      </c>
      <c r="M2385" s="84">
        <v>6</v>
      </c>
      <c r="N2385" s="85">
        <v>2</v>
      </c>
      <c r="O2385" s="86"/>
    </row>
    <row r="2386" spans="1:15" ht="17">
      <c r="A2386" s="283"/>
      <c r="B2386" s="283"/>
      <c r="C2386" s="83" t="s">
        <v>2657</v>
      </c>
      <c r="D2386" s="83"/>
      <c r="E2386" s="84">
        <v>1</v>
      </c>
      <c r="F2386" s="84" t="s">
        <v>6213</v>
      </c>
      <c r="G2386" s="84" t="s">
        <v>6213</v>
      </c>
      <c r="H2386" s="84" t="s">
        <v>6213</v>
      </c>
      <c r="I2386" s="84" t="s">
        <v>6213</v>
      </c>
      <c r="J2386" s="85" t="s">
        <v>6213</v>
      </c>
      <c r="K2386" s="84">
        <v>0</v>
      </c>
      <c r="L2386" s="84">
        <v>0</v>
      </c>
      <c r="M2386" s="84">
        <v>1</v>
      </c>
      <c r="N2386" s="85">
        <v>0</v>
      </c>
      <c r="O2386" s="86"/>
    </row>
    <row r="2387" spans="1:15" ht="17">
      <c r="A2387" s="283"/>
      <c r="B2387" s="283"/>
      <c r="C2387" s="83" t="s">
        <v>6876</v>
      </c>
      <c r="D2387" s="83"/>
      <c r="E2387" s="84" t="s">
        <v>6213</v>
      </c>
      <c r="F2387" s="84" t="s">
        <v>6213</v>
      </c>
      <c r="G2387" s="84">
        <v>1</v>
      </c>
      <c r="H2387" s="84" t="s">
        <v>6213</v>
      </c>
      <c r="I2387" s="84" t="s">
        <v>6213</v>
      </c>
      <c r="J2387" s="85" t="s">
        <v>6213</v>
      </c>
      <c r="K2387" s="84">
        <v>0</v>
      </c>
      <c r="L2387" s="84">
        <v>0</v>
      </c>
      <c r="M2387" s="84">
        <v>1</v>
      </c>
      <c r="N2387" s="85">
        <v>0</v>
      </c>
      <c r="O2387" s="86"/>
    </row>
    <row r="2388" spans="1:15" ht="17">
      <c r="A2388" s="283"/>
      <c r="B2388" s="283"/>
      <c r="C2388" s="83" t="s">
        <v>4053</v>
      </c>
      <c r="D2388" s="83"/>
      <c r="E2388" s="84">
        <v>1</v>
      </c>
      <c r="F2388" s="84" t="s">
        <v>6213</v>
      </c>
      <c r="G2388" s="84" t="s">
        <v>6213</v>
      </c>
      <c r="H2388" s="84" t="s">
        <v>6213</v>
      </c>
      <c r="I2388" s="84" t="s">
        <v>6213</v>
      </c>
      <c r="J2388" s="85" t="s">
        <v>6213</v>
      </c>
      <c r="K2388" s="84">
        <v>0</v>
      </c>
      <c r="L2388" s="84">
        <v>1</v>
      </c>
      <c r="M2388" s="84">
        <v>0</v>
      </c>
      <c r="N2388" s="85">
        <v>0</v>
      </c>
      <c r="O2388" s="86"/>
    </row>
    <row r="2389" spans="1:15" ht="17">
      <c r="A2389" s="283"/>
      <c r="B2389" s="283"/>
      <c r="C2389" s="83" t="s">
        <v>6145</v>
      </c>
      <c r="D2389" s="83"/>
      <c r="E2389" s="84" t="s">
        <v>6213</v>
      </c>
      <c r="F2389" s="84">
        <v>1</v>
      </c>
      <c r="G2389" s="84" t="s">
        <v>6213</v>
      </c>
      <c r="H2389" s="84" t="s">
        <v>6213</v>
      </c>
      <c r="I2389" s="84" t="s">
        <v>6213</v>
      </c>
      <c r="J2389" s="85" t="s">
        <v>6213</v>
      </c>
      <c r="K2389" s="84">
        <v>1</v>
      </c>
      <c r="L2389" s="84">
        <v>0</v>
      </c>
      <c r="M2389" s="84">
        <v>0</v>
      </c>
      <c r="N2389" s="85">
        <v>0</v>
      </c>
      <c r="O2389" s="86"/>
    </row>
    <row r="2390" spans="1:15" ht="17">
      <c r="A2390" s="283"/>
      <c r="B2390" s="283"/>
      <c r="C2390" s="83" t="s">
        <v>6146</v>
      </c>
      <c r="D2390" s="83"/>
      <c r="E2390" s="84">
        <v>1</v>
      </c>
      <c r="F2390" s="84" t="s">
        <v>6213</v>
      </c>
      <c r="G2390" s="84" t="s">
        <v>6213</v>
      </c>
      <c r="H2390" s="84" t="s">
        <v>6213</v>
      </c>
      <c r="I2390" s="84" t="s">
        <v>6213</v>
      </c>
      <c r="J2390" s="85">
        <v>1</v>
      </c>
      <c r="K2390" s="84">
        <v>0</v>
      </c>
      <c r="L2390" s="84">
        <v>1</v>
      </c>
      <c r="M2390" s="84">
        <v>1</v>
      </c>
      <c r="N2390" s="85">
        <v>0</v>
      </c>
      <c r="O2390" s="86"/>
    </row>
    <row r="2391" spans="1:15" ht="17">
      <c r="A2391" s="283"/>
      <c r="B2391" s="283"/>
      <c r="C2391" s="83" t="s">
        <v>4056</v>
      </c>
      <c r="D2391" s="83"/>
      <c r="E2391" s="84">
        <v>1</v>
      </c>
      <c r="F2391" s="84" t="s">
        <v>6213</v>
      </c>
      <c r="G2391" s="84" t="s">
        <v>6213</v>
      </c>
      <c r="H2391" s="84" t="s">
        <v>6213</v>
      </c>
      <c r="I2391" s="84" t="s">
        <v>6213</v>
      </c>
      <c r="J2391" s="85" t="s">
        <v>6213</v>
      </c>
      <c r="K2391" s="84">
        <v>0</v>
      </c>
      <c r="L2391" s="84">
        <v>1</v>
      </c>
      <c r="M2391" s="84">
        <v>0</v>
      </c>
      <c r="N2391" s="85">
        <v>0</v>
      </c>
      <c r="O2391" s="86"/>
    </row>
    <row r="2392" spans="1:15" ht="17">
      <c r="A2392" s="283"/>
      <c r="B2392" s="283"/>
      <c r="C2392" s="83" t="s">
        <v>6877</v>
      </c>
      <c r="D2392" s="83"/>
      <c r="E2392" s="84">
        <v>2</v>
      </c>
      <c r="F2392" s="84" t="s">
        <v>6213</v>
      </c>
      <c r="G2392" s="84">
        <v>2</v>
      </c>
      <c r="H2392" s="84" t="s">
        <v>6213</v>
      </c>
      <c r="I2392" s="84" t="s">
        <v>6213</v>
      </c>
      <c r="J2392" s="85" t="s">
        <v>6213</v>
      </c>
      <c r="K2392" s="84">
        <v>1</v>
      </c>
      <c r="L2392" s="84">
        <v>0</v>
      </c>
      <c r="M2392" s="84">
        <v>2</v>
      </c>
      <c r="N2392" s="85">
        <v>1</v>
      </c>
      <c r="O2392" s="86"/>
    </row>
    <row r="2393" spans="1:15" ht="17">
      <c r="A2393" s="283"/>
      <c r="B2393" s="284"/>
      <c r="C2393" s="83" t="s">
        <v>3925</v>
      </c>
      <c r="D2393" s="83"/>
      <c r="E2393" s="84">
        <v>3</v>
      </c>
      <c r="F2393" s="84" t="s">
        <v>6213</v>
      </c>
      <c r="G2393" s="84" t="s">
        <v>6213</v>
      </c>
      <c r="H2393" s="84" t="s">
        <v>6213</v>
      </c>
      <c r="I2393" s="84" t="s">
        <v>6213</v>
      </c>
      <c r="J2393" s="85" t="s">
        <v>6213</v>
      </c>
      <c r="K2393" s="84">
        <v>2</v>
      </c>
      <c r="L2393" s="84">
        <v>1</v>
      </c>
      <c r="M2393" s="84">
        <v>0</v>
      </c>
      <c r="N2393" s="85">
        <v>0</v>
      </c>
      <c r="O2393" s="86"/>
    </row>
    <row r="2394" spans="1:15" ht="17">
      <c r="A2394" s="283"/>
      <c r="B2394" s="282" t="s">
        <v>1963</v>
      </c>
      <c r="C2394" s="285"/>
      <c r="D2394" s="286"/>
      <c r="E2394" s="77">
        <v>2</v>
      </c>
      <c r="F2394" s="77">
        <v>1</v>
      </c>
      <c r="G2394" s="77">
        <v>1</v>
      </c>
      <c r="H2394" s="77" t="s">
        <v>6213</v>
      </c>
      <c r="I2394" s="77" t="s">
        <v>6213</v>
      </c>
      <c r="J2394" s="78" t="s">
        <v>6213</v>
      </c>
      <c r="K2394" s="79"/>
      <c r="L2394" s="77"/>
      <c r="M2394" s="77"/>
      <c r="N2394" s="78"/>
      <c r="O2394" s="81"/>
    </row>
    <row r="2395" spans="1:15" ht="17">
      <c r="A2395" s="283"/>
      <c r="B2395" s="283"/>
      <c r="C2395" s="83" t="s">
        <v>6878</v>
      </c>
      <c r="D2395" s="83"/>
      <c r="E2395" s="84" t="s">
        <v>6213</v>
      </c>
      <c r="F2395" s="84">
        <v>1</v>
      </c>
      <c r="G2395" s="84" t="s">
        <v>6213</v>
      </c>
      <c r="H2395" s="84" t="s">
        <v>6213</v>
      </c>
      <c r="I2395" s="84" t="s">
        <v>6213</v>
      </c>
      <c r="J2395" s="85" t="s">
        <v>6213</v>
      </c>
      <c r="K2395" s="84">
        <v>0</v>
      </c>
      <c r="L2395" s="84">
        <v>1</v>
      </c>
      <c r="M2395" s="84">
        <v>0</v>
      </c>
      <c r="N2395" s="85">
        <v>0</v>
      </c>
      <c r="O2395" s="86"/>
    </row>
    <row r="2396" spans="1:15" ht="17">
      <c r="A2396" s="283"/>
      <c r="B2396" s="283"/>
      <c r="C2396" s="83" t="s">
        <v>5575</v>
      </c>
      <c r="D2396" s="83"/>
      <c r="E2396" s="84">
        <v>1</v>
      </c>
      <c r="F2396" s="84" t="s">
        <v>6213</v>
      </c>
      <c r="G2396" s="84" t="s">
        <v>6213</v>
      </c>
      <c r="H2396" s="84" t="s">
        <v>6213</v>
      </c>
      <c r="I2396" s="84" t="s">
        <v>6213</v>
      </c>
      <c r="J2396" s="85" t="s">
        <v>6213</v>
      </c>
      <c r="K2396" s="84">
        <v>0</v>
      </c>
      <c r="L2396" s="84">
        <v>0</v>
      </c>
      <c r="M2396" s="84">
        <v>1</v>
      </c>
      <c r="N2396" s="85">
        <v>0</v>
      </c>
      <c r="O2396" s="86"/>
    </row>
    <row r="2397" spans="1:15" ht="17">
      <c r="A2397" s="283"/>
      <c r="B2397" s="283"/>
      <c r="C2397" s="83" t="s">
        <v>2142</v>
      </c>
      <c r="D2397" s="83"/>
      <c r="E2397" s="84">
        <v>1</v>
      </c>
      <c r="F2397" s="84" t="s">
        <v>6213</v>
      </c>
      <c r="G2397" s="84" t="s">
        <v>6213</v>
      </c>
      <c r="H2397" s="84" t="s">
        <v>6213</v>
      </c>
      <c r="I2397" s="84" t="s">
        <v>6213</v>
      </c>
      <c r="J2397" s="85" t="s">
        <v>6213</v>
      </c>
      <c r="K2397" s="84">
        <v>0</v>
      </c>
      <c r="L2397" s="84">
        <v>1</v>
      </c>
      <c r="M2397" s="84">
        <v>0</v>
      </c>
      <c r="N2397" s="85">
        <v>0</v>
      </c>
      <c r="O2397" s="86"/>
    </row>
    <row r="2398" spans="1:15" ht="17">
      <c r="A2398" s="283"/>
      <c r="B2398" s="284"/>
      <c r="C2398" s="83" t="s">
        <v>6879</v>
      </c>
      <c r="D2398" s="83"/>
      <c r="E2398" s="84" t="s">
        <v>6213</v>
      </c>
      <c r="F2398" s="84" t="s">
        <v>6213</v>
      </c>
      <c r="G2398" s="84">
        <v>1</v>
      </c>
      <c r="H2398" s="84" t="s">
        <v>6213</v>
      </c>
      <c r="I2398" s="84" t="s">
        <v>6213</v>
      </c>
      <c r="J2398" s="85" t="s">
        <v>6213</v>
      </c>
      <c r="K2398" s="84">
        <v>0</v>
      </c>
      <c r="L2398" s="84">
        <v>0</v>
      </c>
      <c r="M2398" s="84">
        <v>0</v>
      </c>
      <c r="N2398" s="85">
        <v>1</v>
      </c>
      <c r="O2398" s="86"/>
    </row>
    <row r="2399" spans="1:15" ht="17">
      <c r="A2399" s="283"/>
      <c r="B2399" s="282" t="s">
        <v>2255</v>
      </c>
      <c r="C2399" s="285"/>
      <c r="D2399" s="286"/>
      <c r="E2399" s="77">
        <v>4</v>
      </c>
      <c r="F2399" s="77">
        <v>1</v>
      </c>
      <c r="G2399" s="77" t="s">
        <v>6213</v>
      </c>
      <c r="H2399" s="77" t="s">
        <v>6213</v>
      </c>
      <c r="I2399" s="77" t="s">
        <v>6213</v>
      </c>
      <c r="J2399" s="78" t="s">
        <v>6213</v>
      </c>
      <c r="K2399" s="77"/>
      <c r="L2399" s="77"/>
      <c r="M2399" s="79"/>
      <c r="N2399" s="78"/>
      <c r="O2399" s="81"/>
    </row>
    <row r="2400" spans="1:15" ht="17">
      <c r="A2400" s="283"/>
      <c r="B2400" s="283"/>
      <c r="C2400" s="288" t="s">
        <v>2366</v>
      </c>
      <c r="D2400" s="83" t="s">
        <v>6880</v>
      </c>
      <c r="E2400" s="84">
        <v>1</v>
      </c>
      <c r="F2400" s="84" t="s">
        <v>6213</v>
      </c>
      <c r="G2400" s="84" t="s">
        <v>6213</v>
      </c>
      <c r="H2400" s="84" t="s">
        <v>6213</v>
      </c>
      <c r="I2400" s="84" t="s">
        <v>6213</v>
      </c>
      <c r="J2400" s="85" t="s">
        <v>6213</v>
      </c>
      <c r="K2400" s="84">
        <v>0</v>
      </c>
      <c r="L2400" s="84">
        <v>1</v>
      </c>
      <c r="M2400" s="84">
        <v>0</v>
      </c>
      <c r="N2400" s="85">
        <v>0</v>
      </c>
      <c r="O2400" s="86"/>
    </row>
    <row r="2401" spans="1:15" ht="17">
      <c r="A2401" s="283"/>
      <c r="B2401" s="283"/>
      <c r="C2401" s="290"/>
      <c r="D2401" s="83" t="s">
        <v>6881</v>
      </c>
      <c r="E2401" s="84">
        <v>1</v>
      </c>
      <c r="F2401" s="84" t="s">
        <v>6213</v>
      </c>
      <c r="G2401" s="84" t="s">
        <v>6213</v>
      </c>
      <c r="H2401" s="84" t="s">
        <v>6213</v>
      </c>
      <c r="I2401" s="84" t="s">
        <v>6213</v>
      </c>
      <c r="J2401" s="85" t="s">
        <v>6213</v>
      </c>
      <c r="K2401" s="84">
        <v>0</v>
      </c>
      <c r="L2401" s="84">
        <v>0</v>
      </c>
      <c r="M2401" s="84">
        <v>0</v>
      </c>
      <c r="N2401" s="85">
        <v>1</v>
      </c>
      <c r="O2401" s="86"/>
    </row>
    <row r="2402" spans="1:15" ht="17">
      <c r="A2402" s="283"/>
      <c r="B2402" s="283"/>
      <c r="C2402" s="290"/>
      <c r="D2402" s="83" t="s">
        <v>6882</v>
      </c>
      <c r="E2402" s="84" t="s">
        <v>6213</v>
      </c>
      <c r="F2402" s="84">
        <v>1</v>
      </c>
      <c r="G2402" s="84" t="s">
        <v>6213</v>
      </c>
      <c r="H2402" s="84" t="s">
        <v>6213</v>
      </c>
      <c r="I2402" s="84" t="s">
        <v>6213</v>
      </c>
      <c r="J2402" s="85" t="s">
        <v>6213</v>
      </c>
      <c r="K2402" s="84">
        <v>1</v>
      </c>
      <c r="L2402" s="84">
        <v>0</v>
      </c>
      <c r="M2402" s="84">
        <v>0</v>
      </c>
      <c r="N2402" s="85">
        <v>0</v>
      </c>
      <c r="O2402" s="86"/>
    </row>
    <row r="2403" spans="1:15" ht="17">
      <c r="A2403" s="283"/>
      <c r="B2403" s="283"/>
      <c r="C2403" s="290"/>
      <c r="D2403" s="83" t="s">
        <v>6883</v>
      </c>
      <c r="E2403" s="84">
        <v>1</v>
      </c>
      <c r="F2403" s="84" t="s">
        <v>6213</v>
      </c>
      <c r="G2403" s="84" t="s">
        <v>6213</v>
      </c>
      <c r="H2403" s="84" t="s">
        <v>6213</v>
      </c>
      <c r="I2403" s="84" t="s">
        <v>6213</v>
      </c>
      <c r="J2403" s="85" t="s">
        <v>6213</v>
      </c>
      <c r="K2403" s="84">
        <v>0</v>
      </c>
      <c r="L2403" s="84">
        <v>0</v>
      </c>
      <c r="M2403" s="84">
        <v>0</v>
      </c>
      <c r="N2403" s="85">
        <v>1</v>
      </c>
      <c r="O2403" s="86"/>
    </row>
    <row r="2404" spans="1:15" ht="17">
      <c r="A2404" s="284"/>
      <c r="B2404" s="284"/>
      <c r="C2404" s="289"/>
      <c r="D2404" s="83" t="s">
        <v>6884</v>
      </c>
      <c r="E2404" s="84">
        <v>1</v>
      </c>
      <c r="F2404" s="84" t="s">
        <v>6213</v>
      </c>
      <c r="G2404" s="84" t="s">
        <v>6213</v>
      </c>
      <c r="H2404" s="84" t="s">
        <v>6213</v>
      </c>
      <c r="I2404" s="84" t="s">
        <v>6213</v>
      </c>
      <c r="J2404" s="85" t="s">
        <v>6213</v>
      </c>
      <c r="K2404" s="84">
        <v>0</v>
      </c>
      <c r="L2404" s="84">
        <v>1</v>
      </c>
      <c r="M2404" s="84">
        <v>0</v>
      </c>
      <c r="N2404" s="85">
        <v>0</v>
      </c>
      <c r="O2404" s="86"/>
    </row>
    <row r="2405" spans="1:15">
      <c r="A2405" s="282" t="s">
        <v>131</v>
      </c>
      <c r="B2405" s="285" t="s">
        <v>1904</v>
      </c>
      <c r="C2405" s="287"/>
      <c r="D2405" s="286"/>
      <c r="E2405" s="77">
        <v>309</v>
      </c>
      <c r="F2405" s="77">
        <v>52</v>
      </c>
      <c r="G2405" s="77">
        <v>67</v>
      </c>
      <c r="H2405" s="77">
        <v>5</v>
      </c>
      <c r="I2405" s="77">
        <v>6</v>
      </c>
      <c r="J2405" s="78">
        <v>23</v>
      </c>
      <c r="K2405" s="77"/>
      <c r="L2405" s="77"/>
      <c r="M2405" s="77"/>
      <c r="N2405" s="78"/>
      <c r="O2405" s="81"/>
    </row>
    <row r="2406" spans="1:15">
      <c r="A2406" s="283"/>
      <c r="B2406" s="282" t="s">
        <v>1905</v>
      </c>
      <c r="C2406" s="285"/>
      <c r="D2406" s="286"/>
      <c r="E2406" s="77">
        <v>258</v>
      </c>
      <c r="F2406" s="77">
        <v>36</v>
      </c>
      <c r="G2406" s="77">
        <v>60</v>
      </c>
      <c r="H2406" s="77">
        <v>4</v>
      </c>
      <c r="I2406" s="77">
        <v>6</v>
      </c>
      <c r="J2406" s="78">
        <v>15</v>
      </c>
      <c r="K2406" s="77"/>
      <c r="L2406" s="77"/>
      <c r="M2406" s="77"/>
      <c r="N2406" s="78"/>
      <c r="O2406" s="81"/>
    </row>
    <row r="2407" spans="1:15" ht="17">
      <c r="A2407" s="283"/>
      <c r="B2407" s="283"/>
      <c r="C2407" s="83" t="s">
        <v>3792</v>
      </c>
      <c r="D2407" s="83"/>
      <c r="E2407" s="84" t="s">
        <v>6213</v>
      </c>
      <c r="F2407" s="84" t="s">
        <v>6213</v>
      </c>
      <c r="G2407" s="84" t="s">
        <v>6213</v>
      </c>
      <c r="H2407" s="84" t="s">
        <v>6213</v>
      </c>
      <c r="I2407" s="84" t="s">
        <v>6213</v>
      </c>
      <c r="J2407" s="85">
        <v>1</v>
      </c>
      <c r="K2407" s="84">
        <v>1</v>
      </c>
      <c r="L2407" s="84">
        <v>0</v>
      </c>
      <c r="M2407" s="84">
        <v>0</v>
      </c>
      <c r="N2407" s="85">
        <v>0</v>
      </c>
      <c r="O2407" s="86">
        <v>16744</v>
      </c>
    </row>
    <row r="2408" spans="1:15" ht="17">
      <c r="A2408" s="283"/>
      <c r="B2408" s="283"/>
      <c r="C2408" s="83" t="s">
        <v>4062</v>
      </c>
      <c r="D2408" s="83"/>
      <c r="E2408" s="84">
        <v>1</v>
      </c>
      <c r="F2408" s="84" t="s">
        <v>6213</v>
      </c>
      <c r="G2408" s="84" t="s">
        <v>6213</v>
      </c>
      <c r="H2408" s="84" t="s">
        <v>6213</v>
      </c>
      <c r="I2408" s="84" t="s">
        <v>6213</v>
      </c>
      <c r="J2408" s="85" t="s">
        <v>6213</v>
      </c>
      <c r="K2408" s="84">
        <v>0</v>
      </c>
      <c r="L2408" s="84">
        <v>1</v>
      </c>
      <c r="M2408" s="84">
        <v>0</v>
      </c>
      <c r="N2408" s="85" t="s">
        <v>4218</v>
      </c>
      <c r="O2408" s="86">
        <v>10010</v>
      </c>
    </row>
    <row r="2409" spans="1:15" ht="17">
      <c r="A2409" s="283"/>
      <c r="B2409" s="283"/>
      <c r="C2409" s="83" t="s">
        <v>2799</v>
      </c>
      <c r="D2409" s="83"/>
      <c r="E2409" s="84">
        <v>2</v>
      </c>
      <c r="F2409" s="84" t="s">
        <v>6213</v>
      </c>
      <c r="G2409" s="84" t="s">
        <v>6213</v>
      </c>
      <c r="H2409" s="84" t="s">
        <v>6213</v>
      </c>
      <c r="I2409" s="84" t="s">
        <v>6213</v>
      </c>
      <c r="J2409" s="85" t="s">
        <v>6213</v>
      </c>
      <c r="K2409" s="84">
        <v>2</v>
      </c>
      <c r="L2409" s="84">
        <v>0</v>
      </c>
      <c r="M2409" s="84">
        <v>0</v>
      </c>
      <c r="N2409" s="85">
        <v>0</v>
      </c>
      <c r="O2409" s="86">
        <v>20825</v>
      </c>
    </row>
    <row r="2410" spans="1:15" ht="17">
      <c r="A2410" s="283"/>
      <c r="B2410" s="283"/>
      <c r="C2410" s="83" t="s">
        <v>1912</v>
      </c>
      <c r="D2410" s="83"/>
      <c r="E2410" s="84">
        <v>1</v>
      </c>
      <c r="F2410" s="84">
        <v>1</v>
      </c>
      <c r="G2410" s="84" t="s">
        <v>6213</v>
      </c>
      <c r="H2410" s="84" t="s">
        <v>6213</v>
      </c>
      <c r="I2410" s="84" t="s">
        <v>6213</v>
      </c>
      <c r="J2410" s="85" t="s">
        <v>6213</v>
      </c>
      <c r="K2410" s="84">
        <v>1</v>
      </c>
      <c r="L2410" s="84">
        <v>1</v>
      </c>
      <c r="M2410" s="84">
        <v>0</v>
      </c>
      <c r="N2410" s="85">
        <v>0</v>
      </c>
      <c r="O2410" s="86">
        <v>82779</v>
      </c>
    </row>
    <row r="2411" spans="1:15" ht="17">
      <c r="A2411" s="283"/>
      <c r="B2411" s="283"/>
      <c r="C2411" s="83" t="s">
        <v>4063</v>
      </c>
      <c r="D2411" s="83"/>
      <c r="E2411" s="84" t="s">
        <v>6213</v>
      </c>
      <c r="F2411" s="84" t="s">
        <v>6213</v>
      </c>
      <c r="G2411" s="84">
        <v>1</v>
      </c>
      <c r="H2411" s="84" t="s">
        <v>6213</v>
      </c>
      <c r="I2411" s="84" t="s">
        <v>6213</v>
      </c>
      <c r="J2411" s="85" t="s">
        <v>6213</v>
      </c>
      <c r="K2411" s="84">
        <v>0</v>
      </c>
      <c r="L2411" s="84">
        <v>0</v>
      </c>
      <c r="M2411" s="84">
        <v>1</v>
      </c>
      <c r="N2411" s="85">
        <v>0</v>
      </c>
      <c r="O2411" s="86">
        <v>25561</v>
      </c>
    </row>
    <row r="2412" spans="1:15" ht="17">
      <c r="A2412" s="283"/>
      <c r="B2412" s="283"/>
      <c r="C2412" s="83" t="s">
        <v>4064</v>
      </c>
      <c r="D2412" s="83"/>
      <c r="E2412" s="84">
        <v>11</v>
      </c>
      <c r="F2412" s="84">
        <v>2</v>
      </c>
      <c r="G2412" s="84">
        <v>4</v>
      </c>
      <c r="H2412" s="84" t="s">
        <v>6213</v>
      </c>
      <c r="I2412" s="84" t="s">
        <v>6213</v>
      </c>
      <c r="J2412" s="85">
        <v>1</v>
      </c>
      <c r="K2412" s="84">
        <v>4</v>
      </c>
      <c r="L2412" s="84">
        <v>3</v>
      </c>
      <c r="M2412" s="84">
        <v>6</v>
      </c>
      <c r="N2412" s="85">
        <v>5</v>
      </c>
      <c r="O2412" s="86">
        <v>150548</v>
      </c>
    </row>
    <row r="2413" spans="1:15" ht="17">
      <c r="A2413" s="283"/>
      <c r="B2413" s="283"/>
      <c r="C2413" s="83" t="s">
        <v>6147</v>
      </c>
      <c r="D2413" s="83"/>
      <c r="E2413" s="84">
        <v>9</v>
      </c>
      <c r="F2413" s="84">
        <v>2</v>
      </c>
      <c r="G2413" s="84">
        <v>3</v>
      </c>
      <c r="H2413" s="84" t="s">
        <v>6213</v>
      </c>
      <c r="I2413" s="84" t="s">
        <v>6213</v>
      </c>
      <c r="J2413" s="85" t="s">
        <v>6213</v>
      </c>
      <c r="K2413" s="84">
        <v>3</v>
      </c>
      <c r="L2413" s="84">
        <v>7</v>
      </c>
      <c r="M2413" s="84">
        <v>3</v>
      </c>
      <c r="N2413" s="85">
        <v>1</v>
      </c>
      <c r="O2413" s="86">
        <v>93629</v>
      </c>
    </row>
    <row r="2414" spans="1:15" ht="17">
      <c r="A2414" s="283"/>
      <c r="B2414" s="283"/>
      <c r="C2414" s="83" t="s">
        <v>6148</v>
      </c>
      <c r="D2414" s="83"/>
      <c r="E2414" s="84">
        <v>2</v>
      </c>
      <c r="F2414" s="84">
        <v>1</v>
      </c>
      <c r="G2414" s="84" t="s">
        <v>6213</v>
      </c>
      <c r="H2414" s="84" t="s">
        <v>6213</v>
      </c>
      <c r="I2414" s="84" t="s">
        <v>6213</v>
      </c>
      <c r="J2414" s="85" t="s">
        <v>6213</v>
      </c>
      <c r="K2414" s="84">
        <v>0</v>
      </c>
      <c r="L2414" s="84">
        <v>2</v>
      </c>
      <c r="M2414" s="84">
        <v>1</v>
      </c>
      <c r="N2414" s="85">
        <v>0</v>
      </c>
      <c r="O2414" s="86">
        <v>4858</v>
      </c>
    </row>
    <row r="2415" spans="1:15" ht="17">
      <c r="A2415" s="283"/>
      <c r="B2415" s="283"/>
      <c r="C2415" s="83" t="s">
        <v>3010</v>
      </c>
      <c r="D2415" s="83"/>
      <c r="E2415" s="84">
        <v>1</v>
      </c>
      <c r="F2415" s="84" t="s">
        <v>6213</v>
      </c>
      <c r="G2415" s="84" t="s">
        <v>6213</v>
      </c>
      <c r="H2415" s="84" t="s">
        <v>6213</v>
      </c>
      <c r="I2415" s="84" t="s">
        <v>6213</v>
      </c>
      <c r="J2415" s="85" t="s">
        <v>6213</v>
      </c>
      <c r="K2415" s="84">
        <v>0</v>
      </c>
      <c r="L2415" s="84">
        <v>1</v>
      </c>
      <c r="M2415" s="84">
        <v>0</v>
      </c>
      <c r="N2415" s="85">
        <v>0</v>
      </c>
      <c r="O2415" s="86">
        <v>5717</v>
      </c>
    </row>
    <row r="2416" spans="1:15" ht="17">
      <c r="A2416" s="283"/>
      <c r="B2416" s="283"/>
      <c r="C2416" s="83" t="s">
        <v>4066</v>
      </c>
      <c r="D2416" s="83"/>
      <c r="E2416" s="84">
        <v>1</v>
      </c>
      <c r="F2416" s="84" t="s">
        <v>6213</v>
      </c>
      <c r="G2416" s="84" t="s">
        <v>6213</v>
      </c>
      <c r="H2416" s="84" t="s">
        <v>6213</v>
      </c>
      <c r="I2416" s="84" t="s">
        <v>6213</v>
      </c>
      <c r="J2416" s="85">
        <v>1</v>
      </c>
      <c r="K2416" s="84">
        <v>0</v>
      </c>
      <c r="L2416" s="84">
        <v>0</v>
      </c>
      <c r="M2416" s="84">
        <v>2</v>
      </c>
      <c r="N2416" s="85">
        <v>0</v>
      </c>
      <c r="O2416" s="86">
        <v>48323</v>
      </c>
    </row>
    <row r="2417" spans="1:15" ht="17">
      <c r="A2417" s="283"/>
      <c r="B2417" s="283"/>
      <c r="C2417" s="83" t="s">
        <v>4067</v>
      </c>
      <c r="D2417" s="83"/>
      <c r="E2417" s="84">
        <v>2</v>
      </c>
      <c r="F2417" s="84" t="s">
        <v>6213</v>
      </c>
      <c r="G2417" s="84" t="s">
        <v>6213</v>
      </c>
      <c r="H2417" s="84" t="s">
        <v>6213</v>
      </c>
      <c r="I2417" s="84" t="s">
        <v>6213</v>
      </c>
      <c r="J2417" s="85" t="s">
        <v>6213</v>
      </c>
      <c r="K2417" s="84">
        <v>0</v>
      </c>
      <c r="L2417" s="84">
        <v>1</v>
      </c>
      <c r="M2417" s="84">
        <v>0</v>
      </c>
      <c r="N2417" s="85">
        <v>1</v>
      </c>
      <c r="O2417" s="86">
        <v>41817</v>
      </c>
    </row>
    <row r="2418" spans="1:15" ht="17">
      <c r="A2418" s="283"/>
      <c r="B2418" s="283"/>
      <c r="C2418" s="83" t="s">
        <v>6885</v>
      </c>
      <c r="D2418" s="83"/>
      <c r="E2418" s="84">
        <v>1</v>
      </c>
      <c r="F2418" s="84" t="s">
        <v>6213</v>
      </c>
      <c r="G2418" s="84" t="s">
        <v>6213</v>
      </c>
      <c r="H2418" s="84" t="s">
        <v>6213</v>
      </c>
      <c r="I2418" s="84" t="s">
        <v>6213</v>
      </c>
      <c r="J2418" s="85" t="s">
        <v>6213</v>
      </c>
      <c r="K2418" s="84">
        <v>0</v>
      </c>
      <c r="L2418" s="84">
        <v>1</v>
      </c>
      <c r="M2418" s="84">
        <v>0</v>
      </c>
      <c r="N2418" s="85">
        <v>0</v>
      </c>
      <c r="O2418" s="86">
        <v>7055</v>
      </c>
    </row>
    <row r="2419" spans="1:15" ht="17">
      <c r="A2419" s="283"/>
      <c r="B2419" s="283"/>
      <c r="C2419" s="83" t="s">
        <v>6886</v>
      </c>
      <c r="D2419" s="83"/>
      <c r="E2419" s="84">
        <v>4</v>
      </c>
      <c r="F2419" s="84" t="s">
        <v>6213</v>
      </c>
      <c r="G2419" s="84">
        <v>3</v>
      </c>
      <c r="H2419" s="84" t="s">
        <v>6213</v>
      </c>
      <c r="I2419" s="84" t="s">
        <v>6213</v>
      </c>
      <c r="J2419" s="85" t="s">
        <v>6213</v>
      </c>
      <c r="K2419" s="84">
        <v>3</v>
      </c>
      <c r="L2419" s="84">
        <v>2</v>
      </c>
      <c r="M2419" s="84">
        <v>2</v>
      </c>
      <c r="N2419" s="85">
        <v>0</v>
      </c>
      <c r="O2419" s="86">
        <v>51879</v>
      </c>
    </row>
    <row r="2420" spans="1:15" ht="17">
      <c r="A2420" s="283"/>
      <c r="B2420" s="283"/>
      <c r="C2420" s="83" t="s">
        <v>6887</v>
      </c>
      <c r="D2420" s="83"/>
      <c r="E2420" s="84" t="s">
        <v>6213</v>
      </c>
      <c r="F2420" s="84">
        <v>1</v>
      </c>
      <c r="G2420" s="84" t="s">
        <v>6213</v>
      </c>
      <c r="H2420" s="84" t="s">
        <v>6213</v>
      </c>
      <c r="I2420" s="84" t="s">
        <v>6213</v>
      </c>
      <c r="J2420" s="85" t="s">
        <v>6213</v>
      </c>
      <c r="K2420" s="84">
        <v>0</v>
      </c>
      <c r="L2420" s="84">
        <v>0</v>
      </c>
      <c r="M2420" s="84">
        <v>1</v>
      </c>
      <c r="N2420" s="85">
        <v>0</v>
      </c>
      <c r="O2420" s="86">
        <v>2345</v>
      </c>
    </row>
    <row r="2421" spans="1:15" ht="17">
      <c r="A2421" s="283"/>
      <c r="B2421" s="283"/>
      <c r="C2421" s="83" t="s">
        <v>6888</v>
      </c>
      <c r="D2421" s="83"/>
      <c r="E2421" s="84" t="s">
        <v>6213</v>
      </c>
      <c r="F2421" s="84" t="s">
        <v>6213</v>
      </c>
      <c r="G2421" s="84">
        <v>2</v>
      </c>
      <c r="H2421" s="84" t="s">
        <v>6213</v>
      </c>
      <c r="I2421" s="84" t="s">
        <v>6213</v>
      </c>
      <c r="J2421" s="85" t="s">
        <v>6213</v>
      </c>
      <c r="K2421" s="84">
        <v>0</v>
      </c>
      <c r="L2421" s="84">
        <v>1</v>
      </c>
      <c r="M2421" s="84">
        <v>0</v>
      </c>
      <c r="N2421" s="85">
        <v>1</v>
      </c>
      <c r="O2421" s="86">
        <v>7700</v>
      </c>
    </row>
    <row r="2422" spans="1:15" ht="17">
      <c r="A2422" s="283"/>
      <c r="B2422" s="283"/>
      <c r="C2422" s="83" t="s">
        <v>6150</v>
      </c>
      <c r="D2422" s="83"/>
      <c r="E2422" s="84">
        <v>1</v>
      </c>
      <c r="F2422" s="84" t="s">
        <v>6213</v>
      </c>
      <c r="G2422" s="84" t="s">
        <v>6213</v>
      </c>
      <c r="H2422" s="84" t="s">
        <v>6213</v>
      </c>
      <c r="I2422" s="84" t="s">
        <v>6213</v>
      </c>
      <c r="J2422" s="85" t="s">
        <v>6213</v>
      </c>
      <c r="K2422" s="84">
        <v>0</v>
      </c>
      <c r="L2422" s="84">
        <v>1</v>
      </c>
      <c r="M2422" s="84">
        <v>0</v>
      </c>
      <c r="N2422" s="85">
        <v>0</v>
      </c>
      <c r="O2422" s="86">
        <v>9374</v>
      </c>
    </row>
    <row r="2423" spans="1:15" ht="17">
      <c r="A2423" s="283"/>
      <c r="B2423" s="283"/>
      <c r="C2423" s="83" t="s">
        <v>2591</v>
      </c>
      <c r="D2423" s="83"/>
      <c r="E2423" s="84">
        <v>1</v>
      </c>
      <c r="F2423" s="84">
        <v>1</v>
      </c>
      <c r="G2423" s="84" t="s">
        <v>6213</v>
      </c>
      <c r="H2423" s="84" t="s">
        <v>6213</v>
      </c>
      <c r="I2423" s="84" t="s">
        <v>6213</v>
      </c>
      <c r="J2423" s="85" t="s">
        <v>6213</v>
      </c>
      <c r="K2423" s="84">
        <v>1</v>
      </c>
      <c r="L2423" s="84">
        <v>1</v>
      </c>
      <c r="M2423" s="84">
        <v>0</v>
      </c>
      <c r="N2423" s="85">
        <v>0</v>
      </c>
      <c r="O2423" s="86">
        <v>32652</v>
      </c>
    </row>
    <row r="2424" spans="1:15" ht="17">
      <c r="A2424" s="283"/>
      <c r="B2424" s="283"/>
      <c r="C2424" s="83" t="s">
        <v>6889</v>
      </c>
      <c r="D2424" s="83"/>
      <c r="E2424" s="84" t="s">
        <v>6213</v>
      </c>
      <c r="F2424" s="84" t="s">
        <v>6213</v>
      </c>
      <c r="G2424" s="84">
        <v>1</v>
      </c>
      <c r="H2424" s="84" t="s">
        <v>6213</v>
      </c>
      <c r="I2424" s="84" t="s">
        <v>6213</v>
      </c>
      <c r="J2424" s="85" t="s">
        <v>6213</v>
      </c>
      <c r="K2424" s="84">
        <v>1</v>
      </c>
      <c r="L2424" s="84">
        <v>0</v>
      </c>
      <c r="M2424" s="84">
        <v>0</v>
      </c>
      <c r="N2424" s="85">
        <v>0</v>
      </c>
      <c r="O2424" s="86">
        <v>14336</v>
      </c>
    </row>
    <row r="2425" spans="1:15" ht="17">
      <c r="A2425" s="283"/>
      <c r="B2425" s="283"/>
      <c r="C2425" s="83" t="s">
        <v>4070</v>
      </c>
      <c r="D2425" s="83"/>
      <c r="E2425" s="84">
        <v>7</v>
      </c>
      <c r="F2425" s="84">
        <v>1</v>
      </c>
      <c r="G2425" s="84" t="s">
        <v>6213</v>
      </c>
      <c r="H2425" s="84" t="s">
        <v>6213</v>
      </c>
      <c r="I2425" s="84" t="s">
        <v>6213</v>
      </c>
      <c r="J2425" s="85" t="s">
        <v>6213</v>
      </c>
      <c r="K2425" s="84">
        <v>0</v>
      </c>
      <c r="L2425" s="84">
        <v>3</v>
      </c>
      <c r="M2425" s="84">
        <v>2</v>
      </c>
      <c r="N2425" s="85">
        <v>3</v>
      </c>
      <c r="O2425" s="86">
        <v>42934</v>
      </c>
    </row>
    <row r="2426" spans="1:15" ht="17">
      <c r="A2426" s="283"/>
      <c r="B2426" s="283"/>
      <c r="C2426" s="83" t="s">
        <v>6890</v>
      </c>
      <c r="D2426" s="83"/>
      <c r="E2426" s="84">
        <v>2</v>
      </c>
      <c r="F2426" s="84" t="s">
        <v>6213</v>
      </c>
      <c r="G2426" s="84" t="s">
        <v>6213</v>
      </c>
      <c r="H2426" s="84" t="s">
        <v>6213</v>
      </c>
      <c r="I2426" s="84" t="s">
        <v>6213</v>
      </c>
      <c r="J2426" s="85" t="s">
        <v>6213</v>
      </c>
      <c r="K2426" s="84">
        <v>0</v>
      </c>
      <c r="L2426" s="84">
        <v>0</v>
      </c>
      <c r="M2426" s="84">
        <v>2</v>
      </c>
      <c r="N2426" s="85">
        <v>0</v>
      </c>
      <c r="O2426" s="86">
        <v>21448</v>
      </c>
    </row>
    <row r="2427" spans="1:15" ht="17">
      <c r="A2427" s="283"/>
      <c r="B2427" s="283"/>
      <c r="C2427" s="83" t="s">
        <v>2815</v>
      </c>
      <c r="D2427" s="83"/>
      <c r="E2427" s="84">
        <v>11</v>
      </c>
      <c r="F2427" s="84" t="s">
        <v>6213</v>
      </c>
      <c r="G2427" s="84">
        <v>3</v>
      </c>
      <c r="H2427" s="84" t="s">
        <v>6213</v>
      </c>
      <c r="I2427" s="84">
        <v>1</v>
      </c>
      <c r="J2427" s="85" t="s">
        <v>6213</v>
      </c>
      <c r="K2427" s="84">
        <v>2</v>
      </c>
      <c r="L2427" s="84">
        <v>7</v>
      </c>
      <c r="M2427" s="84">
        <v>3</v>
      </c>
      <c r="N2427" s="85">
        <v>3</v>
      </c>
      <c r="O2427" s="86">
        <v>112439</v>
      </c>
    </row>
    <row r="2428" spans="1:15" ht="17">
      <c r="A2428" s="283"/>
      <c r="B2428" s="283"/>
      <c r="C2428" s="83" t="s">
        <v>6891</v>
      </c>
      <c r="D2428" s="83"/>
      <c r="E2428" s="84">
        <v>2</v>
      </c>
      <c r="F2428" s="84" t="s">
        <v>6213</v>
      </c>
      <c r="G2428" s="84" t="s">
        <v>6213</v>
      </c>
      <c r="H2428" s="84" t="s">
        <v>6213</v>
      </c>
      <c r="I2428" s="84" t="s">
        <v>6213</v>
      </c>
      <c r="J2428" s="85" t="s">
        <v>6213</v>
      </c>
      <c r="K2428" s="84">
        <v>0</v>
      </c>
      <c r="L2428" s="84">
        <v>1</v>
      </c>
      <c r="M2428" s="84">
        <v>0</v>
      </c>
      <c r="N2428" s="85">
        <v>1</v>
      </c>
      <c r="O2428" s="86">
        <v>97071</v>
      </c>
    </row>
    <row r="2429" spans="1:15" ht="17">
      <c r="A2429" s="283"/>
      <c r="B2429" s="283"/>
      <c r="C2429" s="83" t="s">
        <v>6892</v>
      </c>
      <c r="D2429" s="83"/>
      <c r="E2429" s="84">
        <v>1</v>
      </c>
      <c r="F2429" s="84" t="s">
        <v>6213</v>
      </c>
      <c r="G2429" s="84" t="s">
        <v>6213</v>
      </c>
      <c r="H2429" s="84" t="s">
        <v>6213</v>
      </c>
      <c r="I2429" s="84" t="s">
        <v>6213</v>
      </c>
      <c r="J2429" s="85" t="s">
        <v>6213</v>
      </c>
      <c r="K2429" s="84">
        <v>0</v>
      </c>
      <c r="L2429" s="84">
        <v>0</v>
      </c>
      <c r="M2429" s="84">
        <v>1</v>
      </c>
      <c r="N2429" s="85">
        <v>0</v>
      </c>
      <c r="O2429" s="86">
        <v>10301</v>
      </c>
    </row>
    <row r="2430" spans="1:15" ht="17">
      <c r="A2430" s="283"/>
      <c r="B2430" s="283"/>
      <c r="C2430" s="83" t="s">
        <v>4071</v>
      </c>
      <c r="D2430" s="83"/>
      <c r="E2430" s="84">
        <v>1</v>
      </c>
      <c r="F2430" s="84" t="s">
        <v>6213</v>
      </c>
      <c r="G2430" s="84" t="s">
        <v>6213</v>
      </c>
      <c r="H2430" s="84" t="s">
        <v>6213</v>
      </c>
      <c r="I2430" s="84" t="s">
        <v>6213</v>
      </c>
      <c r="J2430" s="85" t="s">
        <v>6213</v>
      </c>
      <c r="K2430" s="84">
        <v>0</v>
      </c>
      <c r="L2430" s="84">
        <v>0</v>
      </c>
      <c r="M2430" s="84">
        <v>0</v>
      </c>
      <c r="N2430" s="85">
        <v>1</v>
      </c>
      <c r="O2430" s="86">
        <v>6869</v>
      </c>
    </row>
    <row r="2431" spans="1:15" ht="17">
      <c r="A2431" s="283"/>
      <c r="B2431" s="283"/>
      <c r="C2431" s="83" t="s">
        <v>3448</v>
      </c>
      <c r="D2431" s="83"/>
      <c r="E2431" s="84">
        <v>2</v>
      </c>
      <c r="F2431" s="84" t="s">
        <v>6213</v>
      </c>
      <c r="G2431" s="84" t="s">
        <v>6213</v>
      </c>
      <c r="H2431" s="84" t="s">
        <v>6213</v>
      </c>
      <c r="I2431" s="84" t="s">
        <v>6213</v>
      </c>
      <c r="J2431" s="85" t="s">
        <v>6213</v>
      </c>
      <c r="K2431" s="84">
        <v>1</v>
      </c>
      <c r="L2431" s="84">
        <v>0</v>
      </c>
      <c r="M2431" s="84">
        <v>1</v>
      </c>
      <c r="N2431" s="85">
        <v>0</v>
      </c>
      <c r="O2431" s="86">
        <v>4341</v>
      </c>
    </row>
    <row r="2432" spans="1:15" ht="17">
      <c r="A2432" s="283"/>
      <c r="B2432" s="283"/>
      <c r="C2432" s="83" t="s">
        <v>6152</v>
      </c>
      <c r="D2432" s="83"/>
      <c r="E2432" s="84" t="s">
        <v>6213</v>
      </c>
      <c r="F2432" s="84">
        <v>1</v>
      </c>
      <c r="G2432" s="84" t="s">
        <v>6213</v>
      </c>
      <c r="H2432" s="84" t="s">
        <v>6213</v>
      </c>
      <c r="I2432" s="84" t="s">
        <v>6213</v>
      </c>
      <c r="J2432" s="85" t="s">
        <v>6213</v>
      </c>
      <c r="K2432" s="84">
        <v>0</v>
      </c>
      <c r="L2432" s="84">
        <v>0</v>
      </c>
      <c r="M2432" s="84">
        <v>1</v>
      </c>
      <c r="N2432" s="85">
        <v>0</v>
      </c>
      <c r="O2432" s="86">
        <v>8647</v>
      </c>
    </row>
    <row r="2433" spans="1:15" ht="17">
      <c r="A2433" s="283"/>
      <c r="B2433" s="283"/>
      <c r="C2433" s="83" t="s">
        <v>4072</v>
      </c>
      <c r="D2433" s="83"/>
      <c r="E2433" s="84">
        <v>1</v>
      </c>
      <c r="F2433" s="84">
        <v>1</v>
      </c>
      <c r="G2433" s="84" t="s">
        <v>6213</v>
      </c>
      <c r="H2433" s="84" t="s">
        <v>6213</v>
      </c>
      <c r="I2433" s="84" t="s">
        <v>6213</v>
      </c>
      <c r="J2433" s="85" t="s">
        <v>6213</v>
      </c>
      <c r="K2433" s="84">
        <v>1</v>
      </c>
      <c r="L2433" s="84">
        <v>0</v>
      </c>
      <c r="M2433" s="84">
        <v>1</v>
      </c>
      <c r="N2433" s="85">
        <v>0</v>
      </c>
      <c r="O2433" s="86">
        <v>40659</v>
      </c>
    </row>
    <row r="2434" spans="1:15" ht="17">
      <c r="A2434" s="283"/>
      <c r="B2434" s="283"/>
      <c r="C2434" s="83" t="s">
        <v>2978</v>
      </c>
      <c r="D2434" s="83"/>
      <c r="E2434" s="84">
        <v>5</v>
      </c>
      <c r="F2434" s="84">
        <v>1</v>
      </c>
      <c r="G2434" s="84">
        <v>1</v>
      </c>
      <c r="H2434" s="84" t="s">
        <v>6213</v>
      </c>
      <c r="I2434" s="84" t="s">
        <v>6213</v>
      </c>
      <c r="J2434" s="85" t="s">
        <v>6213</v>
      </c>
      <c r="K2434" s="84">
        <v>1</v>
      </c>
      <c r="L2434" s="84">
        <v>1</v>
      </c>
      <c r="M2434" s="84">
        <v>3</v>
      </c>
      <c r="N2434" s="85">
        <v>2</v>
      </c>
      <c r="O2434" s="86">
        <v>133883</v>
      </c>
    </row>
    <row r="2435" spans="1:15" ht="17">
      <c r="A2435" s="283"/>
      <c r="B2435" s="283"/>
      <c r="C2435" s="83" t="s">
        <v>6153</v>
      </c>
      <c r="D2435" s="83"/>
      <c r="E2435" s="84">
        <v>3</v>
      </c>
      <c r="F2435" s="84">
        <v>1</v>
      </c>
      <c r="G2435" s="84" t="s">
        <v>6213</v>
      </c>
      <c r="H2435" s="84" t="s">
        <v>6213</v>
      </c>
      <c r="I2435" s="84" t="s">
        <v>6213</v>
      </c>
      <c r="J2435" s="85" t="s">
        <v>6213</v>
      </c>
      <c r="K2435" s="84">
        <v>1</v>
      </c>
      <c r="L2435" s="84">
        <v>0</v>
      </c>
      <c r="M2435" s="84">
        <v>2</v>
      </c>
      <c r="N2435" s="85">
        <v>1</v>
      </c>
      <c r="O2435" s="86">
        <v>94470</v>
      </c>
    </row>
    <row r="2436" spans="1:15" ht="17">
      <c r="A2436" s="283"/>
      <c r="B2436" s="283"/>
      <c r="C2436" s="83" t="s">
        <v>6893</v>
      </c>
      <c r="D2436" s="83"/>
      <c r="E2436" s="84" t="s">
        <v>6213</v>
      </c>
      <c r="F2436" s="84" t="s">
        <v>6213</v>
      </c>
      <c r="G2436" s="84">
        <v>1</v>
      </c>
      <c r="H2436" s="84" t="s">
        <v>6213</v>
      </c>
      <c r="I2436" s="84" t="s">
        <v>6213</v>
      </c>
      <c r="J2436" s="85" t="s">
        <v>6213</v>
      </c>
      <c r="K2436" s="84">
        <v>1</v>
      </c>
      <c r="L2436" s="84">
        <v>0</v>
      </c>
      <c r="M2436" s="84">
        <v>0</v>
      </c>
      <c r="N2436" s="85">
        <v>0</v>
      </c>
      <c r="O2436" s="86">
        <v>53826</v>
      </c>
    </row>
    <row r="2437" spans="1:15" ht="17">
      <c r="A2437" s="283"/>
      <c r="B2437" s="283"/>
      <c r="C2437" s="83" t="s">
        <v>6154</v>
      </c>
      <c r="D2437" s="83"/>
      <c r="E2437" s="84" t="s">
        <v>6213</v>
      </c>
      <c r="F2437" s="84">
        <v>1</v>
      </c>
      <c r="G2437" s="84" t="s">
        <v>6213</v>
      </c>
      <c r="H2437" s="84" t="s">
        <v>6213</v>
      </c>
      <c r="I2437" s="84" t="s">
        <v>6213</v>
      </c>
      <c r="J2437" s="85" t="s">
        <v>6213</v>
      </c>
      <c r="K2437" s="84">
        <v>0</v>
      </c>
      <c r="L2437" s="84">
        <v>0</v>
      </c>
      <c r="M2437" s="84">
        <v>0</v>
      </c>
      <c r="N2437" s="85">
        <v>1</v>
      </c>
      <c r="O2437" s="86">
        <v>34600</v>
      </c>
    </row>
    <row r="2438" spans="1:15" ht="17">
      <c r="A2438" s="283"/>
      <c r="B2438" s="283"/>
      <c r="C2438" s="83" t="s">
        <v>2106</v>
      </c>
      <c r="D2438" s="83"/>
      <c r="E2438" s="84">
        <v>1</v>
      </c>
      <c r="F2438" s="84" t="s">
        <v>6213</v>
      </c>
      <c r="G2438" s="84" t="s">
        <v>6213</v>
      </c>
      <c r="H2438" s="84" t="s">
        <v>6213</v>
      </c>
      <c r="I2438" s="84" t="s">
        <v>6213</v>
      </c>
      <c r="J2438" s="85" t="s">
        <v>6213</v>
      </c>
      <c r="K2438" s="84">
        <v>0</v>
      </c>
      <c r="L2438" s="84">
        <v>0</v>
      </c>
      <c r="M2438" s="84">
        <v>0</v>
      </c>
      <c r="N2438" s="85">
        <v>1</v>
      </c>
      <c r="O2438" s="86">
        <v>61432</v>
      </c>
    </row>
    <row r="2439" spans="1:15" ht="17">
      <c r="A2439" s="283"/>
      <c r="B2439" s="283"/>
      <c r="C2439" s="83" t="s">
        <v>3893</v>
      </c>
      <c r="D2439" s="83"/>
      <c r="E2439" s="84">
        <v>2</v>
      </c>
      <c r="F2439" s="84" t="s">
        <v>6213</v>
      </c>
      <c r="G2439" s="84" t="s">
        <v>6213</v>
      </c>
      <c r="H2439" s="84" t="s">
        <v>6213</v>
      </c>
      <c r="I2439" s="84" t="s">
        <v>6213</v>
      </c>
      <c r="J2439" s="85" t="s">
        <v>6213</v>
      </c>
      <c r="K2439" s="84">
        <v>1</v>
      </c>
      <c r="L2439" s="84">
        <v>1</v>
      </c>
      <c r="M2439" s="84">
        <v>0</v>
      </c>
      <c r="N2439" s="85">
        <v>0</v>
      </c>
      <c r="O2439" s="86">
        <v>38629</v>
      </c>
    </row>
    <row r="2440" spans="1:15" ht="17">
      <c r="A2440" s="283"/>
      <c r="B2440" s="283"/>
      <c r="C2440" s="83" t="s">
        <v>4079</v>
      </c>
      <c r="D2440" s="83"/>
      <c r="E2440" s="84">
        <v>3</v>
      </c>
      <c r="F2440" s="84" t="s">
        <v>6213</v>
      </c>
      <c r="G2440" s="84">
        <v>1</v>
      </c>
      <c r="H2440" s="84" t="s">
        <v>6213</v>
      </c>
      <c r="I2440" s="84" t="s">
        <v>6213</v>
      </c>
      <c r="J2440" s="85" t="s">
        <v>6213</v>
      </c>
      <c r="K2440" s="84">
        <v>2</v>
      </c>
      <c r="L2440" s="84">
        <v>1</v>
      </c>
      <c r="M2440" s="84">
        <v>0</v>
      </c>
      <c r="N2440" s="85">
        <v>1</v>
      </c>
      <c r="O2440" s="86">
        <v>39517</v>
      </c>
    </row>
    <row r="2441" spans="1:15" ht="17">
      <c r="A2441" s="283"/>
      <c r="B2441" s="283"/>
      <c r="C2441" s="83" t="s">
        <v>4080</v>
      </c>
      <c r="D2441" s="83"/>
      <c r="E2441" s="84">
        <v>1</v>
      </c>
      <c r="F2441" s="84" t="s">
        <v>6213</v>
      </c>
      <c r="G2441" s="84" t="s">
        <v>6213</v>
      </c>
      <c r="H2441" s="84" t="s">
        <v>6213</v>
      </c>
      <c r="I2441" s="84" t="s">
        <v>6213</v>
      </c>
      <c r="J2441" s="85" t="s">
        <v>6213</v>
      </c>
      <c r="K2441" s="84">
        <v>0</v>
      </c>
      <c r="L2441" s="84">
        <v>0</v>
      </c>
      <c r="M2441" s="84">
        <v>1</v>
      </c>
      <c r="N2441" s="85">
        <v>0</v>
      </c>
      <c r="O2441" s="86">
        <v>27736</v>
      </c>
    </row>
    <row r="2442" spans="1:15" ht="17">
      <c r="A2442" s="283"/>
      <c r="B2442" s="283"/>
      <c r="C2442" s="83" t="s">
        <v>2124</v>
      </c>
      <c r="D2442" s="83"/>
      <c r="E2442" s="84" t="s">
        <v>6213</v>
      </c>
      <c r="F2442" s="84" t="s">
        <v>6213</v>
      </c>
      <c r="G2442" s="84" t="s">
        <v>6213</v>
      </c>
      <c r="H2442" s="84">
        <v>1</v>
      </c>
      <c r="I2442" s="84" t="s">
        <v>6213</v>
      </c>
      <c r="J2442" s="85" t="s">
        <v>6213</v>
      </c>
      <c r="K2442" s="84">
        <v>0</v>
      </c>
      <c r="L2442" s="84">
        <v>0</v>
      </c>
      <c r="M2442" s="84">
        <v>0</v>
      </c>
      <c r="N2442" s="85">
        <v>1</v>
      </c>
      <c r="O2442" s="86">
        <v>71522</v>
      </c>
    </row>
    <row r="2443" spans="1:15" ht="17">
      <c r="A2443" s="283"/>
      <c r="B2443" s="283"/>
      <c r="C2443" s="83" t="s">
        <v>6156</v>
      </c>
      <c r="D2443" s="83"/>
      <c r="E2443" s="84" t="s">
        <v>6213</v>
      </c>
      <c r="F2443" s="84" t="s">
        <v>6213</v>
      </c>
      <c r="G2443" s="84">
        <v>1</v>
      </c>
      <c r="H2443" s="84" t="s">
        <v>6213</v>
      </c>
      <c r="I2443" s="84" t="s">
        <v>6213</v>
      </c>
      <c r="J2443" s="85" t="s">
        <v>6213</v>
      </c>
      <c r="K2443" s="84">
        <v>0</v>
      </c>
      <c r="L2443" s="84">
        <v>0</v>
      </c>
      <c r="M2443" s="84">
        <v>0</v>
      </c>
      <c r="N2443" s="85">
        <v>1</v>
      </c>
      <c r="O2443" s="86">
        <v>21214</v>
      </c>
    </row>
    <row r="2444" spans="1:15" ht="17">
      <c r="A2444" s="283"/>
      <c r="B2444" s="283"/>
      <c r="C2444" s="83" t="s">
        <v>4084</v>
      </c>
      <c r="D2444" s="83"/>
      <c r="E2444" s="84" t="s">
        <v>6213</v>
      </c>
      <c r="F2444" s="84">
        <v>1</v>
      </c>
      <c r="G2444" s="84" t="s">
        <v>6213</v>
      </c>
      <c r="H2444" s="84" t="s">
        <v>6213</v>
      </c>
      <c r="I2444" s="84" t="s">
        <v>6213</v>
      </c>
      <c r="J2444" s="85" t="s">
        <v>6213</v>
      </c>
      <c r="K2444" s="84">
        <v>0</v>
      </c>
      <c r="L2444" s="84">
        <v>1</v>
      </c>
      <c r="M2444" s="84">
        <v>0</v>
      </c>
      <c r="N2444" s="85">
        <v>0</v>
      </c>
      <c r="O2444" s="86">
        <v>24524</v>
      </c>
    </row>
    <row r="2445" spans="1:15" ht="17">
      <c r="A2445" s="283"/>
      <c r="B2445" s="283"/>
      <c r="C2445" s="83" t="s">
        <v>3583</v>
      </c>
      <c r="D2445" s="83"/>
      <c r="E2445" s="84">
        <v>1</v>
      </c>
      <c r="F2445" s="84" t="s">
        <v>6213</v>
      </c>
      <c r="G2445" s="84" t="s">
        <v>6213</v>
      </c>
      <c r="H2445" s="84" t="s">
        <v>6213</v>
      </c>
      <c r="I2445" s="84" t="s">
        <v>6213</v>
      </c>
      <c r="J2445" s="85" t="s">
        <v>6213</v>
      </c>
      <c r="K2445" s="84">
        <v>0</v>
      </c>
      <c r="L2445" s="84">
        <v>1</v>
      </c>
      <c r="M2445" s="84">
        <v>0</v>
      </c>
      <c r="N2445" s="85">
        <v>0</v>
      </c>
      <c r="O2445" s="86">
        <v>36513</v>
      </c>
    </row>
    <row r="2446" spans="1:15" ht="17">
      <c r="A2446" s="283"/>
      <c r="B2446" s="283"/>
      <c r="C2446" s="83" t="s">
        <v>4085</v>
      </c>
      <c r="D2446" s="83"/>
      <c r="E2446" s="84">
        <v>1</v>
      </c>
      <c r="F2446" s="84">
        <v>1</v>
      </c>
      <c r="G2446" s="84" t="s">
        <v>6213</v>
      </c>
      <c r="H2446" s="84" t="s">
        <v>6213</v>
      </c>
      <c r="I2446" s="84" t="s">
        <v>6213</v>
      </c>
      <c r="J2446" s="85" t="s">
        <v>6213</v>
      </c>
      <c r="K2446" s="84">
        <v>0</v>
      </c>
      <c r="L2446" s="84">
        <v>1</v>
      </c>
      <c r="M2446" s="84">
        <v>1</v>
      </c>
      <c r="N2446" s="85">
        <v>0</v>
      </c>
      <c r="O2446" s="86">
        <v>21573</v>
      </c>
    </row>
    <row r="2447" spans="1:15" ht="17">
      <c r="A2447" s="283"/>
      <c r="B2447" s="283"/>
      <c r="C2447" s="83" t="s">
        <v>6894</v>
      </c>
      <c r="D2447" s="83"/>
      <c r="E2447" s="84">
        <v>1</v>
      </c>
      <c r="F2447" s="84" t="s">
        <v>6213</v>
      </c>
      <c r="G2447" s="84" t="s">
        <v>6213</v>
      </c>
      <c r="H2447" s="84" t="s">
        <v>6213</v>
      </c>
      <c r="I2447" s="84" t="s">
        <v>6213</v>
      </c>
      <c r="J2447" s="85" t="s">
        <v>6213</v>
      </c>
      <c r="K2447" s="84">
        <v>1</v>
      </c>
      <c r="L2447" s="84">
        <v>0</v>
      </c>
      <c r="M2447" s="84">
        <v>0</v>
      </c>
      <c r="N2447" s="85">
        <v>0</v>
      </c>
      <c r="O2447" s="86">
        <v>6633</v>
      </c>
    </row>
    <row r="2448" spans="1:15" ht="17">
      <c r="A2448" s="283"/>
      <c r="B2448" s="283"/>
      <c r="C2448" s="83" t="s">
        <v>4088</v>
      </c>
      <c r="D2448" s="83"/>
      <c r="E2448" s="84">
        <v>1</v>
      </c>
      <c r="F2448" s="84" t="s">
        <v>6213</v>
      </c>
      <c r="G2448" s="84">
        <v>1</v>
      </c>
      <c r="H2448" s="84" t="s">
        <v>6213</v>
      </c>
      <c r="I2448" s="84" t="s">
        <v>6213</v>
      </c>
      <c r="J2448" s="85" t="s">
        <v>6213</v>
      </c>
      <c r="K2448" s="84">
        <v>0</v>
      </c>
      <c r="L2448" s="84">
        <v>0</v>
      </c>
      <c r="M2448" s="84">
        <v>1</v>
      </c>
      <c r="N2448" s="85">
        <v>1</v>
      </c>
      <c r="O2448" s="86">
        <v>53571</v>
      </c>
    </row>
    <row r="2449" spans="1:15" ht="17">
      <c r="A2449" s="283"/>
      <c r="B2449" s="283"/>
      <c r="C2449" s="83" t="s">
        <v>6159</v>
      </c>
      <c r="D2449" s="83"/>
      <c r="E2449" s="84">
        <v>1</v>
      </c>
      <c r="F2449" s="84">
        <v>1</v>
      </c>
      <c r="G2449" s="84" t="s">
        <v>6213</v>
      </c>
      <c r="H2449" s="84" t="s">
        <v>6213</v>
      </c>
      <c r="I2449" s="84" t="s">
        <v>6213</v>
      </c>
      <c r="J2449" s="85" t="s">
        <v>6213</v>
      </c>
      <c r="K2449" s="84">
        <v>0</v>
      </c>
      <c r="L2449" s="84">
        <v>1</v>
      </c>
      <c r="M2449" s="84">
        <v>1</v>
      </c>
      <c r="N2449" s="85">
        <v>0</v>
      </c>
      <c r="O2449" s="86">
        <v>20364</v>
      </c>
    </row>
    <row r="2450" spans="1:15" ht="17">
      <c r="A2450" s="283"/>
      <c r="B2450" s="283"/>
      <c r="C2450" s="83" t="s">
        <v>4091</v>
      </c>
      <c r="D2450" s="83"/>
      <c r="E2450" s="84">
        <v>1</v>
      </c>
      <c r="F2450" s="84" t="s">
        <v>6213</v>
      </c>
      <c r="G2450" s="84" t="s">
        <v>6213</v>
      </c>
      <c r="H2450" s="84" t="s">
        <v>6213</v>
      </c>
      <c r="I2450" s="84" t="s">
        <v>6213</v>
      </c>
      <c r="J2450" s="85" t="s">
        <v>6213</v>
      </c>
      <c r="K2450" s="84">
        <v>0</v>
      </c>
      <c r="L2450" s="84">
        <v>1</v>
      </c>
      <c r="M2450" s="84">
        <v>0</v>
      </c>
      <c r="N2450" s="85">
        <v>0</v>
      </c>
      <c r="O2450" s="86">
        <v>9914</v>
      </c>
    </row>
    <row r="2451" spans="1:15" ht="17">
      <c r="A2451" s="283"/>
      <c r="B2451" s="283"/>
      <c r="C2451" s="83" t="s">
        <v>6895</v>
      </c>
      <c r="D2451" s="83"/>
      <c r="E2451" s="84" t="s">
        <v>6213</v>
      </c>
      <c r="F2451" s="84">
        <v>1</v>
      </c>
      <c r="G2451" s="84" t="s">
        <v>6213</v>
      </c>
      <c r="H2451" s="84" t="s">
        <v>6213</v>
      </c>
      <c r="I2451" s="84" t="s">
        <v>6213</v>
      </c>
      <c r="J2451" s="85" t="s">
        <v>6213</v>
      </c>
      <c r="K2451" s="84">
        <v>0</v>
      </c>
      <c r="L2451" s="84">
        <v>0</v>
      </c>
      <c r="M2451" s="84">
        <v>1</v>
      </c>
      <c r="N2451" s="85">
        <v>0</v>
      </c>
      <c r="O2451" s="86">
        <v>11401</v>
      </c>
    </row>
    <row r="2452" spans="1:15" ht="17">
      <c r="A2452" s="283"/>
      <c r="B2452" s="283"/>
      <c r="C2452" s="83" t="s">
        <v>6896</v>
      </c>
      <c r="D2452" s="83"/>
      <c r="E2452" s="84">
        <v>2</v>
      </c>
      <c r="F2452" s="84" t="s">
        <v>6213</v>
      </c>
      <c r="G2452" s="84" t="s">
        <v>6213</v>
      </c>
      <c r="H2452" s="84" t="s">
        <v>6213</v>
      </c>
      <c r="I2452" s="84" t="s">
        <v>6213</v>
      </c>
      <c r="J2452" s="85" t="s">
        <v>6213</v>
      </c>
      <c r="K2452" s="84">
        <v>1</v>
      </c>
      <c r="L2452" s="84">
        <v>1</v>
      </c>
      <c r="M2452" s="84">
        <v>0</v>
      </c>
      <c r="N2452" s="85">
        <v>0</v>
      </c>
      <c r="O2452" s="86">
        <v>35071</v>
      </c>
    </row>
    <row r="2453" spans="1:15" ht="17">
      <c r="A2453" s="283"/>
      <c r="B2453" s="283"/>
      <c r="C2453" s="83" t="s">
        <v>6160</v>
      </c>
      <c r="D2453" s="83"/>
      <c r="E2453" s="84">
        <v>1</v>
      </c>
      <c r="F2453" s="84" t="s">
        <v>6213</v>
      </c>
      <c r="G2453" s="84" t="s">
        <v>6213</v>
      </c>
      <c r="H2453" s="84" t="s">
        <v>6213</v>
      </c>
      <c r="I2453" s="84" t="s">
        <v>6213</v>
      </c>
      <c r="J2453" s="85" t="s">
        <v>6213</v>
      </c>
      <c r="K2453" s="84">
        <v>0</v>
      </c>
      <c r="L2453" s="84">
        <v>0</v>
      </c>
      <c r="M2453" s="84">
        <v>1</v>
      </c>
      <c r="N2453" s="85">
        <v>0</v>
      </c>
      <c r="O2453" s="86">
        <v>42974</v>
      </c>
    </row>
    <row r="2454" spans="1:15" ht="17">
      <c r="A2454" s="283"/>
      <c r="B2454" s="283"/>
      <c r="C2454" s="83" t="s">
        <v>4092</v>
      </c>
      <c r="D2454" s="83"/>
      <c r="E2454" s="84">
        <v>1</v>
      </c>
      <c r="F2454" s="84">
        <v>1</v>
      </c>
      <c r="G2454" s="84" t="s">
        <v>6213</v>
      </c>
      <c r="H2454" s="84" t="s">
        <v>6213</v>
      </c>
      <c r="I2454" s="84" t="s">
        <v>6213</v>
      </c>
      <c r="J2454" s="85" t="s">
        <v>6213</v>
      </c>
      <c r="K2454" s="84">
        <v>1</v>
      </c>
      <c r="L2454" s="84">
        <v>0</v>
      </c>
      <c r="M2454" s="84">
        <v>1</v>
      </c>
      <c r="N2454" s="85">
        <v>0</v>
      </c>
      <c r="O2454" s="86">
        <v>8183</v>
      </c>
    </row>
    <row r="2455" spans="1:15" ht="17">
      <c r="A2455" s="283"/>
      <c r="B2455" s="283"/>
      <c r="C2455" s="83" t="s">
        <v>4093</v>
      </c>
      <c r="D2455" s="83"/>
      <c r="E2455" s="84">
        <v>1</v>
      </c>
      <c r="F2455" s="84" t="s">
        <v>6213</v>
      </c>
      <c r="G2455" s="84" t="s">
        <v>6213</v>
      </c>
      <c r="H2455" s="84" t="s">
        <v>6213</v>
      </c>
      <c r="I2455" s="84" t="s">
        <v>6213</v>
      </c>
      <c r="J2455" s="85" t="s">
        <v>6213</v>
      </c>
      <c r="K2455" s="84">
        <v>0</v>
      </c>
      <c r="L2455" s="84">
        <v>0</v>
      </c>
      <c r="M2455" s="84">
        <v>1</v>
      </c>
      <c r="N2455" s="85">
        <v>0</v>
      </c>
      <c r="O2455" s="86">
        <v>74154</v>
      </c>
    </row>
    <row r="2456" spans="1:15" ht="17">
      <c r="A2456" s="283"/>
      <c r="B2456" s="283"/>
      <c r="C2456" s="83" t="s">
        <v>6897</v>
      </c>
      <c r="D2456" s="83"/>
      <c r="E2456" s="84">
        <v>4</v>
      </c>
      <c r="F2456" s="84" t="s">
        <v>6213</v>
      </c>
      <c r="G2456" s="84" t="s">
        <v>6213</v>
      </c>
      <c r="H2456" s="84" t="s">
        <v>6213</v>
      </c>
      <c r="I2456" s="84" t="s">
        <v>6213</v>
      </c>
      <c r="J2456" s="85" t="s">
        <v>6213</v>
      </c>
      <c r="K2456" s="84">
        <v>0</v>
      </c>
      <c r="L2456" s="84">
        <v>2</v>
      </c>
      <c r="M2456" s="84">
        <v>0</v>
      </c>
      <c r="N2456" s="85">
        <v>2</v>
      </c>
      <c r="O2456" s="86">
        <v>102856</v>
      </c>
    </row>
    <row r="2457" spans="1:15" ht="17">
      <c r="A2457" s="283"/>
      <c r="B2457" s="283"/>
      <c r="C2457" s="83" t="s">
        <v>3790</v>
      </c>
      <c r="D2457" s="83"/>
      <c r="E2457" s="84">
        <v>4</v>
      </c>
      <c r="F2457" s="84" t="s">
        <v>6213</v>
      </c>
      <c r="G2457" s="84" t="s">
        <v>6213</v>
      </c>
      <c r="H2457" s="84" t="s">
        <v>6213</v>
      </c>
      <c r="I2457" s="84" t="s">
        <v>6213</v>
      </c>
      <c r="J2457" s="85" t="s">
        <v>6213</v>
      </c>
      <c r="K2457" s="84">
        <v>0</v>
      </c>
      <c r="L2457" s="84">
        <v>3</v>
      </c>
      <c r="M2457" s="84">
        <v>1</v>
      </c>
      <c r="N2457" s="85">
        <v>0</v>
      </c>
      <c r="O2457" s="86">
        <v>59370</v>
      </c>
    </row>
    <row r="2458" spans="1:15" ht="17">
      <c r="A2458" s="283"/>
      <c r="B2458" s="283"/>
      <c r="C2458" s="83" t="s">
        <v>4094</v>
      </c>
      <c r="D2458" s="83"/>
      <c r="E2458" s="84">
        <v>4</v>
      </c>
      <c r="F2458" s="84">
        <v>1</v>
      </c>
      <c r="G2458" s="84" t="s">
        <v>6213</v>
      </c>
      <c r="H2458" s="84" t="s">
        <v>6213</v>
      </c>
      <c r="I2458" s="84" t="s">
        <v>6213</v>
      </c>
      <c r="J2458" s="85" t="s">
        <v>6213</v>
      </c>
      <c r="K2458" s="84">
        <v>0</v>
      </c>
      <c r="L2458" s="84">
        <v>4</v>
      </c>
      <c r="M2458" s="84">
        <v>1</v>
      </c>
      <c r="N2458" s="85">
        <v>0</v>
      </c>
      <c r="O2458" s="86">
        <v>9835</v>
      </c>
    </row>
    <row r="2459" spans="1:15" ht="19">
      <c r="A2459" s="283"/>
      <c r="B2459" s="283"/>
      <c r="C2459" s="83" t="s">
        <v>7437</v>
      </c>
      <c r="D2459" s="83"/>
      <c r="E2459" s="84">
        <v>3</v>
      </c>
      <c r="F2459" s="84">
        <v>1</v>
      </c>
      <c r="G2459" s="84">
        <v>1</v>
      </c>
      <c r="H2459" s="84" t="s">
        <v>6213</v>
      </c>
      <c r="I2459" s="84" t="s">
        <v>6213</v>
      </c>
      <c r="J2459" s="85" t="s">
        <v>6213</v>
      </c>
      <c r="K2459" s="84">
        <v>0</v>
      </c>
      <c r="L2459" s="84">
        <v>2</v>
      </c>
      <c r="M2459" s="84">
        <v>1</v>
      </c>
      <c r="N2459" s="85">
        <v>1</v>
      </c>
      <c r="O2459" s="86">
        <v>66878</v>
      </c>
    </row>
    <row r="2460" spans="1:15" ht="17">
      <c r="A2460" s="283"/>
      <c r="B2460" s="283"/>
      <c r="C2460" s="83" t="s">
        <v>6161</v>
      </c>
      <c r="D2460" s="83"/>
      <c r="E2460" s="84">
        <v>2</v>
      </c>
      <c r="F2460" s="84">
        <v>1</v>
      </c>
      <c r="G2460" s="84" t="s">
        <v>6213</v>
      </c>
      <c r="H2460" s="84" t="s">
        <v>6213</v>
      </c>
      <c r="I2460" s="84" t="s">
        <v>6213</v>
      </c>
      <c r="J2460" s="85" t="s">
        <v>6213</v>
      </c>
      <c r="K2460" s="84">
        <v>0</v>
      </c>
      <c r="L2460" s="84">
        <v>2</v>
      </c>
      <c r="M2460" s="84">
        <v>1</v>
      </c>
      <c r="N2460" s="85">
        <v>0</v>
      </c>
      <c r="O2460" s="86">
        <v>29282</v>
      </c>
    </row>
    <row r="2461" spans="1:15" ht="19">
      <c r="A2461" s="283"/>
      <c r="B2461" s="283"/>
      <c r="C2461" s="83" t="s">
        <v>7438</v>
      </c>
      <c r="D2461" s="83"/>
      <c r="E2461" s="84">
        <v>100</v>
      </c>
      <c r="F2461" s="84">
        <v>6</v>
      </c>
      <c r="G2461" s="84">
        <v>27</v>
      </c>
      <c r="H2461" s="84">
        <v>3</v>
      </c>
      <c r="I2461" s="84">
        <v>4</v>
      </c>
      <c r="J2461" s="85">
        <v>8</v>
      </c>
      <c r="K2461" s="84">
        <v>28</v>
      </c>
      <c r="L2461" s="84">
        <v>38</v>
      </c>
      <c r="M2461" s="84">
        <v>46</v>
      </c>
      <c r="N2461" s="85">
        <v>28</v>
      </c>
      <c r="O2461" s="86">
        <v>771517</v>
      </c>
    </row>
    <row r="2462" spans="1:15" ht="17">
      <c r="A2462" s="283"/>
      <c r="B2462" s="283"/>
      <c r="C2462" s="83" t="s">
        <v>6162</v>
      </c>
      <c r="D2462" s="83"/>
      <c r="E2462" s="84">
        <v>2</v>
      </c>
      <c r="F2462" s="84" t="s">
        <v>6213</v>
      </c>
      <c r="G2462" s="84" t="s">
        <v>6213</v>
      </c>
      <c r="H2462" s="84" t="s">
        <v>6213</v>
      </c>
      <c r="I2462" s="84" t="s">
        <v>6213</v>
      </c>
      <c r="J2462" s="85" t="s">
        <v>6213</v>
      </c>
      <c r="K2462" s="84">
        <v>0</v>
      </c>
      <c r="L2462" s="84">
        <v>1</v>
      </c>
      <c r="M2462" s="84">
        <v>1</v>
      </c>
      <c r="N2462" s="85">
        <v>0</v>
      </c>
      <c r="O2462" s="86">
        <v>12189</v>
      </c>
    </row>
    <row r="2463" spans="1:15" ht="17">
      <c r="A2463" s="283"/>
      <c r="B2463" s="283"/>
      <c r="C2463" s="83" t="s">
        <v>4096</v>
      </c>
      <c r="D2463" s="83"/>
      <c r="E2463" s="84" t="s">
        <v>6213</v>
      </c>
      <c r="F2463" s="84" t="s">
        <v>6213</v>
      </c>
      <c r="G2463" s="84" t="s">
        <v>6213</v>
      </c>
      <c r="H2463" s="84" t="s">
        <v>6213</v>
      </c>
      <c r="I2463" s="84" t="s">
        <v>6213</v>
      </c>
      <c r="J2463" s="85">
        <v>1</v>
      </c>
      <c r="K2463" s="84">
        <v>0</v>
      </c>
      <c r="L2463" s="84">
        <v>0</v>
      </c>
      <c r="M2463" s="84">
        <v>0</v>
      </c>
      <c r="N2463" s="85">
        <v>1</v>
      </c>
      <c r="O2463" s="86">
        <v>7768</v>
      </c>
    </row>
    <row r="2464" spans="1:15" ht="17">
      <c r="A2464" s="283"/>
      <c r="B2464" s="283"/>
      <c r="C2464" s="83" t="s">
        <v>4097</v>
      </c>
      <c r="D2464" s="83"/>
      <c r="E2464" s="84" t="s">
        <v>6213</v>
      </c>
      <c r="F2464" s="84" t="s">
        <v>6213</v>
      </c>
      <c r="G2464" s="84">
        <v>1</v>
      </c>
      <c r="H2464" s="84" t="s">
        <v>6213</v>
      </c>
      <c r="I2464" s="84" t="s">
        <v>6213</v>
      </c>
      <c r="J2464" s="85" t="s">
        <v>6213</v>
      </c>
      <c r="K2464" s="84">
        <v>0</v>
      </c>
      <c r="L2464" s="84">
        <v>1</v>
      </c>
      <c r="M2464" s="84">
        <v>0</v>
      </c>
      <c r="N2464" s="85">
        <v>0</v>
      </c>
      <c r="O2464" s="86">
        <v>10749</v>
      </c>
    </row>
    <row r="2465" spans="1:15" ht="17">
      <c r="A2465" s="283"/>
      <c r="B2465" s="283"/>
      <c r="C2465" s="83" t="s">
        <v>6898</v>
      </c>
      <c r="D2465" s="83"/>
      <c r="E2465" s="84">
        <v>5</v>
      </c>
      <c r="F2465" s="84">
        <v>3</v>
      </c>
      <c r="G2465" s="84">
        <v>1</v>
      </c>
      <c r="H2465" s="84" t="s">
        <v>6213</v>
      </c>
      <c r="I2465" s="84" t="s">
        <v>6213</v>
      </c>
      <c r="J2465" s="85" t="s">
        <v>6213</v>
      </c>
      <c r="K2465" s="84">
        <v>1</v>
      </c>
      <c r="L2465" s="84">
        <v>2</v>
      </c>
      <c r="M2465" s="84">
        <v>3</v>
      </c>
      <c r="N2465" s="85">
        <v>3</v>
      </c>
      <c r="O2465" s="86">
        <v>57472</v>
      </c>
    </row>
    <row r="2466" spans="1:15" ht="17">
      <c r="A2466" s="283"/>
      <c r="B2466" s="283"/>
      <c r="C2466" s="83" t="s">
        <v>6899</v>
      </c>
      <c r="D2466" s="83"/>
      <c r="E2466" s="84">
        <v>1</v>
      </c>
      <c r="F2466" s="84" t="s">
        <v>6213</v>
      </c>
      <c r="G2466" s="84" t="s">
        <v>6213</v>
      </c>
      <c r="H2466" s="84" t="s">
        <v>6213</v>
      </c>
      <c r="I2466" s="84" t="s">
        <v>6213</v>
      </c>
      <c r="J2466" s="85" t="s">
        <v>6213</v>
      </c>
      <c r="K2466" s="84">
        <v>1</v>
      </c>
      <c r="L2466" s="84">
        <v>0</v>
      </c>
      <c r="M2466" s="84">
        <v>0</v>
      </c>
      <c r="N2466" s="85">
        <v>0</v>
      </c>
      <c r="O2466" s="86">
        <v>10269</v>
      </c>
    </row>
    <row r="2467" spans="1:15" ht="17">
      <c r="A2467" s="283"/>
      <c r="B2467" s="283"/>
      <c r="C2467" s="83" t="s">
        <v>2563</v>
      </c>
      <c r="D2467" s="83"/>
      <c r="E2467" s="84">
        <v>1</v>
      </c>
      <c r="F2467" s="84" t="s">
        <v>6213</v>
      </c>
      <c r="G2467" s="84" t="s">
        <v>6213</v>
      </c>
      <c r="H2467" s="84" t="s">
        <v>6213</v>
      </c>
      <c r="I2467" s="84" t="s">
        <v>6213</v>
      </c>
      <c r="J2467" s="85" t="s">
        <v>6213</v>
      </c>
      <c r="K2467" s="84">
        <v>0</v>
      </c>
      <c r="L2467" s="84">
        <v>0</v>
      </c>
      <c r="M2467" s="84">
        <v>1</v>
      </c>
      <c r="N2467" s="85">
        <v>0</v>
      </c>
      <c r="O2467" s="86">
        <v>1706</v>
      </c>
    </row>
    <row r="2468" spans="1:15" ht="17">
      <c r="A2468" s="283"/>
      <c r="B2468" s="283"/>
      <c r="C2468" s="83" t="s">
        <v>4114</v>
      </c>
      <c r="D2468" s="83"/>
      <c r="E2468" s="84">
        <v>9</v>
      </c>
      <c r="F2468" s="84" t="s">
        <v>6213</v>
      </c>
      <c r="G2468" s="84">
        <v>1</v>
      </c>
      <c r="H2468" s="84" t="s">
        <v>6213</v>
      </c>
      <c r="I2468" s="84" t="s">
        <v>6213</v>
      </c>
      <c r="J2468" s="85">
        <v>2</v>
      </c>
      <c r="K2468" s="84">
        <v>5</v>
      </c>
      <c r="L2468" s="84">
        <v>2</v>
      </c>
      <c r="M2468" s="84">
        <v>4</v>
      </c>
      <c r="N2468" s="85">
        <v>1</v>
      </c>
      <c r="O2468" s="86">
        <v>223524</v>
      </c>
    </row>
    <row r="2469" spans="1:15" ht="17">
      <c r="A2469" s="283"/>
      <c r="B2469" s="283"/>
      <c r="C2469" s="83" t="s">
        <v>4098</v>
      </c>
      <c r="D2469" s="83"/>
      <c r="E2469" s="84">
        <v>3</v>
      </c>
      <c r="F2469" s="84" t="s">
        <v>6213</v>
      </c>
      <c r="G2469" s="84" t="s">
        <v>6213</v>
      </c>
      <c r="H2469" s="84" t="s">
        <v>6213</v>
      </c>
      <c r="I2469" s="84" t="s">
        <v>6213</v>
      </c>
      <c r="J2469" s="85" t="s">
        <v>6213</v>
      </c>
      <c r="K2469" s="84">
        <v>1</v>
      </c>
      <c r="L2469" s="84">
        <v>1</v>
      </c>
      <c r="M2469" s="84">
        <v>0</v>
      </c>
      <c r="N2469" s="85">
        <v>1</v>
      </c>
      <c r="O2469" s="86">
        <v>102366</v>
      </c>
    </row>
    <row r="2470" spans="1:15" ht="17">
      <c r="A2470" s="283"/>
      <c r="B2470" s="283"/>
      <c r="C2470" s="83" t="s">
        <v>6900</v>
      </c>
      <c r="D2470" s="83"/>
      <c r="E2470" s="84">
        <v>1</v>
      </c>
      <c r="F2470" s="84" t="s">
        <v>6213</v>
      </c>
      <c r="G2470" s="84" t="s">
        <v>6213</v>
      </c>
      <c r="H2470" s="84" t="s">
        <v>6213</v>
      </c>
      <c r="I2470" s="84" t="s">
        <v>6213</v>
      </c>
      <c r="J2470" s="85" t="s">
        <v>6213</v>
      </c>
      <c r="K2470" s="84">
        <v>0</v>
      </c>
      <c r="L2470" s="84">
        <v>0</v>
      </c>
      <c r="M2470" s="84">
        <v>1</v>
      </c>
      <c r="N2470" s="85">
        <v>0</v>
      </c>
      <c r="O2470" s="86">
        <v>7410</v>
      </c>
    </row>
    <row r="2471" spans="1:15" ht="17">
      <c r="A2471" s="283"/>
      <c r="B2471" s="283"/>
      <c r="C2471" s="83" t="s">
        <v>4100</v>
      </c>
      <c r="D2471" s="83"/>
      <c r="E2471" s="84">
        <v>9</v>
      </c>
      <c r="F2471" s="84" t="s">
        <v>6213</v>
      </c>
      <c r="G2471" s="84">
        <v>2</v>
      </c>
      <c r="H2471" s="84" t="s">
        <v>6213</v>
      </c>
      <c r="I2471" s="84" t="s">
        <v>6213</v>
      </c>
      <c r="J2471" s="85" t="s">
        <v>6213</v>
      </c>
      <c r="K2471" s="84">
        <v>0</v>
      </c>
      <c r="L2471" s="84">
        <v>3</v>
      </c>
      <c r="M2471" s="84">
        <v>6</v>
      </c>
      <c r="N2471" s="85">
        <v>2</v>
      </c>
      <c r="O2471" s="86">
        <v>220123</v>
      </c>
    </row>
    <row r="2472" spans="1:15" ht="17">
      <c r="A2472" s="283"/>
      <c r="B2472" s="283"/>
      <c r="C2472" s="83" t="s">
        <v>4101</v>
      </c>
      <c r="D2472" s="83"/>
      <c r="E2472" s="84">
        <v>1</v>
      </c>
      <c r="F2472" s="84" t="s">
        <v>6213</v>
      </c>
      <c r="G2472" s="84" t="s">
        <v>6213</v>
      </c>
      <c r="H2472" s="84" t="s">
        <v>6213</v>
      </c>
      <c r="I2472" s="84" t="s">
        <v>6213</v>
      </c>
      <c r="J2472" s="85" t="s">
        <v>6213</v>
      </c>
      <c r="K2472" s="84">
        <v>0</v>
      </c>
      <c r="L2472" s="84">
        <v>0</v>
      </c>
      <c r="M2472" s="84">
        <v>1</v>
      </c>
      <c r="N2472" s="85">
        <v>0</v>
      </c>
      <c r="O2472" s="86">
        <v>8792</v>
      </c>
    </row>
    <row r="2473" spans="1:15" ht="17">
      <c r="A2473" s="283"/>
      <c r="B2473" s="283"/>
      <c r="C2473" s="83" t="s">
        <v>4102</v>
      </c>
      <c r="D2473" s="83"/>
      <c r="E2473" s="84">
        <v>1</v>
      </c>
      <c r="F2473" s="84">
        <v>1</v>
      </c>
      <c r="G2473" s="84">
        <v>1</v>
      </c>
      <c r="H2473" s="84" t="s">
        <v>6213</v>
      </c>
      <c r="I2473" s="84" t="s">
        <v>6213</v>
      </c>
      <c r="J2473" s="85" t="s">
        <v>6213</v>
      </c>
      <c r="K2473" s="84">
        <v>1</v>
      </c>
      <c r="L2473" s="84">
        <v>1</v>
      </c>
      <c r="M2473" s="84">
        <v>1</v>
      </c>
      <c r="N2473" s="85">
        <v>0</v>
      </c>
      <c r="O2473" s="86">
        <v>20483</v>
      </c>
    </row>
    <row r="2474" spans="1:15" ht="17">
      <c r="A2474" s="283"/>
      <c r="B2474" s="283"/>
      <c r="C2474" s="83" t="s">
        <v>4103</v>
      </c>
      <c r="D2474" s="83"/>
      <c r="E2474" s="84">
        <v>1</v>
      </c>
      <c r="F2474" s="84" t="s">
        <v>6213</v>
      </c>
      <c r="G2474" s="84" t="s">
        <v>6213</v>
      </c>
      <c r="H2474" s="84" t="s">
        <v>6213</v>
      </c>
      <c r="I2474" s="84" t="s">
        <v>6213</v>
      </c>
      <c r="J2474" s="85" t="s">
        <v>6213</v>
      </c>
      <c r="K2474" s="84">
        <v>0</v>
      </c>
      <c r="L2474" s="84">
        <v>1</v>
      </c>
      <c r="M2474" s="84">
        <v>0</v>
      </c>
      <c r="N2474" s="85">
        <v>0</v>
      </c>
      <c r="O2474" s="86">
        <v>24493</v>
      </c>
    </row>
    <row r="2475" spans="1:15" ht="17">
      <c r="A2475" s="283"/>
      <c r="B2475" s="283"/>
      <c r="C2475" s="83" t="s">
        <v>4105</v>
      </c>
      <c r="D2475" s="83"/>
      <c r="E2475" s="84">
        <v>1</v>
      </c>
      <c r="F2475" s="84" t="s">
        <v>6213</v>
      </c>
      <c r="G2475" s="84" t="s">
        <v>6213</v>
      </c>
      <c r="H2475" s="84" t="s">
        <v>6213</v>
      </c>
      <c r="I2475" s="84" t="s">
        <v>6213</v>
      </c>
      <c r="J2475" s="85" t="s">
        <v>6213</v>
      </c>
      <c r="K2475" s="84">
        <v>0</v>
      </c>
      <c r="L2475" s="84">
        <v>1</v>
      </c>
      <c r="M2475" s="84">
        <v>0</v>
      </c>
      <c r="N2475" s="85">
        <v>0</v>
      </c>
      <c r="O2475" s="86">
        <v>34339</v>
      </c>
    </row>
    <row r="2476" spans="1:15" ht="17">
      <c r="A2476" s="283"/>
      <c r="B2476" s="283"/>
      <c r="C2476" s="83" t="s">
        <v>6901</v>
      </c>
      <c r="D2476" s="83"/>
      <c r="E2476" s="84">
        <v>11</v>
      </c>
      <c r="F2476" s="84">
        <v>1</v>
      </c>
      <c r="G2476" s="84">
        <v>3</v>
      </c>
      <c r="H2476" s="84" t="s">
        <v>6213</v>
      </c>
      <c r="I2476" s="84">
        <v>1</v>
      </c>
      <c r="J2476" s="85" t="s">
        <v>6213</v>
      </c>
      <c r="K2476" s="84">
        <v>0</v>
      </c>
      <c r="L2476" s="84">
        <v>6</v>
      </c>
      <c r="M2476" s="84">
        <v>2</v>
      </c>
      <c r="N2476" s="85">
        <v>8</v>
      </c>
      <c r="O2476" s="86">
        <v>186440</v>
      </c>
    </row>
    <row r="2477" spans="1:15" ht="17">
      <c r="A2477" s="283"/>
      <c r="B2477" s="283"/>
      <c r="C2477" s="83" t="s">
        <v>4106</v>
      </c>
      <c r="D2477" s="83"/>
      <c r="E2477" s="84">
        <v>2</v>
      </c>
      <c r="F2477" s="84">
        <v>1</v>
      </c>
      <c r="G2477" s="84">
        <v>1</v>
      </c>
      <c r="H2477" s="84" t="s">
        <v>6213</v>
      </c>
      <c r="I2477" s="84" t="s">
        <v>6213</v>
      </c>
      <c r="J2477" s="85" t="s">
        <v>6213</v>
      </c>
      <c r="K2477" s="84">
        <v>1</v>
      </c>
      <c r="L2477" s="84">
        <v>0</v>
      </c>
      <c r="M2477" s="84">
        <v>2</v>
      </c>
      <c r="N2477" s="85">
        <v>1</v>
      </c>
      <c r="O2477" s="86">
        <v>32944</v>
      </c>
    </row>
    <row r="2478" spans="1:15" ht="17">
      <c r="A2478" s="283"/>
      <c r="B2478" s="283"/>
      <c r="C2478" s="83" t="s">
        <v>5468</v>
      </c>
      <c r="D2478" s="83"/>
      <c r="E2478" s="84">
        <v>1</v>
      </c>
      <c r="F2478" s="84" t="s">
        <v>6213</v>
      </c>
      <c r="G2478" s="84" t="s">
        <v>6213</v>
      </c>
      <c r="H2478" s="84" t="s">
        <v>6213</v>
      </c>
      <c r="I2478" s="84" t="s">
        <v>6213</v>
      </c>
      <c r="J2478" s="85" t="s">
        <v>6213</v>
      </c>
      <c r="K2478" s="84">
        <v>0</v>
      </c>
      <c r="L2478" s="84">
        <v>1</v>
      </c>
      <c r="M2478" s="84">
        <v>0</v>
      </c>
      <c r="N2478" s="85">
        <v>0</v>
      </c>
      <c r="O2478" s="86">
        <v>2102</v>
      </c>
    </row>
    <row r="2479" spans="1:15" ht="17">
      <c r="A2479" s="283"/>
      <c r="B2479" s="284"/>
      <c r="C2479" s="83" t="s">
        <v>4108</v>
      </c>
      <c r="D2479" s="83"/>
      <c r="E2479" s="84">
        <v>2</v>
      </c>
      <c r="F2479" s="84">
        <v>2</v>
      </c>
      <c r="G2479" s="84" t="s">
        <v>6213</v>
      </c>
      <c r="H2479" s="84" t="s">
        <v>6213</v>
      </c>
      <c r="I2479" s="84" t="s">
        <v>6213</v>
      </c>
      <c r="J2479" s="85">
        <v>1</v>
      </c>
      <c r="K2479" s="84">
        <v>1</v>
      </c>
      <c r="L2479" s="84">
        <v>0</v>
      </c>
      <c r="M2479" s="84">
        <v>2</v>
      </c>
      <c r="N2479" s="85">
        <v>2</v>
      </c>
      <c r="O2479" s="86">
        <v>93862</v>
      </c>
    </row>
    <row r="2480" spans="1:15" ht="17">
      <c r="A2480" s="283"/>
      <c r="B2480" s="282" t="s">
        <v>1951</v>
      </c>
      <c r="C2480" s="285"/>
      <c r="D2480" s="286"/>
      <c r="E2480" s="77">
        <v>1</v>
      </c>
      <c r="F2480" s="77">
        <v>5</v>
      </c>
      <c r="G2480" s="77">
        <v>1</v>
      </c>
      <c r="H2480" s="77" t="s">
        <v>6213</v>
      </c>
      <c r="I2480" s="77" t="s">
        <v>6213</v>
      </c>
      <c r="J2480" s="78">
        <v>4</v>
      </c>
      <c r="K2480" s="77"/>
      <c r="L2480" s="77"/>
      <c r="M2480" s="77"/>
      <c r="N2480" s="78"/>
      <c r="O2480" s="81"/>
    </row>
    <row r="2481" spans="1:15" ht="17">
      <c r="A2481" s="283"/>
      <c r="B2481" s="283"/>
      <c r="C2481" s="83" t="s">
        <v>6164</v>
      </c>
      <c r="D2481" s="83"/>
      <c r="E2481" s="84">
        <v>1</v>
      </c>
      <c r="F2481" s="84">
        <v>5</v>
      </c>
      <c r="G2481" s="84" t="s">
        <v>6213</v>
      </c>
      <c r="H2481" s="84" t="s">
        <v>6213</v>
      </c>
      <c r="I2481" s="84" t="s">
        <v>6213</v>
      </c>
      <c r="J2481" s="85">
        <v>3</v>
      </c>
      <c r="K2481" s="84">
        <v>2</v>
      </c>
      <c r="L2481" s="84">
        <v>1</v>
      </c>
      <c r="M2481" s="84">
        <v>2</v>
      </c>
      <c r="N2481" s="85">
        <v>4</v>
      </c>
      <c r="O2481" s="86">
        <v>56315</v>
      </c>
    </row>
    <row r="2482" spans="1:15" ht="17">
      <c r="A2482" s="283"/>
      <c r="B2482" s="284"/>
      <c r="C2482" s="83" t="s">
        <v>4110</v>
      </c>
      <c r="D2482" s="83"/>
      <c r="E2482" s="84" t="s">
        <v>6213</v>
      </c>
      <c r="F2482" s="84" t="s">
        <v>6213</v>
      </c>
      <c r="G2482" s="84">
        <v>1</v>
      </c>
      <c r="H2482" s="84" t="s">
        <v>6213</v>
      </c>
      <c r="I2482" s="84" t="s">
        <v>6213</v>
      </c>
      <c r="J2482" s="85">
        <v>1</v>
      </c>
      <c r="K2482" s="84">
        <v>1</v>
      </c>
      <c r="L2482" s="84">
        <v>1</v>
      </c>
      <c r="M2482" s="84">
        <v>0</v>
      </c>
      <c r="N2482" s="85">
        <v>0</v>
      </c>
      <c r="O2482" s="86">
        <v>17966</v>
      </c>
    </row>
    <row r="2483" spans="1:15" ht="17">
      <c r="A2483" s="283"/>
      <c r="B2483" s="282" t="s">
        <v>1955</v>
      </c>
      <c r="C2483" s="285"/>
      <c r="D2483" s="286"/>
      <c r="E2483" s="77">
        <v>37</v>
      </c>
      <c r="F2483" s="77">
        <v>10</v>
      </c>
      <c r="G2483" s="77">
        <v>6</v>
      </c>
      <c r="H2483" s="77">
        <v>1</v>
      </c>
      <c r="I2483" s="77" t="s">
        <v>6213</v>
      </c>
      <c r="J2483" s="78">
        <v>3</v>
      </c>
      <c r="K2483" s="77"/>
      <c r="L2483" s="77"/>
      <c r="M2483" s="77"/>
      <c r="N2483" s="78"/>
      <c r="O2483" s="81"/>
    </row>
    <row r="2484" spans="1:15" ht="17">
      <c r="A2484" s="283"/>
      <c r="B2484" s="283"/>
      <c r="C2484" s="83" t="s">
        <v>6165</v>
      </c>
      <c r="D2484" s="83"/>
      <c r="E2484" s="84">
        <v>4</v>
      </c>
      <c r="F2484" s="84" t="s">
        <v>6213</v>
      </c>
      <c r="G2484" s="84">
        <v>1</v>
      </c>
      <c r="H2484" s="84" t="s">
        <v>6213</v>
      </c>
      <c r="I2484" s="84" t="s">
        <v>6213</v>
      </c>
      <c r="J2484" s="85" t="s">
        <v>6213</v>
      </c>
      <c r="K2484" s="84">
        <v>0</v>
      </c>
      <c r="L2484" s="84">
        <v>0</v>
      </c>
      <c r="M2484" s="84">
        <v>2</v>
      </c>
      <c r="N2484" s="85">
        <v>3</v>
      </c>
      <c r="O2484" s="86"/>
    </row>
    <row r="2485" spans="1:15" ht="17">
      <c r="A2485" s="283"/>
      <c r="B2485" s="283"/>
      <c r="C2485" s="83" t="s">
        <v>4111</v>
      </c>
      <c r="D2485" s="83"/>
      <c r="E2485" s="84" t="s">
        <v>6213</v>
      </c>
      <c r="F2485" s="84" t="s">
        <v>6213</v>
      </c>
      <c r="G2485" s="84" t="s">
        <v>6213</v>
      </c>
      <c r="H2485" s="84">
        <v>1</v>
      </c>
      <c r="I2485" s="84" t="s">
        <v>6213</v>
      </c>
      <c r="J2485" s="85" t="s">
        <v>6213</v>
      </c>
      <c r="K2485" s="84">
        <v>0</v>
      </c>
      <c r="L2485" s="84">
        <v>0</v>
      </c>
      <c r="M2485" s="84">
        <v>0</v>
      </c>
      <c r="N2485" s="85">
        <v>1</v>
      </c>
      <c r="O2485" s="86"/>
    </row>
    <row r="2486" spans="1:15" ht="19">
      <c r="A2486" s="283"/>
      <c r="B2486" s="283"/>
      <c r="C2486" s="83" t="s">
        <v>7439</v>
      </c>
      <c r="D2486" s="83"/>
      <c r="E2486" s="84">
        <v>18</v>
      </c>
      <c r="F2486" s="84">
        <v>4</v>
      </c>
      <c r="G2486" s="84">
        <v>5</v>
      </c>
      <c r="H2486" s="84" t="s">
        <v>6213</v>
      </c>
      <c r="I2486" s="84" t="s">
        <v>6213</v>
      </c>
      <c r="J2486" s="85">
        <v>1</v>
      </c>
      <c r="K2486" s="84">
        <v>5</v>
      </c>
      <c r="L2486" s="84">
        <v>8</v>
      </c>
      <c r="M2486" s="84">
        <v>9</v>
      </c>
      <c r="N2486" s="85">
        <v>4</v>
      </c>
      <c r="O2486" s="86"/>
    </row>
    <row r="2487" spans="1:15" ht="17">
      <c r="A2487" s="283"/>
      <c r="B2487" s="283"/>
      <c r="C2487" s="83" t="s">
        <v>4112</v>
      </c>
      <c r="D2487" s="83"/>
      <c r="E2487" s="84">
        <v>3</v>
      </c>
      <c r="F2487" s="84" t="s">
        <v>6213</v>
      </c>
      <c r="G2487" s="84" t="s">
        <v>6213</v>
      </c>
      <c r="H2487" s="84" t="s">
        <v>6213</v>
      </c>
      <c r="I2487" s="84" t="s">
        <v>6213</v>
      </c>
      <c r="J2487" s="85" t="s">
        <v>6213</v>
      </c>
      <c r="K2487" s="84">
        <v>0</v>
      </c>
      <c r="L2487" s="84">
        <v>1</v>
      </c>
      <c r="M2487" s="84">
        <v>1</v>
      </c>
      <c r="N2487" s="85">
        <v>1</v>
      </c>
      <c r="O2487" s="86"/>
    </row>
    <row r="2488" spans="1:15" ht="17">
      <c r="A2488" s="283"/>
      <c r="B2488" s="283"/>
      <c r="C2488" s="83" t="s">
        <v>4113</v>
      </c>
      <c r="D2488" s="83"/>
      <c r="E2488" s="84">
        <v>2</v>
      </c>
      <c r="F2488" s="84">
        <v>1</v>
      </c>
      <c r="G2488" s="84" t="s">
        <v>6213</v>
      </c>
      <c r="H2488" s="84" t="s">
        <v>6213</v>
      </c>
      <c r="I2488" s="84" t="s">
        <v>6213</v>
      </c>
      <c r="J2488" s="85">
        <v>2</v>
      </c>
      <c r="K2488" s="84">
        <v>0</v>
      </c>
      <c r="L2488" s="84">
        <v>2</v>
      </c>
      <c r="M2488" s="84">
        <v>3</v>
      </c>
      <c r="N2488" s="85">
        <v>0</v>
      </c>
      <c r="O2488" s="86"/>
    </row>
    <row r="2489" spans="1:15" ht="17">
      <c r="A2489" s="283"/>
      <c r="B2489" s="283"/>
      <c r="C2489" s="83" t="s">
        <v>6899</v>
      </c>
      <c r="D2489" s="83"/>
      <c r="E2489" s="84">
        <v>4</v>
      </c>
      <c r="F2489" s="84">
        <v>1</v>
      </c>
      <c r="G2489" s="84" t="s">
        <v>6213</v>
      </c>
      <c r="H2489" s="84" t="s">
        <v>6213</v>
      </c>
      <c r="I2489" s="84" t="s">
        <v>6213</v>
      </c>
      <c r="J2489" s="85" t="s">
        <v>6213</v>
      </c>
      <c r="K2489" s="84">
        <v>3</v>
      </c>
      <c r="L2489" s="84">
        <v>1</v>
      </c>
      <c r="M2489" s="84">
        <v>0</v>
      </c>
      <c r="N2489" s="85">
        <v>1</v>
      </c>
      <c r="O2489" s="86"/>
    </row>
    <row r="2490" spans="1:15" ht="17">
      <c r="A2490" s="283"/>
      <c r="B2490" s="283"/>
      <c r="C2490" s="83" t="s">
        <v>4114</v>
      </c>
      <c r="D2490" s="83"/>
      <c r="E2490" s="84">
        <v>1</v>
      </c>
      <c r="F2490" s="84">
        <v>1</v>
      </c>
      <c r="G2490" s="84" t="s">
        <v>6213</v>
      </c>
      <c r="H2490" s="84" t="s">
        <v>6213</v>
      </c>
      <c r="I2490" s="84" t="s">
        <v>6213</v>
      </c>
      <c r="J2490" s="85" t="s">
        <v>6213</v>
      </c>
      <c r="K2490" s="84">
        <v>1</v>
      </c>
      <c r="L2490" s="84">
        <v>0</v>
      </c>
      <c r="M2490" s="84">
        <v>0</v>
      </c>
      <c r="N2490" s="85">
        <v>1</v>
      </c>
      <c r="O2490" s="86"/>
    </row>
    <row r="2491" spans="1:15" ht="17">
      <c r="A2491" s="283"/>
      <c r="B2491" s="283"/>
      <c r="C2491" s="83" t="s">
        <v>6902</v>
      </c>
      <c r="D2491" s="83"/>
      <c r="E2491" s="84" t="s">
        <v>6213</v>
      </c>
      <c r="F2491" s="84">
        <v>1</v>
      </c>
      <c r="G2491" s="84" t="s">
        <v>6213</v>
      </c>
      <c r="H2491" s="84" t="s">
        <v>6213</v>
      </c>
      <c r="I2491" s="84" t="s">
        <v>6213</v>
      </c>
      <c r="J2491" s="85" t="s">
        <v>6213</v>
      </c>
      <c r="K2491" s="84">
        <v>1</v>
      </c>
      <c r="L2491" s="84">
        <v>0</v>
      </c>
      <c r="M2491" s="84">
        <v>0</v>
      </c>
      <c r="N2491" s="85">
        <v>0</v>
      </c>
      <c r="O2491" s="86"/>
    </row>
    <row r="2492" spans="1:15" ht="17">
      <c r="A2492" s="283"/>
      <c r="B2492" s="283"/>
      <c r="C2492" s="83" t="s">
        <v>4115</v>
      </c>
      <c r="D2492" s="83"/>
      <c r="E2492" s="84">
        <v>1</v>
      </c>
      <c r="F2492" s="84" t="s">
        <v>6213</v>
      </c>
      <c r="G2492" s="84" t="s">
        <v>6213</v>
      </c>
      <c r="H2492" s="84" t="s">
        <v>6213</v>
      </c>
      <c r="I2492" s="84" t="s">
        <v>6213</v>
      </c>
      <c r="J2492" s="85" t="s">
        <v>6213</v>
      </c>
      <c r="K2492" s="84">
        <v>0</v>
      </c>
      <c r="L2492" s="84">
        <v>1</v>
      </c>
      <c r="M2492" s="84">
        <v>0</v>
      </c>
      <c r="N2492" s="85">
        <v>0</v>
      </c>
      <c r="O2492" s="86"/>
    </row>
    <row r="2493" spans="1:15" ht="17">
      <c r="A2493" s="283"/>
      <c r="B2493" s="283"/>
      <c r="C2493" s="83" t="s">
        <v>4116</v>
      </c>
      <c r="D2493" s="83"/>
      <c r="E2493" s="84">
        <v>2</v>
      </c>
      <c r="F2493" s="84">
        <v>2</v>
      </c>
      <c r="G2493" s="84" t="s">
        <v>6213</v>
      </c>
      <c r="H2493" s="84" t="s">
        <v>6213</v>
      </c>
      <c r="I2493" s="84" t="s">
        <v>6213</v>
      </c>
      <c r="J2493" s="85" t="s">
        <v>6213</v>
      </c>
      <c r="K2493" s="84">
        <v>2</v>
      </c>
      <c r="L2493" s="84">
        <v>2</v>
      </c>
      <c r="M2493" s="84">
        <v>0</v>
      </c>
      <c r="N2493" s="85">
        <v>0</v>
      </c>
      <c r="O2493" s="86"/>
    </row>
    <row r="2494" spans="1:15" ht="17">
      <c r="A2494" s="283"/>
      <c r="B2494" s="284"/>
      <c r="C2494" s="83" t="s">
        <v>4108</v>
      </c>
      <c r="D2494" s="83"/>
      <c r="E2494" s="84">
        <v>2</v>
      </c>
      <c r="F2494" s="84" t="s">
        <v>6213</v>
      </c>
      <c r="G2494" s="84" t="s">
        <v>6213</v>
      </c>
      <c r="H2494" s="84" t="s">
        <v>6213</v>
      </c>
      <c r="I2494" s="84" t="s">
        <v>6213</v>
      </c>
      <c r="J2494" s="85" t="s">
        <v>6213</v>
      </c>
      <c r="K2494" s="84">
        <v>0</v>
      </c>
      <c r="L2494" s="84">
        <v>1</v>
      </c>
      <c r="M2494" s="84">
        <v>1</v>
      </c>
      <c r="N2494" s="85">
        <v>0</v>
      </c>
      <c r="O2494" s="86"/>
    </row>
    <row r="2495" spans="1:15" ht="17">
      <c r="A2495" s="283"/>
      <c r="B2495" s="282" t="s">
        <v>1963</v>
      </c>
      <c r="C2495" s="285"/>
      <c r="D2495" s="286"/>
      <c r="E2495" s="77">
        <v>9</v>
      </c>
      <c r="F2495" s="77" t="s">
        <v>6213</v>
      </c>
      <c r="G2495" s="77" t="s">
        <v>6213</v>
      </c>
      <c r="H2495" s="77" t="s">
        <v>6213</v>
      </c>
      <c r="I2495" s="77" t="s">
        <v>6213</v>
      </c>
      <c r="J2495" s="78">
        <v>1</v>
      </c>
      <c r="K2495" s="77"/>
      <c r="L2495" s="77"/>
      <c r="M2495" s="79"/>
      <c r="N2495" s="78"/>
      <c r="O2495" s="81"/>
    </row>
    <row r="2496" spans="1:15" ht="17">
      <c r="A2496" s="283"/>
      <c r="B2496" s="283"/>
      <c r="C2496" s="83" t="s">
        <v>6903</v>
      </c>
      <c r="D2496" s="83"/>
      <c r="E2496" s="84">
        <v>4</v>
      </c>
      <c r="F2496" s="84" t="s">
        <v>6213</v>
      </c>
      <c r="G2496" s="84" t="s">
        <v>6213</v>
      </c>
      <c r="H2496" s="84" t="s">
        <v>6213</v>
      </c>
      <c r="I2496" s="84" t="s">
        <v>6213</v>
      </c>
      <c r="J2496" s="85">
        <v>1</v>
      </c>
      <c r="K2496" s="84">
        <v>1</v>
      </c>
      <c r="L2496" s="84">
        <v>3</v>
      </c>
      <c r="M2496" s="84">
        <v>0</v>
      </c>
      <c r="N2496" s="85">
        <v>1</v>
      </c>
      <c r="O2496" s="86"/>
    </row>
    <row r="2497" spans="1:15" ht="17">
      <c r="A2497" s="283"/>
      <c r="B2497" s="283"/>
      <c r="C2497" s="83" t="s">
        <v>6904</v>
      </c>
      <c r="D2497" s="83"/>
      <c r="E2497" s="84">
        <v>1</v>
      </c>
      <c r="F2497" s="84" t="s">
        <v>6213</v>
      </c>
      <c r="G2497" s="84" t="s">
        <v>6213</v>
      </c>
      <c r="H2497" s="84" t="s">
        <v>6213</v>
      </c>
      <c r="I2497" s="84" t="s">
        <v>6213</v>
      </c>
      <c r="J2497" s="85" t="s">
        <v>6213</v>
      </c>
      <c r="K2497" s="84">
        <v>0</v>
      </c>
      <c r="L2497" s="84">
        <v>1</v>
      </c>
      <c r="M2497" s="84">
        <v>0</v>
      </c>
      <c r="N2497" s="85">
        <v>0</v>
      </c>
      <c r="O2497" s="86"/>
    </row>
    <row r="2498" spans="1:15" ht="17">
      <c r="A2498" s="283"/>
      <c r="B2498" s="283"/>
      <c r="C2498" s="83" t="s">
        <v>4117</v>
      </c>
      <c r="D2498" s="83"/>
      <c r="E2498" s="84">
        <v>3</v>
      </c>
      <c r="F2498" s="84" t="s">
        <v>6213</v>
      </c>
      <c r="G2498" s="84" t="s">
        <v>6213</v>
      </c>
      <c r="H2498" s="84" t="s">
        <v>6213</v>
      </c>
      <c r="I2498" s="84" t="s">
        <v>6213</v>
      </c>
      <c r="J2498" s="85" t="s">
        <v>6213</v>
      </c>
      <c r="K2498" s="84">
        <v>0</v>
      </c>
      <c r="L2498" s="84">
        <v>3</v>
      </c>
      <c r="M2498" s="84">
        <v>0</v>
      </c>
      <c r="N2498" s="85">
        <v>0</v>
      </c>
      <c r="O2498" s="86"/>
    </row>
    <row r="2499" spans="1:15" ht="17">
      <c r="A2499" s="283"/>
      <c r="B2499" s="284"/>
      <c r="C2499" s="83" t="s">
        <v>4119</v>
      </c>
      <c r="D2499" s="83"/>
      <c r="E2499" s="84">
        <v>1</v>
      </c>
      <c r="F2499" s="84" t="s">
        <v>6213</v>
      </c>
      <c r="G2499" s="84" t="s">
        <v>6213</v>
      </c>
      <c r="H2499" s="84" t="s">
        <v>6213</v>
      </c>
      <c r="I2499" s="84" t="s">
        <v>6213</v>
      </c>
      <c r="J2499" s="85" t="s">
        <v>6213</v>
      </c>
      <c r="K2499" s="84">
        <v>0</v>
      </c>
      <c r="L2499" s="84">
        <v>1</v>
      </c>
      <c r="M2499" s="84">
        <v>0</v>
      </c>
      <c r="N2499" s="85">
        <v>0</v>
      </c>
      <c r="O2499" s="86"/>
    </row>
    <row r="2500" spans="1:15" ht="17">
      <c r="A2500" s="283"/>
      <c r="B2500" s="282" t="s">
        <v>1996</v>
      </c>
      <c r="C2500" s="285"/>
      <c r="D2500" s="286"/>
      <c r="E2500" s="77">
        <v>1</v>
      </c>
      <c r="F2500" s="77" t="s">
        <v>6213</v>
      </c>
      <c r="G2500" s="77" t="s">
        <v>6213</v>
      </c>
      <c r="H2500" s="77" t="s">
        <v>6213</v>
      </c>
      <c r="I2500" s="77" t="s">
        <v>6213</v>
      </c>
      <c r="J2500" s="78" t="s">
        <v>6213</v>
      </c>
      <c r="K2500" s="79"/>
      <c r="L2500" s="79"/>
      <c r="M2500" s="79"/>
      <c r="N2500" s="78"/>
      <c r="O2500" s="81"/>
    </row>
    <row r="2501" spans="1:15" ht="17">
      <c r="A2501" s="283"/>
      <c r="B2501" s="284"/>
      <c r="C2501" s="83" t="s">
        <v>6905</v>
      </c>
      <c r="D2501" s="83"/>
      <c r="E2501" s="84">
        <v>1</v>
      </c>
      <c r="F2501" s="84" t="s">
        <v>6213</v>
      </c>
      <c r="G2501" s="84" t="s">
        <v>6213</v>
      </c>
      <c r="H2501" s="84" t="s">
        <v>6213</v>
      </c>
      <c r="I2501" s="84" t="s">
        <v>6213</v>
      </c>
      <c r="J2501" s="85" t="s">
        <v>6213</v>
      </c>
      <c r="K2501" s="84">
        <v>0</v>
      </c>
      <c r="L2501" s="84">
        <v>0</v>
      </c>
      <c r="M2501" s="84">
        <v>0</v>
      </c>
      <c r="N2501" s="85">
        <v>1</v>
      </c>
      <c r="O2501" s="86"/>
    </row>
    <row r="2502" spans="1:15" ht="17">
      <c r="A2502" s="283"/>
      <c r="B2502" s="282" t="s">
        <v>2259</v>
      </c>
      <c r="C2502" s="285"/>
      <c r="D2502" s="286"/>
      <c r="E2502" s="77">
        <v>3</v>
      </c>
      <c r="F2502" s="77">
        <v>1</v>
      </c>
      <c r="G2502" s="77" t="s">
        <v>6213</v>
      </c>
      <c r="H2502" s="77" t="s">
        <v>6213</v>
      </c>
      <c r="I2502" s="77" t="s">
        <v>6213</v>
      </c>
      <c r="J2502" s="78" t="s">
        <v>6213</v>
      </c>
      <c r="K2502" s="79"/>
      <c r="L2502" s="77"/>
      <c r="M2502" s="77"/>
      <c r="N2502" s="78"/>
      <c r="O2502" s="81"/>
    </row>
    <row r="2503" spans="1:15" ht="17">
      <c r="A2503" s="284"/>
      <c r="B2503" s="284"/>
      <c r="C2503" s="83" t="s">
        <v>6906</v>
      </c>
      <c r="D2503" s="83"/>
      <c r="E2503" s="84">
        <v>3</v>
      </c>
      <c r="F2503" s="84">
        <v>1</v>
      </c>
      <c r="G2503" s="84" t="s">
        <v>6213</v>
      </c>
      <c r="H2503" s="84" t="s">
        <v>6213</v>
      </c>
      <c r="I2503" s="84" t="s">
        <v>6213</v>
      </c>
      <c r="J2503" s="85" t="s">
        <v>6213</v>
      </c>
      <c r="K2503" s="84" t="s">
        <v>4218</v>
      </c>
      <c r="L2503" s="84">
        <v>1</v>
      </c>
      <c r="M2503" s="84">
        <v>1</v>
      </c>
      <c r="N2503" s="85">
        <v>2</v>
      </c>
      <c r="O2503" s="86"/>
    </row>
    <row r="2504" spans="1:15">
      <c r="A2504" s="282" t="s">
        <v>133</v>
      </c>
      <c r="B2504" s="285" t="s">
        <v>1904</v>
      </c>
      <c r="C2504" s="287"/>
      <c r="D2504" s="286"/>
      <c r="E2504" s="77">
        <v>30</v>
      </c>
      <c r="F2504" s="77">
        <v>16</v>
      </c>
      <c r="G2504" s="77">
        <v>4</v>
      </c>
      <c r="H2504" s="77">
        <v>1</v>
      </c>
      <c r="I2504" s="77">
        <v>2</v>
      </c>
      <c r="J2504" s="78">
        <v>1</v>
      </c>
      <c r="K2504" s="77"/>
      <c r="L2504" s="77"/>
      <c r="M2504" s="77"/>
      <c r="N2504" s="78"/>
      <c r="O2504" s="81"/>
    </row>
    <row r="2505" spans="1:15" ht="17">
      <c r="A2505" s="283"/>
      <c r="B2505" s="282" t="s">
        <v>1905</v>
      </c>
      <c r="C2505" s="285"/>
      <c r="D2505" s="286"/>
      <c r="E2505" s="77">
        <v>18</v>
      </c>
      <c r="F2505" s="77">
        <v>10</v>
      </c>
      <c r="G2505" s="77">
        <v>3</v>
      </c>
      <c r="H2505" s="77" t="s">
        <v>6213</v>
      </c>
      <c r="I2505" s="77">
        <v>1</v>
      </c>
      <c r="J2505" s="78">
        <v>1</v>
      </c>
      <c r="K2505" s="77"/>
      <c r="L2505" s="77"/>
      <c r="M2505" s="77"/>
      <c r="N2505" s="78"/>
      <c r="O2505" s="81"/>
    </row>
    <row r="2506" spans="1:15" ht="17">
      <c r="A2506" s="283"/>
      <c r="B2506" s="283"/>
      <c r="C2506" s="83" t="s">
        <v>3075</v>
      </c>
      <c r="D2506" s="83"/>
      <c r="E2506" s="84">
        <v>3</v>
      </c>
      <c r="F2506" s="84">
        <v>4</v>
      </c>
      <c r="G2506" s="84" t="s">
        <v>6213</v>
      </c>
      <c r="H2506" s="84" t="s">
        <v>6213</v>
      </c>
      <c r="I2506" s="84" t="s">
        <v>6213</v>
      </c>
      <c r="J2506" s="85" t="s">
        <v>6213</v>
      </c>
      <c r="K2506" s="84">
        <v>0</v>
      </c>
      <c r="L2506" s="84">
        <v>2</v>
      </c>
      <c r="M2506" s="84">
        <v>1</v>
      </c>
      <c r="N2506" s="85">
        <v>4</v>
      </c>
      <c r="O2506" s="86">
        <v>46038</v>
      </c>
    </row>
    <row r="2507" spans="1:15" ht="17">
      <c r="A2507" s="283"/>
      <c r="B2507" s="283"/>
      <c r="C2507" s="83" t="s">
        <v>4124</v>
      </c>
      <c r="D2507" s="83"/>
      <c r="E2507" s="84" t="s">
        <v>6213</v>
      </c>
      <c r="F2507" s="84">
        <v>1</v>
      </c>
      <c r="G2507" s="84" t="s">
        <v>6213</v>
      </c>
      <c r="H2507" s="84" t="s">
        <v>6213</v>
      </c>
      <c r="I2507" s="84" t="s">
        <v>6213</v>
      </c>
      <c r="J2507" s="85" t="s">
        <v>6213</v>
      </c>
      <c r="K2507" s="84">
        <v>0</v>
      </c>
      <c r="L2507" s="84">
        <v>0</v>
      </c>
      <c r="M2507" s="84">
        <v>0</v>
      </c>
      <c r="N2507" s="85">
        <v>1</v>
      </c>
      <c r="O2507" s="86">
        <v>15092</v>
      </c>
    </row>
    <row r="2508" spans="1:15" ht="17">
      <c r="A2508" s="283"/>
      <c r="B2508" s="283"/>
      <c r="C2508" s="83" t="s">
        <v>4125</v>
      </c>
      <c r="D2508" s="83"/>
      <c r="E2508" s="84">
        <v>3</v>
      </c>
      <c r="F2508" s="84" t="s">
        <v>6213</v>
      </c>
      <c r="G2508" s="84" t="s">
        <v>6213</v>
      </c>
      <c r="H2508" s="84" t="s">
        <v>6213</v>
      </c>
      <c r="I2508" s="84" t="s">
        <v>6213</v>
      </c>
      <c r="J2508" s="85" t="s">
        <v>6213</v>
      </c>
      <c r="K2508" s="84">
        <v>0</v>
      </c>
      <c r="L2508" s="84">
        <v>0</v>
      </c>
      <c r="M2508" s="84">
        <v>1</v>
      </c>
      <c r="N2508" s="85">
        <v>2</v>
      </c>
      <c r="O2508" s="86">
        <v>2403</v>
      </c>
    </row>
    <row r="2509" spans="1:15" ht="17">
      <c r="A2509" s="283"/>
      <c r="B2509" s="283"/>
      <c r="C2509" s="83" t="s">
        <v>6170</v>
      </c>
      <c r="D2509" s="83"/>
      <c r="E2509" s="84">
        <v>2</v>
      </c>
      <c r="F2509" s="84" t="s">
        <v>6213</v>
      </c>
      <c r="G2509" s="84">
        <v>1</v>
      </c>
      <c r="H2509" s="84" t="s">
        <v>6213</v>
      </c>
      <c r="I2509" s="84" t="s">
        <v>6213</v>
      </c>
      <c r="J2509" s="85" t="s">
        <v>6213</v>
      </c>
      <c r="K2509" s="84">
        <v>1</v>
      </c>
      <c r="L2509" s="84">
        <v>1</v>
      </c>
      <c r="M2509" s="84">
        <v>1</v>
      </c>
      <c r="N2509" s="85">
        <v>0</v>
      </c>
      <c r="O2509" s="86">
        <v>30775</v>
      </c>
    </row>
    <row r="2510" spans="1:15" ht="17">
      <c r="A2510" s="283"/>
      <c r="B2510" s="283"/>
      <c r="C2510" s="83" t="s">
        <v>4127</v>
      </c>
      <c r="D2510" s="83"/>
      <c r="E2510" s="84">
        <v>4</v>
      </c>
      <c r="F2510" s="84">
        <v>4</v>
      </c>
      <c r="G2510" s="84">
        <v>2</v>
      </c>
      <c r="H2510" s="84" t="s">
        <v>6213</v>
      </c>
      <c r="I2510" s="84">
        <v>1</v>
      </c>
      <c r="J2510" s="85">
        <v>1</v>
      </c>
      <c r="K2510" s="84">
        <v>4</v>
      </c>
      <c r="L2510" s="84">
        <v>2</v>
      </c>
      <c r="M2510" s="84">
        <v>4</v>
      </c>
      <c r="N2510" s="85">
        <v>2</v>
      </c>
      <c r="O2510" s="86">
        <v>29096</v>
      </c>
    </row>
    <row r="2511" spans="1:15" ht="17">
      <c r="A2511" s="283"/>
      <c r="B2511" s="283"/>
      <c r="C2511" s="83" t="s">
        <v>5765</v>
      </c>
      <c r="D2511" s="83"/>
      <c r="E2511" s="84">
        <v>1</v>
      </c>
      <c r="F2511" s="84" t="s">
        <v>6213</v>
      </c>
      <c r="G2511" s="84" t="s">
        <v>6213</v>
      </c>
      <c r="H2511" s="84" t="s">
        <v>6213</v>
      </c>
      <c r="I2511" s="84" t="s">
        <v>6213</v>
      </c>
      <c r="J2511" s="85" t="s">
        <v>6213</v>
      </c>
      <c r="K2511" s="84">
        <v>0</v>
      </c>
      <c r="L2511" s="84">
        <v>1</v>
      </c>
      <c r="M2511" s="84">
        <v>0</v>
      </c>
      <c r="N2511" s="85">
        <v>0</v>
      </c>
      <c r="O2511" s="86">
        <v>5627</v>
      </c>
    </row>
    <row r="2512" spans="1:15" ht="17">
      <c r="A2512" s="283"/>
      <c r="B2512" s="283"/>
      <c r="C2512" s="83" t="s">
        <v>4129</v>
      </c>
      <c r="D2512" s="83"/>
      <c r="E2512" s="84" t="s">
        <v>6213</v>
      </c>
      <c r="F2512" s="84">
        <v>1</v>
      </c>
      <c r="G2512" s="84" t="s">
        <v>6213</v>
      </c>
      <c r="H2512" s="84" t="s">
        <v>6213</v>
      </c>
      <c r="I2512" s="84" t="s">
        <v>6213</v>
      </c>
      <c r="J2512" s="85" t="s">
        <v>6213</v>
      </c>
      <c r="K2512" s="84">
        <v>0</v>
      </c>
      <c r="L2512" s="84">
        <v>1</v>
      </c>
      <c r="M2512" s="84">
        <v>0</v>
      </c>
      <c r="N2512" s="85">
        <v>0</v>
      </c>
      <c r="O2512" s="86">
        <v>10049</v>
      </c>
    </row>
    <row r="2513" spans="1:15" ht="17">
      <c r="A2513" s="283"/>
      <c r="B2513" s="283"/>
      <c r="C2513" s="83" t="s">
        <v>4130</v>
      </c>
      <c r="D2513" s="83"/>
      <c r="E2513" s="84">
        <v>1</v>
      </c>
      <c r="F2513" s="84" t="s">
        <v>6213</v>
      </c>
      <c r="G2513" s="84" t="s">
        <v>6213</v>
      </c>
      <c r="H2513" s="84" t="s">
        <v>6213</v>
      </c>
      <c r="I2513" s="84" t="s">
        <v>6213</v>
      </c>
      <c r="J2513" s="85" t="s">
        <v>6213</v>
      </c>
      <c r="K2513" s="84">
        <v>0</v>
      </c>
      <c r="L2513" s="84">
        <v>1</v>
      </c>
      <c r="M2513" s="84">
        <v>0</v>
      </c>
      <c r="N2513" s="85">
        <v>0</v>
      </c>
      <c r="O2513" s="86">
        <v>18111</v>
      </c>
    </row>
    <row r="2514" spans="1:15" ht="17">
      <c r="A2514" s="283"/>
      <c r="B2514" s="284"/>
      <c r="C2514" s="83" t="s">
        <v>4131</v>
      </c>
      <c r="D2514" s="83"/>
      <c r="E2514" s="84">
        <v>4</v>
      </c>
      <c r="F2514" s="84" t="s">
        <v>6213</v>
      </c>
      <c r="G2514" s="84" t="s">
        <v>6213</v>
      </c>
      <c r="H2514" s="84" t="s">
        <v>6213</v>
      </c>
      <c r="I2514" s="84" t="s">
        <v>6213</v>
      </c>
      <c r="J2514" s="85" t="s">
        <v>6213</v>
      </c>
      <c r="K2514" s="84">
        <v>1</v>
      </c>
      <c r="L2514" s="84">
        <v>1</v>
      </c>
      <c r="M2514" s="84">
        <v>2</v>
      </c>
      <c r="N2514" s="85">
        <v>0</v>
      </c>
      <c r="O2514" s="86">
        <v>26222</v>
      </c>
    </row>
    <row r="2515" spans="1:15" ht="17">
      <c r="A2515" s="283"/>
      <c r="B2515" s="282" t="s">
        <v>1951</v>
      </c>
      <c r="C2515" s="285"/>
      <c r="D2515" s="286"/>
      <c r="E2515" s="77" t="s">
        <v>6213</v>
      </c>
      <c r="F2515" s="77">
        <v>1</v>
      </c>
      <c r="G2515" s="77" t="s">
        <v>6213</v>
      </c>
      <c r="H2515" s="77" t="s">
        <v>6213</v>
      </c>
      <c r="I2515" s="77" t="s">
        <v>6213</v>
      </c>
      <c r="J2515" s="78" t="s">
        <v>6213</v>
      </c>
      <c r="K2515" s="77"/>
      <c r="L2515" s="79"/>
      <c r="M2515" s="79"/>
      <c r="N2515" s="80"/>
      <c r="O2515" s="81"/>
    </row>
    <row r="2516" spans="1:15" ht="17">
      <c r="A2516" s="283"/>
      <c r="B2516" s="284"/>
      <c r="C2516" s="83" t="s">
        <v>6173</v>
      </c>
      <c r="D2516" s="83"/>
      <c r="E2516" s="84" t="s">
        <v>6213</v>
      </c>
      <c r="F2516" s="84">
        <v>1</v>
      </c>
      <c r="G2516" s="84" t="s">
        <v>6213</v>
      </c>
      <c r="H2516" s="84" t="s">
        <v>6213</v>
      </c>
      <c r="I2516" s="84" t="s">
        <v>6213</v>
      </c>
      <c r="J2516" s="85" t="s">
        <v>6213</v>
      </c>
      <c r="K2516" s="84">
        <v>1</v>
      </c>
      <c r="L2516" s="84">
        <v>0</v>
      </c>
      <c r="M2516" s="84">
        <v>0</v>
      </c>
      <c r="N2516" s="85">
        <v>0</v>
      </c>
      <c r="O2516" s="86">
        <v>16452</v>
      </c>
    </row>
    <row r="2517" spans="1:15" ht="17">
      <c r="A2517" s="283"/>
      <c r="B2517" s="282" t="s">
        <v>1955</v>
      </c>
      <c r="C2517" s="285"/>
      <c r="D2517" s="286"/>
      <c r="E2517" s="77">
        <v>3</v>
      </c>
      <c r="F2517" s="77">
        <v>2</v>
      </c>
      <c r="G2517" s="77">
        <v>1</v>
      </c>
      <c r="H2517" s="77" t="s">
        <v>6213</v>
      </c>
      <c r="I2517" s="77">
        <v>1</v>
      </c>
      <c r="J2517" s="78" t="s">
        <v>6213</v>
      </c>
      <c r="K2517" s="77"/>
      <c r="L2517" s="77"/>
      <c r="M2517" s="77"/>
      <c r="N2517" s="80"/>
      <c r="O2517" s="81"/>
    </row>
    <row r="2518" spans="1:15" ht="17">
      <c r="A2518" s="283"/>
      <c r="B2518" s="283"/>
      <c r="C2518" s="83" t="s">
        <v>5999</v>
      </c>
      <c r="D2518" s="83"/>
      <c r="E2518" s="84" t="s">
        <v>6213</v>
      </c>
      <c r="F2518" s="84" t="s">
        <v>6213</v>
      </c>
      <c r="G2518" s="84">
        <v>1</v>
      </c>
      <c r="H2518" s="84" t="s">
        <v>6213</v>
      </c>
      <c r="I2518" s="84" t="s">
        <v>6213</v>
      </c>
      <c r="J2518" s="85" t="s">
        <v>6213</v>
      </c>
      <c r="K2518" s="84">
        <v>0</v>
      </c>
      <c r="L2518" s="84">
        <v>1</v>
      </c>
      <c r="M2518" s="84">
        <v>0</v>
      </c>
      <c r="N2518" s="85">
        <v>0</v>
      </c>
      <c r="O2518" s="86"/>
    </row>
    <row r="2519" spans="1:15" ht="17">
      <c r="A2519" s="283"/>
      <c r="B2519" s="283"/>
      <c r="C2519" s="83" t="s">
        <v>4133</v>
      </c>
      <c r="D2519" s="83"/>
      <c r="E2519" s="84">
        <v>1</v>
      </c>
      <c r="F2519" s="84">
        <v>1</v>
      </c>
      <c r="G2519" s="84" t="s">
        <v>6213</v>
      </c>
      <c r="H2519" s="84" t="s">
        <v>6213</v>
      </c>
      <c r="I2519" s="84" t="s">
        <v>6213</v>
      </c>
      <c r="J2519" s="85" t="s">
        <v>6213</v>
      </c>
      <c r="K2519" s="84">
        <v>0</v>
      </c>
      <c r="L2519" s="84">
        <v>1</v>
      </c>
      <c r="M2519" s="84">
        <v>1</v>
      </c>
      <c r="N2519" s="85">
        <v>0</v>
      </c>
      <c r="O2519" s="86"/>
    </row>
    <row r="2520" spans="1:15" ht="17">
      <c r="A2520" s="283"/>
      <c r="B2520" s="283"/>
      <c r="C2520" s="83" t="s">
        <v>4135</v>
      </c>
      <c r="D2520" s="83"/>
      <c r="E2520" s="84">
        <v>1</v>
      </c>
      <c r="F2520" s="84" t="s">
        <v>6213</v>
      </c>
      <c r="G2520" s="84" t="s">
        <v>6213</v>
      </c>
      <c r="H2520" s="84" t="s">
        <v>6213</v>
      </c>
      <c r="I2520" s="84" t="s">
        <v>6213</v>
      </c>
      <c r="J2520" s="85" t="s">
        <v>6213</v>
      </c>
      <c r="K2520" s="84">
        <v>0</v>
      </c>
      <c r="L2520" s="84">
        <v>0</v>
      </c>
      <c r="M2520" s="84">
        <v>1</v>
      </c>
      <c r="N2520" s="85">
        <v>0</v>
      </c>
      <c r="O2520" s="86"/>
    </row>
    <row r="2521" spans="1:15" ht="17">
      <c r="A2521" s="283"/>
      <c r="B2521" s="283"/>
      <c r="C2521" s="83" t="s">
        <v>6174</v>
      </c>
      <c r="D2521" s="83"/>
      <c r="E2521" s="84" t="s">
        <v>6213</v>
      </c>
      <c r="F2521" s="84">
        <v>1</v>
      </c>
      <c r="G2521" s="84" t="s">
        <v>6213</v>
      </c>
      <c r="H2521" s="84" t="s">
        <v>6213</v>
      </c>
      <c r="I2521" s="84" t="s">
        <v>6213</v>
      </c>
      <c r="J2521" s="85" t="s">
        <v>6213</v>
      </c>
      <c r="K2521" s="84">
        <v>0</v>
      </c>
      <c r="L2521" s="84">
        <v>1</v>
      </c>
      <c r="M2521" s="84">
        <v>0</v>
      </c>
      <c r="N2521" s="85">
        <v>0</v>
      </c>
      <c r="O2521" s="86"/>
    </row>
    <row r="2522" spans="1:15" ht="17">
      <c r="A2522" s="283"/>
      <c r="B2522" s="283"/>
      <c r="C2522" s="83" t="s">
        <v>6175</v>
      </c>
      <c r="D2522" s="83"/>
      <c r="E2522" s="84">
        <v>1</v>
      </c>
      <c r="F2522" s="84" t="s">
        <v>6213</v>
      </c>
      <c r="G2522" s="84" t="s">
        <v>6213</v>
      </c>
      <c r="H2522" s="84" t="s">
        <v>6213</v>
      </c>
      <c r="I2522" s="84" t="s">
        <v>6213</v>
      </c>
      <c r="J2522" s="85" t="s">
        <v>6213</v>
      </c>
      <c r="K2522" s="84">
        <v>1</v>
      </c>
      <c r="L2522" s="84">
        <v>0</v>
      </c>
      <c r="M2522" s="84">
        <v>0</v>
      </c>
      <c r="N2522" s="85">
        <v>0</v>
      </c>
      <c r="O2522" s="86"/>
    </row>
    <row r="2523" spans="1:15" ht="17">
      <c r="A2523" s="283"/>
      <c r="B2523" s="284"/>
      <c r="C2523" s="83" t="s">
        <v>4204</v>
      </c>
      <c r="D2523" s="83"/>
      <c r="E2523" s="84" t="s">
        <v>6213</v>
      </c>
      <c r="F2523" s="84" t="s">
        <v>6213</v>
      </c>
      <c r="G2523" s="84" t="s">
        <v>6213</v>
      </c>
      <c r="H2523" s="84" t="s">
        <v>6213</v>
      </c>
      <c r="I2523" s="84">
        <v>1</v>
      </c>
      <c r="J2523" s="85" t="s">
        <v>6213</v>
      </c>
      <c r="K2523" s="84">
        <v>0</v>
      </c>
      <c r="L2523" s="84">
        <v>1</v>
      </c>
      <c r="M2523" s="84">
        <v>0</v>
      </c>
      <c r="N2523" s="85">
        <v>0</v>
      </c>
      <c r="O2523" s="86"/>
    </row>
    <row r="2524" spans="1:15" ht="17">
      <c r="A2524" s="283"/>
      <c r="B2524" s="275" t="s">
        <v>1963</v>
      </c>
      <c r="C2524" s="285"/>
      <c r="D2524" s="286"/>
      <c r="E2524" s="77">
        <v>6</v>
      </c>
      <c r="F2524" s="77">
        <v>1</v>
      </c>
      <c r="G2524" s="77" t="s">
        <v>6213</v>
      </c>
      <c r="H2524" s="77">
        <v>1</v>
      </c>
      <c r="I2524" s="77" t="s">
        <v>6213</v>
      </c>
      <c r="J2524" s="78" t="s">
        <v>6213</v>
      </c>
      <c r="K2524" s="77"/>
      <c r="L2524" s="77"/>
      <c r="M2524" s="77"/>
      <c r="N2524" s="78"/>
      <c r="O2524" s="81"/>
    </row>
    <row r="2525" spans="1:15" ht="17">
      <c r="A2525" s="283"/>
      <c r="B2525" s="276"/>
      <c r="C2525" s="83" t="s">
        <v>6907</v>
      </c>
      <c r="D2525" s="83"/>
      <c r="E2525" s="84">
        <v>1</v>
      </c>
      <c r="F2525" s="84" t="s">
        <v>6213</v>
      </c>
      <c r="G2525" s="84" t="s">
        <v>6213</v>
      </c>
      <c r="H2525" s="84">
        <v>1</v>
      </c>
      <c r="I2525" s="84" t="s">
        <v>6213</v>
      </c>
      <c r="J2525" s="85" t="s">
        <v>6213</v>
      </c>
      <c r="K2525" s="84">
        <v>0</v>
      </c>
      <c r="L2525" s="84">
        <v>1</v>
      </c>
      <c r="M2525" s="84">
        <v>0</v>
      </c>
      <c r="N2525" s="85">
        <v>1</v>
      </c>
      <c r="O2525" s="86"/>
    </row>
    <row r="2526" spans="1:15" ht="17">
      <c r="A2526" s="283"/>
      <c r="B2526" s="276"/>
      <c r="C2526" s="83" t="s">
        <v>2924</v>
      </c>
      <c r="D2526" s="83"/>
      <c r="E2526" s="84">
        <v>3</v>
      </c>
      <c r="F2526" s="84">
        <v>1</v>
      </c>
      <c r="G2526" s="84" t="s">
        <v>6213</v>
      </c>
      <c r="H2526" s="84" t="s">
        <v>6213</v>
      </c>
      <c r="I2526" s="84" t="s">
        <v>6213</v>
      </c>
      <c r="J2526" s="85" t="s">
        <v>6213</v>
      </c>
      <c r="K2526" s="84">
        <v>3</v>
      </c>
      <c r="L2526" s="84">
        <v>0</v>
      </c>
      <c r="M2526" s="84">
        <v>1</v>
      </c>
      <c r="N2526" s="85">
        <v>0</v>
      </c>
      <c r="O2526" s="86"/>
    </row>
    <row r="2527" spans="1:15" ht="17">
      <c r="A2527" s="283"/>
      <c r="B2527" s="276"/>
      <c r="C2527" s="83" t="s">
        <v>6176</v>
      </c>
      <c r="D2527" s="83"/>
      <c r="E2527" s="84">
        <v>1</v>
      </c>
      <c r="F2527" s="84" t="s">
        <v>6213</v>
      </c>
      <c r="G2527" s="84" t="s">
        <v>6213</v>
      </c>
      <c r="H2527" s="84" t="s">
        <v>6213</v>
      </c>
      <c r="I2527" s="84" t="s">
        <v>6213</v>
      </c>
      <c r="J2527" s="85" t="s">
        <v>6213</v>
      </c>
      <c r="K2527" s="84">
        <v>0</v>
      </c>
      <c r="L2527" s="84">
        <v>0</v>
      </c>
      <c r="M2527" s="84">
        <v>0</v>
      </c>
      <c r="N2527" s="85">
        <v>1</v>
      </c>
      <c r="O2527" s="86"/>
    </row>
    <row r="2528" spans="1:15" ht="17">
      <c r="A2528" s="283"/>
      <c r="B2528" s="277"/>
      <c r="C2528" s="83" t="s">
        <v>3510</v>
      </c>
      <c r="D2528" s="83"/>
      <c r="E2528" s="84">
        <v>1</v>
      </c>
      <c r="F2528" s="84" t="s">
        <v>6213</v>
      </c>
      <c r="G2528" s="84" t="s">
        <v>6213</v>
      </c>
      <c r="H2528" s="84" t="s">
        <v>6213</v>
      </c>
      <c r="I2528" s="84" t="s">
        <v>6213</v>
      </c>
      <c r="J2528" s="85" t="s">
        <v>6213</v>
      </c>
      <c r="K2528" s="84">
        <v>0</v>
      </c>
      <c r="L2528" s="84">
        <v>0</v>
      </c>
      <c r="M2528" s="84">
        <v>1</v>
      </c>
      <c r="N2528" s="85">
        <v>0</v>
      </c>
      <c r="O2528" s="86"/>
    </row>
    <row r="2529" spans="1:15" ht="17">
      <c r="A2529" s="283"/>
      <c r="B2529" s="282" t="s">
        <v>2255</v>
      </c>
      <c r="C2529" s="285"/>
      <c r="D2529" s="286"/>
      <c r="E2529" s="77">
        <v>2</v>
      </c>
      <c r="F2529" s="77">
        <v>2</v>
      </c>
      <c r="G2529" s="77" t="s">
        <v>6213</v>
      </c>
      <c r="H2529" s="77" t="s">
        <v>6213</v>
      </c>
      <c r="I2529" s="77" t="s">
        <v>6213</v>
      </c>
      <c r="J2529" s="78" t="s">
        <v>6213</v>
      </c>
      <c r="K2529" s="77"/>
      <c r="L2529" s="79"/>
      <c r="M2529" s="77"/>
      <c r="N2529" s="78"/>
      <c r="O2529" s="81"/>
    </row>
    <row r="2530" spans="1:15" ht="17">
      <c r="A2530" s="283"/>
      <c r="B2530" s="283"/>
      <c r="C2530" s="288" t="s">
        <v>2366</v>
      </c>
      <c r="D2530" s="83" t="s">
        <v>6169</v>
      </c>
      <c r="E2530" s="84">
        <v>2</v>
      </c>
      <c r="F2530" s="84">
        <v>1</v>
      </c>
      <c r="G2530" s="84" t="s">
        <v>6213</v>
      </c>
      <c r="H2530" s="84" t="s">
        <v>6213</v>
      </c>
      <c r="I2530" s="84" t="s">
        <v>6213</v>
      </c>
      <c r="J2530" s="85" t="s">
        <v>6213</v>
      </c>
      <c r="K2530" s="84">
        <v>0</v>
      </c>
      <c r="L2530" s="84">
        <v>0</v>
      </c>
      <c r="M2530" s="84">
        <v>3</v>
      </c>
      <c r="N2530" s="85">
        <v>0</v>
      </c>
      <c r="O2530" s="86"/>
    </row>
    <row r="2531" spans="1:15" ht="17">
      <c r="A2531" s="283"/>
      <c r="B2531" s="284"/>
      <c r="C2531" s="289"/>
      <c r="D2531" s="83" t="s">
        <v>3111</v>
      </c>
      <c r="E2531" s="84" t="s">
        <v>6213</v>
      </c>
      <c r="F2531" s="84">
        <v>1</v>
      </c>
      <c r="G2531" s="84" t="s">
        <v>6213</v>
      </c>
      <c r="H2531" s="84" t="s">
        <v>6213</v>
      </c>
      <c r="I2531" s="84" t="s">
        <v>6213</v>
      </c>
      <c r="J2531" s="85" t="s">
        <v>6213</v>
      </c>
      <c r="K2531" s="84">
        <v>1</v>
      </c>
      <c r="L2531" s="84">
        <v>0</v>
      </c>
      <c r="M2531" s="84">
        <v>0</v>
      </c>
      <c r="N2531" s="85">
        <v>0</v>
      </c>
      <c r="O2531" s="86"/>
    </row>
    <row r="2532" spans="1:15" ht="17">
      <c r="A2532" s="283"/>
      <c r="B2532" s="282" t="s">
        <v>2259</v>
      </c>
      <c r="C2532" s="285"/>
      <c r="D2532" s="286"/>
      <c r="E2532" s="77">
        <v>1</v>
      </c>
      <c r="F2532" s="77" t="s">
        <v>6213</v>
      </c>
      <c r="G2532" s="77" t="s">
        <v>6213</v>
      </c>
      <c r="H2532" s="77" t="s">
        <v>6213</v>
      </c>
      <c r="I2532" s="77" t="s">
        <v>6213</v>
      </c>
      <c r="J2532" s="78" t="s">
        <v>6213</v>
      </c>
      <c r="K2532" s="79"/>
      <c r="L2532" s="77"/>
      <c r="M2532" s="79"/>
      <c r="N2532" s="80"/>
      <c r="O2532" s="81"/>
    </row>
    <row r="2533" spans="1:15" ht="17">
      <c r="A2533" s="284"/>
      <c r="B2533" s="284"/>
      <c r="C2533" s="83" t="s">
        <v>6908</v>
      </c>
      <c r="D2533" s="83"/>
      <c r="E2533" s="84">
        <v>1</v>
      </c>
      <c r="F2533" s="84" t="s">
        <v>6213</v>
      </c>
      <c r="G2533" s="84" t="s">
        <v>6213</v>
      </c>
      <c r="H2533" s="84" t="s">
        <v>6213</v>
      </c>
      <c r="I2533" s="84" t="s">
        <v>6213</v>
      </c>
      <c r="J2533" s="85" t="s">
        <v>6213</v>
      </c>
      <c r="K2533" s="84">
        <v>0</v>
      </c>
      <c r="L2533" s="84">
        <v>1</v>
      </c>
      <c r="M2533" s="84" t="s">
        <v>4218</v>
      </c>
      <c r="N2533" s="85" t="s">
        <v>4218</v>
      </c>
      <c r="O2533" s="86"/>
    </row>
    <row r="2534" spans="1:15">
      <c r="A2534" s="282" t="s">
        <v>135</v>
      </c>
      <c r="B2534" s="285" t="s">
        <v>1904</v>
      </c>
      <c r="C2534" s="287"/>
      <c r="D2534" s="286"/>
      <c r="E2534" s="77">
        <v>43</v>
      </c>
      <c r="F2534" s="77">
        <v>10</v>
      </c>
      <c r="G2534" s="77">
        <v>11</v>
      </c>
      <c r="H2534" s="77">
        <v>3</v>
      </c>
      <c r="I2534" s="77">
        <v>3</v>
      </c>
      <c r="J2534" s="78">
        <v>2</v>
      </c>
      <c r="K2534" s="77"/>
      <c r="L2534" s="77"/>
      <c r="M2534" s="77"/>
      <c r="N2534" s="78"/>
      <c r="O2534" s="81"/>
    </row>
    <row r="2535" spans="1:15">
      <c r="A2535" s="283"/>
      <c r="B2535" s="282" t="s">
        <v>1905</v>
      </c>
      <c r="C2535" s="285"/>
      <c r="D2535" s="286"/>
      <c r="E2535" s="77">
        <v>30</v>
      </c>
      <c r="F2535" s="77">
        <v>7</v>
      </c>
      <c r="G2535" s="77">
        <v>6</v>
      </c>
      <c r="H2535" s="77">
        <v>3</v>
      </c>
      <c r="I2535" s="77">
        <v>1</v>
      </c>
      <c r="J2535" s="78">
        <v>2</v>
      </c>
      <c r="K2535" s="77"/>
      <c r="L2535" s="77"/>
      <c r="M2535" s="77"/>
      <c r="N2535" s="78"/>
      <c r="O2535" s="81"/>
    </row>
    <row r="2536" spans="1:15" ht="17">
      <c r="A2536" s="283"/>
      <c r="B2536" s="283"/>
      <c r="C2536" s="83" t="s">
        <v>6909</v>
      </c>
      <c r="D2536" s="83"/>
      <c r="E2536" s="84" t="s">
        <v>6213</v>
      </c>
      <c r="F2536" s="84" t="s">
        <v>6213</v>
      </c>
      <c r="G2536" s="84" t="s">
        <v>6213</v>
      </c>
      <c r="H2536" s="84" t="s">
        <v>6213</v>
      </c>
      <c r="I2536" s="84" t="s">
        <v>6213</v>
      </c>
      <c r="J2536" s="85">
        <v>1</v>
      </c>
      <c r="K2536" s="84">
        <v>1</v>
      </c>
      <c r="L2536" s="84">
        <v>0</v>
      </c>
      <c r="M2536" s="84">
        <v>0</v>
      </c>
      <c r="N2536" s="85">
        <v>0</v>
      </c>
      <c r="O2536" s="86">
        <v>74255</v>
      </c>
    </row>
    <row r="2537" spans="1:15" ht="17">
      <c r="A2537" s="283"/>
      <c r="B2537" s="283"/>
      <c r="C2537" s="83" t="s">
        <v>6180</v>
      </c>
      <c r="D2537" s="83"/>
      <c r="E2537" s="84" t="s">
        <v>6213</v>
      </c>
      <c r="F2537" s="84" t="s">
        <v>6213</v>
      </c>
      <c r="G2537" s="84" t="s">
        <v>6213</v>
      </c>
      <c r="H2537" s="84">
        <v>1</v>
      </c>
      <c r="I2537" s="84" t="s">
        <v>6213</v>
      </c>
      <c r="J2537" s="85" t="s">
        <v>6213</v>
      </c>
      <c r="K2537" s="84">
        <v>1</v>
      </c>
      <c r="L2537" s="84">
        <v>0</v>
      </c>
      <c r="M2537" s="84">
        <v>0</v>
      </c>
      <c r="N2537" s="85">
        <v>0</v>
      </c>
      <c r="O2537" s="86">
        <v>16426</v>
      </c>
    </row>
    <row r="2538" spans="1:15" ht="17">
      <c r="A2538" s="283"/>
      <c r="B2538" s="283"/>
      <c r="C2538" s="83" t="s">
        <v>6183</v>
      </c>
      <c r="D2538" s="83"/>
      <c r="E2538" s="84">
        <v>1</v>
      </c>
      <c r="F2538" s="84" t="s">
        <v>6213</v>
      </c>
      <c r="G2538" s="84" t="s">
        <v>6213</v>
      </c>
      <c r="H2538" s="84" t="s">
        <v>6213</v>
      </c>
      <c r="I2538" s="84" t="s">
        <v>6213</v>
      </c>
      <c r="J2538" s="85" t="s">
        <v>6213</v>
      </c>
      <c r="K2538" s="84">
        <v>0</v>
      </c>
      <c r="L2538" s="84">
        <v>1</v>
      </c>
      <c r="M2538" s="84">
        <v>0</v>
      </c>
      <c r="N2538" s="85">
        <v>0</v>
      </c>
      <c r="O2538" s="86">
        <v>25090</v>
      </c>
    </row>
    <row r="2539" spans="1:15" ht="17">
      <c r="A2539" s="283"/>
      <c r="B2539" s="283"/>
      <c r="C2539" s="83" t="s">
        <v>4151</v>
      </c>
      <c r="D2539" s="83"/>
      <c r="E2539" s="84" t="s">
        <v>6213</v>
      </c>
      <c r="F2539" s="84" t="s">
        <v>6213</v>
      </c>
      <c r="G2539" s="84">
        <v>1</v>
      </c>
      <c r="H2539" s="84" t="s">
        <v>6213</v>
      </c>
      <c r="I2539" s="84" t="s">
        <v>6213</v>
      </c>
      <c r="J2539" s="85" t="s">
        <v>6213</v>
      </c>
      <c r="K2539" s="84">
        <v>1</v>
      </c>
      <c r="L2539" s="84">
        <v>0</v>
      </c>
      <c r="M2539" s="84">
        <v>0</v>
      </c>
      <c r="N2539" s="85">
        <v>0</v>
      </c>
      <c r="O2539" s="86">
        <v>69086</v>
      </c>
    </row>
    <row r="2540" spans="1:15" ht="17">
      <c r="A2540" s="283"/>
      <c r="B2540" s="283"/>
      <c r="C2540" s="83" t="s">
        <v>6910</v>
      </c>
      <c r="D2540" s="83"/>
      <c r="E2540" s="84">
        <v>1</v>
      </c>
      <c r="F2540" s="84" t="s">
        <v>6213</v>
      </c>
      <c r="G2540" s="84" t="s">
        <v>6213</v>
      </c>
      <c r="H2540" s="84" t="s">
        <v>6213</v>
      </c>
      <c r="I2540" s="84" t="s">
        <v>6213</v>
      </c>
      <c r="J2540" s="85" t="s">
        <v>6213</v>
      </c>
      <c r="K2540" s="84">
        <v>0</v>
      </c>
      <c r="L2540" s="84">
        <v>0</v>
      </c>
      <c r="M2540" s="84">
        <v>1</v>
      </c>
      <c r="N2540" s="85">
        <v>0</v>
      </c>
      <c r="O2540" s="86">
        <v>1022</v>
      </c>
    </row>
    <row r="2541" spans="1:15" ht="17">
      <c r="A2541" s="283"/>
      <c r="B2541" s="283"/>
      <c r="C2541" s="83" t="s">
        <v>4154</v>
      </c>
      <c r="D2541" s="83"/>
      <c r="E2541" s="84">
        <v>1</v>
      </c>
      <c r="F2541" s="84" t="s">
        <v>6213</v>
      </c>
      <c r="G2541" s="84" t="s">
        <v>6213</v>
      </c>
      <c r="H2541" s="84" t="s">
        <v>6213</v>
      </c>
      <c r="I2541" s="84" t="s">
        <v>6213</v>
      </c>
      <c r="J2541" s="85" t="s">
        <v>6213</v>
      </c>
      <c r="K2541" s="84">
        <v>0</v>
      </c>
      <c r="L2541" s="84">
        <v>0</v>
      </c>
      <c r="M2541" s="84">
        <v>1</v>
      </c>
      <c r="N2541" s="85">
        <v>0</v>
      </c>
      <c r="O2541" s="86">
        <v>43295</v>
      </c>
    </row>
    <row r="2542" spans="1:15" ht="17">
      <c r="A2542" s="283"/>
      <c r="B2542" s="283"/>
      <c r="C2542" s="83" t="s">
        <v>6911</v>
      </c>
      <c r="D2542" s="83"/>
      <c r="E2542" s="84" t="s">
        <v>6213</v>
      </c>
      <c r="F2542" s="84" t="s">
        <v>6213</v>
      </c>
      <c r="G2542" s="84">
        <v>2</v>
      </c>
      <c r="H2542" s="84" t="s">
        <v>6213</v>
      </c>
      <c r="I2542" s="84" t="s">
        <v>6213</v>
      </c>
      <c r="J2542" s="85" t="s">
        <v>6213</v>
      </c>
      <c r="K2542" s="84">
        <v>0</v>
      </c>
      <c r="L2542" s="84">
        <v>1</v>
      </c>
      <c r="M2542" s="84">
        <v>1</v>
      </c>
      <c r="N2542" s="85">
        <v>0</v>
      </c>
      <c r="O2542" s="86">
        <v>19099</v>
      </c>
    </row>
    <row r="2543" spans="1:15" ht="17">
      <c r="A2543" s="283"/>
      <c r="B2543" s="283"/>
      <c r="C2543" s="83" t="s">
        <v>6185</v>
      </c>
      <c r="D2543" s="83"/>
      <c r="E2543" s="84">
        <v>2</v>
      </c>
      <c r="F2543" s="84" t="s">
        <v>6213</v>
      </c>
      <c r="G2543" s="84" t="s">
        <v>6213</v>
      </c>
      <c r="H2543" s="84">
        <v>1</v>
      </c>
      <c r="I2543" s="84" t="s">
        <v>6213</v>
      </c>
      <c r="J2543" s="85" t="s">
        <v>6213</v>
      </c>
      <c r="K2543" s="84">
        <v>0</v>
      </c>
      <c r="L2543" s="84">
        <v>3</v>
      </c>
      <c r="M2543" s="84">
        <v>0</v>
      </c>
      <c r="N2543" s="85">
        <v>0</v>
      </c>
      <c r="O2543" s="86">
        <v>104649</v>
      </c>
    </row>
    <row r="2544" spans="1:15" ht="17">
      <c r="A2544" s="283"/>
      <c r="B2544" s="283"/>
      <c r="C2544" s="83" t="s">
        <v>4155</v>
      </c>
      <c r="D2544" s="83"/>
      <c r="E2544" s="84" t="s">
        <v>6213</v>
      </c>
      <c r="F2544" s="84">
        <v>1</v>
      </c>
      <c r="G2544" s="84" t="s">
        <v>6213</v>
      </c>
      <c r="H2544" s="84" t="s">
        <v>6213</v>
      </c>
      <c r="I2544" s="84">
        <v>1</v>
      </c>
      <c r="J2544" s="85" t="s">
        <v>6213</v>
      </c>
      <c r="K2544" s="84">
        <v>0</v>
      </c>
      <c r="L2544" s="84">
        <v>0</v>
      </c>
      <c r="M2544" s="84">
        <v>2</v>
      </c>
      <c r="N2544" s="85">
        <v>0</v>
      </c>
      <c r="O2544" s="86">
        <v>64682</v>
      </c>
    </row>
    <row r="2545" spans="1:15" ht="17">
      <c r="A2545" s="283"/>
      <c r="B2545" s="283"/>
      <c r="C2545" s="83" t="s">
        <v>4157</v>
      </c>
      <c r="D2545" s="83"/>
      <c r="E2545" s="84">
        <v>1</v>
      </c>
      <c r="F2545" s="84" t="s">
        <v>6213</v>
      </c>
      <c r="G2545" s="84" t="s">
        <v>6213</v>
      </c>
      <c r="H2545" s="84" t="s">
        <v>6213</v>
      </c>
      <c r="I2545" s="84" t="s">
        <v>6213</v>
      </c>
      <c r="J2545" s="85" t="s">
        <v>6213</v>
      </c>
      <c r="K2545" s="84">
        <v>0</v>
      </c>
      <c r="L2545" s="84">
        <v>1</v>
      </c>
      <c r="M2545" s="84">
        <v>0</v>
      </c>
      <c r="N2545" s="85">
        <v>0</v>
      </c>
      <c r="O2545" s="86">
        <v>100005</v>
      </c>
    </row>
    <row r="2546" spans="1:15" ht="17">
      <c r="A2546" s="283"/>
      <c r="B2546" s="283"/>
      <c r="C2546" s="83" t="s">
        <v>6187</v>
      </c>
      <c r="D2546" s="83"/>
      <c r="E2546" s="84">
        <v>1</v>
      </c>
      <c r="F2546" s="84" t="s">
        <v>6213</v>
      </c>
      <c r="G2546" s="84" t="s">
        <v>6213</v>
      </c>
      <c r="H2546" s="84" t="s">
        <v>6213</v>
      </c>
      <c r="I2546" s="84" t="s">
        <v>6213</v>
      </c>
      <c r="J2546" s="85" t="s">
        <v>6213</v>
      </c>
      <c r="K2546" s="84">
        <v>0</v>
      </c>
      <c r="L2546" s="84">
        <v>0</v>
      </c>
      <c r="M2546" s="84">
        <v>0</v>
      </c>
      <c r="N2546" s="85">
        <v>1</v>
      </c>
      <c r="O2546" s="86">
        <v>51211</v>
      </c>
    </row>
    <row r="2547" spans="1:15" ht="17">
      <c r="A2547" s="283"/>
      <c r="B2547" s="283"/>
      <c r="C2547" s="83" t="s">
        <v>6264</v>
      </c>
      <c r="D2547" s="83"/>
      <c r="E2547" s="84">
        <v>1</v>
      </c>
      <c r="F2547" s="84" t="s">
        <v>6213</v>
      </c>
      <c r="G2547" s="84" t="s">
        <v>6213</v>
      </c>
      <c r="H2547" s="84" t="s">
        <v>6213</v>
      </c>
      <c r="I2547" s="84" t="s">
        <v>6213</v>
      </c>
      <c r="J2547" s="85" t="s">
        <v>6213</v>
      </c>
      <c r="K2547" s="84">
        <v>0</v>
      </c>
      <c r="L2547" s="84">
        <v>0</v>
      </c>
      <c r="M2547" s="84">
        <v>1</v>
      </c>
      <c r="N2547" s="85">
        <v>0</v>
      </c>
      <c r="O2547" s="86">
        <v>3096</v>
      </c>
    </row>
    <row r="2548" spans="1:15" ht="17">
      <c r="A2548" s="283"/>
      <c r="B2548" s="283"/>
      <c r="C2548" s="83" t="s">
        <v>1961</v>
      </c>
      <c r="D2548" s="83"/>
      <c r="E2548" s="84">
        <v>4</v>
      </c>
      <c r="F2548" s="84" t="s">
        <v>6213</v>
      </c>
      <c r="G2548" s="84">
        <v>1</v>
      </c>
      <c r="H2548" s="84" t="s">
        <v>6213</v>
      </c>
      <c r="I2548" s="84" t="s">
        <v>6213</v>
      </c>
      <c r="J2548" s="85" t="s">
        <v>6213</v>
      </c>
      <c r="K2548" s="84">
        <v>1</v>
      </c>
      <c r="L2548" s="84">
        <v>3</v>
      </c>
      <c r="M2548" s="84">
        <v>1</v>
      </c>
      <c r="N2548" s="85">
        <v>0</v>
      </c>
      <c r="O2548" s="86">
        <v>262736</v>
      </c>
    </row>
    <row r="2549" spans="1:15" ht="17">
      <c r="A2549" s="283"/>
      <c r="B2549" s="283"/>
      <c r="C2549" s="83" t="s">
        <v>4201</v>
      </c>
      <c r="D2549" s="83"/>
      <c r="E2549" s="84">
        <v>1</v>
      </c>
      <c r="F2549" s="84" t="s">
        <v>6213</v>
      </c>
      <c r="G2549" s="84" t="s">
        <v>6213</v>
      </c>
      <c r="H2549" s="84" t="s">
        <v>6213</v>
      </c>
      <c r="I2549" s="84" t="s">
        <v>6213</v>
      </c>
      <c r="J2549" s="85" t="s">
        <v>6213</v>
      </c>
      <c r="K2549" s="84">
        <v>0</v>
      </c>
      <c r="L2549" s="84">
        <v>0</v>
      </c>
      <c r="M2549" s="84">
        <v>1</v>
      </c>
      <c r="N2549" s="85">
        <v>0</v>
      </c>
      <c r="O2549" s="86">
        <v>10497</v>
      </c>
    </row>
    <row r="2550" spans="1:15" ht="17">
      <c r="A2550" s="283"/>
      <c r="B2550" s="283"/>
      <c r="C2550" s="83" t="s">
        <v>4160</v>
      </c>
      <c r="D2550" s="83"/>
      <c r="E2550" s="84">
        <v>2</v>
      </c>
      <c r="F2550" s="84">
        <v>1</v>
      </c>
      <c r="G2550" s="84" t="s">
        <v>6213</v>
      </c>
      <c r="H2550" s="84" t="s">
        <v>6213</v>
      </c>
      <c r="I2550" s="84" t="s">
        <v>6213</v>
      </c>
      <c r="J2550" s="85" t="s">
        <v>6213</v>
      </c>
      <c r="K2550" s="84">
        <v>0</v>
      </c>
      <c r="L2550" s="84">
        <v>2</v>
      </c>
      <c r="M2550" s="84">
        <v>0</v>
      </c>
      <c r="N2550" s="85">
        <v>1</v>
      </c>
      <c r="O2550" s="86">
        <v>16582</v>
      </c>
    </row>
    <row r="2551" spans="1:15" ht="17">
      <c r="A2551" s="283"/>
      <c r="B2551" s="283"/>
      <c r="C2551" s="83" t="s">
        <v>6912</v>
      </c>
      <c r="D2551" s="83"/>
      <c r="E2551" s="84" t="s">
        <v>6213</v>
      </c>
      <c r="F2551" s="84">
        <v>1</v>
      </c>
      <c r="G2551" s="84" t="s">
        <v>6213</v>
      </c>
      <c r="H2551" s="84" t="s">
        <v>6213</v>
      </c>
      <c r="I2551" s="84" t="s">
        <v>6213</v>
      </c>
      <c r="J2551" s="85" t="s">
        <v>6213</v>
      </c>
      <c r="K2551" s="84">
        <v>0</v>
      </c>
      <c r="L2551" s="84">
        <v>0</v>
      </c>
      <c r="M2551" s="84">
        <v>1</v>
      </c>
      <c r="N2551" s="85">
        <v>0</v>
      </c>
      <c r="O2551" s="86">
        <v>24527</v>
      </c>
    </row>
    <row r="2552" spans="1:15" ht="17">
      <c r="A2552" s="283"/>
      <c r="B2552" s="283"/>
      <c r="C2552" s="83" t="s">
        <v>4161</v>
      </c>
      <c r="D2552" s="83"/>
      <c r="E2552" s="84">
        <v>1</v>
      </c>
      <c r="F2552" s="84">
        <v>1</v>
      </c>
      <c r="G2552" s="84" t="s">
        <v>6213</v>
      </c>
      <c r="H2552" s="84" t="s">
        <v>6213</v>
      </c>
      <c r="I2552" s="84" t="s">
        <v>6213</v>
      </c>
      <c r="J2552" s="85" t="s">
        <v>6213</v>
      </c>
      <c r="K2552" s="84">
        <v>1</v>
      </c>
      <c r="L2552" s="84">
        <v>0</v>
      </c>
      <c r="M2552" s="84">
        <v>1</v>
      </c>
      <c r="N2552" s="85">
        <v>0</v>
      </c>
      <c r="O2552" s="86">
        <v>589105</v>
      </c>
    </row>
    <row r="2553" spans="1:15" ht="17">
      <c r="A2553" s="283"/>
      <c r="B2553" s="283"/>
      <c r="C2553" s="83" t="s">
        <v>4165</v>
      </c>
      <c r="D2553" s="83"/>
      <c r="E2553" s="84">
        <v>1</v>
      </c>
      <c r="F2553" s="84" t="s">
        <v>6213</v>
      </c>
      <c r="G2553" s="84" t="s">
        <v>6213</v>
      </c>
      <c r="H2553" s="84" t="s">
        <v>6213</v>
      </c>
      <c r="I2553" s="84" t="s">
        <v>6213</v>
      </c>
      <c r="J2553" s="85" t="s">
        <v>6213</v>
      </c>
      <c r="K2553" s="84">
        <v>0</v>
      </c>
      <c r="L2553" s="84">
        <v>0</v>
      </c>
      <c r="M2553" s="84">
        <v>1</v>
      </c>
      <c r="N2553" s="85">
        <v>0</v>
      </c>
      <c r="O2553" s="86">
        <v>26390</v>
      </c>
    </row>
    <row r="2554" spans="1:15" ht="17">
      <c r="A2554" s="283"/>
      <c r="B2554" s="283"/>
      <c r="C2554" s="83" t="s">
        <v>4167</v>
      </c>
      <c r="D2554" s="83"/>
      <c r="E2554" s="84">
        <v>1</v>
      </c>
      <c r="F2554" s="84" t="s">
        <v>6213</v>
      </c>
      <c r="G2554" s="84" t="s">
        <v>6213</v>
      </c>
      <c r="H2554" s="84" t="s">
        <v>6213</v>
      </c>
      <c r="I2554" s="84" t="s">
        <v>6213</v>
      </c>
      <c r="J2554" s="85" t="s">
        <v>6213</v>
      </c>
      <c r="K2554" s="84">
        <v>0</v>
      </c>
      <c r="L2554" s="84">
        <v>0</v>
      </c>
      <c r="M2554" s="84">
        <v>1</v>
      </c>
      <c r="N2554" s="85">
        <v>0</v>
      </c>
      <c r="O2554" s="86">
        <v>3088</v>
      </c>
    </row>
    <row r="2555" spans="1:15" ht="17">
      <c r="A2555" s="283"/>
      <c r="B2555" s="283"/>
      <c r="C2555" s="83" t="s">
        <v>6913</v>
      </c>
      <c r="D2555" s="83"/>
      <c r="E2555" s="84">
        <v>1</v>
      </c>
      <c r="F2555" s="84" t="s">
        <v>6213</v>
      </c>
      <c r="G2555" s="84">
        <v>1</v>
      </c>
      <c r="H2555" s="84" t="s">
        <v>6213</v>
      </c>
      <c r="I2555" s="84" t="s">
        <v>6213</v>
      </c>
      <c r="J2555" s="85" t="s">
        <v>6213</v>
      </c>
      <c r="K2555" s="84">
        <v>1</v>
      </c>
      <c r="L2555" s="84">
        <v>0</v>
      </c>
      <c r="M2555" s="84">
        <v>1</v>
      </c>
      <c r="N2555" s="85">
        <v>0</v>
      </c>
      <c r="O2555" s="86">
        <v>36502</v>
      </c>
    </row>
    <row r="2556" spans="1:15" ht="17">
      <c r="A2556" s="283"/>
      <c r="B2556" s="283"/>
      <c r="C2556" s="83" t="s">
        <v>4170</v>
      </c>
      <c r="D2556" s="83"/>
      <c r="E2556" s="84">
        <v>1</v>
      </c>
      <c r="F2556" s="84" t="s">
        <v>6213</v>
      </c>
      <c r="G2556" s="84">
        <v>1</v>
      </c>
      <c r="H2556" s="84" t="s">
        <v>6213</v>
      </c>
      <c r="I2556" s="84" t="s">
        <v>6213</v>
      </c>
      <c r="J2556" s="85" t="s">
        <v>6213</v>
      </c>
      <c r="K2556" s="84">
        <v>0</v>
      </c>
      <c r="L2556" s="84">
        <v>1</v>
      </c>
      <c r="M2556" s="84">
        <v>0</v>
      </c>
      <c r="N2556" s="85">
        <v>1</v>
      </c>
      <c r="O2556" s="86">
        <v>67080</v>
      </c>
    </row>
    <row r="2557" spans="1:15" ht="17">
      <c r="A2557" s="283"/>
      <c r="B2557" s="283"/>
      <c r="C2557" s="83" t="s">
        <v>6914</v>
      </c>
      <c r="D2557" s="83"/>
      <c r="E2557" s="84">
        <v>1</v>
      </c>
      <c r="F2557" s="84" t="s">
        <v>6213</v>
      </c>
      <c r="G2557" s="84" t="s">
        <v>6213</v>
      </c>
      <c r="H2557" s="84" t="s">
        <v>6213</v>
      </c>
      <c r="I2557" s="84" t="s">
        <v>6213</v>
      </c>
      <c r="J2557" s="85" t="s">
        <v>6213</v>
      </c>
      <c r="K2557" s="84">
        <v>0</v>
      </c>
      <c r="L2557" s="84">
        <v>1</v>
      </c>
      <c r="M2557" s="84">
        <v>0</v>
      </c>
      <c r="N2557" s="85">
        <v>0</v>
      </c>
      <c r="O2557" s="86">
        <v>1753</v>
      </c>
    </row>
    <row r="2558" spans="1:15" ht="17">
      <c r="A2558" s="283"/>
      <c r="B2558" s="283"/>
      <c r="C2558" s="83" t="s">
        <v>6915</v>
      </c>
      <c r="D2558" s="83"/>
      <c r="E2558" s="84" t="s">
        <v>6213</v>
      </c>
      <c r="F2558" s="84">
        <v>1</v>
      </c>
      <c r="G2558" s="84" t="s">
        <v>6213</v>
      </c>
      <c r="H2558" s="84" t="s">
        <v>6213</v>
      </c>
      <c r="I2558" s="84" t="s">
        <v>6213</v>
      </c>
      <c r="J2558" s="85" t="s">
        <v>6213</v>
      </c>
      <c r="K2558" s="84">
        <v>1</v>
      </c>
      <c r="L2558" s="84">
        <v>0</v>
      </c>
      <c r="M2558" s="84">
        <v>0</v>
      </c>
      <c r="N2558" s="85">
        <v>0</v>
      </c>
      <c r="O2558" s="86">
        <v>8102</v>
      </c>
    </row>
    <row r="2559" spans="1:15" ht="17">
      <c r="A2559" s="283"/>
      <c r="B2559" s="283"/>
      <c r="C2559" s="83" t="s">
        <v>4171</v>
      </c>
      <c r="D2559" s="83"/>
      <c r="E2559" s="84">
        <v>3</v>
      </c>
      <c r="F2559" s="84" t="s">
        <v>6213</v>
      </c>
      <c r="G2559" s="84" t="s">
        <v>6213</v>
      </c>
      <c r="H2559" s="84" t="s">
        <v>6213</v>
      </c>
      <c r="I2559" s="84" t="s">
        <v>6213</v>
      </c>
      <c r="J2559" s="85" t="s">
        <v>6213</v>
      </c>
      <c r="K2559" s="84">
        <v>0</v>
      </c>
      <c r="L2559" s="84">
        <v>2</v>
      </c>
      <c r="M2559" s="84">
        <v>1</v>
      </c>
      <c r="N2559" s="85">
        <v>0</v>
      </c>
      <c r="O2559" s="86">
        <v>12184</v>
      </c>
    </row>
    <row r="2560" spans="1:15" ht="17">
      <c r="A2560" s="283"/>
      <c r="B2560" s="283"/>
      <c r="C2560" s="83" t="s">
        <v>4172</v>
      </c>
      <c r="D2560" s="83"/>
      <c r="E2560" s="84">
        <v>1</v>
      </c>
      <c r="F2560" s="84" t="s">
        <v>6213</v>
      </c>
      <c r="G2560" s="84" t="s">
        <v>6213</v>
      </c>
      <c r="H2560" s="84" t="s">
        <v>6213</v>
      </c>
      <c r="I2560" s="84" t="s">
        <v>6213</v>
      </c>
      <c r="J2560" s="85" t="s">
        <v>6213</v>
      </c>
      <c r="K2560" s="84">
        <v>0</v>
      </c>
      <c r="L2560" s="84">
        <v>0</v>
      </c>
      <c r="M2560" s="84">
        <v>1</v>
      </c>
      <c r="N2560" s="85">
        <v>0</v>
      </c>
      <c r="O2560" s="86">
        <v>13201</v>
      </c>
    </row>
    <row r="2561" spans="1:15" ht="17">
      <c r="A2561" s="283"/>
      <c r="B2561" s="283"/>
      <c r="C2561" s="83" t="s">
        <v>6916</v>
      </c>
      <c r="D2561" s="83"/>
      <c r="E2561" s="84">
        <v>1</v>
      </c>
      <c r="F2561" s="84" t="s">
        <v>6213</v>
      </c>
      <c r="G2561" s="84" t="s">
        <v>6213</v>
      </c>
      <c r="H2561" s="84" t="s">
        <v>6213</v>
      </c>
      <c r="I2561" s="84" t="s">
        <v>6213</v>
      </c>
      <c r="J2561" s="85">
        <v>1</v>
      </c>
      <c r="K2561" s="84">
        <v>0</v>
      </c>
      <c r="L2561" s="84">
        <v>2</v>
      </c>
      <c r="M2561" s="84">
        <v>0</v>
      </c>
      <c r="N2561" s="85">
        <v>0</v>
      </c>
      <c r="O2561" s="86">
        <v>7629</v>
      </c>
    </row>
    <row r="2562" spans="1:15" ht="17">
      <c r="A2562" s="283"/>
      <c r="B2562" s="283"/>
      <c r="C2562" s="83" t="s">
        <v>6917</v>
      </c>
      <c r="D2562" s="83"/>
      <c r="E2562" s="84" t="s">
        <v>6213</v>
      </c>
      <c r="F2562" s="84">
        <v>1</v>
      </c>
      <c r="G2562" s="84" t="s">
        <v>6213</v>
      </c>
      <c r="H2562" s="84" t="s">
        <v>6213</v>
      </c>
      <c r="I2562" s="84" t="s">
        <v>6213</v>
      </c>
      <c r="J2562" s="85" t="s">
        <v>6213</v>
      </c>
      <c r="K2562" s="84">
        <v>0</v>
      </c>
      <c r="L2562" s="84">
        <v>0</v>
      </c>
      <c r="M2562" s="84">
        <v>0</v>
      </c>
      <c r="N2562" s="85">
        <v>1</v>
      </c>
      <c r="O2562" s="86">
        <v>3722</v>
      </c>
    </row>
    <row r="2563" spans="1:15" ht="17">
      <c r="A2563" s="283"/>
      <c r="B2563" s="283"/>
      <c r="C2563" s="83" t="s">
        <v>6918</v>
      </c>
      <c r="D2563" s="83"/>
      <c r="E2563" s="84">
        <v>1</v>
      </c>
      <c r="F2563" s="84" t="s">
        <v>6213</v>
      </c>
      <c r="G2563" s="84" t="s">
        <v>6213</v>
      </c>
      <c r="H2563" s="84" t="s">
        <v>6213</v>
      </c>
      <c r="I2563" s="84" t="s">
        <v>6213</v>
      </c>
      <c r="J2563" s="85" t="s">
        <v>6213</v>
      </c>
      <c r="K2563" s="84">
        <v>0</v>
      </c>
      <c r="L2563" s="84">
        <v>0</v>
      </c>
      <c r="M2563" s="84">
        <v>1</v>
      </c>
      <c r="N2563" s="85">
        <v>0</v>
      </c>
      <c r="O2563" s="86">
        <v>25790</v>
      </c>
    </row>
    <row r="2564" spans="1:15" ht="17">
      <c r="A2564" s="283"/>
      <c r="B2564" s="283"/>
      <c r="C2564" s="83" t="s">
        <v>2850</v>
      </c>
      <c r="D2564" s="83"/>
      <c r="E2564" s="84" t="s">
        <v>6213</v>
      </c>
      <c r="F2564" s="84" t="s">
        <v>6213</v>
      </c>
      <c r="G2564" s="84" t="s">
        <v>6213</v>
      </c>
      <c r="H2564" s="84">
        <v>1</v>
      </c>
      <c r="I2564" s="84" t="s">
        <v>6213</v>
      </c>
      <c r="J2564" s="85" t="s">
        <v>6213</v>
      </c>
      <c r="K2564" s="84">
        <v>0</v>
      </c>
      <c r="L2564" s="84">
        <v>1</v>
      </c>
      <c r="M2564" s="84">
        <v>0</v>
      </c>
      <c r="N2564" s="85">
        <v>0</v>
      </c>
      <c r="O2564" s="86">
        <v>13164</v>
      </c>
    </row>
    <row r="2565" spans="1:15" ht="17">
      <c r="A2565" s="283"/>
      <c r="B2565" s="283"/>
      <c r="C2565" s="83" t="s">
        <v>5572</v>
      </c>
      <c r="D2565" s="83"/>
      <c r="E2565" s="84" t="s">
        <v>6213</v>
      </c>
      <c r="F2565" s="84">
        <v>1</v>
      </c>
      <c r="G2565" s="84" t="s">
        <v>6213</v>
      </c>
      <c r="H2565" s="84" t="s">
        <v>6213</v>
      </c>
      <c r="I2565" s="84" t="s">
        <v>6213</v>
      </c>
      <c r="J2565" s="85" t="s">
        <v>6213</v>
      </c>
      <c r="K2565" s="84">
        <v>0</v>
      </c>
      <c r="L2565" s="84">
        <v>1</v>
      </c>
      <c r="M2565" s="84">
        <v>0</v>
      </c>
      <c r="N2565" s="85">
        <v>0</v>
      </c>
      <c r="O2565" s="86">
        <v>3332</v>
      </c>
    </row>
    <row r="2566" spans="1:15" ht="17">
      <c r="A2566" s="283"/>
      <c r="B2566" s="284"/>
      <c r="C2566" s="83" t="s">
        <v>4184</v>
      </c>
      <c r="D2566" s="83"/>
      <c r="E2566" s="84">
        <v>3</v>
      </c>
      <c r="F2566" s="84" t="s">
        <v>6213</v>
      </c>
      <c r="G2566" s="84" t="s">
        <v>6213</v>
      </c>
      <c r="H2566" s="84" t="s">
        <v>6213</v>
      </c>
      <c r="I2566" s="84" t="s">
        <v>6213</v>
      </c>
      <c r="J2566" s="85" t="s">
        <v>6213</v>
      </c>
      <c r="K2566" s="84">
        <v>0</v>
      </c>
      <c r="L2566" s="84">
        <v>1</v>
      </c>
      <c r="M2566" s="84">
        <v>1</v>
      </c>
      <c r="N2566" s="85">
        <v>1</v>
      </c>
      <c r="O2566" s="86">
        <v>38492</v>
      </c>
    </row>
    <row r="2567" spans="1:15" ht="17">
      <c r="A2567" s="283"/>
      <c r="B2567" s="282" t="s">
        <v>1951</v>
      </c>
      <c r="C2567" s="285"/>
      <c r="D2567" s="286"/>
      <c r="E2567" s="77" t="s">
        <v>6213</v>
      </c>
      <c r="F2567" s="77" t="s">
        <v>6213</v>
      </c>
      <c r="G2567" s="77">
        <v>1</v>
      </c>
      <c r="H2567" s="77" t="s">
        <v>6213</v>
      </c>
      <c r="I2567" s="77" t="s">
        <v>6213</v>
      </c>
      <c r="J2567" s="78" t="s">
        <v>6213</v>
      </c>
      <c r="K2567" s="79"/>
      <c r="L2567" s="79"/>
      <c r="M2567" s="79"/>
      <c r="N2567" s="78"/>
      <c r="O2567" s="81"/>
    </row>
    <row r="2568" spans="1:15" ht="17">
      <c r="A2568" s="283"/>
      <c r="B2568" s="284"/>
      <c r="C2568" s="83" t="s">
        <v>4188</v>
      </c>
      <c r="D2568" s="83" t="s">
        <v>4151</v>
      </c>
      <c r="E2568" s="84" t="s">
        <v>6213</v>
      </c>
      <c r="F2568" s="84" t="s">
        <v>6213</v>
      </c>
      <c r="G2568" s="84">
        <v>1</v>
      </c>
      <c r="H2568" s="84" t="s">
        <v>6213</v>
      </c>
      <c r="I2568" s="84" t="s">
        <v>6213</v>
      </c>
      <c r="J2568" s="85" t="s">
        <v>6213</v>
      </c>
      <c r="K2568" s="84">
        <v>0</v>
      </c>
      <c r="L2568" s="84">
        <v>0</v>
      </c>
      <c r="M2568" s="84">
        <v>0</v>
      </c>
      <c r="N2568" s="85">
        <v>1</v>
      </c>
      <c r="O2568" s="86">
        <v>12637</v>
      </c>
    </row>
    <row r="2569" spans="1:15" ht="17">
      <c r="A2569" s="283"/>
      <c r="B2569" s="282" t="s">
        <v>1955</v>
      </c>
      <c r="C2569" s="285"/>
      <c r="D2569" s="286"/>
      <c r="E2569" s="77">
        <v>5</v>
      </c>
      <c r="F2569" s="77">
        <v>3</v>
      </c>
      <c r="G2569" s="77">
        <v>3</v>
      </c>
      <c r="H2569" s="77" t="s">
        <v>6213</v>
      </c>
      <c r="I2569" s="77">
        <v>1</v>
      </c>
      <c r="J2569" s="78" t="s">
        <v>6213</v>
      </c>
      <c r="K2569" s="77"/>
      <c r="L2569" s="77"/>
      <c r="M2569" s="77"/>
      <c r="N2569" s="78"/>
      <c r="O2569" s="81"/>
    </row>
    <row r="2570" spans="1:15" ht="17">
      <c r="A2570" s="283"/>
      <c r="B2570" s="283"/>
      <c r="C2570" s="83" t="s">
        <v>4191</v>
      </c>
      <c r="D2570" s="83"/>
      <c r="E2570" s="84" t="s">
        <v>6213</v>
      </c>
      <c r="F2570" s="84" t="s">
        <v>6213</v>
      </c>
      <c r="G2570" s="84">
        <v>1</v>
      </c>
      <c r="H2570" s="84" t="s">
        <v>6213</v>
      </c>
      <c r="I2570" s="84" t="s">
        <v>6213</v>
      </c>
      <c r="J2570" s="85" t="s">
        <v>6213</v>
      </c>
      <c r="K2570" s="84">
        <v>0</v>
      </c>
      <c r="L2570" s="84">
        <v>0</v>
      </c>
      <c r="M2570" s="84">
        <v>0</v>
      </c>
      <c r="N2570" s="85">
        <v>1</v>
      </c>
      <c r="O2570" s="86"/>
    </row>
    <row r="2571" spans="1:15" ht="17">
      <c r="A2571" s="283"/>
      <c r="B2571" s="283"/>
      <c r="C2571" s="83" t="s">
        <v>4192</v>
      </c>
      <c r="D2571" s="83"/>
      <c r="E2571" s="84" t="s">
        <v>6213</v>
      </c>
      <c r="F2571" s="84" t="s">
        <v>6213</v>
      </c>
      <c r="G2571" s="84">
        <v>1</v>
      </c>
      <c r="H2571" s="84" t="s">
        <v>6213</v>
      </c>
      <c r="I2571" s="84" t="s">
        <v>6213</v>
      </c>
      <c r="J2571" s="85" t="s">
        <v>6213</v>
      </c>
      <c r="K2571" s="84">
        <v>0</v>
      </c>
      <c r="L2571" s="84">
        <v>0</v>
      </c>
      <c r="M2571" s="84">
        <v>0</v>
      </c>
      <c r="N2571" s="85">
        <v>1</v>
      </c>
      <c r="O2571" s="86"/>
    </row>
    <row r="2572" spans="1:15" ht="17">
      <c r="A2572" s="283"/>
      <c r="B2572" s="283"/>
      <c r="C2572" s="83" t="s">
        <v>4193</v>
      </c>
      <c r="D2572" s="83"/>
      <c r="E2572" s="84">
        <v>1</v>
      </c>
      <c r="F2572" s="84" t="s">
        <v>6213</v>
      </c>
      <c r="G2572" s="84">
        <v>1</v>
      </c>
      <c r="H2572" s="84" t="s">
        <v>6213</v>
      </c>
      <c r="I2572" s="84" t="s">
        <v>6213</v>
      </c>
      <c r="J2572" s="85" t="s">
        <v>6213</v>
      </c>
      <c r="K2572" s="84">
        <v>1</v>
      </c>
      <c r="L2572" s="84">
        <v>1</v>
      </c>
      <c r="M2572" s="84">
        <v>0</v>
      </c>
      <c r="N2572" s="85">
        <v>0</v>
      </c>
      <c r="O2572" s="86"/>
    </row>
    <row r="2573" spans="1:15" ht="17">
      <c r="A2573" s="283"/>
      <c r="B2573" s="283"/>
      <c r="C2573" s="83" t="s">
        <v>4154</v>
      </c>
      <c r="D2573" s="83"/>
      <c r="E2573" s="84">
        <v>1</v>
      </c>
      <c r="F2573" s="84" t="s">
        <v>6213</v>
      </c>
      <c r="G2573" s="84" t="s">
        <v>6213</v>
      </c>
      <c r="H2573" s="84" t="s">
        <v>6213</v>
      </c>
      <c r="I2573" s="84" t="s">
        <v>6213</v>
      </c>
      <c r="J2573" s="85" t="s">
        <v>6213</v>
      </c>
      <c r="K2573" s="84">
        <v>0</v>
      </c>
      <c r="L2573" s="84">
        <v>0</v>
      </c>
      <c r="M2573" s="84">
        <v>1</v>
      </c>
      <c r="N2573" s="85">
        <v>0</v>
      </c>
      <c r="O2573" s="86"/>
    </row>
    <row r="2574" spans="1:15" ht="17">
      <c r="A2574" s="283"/>
      <c r="B2574" s="283"/>
      <c r="C2574" s="83" t="s">
        <v>2824</v>
      </c>
      <c r="D2574" s="83"/>
      <c r="E2574" s="84" t="s">
        <v>6213</v>
      </c>
      <c r="F2574" s="84">
        <v>2</v>
      </c>
      <c r="G2574" s="84" t="s">
        <v>6213</v>
      </c>
      <c r="H2574" s="84" t="s">
        <v>6213</v>
      </c>
      <c r="I2574" s="84">
        <v>1</v>
      </c>
      <c r="J2574" s="85" t="s">
        <v>6213</v>
      </c>
      <c r="K2574" s="84">
        <v>0</v>
      </c>
      <c r="L2574" s="84">
        <v>2</v>
      </c>
      <c r="M2574" s="84">
        <v>0</v>
      </c>
      <c r="N2574" s="85">
        <v>1</v>
      </c>
      <c r="O2574" s="86"/>
    </row>
    <row r="2575" spans="1:15" ht="17">
      <c r="A2575" s="283"/>
      <c r="B2575" s="283"/>
      <c r="C2575" s="83" t="s">
        <v>6919</v>
      </c>
      <c r="D2575" s="83"/>
      <c r="E2575" s="84">
        <v>1</v>
      </c>
      <c r="F2575" s="84" t="s">
        <v>6213</v>
      </c>
      <c r="G2575" s="84" t="s">
        <v>6213</v>
      </c>
      <c r="H2575" s="84" t="s">
        <v>6213</v>
      </c>
      <c r="I2575" s="84" t="s">
        <v>6213</v>
      </c>
      <c r="J2575" s="85" t="s">
        <v>6213</v>
      </c>
      <c r="K2575" s="84">
        <v>0</v>
      </c>
      <c r="L2575" s="84">
        <v>0</v>
      </c>
      <c r="M2575" s="84">
        <v>1</v>
      </c>
      <c r="N2575" s="85">
        <v>0</v>
      </c>
      <c r="O2575" s="86"/>
    </row>
    <row r="2576" spans="1:15" ht="17">
      <c r="A2576" s="283"/>
      <c r="B2576" s="283"/>
      <c r="C2576" s="83" t="s">
        <v>4194</v>
      </c>
      <c r="D2576" s="83"/>
      <c r="E2576" s="84">
        <v>2</v>
      </c>
      <c r="F2576" s="84" t="s">
        <v>6213</v>
      </c>
      <c r="G2576" s="84" t="s">
        <v>6213</v>
      </c>
      <c r="H2576" s="84" t="s">
        <v>6213</v>
      </c>
      <c r="I2576" s="84" t="s">
        <v>6213</v>
      </c>
      <c r="J2576" s="85" t="s">
        <v>6213</v>
      </c>
      <c r="K2576" s="84">
        <v>0</v>
      </c>
      <c r="L2576" s="84">
        <v>0</v>
      </c>
      <c r="M2576" s="84">
        <v>0</v>
      </c>
      <c r="N2576" s="85">
        <v>2</v>
      </c>
      <c r="O2576" s="86"/>
    </row>
    <row r="2577" spans="1:15" ht="17">
      <c r="A2577" s="283"/>
      <c r="B2577" s="284"/>
      <c r="C2577" s="83" t="s">
        <v>6198</v>
      </c>
      <c r="D2577" s="83"/>
      <c r="E2577" s="84" t="s">
        <v>6213</v>
      </c>
      <c r="F2577" s="84">
        <v>1</v>
      </c>
      <c r="G2577" s="84" t="s">
        <v>6213</v>
      </c>
      <c r="H2577" s="84" t="s">
        <v>6213</v>
      </c>
      <c r="I2577" s="84" t="s">
        <v>6213</v>
      </c>
      <c r="J2577" s="85" t="s">
        <v>6213</v>
      </c>
      <c r="K2577" s="84">
        <v>0</v>
      </c>
      <c r="L2577" s="84">
        <v>0</v>
      </c>
      <c r="M2577" s="84">
        <v>1</v>
      </c>
      <c r="N2577" s="85">
        <v>0</v>
      </c>
      <c r="O2577" s="86"/>
    </row>
    <row r="2578" spans="1:15" ht="17">
      <c r="A2578" s="283"/>
      <c r="B2578" s="282" t="s">
        <v>1963</v>
      </c>
      <c r="C2578" s="285"/>
      <c r="D2578" s="286"/>
      <c r="E2578" s="77">
        <v>7</v>
      </c>
      <c r="F2578" s="77" t="s">
        <v>6213</v>
      </c>
      <c r="G2578" s="77">
        <v>1</v>
      </c>
      <c r="H2578" s="77" t="s">
        <v>6213</v>
      </c>
      <c r="I2578" s="77">
        <v>1</v>
      </c>
      <c r="J2578" s="78" t="s">
        <v>6213</v>
      </c>
      <c r="K2578" s="77"/>
      <c r="L2578" s="77"/>
      <c r="M2578" s="77"/>
      <c r="N2578" s="78"/>
      <c r="O2578" s="81"/>
    </row>
    <row r="2579" spans="1:15" ht="17">
      <c r="A2579" s="283"/>
      <c r="B2579" s="283"/>
      <c r="C2579" s="83" t="s">
        <v>6920</v>
      </c>
      <c r="D2579" s="83"/>
      <c r="E2579" s="84">
        <v>2</v>
      </c>
      <c r="F2579" s="84" t="s">
        <v>6213</v>
      </c>
      <c r="G2579" s="84" t="s">
        <v>6213</v>
      </c>
      <c r="H2579" s="84" t="s">
        <v>6213</v>
      </c>
      <c r="I2579" s="84" t="s">
        <v>6213</v>
      </c>
      <c r="J2579" s="85" t="s">
        <v>6213</v>
      </c>
      <c r="K2579" s="84">
        <v>0</v>
      </c>
      <c r="L2579" s="84">
        <v>1</v>
      </c>
      <c r="M2579" s="84">
        <v>1</v>
      </c>
      <c r="N2579" s="85">
        <v>0</v>
      </c>
      <c r="O2579" s="86"/>
    </row>
    <row r="2580" spans="1:15" ht="17">
      <c r="A2580" s="283"/>
      <c r="B2580" s="283"/>
      <c r="C2580" s="83" t="s">
        <v>6921</v>
      </c>
      <c r="D2580" s="83"/>
      <c r="E2580" s="84" t="s">
        <v>6213</v>
      </c>
      <c r="F2580" s="84" t="s">
        <v>6213</v>
      </c>
      <c r="G2580" s="84" t="s">
        <v>6213</v>
      </c>
      <c r="H2580" s="84" t="s">
        <v>6213</v>
      </c>
      <c r="I2580" s="84">
        <v>1</v>
      </c>
      <c r="J2580" s="85" t="s">
        <v>6213</v>
      </c>
      <c r="K2580" s="84">
        <v>1</v>
      </c>
      <c r="L2580" s="84">
        <v>0</v>
      </c>
      <c r="M2580" s="84">
        <v>0</v>
      </c>
      <c r="N2580" s="85">
        <v>0</v>
      </c>
      <c r="O2580" s="86"/>
    </row>
    <row r="2581" spans="1:15" ht="17">
      <c r="A2581" s="283"/>
      <c r="B2581" s="283"/>
      <c r="C2581" s="83" t="s">
        <v>2692</v>
      </c>
      <c r="D2581" s="83"/>
      <c r="E2581" s="84">
        <v>1</v>
      </c>
      <c r="F2581" s="84" t="s">
        <v>6213</v>
      </c>
      <c r="G2581" s="84">
        <v>1</v>
      </c>
      <c r="H2581" s="84" t="s">
        <v>6213</v>
      </c>
      <c r="I2581" s="84" t="s">
        <v>6213</v>
      </c>
      <c r="J2581" s="85" t="s">
        <v>6213</v>
      </c>
      <c r="K2581" s="84">
        <v>1</v>
      </c>
      <c r="L2581" s="84">
        <v>0</v>
      </c>
      <c r="M2581" s="84">
        <v>1</v>
      </c>
      <c r="N2581" s="85">
        <v>0</v>
      </c>
      <c r="O2581" s="86"/>
    </row>
    <row r="2582" spans="1:15" ht="17">
      <c r="A2582" s="283"/>
      <c r="B2582" s="283"/>
      <c r="C2582" s="83" t="s">
        <v>4202</v>
      </c>
      <c r="D2582" s="83"/>
      <c r="E2582" s="84">
        <v>1</v>
      </c>
      <c r="F2582" s="84" t="s">
        <v>6213</v>
      </c>
      <c r="G2582" s="84" t="s">
        <v>6213</v>
      </c>
      <c r="H2582" s="84" t="s">
        <v>6213</v>
      </c>
      <c r="I2582" s="84" t="s">
        <v>6213</v>
      </c>
      <c r="J2582" s="85" t="s">
        <v>6213</v>
      </c>
      <c r="K2582" s="84">
        <v>0</v>
      </c>
      <c r="L2582" s="84">
        <v>0</v>
      </c>
      <c r="M2582" s="84">
        <v>1</v>
      </c>
      <c r="N2582" s="85">
        <v>0</v>
      </c>
      <c r="O2582" s="86"/>
    </row>
    <row r="2583" spans="1:15" ht="17">
      <c r="A2583" s="283"/>
      <c r="B2583" s="283"/>
      <c r="C2583" s="83" t="s">
        <v>2709</v>
      </c>
      <c r="D2583" s="83"/>
      <c r="E2583" s="84">
        <v>1</v>
      </c>
      <c r="F2583" s="84" t="s">
        <v>6213</v>
      </c>
      <c r="G2583" s="84" t="s">
        <v>6213</v>
      </c>
      <c r="H2583" s="84" t="s">
        <v>6213</v>
      </c>
      <c r="I2583" s="84" t="s">
        <v>6213</v>
      </c>
      <c r="J2583" s="85" t="s">
        <v>6213</v>
      </c>
      <c r="K2583" s="84">
        <v>0</v>
      </c>
      <c r="L2583" s="84">
        <v>0</v>
      </c>
      <c r="M2583" s="84">
        <v>1</v>
      </c>
      <c r="N2583" s="85">
        <v>0</v>
      </c>
      <c r="O2583" s="86"/>
    </row>
    <row r="2584" spans="1:15" ht="17">
      <c r="A2584" s="283"/>
      <c r="B2584" s="283"/>
      <c r="C2584" s="83" t="s">
        <v>5515</v>
      </c>
      <c r="D2584" s="83"/>
      <c r="E2584" s="84">
        <v>1</v>
      </c>
      <c r="F2584" s="84" t="s">
        <v>6213</v>
      </c>
      <c r="G2584" s="84" t="s">
        <v>6213</v>
      </c>
      <c r="H2584" s="84" t="s">
        <v>6213</v>
      </c>
      <c r="I2584" s="84" t="s">
        <v>6213</v>
      </c>
      <c r="J2584" s="85" t="s">
        <v>6213</v>
      </c>
      <c r="K2584" s="84">
        <v>1</v>
      </c>
      <c r="L2584" s="84">
        <v>0</v>
      </c>
      <c r="M2584" s="84">
        <v>0</v>
      </c>
      <c r="N2584" s="85">
        <v>0</v>
      </c>
      <c r="O2584" s="86"/>
    </row>
    <row r="2585" spans="1:15" ht="17">
      <c r="A2585" s="283"/>
      <c r="B2585" s="284"/>
      <c r="C2585" s="83" t="s">
        <v>2959</v>
      </c>
      <c r="D2585" s="83"/>
      <c r="E2585" s="84">
        <v>1</v>
      </c>
      <c r="F2585" s="84" t="s">
        <v>6213</v>
      </c>
      <c r="G2585" s="84" t="s">
        <v>6213</v>
      </c>
      <c r="H2585" s="84" t="s">
        <v>6213</v>
      </c>
      <c r="I2585" s="84" t="s">
        <v>6213</v>
      </c>
      <c r="J2585" s="85" t="s">
        <v>6213</v>
      </c>
      <c r="K2585" s="84">
        <v>0</v>
      </c>
      <c r="L2585" s="84">
        <v>0</v>
      </c>
      <c r="M2585" s="84">
        <v>1</v>
      </c>
      <c r="N2585" s="85">
        <v>0</v>
      </c>
      <c r="O2585" s="86"/>
    </row>
    <row r="2586" spans="1:15" ht="17">
      <c r="A2586" s="283"/>
      <c r="B2586" s="282" t="s">
        <v>1996</v>
      </c>
      <c r="C2586" s="285"/>
      <c r="D2586" s="286"/>
      <c r="E2586" s="77">
        <v>1</v>
      </c>
      <c r="F2586" s="77" t="s">
        <v>6213</v>
      </c>
      <c r="G2586" s="77" t="s">
        <v>6213</v>
      </c>
      <c r="H2586" s="77" t="s">
        <v>6213</v>
      </c>
      <c r="I2586" s="77" t="s">
        <v>6213</v>
      </c>
      <c r="J2586" s="78" t="s">
        <v>6213</v>
      </c>
      <c r="K2586" s="79"/>
      <c r="L2586" s="79"/>
      <c r="M2586" s="77"/>
      <c r="N2586" s="80"/>
      <c r="O2586" s="81"/>
    </row>
    <row r="2587" spans="1:15" ht="17">
      <c r="A2587" s="284"/>
      <c r="B2587" s="284"/>
      <c r="C2587" s="83" t="s">
        <v>6922</v>
      </c>
      <c r="D2587" s="83"/>
      <c r="E2587" s="84">
        <v>1</v>
      </c>
      <c r="F2587" s="84" t="s">
        <v>6213</v>
      </c>
      <c r="G2587" s="84" t="s">
        <v>6213</v>
      </c>
      <c r="H2587" s="84" t="s">
        <v>6213</v>
      </c>
      <c r="I2587" s="84" t="s">
        <v>6213</v>
      </c>
      <c r="J2587" s="85" t="s">
        <v>6213</v>
      </c>
      <c r="K2587" s="84">
        <v>0</v>
      </c>
      <c r="L2587" s="84">
        <v>0</v>
      </c>
      <c r="M2587" s="84">
        <v>1</v>
      </c>
      <c r="N2587" s="85">
        <v>0</v>
      </c>
      <c r="O2587" s="86"/>
    </row>
    <row r="2588" spans="1:15" ht="17">
      <c r="A2588" s="282" t="s">
        <v>138</v>
      </c>
      <c r="B2588" s="285" t="s">
        <v>1904</v>
      </c>
      <c r="C2588" s="287"/>
      <c r="D2588" s="286"/>
      <c r="E2588" s="77">
        <v>11</v>
      </c>
      <c r="F2588" s="77">
        <v>2</v>
      </c>
      <c r="G2588" s="77">
        <v>2</v>
      </c>
      <c r="H2588" s="77" t="s">
        <v>6213</v>
      </c>
      <c r="I2588" s="77">
        <v>2</v>
      </c>
      <c r="J2588" s="78">
        <v>1</v>
      </c>
      <c r="K2588" s="77"/>
      <c r="L2588" s="77"/>
      <c r="M2588" s="77"/>
      <c r="N2588" s="78"/>
      <c r="O2588" s="81"/>
    </row>
    <row r="2589" spans="1:15" ht="17">
      <c r="A2589" s="283"/>
      <c r="B2589" s="282" t="s">
        <v>1905</v>
      </c>
      <c r="C2589" s="285"/>
      <c r="D2589" s="286"/>
      <c r="E2589" s="77">
        <v>9</v>
      </c>
      <c r="F2589" s="77">
        <v>2</v>
      </c>
      <c r="G2589" s="77">
        <v>2</v>
      </c>
      <c r="H2589" s="77" t="s">
        <v>6213</v>
      </c>
      <c r="I2589" s="77">
        <v>2</v>
      </c>
      <c r="J2589" s="78">
        <v>1</v>
      </c>
      <c r="K2589" s="77"/>
      <c r="L2589" s="77"/>
      <c r="M2589" s="77"/>
      <c r="N2589" s="78"/>
      <c r="O2589" s="81"/>
    </row>
    <row r="2590" spans="1:15" ht="17">
      <c r="A2590" s="283"/>
      <c r="B2590" s="283"/>
      <c r="C2590" s="83" t="s">
        <v>4205</v>
      </c>
      <c r="D2590" s="83"/>
      <c r="E2590" s="84">
        <v>1</v>
      </c>
      <c r="F2590" s="84" t="s">
        <v>6213</v>
      </c>
      <c r="G2590" s="84" t="s">
        <v>6213</v>
      </c>
      <c r="H2590" s="84" t="s">
        <v>6213</v>
      </c>
      <c r="I2590" s="84" t="s">
        <v>6213</v>
      </c>
      <c r="J2590" s="85" t="s">
        <v>6213</v>
      </c>
      <c r="K2590" s="84">
        <v>0</v>
      </c>
      <c r="L2590" s="84">
        <v>1</v>
      </c>
      <c r="M2590" s="84">
        <v>0</v>
      </c>
      <c r="N2590" s="85">
        <v>0</v>
      </c>
      <c r="O2590" s="86">
        <v>64751</v>
      </c>
    </row>
    <row r="2591" spans="1:15" ht="17">
      <c r="A2591" s="283"/>
      <c r="B2591" s="283"/>
      <c r="C2591" s="83" t="s">
        <v>6200</v>
      </c>
      <c r="D2591" s="83"/>
      <c r="E2591" s="84" t="s">
        <v>6213</v>
      </c>
      <c r="F2591" s="84" t="s">
        <v>6213</v>
      </c>
      <c r="G2591" s="84" t="s">
        <v>6213</v>
      </c>
      <c r="H2591" s="84" t="s">
        <v>6213</v>
      </c>
      <c r="I2591" s="84">
        <v>1</v>
      </c>
      <c r="J2591" s="85" t="s">
        <v>6213</v>
      </c>
      <c r="K2591" s="84">
        <v>0</v>
      </c>
      <c r="L2591" s="84">
        <v>1</v>
      </c>
      <c r="M2591" s="84">
        <v>0</v>
      </c>
      <c r="N2591" s="85">
        <v>0</v>
      </c>
      <c r="O2591" s="86">
        <v>9816</v>
      </c>
    </row>
    <row r="2592" spans="1:15" ht="17">
      <c r="A2592" s="283"/>
      <c r="B2592" s="283"/>
      <c r="C2592" s="83" t="s">
        <v>2479</v>
      </c>
      <c r="D2592" s="83"/>
      <c r="E2592" s="84">
        <v>2</v>
      </c>
      <c r="F2592" s="84" t="s">
        <v>6213</v>
      </c>
      <c r="G2592" s="84" t="s">
        <v>6213</v>
      </c>
      <c r="H2592" s="84" t="s">
        <v>6213</v>
      </c>
      <c r="I2592" s="84">
        <v>1</v>
      </c>
      <c r="J2592" s="85">
        <v>1</v>
      </c>
      <c r="K2592" s="84">
        <v>1</v>
      </c>
      <c r="L2592" s="84">
        <v>0</v>
      </c>
      <c r="M2592" s="84">
        <v>1</v>
      </c>
      <c r="N2592" s="85">
        <v>2</v>
      </c>
      <c r="O2592" s="86">
        <v>11563</v>
      </c>
    </row>
    <row r="2593" spans="1:15" ht="17">
      <c r="A2593" s="283"/>
      <c r="B2593" s="283"/>
      <c r="C2593" s="83" t="s">
        <v>4206</v>
      </c>
      <c r="D2593" s="83"/>
      <c r="E2593" s="84" t="s">
        <v>6213</v>
      </c>
      <c r="F2593" s="84">
        <v>1</v>
      </c>
      <c r="G2593" s="84" t="s">
        <v>6213</v>
      </c>
      <c r="H2593" s="84" t="s">
        <v>6213</v>
      </c>
      <c r="I2593" s="84" t="s">
        <v>6213</v>
      </c>
      <c r="J2593" s="85" t="s">
        <v>6213</v>
      </c>
      <c r="K2593" s="84">
        <v>0</v>
      </c>
      <c r="L2593" s="84">
        <v>1</v>
      </c>
      <c r="M2593" s="84">
        <v>0</v>
      </c>
      <c r="N2593" s="85">
        <v>0</v>
      </c>
      <c r="O2593" s="86">
        <v>32093</v>
      </c>
    </row>
    <row r="2594" spans="1:15" ht="17">
      <c r="A2594" s="283"/>
      <c r="B2594" s="283"/>
      <c r="C2594" s="83" t="s">
        <v>4208</v>
      </c>
      <c r="D2594" s="83"/>
      <c r="E2594" s="84">
        <v>3</v>
      </c>
      <c r="F2594" s="84" t="s">
        <v>6213</v>
      </c>
      <c r="G2594" s="84" t="s">
        <v>6213</v>
      </c>
      <c r="H2594" s="84" t="s">
        <v>6213</v>
      </c>
      <c r="I2594" s="84" t="s">
        <v>6213</v>
      </c>
      <c r="J2594" s="85" t="s">
        <v>6213</v>
      </c>
      <c r="K2594" s="84">
        <v>1</v>
      </c>
      <c r="L2594" s="84">
        <v>1</v>
      </c>
      <c r="M2594" s="84">
        <v>1</v>
      </c>
      <c r="N2594" s="85">
        <v>0</v>
      </c>
      <c r="O2594" s="86">
        <v>32913</v>
      </c>
    </row>
    <row r="2595" spans="1:15" ht="17">
      <c r="A2595" s="283"/>
      <c r="B2595" s="284"/>
      <c r="C2595" s="83" t="s">
        <v>2308</v>
      </c>
      <c r="D2595" s="83"/>
      <c r="E2595" s="84">
        <v>3</v>
      </c>
      <c r="F2595" s="84">
        <v>1</v>
      </c>
      <c r="G2595" s="84">
        <v>2</v>
      </c>
      <c r="H2595" s="84" t="s">
        <v>6213</v>
      </c>
      <c r="I2595" s="84" t="s">
        <v>6213</v>
      </c>
      <c r="J2595" s="85" t="s">
        <v>6213</v>
      </c>
      <c r="K2595" s="84">
        <v>2</v>
      </c>
      <c r="L2595" s="84">
        <v>0</v>
      </c>
      <c r="M2595" s="84">
        <v>2</v>
      </c>
      <c r="N2595" s="85">
        <v>2</v>
      </c>
      <c r="O2595" s="86">
        <v>17991</v>
      </c>
    </row>
    <row r="2596" spans="1:15" ht="17">
      <c r="A2596" s="283"/>
      <c r="B2596" s="282" t="s">
        <v>1963</v>
      </c>
      <c r="C2596" s="285"/>
      <c r="D2596" s="286"/>
      <c r="E2596" s="77">
        <v>2</v>
      </c>
      <c r="F2596" s="77" t="s">
        <v>6213</v>
      </c>
      <c r="G2596" s="77" t="s">
        <v>6213</v>
      </c>
      <c r="H2596" s="77" t="s">
        <v>6213</v>
      </c>
      <c r="I2596" s="77" t="s">
        <v>6213</v>
      </c>
      <c r="J2596" s="78" t="s">
        <v>6213</v>
      </c>
      <c r="K2596" s="79"/>
      <c r="L2596" s="79"/>
      <c r="M2596" s="79"/>
      <c r="N2596" s="78"/>
      <c r="O2596" s="81"/>
    </row>
    <row r="2597" spans="1:15" ht="17">
      <c r="A2597" s="283"/>
      <c r="B2597" s="283"/>
      <c r="C2597" s="83" t="s">
        <v>2325</v>
      </c>
      <c r="D2597" s="83"/>
      <c r="E2597" s="84">
        <v>1</v>
      </c>
      <c r="F2597" s="84" t="s">
        <v>6213</v>
      </c>
      <c r="G2597" s="84" t="s">
        <v>6213</v>
      </c>
      <c r="H2597" s="84" t="s">
        <v>6213</v>
      </c>
      <c r="I2597" s="84" t="s">
        <v>6213</v>
      </c>
      <c r="J2597" s="85" t="s">
        <v>6213</v>
      </c>
      <c r="K2597" s="84">
        <v>0</v>
      </c>
      <c r="L2597" s="84">
        <v>0</v>
      </c>
      <c r="M2597" s="84">
        <v>0</v>
      </c>
      <c r="N2597" s="85">
        <v>1</v>
      </c>
      <c r="O2597" s="86"/>
    </row>
    <row r="2598" spans="1:15" ht="17">
      <c r="A2598" s="284"/>
      <c r="B2598" s="284"/>
      <c r="C2598" s="83" t="s">
        <v>2308</v>
      </c>
      <c r="D2598" s="83"/>
      <c r="E2598" s="84">
        <v>1</v>
      </c>
      <c r="F2598" s="84" t="s">
        <v>6213</v>
      </c>
      <c r="G2598" s="84" t="s">
        <v>6213</v>
      </c>
      <c r="H2598" s="84" t="s">
        <v>6213</v>
      </c>
      <c r="I2598" s="84" t="s">
        <v>6213</v>
      </c>
      <c r="J2598" s="85" t="s">
        <v>6213</v>
      </c>
      <c r="K2598" s="84">
        <v>0</v>
      </c>
      <c r="L2598" s="84">
        <v>0</v>
      </c>
      <c r="M2598" s="84">
        <v>0</v>
      </c>
      <c r="N2598" s="85">
        <v>1</v>
      </c>
      <c r="O2598" s="86"/>
    </row>
    <row r="2599" spans="1:15" ht="17">
      <c r="A2599" s="275" t="s">
        <v>4213</v>
      </c>
      <c r="B2599" s="275" t="s">
        <v>4214</v>
      </c>
      <c r="C2599" s="74"/>
      <c r="D2599" s="76"/>
      <c r="E2599" s="77">
        <v>128</v>
      </c>
      <c r="F2599" s="77">
        <v>60</v>
      </c>
      <c r="G2599" s="77">
        <v>24</v>
      </c>
      <c r="H2599" s="77" t="s">
        <v>6213</v>
      </c>
      <c r="I2599" s="77">
        <v>1</v>
      </c>
      <c r="J2599" s="78">
        <v>10</v>
      </c>
      <c r="K2599" s="77"/>
      <c r="L2599" s="77"/>
      <c r="M2599" s="77"/>
      <c r="N2599" s="77"/>
      <c r="O2599" s="81"/>
    </row>
    <row r="2600" spans="1:15" ht="17">
      <c r="A2600" s="276"/>
      <c r="B2600" s="276"/>
      <c r="C2600" s="278" t="s">
        <v>6923</v>
      </c>
      <c r="D2600" s="83" t="s">
        <v>2020</v>
      </c>
      <c r="E2600" s="84">
        <v>1</v>
      </c>
      <c r="F2600" s="84" t="s">
        <v>6213</v>
      </c>
      <c r="G2600" s="84" t="s">
        <v>6213</v>
      </c>
      <c r="H2600" s="84" t="s">
        <v>6213</v>
      </c>
      <c r="I2600" s="84" t="s">
        <v>6213</v>
      </c>
      <c r="J2600" s="85" t="s">
        <v>6213</v>
      </c>
      <c r="K2600" s="84" t="s">
        <v>4218</v>
      </c>
      <c r="L2600" s="84">
        <v>1</v>
      </c>
      <c r="M2600" s="84" t="s">
        <v>4218</v>
      </c>
      <c r="N2600" s="85" t="s">
        <v>4218</v>
      </c>
      <c r="O2600" s="86"/>
    </row>
    <row r="2601" spans="1:15" ht="19">
      <c r="A2601" s="276"/>
      <c r="B2601" s="276"/>
      <c r="C2601" s="279"/>
      <c r="D2601" s="83" t="s">
        <v>7420</v>
      </c>
      <c r="E2601" s="84">
        <v>3</v>
      </c>
      <c r="F2601" s="84">
        <v>2</v>
      </c>
      <c r="G2601" s="84">
        <v>1</v>
      </c>
      <c r="H2601" s="84" t="s">
        <v>6213</v>
      </c>
      <c r="I2601" s="84" t="s">
        <v>6213</v>
      </c>
      <c r="J2601" s="85" t="s">
        <v>6213</v>
      </c>
      <c r="K2601" s="84" t="s">
        <v>4218</v>
      </c>
      <c r="L2601" s="84">
        <v>2</v>
      </c>
      <c r="M2601" s="84">
        <v>1</v>
      </c>
      <c r="N2601" s="85">
        <v>1</v>
      </c>
      <c r="O2601" s="86"/>
    </row>
    <row r="2602" spans="1:15" ht="17">
      <c r="A2602" s="276"/>
      <c r="B2602" s="276"/>
      <c r="C2602" s="279"/>
      <c r="D2602" s="83" t="s">
        <v>1966</v>
      </c>
      <c r="E2602" s="84" t="s">
        <v>6213</v>
      </c>
      <c r="F2602" s="84">
        <v>1</v>
      </c>
      <c r="G2602" s="84" t="s">
        <v>6213</v>
      </c>
      <c r="H2602" s="84" t="s">
        <v>6213</v>
      </c>
      <c r="I2602" s="84" t="s">
        <v>6213</v>
      </c>
      <c r="J2602" s="85" t="s">
        <v>6213</v>
      </c>
      <c r="K2602" s="84">
        <v>1</v>
      </c>
      <c r="L2602" s="84" t="s">
        <v>4218</v>
      </c>
      <c r="M2602" s="84" t="s">
        <v>4218</v>
      </c>
      <c r="N2602" s="85" t="s">
        <v>4218</v>
      </c>
      <c r="O2602" s="86"/>
    </row>
    <row r="2603" spans="1:15" ht="17">
      <c r="A2603" s="276"/>
      <c r="B2603" s="276"/>
      <c r="C2603" s="279"/>
      <c r="D2603" s="83" t="s">
        <v>2403</v>
      </c>
      <c r="E2603" s="84">
        <v>4</v>
      </c>
      <c r="F2603" s="84">
        <v>2</v>
      </c>
      <c r="G2603" s="84">
        <v>1</v>
      </c>
      <c r="H2603" s="84" t="s">
        <v>6213</v>
      </c>
      <c r="I2603" s="84" t="s">
        <v>6213</v>
      </c>
      <c r="J2603" s="85" t="s">
        <v>6213</v>
      </c>
      <c r="K2603" s="84">
        <v>2</v>
      </c>
      <c r="L2603" s="84">
        <v>2</v>
      </c>
      <c r="M2603" s="84">
        <v>1</v>
      </c>
      <c r="N2603" s="85">
        <v>2</v>
      </c>
      <c r="O2603" s="86"/>
    </row>
    <row r="2604" spans="1:15" ht="17">
      <c r="A2604" s="276"/>
      <c r="B2604" s="276"/>
      <c r="C2604" s="279"/>
      <c r="D2604" s="83" t="s">
        <v>6473</v>
      </c>
      <c r="E2604" s="84">
        <v>4</v>
      </c>
      <c r="F2604" s="84">
        <v>3</v>
      </c>
      <c r="G2604" s="84" t="s">
        <v>6213</v>
      </c>
      <c r="H2604" s="84" t="s">
        <v>6213</v>
      </c>
      <c r="I2604" s="84" t="s">
        <v>6213</v>
      </c>
      <c r="J2604" s="85" t="s">
        <v>6213</v>
      </c>
      <c r="K2604" s="84">
        <v>2</v>
      </c>
      <c r="L2604" s="84">
        <v>3</v>
      </c>
      <c r="M2604" s="84">
        <v>2</v>
      </c>
      <c r="N2604" s="85" t="s">
        <v>4218</v>
      </c>
      <c r="O2604" s="86"/>
    </row>
    <row r="2605" spans="1:15" ht="17">
      <c r="A2605" s="276"/>
      <c r="B2605" s="276"/>
      <c r="C2605" s="279"/>
      <c r="D2605" s="83" t="s">
        <v>6215</v>
      </c>
      <c r="E2605" s="84">
        <v>2</v>
      </c>
      <c r="F2605" s="84">
        <v>1</v>
      </c>
      <c r="G2605" s="84" t="s">
        <v>6213</v>
      </c>
      <c r="H2605" s="84" t="s">
        <v>6213</v>
      </c>
      <c r="I2605" s="84" t="s">
        <v>6213</v>
      </c>
      <c r="J2605" s="85" t="s">
        <v>6213</v>
      </c>
      <c r="K2605" s="84" t="s">
        <v>4218</v>
      </c>
      <c r="L2605" s="84">
        <v>2</v>
      </c>
      <c r="M2605" s="84" t="s">
        <v>4218</v>
      </c>
      <c r="N2605" s="85">
        <v>1</v>
      </c>
      <c r="O2605" s="86"/>
    </row>
    <row r="2606" spans="1:15" ht="17">
      <c r="A2606" s="276"/>
      <c r="B2606" s="276"/>
      <c r="C2606" s="279"/>
      <c r="D2606" s="83" t="s">
        <v>6924</v>
      </c>
      <c r="E2606" s="84">
        <v>2</v>
      </c>
      <c r="F2606" s="84">
        <v>1</v>
      </c>
      <c r="G2606" s="84" t="s">
        <v>6213</v>
      </c>
      <c r="H2606" s="84" t="s">
        <v>6213</v>
      </c>
      <c r="I2606" s="84" t="s">
        <v>6213</v>
      </c>
      <c r="J2606" s="85" t="s">
        <v>6213</v>
      </c>
      <c r="K2606" s="84" t="s">
        <v>4218</v>
      </c>
      <c r="L2606" s="84">
        <v>2</v>
      </c>
      <c r="M2606" s="84" t="s">
        <v>4218</v>
      </c>
      <c r="N2606" s="85">
        <v>1</v>
      </c>
      <c r="O2606" s="86"/>
    </row>
    <row r="2607" spans="1:15" ht="17">
      <c r="A2607" s="276"/>
      <c r="B2607" s="276"/>
      <c r="C2607" s="279"/>
      <c r="D2607" s="83" t="s">
        <v>2886</v>
      </c>
      <c r="E2607" s="84" t="s">
        <v>6213</v>
      </c>
      <c r="F2607" s="84" t="s">
        <v>6213</v>
      </c>
      <c r="G2607" s="84">
        <v>1</v>
      </c>
      <c r="H2607" s="84" t="s">
        <v>6213</v>
      </c>
      <c r="I2607" s="84" t="s">
        <v>6213</v>
      </c>
      <c r="J2607" s="85" t="s">
        <v>6213</v>
      </c>
      <c r="K2607" s="84">
        <v>1</v>
      </c>
      <c r="L2607" s="84" t="s">
        <v>4218</v>
      </c>
      <c r="M2607" s="84" t="s">
        <v>4218</v>
      </c>
      <c r="N2607" s="85" t="s">
        <v>4218</v>
      </c>
      <c r="O2607" s="86"/>
    </row>
    <row r="2608" spans="1:15" ht="17">
      <c r="A2608" s="276"/>
      <c r="B2608" s="276"/>
      <c r="C2608" s="279"/>
      <c r="D2608" s="83" t="s">
        <v>6403</v>
      </c>
      <c r="E2608" s="84">
        <v>1</v>
      </c>
      <c r="F2608" s="84">
        <v>1</v>
      </c>
      <c r="G2608" s="84">
        <v>1</v>
      </c>
      <c r="H2608" s="84" t="s">
        <v>6213</v>
      </c>
      <c r="I2608" s="84" t="s">
        <v>6213</v>
      </c>
      <c r="J2608" s="85">
        <v>2</v>
      </c>
      <c r="K2608" s="84">
        <v>2</v>
      </c>
      <c r="L2608" s="84">
        <v>3</v>
      </c>
      <c r="M2608" s="84" t="s">
        <v>4218</v>
      </c>
      <c r="N2608" s="85" t="s">
        <v>4218</v>
      </c>
      <c r="O2608" s="86"/>
    </row>
    <row r="2609" spans="1:15" ht="17">
      <c r="A2609" s="276"/>
      <c r="B2609" s="276"/>
      <c r="C2609" s="279"/>
      <c r="D2609" s="83" t="s">
        <v>3553</v>
      </c>
      <c r="E2609" s="84" t="s">
        <v>6213</v>
      </c>
      <c r="F2609" s="84">
        <v>1</v>
      </c>
      <c r="G2609" s="84" t="s">
        <v>6213</v>
      </c>
      <c r="H2609" s="84" t="s">
        <v>6213</v>
      </c>
      <c r="I2609" s="84" t="s">
        <v>6213</v>
      </c>
      <c r="J2609" s="85" t="s">
        <v>6213</v>
      </c>
      <c r="K2609" s="84" t="s">
        <v>4218</v>
      </c>
      <c r="L2609" s="84" t="s">
        <v>4218</v>
      </c>
      <c r="M2609" s="84" t="s">
        <v>4218</v>
      </c>
      <c r="N2609" s="85">
        <v>1</v>
      </c>
      <c r="O2609" s="86"/>
    </row>
    <row r="2610" spans="1:15" ht="17">
      <c r="A2610" s="276"/>
      <c r="B2610" s="276"/>
      <c r="C2610" s="279"/>
      <c r="D2610" s="83" t="s">
        <v>3052</v>
      </c>
      <c r="E2610" s="84">
        <v>2</v>
      </c>
      <c r="F2610" s="84">
        <v>1</v>
      </c>
      <c r="G2610" s="84" t="s">
        <v>6213</v>
      </c>
      <c r="H2610" s="84" t="s">
        <v>6213</v>
      </c>
      <c r="I2610" s="84" t="s">
        <v>6213</v>
      </c>
      <c r="J2610" s="85" t="s">
        <v>6213</v>
      </c>
      <c r="K2610" s="84" t="s">
        <v>4218</v>
      </c>
      <c r="L2610" s="84">
        <v>1</v>
      </c>
      <c r="M2610" s="84">
        <v>1</v>
      </c>
      <c r="N2610" s="85">
        <v>1</v>
      </c>
      <c r="O2610" s="86"/>
    </row>
    <row r="2611" spans="1:15" ht="17">
      <c r="A2611" s="276"/>
      <c r="B2611" s="276"/>
      <c r="C2611" s="279"/>
      <c r="D2611" s="83" t="s">
        <v>5987</v>
      </c>
      <c r="E2611" s="84">
        <v>1</v>
      </c>
      <c r="F2611" s="84" t="s">
        <v>6213</v>
      </c>
      <c r="G2611" s="84" t="s">
        <v>6213</v>
      </c>
      <c r="H2611" s="84" t="s">
        <v>6213</v>
      </c>
      <c r="I2611" s="84" t="s">
        <v>6213</v>
      </c>
      <c r="J2611" s="85" t="s">
        <v>6213</v>
      </c>
      <c r="K2611" s="84" t="s">
        <v>4218</v>
      </c>
      <c r="L2611" s="84" t="s">
        <v>4218</v>
      </c>
      <c r="M2611" s="84">
        <v>1</v>
      </c>
      <c r="N2611" s="85" t="s">
        <v>4218</v>
      </c>
      <c r="O2611" s="86"/>
    </row>
    <row r="2612" spans="1:15" ht="17">
      <c r="A2612" s="276"/>
      <c r="B2612" s="276"/>
      <c r="C2612" s="279"/>
      <c r="D2612" s="83" t="s">
        <v>6325</v>
      </c>
      <c r="E2612" s="84">
        <v>3</v>
      </c>
      <c r="F2612" s="84" t="s">
        <v>6213</v>
      </c>
      <c r="G2612" s="84">
        <v>1</v>
      </c>
      <c r="H2612" s="84" t="s">
        <v>6213</v>
      </c>
      <c r="I2612" s="84" t="s">
        <v>6213</v>
      </c>
      <c r="J2612" s="85" t="s">
        <v>6213</v>
      </c>
      <c r="K2612" s="84">
        <v>1</v>
      </c>
      <c r="L2612" s="84">
        <v>2</v>
      </c>
      <c r="M2612" s="84">
        <v>1</v>
      </c>
      <c r="N2612" s="85" t="s">
        <v>4218</v>
      </c>
      <c r="O2612" s="86"/>
    </row>
    <row r="2613" spans="1:15" ht="17">
      <c r="A2613" s="276"/>
      <c r="B2613" s="276"/>
      <c r="C2613" s="279"/>
      <c r="D2613" s="83" t="s">
        <v>6523</v>
      </c>
      <c r="E2613" s="84">
        <v>5</v>
      </c>
      <c r="F2613" s="84" t="s">
        <v>6213</v>
      </c>
      <c r="G2613" s="84">
        <v>1</v>
      </c>
      <c r="H2613" s="84" t="s">
        <v>6213</v>
      </c>
      <c r="I2613" s="84" t="s">
        <v>6213</v>
      </c>
      <c r="J2613" s="85" t="s">
        <v>6213</v>
      </c>
      <c r="K2613" s="84" t="s">
        <v>4218</v>
      </c>
      <c r="L2613" s="84">
        <v>2</v>
      </c>
      <c r="M2613" s="84">
        <v>3</v>
      </c>
      <c r="N2613" s="85">
        <v>1</v>
      </c>
      <c r="O2613" s="86"/>
    </row>
    <row r="2614" spans="1:15" ht="19">
      <c r="A2614" s="276"/>
      <c r="B2614" s="276"/>
      <c r="C2614" s="279"/>
      <c r="D2614" s="83" t="s">
        <v>7440</v>
      </c>
      <c r="E2614" s="84">
        <v>8</v>
      </c>
      <c r="F2614" s="84">
        <v>2</v>
      </c>
      <c r="G2614" s="84">
        <v>1</v>
      </c>
      <c r="H2614" s="84" t="s">
        <v>6213</v>
      </c>
      <c r="I2614" s="84" t="s">
        <v>6213</v>
      </c>
      <c r="J2614" s="85" t="s">
        <v>6213</v>
      </c>
      <c r="K2614" s="84">
        <v>3</v>
      </c>
      <c r="L2614" s="84">
        <v>5</v>
      </c>
      <c r="M2614" s="84">
        <v>2</v>
      </c>
      <c r="N2614" s="85" t="s">
        <v>4218</v>
      </c>
      <c r="O2614" s="86"/>
    </row>
    <row r="2615" spans="1:15" ht="17">
      <c r="A2615" s="276"/>
      <c r="B2615" s="276"/>
      <c r="C2615" s="279"/>
      <c r="D2615" s="83" t="s">
        <v>6394</v>
      </c>
      <c r="E2615" s="84" t="s">
        <v>6213</v>
      </c>
      <c r="F2615" s="84" t="s">
        <v>6213</v>
      </c>
      <c r="G2615" s="84">
        <v>1</v>
      </c>
      <c r="H2615" s="84" t="s">
        <v>6213</v>
      </c>
      <c r="I2615" s="84" t="s">
        <v>6213</v>
      </c>
      <c r="J2615" s="85" t="s">
        <v>6213</v>
      </c>
      <c r="K2615" s="84" t="s">
        <v>4218</v>
      </c>
      <c r="L2615" s="84">
        <v>1</v>
      </c>
      <c r="M2615" s="84" t="s">
        <v>4218</v>
      </c>
      <c r="N2615" s="85" t="s">
        <v>4218</v>
      </c>
      <c r="O2615" s="86"/>
    </row>
    <row r="2616" spans="1:15" ht="19">
      <c r="A2616" s="276"/>
      <c r="B2616" s="276"/>
      <c r="C2616" s="279"/>
      <c r="D2616" s="83" t="s">
        <v>7331</v>
      </c>
      <c r="E2616" s="84">
        <v>3</v>
      </c>
      <c r="F2616" s="84">
        <v>2</v>
      </c>
      <c r="G2616" s="84" t="s">
        <v>6213</v>
      </c>
      <c r="H2616" s="84" t="s">
        <v>6213</v>
      </c>
      <c r="I2616" s="84" t="s">
        <v>6213</v>
      </c>
      <c r="J2616" s="85" t="s">
        <v>6213</v>
      </c>
      <c r="K2616" s="84" t="s">
        <v>4218</v>
      </c>
      <c r="L2616" s="84">
        <v>2</v>
      </c>
      <c r="M2616" s="84">
        <v>2</v>
      </c>
      <c r="N2616" s="85" t="s">
        <v>4218</v>
      </c>
      <c r="O2616" s="86"/>
    </row>
    <row r="2617" spans="1:15" ht="17">
      <c r="A2617" s="276"/>
      <c r="B2617" s="276"/>
      <c r="C2617" s="279"/>
      <c r="D2617" s="83" t="s">
        <v>1934</v>
      </c>
      <c r="E2617" s="84">
        <v>1</v>
      </c>
      <c r="F2617" s="84">
        <v>2</v>
      </c>
      <c r="G2617" s="84">
        <v>2</v>
      </c>
      <c r="H2617" s="84" t="s">
        <v>6213</v>
      </c>
      <c r="I2617" s="84" t="s">
        <v>6213</v>
      </c>
      <c r="J2617" s="85" t="s">
        <v>6213</v>
      </c>
      <c r="K2617" s="84">
        <v>1</v>
      </c>
      <c r="L2617" s="84">
        <v>2</v>
      </c>
      <c r="M2617" s="84" t="s">
        <v>4218</v>
      </c>
      <c r="N2617" s="85">
        <v>2</v>
      </c>
      <c r="O2617" s="86"/>
    </row>
    <row r="2618" spans="1:15" ht="17">
      <c r="A2618" s="276"/>
      <c r="B2618" s="276"/>
      <c r="C2618" s="279"/>
      <c r="D2618" s="83" t="s">
        <v>3452</v>
      </c>
      <c r="E2618" s="84">
        <v>1</v>
      </c>
      <c r="F2618" s="84">
        <v>1</v>
      </c>
      <c r="G2618" s="84" t="s">
        <v>6213</v>
      </c>
      <c r="H2618" s="84" t="s">
        <v>6213</v>
      </c>
      <c r="I2618" s="84" t="s">
        <v>6213</v>
      </c>
      <c r="J2618" s="85" t="s">
        <v>6213</v>
      </c>
      <c r="K2618" s="84">
        <v>1</v>
      </c>
      <c r="L2618" s="84" t="s">
        <v>4218</v>
      </c>
      <c r="M2618" s="84">
        <v>1</v>
      </c>
      <c r="N2618" s="85" t="s">
        <v>4218</v>
      </c>
      <c r="O2618" s="86"/>
    </row>
    <row r="2619" spans="1:15" ht="17">
      <c r="A2619" s="276"/>
      <c r="B2619" s="276"/>
      <c r="C2619" s="279"/>
      <c r="D2619" s="83" t="s">
        <v>3089</v>
      </c>
      <c r="E2619" s="84">
        <v>6</v>
      </c>
      <c r="F2619" s="84">
        <v>1</v>
      </c>
      <c r="G2619" s="84" t="s">
        <v>6213</v>
      </c>
      <c r="H2619" s="84" t="s">
        <v>6213</v>
      </c>
      <c r="I2619" s="84" t="s">
        <v>6213</v>
      </c>
      <c r="J2619" s="85" t="s">
        <v>6213</v>
      </c>
      <c r="K2619" s="84" t="s">
        <v>4218</v>
      </c>
      <c r="L2619" s="84">
        <v>5</v>
      </c>
      <c r="M2619" s="84">
        <v>2</v>
      </c>
      <c r="N2619" s="85" t="s">
        <v>4218</v>
      </c>
      <c r="O2619" s="86"/>
    </row>
    <row r="2620" spans="1:15" ht="17">
      <c r="A2620" s="276"/>
      <c r="B2620" s="276"/>
      <c r="C2620" s="279"/>
      <c r="D2620" s="83" t="s">
        <v>2599</v>
      </c>
      <c r="E2620" s="84">
        <v>1</v>
      </c>
      <c r="F2620" s="84" t="s">
        <v>6213</v>
      </c>
      <c r="G2620" s="84">
        <v>1</v>
      </c>
      <c r="H2620" s="84" t="s">
        <v>6213</v>
      </c>
      <c r="I2620" s="84" t="s">
        <v>6213</v>
      </c>
      <c r="J2620" s="85" t="s">
        <v>6213</v>
      </c>
      <c r="K2620" s="84">
        <v>1</v>
      </c>
      <c r="L2620" s="84" t="s">
        <v>4218</v>
      </c>
      <c r="M2620" s="84">
        <v>1</v>
      </c>
      <c r="N2620" s="85" t="s">
        <v>4218</v>
      </c>
      <c r="O2620" s="86"/>
    </row>
    <row r="2621" spans="1:15" ht="17">
      <c r="A2621" s="276"/>
      <c r="B2621" s="276"/>
      <c r="C2621" s="279"/>
      <c r="D2621" s="83" t="s">
        <v>6925</v>
      </c>
      <c r="E2621" s="84">
        <v>2</v>
      </c>
      <c r="F2621" s="84">
        <v>2</v>
      </c>
      <c r="G2621" s="84">
        <v>1</v>
      </c>
      <c r="H2621" s="84" t="s">
        <v>6213</v>
      </c>
      <c r="I2621" s="84" t="s">
        <v>6213</v>
      </c>
      <c r="J2621" s="85" t="s">
        <v>6213</v>
      </c>
      <c r="K2621" s="84">
        <v>2</v>
      </c>
      <c r="L2621" s="84" t="s">
        <v>4218</v>
      </c>
      <c r="M2621" s="84">
        <v>2</v>
      </c>
      <c r="N2621" s="85">
        <v>1</v>
      </c>
      <c r="O2621" s="86"/>
    </row>
    <row r="2622" spans="1:15" ht="17">
      <c r="A2622" s="276"/>
      <c r="B2622" s="276"/>
      <c r="C2622" s="279"/>
      <c r="D2622" s="83" t="s">
        <v>6926</v>
      </c>
      <c r="E2622" s="84">
        <v>3</v>
      </c>
      <c r="F2622" s="84">
        <v>1</v>
      </c>
      <c r="G2622" s="84" t="s">
        <v>6213</v>
      </c>
      <c r="H2622" s="84" t="s">
        <v>6213</v>
      </c>
      <c r="I2622" s="84" t="s">
        <v>6213</v>
      </c>
      <c r="J2622" s="85">
        <v>1</v>
      </c>
      <c r="K2622" s="84" t="s">
        <v>4218</v>
      </c>
      <c r="L2622" s="84">
        <v>4</v>
      </c>
      <c r="M2622" s="84" t="s">
        <v>4218</v>
      </c>
      <c r="N2622" s="85">
        <v>1</v>
      </c>
      <c r="O2622" s="86"/>
    </row>
    <row r="2623" spans="1:15" ht="19">
      <c r="A2623" s="276"/>
      <c r="B2623" s="276"/>
      <c r="C2623" s="279"/>
      <c r="D2623" s="83" t="s">
        <v>7324</v>
      </c>
      <c r="E2623" s="84">
        <v>11</v>
      </c>
      <c r="F2623" s="84">
        <v>6</v>
      </c>
      <c r="G2623" s="84">
        <v>1</v>
      </c>
      <c r="H2623" s="84" t="s">
        <v>6213</v>
      </c>
      <c r="I2623" s="84" t="s">
        <v>6213</v>
      </c>
      <c r="J2623" s="85">
        <v>1</v>
      </c>
      <c r="K2623" s="84">
        <v>1</v>
      </c>
      <c r="L2623" s="84">
        <v>7</v>
      </c>
      <c r="M2623" s="84">
        <v>3</v>
      </c>
      <c r="N2623" s="85">
        <v>6</v>
      </c>
      <c r="O2623" s="86"/>
    </row>
    <row r="2624" spans="1:15" ht="17">
      <c r="A2624" s="276"/>
      <c r="B2624" s="276"/>
      <c r="C2624" s="279"/>
      <c r="D2624" s="83" t="s">
        <v>2301</v>
      </c>
      <c r="E2624" s="84">
        <v>1</v>
      </c>
      <c r="F2624" s="84">
        <v>1</v>
      </c>
      <c r="G2624" s="84" t="s">
        <v>6213</v>
      </c>
      <c r="H2624" s="84" t="s">
        <v>6213</v>
      </c>
      <c r="I2624" s="84" t="s">
        <v>6213</v>
      </c>
      <c r="J2624" s="85" t="s">
        <v>6213</v>
      </c>
      <c r="K2624" s="84" t="s">
        <v>4218</v>
      </c>
      <c r="L2624" s="84">
        <v>1</v>
      </c>
      <c r="M2624" s="84" t="s">
        <v>4218</v>
      </c>
      <c r="N2624" s="85">
        <v>1</v>
      </c>
      <c r="O2624" s="86"/>
    </row>
    <row r="2625" spans="1:15" ht="17">
      <c r="A2625" s="276"/>
      <c r="B2625" s="276"/>
      <c r="C2625" s="279"/>
      <c r="D2625" s="83" t="s">
        <v>6027</v>
      </c>
      <c r="E2625" s="84">
        <v>1</v>
      </c>
      <c r="F2625" s="84" t="s">
        <v>6213</v>
      </c>
      <c r="G2625" s="84">
        <v>1</v>
      </c>
      <c r="H2625" s="84" t="s">
        <v>6213</v>
      </c>
      <c r="I2625" s="84" t="s">
        <v>6213</v>
      </c>
      <c r="J2625" s="85" t="s">
        <v>6213</v>
      </c>
      <c r="K2625" s="84" t="s">
        <v>4218</v>
      </c>
      <c r="L2625" s="84" t="s">
        <v>4218</v>
      </c>
      <c r="M2625" s="84">
        <v>2</v>
      </c>
      <c r="N2625" s="85" t="s">
        <v>4218</v>
      </c>
      <c r="O2625" s="86"/>
    </row>
    <row r="2626" spans="1:15" ht="17">
      <c r="A2626" s="276"/>
      <c r="B2626" s="276"/>
      <c r="C2626" s="279"/>
      <c r="D2626" s="83" t="s">
        <v>2377</v>
      </c>
      <c r="E2626" s="84">
        <v>1</v>
      </c>
      <c r="F2626" s="84">
        <v>1</v>
      </c>
      <c r="G2626" s="84" t="s">
        <v>6213</v>
      </c>
      <c r="H2626" s="84" t="s">
        <v>6213</v>
      </c>
      <c r="I2626" s="84" t="s">
        <v>6213</v>
      </c>
      <c r="J2626" s="85" t="s">
        <v>6213</v>
      </c>
      <c r="K2626" s="84">
        <v>1</v>
      </c>
      <c r="L2626" s="84" t="s">
        <v>4218</v>
      </c>
      <c r="M2626" s="84">
        <v>1</v>
      </c>
      <c r="N2626" s="85" t="s">
        <v>4218</v>
      </c>
      <c r="O2626" s="86"/>
    </row>
    <row r="2627" spans="1:15" ht="19">
      <c r="A2627" s="276"/>
      <c r="B2627" s="276"/>
      <c r="C2627" s="279"/>
      <c r="D2627" s="83" t="s">
        <v>7441</v>
      </c>
      <c r="E2627" s="84">
        <v>2</v>
      </c>
      <c r="F2627" s="84">
        <v>1</v>
      </c>
      <c r="G2627" s="84" t="s">
        <v>6213</v>
      </c>
      <c r="H2627" s="84" t="s">
        <v>6213</v>
      </c>
      <c r="I2627" s="84" t="s">
        <v>6213</v>
      </c>
      <c r="J2627" s="85" t="s">
        <v>6213</v>
      </c>
      <c r="K2627" s="84" t="s">
        <v>4218</v>
      </c>
      <c r="L2627" s="84">
        <v>1</v>
      </c>
      <c r="M2627" s="84">
        <v>1</v>
      </c>
      <c r="N2627" s="85" t="s">
        <v>4218</v>
      </c>
      <c r="O2627" s="86"/>
    </row>
    <row r="2628" spans="1:15" ht="17">
      <c r="A2628" s="276"/>
      <c r="B2628" s="276"/>
      <c r="C2628" s="279"/>
      <c r="D2628" s="83" t="s">
        <v>6563</v>
      </c>
      <c r="E2628" s="84">
        <v>11</v>
      </c>
      <c r="F2628" s="84">
        <v>2</v>
      </c>
      <c r="G2628" s="84">
        <v>1</v>
      </c>
      <c r="H2628" s="84" t="s">
        <v>6213</v>
      </c>
      <c r="I2628" s="84" t="s">
        <v>6213</v>
      </c>
      <c r="J2628" s="85" t="s">
        <v>6213</v>
      </c>
      <c r="K2628" s="84">
        <v>1</v>
      </c>
      <c r="L2628" s="84">
        <v>9</v>
      </c>
      <c r="M2628" s="84">
        <v>4</v>
      </c>
      <c r="N2628" s="85" t="s">
        <v>4218</v>
      </c>
      <c r="O2628" s="86"/>
    </row>
    <row r="2629" spans="1:15" ht="17">
      <c r="A2629" s="276"/>
      <c r="B2629" s="276"/>
      <c r="C2629" s="279"/>
      <c r="D2629" s="83" t="s">
        <v>1939</v>
      </c>
      <c r="E2629" s="84">
        <v>1</v>
      </c>
      <c r="F2629" s="84" t="s">
        <v>6213</v>
      </c>
      <c r="G2629" s="84" t="s">
        <v>6213</v>
      </c>
      <c r="H2629" s="84" t="s">
        <v>6213</v>
      </c>
      <c r="I2629" s="84" t="s">
        <v>6213</v>
      </c>
      <c r="J2629" s="85" t="s">
        <v>6213</v>
      </c>
      <c r="K2629" s="84" t="s">
        <v>4218</v>
      </c>
      <c r="L2629" s="84">
        <v>1</v>
      </c>
      <c r="M2629" s="84" t="s">
        <v>4218</v>
      </c>
      <c r="N2629" s="85" t="s">
        <v>4218</v>
      </c>
      <c r="O2629" s="86"/>
    </row>
    <row r="2630" spans="1:15" ht="17">
      <c r="A2630" s="276"/>
      <c r="B2630" s="276"/>
      <c r="C2630" s="279"/>
      <c r="D2630" s="83" t="s">
        <v>2137</v>
      </c>
      <c r="E2630" s="84">
        <v>2</v>
      </c>
      <c r="F2630" s="84">
        <v>1</v>
      </c>
      <c r="G2630" s="84" t="s">
        <v>6213</v>
      </c>
      <c r="H2630" s="84" t="s">
        <v>6213</v>
      </c>
      <c r="I2630" s="84" t="s">
        <v>6213</v>
      </c>
      <c r="J2630" s="85" t="s">
        <v>6213</v>
      </c>
      <c r="K2630" s="84" t="s">
        <v>4218</v>
      </c>
      <c r="L2630" s="84">
        <v>2</v>
      </c>
      <c r="M2630" s="84">
        <v>1</v>
      </c>
      <c r="N2630" s="85" t="s">
        <v>4218</v>
      </c>
      <c r="O2630" s="86"/>
    </row>
    <row r="2631" spans="1:15" ht="17">
      <c r="A2631" s="276"/>
      <c r="B2631" s="276"/>
      <c r="C2631" s="279"/>
      <c r="D2631" s="83" t="s">
        <v>2346</v>
      </c>
      <c r="E2631" s="84">
        <v>2</v>
      </c>
      <c r="F2631" s="84">
        <v>1</v>
      </c>
      <c r="G2631" s="84" t="s">
        <v>6213</v>
      </c>
      <c r="H2631" s="84" t="s">
        <v>6213</v>
      </c>
      <c r="I2631" s="84">
        <v>1</v>
      </c>
      <c r="J2631" s="85" t="s">
        <v>6213</v>
      </c>
      <c r="K2631" s="84" t="s">
        <v>4218</v>
      </c>
      <c r="L2631" s="84">
        <v>3</v>
      </c>
      <c r="M2631" s="84">
        <v>1</v>
      </c>
      <c r="N2631" s="85" t="s">
        <v>4218</v>
      </c>
      <c r="O2631" s="86"/>
    </row>
    <row r="2632" spans="1:15" ht="17">
      <c r="A2632" s="276"/>
      <c r="B2632" s="276"/>
      <c r="C2632" s="279"/>
      <c r="D2632" s="83" t="s">
        <v>6459</v>
      </c>
      <c r="E2632" s="84">
        <v>1</v>
      </c>
      <c r="F2632" s="84" t="s">
        <v>6213</v>
      </c>
      <c r="G2632" s="84">
        <v>2</v>
      </c>
      <c r="H2632" s="84" t="s">
        <v>6213</v>
      </c>
      <c r="I2632" s="84" t="s">
        <v>6213</v>
      </c>
      <c r="J2632" s="85" t="s">
        <v>6213</v>
      </c>
      <c r="K2632" s="84">
        <v>1</v>
      </c>
      <c r="L2632" s="84">
        <v>1</v>
      </c>
      <c r="M2632" s="84" t="s">
        <v>4218</v>
      </c>
      <c r="N2632" s="85">
        <v>1</v>
      </c>
      <c r="O2632" s="86"/>
    </row>
    <row r="2633" spans="1:15" ht="19">
      <c r="A2633" s="276"/>
      <c r="B2633" s="276"/>
      <c r="C2633" s="279"/>
      <c r="D2633" s="83" t="s">
        <v>7442</v>
      </c>
      <c r="E2633" s="84">
        <v>3</v>
      </c>
      <c r="F2633" s="84">
        <v>7</v>
      </c>
      <c r="G2633" s="84" t="s">
        <v>6213</v>
      </c>
      <c r="H2633" s="84" t="s">
        <v>6213</v>
      </c>
      <c r="I2633" s="84" t="s">
        <v>6213</v>
      </c>
      <c r="J2633" s="85" t="s">
        <v>6213</v>
      </c>
      <c r="K2633" s="84">
        <v>6</v>
      </c>
      <c r="L2633" s="84" t="s">
        <v>4218</v>
      </c>
      <c r="M2633" s="84">
        <v>2</v>
      </c>
      <c r="N2633" s="85">
        <v>1</v>
      </c>
      <c r="O2633" s="86"/>
    </row>
    <row r="2634" spans="1:15" ht="17">
      <c r="A2634" s="276"/>
      <c r="B2634" s="276"/>
      <c r="C2634" s="279"/>
      <c r="D2634" s="83" t="s">
        <v>2835</v>
      </c>
      <c r="E2634" s="84" t="s">
        <v>6213</v>
      </c>
      <c r="F2634" s="84">
        <v>2</v>
      </c>
      <c r="G2634" s="84" t="s">
        <v>6213</v>
      </c>
      <c r="H2634" s="84" t="s">
        <v>6213</v>
      </c>
      <c r="I2634" s="84" t="s">
        <v>6213</v>
      </c>
      <c r="J2634" s="85" t="s">
        <v>6213</v>
      </c>
      <c r="K2634" s="84">
        <v>1</v>
      </c>
      <c r="L2634" s="84">
        <v>1</v>
      </c>
      <c r="M2634" s="84" t="s">
        <v>4218</v>
      </c>
      <c r="N2634" s="85" t="s">
        <v>4218</v>
      </c>
      <c r="O2634" s="86"/>
    </row>
    <row r="2635" spans="1:15" ht="17">
      <c r="A2635" s="276"/>
      <c r="B2635" s="276"/>
      <c r="C2635" s="279"/>
      <c r="D2635" s="83" t="s">
        <v>3148</v>
      </c>
      <c r="E2635" s="84">
        <v>4</v>
      </c>
      <c r="F2635" s="84">
        <v>2</v>
      </c>
      <c r="G2635" s="84" t="s">
        <v>6213</v>
      </c>
      <c r="H2635" s="84" t="s">
        <v>6213</v>
      </c>
      <c r="I2635" s="84" t="s">
        <v>6213</v>
      </c>
      <c r="J2635" s="85" t="s">
        <v>6213</v>
      </c>
      <c r="K2635" s="84" t="s">
        <v>4218</v>
      </c>
      <c r="L2635" s="84">
        <v>3</v>
      </c>
      <c r="M2635" s="84">
        <v>2</v>
      </c>
      <c r="N2635" s="85">
        <v>1</v>
      </c>
      <c r="O2635" s="86"/>
    </row>
    <row r="2636" spans="1:15" ht="17">
      <c r="A2636" s="276"/>
      <c r="B2636" s="276"/>
      <c r="C2636" s="279"/>
      <c r="D2636" s="83" t="s">
        <v>6782</v>
      </c>
      <c r="E2636" s="84">
        <v>1</v>
      </c>
      <c r="F2636" s="84">
        <v>1</v>
      </c>
      <c r="G2636" s="84" t="s">
        <v>6213</v>
      </c>
      <c r="H2636" s="84" t="s">
        <v>6213</v>
      </c>
      <c r="I2636" s="84" t="s">
        <v>6213</v>
      </c>
      <c r="J2636" s="85">
        <v>1</v>
      </c>
      <c r="K2636" s="84" t="s">
        <v>4218</v>
      </c>
      <c r="L2636" s="84">
        <v>1</v>
      </c>
      <c r="M2636" s="84">
        <v>2</v>
      </c>
      <c r="N2636" s="85" t="s">
        <v>4218</v>
      </c>
      <c r="O2636" s="86"/>
    </row>
    <row r="2637" spans="1:15" ht="17">
      <c r="A2637" s="276"/>
      <c r="B2637" s="276"/>
      <c r="C2637" s="279"/>
      <c r="D2637" s="83" t="s">
        <v>6771</v>
      </c>
      <c r="E2637" s="84">
        <v>1</v>
      </c>
      <c r="F2637" s="84">
        <v>1</v>
      </c>
      <c r="G2637" s="84" t="s">
        <v>6213</v>
      </c>
      <c r="H2637" s="84" t="s">
        <v>6213</v>
      </c>
      <c r="I2637" s="84" t="s">
        <v>6213</v>
      </c>
      <c r="J2637" s="85" t="s">
        <v>6213</v>
      </c>
      <c r="K2637" s="84">
        <v>2</v>
      </c>
      <c r="L2637" s="84" t="s">
        <v>4218</v>
      </c>
      <c r="M2637" s="84" t="s">
        <v>4218</v>
      </c>
      <c r="N2637" s="85" t="s">
        <v>4218</v>
      </c>
      <c r="O2637" s="86"/>
    </row>
    <row r="2638" spans="1:15" ht="17">
      <c r="A2638" s="276"/>
      <c r="B2638" s="276"/>
      <c r="C2638" s="279"/>
      <c r="D2638" s="83" t="s">
        <v>3720</v>
      </c>
      <c r="E2638" s="84" t="s">
        <v>6213</v>
      </c>
      <c r="F2638" s="84" t="s">
        <v>6213</v>
      </c>
      <c r="G2638" s="84">
        <v>1</v>
      </c>
      <c r="H2638" s="84" t="s">
        <v>6213</v>
      </c>
      <c r="I2638" s="84" t="s">
        <v>6213</v>
      </c>
      <c r="J2638" s="85" t="s">
        <v>6213</v>
      </c>
      <c r="K2638" s="84" t="s">
        <v>4218</v>
      </c>
      <c r="L2638" s="84" t="s">
        <v>4218</v>
      </c>
      <c r="M2638" s="84">
        <v>1</v>
      </c>
      <c r="N2638" s="85" t="s">
        <v>4218</v>
      </c>
      <c r="O2638" s="86"/>
    </row>
    <row r="2639" spans="1:15" ht="17">
      <c r="A2639" s="276"/>
      <c r="B2639" s="276"/>
      <c r="C2639" s="279"/>
      <c r="D2639" s="83" t="s">
        <v>2749</v>
      </c>
      <c r="E2639" s="84">
        <v>5</v>
      </c>
      <c r="F2639" s="84" t="s">
        <v>6213</v>
      </c>
      <c r="G2639" s="84" t="s">
        <v>6213</v>
      </c>
      <c r="H2639" s="84" t="s">
        <v>6213</v>
      </c>
      <c r="I2639" s="84" t="s">
        <v>6213</v>
      </c>
      <c r="J2639" s="85" t="s">
        <v>6213</v>
      </c>
      <c r="K2639" s="84" t="s">
        <v>4218</v>
      </c>
      <c r="L2639" s="84">
        <v>2</v>
      </c>
      <c r="M2639" s="84">
        <v>3</v>
      </c>
      <c r="N2639" s="85" t="s">
        <v>4218</v>
      </c>
      <c r="O2639" s="86"/>
    </row>
    <row r="2640" spans="1:15" ht="17">
      <c r="A2640" s="276"/>
      <c r="B2640" s="276"/>
      <c r="C2640" s="279"/>
      <c r="D2640" s="83" t="s">
        <v>3520</v>
      </c>
      <c r="E2640" s="84">
        <v>3</v>
      </c>
      <c r="F2640" s="84" t="s">
        <v>6213</v>
      </c>
      <c r="G2640" s="84" t="s">
        <v>6213</v>
      </c>
      <c r="H2640" s="84" t="s">
        <v>6213</v>
      </c>
      <c r="I2640" s="84" t="s">
        <v>6213</v>
      </c>
      <c r="J2640" s="85" t="s">
        <v>6213</v>
      </c>
      <c r="K2640" s="84" t="s">
        <v>4218</v>
      </c>
      <c r="L2640" s="84">
        <v>2</v>
      </c>
      <c r="M2640" s="84">
        <v>1</v>
      </c>
      <c r="N2640" s="85" t="s">
        <v>4218</v>
      </c>
      <c r="O2640" s="86"/>
    </row>
    <row r="2641" spans="1:15" ht="19">
      <c r="A2641" s="276"/>
      <c r="B2641" s="276"/>
      <c r="C2641" s="279"/>
      <c r="D2641" s="83" t="s">
        <v>7443</v>
      </c>
      <c r="E2641" s="84">
        <v>3</v>
      </c>
      <c r="F2641" s="84">
        <v>1</v>
      </c>
      <c r="G2641" s="84" t="s">
        <v>6213</v>
      </c>
      <c r="H2641" s="84" t="s">
        <v>6213</v>
      </c>
      <c r="I2641" s="84" t="s">
        <v>6213</v>
      </c>
      <c r="J2641" s="85" t="s">
        <v>6213</v>
      </c>
      <c r="K2641" s="84">
        <v>1</v>
      </c>
      <c r="L2641" s="84">
        <v>2</v>
      </c>
      <c r="M2641" s="84">
        <v>0</v>
      </c>
      <c r="N2641" s="85">
        <v>0</v>
      </c>
      <c r="O2641" s="86"/>
    </row>
    <row r="2642" spans="1:15" ht="17">
      <c r="A2642" s="276"/>
      <c r="B2642" s="276"/>
      <c r="C2642" s="279"/>
      <c r="D2642" s="83" t="s">
        <v>6927</v>
      </c>
      <c r="E2642" s="84">
        <v>1</v>
      </c>
      <c r="F2642" s="84" t="s">
        <v>6213</v>
      </c>
      <c r="G2642" s="84">
        <v>1</v>
      </c>
      <c r="H2642" s="84" t="s">
        <v>6213</v>
      </c>
      <c r="I2642" s="84" t="s">
        <v>6213</v>
      </c>
      <c r="J2642" s="85" t="s">
        <v>6213</v>
      </c>
      <c r="K2642" s="84">
        <v>2</v>
      </c>
      <c r="L2642" s="84" t="s">
        <v>4218</v>
      </c>
      <c r="M2642" s="84" t="s">
        <v>4218</v>
      </c>
      <c r="N2642" s="85" t="s">
        <v>4218</v>
      </c>
      <c r="O2642" s="86"/>
    </row>
    <row r="2643" spans="1:15" ht="17">
      <c r="A2643" s="276"/>
      <c r="B2643" s="276"/>
      <c r="C2643" s="279"/>
      <c r="D2643" s="83" t="s">
        <v>6838</v>
      </c>
      <c r="E2643" s="84">
        <v>1</v>
      </c>
      <c r="F2643" s="84" t="s">
        <v>6213</v>
      </c>
      <c r="G2643" s="84" t="s">
        <v>6213</v>
      </c>
      <c r="H2643" s="84" t="s">
        <v>6213</v>
      </c>
      <c r="I2643" s="84" t="s">
        <v>6213</v>
      </c>
      <c r="J2643" s="85" t="s">
        <v>6213</v>
      </c>
      <c r="K2643" s="84" t="s">
        <v>4218</v>
      </c>
      <c r="L2643" s="84">
        <v>1</v>
      </c>
      <c r="M2643" s="84" t="s">
        <v>4218</v>
      </c>
      <c r="N2643" s="85" t="s">
        <v>4218</v>
      </c>
      <c r="O2643" s="86"/>
    </row>
    <row r="2644" spans="1:15" ht="17">
      <c r="A2644" s="276"/>
      <c r="B2644" s="276"/>
      <c r="C2644" s="279"/>
      <c r="D2644" s="83" t="s">
        <v>5434</v>
      </c>
      <c r="E2644" s="84" t="s">
        <v>6213</v>
      </c>
      <c r="F2644" s="84" t="s">
        <v>6213</v>
      </c>
      <c r="G2644" s="84">
        <v>1</v>
      </c>
      <c r="H2644" s="84" t="s">
        <v>6213</v>
      </c>
      <c r="I2644" s="84" t="s">
        <v>6213</v>
      </c>
      <c r="J2644" s="85">
        <v>1</v>
      </c>
      <c r="K2644" s="84" t="s">
        <v>4218</v>
      </c>
      <c r="L2644" s="84" t="s">
        <v>4218</v>
      </c>
      <c r="M2644" s="84">
        <v>2</v>
      </c>
      <c r="N2644" s="85" t="s">
        <v>4218</v>
      </c>
      <c r="O2644" s="86"/>
    </row>
    <row r="2645" spans="1:15" ht="19">
      <c r="A2645" s="276"/>
      <c r="B2645" s="276"/>
      <c r="C2645" s="279"/>
      <c r="D2645" s="83" t="s">
        <v>7444</v>
      </c>
      <c r="E2645" s="84">
        <v>4</v>
      </c>
      <c r="F2645" s="84">
        <v>1</v>
      </c>
      <c r="G2645" s="84">
        <v>1</v>
      </c>
      <c r="H2645" s="84" t="s">
        <v>6213</v>
      </c>
      <c r="I2645" s="84" t="s">
        <v>6213</v>
      </c>
      <c r="J2645" s="85" t="s">
        <v>6213</v>
      </c>
      <c r="K2645" s="84" t="s">
        <v>4218</v>
      </c>
      <c r="L2645" s="84">
        <v>3</v>
      </c>
      <c r="M2645" s="84">
        <v>2</v>
      </c>
      <c r="N2645" s="85" t="s">
        <v>4218</v>
      </c>
      <c r="O2645" s="86"/>
    </row>
    <row r="2646" spans="1:15" ht="17">
      <c r="A2646" s="276"/>
      <c r="B2646" s="276"/>
      <c r="C2646" s="279"/>
      <c r="D2646" s="83" t="s">
        <v>3923</v>
      </c>
      <c r="E2646" s="84" t="s">
        <v>6213</v>
      </c>
      <c r="F2646" s="84" t="s">
        <v>6213</v>
      </c>
      <c r="G2646" s="84" t="s">
        <v>6213</v>
      </c>
      <c r="H2646" s="84" t="s">
        <v>6213</v>
      </c>
      <c r="I2646" s="84" t="s">
        <v>6213</v>
      </c>
      <c r="J2646" s="85">
        <v>3</v>
      </c>
      <c r="K2646" s="84">
        <v>1</v>
      </c>
      <c r="L2646" s="84">
        <v>1</v>
      </c>
      <c r="M2646" s="84" t="s">
        <v>4218</v>
      </c>
      <c r="N2646" s="85">
        <v>1</v>
      </c>
      <c r="O2646" s="86"/>
    </row>
    <row r="2647" spans="1:15" ht="17">
      <c r="A2647" s="276"/>
      <c r="B2647" s="276"/>
      <c r="C2647" s="279"/>
      <c r="D2647" s="83" t="s">
        <v>6928</v>
      </c>
      <c r="E2647" s="84">
        <v>5</v>
      </c>
      <c r="F2647" s="84">
        <v>1</v>
      </c>
      <c r="G2647" s="84">
        <v>2</v>
      </c>
      <c r="H2647" s="84" t="s">
        <v>6213</v>
      </c>
      <c r="I2647" s="84" t="s">
        <v>6213</v>
      </c>
      <c r="J2647" s="85" t="s">
        <v>6213</v>
      </c>
      <c r="K2647" s="84">
        <v>1</v>
      </c>
      <c r="L2647" s="84">
        <v>3</v>
      </c>
      <c r="M2647" s="84">
        <v>3</v>
      </c>
      <c r="N2647" s="85">
        <v>1</v>
      </c>
      <c r="O2647" s="86"/>
    </row>
    <row r="2648" spans="1:15" ht="17">
      <c r="A2648" s="276"/>
      <c r="B2648" s="276"/>
      <c r="C2648" s="279"/>
      <c r="D2648" s="83" t="s">
        <v>2957</v>
      </c>
      <c r="E2648" s="84">
        <v>2</v>
      </c>
      <c r="F2648" s="84">
        <v>2</v>
      </c>
      <c r="G2648" s="84" t="s">
        <v>6213</v>
      </c>
      <c r="H2648" s="84" t="s">
        <v>6213</v>
      </c>
      <c r="I2648" s="84" t="s">
        <v>6213</v>
      </c>
      <c r="J2648" s="85">
        <v>1</v>
      </c>
      <c r="K2648" s="84">
        <v>1</v>
      </c>
      <c r="L2648" s="84">
        <v>2</v>
      </c>
      <c r="M2648" s="84">
        <v>2</v>
      </c>
      <c r="N2648" s="85" t="s">
        <v>4218</v>
      </c>
      <c r="O2648" s="86"/>
    </row>
    <row r="2649" spans="1:15" ht="17">
      <c r="A2649" s="276"/>
      <c r="B2649" s="276"/>
      <c r="C2649" s="279"/>
      <c r="D2649" s="83" t="s">
        <v>2389</v>
      </c>
      <c r="E2649" s="84">
        <v>4</v>
      </c>
      <c r="F2649" s="84">
        <v>4</v>
      </c>
      <c r="G2649" s="84" t="s">
        <v>6213</v>
      </c>
      <c r="H2649" s="84" t="s">
        <v>6213</v>
      </c>
      <c r="I2649" s="84" t="s">
        <v>6213</v>
      </c>
      <c r="J2649" s="85" t="s">
        <v>6213</v>
      </c>
      <c r="K2649" s="84" t="s">
        <v>4218</v>
      </c>
      <c r="L2649" s="84">
        <v>4</v>
      </c>
      <c r="M2649" s="84">
        <v>4</v>
      </c>
      <c r="N2649" s="85" t="s">
        <v>4218</v>
      </c>
      <c r="O2649" s="86"/>
    </row>
    <row r="2650" spans="1:15" ht="17">
      <c r="A2650" s="276"/>
      <c r="B2650" s="276"/>
      <c r="C2650" s="280"/>
      <c r="D2650" s="83" t="s">
        <v>131</v>
      </c>
      <c r="E2650" s="84">
        <v>2</v>
      </c>
      <c r="F2650" s="84" t="s">
        <v>6213</v>
      </c>
      <c r="G2650" s="84">
        <v>1</v>
      </c>
      <c r="H2650" s="84" t="s">
        <v>6213</v>
      </c>
      <c r="I2650" s="84" t="s">
        <v>6213</v>
      </c>
      <c r="J2650" s="85" t="s">
        <v>6213</v>
      </c>
      <c r="K2650" s="84" t="s">
        <v>4218</v>
      </c>
      <c r="L2650" s="84">
        <v>1</v>
      </c>
      <c r="M2650" s="84">
        <v>1</v>
      </c>
      <c r="N2650" s="85">
        <v>1</v>
      </c>
      <c r="O2650" s="86"/>
    </row>
    <row r="2651" spans="1:15" ht="17">
      <c r="A2651" s="276"/>
      <c r="B2651" s="276"/>
      <c r="C2651" s="83" t="s">
        <v>6203</v>
      </c>
      <c r="D2651" s="83"/>
      <c r="E2651" s="84">
        <v>2</v>
      </c>
      <c r="F2651" s="84">
        <v>1</v>
      </c>
      <c r="G2651" s="84" t="s">
        <v>6213</v>
      </c>
      <c r="H2651" s="84" t="s">
        <v>6213</v>
      </c>
      <c r="I2651" s="84" t="s">
        <v>6213</v>
      </c>
      <c r="J2651" s="85" t="s">
        <v>6213</v>
      </c>
      <c r="K2651" s="84">
        <v>0</v>
      </c>
      <c r="L2651" s="84">
        <v>1</v>
      </c>
      <c r="M2651" s="84">
        <v>1</v>
      </c>
      <c r="N2651" s="85">
        <v>1</v>
      </c>
      <c r="O2651" s="86"/>
    </row>
    <row r="2652" spans="1:15" ht="17">
      <c r="A2652" s="277"/>
      <c r="B2652" s="277"/>
      <c r="C2652" s="83" t="s">
        <v>6205</v>
      </c>
      <c r="D2652" s="83"/>
      <c r="E2652" s="84">
        <v>1</v>
      </c>
      <c r="F2652" s="84" t="s">
        <v>6213</v>
      </c>
      <c r="G2652" s="84" t="s">
        <v>6213</v>
      </c>
      <c r="H2652" s="84" t="s">
        <v>6213</v>
      </c>
      <c r="I2652" s="84" t="s">
        <v>6213</v>
      </c>
      <c r="J2652" s="85" t="s">
        <v>6213</v>
      </c>
      <c r="K2652" s="90">
        <v>1</v>
      </c>
      <c r="L2652" s="91">
        <v>0</v>
      </c>
      <c r="M2652" s="91">
        <v>0</v>
      </c>
      <c r="N2652" s="92">
        <v>0</v>
      </c>
      <c r="O2652" s="86"/>
    </row>
    <row r="2653" spans="1:15" ht="19">
      <c r="A2653" s="281" t="s">
        <v>7445</v>
      </c>
      <c r="B2653" s="281"/>
      <c r="C2653" s="281"/>
      <c r="D2653" s="281"/>
      <c r="E2653" s="281"/>
      <c r="F2653" s="281"/>
      <c r="G2653" s="281"/>
      <c r="H2653" s="281"/>
      <c r="I2653" s="281"/>
      <c r="J2653" s="281"/>
      <c r="K2653" s="281"/>
      <c r="L2653" s="281"/>
      <c r="M2653" s="281"/>
      <c r="N2653" s="281"/>
      <c r="O2653" s="281"/>
    </row>
    <row r="2654" spans="1:15" ht="19">
      <c r="A2654" s="105" t="s">
        <v>7446</v>
      </c>
      <c r="B2654" s="106"/>
      <c r="C2654" s="107"/>
      <c r="D2654" s="105"/>
      <c r="E2654" s="105" t="s">
        <v>4218</v>
      </c>
      <c r="F2654" s="105"/>
      <c r="G2654" s="105"/>
      <c r="H2654" s="105"/>
      <c r="I2654" s="105"/>
      <c r="J2654" s="105"/>
      <c r="K2654" s="64"/>
      <c r="L2654" s="64"/>
      <c r="M2654" s="64"/>
      <c r="N2654" s="64"/>
      <c r="O2654" s="64"/>
    </row>
    <row r="2655" spans="1:15" ht="19">
      <c r="A2655" s="105" t="s">
        <v>7447</v>
      </c>
      <c r="B2655" s="106"/>
      <c r="C2655" s="107"/>
      <c r="D2655" s="64"/>
      <c r="E2655" s="64"/>
      <c r="F2655" s="64"/>
      <c r="G2655" s="64"/>
      <c r="H2655" s="64"/>
      <c r="I2655" s="64"/>
      <c r="J2655" s="64"/>
      <c r="K2655" s="64"/>
      <c r="L2655" s="64"/>
      <c r="M2655" s="64"/>
      <c r="N2655" s="64"/>
      <c r="O2655" s="64"/>
    </row>
  </sheetData>
  <mergeCells count="481">
    <mergeCell ref="E6:J6"/>
    <mergeCell ref="K6:N6"/>
    <mergeCell ref="A8:A28"/>
    <mergeCell ref="B8:D8"/>
    <mergeCell ref="B9:B20"/>
    <mergeCell ref="C9:D9"/>
    <mergeCell ref="B21:B23"/>
    <mergeCell ref="C21:D21"/>
    <mergeCell ref="B24:B28"/>
    <mergeCell ref="C24:D24"/>
    <mergeCell ref="A29:A34"/>
    <mergeCell ref="B29:D29"/>
    <mergeCell ref="B30:B34"/>
    <mergeCell ref="C30:D30"/>
    <mergeCell ref="A35:A62"/>
    <mergeCell ref="B35:D35"/>
    <mergeCell ref="B36:B57"/>
    <mergeCell ref="C36:D36"/>
    <mergeCell ref="B58:B62"/>
    <mergeCell ref="C58:D58"/>
    <mergeCell ref="A75:A324"/>
    <mergeCell ref="B76:B278"/>
    <mergeCell ref="B279:B285"/>
    <mergeCell ref="C283:C285"/>
    <mergeCell ref="B286:B309"/>
    <mergeCell ref="B310:B315"/>
    <mergeCell ref="B316:B324"/>
    <mergeCell ref="C322:C323"/>
    <mergeCell ref="A63:A74"/>
    <mergeCell ref="B63:D63"/>
    <mergeCell ref="B64:B70"/>
    <mergeCell ref="C64:D64"/>
    <mergeCell ref="B71:B72"/>
    <mergeCell ref="B73:B74"/>
    <mergeCell ref="A325:A395"/>
    <mergeCell ref="B325:D325"/>
    <mergeCell ref="B326:B372"/>
    <mergeCell ref="C326:D326"/>
    <mergeCell ref="B373:B374"/>
    <mergeCell ref="C373:D373"/>
    <mergeCell ref="B375:B385"/>
    <mergeCell ref="C375:D375"/>
    <mergeCell ref="B386:B395"/>
    <mergeCell ref="C386:D386"/>
    <mergeCell ref="A396:A437"/>
    <mergeCell ref="B397:B432"/>
    <mergeCell ref="B433:B435"/>
    <mergeCell ref="B436:B437"/>
    <mergeCell ref="A438:A449"/>
    <mergeCell ref="B438:D438"/>
    <mergeCell ref="B439:B442"/>
    <mergeCell ref="C439:D439"/>
    <mergeCell ref="B443:B444"/>
    <mergeCell ref="C443:D443"/>
    <mergeCell ref="B445:B446"/>
    <mergeCell ref="C445:D445"/>
    <mergeCell ref="B447:B449"/>
    <mergeCell ref="C447:D447"/>
    <mergeCell ref="C448:C449"/>
    <mergeCell ref="A450:A454"/>
    <mergeCell ref="B450:D450"/>
    <mergeCell ref="B451:B452"/>
    <mergeCell ref="C451:D451"/>
    <mergeCell ref="B453:B454"/>
    <mergeCell ref="C453:D453"/>
    <mergeCell ref="A455:A513"/>
    <mergeCell ref="B455:D455"/>
    <mergeCell ref="B456:B492"/>
    <mergeCell ref="C456:D456"/>
    <mergeCell ref="B493:B495"/>
    <mergeCell ref="C493:D493"/>
    <mergeCell ref="B496:B511"/>
    <mergeCell ref="C496:D496"/>
    <mergeCell ref="B512:B513"/>
    <mergeCell ref="C577:D577"/>
    <mergeCell ref="B586:B587"/>
    <mergeCell ref="C586:D586"/>
    <mergeCell ref="A588:A590"/>
    <mergeCell ref="B588:D588"/>
    <mergeCell ref="B589:B590"/>
    <mergeCell ref="C589:D589"/>
    <mergeCell ref="C512:D512"/>
    <mergeCell ref="A514:A587"/>
    <mergeCell ref="B514:D514"/>
    <mergeCell ref="B515:B549"/>
    <mergeCell ref="C515:D515"/>
    <mergeCell ref="B550:B552"/>
    <mergeCell ref="C550:D550"/>
    <mergeCell ref="B553:B576"/>
    <mergeCell ref="C553:D553"/>
    <mergeCell ref="B577:B585"/>
    <mergeCell ref="A610:A639"/>
    <mergeCell ref="B610:D610"/>
    <mergeCell ref="B611:B633"/>
    <mergeCell ref="C611:D611"/>
    <mergeCell ref="B634:B637"/>
    <mergeCell ref="C634:D634"/>
    <mergeCell ref="B638:B639"/>
    <mergeCell ref="C638:D638"/>
    <mergeCell ref="A591:A609"/>
    <mergeCell ref="B591:D591"/>
    <mergeCell ref="B592:B602"/>
    <mergeCell ref="C592:D592"/>
    <mergeCell ref="B603:B604"/>
    <mergeCell ref="C603:D603"/>
    <mergeCell ref="B605:B609"/>
    <mergeCell ref="C605:D605"/>
    <mergeCell ref="A700:A713"/>
    <mergeCell ref="B700:D700"/>
    <mergeCell ref="B701:B709"/>
    <mergeCell ref="C701:D701"/>
    <mergeCell ref="B710:B711"/>
    <mergeCell ref="C710:D710"/>
    <mergeCell ref="B712:B713"/>
    <mergeCell ref="C712:D712"/>
    <mergeCell ref="A640:A699"/>
    <mergeCell ref="B641:B681"/>
    <mergeCell ref="B682:B684"/>
    <mergeCell ref="B685:B692"/>
    <mergeCell ref="B693:B695"/>
    <mergeCell ref="B696:B697"/>
    <mergeCell ref="B698:B699"/>
    <mergeCell ref="B777:B778"/>
    <mergeCell ref="C777:D777"/>
    <mergeCell ref="B779:B780"/>
    <mergeCell ref="C779:D779"/>
    <mergeCell ref="B781:B782"/>
    <mergeCell ref="C781:D781"/>
    <mergeCell ref="A714:A782"/>
    <mergeCell ref="B714:D714"/>
    <mergeCell ref="B715:B750"/>
    <mergeCell ref="C715:D715"/>
    <mergeCell ref="B751:B754"/>
    <mergeCell ref="C751:D751"/>
    <mergeCell ref="B755:B761"/>
    <mergeCell ref="C755:D755"/>
    <mergeCell ref="B762:B776"/>
    <mergeCell ref="C762:D762"/>
    <mergeCell ref="B850:B854"/>
    <mergeCell ref="C850:D850"/>
    <mergeCell ref="C851:C854"/>
    <mergeCell ref="B855:B856"/>
    <mergeCell ref="C855:D855"/>
    <mergeCell ref="A857:A878"/>
    <mergeCell ref="B857:D857"/>
    <mergeCell ref="B858:B868"/>
    <mergeCell ref="C858:D858"/>
    <mergeCell ref="B869:B875"/>
    <mergeCell ref="A783:A856"/>
    <mergeCell ref="B783:D783"/>
    <mergeCell ref="B784:B822"/>
    <mergeCell ref="C784:D784"/>
    <mergeCell ref="B823:B826"/>
    <mergeCell ref="C823:D823"/>
    <mergeCell ref="B827:B835"/>
    <mergeCell ref="C827:D827"/>
    <mergeCell ref="B836:B849"/>
    <mergeCell ref="C836:D836"/>
    <mergeCell ref="C869:D869"/>
    <mergeCell ref="B876:B878"/>
    <mergeCell ref="C876:D876"/>
    <mergeCell ref="A879:A906"/>
    <mergeCell ref="B879:D879"/>
    <mergeCell ref="B880:B900"/>
    <mergeCell ref="C880:D880"/>
    <mergeCell ref="B901:B902"/>
    <mergeCell ref="C901:D901"/>
    <mergeCell ref="B903:B904"/>
    <mergeCell ref="C903:D903"/>
    <mergeCell ref="B905:B906"/>
    <mergeCell ref="C905:D905"/>
    <mergeCell ref="A907:A926"/>
    <mergeCell ref="B907:D907"/>
    <mergeCell ref="B908:B912"/>
    <mergeCell ref="C908:D908"/>
    <mergeCell ref="B913:B915"/>
    <mergeCell ref="C913:D913"/>
    <mergeCell ref="B916:B922"/>
    <mergeCell ref="C916:D916"/>
    <mergeCell ref="B923:B924"/>
    <mergeCell ref="C923:D923"/>
    <mergeCell ref="B925:B926"/>
    <mergeCell ref="C925:D925"/>
    <mergeCell ref="A927:A1025"/>
    <mergeCell ref="B927:D927"/>
    <mergeCell ref="B928:B1013"/>
    <mergeCell ref="C928:D928"/>
    <mergeCell ref="B1014:B1023"/>
    <mergeCell ref="C1014:D1014"/>
    <mergeCell ref="C1022:C1023"/>
    <mergeCell ref="B1024:B1025"/>
    <mergeCell ref="C1024:D1024"/>
    <mergeCell ref="A1026:A1201"/>
    <mergeCell ref="B1027:B1157"/>
    <mergeCell ref="B1158:B1163"/>
    <mergeCell ref="C1162:C1163"/>
    <mergeCell ref="B1164:B1177"/>
    <mergeCell ref="B1178:B1191"/>
    <mergeCell ref="B1192:B1196"/>
    <mergeCell ref="C1193:C1196"/>
    <mergeCell ref="B1197:B1198"/>
    <mergeCell ref="B1199:B1201"/>
    <mergeCell ref="A1202:A1268"/>
    <mergeCell ref="B1203:B1248"/>
    <mergeCell ref="B1249:B1250"/>
    <mergeCell ref="B1251:B1258"/>
    <mergeCell ref="B1259:B1266"/>
    <mergeCell ref="B1267:B1268"/>
    <mergeCell ref="A1284:A1325"/>
    <mergeCell ref="B1284:D1284"/>
    <mergeCell ref="B1285:B1315"/>
    <mergeCell ref="C1285:D1285"/>
    <mergeCell ref="B1316:B1319"/>
    <mergeCell ref="C1316:D1316"/>
    <mergeCell ref="B1320:B1325"/>
    <mergeCell ref="C1320:D1320"/>
    <mergeCell ref="A1269:A1283"/>
    <mergeCell ref="B1269:D1269"/>
    <mergeCell ref="B1270:B1278"/>
    <mergeCell ref="C1270:D1270"/>
    <mergeCell ref="B1279:B1281"/>
    <mergeCell ref="B1282:B1283"/>
    <mergeCell ref="C1282:D1282"/>
    <mergeCell ref="A1343:A1359"/>
    <mergeCell ref="B1343:D1343"/>
    <mergeCell ref="B1344:B1354"/>
    <mergeCell ref="C1344:D1344"/>
    <mergeCell ref="B1355:B1357"/>
    <mergeCell ref="C1355:D1355"/>
    <mergeCell ref="B1358:B1359"/>
    <mergeCell ref="C1358:D1358"/>
    <mergeCell ref="A1326:A1342"/>
    <mergeCell ref="B1326:D1326"/>
    <mergeCell ref="B1327:B1333"/>
    <mergeCell ref="C1327:D1327"/>
    <mergeCell ref="B1334:B1335"/>
    <mergeCell ref="C1334:D1334"/>
    <mergeCell ref="B1336:B1337"/>
    <mergeCell ref="C1336:D1336"/>
    <mergeCell ref="B1338:B1342"/>
    <mergeCell ref="C1338:D1338"/>
    <mergeCell ref="C1375:D1375"/>
    <mergeCell ref="B1377:B1378"/>
    <mergeCell ref="C1377:D1377"/>
    <mergeCell ref="A1379:A1397"/>
    <mergeCell ref="B1379:D1379"/>
    <mergeCell ref="B1380:B1394"/>
    <mergeCell ref="C1380:D1380"/>
    <mergeCell ref="B1395:B1397"/>
    <mergeCell ref="C1395:D1395"/>
    <mergeCell ref="A1360:A1378"/>
    <mergeCell ref="B1360:D1360"/>
    <mergeCell ref="B1361:B1366"/>
    <mergeCell ref="C1361:D1361"/>
    <mergeCell ref="B1367:B1369"/>
    <mergeCell ref="B1370:B1371"/>
    <mergeCell ref="C1370:D1370"/>
    <mergeCell ref="B1372:B1374"/>
    <mergeCell ref="C1372:D1372"/>
    <mergeCell ref="B1375:B1376"/>
    <mergeCell ref="A1586:A1597"/>
    <mergeCell ref="B1586:D1586"/>
    <mergeCell ref="B1587:B1592"/>
    <mergeCell ref="C1587:D1587"/>
    <mergeCell ref="B1593:B1595"/>
    <mergeCell ref="C1593:D1593"/>
    <mergeCell ref="B1596:B1597"/>
    <mergeCell ref="C1596:D1596"/>
    <mergeCell ref="A1398:A1585"/>
    <mergeCell ref="B1399:B1569"/>
    <mergeCell ref="B1570:B1577"/>
    <mergeCell ref="C1574:C1576"/>
    <mergeCell ref="B1578:B1580"/>
    <mergeCell ref="B1581:B1582"/>
    <mergeCell ref="B1583:B1585"/>
    <mergeCell ref="C1648:D1648"/>
    <mergeCell ref="B1650:B1678"/>
    <mergeCell ref="C1650:D1650"/>
    <mergeCell ref="C1651:C1678"/>
    <mergeCell ref="B1679:B1682"/>
    <mergeCell ref="C1679:D1679"/>
    <mergeCell ref="C1681:C1682"/>
    <mergeCell ref="A1598:A1682"/>
    <mergeCell ref="B1598:D1598"/>
    <mergeCell ref="B1599:B1634"/>
    <mergeCell ref="C1599:D1599"/>
    <mergeCell ref="B1635:B1639"/>
    <mergeCell ref="C1635:D1635"/>
    <mergeCell ref="C1637:C1639"/>
    <mergeCell ref="B1640:B1647"/>
    <mergeCell ref="C1640:D1640"/>
    <mergeCell ref="B1648:B1649"/>
    <mergeCell ref="B1751:B1753"/>
    <mergeCell ref="C1751:D1751"/>
    <mergeCell ref="A1754:A1771"/>
    <mergeCell ref="B1754:D1754"/>
    <mergeCell ref="B1755:B1763"/>
    <mergeCell ref="C1755:D1755"/>
    <mergeCell ref="B1764:B1765"/>
    <mergeCell ref="C1764:D1764"/>
    <mergeCell ref="B1766:B1768"/>
    <mergeCell ref="B1769:B1771"/>
    <mergeCell ref="A1683:A1753"/>
    <mergeCell ref="B1683:D1683"/>
    <mergeCell ref="B1684:B1726"/>
    <mergeCell ref="C1684:D1684"/>
    <mergeCell ref="B1727:B1728"/>
    <mergeCell ref="C1727:D1727"/>
    <mergeCell ref="B1729:B1741"/>
    <mergeCell ref="C1729:D1729"/>
    <mergeCell ref="B1742:B1750"/>
    <mergeCell ref="C1742:D1742"/>
    <mergeCell ref="C1769:D1769"/>
    <mergeCell ref="A1772:A1913"/>
    <mergeCell ref="B1772:D1772"/>
    <mergeCell ref="B1773:B1876"/>
    <mergeCell ref="C1773:D1773"/>
    <mergeCell ref="B1877:B1879"/>
    <mergeCell ref="C1877:D1877"/>
    <mergeCell ref="B1880:B1894"/>
    <mergeCell ref="C1880:D1880"/>
    <mergeCell ref="B1895:B1910"/>
    <mergeCell ref="C1895:D1895"/>
    <mergeCell ref="B1911:B1913"/>
    <mergeCell ref="C1911:D1911"/>
    <mergeCell ref="A1914:A1920"/>
    <mergeCell ref="B1914:D1914"/>
    <mergeCell ref="B1915:B1918"/>
    <mergeCell ref="C1915:D1915"/>
    <mergeCell ref="B1919:B1920"/>
    <mergeCell ref="C1919:D1919"/>
    <mergeCell ref="A2017:A2028"/>
    <mergeCell ref="B2017:D2017"/>
    <mergeCell ref="B2018:B2026"/>
    <mergeCell ref="C2018:D2018"/>
    <mergeCell ref="B2027:B2028"/>
    <mergeCell ref="C2027:D2027"/>
    <mergeCell ref="B1990:B1993"/>
    <mergeCell ref="C1990:D1990"/>
    <mergeCell ref="C1991:C1993"/>
    <mergeCell ref="A1994:A2016"/>
    <mergeCell ref="B1995:B2012"/>
    <mergeCell ref="B2013:B2016"/>
    <mergeCell ref="A1921:A1993"/>
    <mergeCell ref="B1921:D1921"/>
    <mergeCell ref="B1922:B1973"/>
    <mergeCell ref="C1922:D1922"/>
    <mergeCell ref="B1974:B1975"/>
    <mergeCell ref="C1974:D1974"/>
    <mergeCell ref="B1976:B1983"/>
    <mergeCell ref="C1976:D1976"/>
    <mergeCell ref="B1984:B1989"/>
    <mergeCell ref="C1984:D1984"/>
    <mergeCell ref="B2076:B2080"/>
    <mergeCell ref="C2076:D2076"/>
    <mergeCell ref="C2077:C2080"/>
    <mergeCell ref="A2081:A2098"/>
    <mergeCell ref="B2081:D2081"/>
    <mergeCell ref="B2082:B2091"/>
    <mergeCell ref="C2082:D2082"/>
    <mergeCell ref="B2092:B2096"/>
    <mergeCell ref="C2092:D2092"/>
    <mergeCell ref="B2097:B2098"/>
    <mergeCell ref="A2029:A2080"/>
    <mergeCell ref="B2029:D2029"/>
    <mergeCell ref="B2030:B2058"/>
    <mergeCell ref="C2030:D2030"/>
    <mergeCell ref="B2059:B2060"/>
    <mergeCell ref="C2059:D2059"/>
    <mergeCell ref="B2061:B2068"/>
    <mergeCell ref="C2061:D2061"/>
    <mergeCell ref="B2069:B2075"/>
    <mergeCell ref="C2069:D2069"/>
    <mergeCell ref="C2097:D2097"/>
    <mergeCell ref="A2099:A2132"/>
    <mergeCell ref="B2099:D2099"/>
    <mergeCell ref="B2100:B2119"/>
    <mergeCell ref="C2100:D2100"/>
    <mergeCell ref="B2120:B2121"/>
    <mergeCell ref="C2120:D2120"/>
    <mergeCell ref="B2122:B2129"/>
    <mergeCell ref="C2122:D2122"/>
    <mergeCell ref="B2130:B2132"/>
    <mergeCell ref="C2293:D2293"/>
    <mergeCell ref="C2130:D2130"/>
    <mergeCell ref="A2133:A2269"/>
    <mergeCell ref="B2134:B2240"/>
    <mergeCell ref="B2241:B2246"/>
    <mergeCell ref="C2244:C2246"/>
    <mergeCell ref="B2247:B2258"/>
    <mergeCell ref="B2259:B2266"/>
    <mergeCell ref="B2267:B2269"/>
    <mergeCell ref="C2268:C2269"/>
    <mergeCell ref="A2334:A2404"/>
    <mergeCell ref="B2334:D2334"/>
    <mergeCell ref="B2335:B2362"/>
    <mergeCell ref="C2335:D2335"/>
    <mergeCell ref="B2363:B2372"/>
    <mergeCell ref="B2295:B2296"/>
    <mergeCell ref="B2297:B2299"/>
    <mergeCell ref="C2297:D2297"/>
    <mergeCell ref="A2300:A2333"/>
    <mergeCell ref="B2300:D2300"/>
    <mergeCell ref="B2301:B2319"/>
    <mergeCell ref="C2301:D2301"/>
    <mergeCell ref="B2320:B2321"/>
    <mergeCell ref="C2320:D2320"/>
    <mergeCell ref="B2322:B2323"/>
    <mergeCell ref="A2270:A2299"/>
    <mergeCell ref="B2270:D2270"/>
    <mergeCell ref="B2271:B2286"/>
    <mergeCell ref="C2271:D2271"/>
    <mergeCell ref="B2287:B2288"/>
    <mergeCell ref="C2287:D2287"/>
    <mergeCell ref="B2289:B2292"/>
    <mergeCell ref="C2289:D2289"/>
    <mergeCell ref="B2293:B2294"/>
    <mergeCell ref="C2363:D2363"/>
    <mergeCell ref="B2373:B2393"/>
    <mergeCell ref="C2373:D2373"/>
    <mergeCell ref="B2394:B2398"/>
    <mergeCell ref="C2394:D2394"/>
    <mergeCell ref="B2399:B2404"/>
    <mergeCell ref="C2399:D2399"/>
    <mergeCell ref="C2400:C2404"/>
    <mergeCell ref="B2324:B2327"/>
    <mergeCell ref="C2324:D2324"/>
    <mergeCell ref="B2328:B2333"/>
    <mergeCell ref="C2328:D2328"/>
    <mergeCell ref="C2329:C2333"/>
    <mergeCell ref="A2405:A2503"/>
    <mergeCell ref="B2405:D2405"/>
    <mergeCell ref="B2406:B2479"/>
    <mergeCell ref="C2406:D2406"/>
    <mergeCell ref="B2480:B2482"/>
    <mergeCell ref="C2480:D2480"/>
    <mergeCell ref="B2483:B2494"/>
    <mergeCell ref="C2483:D2483"/>
    <mergeCell ref="B2495:B2499"/>
    <mergeCell ref="C2495:D2495"/>
    <mergeCell ref="B2500:B2501"/>
    <mergeCell ref="C2500:D2500"/>
    <mergeCell ref="B2502:B2503"/>
    <mergeCell ref="C2502:D2502"/>
    <mergeCell ref="B2504:D2504"/>
    <mergeCell ref="B2505:B2514"/>
    <mergeCell ref="C2505:D2505"/>
    <mergeCell ref="B2515:B2516"/>
    <mergeCell ref="C2515:D2515"/>
    <mergeCell ref="B2532:B2533"/>
    <mergeCell ref="C2532:D2532"/>
    <mergeCell ref="A2534:A2587"/>
    <mergeCell ref="B2534:D2534"/>
    <mergeCell ref="B2535:B2566"/>
    <mergeCell ref="C2535:D2535"/>
    <mergeCell ref="B2567:B2568"/>
    <mergeCell ref="C2567:D2567"/>
    <mergeCell ref="B2569:B2577"/>
    <mergeCell ref="C2569:D2569"/>
    <mergeCell ref="A2504:A2533"/>
    <mergeCell ref="B2517:B2523"/>
    <mergeCell ref="C2517:D2517"/>
    <mergeCell ref="B2524:B2528"/>
    <mergeCell ref="C2524:D2524"/>
    <mergeCell ref="B2529:B2531"/>
    <mergeCell ref="C2529:D2529"/>
    <mergeCell ref="C2530:C2531"/>
    <mergeCell ref="A2599:A2652"/>
    <mergeCell ref="B2599:B2652"/>
    <mergeCell ref="C2600:C2650"/>
    <mergeCell ref="A2653:O2653"/>
    <mergeCell ref="B2578:B2585"/>
    <mergeCell ref="C2578:D2578"/>
    <mergeCell ref="B2586:B2587"/>
    <mergeCell ref="C2586:D2586"/>
    <mergeCell ref="A2588:A2598"/>
    <mergeCell ref="B2588:D2588"/>
    <mergeCell ref="B2589:B2595"/>
    <mergeCell ref="C2589:D2589"/>
    <mergeCell ref="B2596:B2598"/>
    <mergeCell ref="C2596:D259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7BC55-3707-094B-A9C0-FBB6AB1C387E}">
  <sheetPr>
    <tabColor rgb="FF7030A0"/>
  </sheetPr>
  <dimension ref="A1:F60"/>
  <sheetViews>
    <sheetView workbookViewId="0">
      <selection activeCell="C10" sqref="C10:C60"/>
    </sheetView>
  </sheetViews>
  <sheetFormatPr baseColWidth="10" defaultRowHeight="16"/>
  <cols>
    <col min="2" max="6" width="11.1640625" bestFit="1" customWidth="1"/>
  </cols>
  <sheetData>
    <row r="1" spans="1:6">
      <c r="A1" s="302" t="s">
        <v>4224</v>
      </c>
      <c r="B1" s="302"/>
      <c r="C1" s="302"/>
      <c r="D1" s="302"/>
      <c r="E1" s="302"/>
      <c r="F1" s="302"/>
    </row>
    <row r="2" spans="1:6" ht="26" customHeight="1">
      <c r="A2" s="303" t="s">
        <v>4225</v>
      </c>
      <c r="B2" s="304"/>
      <c r="C2" s="304"/>
      <c r="D2" s="304"/>
      <c r="E2" s="304"/>
      <c r="F2" s="305"/>
    </row>
    <row r="3" spans="1:6" ht="23" customHeight="1">
      <c r="A3" s="306" t="s">
        <v>4226</v>
      </c>
      <c r="B3" s="308" t="s">
        <v>4227</v>
      </c>
      <c r="C3" s="310" t="s">
        <v>4228</v>
      </c>
      <c r="D3" s="311"/>
      <c r="E3" s="311"/>
      <c r="F3" s="312"/>
    </row>
    <row r="4" spans="1:6">
      <c r="A4" s="307"/>
      <c r="B4" s="309"/>
      <c r="C4" s="57">
        <v>2020</v>
      </c>
      <c r="D4" s="57">
        <v>2021</v>
      </c>
      <c r="E4" s="57">
        <v>2022</v>
      </c>
      <c r="F4" s="57">
        <v>2023</v>
      </c>
    </row>
    <row r="5" spans="1:6">
      <c r="A5" s="58" t="s">
        <v>4229</v>
      </c>
      <c r="B5" s="59">
        <v>331464948</v>
      </c>
      <c r="C5" s="59">
        <v>331526933</v>
      </c>
      <c r="D5" s="59">
        <v>332048977</v>
      </c>
      <c r="E5" s="59">
        <v>333271411</v>
      </c>
      <c r="F5" s="59">
        <v>334914895</v>
      </c>
    </row>
    <row r="6" spans="1:6">
      <c r="A6" s="60" t="s">
        <v>4230</v>
      </c>
      <c r="B6" s="61">
        <v>57614141</v>
      </c>
      <c r="C6" s="61">
        <v>57430477</v>
      </c>
      <c r="D6" s="61">
        <v>57243423</v>
      </c>
      <c r="E6" s="61">
        <v>57026847</v>
      </c>
      <c r="F6" s="61">
        <v>56983517</v>
      </c>
    </row>
    <row r="7" spans="1:6">
      <c r="A7" s="60" t="s">
        <v>4231</v>
      </c>
      <c r="B7" s="61">
        <v>68987296</v>
      </c>
      <c r="C7" s="61">
        <v>68969794</v>
      </c>
      <c r="D7" s="61">
        <v>68850246</v>
      </c>
      <c r="E7" s="61">
        <v>68783028</v>
      </c>
      <c r="F7" s="61">
        <v>68909283</v>
      </c>
    </row>
    <row r="8" spans="1:6">
      <c r="A8" s="60" t="s">
        <v>4232</v>
      </c>
      <c r="B8" s="61">
        <v>126268529</v>
      </c>
      <c r="C8" s="61">
        <v>126465281</v>
      </c>
      <c r="D8" s="61">
        <v>127353282</v>
      </c>
      <c r="E8" s="61">
        <v>128702030</v>
      </c>
      <c r="F8" s="61">
        <v>130125290</v>
      </c>
    </row>
    <row r="9" spans="1:6">
      <c r="A9" s="58" t="s">
        <v>4233</v>
      </c>
      <c r="B9" s="59">
        <v>78594982</v>
      </c>
      <c r="C9" s="59">
        <v>78661381</v>
      </c>
      <c r="D9" s="59">
        <v>78602026</v>
      </c>
      <c r="E9" s="59">
        <v>78759506</v>
      </c>
      <c r="F9" s="59">
        <v>78896805</v>
      </c>
    </row>
    <row r="10" spans="1:6">
      <c r="A10" s="55" t="s">
        <v>14</v>
      </c>
      <c r="B10" s="61">
        <v>5024294</v>
      </c>
      <c r="C10" s="61">
        <v>5031864</v>
      </c>
      <c r="D10" s="61">
        <v>5050380</v>
      </c>
      <c r="E10" s="61">
        <v>5073903</v>
      </c>
      <c r="F10" s="61">
        <v>5108468</v>
      </c>
    </row>
    <row r="11" spans="1:6">
      <c r="A11" s="56" t="s">
        <v>23</v>
      </c>
      <c r="B11" s="61">
        <v>733374</v>
      </c>
      <c r="C11" s="61">
        <v>732964</v>
      </c>
      <c r="D11" s="61">
        <v>734923</v>
      </c>
      <c r="E11" s="61">
        <v>733276</v>
      </c>
      <c r="F11" s="61">
        <v>733406</v>
      </c>
    </row>
    <row r="12" spans="1:6">
      <c r="A12" s="56" t="s">
        <v>35</v>
      </c>
      <c r="B12" s="61">
        <v>7157902</v>
      </c>
      <c r="C12" s="61">
        <v>7186683</v>
      </c>
      <c r="D12" s="61">
        <v>7272487</v>
      </c>
      <c r="E12" s="61">
        <v>7365684</v>
      </c>
      <c r="F12" s="61">
        <v>7431344</v>
      </c>
    </row>
    <row r="13" spans="1:6">
      <c r="A13" s="56" t="s">
        <v>39</v>
      </c>
      <c r="B13" s="61">
        <v>3011490</v>
      </c>
      <c r="C13" s="61">
        <v>3014348</v>
      </c>
      <c r="D13" s="61">
        <v>3028443</v>
      </c>
      <c r="E13" s="61">
        <v>3046404</v>
      </c>
      <c r="F13" s="61">
        <v>3067732</v>
      </c>
    </row>
    <row r="14" spans="1:6">
      <c r="A14" s="56" t="s">
        <v>40</v>
      </c>
      <c r="B14" s="61">
        <v>39538212</v>
      </c>
      <c r="C14" s="61">
        <v>39503200</v>
      </c>
      <c r="D14" s="61">
        <v>39145060</v>
      </c>
      <c r="E14" s="61">
        <v>39040616</v>
      </c>
      <c r="F14" s="61">
        <v>38965193</v>
      </c>
    </row>
    <row r="15" spans="1:6">
      <c r="A15" s="56" t="s">
        <v>45</v>
      </c>
      <c r="B15" s="61">
        <v>5773707</v>
      </c>
      <c r="C15" s="61">
        <v>5785219</v>
      </c>
      <c r="D15" s="61">
        <v>5811596</v>
      </c>
      <c r="E15" s="61">
        <v>5841039</v>
      </c>
      <c r="F15" s="61">
        <v>5877610</v>
      </c>
    </row>
    <row r="16" spans="1:6">
      <c r="A16" s="56" t="s">
        <v>46</v>
      </c>
      <c r="B16" s="61">
        <v>3605912</v>
      </c>
      <c r="C16" s="61">
        <v>3577586</v>
      </c>
      <c r="D16" s="61">
        <v>3603691</v>
      </c>
      <c r="E16" s="61">
        <v>3608706</v>
      </c>
      <c r="F16" s="61">
        <v>3617176</v>
      </c>
    </row>
    <row r="17" spans="1:6">
      <c r="A17" s="56" t="s">
        <v>49</v>
      </c>
      <c r="B17" s="61">
        <v>989946</v>
      </c>
      <c r="C17" s="61">
        <v>991862</v>
      </c>
      <c r="D17" s="61">
        <v>1004881</v>
      </c>
      <c r="E17" s="61">
        <v>1019459</v>
      </c>
      <c r="F17" s="61">
        <v>1031890</v>
      </c>
    </row>
    <row r="18" spans="1:6">
      <c r="A18" s="56" t="s">
        <v>55</v>
      </c>
      <c r="B18" s="61">
        <v>689548</v>
      </c>
      <c r="C18" s="61">
        <v>670839</v>
      </c>
      <c r="D18" s="61">
        <v>669037</v>
      </c>
      <c r="E18" s="61">
        <v>670949</v>
      </c>
      <c r="F18" s="61">
        <v>678972</v>
      </c>
    </row>
    <row r="19" spans="1:6">
      <c r="A19" s="56" t="s">
        <v>56</v>
      </c>
      <c r="B19" s="61">
        <v>21538216</v>
      </c>
      <c r="C19" s="61">
        <v>21591299</v>
      </c>
      <c r="D19" s="61">
        <v>21830708</v>
      </c>
      <c r="E19" s="61">
        <v>22245521</v>
      </c>
      <c r="F19" s="61">
        <v>22610726</v>
      </c>
    </row>
    <row r="20" spans="1:6">
      <c r="A20" s="56" t="s">
        <v>58</v>
      </c>
      <c r="B20" s="61">
        <v>10713771</v>
      </c>
      <c r="C20" s="61">
        <v>10732390</v>
      </c>
      <c r="D20" s="61">
        <v>10790385</v>
      </c>
      <c r="E20" s="61">
        <v>10913150</v>
      </c>
      <c r="F20" s="61">
        <v>11029227</v>
      </c>
    </row>
    <row r="21" spans="1:6">
      <c r="A21" s="56" t="s">
        <v>64</v>
      </c>
      <c r="B21" s="61">
        <v>1455274</v>
      </c>
      <c r="C21" s="61">
        <v>1451181</v>
      </c>
      <c r="D21" s="61">
        <v>1446745</v>
      </c>
      <c r="E21" s="61">
        <v>1439399</v>
      </c>
      <c r="F21" s="61">
        <v>1435138</v>
      </c>
    </row>
    <row r="22" spans="1:6">
      <c r="A22" s="56" t="s">
        <v>68</v>
      </c>
      <c r="B22" s="61">
        <v>1839117</v>
      </c>
      <c r="C22" s="61">
        <v>1849339</v>
      </c>
      <c r="D22" s="61">
        <v>1904537</v>
      </c>
      <c r="E22" s="61">
        <v>1938996</v>
      </c>
      <c r="F22" s="61">
        <v>1964726</v>
      </c>
    </row>
    <row r="23" spans="1:6">
      <c r="A23" s="56" t="s">
        <v>71</v>
      </c>
      <c r="B23" s="61">
        <v>12813469</v>
      </c>
      <c r="C23" s="61">
        <v>12790357</v>
      </c>
      <c r="D23" s="61">
        <v>12690341</v>
      </c>
      <c r="E23" s="61">
        <v>12582515</v>
      </c>
      <c r="F23" s="61">
        <v>12549689</v>
      </c>
    </row>
    <row r="24" spans="1:6">
      <c r="A24" s="56" t="s">
        <v>72</v>
      </c>
      <c r="B24" s="61">
        <v>6785442</v>
      </c>
      <c r="C24" s="61">
        <v>6789098</v>
      </c>
      <c r="D24" s="61">
        <v>6813798</v>
      </c>
      <c r="E24" s="61">
        <v>6832274</v>
      </c>
      <c r="F24" s="61">
        <v>6862199</v>
      </c>
    </row>
    <row r="25" spans="1:6">
      <c r="A25" s="56" t="s">
        <v>74</v>
      </c>
      <c r="B25" s="61">
        <v>3190427</v>
      </c>
      <c r="C25" s="61">
        <v>3190904</v>
      </c>
      <c r="D25" s="61">
        <v>3197944</v>
      </c>
      <c r="E25" s="61">
        <v>3199693</v>
      </c>
      <c r="F25" s="61">
        <v>3207004</v>
      </c>
    </row>
    <row r="26" spans="1:6">
      <c r="A26" s="56" t="s">
        <v>75</v>
      </c>
      <c r="B26" s="61">
        <v>2937835</v>
      </c>
      <c r="C26" s="61">
        <v>2938124</v>
      </c>
      <c r="D26" s="61">
        <v>2937946</v>
      </c>
      <c r="E26" s="61">
        <v>2936716</v>
      </c>
      <c r="F26" s="61">
        <v>2940546</v>
      </c>
    </row>
    <row r="27" spans="1:6">
      <c r="A27" s="56" t="s">
        <v>76</v>
      </c>
      <c r="B27" s="61">
        <v>4506297</v>
      </c>
      <c r="C27" s="61">
        <v>4508155</v>
      </c>
      <c r="D27" s="61">
        <v>4507600</v>
      </c>
      <c r="E27" s="61">
        <v>4511563</v>
      </c>
      <c r="F27" s="61">
        <v>4526154</v>
      </c>
    </row>
    <row r="28" spans="1:6">
      <c r="A28" s="56" t="s">
        <v>79</v>
      </c>
      <c r="B28" s="61">
        <v>4657785</v>
      </c>
      <c r="C28" s="61">
        <v>4652022</v>
      </c>
      <c r="D28" s="61">
        <v>4627047</v>
      </c>
      <c r="E28" s="61">
        <v>4588023</v>
      </c>
      <c r="F28" s="61">
        <v>4573749</v>
      </c>
    </row>
    <row r="29" spans="1:6">
      <c r="A29" s="56" t="s">
        <v>80</v>
      </c>
      <c r="B29" s="61">
        <v>1363177</v>
      </c>
      <c r="C29" s="61">
        <v>1364517</v>
      </c>
      <c r="D29" s="61">
        <v>1378787</v>
      </c>
      <c r="E29" s="61">
        <v>1389338</v>
      </c>
      <c r="F29" s="61">
        <v>1395722</v>
      </c>
    </row>
    <row r="30" spans="1:6">
      <c r="A30" s="56" t="s">
        <v>81</v>
      </c>
      <c r="B30" s="61">
        <v>6177253</v>
      </c>
      <c r="C30" s="61">
        <v>6173689</v>
      </c>
      <c r="D30" s="61">
        <v>6175045</v>
      </c>
      <c r="E30" s="61">
        <v>6163981</v>
      </c>
      <c r="F30" s="61">
        <v>6180253</v>
      </c>
    </row>
    <row r="31" spans="1:6">
      <c r="A31" s="56" t="s">
        <v>86</v>
      </c>
      <c r="B31" s="61">
        <v>7032933</v>
      </c>
      <c r="C31" s="61">
        <v>6997713</v>
      </c>
      <c r="D31" s="61">
        <v>6991951</v>
      </c>
      <c r="E31" s="61">
        <v>6982740</v>
      </c>
      <c r="F31" s="61">
        <v>7001399</v>
      </c>
    </row>
    <row r="32" spans="1:6">
      <c r="A32" s="56" t="s">
        <v>87</v>
      </c>
      <c r="B32" s="61">
        <v>10077674</v>
      </c>
      <c r="C32" s="61">
        <v>10070627</v>
      </c>
      <c r="D32" s="61">
        <v>10038117</v>
      </c>
      <c r="E32" s="61">
        <v>10033281</v>
      </c>
      <c r="F32" s="61">
        <v>10037261</v>
      </c>
    </row>
    <row r="33" spans="1:6">
      <c r="A33" s="56" t="s">
        <v>89</v>
      </c>
      <c r="B33" s="61">
        <v>5706804</v>
      </c>
      <c r="C33" s="61">
        <v>5710578</v>
      </c>
      <c r="D33" s="61">
        <v>5717968</v>
      </c>
      <c r="E33" s="61">
        <v>5714300</v>
      </c>
      <c r="F33" s="61">
        <v>5737915</v>
      </c>
    </row>
    <row r="34" spans="1:6">
      <c r="A34" s="56" t="s">
        <v>90</v>
      </c>
      <c r="B34" s="61">
        <v>2961306</v>
      </c>
      <c r="C34" s="61">
        <v>2958409</v>
      </c>
      <c r="D34" s="61">
        <v>2949582</v>
      </c>
      <c r="E34" s="61">
        <v>2938928</v>
      </c>
      <c r="F34" s="61">
        <v>2939690</v>
      </c>
    </row>
    <row r="35" spans="1:6">
      <c r="A35" s="56" t="s">
        <v>93</v>
      </c>
      <c r="B35" s="61">
        <v>6154889</v>
      </c>
      <c r="C35" s="61">
        <v>6154426</v>
      </c>
      <c r="D35" s="61">
        <v>6170393</v>
      </c>
      <c r="E35" s="61">
        <v>6177168</v>
      </c>
      <c r="F35" s="61">
        <v>6196156</v>
      </c>
    </row>
    <row r="36" spans="1:6">
      <c r="A36" s="56" t="s">
        <v>96</v>
      </c>
      <c r="B36" s="61">
        <v>1084244</v>
      </c>
      <c r="C36" s="61">
        <v>1087211</v>
      </c>
      <c r="D36" s="61">
        <v>1106366</v>
      </c>
      <c r="E36" s="61">
        <v>1122878</v>
      </c>
      <c r="F36" s="61">
        <v>1132812</v>
      </c>
    </row>
    <row r="37" spans="1:6">
      <c r="A37" s="56" t="s">
        <v>98</v>
      </c>
      <c r="B37" s="61">
        <v>1961965</v>
      </c>
      <c r="C37" s="61">
        <v>1963273</v>
      </c>
      <c r="D37" s="61">
        <v>1964253</v>
      </c>
      <c r="E37" s="61">
        <v>1968060</v>
      </c>
      <c r="F37" s="61">
        <v>1978379</v>
      </c>
    </row>
    <row r="38" spans="1:6">
      <c r="A38" s="56" t="s">
        <v>99</v>
      </c>
      <c r="B38" s="61">
        <v>3104617</v>
      </c>
      <c r="C38" s="61">
        <v>3115840</v>
      </c>
      <c r="D38" s="61">
        <v>3146632</v>
      </c>
      <c r="E38" s="61">
        <v>3177421</v>
      </c>
      <c r="F38" s="61">
        <v>3194176</v>
      </c>
    </row>
    <row r="39" spans="1:6">
      <c r="A39" s="56" t="s">
        <v>100</v>
      </c>
      <c r="B39" s="61">
        <v>1377524</v>
      </c>
      <c r="C39" s="61">
        <v>1378702</v>
      </c>
      <c r="D39" s="61">
        <v>1387494</v>
      </c>
      <c r="E39" s="61">
        <v>1399003</v>
      </c>
      <c r="F39" s="61">
        <v>1402054</v>
      </c>
    </row>
    <row r="40" spans="1:6">
      <c r="A40" s="56" t="s">
        <v>102</v>
      </c>
      <c r="B40" s="61">
        <v>9289039</v>
      </c>
      <c r="C40" s="61">
        <v>9272392</v>
      </c>
      <c r="D40" s="61">
        <v>9269175</v>
      </c>
      <c r="E40" s="61">
        <v>9260817</v>
      </c>
      <c r="F40" s="61">
        <v>9290841</v>
      </c>
    </row>
    <row r="41" spans="1:6">
      <c r="A41" s="56" t="s">
        <v>104</v>
      </c>
      <c r="B41" s="61">
        <v>2117525</v>
      </c>
      <c r="C41" s="61">
        <v>2118488</v>
      </c>
      <c r="D41" s="61">
        <v>2116950</v>
      </c>
      <c r="E41" s="61">
        <v>2113476</v>
      </c>
      <c r="F41" s="61">
        <v>2114371</v>
      </c>
    </row>
    <row r="42" spans="1:6">
      <c r="A42" s="56" t="s">
        <v>105</v>
      </c>
      <c r="B42" s="61">
        <v>20202320</v>
      </c>
      <c r="C42" s="61">
        <v>20104710</v>
      </c>
      <c r="D42" s="61">
        <v>19854526</v>
      </c>
      <c r="E42" s="61">
        <v>19673200</v>
      </c>
      <c r="F42" s="61">
        <v>19571216</v>
      </c>
    </row>
    <row r="43" spans="1:6">
      <c r="A43" s="56" t="s">
        <v>106</v>
      </c>
      <c r="B43" s="61">
        <v>10439459</v>
      </c>
      <c r="C43" s="61">
        <v>10453812</v>
      </c>
      <c r="D43" s="61">
        <v>10567100</v>
      </c>
      <c r="E43" s="61">
        <v>10695965</v>
      </c>
      <c r="F43" s="61">
        <v>10835491</v>
      </c>
    </row>
    <row r="44" spans="1:6">
      <c r="A44" s="56" t="s">
        <v>109</v>
      </c>
      <c r="B44" s="61">
        <v>779079</v>
      </c>
      <c r="C44" s="61">
        <v>779563</v>
      </c>
      <c r="D44" s="61">
        <v>777982</v>
      </c>
      <c r="E44" s="61">
        <v>778912</v>
      </c>
      <c r="F44" s="61">
        <v>783926</v>
      </c>
    </row>
    <row r="45" spans="1:6">
      <c r="A45" s="56" t="s">
        <v>112</v>
      </c>
      <c r="B45" s="61">
        <v>11799331</v>
      </c>
      <c r="C45" s="61">
        <v>11798292</v>
      </c>
      <c r="D45" s="61">
        <v>11765227</v>
      </c>
      <c r="E45" s="61">
        <v>11759697</v>
      </c>
      <c r="F45" s="61">
        <v>11785935</v>
      </c>
    </row>
    <row r="46" spans="1:6">
      <c r="A46" s="56" t="s">
        <v>113</v>
      </c>
      <c r="B46" s="61">
        <v>3959411</v>
      </c>
      <c r="C46" s="61">
        <v>3965234</v>
      </c>
      <c r="D46" s="61">
        <v>3991634</v>
      </c>
      <c r="E46" s="61">
        <v>4019271</v>
      </c>
      <c r="F46" s="61">
        <v>4053824</v>
      </c>
    </row>
    <row r="47" spans="1:6">
      <c r="A47" s="56" t="s">
        <v>114</v>
      </c>
      <c r="B47" s="61">
        <v>4237279</v>
      </c>
      <c r="C47" s="61">
        <v>4245044</v>
      </c>
      <c r="D47" s="61">
        <v>4256465</v>
      </c>
      <c r="E47" s="61">
        <v>4239379</v>
      </c>
      <c r="F47" s="61">
        <v>4233358</v>
      </c>
    </row>
    <row r="48" spans="1:6">
      <c r="A48" s="56" t="s">
        <v>115</v>
      </c>
      <c r="B48" s="61">
        <v>13002788</v>
      </c>
      <c r="C48" s="61">
        <v>12995477</v>
      </c>
      <c r="D48" s="61">
        <v>13013614</v>
      </c>
      <c r="E48" s="61">
        <v>12972091</v>
      </c>
      <c r="F48" s="61">
        <v>12961683</v>
      </c>
    </row>
    <row r="49" spans="1:6">
      <c r="A49" s="56" t="s">
        <v>118</v>
      </c>
      <c r="B49" s="61">
        <v>1097371</v>
      </c>
      <c r="C49" s="61">
        <v>1096444</v>
      </c>
      <c r="D49" s="61">
        <v>1097092</v>
      </c>
      <c r="E49" s="61">
        <v>1093842</v>
      </c>
      <c r="F49" s="61">
        <v>1095962</v>
      </c>
    </row>
    <row r="50" spans="1:6">
      <c r="A50" s="56" t="s">
        <v>121</v>
      </c>
      <c r="B50" s="61">
        <v>5118422</v>
      </c>
      <c r="C50" s="61">
        <v>5132151</v>
      </c>
      <c r="D50" s="61">
        <v>5193848</v>
      </c>
      <c r="E50" s="61">
        <v>5282955</v>
      </c>
      <c r="F50" s="61">
        <v>5373555</v>
      </c>
    </row>
    <row r="51" spans="1:6">
      <c r="A51" s="56" t="s">
        <v>122</v>
      </c>
      <c r="B51" s="61">
        <v>886668</v>
      </c>
      <c r="C51" s="61">
        <v>887852</v>
      </c>
      <c r="D51" s="61">
        <v>896299</v>
      </c>
      <c r="E51" s="61">
        <v>909869</v>
      </c>
      <c r="F51" s="61">
        <v>919318</v>
      </c>
    </row>
    <row r="52" spans="1:6">
      <c r="A52" s="56" t="s">
        <v>123</v>
      </c>
      <c r="B52" s="61">
        <v>6910786</v>
      </c>
      <c r="C52" s="61">
        <v>6926091</v>
      </c>
      <c r="D52" s="61">
        <v>6963709</v>
      </c>
      <c r="E52" s="61">
        <v>7048976</v>
      </c>
      <c r="F52" s="61">
        <v>7126489</v>
      </c>
    </row>
    <row r="53" spans="1:6">
      <c r="A53" s="56" t="s">
        <v>124</v>
      </c>
      <c r="B53" s="61">
        <v>29145459</v>
      </c>
      <c r="C53" s="61">
        <v>29234361</v>
      </c>
      <c r="D53" s="61">
        <v>29561286</v>
      </c>
      <c r="E53" s="61">
        <v>30029848</v>
      </c>
      <c r="F53" s="61">
        <v>30503301</v>
      </c>
    </row>
    <row r="54" spans="1:6">
      <c r="A54" s="56" t="s">
        <v>126</v>
      </c>
      <c r="B54" s="61">
        <v>3271614</v>
      </c>
      <c r="C54" s="61">
        <v>3283982</v>
      </c>
      <c r="D54" s="61">
        <v>3339284</v>
      </c>
      <c r="E54" s="61">
        <v>3381236</v>
      </c>
      <c r="F54" s="61">
        <v>3417734</v>
      </c>
    </row>
    <row r="55" spans="1:6">
      <c r="A55" s="56" t="s">
        <v>128</v>
      </c>
      <c r="B55" s="61">
        <v>643077</v>
      </c>
      <c r="C55" s="61">
        <v>642936</v>
      </c>
      <c r="D55" s="61">
        <v>647093</v>
      </c>
      <c r="E55" s="61">
        <v>647110</v>
      </c>
      <c r="F55" s="61">
        <v>647464</v>
      </c>
    </row>
    <row r="56" spans="1:6">
      <c r="A56" s="56" t="s">
        <v>130</v>
      </c>
      <c r="B56" s="61">
        <v>8631373</v>
      </c>
      <c r="C56" s="61">
        <v>8637193</v>
      </c>
      <c r="D56" s="61">
        <v>8657348</v>
      </c>
      <c r="E56" s="61">
        <v>8679099</v>
      </c>
      <c r="F56" s="61">
        <v>8715698</v>
      </c>
    </row>
    <row r="57" spans="1:6">
      <c r="A57" s="56" t="s">
        <v>131</v>
      </c>
      <c r="B57" s="61">
        <v>7705267</v>
      </c>
      <c r="C57" s="61">
        <v>7724566</v>
      </c>
      <c r="D57" s="61">
        <v>7741433</v>
      </c>
      <c r="E57" s="61">
        <v>7784477</v>
      </c>
      <c r="F57" s="61">
        <v>7812880</v>
      </c>
    </row>
    <row r="58" spans="1:6">
      <c r="A58" s="56" t="s">
        <v>133</v>
      </c>
      <c r="B58" s="61">
        <v>1793713</v>
      </c>
      <c r="C58" s="61">
        <v>1791562</v>
      </c>
      <c r="D58" s="61">
        <v>1785249</v>
      </c>
      <c r="E58" s="61">
        <v>1774035</v>
      </c>
      <c r="F58" s="61">
        <v>1770071</v>
      </c>
    </row>
    <row r="59" spans="1:6">
      <c r="A59" s="56" t="s">
        <v>135</v>
      </c>
      <c r="B59" s="61">
        <v>5893713</v>
      </c>
      <c r="C59" s="61">
        <v>5896700</v>
      </c>
      <c r="D59" s="61">
        <v>5879978</v>
      </c>
      <c r="E59" s="61">
        <v>5890543</v>
      </c>
      <c r="F59" s="61">
        <v>5910955</v>
      </c>
    </row>
    <row r="60" spans="1:6">
      <c r="A60" s="56" t="s">
        <v>138</v>
      </c>
      <c r="B60" s="61">
        <v>576850</v>
      </c>
      <c r="C60" s="61">
        <v>577664</v>
      </c>
      <c r="D60" s="61">
        <v>579548</v>
      </c>
      <c r="E60" s="61">
        <v>581629</v>
      </c>
      <c r="F60" s="61">
        <v>584057</v>
      </c>
    </row>
  </sheetData>
  <mergeCells count="5">
    <mergeCell ref="A1:F1"/>
    <mergeCell ref="A2:F2"/>
    <mergeCell ref="A3:A4"/>
    <mergeCell ref="B3:B4"/>
    <mergeCell ref="C3:F3"/>
  </mergeCells>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F81C-9979-DC4D-B19E-D7601D612AEB}">
  <sheetPr>
    <tabColor rgb="FF7030A0"/>
  </sheetPr>
  <dimension ref="A1:W2501"/>
  <sheetViews>
    <sheetView topLeftCell="J21" workbookViewId="0">
      <selection activeCell="AA32" sqref="AA32"/>
    </sheetView>
  </sheetViews>
  <sheetFormatPr baseColWidth="10" defaultRowHeight="16"/>
  <cols>
    <col min="1" max="1" width="18" style="13" bestFit="1" customWidth="1"/>
    <col min="2" max="4" width="10.83203125" style="13"/>
    <col min="5" max="5" width="15.6640625" style="13" bestFit="1" customWidth="1"/>
    <col min="6" max="6" width="15.5" style="13" customWidth="1"/>
    <col min="7" max="7" width="15.6640625" customWidth="1"/>
    <col min="8" max="9" width="10.83203125" style="13"/>
    <col min="10" max="10" width="17.5" style="13" bestFit="1" customWidth="1"/>
    <col min="11" max="11" width="11.1640625" style="13" bestFit="1" customWidth="1"/>
    <col min="12" max="12" width="29.5" style="13" bestFit="1" customWidth="1"/>
    <col min="13" max="16384" width="10.83203125" style="13"/>
  </cols>
  <sheetData>
    <row r="1" spans="1:23" ht="34">
      <c r="A1" s="11" t="s">
        <v>139</v>
      </c>
      <c r="B1" s="19" t="s">
        <v>4222</v>
      </c>
      <c r="C1" s="19" t="s">
        <v>4223</v>
      </c>
      <c r="D1" s="14" t="s">
        <v>1904</v>
      </c>
      <c r="E1" s="14" t="s">
        <v>4220</v>
      </c>
      <c r="F1" s="16" t="s">
        <v>4219</v>
      </c>
      <c r="G1" s="16" t="s">
        <v>8254</v>
      </c>
      <c r="H1" s="14" t="s">
        <v>6207</v>
      </c>
      <c r="J1" s="42" t="s">
        <v>6207</v>
      </c>
      <c r="K1" s="43">
        <v>2020</v>
      </c>
      <c r="P1" s="14">
        <v>2020</v>
      </c>
      <c r="Q1" s="14">
        <v>2021</v>
      </c>
      <c r="R1" s="14">
        <v>2022</v>
      </c>
      <c r="U1" s="14">
        <v>2022</v>
      </c>
      <c r="V1" s="14">
        <v>2021</v>
      </c>
      <c r="W1" s="14">
        <v>2020</v>
      </c>
    </row>
    <row r="2" spans="1:23">
      <c r="A2" s="11" t="s">
        <v>14</v>
      </c>
      <c r="B2" s="3">
        <v>20</v>
      </c>
      <c r="C2" s="3">
        <v>9</v>
      </c>
      <c r="D2" s="13">
        <f>SUM(B2:C2)</f>
        <v>29</v>
      </c>
      <c r="E2" s="17">
        <v>5073903</v>
      </c>
      <c r="F2" s="18">
        <f>(D2/E2)*100000</f>
        <v>0.57155211678268192</v>
      </c>
      <c r="G2" s="166">
        <f>F2*-1</f>
        <v>-0.57155211678268192</v>
      </c>
      <c r="H2" s="13">
        <v>2022</v>
      </c>
      <c r="O2" s="14" t="s">
        <v>7310</v>
      </c>
      <c r="P2" s="13">
        <v>0</v>
      </c>
      <c r="Q2" s="13">
        <v>0</v>
      </c>
      <c r="R2" s="13">
        <v>1</v>
      </c>
      <c r="U2" s="24">
        <v>29</v>
      </c>
      <c r="V2">
        <v>36</v>
      </c>
      <c r="W2">
        <v>1</v>
      </c>
    </row>
    <row r="3" spans="1:23">
      <c r="A3" s="11" t="s">
        <v>23</v>
      </c>
      <c r="B3" s="3">
        <v>1</v>
      </c>
      <c r="C3" s="3">
        <v>0</v>
      </c>
      <c r="D3" s="13">
        <f t="shared" ref="D3:D66" si="0">SUM(B3:C3)</f>
        <v>1</v>
      </c>
      <c r="E3" s="17">
        <v>733276</v>
      </c>
      <c r="F3" s="18">
        <f t="shared" ref="F3:F66" si="1">(D3/E3)*100000</f>
        <v>0.13637429835423495</v>
      </c>
      <c r="G3" s="166">
        <f t="shared" ref="G3:G66" si="2">F3*-1</f>
        <v>-0.13637429835423495</v>
      </c>
      <c r="H3" s="13">
        <v>2022</v>
      </c>
      <c r="J3" s="42" t="s">
        <v>7308</v>
      </c>
      <c r="K3" t="s">
        <v>8249</v>
      </c>
      <c r="L3" t="s">
        <v>7319</v>
      </c>
      <c r="O3" s="14" t="s">
        <v>7311</v>
      </c>
      <c r="P3" s="13">
        <v>269</v>
      </c>
      <c r="Q3" s="13">
        <v>139</v>
      </c>
      <c r="R3" s="13">
        <v>490</v>
      </c>
      <c r="U3" s="24">
        <v>1</v>
      </c>
      <c r="V3">
        <v>5</v>
      </c>
      <c r="W3">
        <v>2</v>
      </c>
    </row>
    <row r="4" spans="1:23">
      <c r="A4" s="11" t="s">
        <v>35</v>
      </c>
      <c r="B4" s="3">
        <v>42</v>
      </c>
      <c r="C4" s="3">
        <v>14</v>
      </c>
      <c r="D4" s="13">
        <f t="shared" si="0"/>
        <v>56</v>
      </c>
      <c r="E4" s="17">
        <v>7365684</v>
      </c>
      <c r="F4" s="18">
        <f t="shared" si="1"/>
        <v>0.76028241233264959</v>
      </c>
      <c r="G4" s="166">
        <f t="shared" si="2"/>
        <v>-0.76028241233264959</v>
      </c>
      <c r="H4" s="13">
        <v>2022</v>
      </c>
      <c r="J4" s="43" t="s">
        <v>14</v>
      </c>
      <c r="K4">
        <v>1</v>
      </c>
      <c r="L4">
        <v>1.9873351108058563E-2</v>
      </c>
      <c r="O4" s="14" t="s">
        <v>8434</v>
      </c>
      <c r="P4" s="201">
        <v>28.235294117647058</v>
      </c>
      <c r="Q4" s="201">
        <v>30.03921568627451</v>
      </c>
      <c r="R4" s="201">
        <v>52.784313725490193</v>
      </c>
      <c r="U4" s="24">
        <v>56</v>
      </c>
      <c r="V4">
        <v>20</v>
      </c>
      <c r="W4">
        <v>41</v>
      </c>
    </row>
    <row r="5" spans="1:23">
      <c r="A5" s="11" t="s">
        <v>39</v>
      </c>
      <c r="B5" s="3">
        <v>3</v>
      </c>
      <c r="C5" s="3">
        <v>3</v>
      </c>
      <c r="D5" s="13">
        <f t="shared" si="0"/>
        <v>6</v>
      </c>
      <c r="E5" s="17">
        <v>3046404</v>
      </c>
      <c r="F5" s="18">
        <f t="shared" si="1"/>
        <v>0.19695352290766427</v>
      </c>
      <c r="G5" s="166">
        <f t="shared" si="2"/>
        <v>-0.19695352290766427</v>
      </c>
      <c r="H5" s="13">
        <v>2022</v>
      </c>
      <c r="J5" s="43" t="s">
        <v>23</v>
      </c>
      <c r="K5">
        <v>2</v>
      </c>
      <c r="L5">
        <v>0.27286469731119128</v>
      </c>
      <c r="U5" s="24">
        <v>6</v>
      </c>
      <c r="V5">
        <v>11</v>
      </c>
      <c r="W5">
        <v>4</v>
      </c>
    </row>
    <row r="6" spans="1:23">
      <c r="A6" s="11" t="s">
        <v>40</v>
      </c>
      <c r="B6" s="3">
        <v>416</v>
      </c>
      <c r="C6" s="3">
        <v>74</v>
      </c>
      <c r="D6" s="13">
        <f t="shared" si="0"/>
        <v>490</v>
      </c>
      <c r="E6" s="17">
        <v>39040616</v>
      </c>
      <c r="F6" s="18">
        <f t="shared" si="1"/>
        <v>1.2551031469380505</v>
      </c>
      <c r="G6" s="166">
        <f t="shared" si="2"/>
        <v>-1.2551031469380505</v>
      </c>
      <c r="H6" s="13">
        <v>2022</v>
      </c>
      <c r="J6" s="43" t="s">
        <v>35</v>
      </c>
      <c r="K6">
        <v>41</v>
      </c>
      <c r="L6">
        <v>0.57049963105371426</v>
      </c>
      <c r="U6" s="24">
        <v>490</v>
      </c>
      <c r="V6">
        <v>19</v>
      </c>
      <c r="W6">
        <v>269</v>
      </c>
    </row>
    <row r="7" spans="1:23">
      <c r="A7" s="11" t="s">
        <v>45</v>
      </c>
      <c r="B7" s="3">
        <v>71</v>
      </c>
      <c r="C7" s="3">
        <v>20</v>
      </c>
      <c r="D7" s="13">
        <f t="shared" si="0"/>
        <v>91</v>
      </c>
      <c r="E7" s="17">
        <v>5841039</v>
      </c>
      <c r="F7" s="18">
        <f t="shared" si="1"/>
        <v>1.5579420031264986</v>
      </c>
      <c r="G7" s="166">
        <f t="shared" si="2"/>
        <v>-1.5579420031264986</v>
      </c>
      <c r="H7" s="13">
        <v>2022</v>
      </c>
      <c r="J7" s="43" t="s">
        <v>39</v>
      </c>
      <c r="K7">
        <v>4</v>
      </c>
      <c r="L7">
        <v>0.13269867978083486</v>
      </c>
      <c r="U7" s="24">
        <v>91</v>
      </c>
      <c r="V7">
        <v>85</v>
      </c>
      <c r="W7">
        <v>59</v>
      </c>
    </row>
    <row r="8" spans="1:23">
      <c r="A8" s="11" t="s">
        <v>46</v>
      </c>
      <c r="B8" s="3">
        <v>16</v>
      </c>
      <c r="C8" s="3">
        <v>2</v>
      </c>
      <c r="D8" s="13">
        <f t="shared" si="0"/>
        <v>18</v>
      </c>
      <c r="E8" s="17">
        <v>3608706</v>
      </c>
      <c r="F8" s="18">
        <f>(D8/E8)*100000</f>
        <v>0.49879375044683605</v>
      </c>
      <c r="G8" s="166">
        <f t="shared" si="2"/>
        <v>-0.49879375044683605</v>
      </c>
      <c r="H8" s="13">
        <v>2022</v>
      </c>
      <c r="J8" s="43" t="s">
        <v>40</v>
      </c>
      <c r="K8">
        <v>269</v>
      </c>
      <c r="L8">
        <v>0.68095749205127687</v>
      </c>
      <c r="U8" s="24">
        <v>18</v>
      </c>
      <c r="V8">
        <v>17</v>
      </c>
      <c r="W8">
        <v>15</v>
      </c>
    </row>
    <row r="9" spans="1:23">
      <c r="A9" s="11" t="s">
        <v>49</v>
      </c>
      <c r="B9" s="3">
        <v>2</v>
      </c>
      <c r="C9" s="3">
        <v>0</v>
      </c>
      <c r="D9" s="13">
        <f t="shared" si="0"/>
        <v>2</v>
      </c>
      <c r="E9" s="17">
        <v>1019459</v>
      </c>
      <c r="F9" s="18">
        <f t="shared" si="1"/>
        <v>0.19618248502391955</v>
      </c>
      <c r="G9" s="166">
        <f t="shared" si="2"/>
        <v>-0.19618248502391955</v>
      </c>
      <c r="H9" s="13">
        <v>2022</v>
      </c>
      <c r="J9" s="43" t="s">
        <v>45</v>
      </c>
      <c r="K9">
        <v>59</v>
      </c>
      <c r="L9">
        <v>1.0198403897933681</v>
      </c>
      <c r="U9" s="24">
        <v>2</v>
      </c>
      <c r="V9">
        <v>2</v>
      </c>
      <c r="W9">
        <v>4</v>
      </c>
    </row>
    <row r="10" spans="1:23">
      <c r="A10" s="11" t="s">
        <v>55</v>
      </c>
      <c r="B10" s="3">
        <v>52</v>
      </c>
      <c r="C10" s="3">
        <v>23</v>
      </c>
      <c r="D10" s="13">
        <f t="shared" si="0"/>
        <v>75</v>
      </c>
      <c r="E10" s="17">
        <v>670949</v>
      </c>
      <c r="F10" s="18">
        <f t="shared" si="1"/>
        <v>11.178196852517852</v>
      </c>
      <c r="G10" s="166">
        <f t="shared" si="2"/>
        <v>-11.178196852517852</v>
      </c>
      <c r="H10" s="13">
        <v>2022</v>
      </c>
      <c r="J10" s="43" t="s">
        <v>46</v>
      </c>
      <c r="K10">
        <v>15</v>
      </c>
      <c r="L10">
        <v>0.41927713268108718</v>
      </c>
      <c r="U10" s="24">
        <v>75</v>
      </c>
      <c r="V10">
        <v>29</v>
      </c>
      <c r="W10">
        <v>69</v>
      </c>
    </row>
    <row r="11" spans="1:23">
      <c r="A11" s="11" t="s">
        <v>56</v>
      </c>
      <c r="B11" s="3">
        <v>37</v>
      </c>
      <c r="C11" s="3">
        <v>4</v>
      </c>
      <c r="D11" s="13">
        <f t="shared" si="0"/>
        <v>41</v>
      </c>
      <c r="E11" s="17">
        <v>22245521</v>
      </c>
      <c r="F11" s="18">
        <f t="shared" si="1"/>
        <v>0.18430676449429978</v>
      </c>
      <c r="G11" s="166">
        <f t="shared" si="2"/>
        <v>-0.18430676449429978</v>
      </c>
      <c r="H11" s="13">
        <v>2022</v>
      </c>
      <c r="J11" s="43" t="s">
        <v>49</v>
      </c>
      <c r="K11">
        <v>4</v>
      </c>
      <c r="L11">
        <v>0.40328190816867665</v>
      </c>
      <c r="U11" s="24">
        <v>41</v>
      </c>
      <c r="V11">
        <v>0</v>
      </c>
      <c r="W11">
        <v>24</v>
      </c>
    </row>
    <row r="12" spans="1:23">
      <c r="A12" s="11" t="s">
        <v>58</v>
      </c>
      <c r="B12" s="3">
        <v>31</v>
      </c>
      <c r="C12" s="3">
        <v>6</v>
      </c>
      <c r="D12" s="13">
        <f t="shared" si="0"/>
        <v>37</v>
      </c>
      <c r="E12" s="17">
        <v>10913150</v>
      </c>
      <c r="F12" s="18">
        <f t="shared" si="1"/>
        <v>0.3390405153415833</v>
      </c>
      <c r="G12" s="166">
        <f t="shared" si="2"/>
        <v>-0.3390405153415833</v>
      </c>
      <c r="H12" s="13">
        <v>2022</v>
      </c>
      <c r="J12" s="43" t="s">
        <v>55</v>
      </c>
      <c r="K12">
        <v>69</v>
      </c>
      <c r="L12">
        <v>10.285627400911396</v>
      </c>
      <c r="U12" s="24">
        <v>37</v>
      </c>
      <c r="V12">
        <v>49</v>
      </c>
      <c r="W12">
        <v>28</v>
      </c>
    </row>
    <row r="13" spans="1:23">
      <c r="A13" s="11" t="s">
        <v>64</v>
      </c>
      <c r="B13" s="3">
        <v>2</v>
      </c>
      <c r="C13" s="3">
        <v>1</v>
      </c>
      <c r="D13" s="13">
        <f t="shared" si="0"/>
        <v>3</v>
      </c>
      <c r="E13" s="17">
        <v>1439399</v>
      </c>
      <c r="F13" s="18">
        <f t="shared" si="1"/>
        <v>0.20842031986961224</v>
      </c>
      <c r="G13" s="166">
        <f t="shared" si="2"/>
        <v>-0.20842031986961224</v>
      </c>
      <c r="H13" s="13">
        <v>2022</v>
      </c>
      <c r="J13" s="43" t="s">
        <v>56</v>
      </c>
      <c r="K13">
        <v>24</v>
      </c>
      <c r="L13">
        <v>0.11115588737852225</v>
      </c>
      <c r="U13" s="24">
        <v>3</v>
      </c>
      <c r="V13">
        <v>3</v>
      </c>
      <c r="W13">
        <v>5</v>
      </c>
    </row>
    <row r="14" spans="1:23">
      <c r="A14" s="11" t="s">
        <v>68</v>
      </c>
      <c r="B14" s="3">
        <v>9</v>
      </c>
      <c r="C14" s="3">
        <v>0</v>
      </c>
      <c r="D14" s="13">
        <f t="shared" si="0"/>
        <v>9</v>
      </c>
      <c r="E14" s="17">
        <v>1938996</v>
      </c>
      <c r="F14" s="18">
        <f t="shared" si="1"/>
        <v>0.46415773936614618</v>
      </c>
      <c r="G14" s="166">
        <f t="shared" si="2"/>
        <v>-0.46415773936614618</v>
      </c>
      <c r="H14" s="13">
        <v>2022</v>
      </c>
      <c r="J14" s="43" t="s">
        <v>58</v>
      </c>
      <c r="K14">
        <v>28</v>
      </c>
      <c r="L14">
        <v>0.26089249458881014</v>
      </c>
      <c r="U14" s="24">
        <v>9</v>
      </c>
      <c r="V14">
        <v>11</v>
      </c>
      <c r="W14">
        <v>7</v>
      </c>
    </row>
    <row r="15" spans="1:23">
      <c r="A15" s="11" t="s">
        <v>71</v>
      </c>
      <c r="B15" s="3">
        <v>75</v>
      </c>
      <c r="C15" s="3">
        <v>9</v>
      </c>
      <c r="D15" s="13">
        <f t="shared" si="0"/>
        <v>84</v>
      </c>
      <c r="E15" s="17">
        <v>12582515</v>
      </c>
      <c r="F15" s="18">
        <f t="shared" si="1"/>
        <v>0.66759308453039801</v>
      </c>
      <c r="G15" s="166">
        <f t="shared" si="2"/>
        <v>-0.66759308453039801</v>
      </c>
      <c r="H15" s="13">
        <v>2022</v>
      </c>
      <c r="J15" s="43" t="s">
        <v>64</v>
      </c>
      <c r="K15">
        <v>5</v>
      </c>
      <c r="L15">
        <v>0.34454695864954127</v>
      </c>
      <c r="U15" s="24">
        <v>84</v>
      </c>
      <c r="V15">
        <v>11</v>
      </c>
      <c r="W15">
        <v>13</v>
      </c>
    </row>
    <row r="16" spans="1:23">
      <c r="A16" s="11" t="s">
        <v>72</v>
      </c>
      <c r="B16" s="3">
        <v>30</v>
      </c>
      <c r="C16" s="3">
        <v>8</v>
      </c>
      <c r="D16" s="13">
        <f t="shared" si="0"/>
        <v>38</v>
      </c>
      <c r="E16" s="17">
        <v>6832274</v>
      </c>
      <c r="F16" s="18">
        <f t="shared" si="1"/>
        <v>0.5561837830274371</v>
      </c>
      <c r="G16" s="166">
        <f t="shared" si="2"/>
        <v>-0.5561837830274371</v>
      </c>
      <c r="H16" s="13">
        <v>2022</v>
      </c>
      <c r="J16" s="43" t="s">
        <v>68</v>
      </c>
      <c r="K16">
        <v>7</v>
      </c>
      <c r="L16">
        <v>0.37851362027189173</v>
      </c>
      <c r="U16" s="24">
        <v>38</v>
      </c>
      <c r="V16">
        <v>28</v>
      </c>
      <c r="W16">
        <v>27</v>
      </c>
    </row>
    <row r="17" spans="1:23">
      <c r="A17" s="11" t="s">
        <v>74</v>
      </c>
      <c r="B17" s="3">
        <v>18</v>
      </c>
      <c r="C17" s="3">
        <v>3</v>
      </c>
      <c r="D17" s="13">
        <f t="shared" si="0"/>
        <v>21</v>
      </c>
      <c r="E17" s="17">
        <v>3199693</v>
      </c>
      <c r="F17" s="18">
        <f t="shared" si="1"/>
        <v>0.65631296502508207</v>
      </c>
      <c r="G17" s="166">
        <f t="shared" si="2"/>
        <v>-0.65631296502508207</v>
      </c>
      <c r="H17" s="13">
        <v>2022</v>
      </c>
      <c r="J17" s="43" t="s">
        <v>71</v>
      </c>
      <c r="K17">
        <v>13</v>
      </c>
      <c r="L17">
        <v>0.10163907074681339</v>
      </c>
      <c r="U17" s="24">
        <v>21</v>
      </c>
      <c r="V17">
        <v>13</v>
      </c>
      <c r="W17">
        <v>3</v>
      </c>
    </row>
    <row r="18" spans="1:23">
      <c r="A18" s="11" t="s">
        <v>75</v>
      </c>
      <c r="B18" s="3">
        <v>15</v>
      </c>
      <c r="C18" s="3">
        <v>5</v>
      </c>
      <c r="D18" s="13">
        <f t="shared" si="0"/>
        <v>20</v>
      </c>
      <c r="E18" s="17">
        <v>2936716</v>
      </c>
      <c r="F18" s="18">
        <f t="shared" si="1"/>
        <v>0.681032827144334</v>
      </c>
      <c r="G18" s="166">
        <f t="shared" si="2"/>
        <v>-0.681032827144334</v>
      </c>
      <c r="H18" s="13">
        <v>2022</v>
      </c>
      <c r="J18" s="43" t="s">
        <v>72</v>
      </c>
      <c r="K18">
        <v>27</v>
      </c>
      <c r="L18">
        <v>0.39769642447347203</v>
      </c>
      <c r="U18" s="24">
        <v>20</v>
      </c>
      <c r="V18">
        <v>17</v>
      </c>
      <c r="W18">
        <v>8</v>
      </c>
    </row>
    <row r="19" spans="1:23">
      <c r="A19" s="11" t="s">
        <v>76</v>
      </c>
      <c r="B19" s="3">
        <v>33</v>
      </c>
      <c r="C19" s="3">
        <v>7</v>
      </c>
      <c r="D19" s="13">
        <f t="shared" si="0"/>
        <v>40</v>
      </c>
      <c r="E19" s="17">
        <v>4511563</v>
      </c>
      <c r="F19" s="18">
        <f t="shared" si="1"/>
        <v>0.88661069345590426</v>
      </c>
      <c r="G19" s="166">
        <f t="shared" si="2"/>
        <v>-0.88661069345590426</v>
      </c>
      <c r="H19" s="13">
        <v>2022</v>
      </c>
      <c r="J19" s="43" t="s">
        <v>74</v>
      </c>
      <c r="K19">
        <v>3</v>
      </c>
      <c r="L19">
        <v>9.4017244016115803E-2</v>
      </c>
      <c r="U19" s="24">
        <v>40</v>
      </c>
      <c r="V19">
        <v>53</v>
      </c>
      <c r="W19">
        <v>21</v>
      </c>
    </row>
    <row r="20" spans="1:23">
      <c r="A20" s="11" t="s">
        <v>79</v>
      </c>
      <c r="B20" s="3">
        <v>11</v>
      </c>
      <c r="C20" s="3">
        <v>0</v>
      </c>
      <c r="D20" s="13">
        <f t="shared" si="0"/>
        <v>11</v>
      </c>
      <c r="E20" s="17">
        <v>4588023</v>
      </c>
      <c r="F20" s="18">
        <f t="shared" si="1"/>
        <v>0.23975468300834588</v>
      </c>
      <c r="G20" s="166">
        <f t="shared" si="2"/>
        <v>-0.23975468300834588</v>
      </c>
      <c r="H20" s="13">
        <v>2022</v>
      </c>
      <c r="J20" s="43" t="s">
        <v>75</v>
      </c>
      <c r="K20">
        <v>8</v>
      </c>
      <c r="L20">
        <v>0.27228258575880393</v>
      </c>
      <c r="U20" s="24">
        <v>11</v>
      </c>
      <c r="V20">
        <v>7</v>
      </c>
      <c r="W20">
        <v>6</v>
      </c>
    </row>
    <row r="21" spans="1:23">
      <c r="A21" s="11" t="s">
        <v>80</v>
      </c>
      <c r="B21" s="3">
        <v>22</v>
      </c>
      <c r="C21" s="3">
        <v>7</v>
      </c>
      <c r="D21" s="13">
        <f t="shared" si="0"/>
        <v>29</v>
      </c>
      <c r="E21" s="17">
        <v>1389338</v>
      </c>
      <c r="F21" s="18">
        <f t="shared" si="1"/>
        <v>2.0873250425742333</v>
      </c>
      <c r="G21" s="166">
        <f t="shared" si="2"/>
        <v>-2.0873250425742333</v>
      </c>
      <c r="H21" s="13">
        <v>2022</v>
      </c>
      <c r="J21" s="43" t="s">
        <v>76</v>
      </c>
      <c r="K21">
        <v>21</v>
      </c>
      <c r="L21">
        <v>0.46582249279361509</v>
      </c>
      <c r="U21" s="24">
        <v>29</v>
      </c>
      <c r="V21">
        <v>28</v>
      </c>
      <c r="W21">
        <v>37</v>
      </c>
    </row>
    <row r="22" spans="1:23">
      <c r="A22" s="11" t="s">
        <v>81</v>
      </c>
      <c r="B22" s="3">
        <v>30</v>
      </c>
      <c r="C22" s="3">
        <v>8</v>
      </c>
      <c r="D22" s="13">
        <f t="shared" si="0"/>
        <v>38</v>
      </c>
      <c r="E22" s="17">
        <v>6163981</v>
      </c>
      <c r="F22" s="18">
        <f t="shared" si="1"/>
        <v>0.61648470363552388</v>
      </c>
      <c r="G22" s="166">
        <f t="shared" si="2"/>
        <v>-0.61648470363552388</v>
      </c>
      <c r="H22" s="13">
        <v>2022</v>
      </c>
      <c r="J22" s="43" t="s">
        <v>79</v>
      </c>
      <c r="K22">
        <v>6</v>
      </c>
      <c r="L22">
        <v>0.12897617423133426</v>
      </c>
      <c r="U22" s="24">
        <v>38</v>
      </c>
      <c r="V22">
        <v>16</v>
      </c>
      <c r="W22">
        <v>8</v>
      </c>
    </row>
    <row r="23" spans="1:23">
      <c r="A23" s="11" t="s">
        <v>86</v>
      </c>
      <c r="B23" s="3">
        <v>94</v>
      </c>
      <c r="C23" s="3">
        <v>23</v>
      </c>
      <c r="D23" s="13">
        <f t="shared" si="0"/>
        <v>117</v>
      </c>
      <c r="E23" s="17">
        <v>6982740</v>
      </c>
      <c r="F23" s="18">
        <f t="shared" si="1"/>
        <v>1.6755600237156187</v>
      </c>
      <c r="G23" s="166">
        <f t="shared" si="2"/>
        <v>-1.6755600237156187</v>
      </c>
      <c r="H23" s="13">
        <v>2022</v>
      </c>
      <c r="J23" s="43" t="s">
        <v>80</v>
      </c>
      <c r="K23">
        <v>37</v>
      </c>
      <c r="L23">
        <v>2.7115821935527373</v>
      </c>
      <c r="U23" s="24">
        <v>117</v>
      </c>
      <c r="V23">
        <v>92</v>
      </c>
      <c r="W23">
        <v>62</v>
      </c>
    </row>
    <row r="24" spans="1:23">
      <c r="A24" s="11" t="s">
        <v>87</v>
      </c>
      <c r="B24" s="3">
        <v>68</v>
      </c>
      <c r="C24" s="3">
        <v>14</v>
      </c>
      <c r="D24" s="13">
        <f t="shared" si="0"/>
        <v>82</v>
      </c>
      <c r="E24" s="17">
        <v>10033281</v>
      </c>
      <c r="F24" s="18">
        <f t="shared" si="1"/>
        <v>0.81728001039739639</v>
      </c>
      <c r="G24" s="166">
        <f t="shared" si="2"/>
        <v>-0.81728001039739639</v>
      </c>
      <c r="H24" s="13">
        <v>2022</v>
      </c>
      <c r="J24" s="43" t="s">
        <v>81</v>
      </c>
      <c r="K24">
        <v>8</v>
      </c>
      <c r="L24">
        <v>0.12958216716131959</v>
      </c>
      <c r="U24" s="24">
        <v>82</v>
      </c>
      <c r="V24">
        <v>73</v>
      </c>
      <c r="W24">
        <v>53</v>
      </c>
    </row>
    <row r="25" spans="1:23">
      <c r="A25" s="11" t="s">
        <v>89</v>
      </c>
      <c r="B25" s="3">
        <v>36</v>
      </c>
      <c r="C25" s="3">
        <v>9</v>
      </c>
      <c r="D25" s="13">
        <f t="shared" si="0"/>
        <v>45</v>
      </c>
      <c r="E25" s="17">
        <v>5714300</v>
      </c>
      <c r="F25" s="18">
        <f t="shared" si="1"/>
        <v>0.78749803125492179</v>
      </c>
      <c r="G25" s="166">
        <f t="shared" si="2"/>
        <v>-0.78749803125492179</v>
      </c>
      <c r="H25" s="13">
        <v>2022</v>
      </c>
      <c r="J25" s="43" t="s">
        <v>86</v>
      </c>
      <c r="K25">
        <v>62</v>
      </c>
      <c r="L25">
        <v>0.88600375579850166</v>
      </c>
      <c r="U25" s="24">
        <v>45</v>
      </c>
      <c r="V25">
        <v>51</v>
      </c>
      <c r="W25">
        <v>29</v>
      </c>
    </row>
    <row r="26" spans="1:23">
      <c r="A26" s="11" t="s">
        <v>90</v>
      </c>
      <c r="B26" s="3">
        <v>4</v>
      </c>
      <c r="C26" s="3">
        <v>2</v>
      </c>
      <c r="D26" s="13">
        <f t="shared" si="0"/>
        <v>6</v>
      </c>
      <c r="E26" s="17">
        <v>2938928</v>
      </c>
      <c r="F26" s="18">
        <f t="shared" si="1"/>
        <v>0.20415607323486659</v>
      </c>
      <c r="G26" s="166">
        <f t="shared" si="2"/>
        <v>-0.20415607323486659</v>
      </c>
      <c r="H26" s="13">
        <v>2022</v>
      </c>
      <c r="J26" s="43" t="s">
        <v>87</v>
      </c>
      <c r="K26">
        <v>53</v>
      </c>
      <c r="L26">
        <v>0.52628302090823142</v>
      </c>
      <c r="U26" s="24">
        <v>6</v>
      </c>
      <c r="V26">
        <v>2</v>
      </c>
      <c r="W26">
        <v>0</v>
      </c>
    </row>
    <row r="27" spans="1:23">
      <c r="A27" s="11" t="s">
        <v>93</v>
      </c>
      <c r="B27" s="3">
        <v>29</v>
      </c>
      <c r="C27" s="3">
        <v>8</v>
      </c>
      <c r="D27" s="13">
        <f t="shared" si="0"/>
        <v>37</v>
      </c>
      <c r="E27" s="17">
        <v>6177168</v>
      </c>
      <c r="F27" s="18">
        <f t="shared" si="1"/>
        <v>0.59897998565038224</v>
      </c>
      <c r="G27" s="166">
        <f t="shared" si="2"/>
        <v>-0.59897998565038224</v>
      </c>
      <c r="H27" s="13">
        <v>2022</v>
      </c>
      <c r="J27" s="43" t="s">
        <v>89</v>
      </c>
      <c r="K27">
        <v>29</v>
      </c>
      <c r="L27">
        <v>0.50782950517443248</v>
      </c>
      <c r="U27" s="24">
        <v>37</v>
      </c>
      <c r="V27">
        <v>47</v>
      </c>
      <c r="W27">
        <v>20</v>
      </c>
    </row>
    <row r="28" spans="1:23">
      <c r="A28" s="11" t="s">
        <v>96</v>
      </c>
      <c r="B28" s="3">
        <v>2</v>
      </c>
      <c r="C28" s="3">
        <v>0</v>
      </c>
      <c r="D28" s="13">
        <f t="shared" si="0"/>
        <v>2</v>
      </c>
      <c r="E28" s="17">
        <v>1122878</v>
      </c>
      <c r="F28" s="18">
        <f>(D28/E28)*100000</f>
        <v>0.17811373987200746</v>
      </c>
      <c r="G28" s="166">
        <f t="shared" si="2"/>
        <v>-0.17811373987200746</v>
      </c>
      <c r="H28" s="13">
        <v>2022</v>
      </c>
      <c r="J28" s="43" t="s">
        <v>90</v>
      </c>
      <c r="K28">
        <v>0</v>
      </c>
      <c r="L28">
        <v>0</v>
      </c>
      <c r="U28" s="24">
        <v>2</v>
      </c>
      <c r="V28">
        <v>7</v>
      </c>
      <c r="W28">
        <v>3</v>
      </c>
    </row>
    <row r="29" spans="1:23">
      <c r="A29" s="11" t="s">
        <v>98</v>
      </c>
      <c r="B29" s="3">
        <v>12</v>
      </c>
      <c r="C29" s="3">
        <v>3</v>
      </c>
      <c r="D29" s="13">
        <f t="shared" si="0"/>
        <v>15</v>
      </c>
      <c r="E29" s="17">
        <v>1968060</v>
      </c>
      <c r="F29" s="18">
        <f t="shared" si="1"/>
        <v>0.76217188500350597</v>
      </c>
      <c r="G29" s="166">
        <f t="shared" si="2"/>
        <v>-0.76217188500350597</v>
      </c>
      <c r="H29" s="13">
        <v>2022</v>
      </c>
      <c r="J29" s="43" t="s">
        <v>93</v>
      </c>
      <c r="K29">
        <v>20</v>
      </c>
      <c r="L29">
        <v>0.32496937976019208</v>
      </c>
      <c r="U29" s="24">
        <v>15</v>
      </c>
      <c r="V29">
        <v>9</v>
      </c>
      <c r="W29">
        <v>8</v>
      </c>
    </row>
    <row r="30" spans="1:23">
      <c r="A30" s="11" t="s">
        <v>99</v>
      </c>
      <c r="B30" s="3">
        <v>18</v>
      </c>
      <c r="C30" s="3">
        <v>6</v>
      </c>
      <c r="D30" s="13">
        <f t="shared" si="0"/>
        <v>24</v>
      </c>
      <c r="E30" s="17">
        <v>3177421</v>
      </c>
      <c r="F30" s="18">
        <f t="shared" si="1"/>
        <v>0.75532955815423897</v>
      </c>
      <c r="G30" s="166">
        <f t="shared" si="2"/>
        <v>-0.75532955815423897</v>
      </c>
      <c r="H30" s="13">
        <v>2022</v>
      </c>
      <c r="J30" s="43" t="s">
        <v>96</v>
      </c>
      <c r="K30">
        <v>3</v>
      </c>
      <c r="L30">
        <v>0.27593539800461914</v>
      </c>
      <c r="U30" s="24">
        <v>24</v>
      </c>
      <c r="V30">
        <v>36</v>
      </c>
      <c r="W30">
        <v>15</v>
      </c>
    </row>
    <row r="31" spans="1:23">
      <c r="A31" s="11" t="s">
        <v>100</v>
      </c>
      <c r="B31" s="3">
        <v>10</v>
      </c>
      <c r="C31" s="3">
        <v>0</v>
      </c>
      <c r="D31" s="13">
        <f t="shared" si="0"/>
        <v>10</v>
      </c>
      <c r="E31" s="17">
        <v>1399003</v>
      </c>
      <c r="F31" s="18">
        <f t="shared" si="1"/>
        <v>0.71479475026143613</v>
      </c>
      <c r="G31" s="166">
        <f t="shared" si="2"/>
        <v>-0.71479475026143613</v>
      </c>
      <c r="H31" s="13">
        <v>2022</v>
      </c>
      <c r="J31" s="43" t="s">
        <v>98</v>
      </c>
      <c r="K31">
        <v>8</v>
      </c>
      <c r="L31">
        <v>0.40748281059231195</v>
      </c>
      <c r="U31" s="24">
        <v>10</v>
      </c>
      <c r="V31">
        <v>8</v>
      </c>
      <c r="W31">
        <v>5</v>
      </c>
    </row>
    <row r="32" spans="1:23">
      <c r="A32" s="11" t="s">
        <v>102</v>
      </c>
      <c r="B32" s="3">
        <v>174</v>
      </c>
      <c r="C32" s="3">
        <v>56</v>
      </c>
      <c r="D32" s="13">
        <f t="shared" si="0"/>
        <v>230</v>
      </c>
      <c r="E32" s="17">
        <v>9260817</v>
      </c>
      <c r="F32" s="18">
        <f t="shared" si="1"/>
        <v>2.4835821720697</v>
      </c>
      <c r="G32" s="166">
        <f t="shared" si="2"/>
        <v>-2.4835821720697</v>
      </c>
      <c r="H32" s="13">
        <v>2022</v>
      </c>
      <c r="J32" s="43" t="s">
        <v>99</v>
      </c>
      <c r="K32">
        <v>15</v>
      </c>
      <c r="L32">
        <v>0.48141111225223376</v>
      </c>
      <c r="U32" s="24">
        <v>230</v>
      </c>
      <c r="V32">
        <v>38</v>
      </c>
      <c r="W32">
        <v>70</v>
      </c>
    </row>
    <row r="33" spans="1:23">
      <c r="A33" s="11" t="s">
        <v>104</v>
      </c>
      <c r="B33" s="3">
        <v>8</v>
      </c>
      <c r="C33" s="3">
        <v>2</v>
      </c>
      <c r="D33" s="13">
        <f t="shared" si="0"/>
        <v>10</v>
      </c>
      <c r="E33" s="17">
        <v>2113476</v>
      </c>
      <c r="F33" s="18">
        <f t="shared" si="1"/>
        <v>0.47315417823528633</v>
      </c>
      <c r="G33" s="166">
        <f t="shared" si="2"/>
        <v>-0.47315417823528633</v>
      </c>
      <c r="H33" s="13">
        <v>2022</v>
      </c>
      <c r="J33" s="43" t="s">
        <v>100</v>
      </c>
      <c r="K33">
        <v>5</v>
      </c>
      <c r="L33">
        <v>0.36265995117146421</v>
      </c>
      <c r="U33" s="24">
        <v>10</v>
      </c>
      <c r="V33">
        <v>8</v>
      </c>
      <c r="W33">
        <v>11</v>
      </c>
    </row>
    <row r="34" spans="1:23">
      <c r="A34" s="11" t="s">
        <v>105</v>
      </c>
      <c r="B34" s="3">
        <v>123</v>
      </c>
      <c r="C34" s="3">
        <v>19</v>
      </c>
      <c r="D34" s="13">
        <f t="shared" si="0"/>
        <v>142</v>
      </c>
      <c r="E34" s="17">
        <v>19673200</v>
      </c>
      <c r="F34" s="18">
        <f t="shared" si="1"/>
        <v>0.72179411585303865</v>
      </c>
      <c r="G34" s="166">
        <f t="shared" si="2"/>
        <v>-0.72179411585303865</v>
      </c>
      <c r="H34" s="13">
        <v>2022</v>
      </c>
      <c r="J34" s="43" t="s">
        <v>102</v>
      </c>
      <c r="K34">
        <v>70</v>
      </c>
      <c r="L34">
        <v>0.75492925665782895</v>
      </c>
      <c r="U34" s="24">
        <v>142</v>
      </c>
      <c r="V34">
        <v>16</v>
      </c>
      <c r="W34">
        <v>54</v>
      </c>
    </row>
    <row r="35" spans="1:23">
      <c r="A35" s="11" t="s">
        <v>106</v>
      </c>
      <c r="B35" s="3">
        <v>54</v>
      </c>
      <c r="C35" s="3">
        <v>2</v>
      </c>
      <c r="D35" s="13">
        <f t="shared" si="0"/>
        <v>56</v>
      </c>
      <c r="E35" s="17">
        <v>10695965</v>
      </c>
      <c r="F35" s="18">
        <f t="shared" si="1"/>
        <v>0.52356192265027046</v>
      </c>
      <c r="G35" s="166">
        <f t="shared" si="2"/>
        <v>-0.52356192265027046</v>
      </c>
      <c r="H35" s="13">
        <v>2022</v>
      </c>
      <c r="J35" s="43" t="s">
        <v>104</v>
      </c>
      <c r="K35">
        <v>11</v>
      </c>
      <c r="L35">
        <v>0.51923824916638661</v>
      </c>
      <c r="U35" s="24">
        <v>56</v>
      </c>
      <c r="V35">
        <v>39</v>
      </c>
      <c r="W35">
        <v>25</v>
      </c>
    </row>
    <row r="36" spans="1:23">
      <c r="A36" s="11" t="s">
        <v>109</v>
      </c>
      <c r="B36" s="3">
        <v>1</v>
      </c>
      <c r="C36" s="3">
        <v>0</v>
      </c>
      <c r="D36" s="13">
        <f t="shared" si="0"/>
        <v>1</v>
      </c>
      <c r="E36" s="17">
        <v>778912</v>
      </c>
      <c r="F36" s="18">
        <f t="shared" si="1"/>
        <v>0.12838420771537734</v>
      </c>
      <c r="G36" s="166">
        <f t="shared" si="2"/>
        <v>-0.12838420771537734</v>
      </c>
      <c r="H36" s="13">
        <v>2022</v>
      </c>
      <c r="J36" s="43" t="s">
        <v>105</v>
      </c>
      <c r="K36">
        <v>54</v>
      </c>
      <c r="L36">
        <v>0.26859377727905553</v>
      </c>
      <c r="U36" s="24">
        <v>1</v>
      </c>
      <c r="V36">
        <v>8</v>
      </c>
      <c r="W36">
        <v>4</v>
      </c>
    </row>
    <row r="37" spans="1:23">
      <c r="A37" s="11" t="s">
        <v>112</v>
      </c>
      <c r="B37" s="3">
        <v>81</v>
      </c>
      <c r="C37" s="3">
        <v>45</v>
      </c>
      <c r="D37" s="13">
        <f t="shared" si="0"/>
        <v>126</v>
      </c>
      <c r="E37" s="17">
        <v>11759697</v>
      </c>
      <c r="F37" s="18">
        <f t="shared" si="1"/>
        <v>1.0714561778249898</v>
      </c>
      <c r="G37" s="166">
        <f t="shared" si="2"/>
        <v>-1.0714561778249898</v>
      </c>
      <c r="H37" s="13">
        <v>2022</v>
      </c>
      <c r="J37" s="43" t="s">
        <v>106</v>
      </c>
      <c r="K37">
        <v>25</v>
      </c>
      <c r="L37">
        <v>0.23914721251922264</v>
      </c>
      <c r="U37" s="24">
        <v>126</v>
      </c>
      <c r="V37">
        <v>109</v>
      </c>
      <c r="W37">
        <v>103</v>
      </c>
    </row>
    <row r="38" spans="1:23">
      <c r="A38" s="11" t="s">
        <v>113</v>
      </c>
      <c r="B38" s="3">
        <v>12</v>
      </c>
      <c r="C38" s="3">
        <v>2</v>
      </c>
      <c r="D38" s="13">
        <f t="shared" si="0"/>
        <v>14</v>
      </c>
      <c r="E38" s="17">
        <v>4019271</v>
      </c>
      <c r="F38" s="18">
        <f t="shared" si="1"/>
        <v>0.348321872299728</v>
      </c>
      <c r="G38" s="166">
        <f t="shared" si="2"/>
        <v>-0.348321872299728</v>
      </c>
      <c r="H38" s="13">
        <v>2022</v>
      </c>
      <c r="J38" s="43" t="s">
        <v>109</v>
      </c>
      <c r="K38">
        <v>4</v>
      </c>
      <c r="L38">
        <v>0.51310798485818332</v>
      </c>
      <c r="U38" s="24">
        <v>14</v>
      </c>
      <c r="V38">
        <v>15</v>
      </c>
      <c r="W38">
        <v>2</v>
      </c>
    </row>
    <row r="39" spans="1:23">
      <c r="A39" s="11" t="s">
        <v>114</v>
      </c>
      <c r="B39" s="3">
        <v>77</v>
      </c>
      <c r="C39" s="3">
        <v>14</v>
      </c>
      <c r="D39" s="13">
        <f t="shared" si="0"/>
        <v>91</v>
      </c>
      <c r="E39" s="17">
        <v>4239379</v>
      </c>
      <c r="F39" s="18">
        <f t="shared" si="1"/>
        <v>2.1465408023203398</v>
      </c>
      <c r="G39" s="166">
        <f t="shared" si="2"/>
        <v>-2.1465408023203398</v>
      </c>
      <c r="H39" s="13">
        <v>2022</v>
      </c>
      <c r="J39" s="43" t="s">
        <v>112</v>
      </c>
      <c r="K39">
        <v>103</v>
      </c>
      <c r="L39">
        <v>0.87300772010050265</v>
      </c>
      <c r="U39" s="24">
        <v>91</v>
      </c>
      <c r="V39">
        <v>64</v>
      </c>
      <c r="W39">
        <v>45</v>
      </c>
    </row>
    <row r="40" spans="1:23">
      <c r="A40" s="11" t="s">
        <v>115</v>
      </c>
      <c r="B40" s="3">
        <v>46</v>
      </c>
      <c r="C40" s="3">
        <v>3</v>
      </c>
      <c r="D40" s="13">
        <f t="shared" si="0"/>
        <v>49</v>
      </c>
      <c r="E40" s="17">
        <v>12972091</v>
      </c>
      <c r="F40" s="18">
        <f t="shared" si="1"/>
        <v>0.37773401373764648</v>
      </c>
      <c r="G40" s="166">
        <f t="shared" si="2"/>
        <v>-0.37773401373764648</v>
      </c>
      <c r="H40" s="13">
        <v>2022</v>
      </c>
      <c r="J40" s="43" t="s">
        <v>113</v>
      </c>
      <c r="K40">
        <v>2</v>
      </c>
      <c r="L40">
        <v>5.0438385225184693E-2</v>
      </c>
      <c r="U40" s="24">
        <v>49</v>
      </c>
      <c r="V40">
        <v>25</v>
      </c>
      <c r="W40">
        <v>7</v>
      </c>
    </row>
    <row r="41" spans="1:23">
      <c r="A41" s="11" t="s">
        <v>118</v>
      </c>
      <c r="B41" s="3">
        <v>2</v>
      </c>
      <c r="C41" s="3">
        <v>0</v>
      </c>
      <c r="D41" s="13">
        <f t="shared" si="0"/>
        <v>2</v>
      </c>
      <c r="E41" s="17">
        <v>1093842</v>
      </c>
      <c r="F41" s="18">
        <f t="shared" si="1"/>
        <v>0.18284176325282811</v>
      </c>
      <c r="G41" s="166">
        <f t="shared" si="2"/>
        <v>-0.18284176325282811</v>
      </c>
      <c r="H41" s="13">
        <v>2022</v>
      </c>
      <c r="J41" s="43" t="s">
        <v>114</v>
      </c>
      <c r="K41">
        <v>45</v>
      </c>
      <c r="L41">
        <v>1.0600596837158813</v>
      </c>
      <c r="U41" s="24">
        <v>2</v>
      </c>
      <c r="V41">
        <v>3</v>
      </c>
      <c r="W41">
        <v>6</v>
      </c>
    </row>
    <row r="42" spans="1:23">
      <c r="A42" s="11" t="s">
        <v>121</v>
      </c>
      <c r="B42" s="3">
        <v>10</v>
      </c>
      <c r="C42" s="3">
        <v>2</v>
      </c>
      <c r="D42" s="13">
        <f t="shared" si="0"/>
        <v>12</v>
      </c>
      <c r="E42" s="17">
        <v>5282955</v>
      </c>
      <c r="F42" s="18">
        <f t="shared" si="1"/>
        <v>0.22714560317095261</v>
      </c>
      <c r="G42" s="166">
        <f t="shared" si="2"/>
        <v>-0.22714560317095261</v>
      </c>
      <c r="H42" s="13">
        <v>2022</v>
      </c>
      <c r="J42" s="43" t="s">
        <v>115</v>
      </c>
      <c r="K42">
        <v>7</v>
      </c>
      <c r="L42">
        <v>5.3864894686051157E-2</v>
      </c>
      <c r="U42" s="24">
        <v>12</v>
      </c>
      <c r="V42">
        <v>24</v>
      </c>
      <c r="W42">
        <v>16</v>
      </c>
    </row>
    <row r="43" spans="1:23">
      <c r="A43" s="11" t="s">
        <v>122</v>
      </c>
      <c r="B43" s="3">
        <v>6</v>
      </c>
      <c r="C43" s="3">
        <v>0</v>
      </c>
      <c r="D43" s="13">
        <f t="shared" si="0"/>
        <v>6</v>
      </c>
      <c r="E43" s="17">
        <v>909869</v>
      </c>
      <c r="F43" s="18">
        <f t="shared" si="1"/>
        <v>0.65943558907930699</v>
      </c>
      <c r="G43" s="166">
        <f t="shared" si="2"/>
        <v>-0.65943558907930699</v>
      </c>
      <c r="H43" s="13">
        <v>2022</v>
      </c>
      <c r="J43" s="43" t="s">
        <v>118</v>
      </c>
      <c r="K43">
        <v>6</v>
      </c>
      <c r="L43">
        <v>0.54722357001360755</v>
      </c>
      <c r="U43" s="24">
        <v>6</v>
      </c>
      <c r="V43">
        <v>9</v>
      </c>
      <c r="W43">
        <v>2</v>
      </c>
    </row>
    <row r="44" spans="1:23">
      <c r="A44" s="11" t="s">
        <v>123</v>
      </c>
      <c r="B44" s="3">
        <v>8</v>
      </c>
      <c r="C44" s="3">
        <v>1</v>
      </c>
      <c r="D44" s="13">
        <f t="shared" si="0"/>
        <v>9</v>
      </c>
      <c r="E44" s="17">
        <v>7048976</v>
      </c>
      <c r="F44" s="18">
        <f t="shared" si="1"/>
        <v>0.12767811948856117</v>
      </c>
      <c r="G44" s="166">
        <f t="shared" si="2"/>
        <v>-0.12767811948856117</v>
      </c>
      <c r="H44" s="13">
        <v>2022</v>
      </c>
      <c r="J44" s="43" t="s">
        <v>121</v>
      </c>
      <c r="K44">
        <v>16</v>
      </c>
      <c r="L44">
        <v>0.31176011773620843</v>
      </c>
      <c r="U44" s="24">
        <v>9</v>
      </c>
      <c r="V44">
        <v>24</v>
      </c>
      <c r="W44">
        <v>18</v>
      </c>
    </row>
    <row r="45" spans="1:23">
      <c r="A45" s="11" t="s">
        <v>124</v>
      </c>
      <c r="B45" s="3">
        <v>127</v>
      </c>
      <c r="C45" s="3">
        <v>41</v>
      </c>
      <c r="D45" s="13">
        <f t="shared" si="0"/>
        <v>168</v>
      </c>
      <c r="E45" s="17">
        <v>30029848</v>
      </c>
      <c r="F45" s="18">
        <f t="shared" si="1"/>
        <v>0.55944339112205965</v>
      </c>
      <c r="G45" s="166">
        <f t="shared" si="2"/>
        <v>-0.55944339112205965</v>
      </c>
      <c r="H45" s="13">
        <v>2022</v>
      </c>
      <c r="J45" s="43" t="s">
        <v>122</v>
      </c>
      <c r="K45">
        <v>2</v>
      </c>
      <c r="L45">
        <v>0.2252627690200619</v>
      </c>
      <c r="U45" s="24">
        <v>168</v>
      </c>
      <c r="V45">
        <v>139</v>
      </c>
      <c r="W45">
        <v>77</v>
      </c>
    </row>
    <row r="46" spans="1:23">
      <c r="A46" s="11" t="s">
        <v>126</v>
      </c>
      <c r="B46" s="3">
        <v>36</v>
      </c>
      <c r="C46" s="3">
        <v>5</v>
      </c>
      <c r="D46" s="13">
        <f t="shared" si="0"/>
        <v>41</v>
      </c>
      <c r="E46" s="17">
        <v>3381236</v>
      </c>
      <c r="F46" s="18">
        <f t="shared" si="1"/>
        <v>1.2125743367218378</v>
      </c>
      <c r="G46" s="166">
        <f t="shared" si="2"/>
        <v>-1.2125743367218378</v>
      </c>
      <c r="H46" s="13">
        <v>2022</v>
      </c>
      <c r="J46" s="43" t="s">
        <v>123</v>
      </c>
      <c r="K46">
        <v>18</v>
      </c>
      <c r="L46">
        <v>0.25988685392669542</v>
      </c>
      <c r="U46" s="24">
        <v>41</v>
      </c>
      <c r="V46">
        <v>35</v>
      </c>
      <c r="W46">
        <v>13</v>
      </c>
    </row>
    <row r="47" spans="1:23">
      <c r="A47" s="11" t="s">
        <v>128</v>
      </c>
      <c r="B47" s="3">
        <v>12</v>
      </c>
      <c r="C47" s="3">
        <v>0</v>
      </c>
      <c r="D47" s="13">
        <f t="shared" si="0"/>
        <v>12</v>
      </c>
      <c r="E47" s="17">
        <v>647110</v>
      </c>
      <c r="F47" s="18">
        <f t="shared" si="1"/>
        <v>1.8543987884594582</v>
      </c>
      <c r="G47" s="166">
        <f t="shared" si="2"/>
        <v>-1.8543987884594582</v>
      </c>
      <c r="H47" s="13">
        <v>2022</v>
      </c>
      <c r="J47" s="43" t="s">
        <v>124</v>
      </c>
      <c r="K47">
        <v>77</v>
      </c>
      <c r="L47">
        <v>0.26338868839992774</v>
      </c>
      <c r="U47" s="24">
        <v>12</v>
      </c>
      <c r="V47">
        <v>6</v>
      </c>
      <c r="W47">
        <v>6</v>
      </c>
    </row>
    <row r="48" spans="1:23">
      <c r="A48" s="11" t="s">
        <v>130</v>
      </c>
      <c r="B48" s="3">
        <v>41</v>
      </c>
      <c r="C48" s="3">
        <v>6</v>
      </c>
      <c r="D48" s="13">
        <f t="shared" si="0"/>
        <v>47</v>
      </c>
      <c r="E48" s="17">
        <v>8679099</v>
      </c>
      <c r="F48" s="18">
        <f t="shared" si="1"/>
        <v>0.54153086628001357</v>
      </c>
      <c r="G48" s="166">
        <f t="shared" si="2"/>
        <v>-0.54153086628001357</v>
      </c>
      <c r="H48" s="13">
        <v>2022</v>
      </c>
      <c r="J48" s="43" t="s">
        <v>126</v>
      </c>
      <c r="K48">
        <v>13</v>
      </c>
      <c r="L48">
        <v>0.39586087865280623</v>
      </c>
      <c r="U48" s="24">
        <v>47</v>
      </c>
      <c r="V48">
        <v>24</v>
      </c>
      <c r="W48">
        <v>24</v>
      </c>
    </row>
    <row r="49" spans="1:23">
      <c r="A49" s="11" t="s">
        <v>131</v>
      </c>
      <c r="B49" s="3">
        <v>103</v>
      </c>
      <c r="C49" s="3">
        <v>40</v>
      </c>
      <c r="D49" s="13">
        <f t="shared" si="0"/>
        <v>143</v>
      </c>
      <c r="E49" s="17">
        <v>7784477</v>
      </c>
      <c r="F49" s="18">
        <f t="shared" si="1"/>
        <v>1.8369891773076086</v>
      </c>
      <c r="G49" s="166">
        <f t="shared" si="2"/>
        <v>-1.8369891773076086</v>
      </c>
      <c r="H49" s="13">
        <v>2022</v>
      </c>
      <c r="J49" s="43" t="s">
        <v>128</v>
      </c>
      <c r="K49">
        <v>6</v>
      </c>
      <c r="L49">
        <v>0.93321885848669228</v>
      </c>
      <c r="U49" s="24">
        <v>143</v>
      </c>
      <c r="V49">
        <v>124</v>
      </c>
      <c r="W49">
        <v>90</v>
      </c>
    </row>
    <row r="50" spans="1:23">
      <c r="A50" s="11" t="s">
        <v>133</v>
      </c>
      <c r="B50" s="3">
        <v>9</v>
      </c>
      <c r="C50" s="3">
        <v>2</v>
      </c>
      <c r="D50" s="13">
        <f t="shared" si="0"/>
        <v>11</v>
      </c>
      <c r="E50" s="17">
        <v>1774035</v>
      </c>
      <c r="F50" s="18">
        <f t="shared" si="1"/>
        <v>0.62005541040622081</v>
      </c>
      <c r="G50" s="166">
        <f t="shared" si="2"/>
        <v>-0.62005541040622081</v>
      </c>
      <c r="H50" s="13">
        <v>2022</v>
      </c>
      <c r="J50" s="43" t="s">
        <v>130</v>
      </c>
      <c r="K50">
        <v>24</v>
      </c>
      <c r="L50">
        <v>0.27786805273426218</v>
      </c>
      <c r="U50" s="24">
        <v>11</v>
      </c>
      <c r="V50">
        <v>6</v>
      </c>
      <c r="W50">
        <v>5</v>
      </c>
    </row>
    <row r="51" spans="1:23">
      <c r="A51" s="11" t="s">
        <v>135</v>
      </c>
      <c r="B51" s="3">
        <v>28</v>
      </c>
      <c r="C51" s="3">
        <v>8</v>
      </c>
      <c r="D51" s="13">
        <f t="shared" si="0"/>
        <v>36</v>
      </c>
      <c r="E51" s="17">
        <v>5890543</v>
      </c>
      <c r="F51" s="18">
        <f t="shared" si="1"/>
        <v>0.6111490910090972</v>
      </c>
      <c r="G51" s="166">
        <f t="shared" si="2"/>
        <v>-0.6111490910090972</v>
      </c>
      <c r="H51" s="13">
        <v>2022</v>
      </c>
      <c r="J51" s="43" t="s">
        <v>131</v>
      </c>
      <c r="K51">
        <v>90</v>
      </c>
      <c r="L51">
        <v>1.1651140012267356</v>
      </c>
      <c r="U51" s="24">
        <v>36</v>
      </c>
      <c r="V51">
        <v>27</v>
      </c>
      <c r="W51">
        <v>13</v>
      </c>
    </row>
    <row r="52" spans="1:23">
      <c r="A52" s="11" t="s">
        <v>138</v>
      </c>
      <c r="B52" s="3">
        <v>8</v>
      </c>
      <c r="C52" s="3">
        <v>1</v>
      </c>
      <c r="D52" s="13">
        <f t="shared" si="0"/>
        <v>9</v>
      </c>
      <c r="E52" s="17">
        <v>581629</v>
      </c>
      <c r="F52" s="18">
        <f t="shared" si="1"/>
        <v>1.547378139673228</v>
      </c>
      <c r="G52" s="166">
        <f t="shared" si="2"/>
        <v>-1.547378139673228</v>
      </c>
      <c r="H52" s="13">
        <v>2022</v>
      </c>
      <c r="J52" s="43" t="s">
        <v>133</v>
      </c>
      <c r="K52">
        <v>5</v>
      </c>
      <c r="L52">
        <v>0.2790860712607211</v>
      </c>
      <c r="U52" s="24">
        <v>9</v>
      </c>
      <c r="V52">
        <v>4</v>
      </c>
      <c r="W52">
        <v>3</v>
      </c>
    </row>
    <row r="53" spans="1:23">
      <c r="A53" s="11" t="s">
        <v>14</v>
      </c>
      <c r="B53" s="3">
        <v>32</v>
      </c>
      <c r="C53" s="3">
        <v>4</v>
      </c>
      <c r="D53" s="13">
        <f t="shared" si="0"/>
        <v>36</v>
      </c>
      <c r="E53" s="23">
        <v>5050380</v>
      </c>
      <c r="F53" s="18">
        <f t="shared" si="1"/>
        <v>0.71281764936499825</v>
      </c>
      <c r="G53" s="166">
        <f t="shared" si="2"/>
        <v>-0.71281764936499825</v>
      </c>
      <c r="H53" s="13">
        <v>2021</v>
      </c>
      <c r="J53" s="43" t="s">
        <v>135</v>
      </c>
      <c r="K53">
        <v>13</v>
      </c>
      <c r="L53">
        <v>0.22046229246866894</v>
      </c>
    </row>
    <row r="54" spans="1:23">
      <c r="A54" s="11" t="s">
        <v>23</v>
      </c>
      <c r="B54" s="3">
        <v>4</v>
      </c>
      <c r="C54" s="3">
        <v>1</v>
      </c>
      <c r="D54" s="13">
        <f t="shared" si="0"/>
        <v>5</v>
      </c>
      <c r="E54" s="23">
        <v>734923</v>
      </c>
      <c r="F54" s="18">
        <f t="shared" si="1"/>
        <v>0.6803433829122234</v>
      </c>
      <c r="G54" s="166">
        <f t="shared" si="2"/>
        <v>-0.6803433829122234</v>
      </c>
      <c r="H54" s="13">
        <v>2021</v>
      </c>
      <c r="J54" s="43" t="s">
        <v>138</v>
      </c>
      <c r="K54">
        <v>3</v>
      </c>
      <c r="L54">
        <v>0.51933303789053853</v>
      </c>
    </row>
    <row r="55" spans="1:23">
      <c r="A55" s="11" t="s">
        <v>35</v>
      </c>
      <c r="B55" s="3">
        <v>16</v>
      </c>
      <c r="C55" s="3">
        <v>4</v>
      </c>
      <c r="D55" s="13">
        <f t="shared" si="0"/>
        <v>20</v>
      </c>
      <c r="E55" s="23">
        <v>7272487</v>
      </c>
      <c r="F55" s="18">
        <f t="shared" si="1"/>
        <v>0.27500908561266596</v>
      </c>
      <c r="G55" s="166">
        <f t="shared" si="2"/>
        <v>-0.27500908561266596</v>
      </c>
      <c r="H55" s="13">
        <v>2021</v>
      </c>
      <c r="J55" s="43" t="s">
        <v>7309</v>
      </c>
      <c r="K55">
        <v>1440</v>
      </c>
      <c r="L55">
        <v>32.705055286169795</v>
      </c>
    </row>
    <row r="56" spans="1:23">
      <c r="A56" s="11" t="s">
        <v>39</v>
      </c>
      <c r="B56" s="3">
        <v>9</v>
      </c>
      <c r="C56" s="3">
        <v>2</v>
      </c>
      <c r="D56" s="13">
        <f t="shared" si="0"/>
        <v>11</v>
      </c>
      <c r="E56" s="23">
        <v>3028443</v>
      </c>
      <c r="F56" s="18">
        <f t="shared" si="1"/>
        <v>0.36322294987886516</v>
      </c>
      <c r="G56" s="166">
        <f t="shared" si="2"/>
        <v>-0.36322294987886516</v>
      </c>
      <c r="H56" s="13">
        <v>2021</v>
      </c>
      <c r="J56" s="164" t="s">
        <v>8250</v>
      </c>
      <c r="K56" s="165">
        <f>GETPIVOTDATA("Sum of Total",$J$3)/51</f>
        <v>28.235294117647058</v>
      </c>
    </row>
    <row r="57" spans="1:23">
      <c r="A57" s="11" t="s">
        <v>40</v>
      </c>
      <c r="B57" s="3">
        <v>16</v>
      </c>
      <c r="C57" s="3">
        <v>3</v>
      </c>
      <c r="D57" s="13">
        <f t="shared" si="0"/>
        <v>19</v>
      </c>
      <c r="E57" s="23">
        <v>39145060</v>
      </c>
      <c r="F57" s="18">
        <f t="shared" si="1"/>
        <v>4.8537414427261061E-2</v>
      </c>
      <c r="G57" s="166">
        <f t="shared" si="2"/>
        <v>-4.8537414427261061E-2</v>
      </c>
      <c r="H57" s="13">
        <v>2021</v>
      </c>
      <c r="J57" s="164" t="s">
        <v>8263</v>
      </c>
      <c r="K57" s="167">
        <f>SUM(E2:E52)</f>
        <v>333271411</v>
      </c>
    </row>
    <row r="58" spans="1:23">
      <c r="A58" s="11" t="s">
        <v>45</v>
      </c>
      <c r="B58" s="3">
        <v>67</v>
      </c>
      <c r="C58" s="3">
        <v>18</v>
      </c>
      <c r="D58" s="13">
        <f t="shared" si="0"/>
        <v>85</v>
      </c>
      <c r="E58" s="23">
        <v>5811596</v>
      </c>
      <c r="F58" s="18">
        <f t="shared" si="1"/>
        <v>1.4625930639363094</v>
      </c>
      <c r="G58" s="166">
        <f t="shared" si="2"/>
        <v>-1.4625930639363094</v>
      </c>
      <c r="H58" s="13">
        <v>2021</v>
      </c>
      <c r="J58" s="164" t="s">
        <v>8264</v>
      </c>
      <c r="K58" s="169">
        <f>GETPIVOTDATA("Sum of Total",$J$3)/K57*100000</f>
        <v>0.43208026625482132</v>
      </c>
    </row>
    <row r="59" spans="1:23">
      <c r="A59" s="11" t="s">
        <v>46</v>
      </c>
      <c r="B59" s="3">
        <v>17</v>
      </c>
      <c r="C59" s="3">
        <v>0</v>
      </c>
      <c r="D59" s="13">
        <f t="shared" si="0"/>
        <v>17</v>
      </c>
      <c r="E59" s="23">
        <v>3603691</v>
      </c>
      <c r="F59" s="18">
        <f t="shared" si="1"/>
        <v>0.47173855916059393</v>
      </c>
      <c r="G59" s="166">
        <f t="shared" si="2"/>
        <v>-0.47173855916059393</v>
      </c>
      <c r="H59" s="13">
        <v>2021</v>
      </c>
      <c r="J59" s="164" t="s">
        <v>8393</v>
      </c>
      <c r="K59" s="194">
        <f>K58*2</f>
        <v>0.86416053250964264</v>
      </c>
    </row>
    <row r="60" spans="1:23">
      <c r="A60" s="11" t="s">
        <v>49</v>
      </c>
      <c r="B60" s="3">
        <v>2</v>
      </c>
      <c r="C60" s="3">
        <v>0</v>
      </c>
      <c r="D60" s="13">
        <f t="shared" si="0"/>
        <v>2</v>
      </c>
      <c r="E60" s="23">
        <v>1004881</v>
      </c>
      <c r="F60" s="18">
        <f t="shared" si="1"/>
        <v>0.19902854168802078</v>
      </c>
      <c r="G60" s="166">
        <f t="shared" si="2"/>
        <v>-0.19902854168802078</v>
      </c>
      <c r="H60" s="13">
        <v>2021</v>
      </c>
    </row>
    <row r="61" spans="1:23">
      <c r="A61" s="11" t="s">
        <v>55</v>
      </c>
      <c r="B61" s="3">
        <v>17</v>
      </c>
      <c r="C61" s="3">
        <v>12</v>
      </c>
      <c r="D61" s="13">
        <f t="shared" si="0"/>
        <v>29</v>
      </c>
      <c r="E61" s="23">
        <v>669037</v>
      </c>
      <c r="F61" s="18">
        <f t="shared" si="1"/>
        <v>4.3345883710467437</v>
      </c>
      <c r="G61" s="166">
        <f t="shared" si="2"/>
        <v>-4.3345883710467437</v>
      </c>
      <c r="H61" s="13">
        <v>2021</v>
      </c>
    </row>
    <row r="62" spans="1:23">
      <c r="A62" s="11" t="s">
        <v>56</v>
      </c>
      <c r="B62" s="3">
        <v>0</v>
      </c>
      <c r="C62" s="3">
        <v>0</v>
      </c>
      <c r="D62" s="13">
        <f t="shared" si="0"/>
        <v>0</v>
      </c>
      <c r="E62" s="23">
        <v>21830708</v>
      </c>
      <c r="F62" s="18">
        <f t="shared" si="1"/>
        <v>0</v>
      </c>
      <c r="G62" s="166">
        <f t="shared" si="2"/>
        <v>0</v>
      </c>
      <c r="H62" s="13">
        <v>2021</v>
      </c>
    </row>
    <row r="63" spans="1:23">
      <c r="A63" s="11" t="s">
        <v>58</v>
      </c>
      <c r="B63" s="3">
        <v>37</v>
      </c>
      <c r="C63" s="3">
        <v>12</v>
      </c>
      <c r="D63" s="13">
        <f t="shared" si="0"/>
        <v>49</v>
      </c>
      <c r="E63" s="23">
        <v>10790385</v>
      </c>
      <c r="F63" s="18">
        <f t="shared" si="1"/>
        <v>0.45410798595230845</v>
      </c>
      <c r="G63" s="166">
        <f t="shared" si="2"/>
        <v>-0.45410798595230845</v>
      </c>
      <c r="H63" s="13">
        <v>2021</v>
      </c>
    </row>
    <row r="64" spans="1:23">
      <c r="A64" s="11" t="s">
        <v>64</v>
      </c>
      <c r="B64" s="3">
        <v>3</v>
      </c>
      <c r="C64" s="3">
        <v>0</v>
      </c>
      <c r="D64" s="13">
        <f t="shared" si="0"/>
        <v>3</v>
      </c>
      <c r="E64" s="23">
        <v>1446745</v>
      </c>
      <c r="F64" s="18">
        <f t="shared" si="1"/>
        <v>0.20736204376030332</v>
      </c>
      <c r="G64" s="166">
        <f t="shared" si="2"/>
        <v>-0.20736204376030332</v>
      </c>
      <c r="H64" s="13">
        <v>2021</v>
      </c>
    </row>
    <row r="65" spans="1:8">
      <c r="A65" s="11" t="s">
        <v>68</v>
      </c>
      <c r="B65" s="3">
        <v>11</v>
      </c>
      <c r="C65" s="3">
        <v>0</v>
      </c>
      <c r="D65" s="13">
        <f t="shared" si="0"/>
        <v>11</v>
      </c>
      <c r="E65" s="23">
        <v>1904537</v>
      </c>
      <c r="F65" s="18">
        <f t="shared" si="1"/>
        <v>0.57756819636478574</v>
      </c>
      <c r="G65" s="166">
        <f t="shared" si="2"/>
        <v>-0.57756819636478574</v>
      </c>
      <c r="H65" s="13">
        <v>2021</v>
      </c>
    </row>
    <row r="66" spans="1:8">
      <c r="A66" s="11" t="s">
        <v>71</v>
      </c>
      <c r="B66" s="3">
        <v>11</v>
      </c>
      <c r="C66" s="3">
        <v>0</v>
      </c>
      <c r="D66" s="13">
        <f t="shared" si="0"/>
        <v>11</v>
      </c>
      <c r="E66" s="23">
        <v>12690341</v>
      </c>
      <c r="F66" s="18">
        <f t="shared" si="1"/>
        <v>8.6680097879166515E-2</v>
      </c>
      <c r="G66" s="166">
        <f t="shared" si="2"/>
        <v>-8.6680097879166515E-2</v>
      </c>
      <c r="H66" s="13">
        <v>2021</v>
      </c>
    </row>
    <row r="67" spans="1:8">
      <c r="A67" s="11" t="s">
        <v>72</v>
      </c>
      <c r="B67" s="3">
        <v>17</v>
      </c>
      <c r="C67" s="3">
        <v>11</v>
      </c>
      <c r="D67" s="13">
        <f t="shared" ref="D67:D102" si="3">SUM(B67:C67)</f>
        <v>28</v>
      </c>
      <c r="E67" s="23">
        <v>6813798</v>
      </c>
      <c r="F67" s="18">
        <f t="shared" ref="F67:F103" si="4">(D67/E67)*100000</f>
        <v>0.41093087878448997</v>
      </c>
      <c r="G67" s="166">
        <f t="shared" ref="G67:G130" si="5">F67*-1</f>
        <v>-0.41093087878448997</v>
      </c>
      <c r="H67" s="13">
        <v>2021</v>
      </c>
    </row>
    <row r="68" spans="1:8">
      <c r="A68" s="11" t="s">
        <v>74</v>
      </c>
      <c r="B68" s="3">
        <v>10</v>
      </c>
      <c r="C68" s="3">
        <v>3</v>
      </c>
      <c r="D68" s="13">
        <f t="shared" si="3"/>
        <v>13</v>
      </c>
      <c r="E68" s="23">
        <v>3197944</v>
      </c>
      <c r="F68" s="18">
        <f t="shared" si="4"/>
        <v>0.40651118343535725</v>
      </c>
      <c r="G68" s="166">
        <f t="shared" si="5"/>
        <v>-0.40651118343535725</v>
      </c>
      <c r="H68" s="13">
        <v>2021</v>
      </c>
    </row>
    <row r="69" spans="1:8">
      <c r="A69" s="11" t="s">
        <v>75</v>
      </c>
      <c r="B69" s="3">
        <v>16</v>
      </c>
      <c r="C69" s="3">
        <v>1</v>
      </c>
      <c r="D69" s="13">
        <f t="shared" si="3"/>
        <v>17</v>
      </c>
      <c r="E69" s="23">
        <v>2937946</v>
      </c>
      <c r="F69" s="18">
        <f t="shared" si="4"/>
        <v>0.57863555014285495</v>
      </c>
      <c r="G69" s="166">
        <f t="shared" si="5"/>
        <v>-0.57863555014285495</v>
      </c>
      <c r="H69" s="13">
        <v>2021</v>
      </c>
    </row>
    <row r="70" spans="1:8">
      <c r="A70" s="11" t="s">
        <v>76</v>
      </c>
      <c r="B70" s="3">
        <v>40</v>
      </c>
      <c r="C70" s="3">
        <v>13</v>
      </c>
      <c r="D70" s="13">
        <f t="shared" si="3"/>
        <v>53</v>
      </c>
      <c r="E70" s="23">
        <v>4507600</v>
      </c>
      <c r="F70" s="18">
        <f t="shared" si="4"/>
        <v>1.175791995740527</v>
      </c>
      <c r="G70" s="166">
        <f t="shared" si="5"/>
        <v>-1.175791995740527</v>
      </c>
      <c r="H70" s="13">
        <v>2021</v>
      </c>
    </row>
    <row r="71" spans="1:8">
      <c r="A71" s="11" t="s">
        <v>79</v>
      </c>
      <c r="B71" s="3">
        <v>7</v>
      </c>
      <c r="C71" s="3">
        <v>0</v>
      </c>
      <c r="D71" s="13">
        <f t="shared" si="3"/>
        <v>7</v>
      </c>
      <c r="E71" s="23">
        <v>4627047</v>
      </c>
      <c r="F71" s="18">
        <f t="shared" si="4"/>
        <v>0.15128439369645477</v>
      </c>
      <c r="G71" s="166">
        <f t="shared" si="5"/>
        <v>-0.15128439369645477</v>
      </c>
      <c r="H71" s="13">
        <v>2021</v>
      </c>
    </row>
    <row r="72" spans="1:8">
      <c r="A72" s="11" t="s">
        <v>80</v>
      </c>
      <c r="B72" s="3">
        <v>25</v>
      </c>
      <c r="C72" s="3">
        <v>3</v>
      </c>
      <c r="D72" s="13">
        <f t="shared" si="3"/>
        <v>28</v>
      </c>
      <c r="E72" s="23">
        <v>1378787</v>
      </c>
      <c r="F72" s="18">
        <f t="shared" si="4"/>
        <v>2.0307705251064885</v>
      </c>
      <c r="G72" s="166">
        <f t="shared" si="5"/>
        <v>-2.0307705251064885</v>
      </c>
      <c r="H72" s="13">
        <v>2021</v>
      </c>
    </row>
    <row r="73" spans="1:8">
      <c r="A73" s="11" t="s">
        <v>81</v>
      </c>
      <c r="B73" s="3">
        <v>12</v>
      </c>
      <c r="C73" s="3">
        <v>4</v>
      </c>
      <c r="D73" s="13">
        <f t="shared" si="3"/>
        <v>16</v>
      </c>
      <c r="E73" s="23">
        <v>6175045</v>
      </c>
      <c r="F73" s="18">
        <f t="shared" si="4"/>
        <v>0.25910742350865457</v>
      </c>
      <c r="G73" s="166">
        <f t="shared" si="5"/>
        <v>-0.25910742350865457</v>
      </c>
      <c r="H73" s="13">
        <v>2021</v>
      </c>
    </row>
    <row r="74" spans="1:8">
      <c r="A74" s="11" t="s">
        <v>86</v>
      </c>
      <c r="B74" s="3">
        <v>82</v>
      </c>
      <c r="C74" s="3">
        <v>10</v>
      </c>
      <c r="D74" s="13">
        <f t="shared" si="3"/>
        <v>92</v>
      </c>
      <c r="E74" s="23">
        <v>6991951</v>
      </c>
      <c r="F74" s="18">
        <f t="shared" si="4"/>
        <v>1.3157986948135079</v>
      </c>
      <c r="G74" s="166">
        <f t="shared" si="5"/>
        <v>-1.3157986948135079</v>
      </c>
      <c r="H74" s="13">
        <v>2021</v>
      </c>
    </row>
    <row r="75" spans="1:8">
      <c r="A75" s="11" t="s">
        <v>87</v>
      </c>
      <c r="B75" s="3">
        <v>60</v>
      </c>
      <c r="C75" s="3">
        <v>13</v>
      </c>
      <c r="D75" s="13">
        <f t="shared" si="3"/>
        <v>73</v>
      </c>
      <c r="E75" s="23">
        <v>10038117</v>
      </c>
      <c r="F75" s="18">
        <f t="shared" si="4"/>
        <v>0.72722802493734628</v>
      </c>
      <c r="G75" s="166">
        <f t="shared" si="5"/>
        <v>-0.72722802493734628</v>
      </c>
      <c r="H75" s="13">
        <v>2021</v>
      </c>
    </row>
    <row r="76" spans="1:8">
      <c r="A76" s="11" t="s">
        <v>89</v>
      </c>
      <c r="B76" s="3">
        <v>44</v>
      </c>
      <c r="C76" s="3">
        <v>7</v>
      </c>
      <c r="D76" s="13">
        <f t="shared" si="3"/>
        <v>51</v>
      </c>
      <c r="E76" s="23">
        <v>5717968</v>
      </c>
      <c r="F76" s="18">
        <f t="shared" si="4"/>
        <v>0.89192524337317025</v>
      </c>
      <c r="G76" s="166">
        <f t="shared" si="5"/>
        <v>-0.89192524337317025</v>
      </c>
      <c r="H76" s="13">
        <v>2021</v>
      </c>
    </row>
    <row r="77" spans="1:8">
      <c r="A77" s="11" t="s">
        <v>90</v>
      </c>
      <c r="B77" s="3">
        <v>2</v>
      </c>
      <c r="C77" s="3">
        <v>0</v>
      </c>
      <c r="D77" s="13">
        <f t="shared" si="3"/>
        <v>2</v>
      </c>
      <c r="E77" s="23">
        <v>2949582</v>
      </c>
      <c r="F77" s="18">
        <f t="shared" si="4"/>
        <v>6.78062179657999E-2</v>
      </c>
      <c r="G77" s="166">
        <f t="shared" si="5"/>
        <v>-6.78062179657999E-2</v>
      </c>
      <c r="H77" s="13">
        <v>2021</v>
      </c>
    </row>
    <row r="78" spans="1:8">
      <c r="A78" s="11" t="s">
        <v>93</v>
      </c>
      <c r="B78" s="3">
        <v>38</v>
      </c>
      <c r="C78" s="3">
        <v>9</v>
      </c>
      <c r="D78" s="13">
        <f t="shared" si="3"/>
        <v>47</v>
      </c>
      <c r="E78" s="23">
        <v>6170393</v>
      </c>
      <c r="F78" s="18">
        <f t="shared" si="4"/>
        <v>0.76170188835621977</v>
      </c>
      <c r="G78" s="166">
        <f t="shared" si="5"/>
        <v>-0.76170188835621977</v>
      </c>
      <c r="H78" s="13">
        <v>2021</v>
      </c>
    </row>
    <row r="79" spans="1:8">
      <c r="A79" s="11" t="s">
        <v>96</v>
      </c>
      <c r="B79" s="3">
        <v>6</v>
      </c>
      <c r="C79" s="3">
        <v>1</v>
      </c>
      <c r="D79" s="13">
        <f t="shared" si="3"/>
        <v>7</v>
      </c>
      <c r="E79" s="23">
        <v>1106366</v>
      </c>
      <c r="F79" s="18">
        <f t="shared" si="4"/>
        <v>0.6327020172348029</v>
      </c>
      <c r="G79" s="166">
        <f t="shared" si="5"/>
        <v>-0.6327020172348029</v>
      </c>
      <c r="H79" s="13">
        <v>2021</v>
      </c>
    </row>
    <row r="80" spans="1:8">
      <c r="A80" s="11" t="s">
        <v>98</v>
      </c>
      <c r="B80" s="3">
        <v>7</v>
      </c>
      <c r="C80" s="3">
        <v>2</v>
      </c>
      <c r="D80" s="13">
        <f t="shared" si="3"/>
        <v>9</v>
      </c>
      <c r="E80" s="23">
        <v>1964253</v>
      </c>
      <c r="F80" s="18">
        <f t="shared" si="4"/>
        <v>0.45818944911882536</v>
      </c>
      <c r="G80" s="166">
        <f t="shared" si="5"/>
        <v>-0.45818944911882536</v>
      </c>
      <c r="H80" s="13">
        <v>2021</v>
      </c>
    </row>
    <row r="81" spans="1:8">
      <c r="A81" s="11" t="s">
        <v>99</v>
      </c>
      <c r="B81" s="3">
        <v>30</v>
      </c>
      <c r="C81" s="3">
        <v>6</v>
      </c>
      <c r="D81" s="13">
        <f t="shared" si="3"/>
        <v>36</v>
      </c>
      <c r="E81" s="23">
        <v>3146632</v>
      </c>
      <c r="F81" s="18">
        <f t="shared" si="4"/>
        <v>1.1440804008857726</v>
      </c>
      <c r="G81" s="166">
        <f t="shared" si="5"/>
        <v>-1.1440804008857726</v>
      </c>
      <c r="H81" s="13">
        <v>2021</v>
      </c>
    </row>
    <row r="82" spans="1:8">
      <c r="A82" s="11" t="s">
        <v>100</v>
      </c>
      <c r="B82" s="3">
        <v>7</v>
      </c>
      <c r="C82" s="3">
        <v>1</v>
      </c>
      <c r="D82" s="13">
        <f t="shared" si="3"/>
        <v>8</v>
      </c>
      <c r="E82" s="23">
        <v>1387494</v>
      </c>
      <c r="F82" s="18">
        <f t="shared" si="4"/>
        <v>0.57657906989147345</v>
      </c>
      <c r="G82" s="166">
        <f t="shared" si="5"/>
        <v>-0.57657906989147345</v>
      </c>
      <c r="H82" s="13">
        <v>2021</v>
      </c>
    </row>
    <row r="83" spans="1:8">
      <c r="A83" s="11" t="s">
        <v>102</v>
      </c>
      <c r="B83" s="3">
        <v>23</v>
      </c>
      <c r="C83" s="3">
        <v>15</v>
      </c>
      <c r="D83" s="13">
        <f t="shared" si="3"/>
        <v>38</v>
      </c>
      <c r="E83" s="23">
        <v>9269175</v>
      </c>
      <c r="F83" s="18">
        <f t="shared" si="4"/>
        <v>0.40996097279423471</v>
      </c>
      <c r="G83" s="166">
        <f t="shared" si="5"/>
        <v>-0.40996097279423471</v>
      </c>
      <c r="H83" s="13">
        <v>2021</v>
      </c>
    </row>
    <row r="84" spans="1:8">
      <c r="A84" s="11" t="s">
        <v>104</v>
      </c>
      <c r="B84" s="3">
        <v>7</v>
      </c>
      <c r="C84" s="3">
        <v>1</v>
      </c>
      <c r="D84" s="13">
        <f t="shared" si="3"/>
        <v>8</v>
      </c>
      <c r="E84" s="23">
        <v>2116950</v>
      </c>
      <c r="F84" s="18">
        <f t="shared" si="4"/>
        <v>0.37790217057559222</v>
      </c>
      <c r="G84" s="166">
        <f t="shared" si="5"/>
        <v>-0.37790217057559222</v>
      </c>
      <c r="H84" s="13">
        <v>2021</v>
      </c>
    </row>
    <row r="85" spans="1:8">
      <c r="A85" s="11" t="s">
        <v>105</v>
      </c>
      <c r="B85" s="3">
        <v>15</v>
      </c>
      <c r="C85" s="3">
        <v>1</v>
      </c>
      <c r="D85" s="13">
        <f t="shared" si="3"/>
        <v>16</v>
      </c>
      <c r="E85" s="23">
        <v>19854526</v>
      </c>
      <c r="F85" s="18">
        <f t="shared" si="4"/>
        <v>8.0586159548709443E-2</v>
      </c>
      <c r="G85" s="166">
        <f t="shared" si="5"/>
        <v>-8.0586159548709443E-2</v>
      </c>
      <c r="H85" s="13">
        <v>2021</v>
      </c>
    </row>
    <row r="86" spans="1:8">
      <c r="A86" s="11" t="s">
        <v>106</v>
      </c>
      <c r="B86" s="3">
        <v>36</v>
      </c>
      <c r="C86" s="3">
        <v>3</v>
      </c>
      <c r="D86" s="13">
        <f t="shared" si="3"/>
        <v>39</v>
      </c>
      <c r="E86" s="23">
        <v>10567100</v>
      </c>
      <c r="F86" s="18">
        <f t="shared" si="4"/>
        <v>0.36907003813723727</v>
      </c>
      <c r="G86" s="166">
        <f t="shared" si="5"/>
        <v>-0.36907003813723727</v>
      </c>
      <c r="H86" s="13">
        <v>2021</v>
      </c>
    </row>
    <row r="87" spans="1:8">
      <c r="A87" s="11" t="s">
        <v>109</v>
      </c>
      <c r="B87" s="3">
        <v>8</v>
      </c>
      <c r="C87" s="3">
        <v>0</v>
      </c>
      <c r="D87" s="13">
        <f t="shared" si="3"/>
        <v>8</v>
      </c>
      <c r="E87" s="23">
        <v>777982</v>
      </c>
      <c r="F87" s="18">
        <f t="shared" si="4"/>
        <v>1.0283014259970025</v>
      </c>
      <c r="G87" s="166">
        <f t="shared" si="5"/>
        <v>-1.0283014259970025</v>
      </c>
      <c r="H87" s="13">
        <v>2021</v>
      </c>
    </row>
    <row r="88" spans="1:8">
      <c r="A88" s="11" t="s">
        <v>112</v>
      </c>
      <c r="B88" s="3">
        <v>68</v>
      </c>
      <c r="C88" s="3">
        <v>41</v>
      </c>
      <c r="D88" s="13">
        <f t="shared" si="3"/>
        <v>109</v>
      </c>
      <c r="E88" s="23">
        <v>11765227</v>
      </c>
      <c r="F88" s="18">
        <f t="shared" si="4"/>
        <v>0.92645896250025594</v>
      </c>
      <c r="G88" s="166">
        <f t="shared" si="5"/>
        <v>-0.92645896250025594</v>
      </c>
      <c r="H88" s="13">
        <v>2021</v>
      </c>
    </row>
    <row r="89" spans="1:8">
      <c r="A89" s="11" t="s">
        <v>113</v>
      </c>
      <c r="B89" s="3">
        <v>15</v>
      </c>
      <c r="C89" s="3">
        <v>0</v>
      </c>
      <c r="D89" s="13">
        <f t="shared" si="3"/>
        <v>15</v>
      </c>
      <c r="E89" s="23">
        <v>3991634</v>
      </c>
      <c r="F89" s="18">
        <f t="shared" si="4"/>
        <v>0.37578595632765932</v>
      </c>
      <c r="G89" s="166">
        <f t="shared" si="5"/>
        <v>-0.37578595632765932</v>
      </c>
      <c r="H89" s="13">
        <v>2021</v>
      </c>
    </row>
    <row r="90" spans="1:8">
      <c r="A90" s="11" t="s">
        <v>114</v>
      </c>
      <c r="B90" s="3">
        <v>51</v>
      </c>
      <c r="C90" s="3">
        <v>13</v>
      </c>
      <c r="D90" s="13">
        <f t="shared" si="3"/>
        <v>64</v>
      </c>
      <c r="E90" s="23">
        <v>4256465</v>
      </c>
      <c r="F90" s="18">
        <f t="shared" si="4"/>
        <v>1.503595119424217</v>
      </c>
      <c r="G90" s="166">
        <f t="shared" si="5"/>
        <v>-1.503595119424217</v>
      </c>
      <c r="H90" s="13">
        <v>2021</v>
      </c>
    </row>
    <row r="91" spans="1:8">
      <c r="A91" s="11" t="s">
        <v>115</v>
      </c>
      <c r="B91" s="3">
        <v>25</v>
      </c>
      <c r="C91" s="3">
        <v>0</v>
      </c>
      <c r="D91" s="13">
        <f t="shared" si="3"/>
        <v>25</v>
      </c>
      <c r="E91" s="23">
        <v>13013614</v>
      </c>
      <c r="F91" s="18">
        <f t="shared" si="4"/>
        <v>0.19210651245687788</v>
      </c>
      <c r="G91" s="166">
        <f t="shared" si="5"/>
        <v>-0.19210651245687788</v>
      </c>
      <c r="H91" s="13">
        <v>2021</v>
      </c>
    </row>
    <row r="92" spans="1:8">
      <c r="A92" s="11" t="s">
        <v>118</v>
      </c>
      <c r="B92" s="3">
        <v>3</v>
      </c>
      <c r="C92" s="3">
        <v>0</v>
      </c>
      <c r="D92" s="13">
        <f t="shared" si="3"/>
        <v>3</v>
      </c>
      <c r="E92" s="23">
        <v>1097092</v>
      </c>
      <c r="F92" s="18">
        <f t="shared" si="4"/>
        <v>0.27345017555501272</v>
      </c>
      <c r="G92" s="166">
        <f t="shared" si="5"/>
        <v>-0.27345017555501272</v>
      </c>
      <c r="H92" s="13">
        <v>2021</v>
      </c>
    </row>
    <row r="93" spans="1:8">
      <c r="A93" s="11" t="s">
        <v>121</v>
      </c>
      <c r="B93" s="3">
        <v>21</v>
      </c>
      <c r="C93" s="3">
        <v>3</v>
      </c>
      <c r="D93" s="13">
        <f t="shared" si="3"/>
        <v>24</v>
      </c>
      <c r="E93" s="23">
        <v>5193848</v>
      </c>
      <c r="F93" s="18">
        <f t="shared" si="4"/>
        <v>0.46208514380859816</v>
      </c>
      <c r="G93" s="166">
        <f t="shared" si="5"/>
        <v>-0.46208514380859816</v>
      </c>
      <c r="H93" s="13">
        <v>2021</v>
      </c>
    </row>
    <row r="94" spans="1:8">
      <c r="A94" s="11" t="s">
        <v>122</v>
      </c>
      <c r="B94" s="3">
        <v>9</v>
      </c>
      <c r="C94" s="3">
        <v>0</v>
      </c>
      <c r="D94" s="13">
        <f t="shared" si="3"/>
        <v>9</v>
      </c>
      <c r="E94" s="23">
        <v>896299</v>
      </c>
      <c r="F94" s="18">
        <f t="shared" si="4"/>
        <v>1.0041292024201744</v>
      </c>
      <c r="G94" s="166">
        <f t="shared" si="5"/>
        <v>-1.0041292024201744</v>
      </c>
      <c r="H94" s="13">
        <v>2021</v>
      </c>
    </row>
    <row r="95" spans="1:8">
      <c r="A95" s="11" t="s">
        <v>123</v>
      </c>
      <c r="B95" s="3">
        <v>20</v>
      </c>
      <c r="C95" s="3">
        <v>4</v>
      </c>
      <c r="D95" s="13">
        <f t="shared" si="3"/>
        <v>24</v>
      </c>
      <c r="E95" s="23">
        <v>6963709</v>
      </c>
      <c r="F95" s="18">
        <f t="shared" si="4"/>
        <v>0.34464392466715654</v>
      </c>
      <c r="G95" s="166">
        <f t="shared" si="5"/>
        <v>-0.34464392466715654</v>
      </c>
      <c r="H95" s="13">
        <v>2021</v>
      </c>
    </row>
    <row r="96" spans="1:8">
      <c r="A96" s="11" t="s">
        <v>124</v>
      </c>
      <c r="B96" s="3">
        <v>111</v>
      </c>
      <c r="C96" s="3">
        <v>28</v>
      </c>
      <c r="D96" s="13">
        <f t="shared" si="3"/>
        <v>139</v>
      </c>
      <c r="E96" s="23">
        <v>29561286</v>
      </c>
      <c r="F96" s="18">
        <f t="shared" si="4"/>
        <v>0.47020958425151055</v>
      </c>
      <c r="G96" s="166">
        <f t="shared" si="5"/>
        <v>-0.47020958425151055</v>
      </c>
      <c r="H96" s="13">
        <v>2021</v>
      </c>
    </row>
    <row r="97" spans="1:8">
      <c r="A97" s="11" t="s">
        <v>126</v>
      </c>
      <c r="B97" s="3">
        <v>25</v>
      </c>
      <c r="C97" s="3">
        <v>10</v>
      </c>
      <c r="D97" s="13">
        <f t="shared" si="3"/>
        <v>35</v>
      </c>
      <c r="E97" s="23">
        <v>3339284</v>
      </c>
      <c r="F97" s="18">
        <f t="shared" si="4"/>
        <v>1.0481288803228477</v>
      </c>
      <c r="G97" s="166">
        <f t="shared" si="5"/>
        <v>-1.0481288803228477</v>
      </c>
      <c r="H97" s="13">
        <v>2021</v>
      </c>
    </row>
    <row r="98" spans="1:8">
      <c r="A98" s="11" t="s">
        <v>128</v>
      </c>
      <c r="B98" s="3">
        <v>6</v>
      </c>
      <c r="C98" s="3">
        <v>0</v>
      </c>
      <c r="D98" s="13">
        <f t="shared" si="3"/>
        <v>6</v>
      </c>
      <c r="E98" s="23">
        <v>647093</v>
      </c>
      <c r="F98" s="18">
        <f t="shared" si="4"/>
        <v>0.92722375299995519</v>
      </c>
      <c r="G98" s="166">
        <f t="shared" si="5"/>
        <v>-0.92722375299995519</v>
      </c>
      <c r="H98" s="13">
        <v>2021</v>
      </c>
    </row>
    <row r="99" spans="1:8">
      <c r="A99" s="11" t="s">
        <v>130</v>
      </c>
      <c r="B99" s="3">
        <v>23</v>
      </c>
      <c r="C99" s="3">
        <v>1</v>
      </c>
      <c r="D99" s="13">
        <f t="shared" si="3"/>
        <v>24</v>
      </c>
      <c r="E99" s="23">
        <v>8657348</v>
      </c>
      <c r="F99" s="18">
        <f t="shared" si="4"/>
        <v>0.27722115363734945</v>
      </c>
      <c r="G99" s="166">
        <f t="shared" si="5"/>
        <v>-0.27722115363734945</v>
      </c>
      <c r="H99" s="13">
        <v>2021</v>
      </c>
    </row>
    <row r="100" spans="1:8">
      <c r="A100" s="11" t="s">
        <v>131</v>
      </c>
      <c r="B100" s="3">
        <v>105</v>
      </c>
      <c r="C100" s="3">
        <v>19</v>
      </c>
      <c r="D100" s="13">
        <f t="shared" si="3"/>
        <v>124</v>
      </c>
      <c r="E100" s="23">
        <v>7741433</v>
      </c>
      <c r="F100" s="18">
        <f t="shared" si="4"/>
        <v>1.6017706282544846</v>
      </c>
      <c r="G100" s="166">
        <f t="shared" si="5"/>
        <v>-1.6017706282544846</v>
      </c>
      <c r="H100" s="13">
        <v>2021</v>
      </c>
    </row>
    <row r="101" spans="1:8">
      <c r="A101" s="11" t="s">
        <v>133</v>
      </c>
      <c r="B101" s="3">
        <v>5</v>
      </c>
      <c r="C101" s="3">
        <v>1</v>
      </c>
      <c r="D101" s="13">
        <f t="shared" si="3"/>
        <v>6</v>
      </c>
      <c r="E101" s="23">
        <v>1785249</v>
      </c>
      <c r="F101" s="18">
        <f t="shared" si="4"/>
        <v>0.33608757097749387</v>
      </c>
      <c r="G101" s="166">
        <f t="shared" si="5"/>
        <v>-0.33608757097749387</v>
      </c>
      <c r="H101" s="13">
        <v>2021</v>
      </c>
    </row>
    <row r="102" spans="1:8">
      <c r="A102" s="11" t="s">
        <v>135</v>
      </c>
      <c r="B102" s="3">
        <v>16</v>
      </c>
      <c r="C102" s="3">
        <v>11</v>
      </c>
      <c r="D102" s="13">
        <f t="shared" si="3"/>
        <v>27</v>
      </c>
      <c r="E102" s="23">
        <v>5879978</v>
      </c>
      <c r="F102" s="18">
        <f t="shared" si="4"/>
        <v>0.45918539150996823</v>
      </c>
      <c r="G102" s="166">
        <f t="shared" si="5"/>
        <v>-0.45918539150996823</v>
      </c>
      <c r="H102" s="13">
        <v>2021</v>
      </c>
    </row>
    <row r="103" spans="1:8">
      <c r="A103" s="11" t="s">
        <v>138</v>
      </c>
      <c r="B103" s="3">
        <v>4</v>
      </c>
      <c r="C103" s="3">
        <v>0</v>
      </c>
      <c r="D103" s="13">
        <f>SUM(B103:C103)</f>
        <v>4</v>
      </c>
      <c r="E103" s="23">
        <v>579548</v>
      </c>
      <c r="F103" s="18">
        <f t="shared" si="4"/>
        <v>0.69019304699524453</v>
      </c>
      <c r="G103" s="166">
        <f t="shared" si="5"/>
        <v>-0.69019304699524453</v>
      </c>
      <c r="H103" s="13">
        <v>2021</v>
      </c>
    </row>
    <row r="104" spans="1:8">
      <c r="A104" s="11" t="s">
        <v>14</v>
      </c>
      <c r="B104" s="3">
        <v>1</v>
      </c>
      <c r="C104" s="3">
        <v>0</v>
      </c>
      <c r="D104" s="13">
        <f>SUM(B104:C104)</f>
        <v>1</v>
      </c>
      <c r="E104" s="23">
        <v>5031864</v>
      </c>
      <c r="F104" s="18">
        <f>(D104/E104)*100000</f>
        <v>1.9873351108058563E-2</v>
      </c>
      <c r="G104" s="166">
        <f t="shared" si="5"/>
        <v>-1.9873351108058563E-2</v>
      </c>
      <c r="H104" s="13">
        <v>2020</v>
      </c>
    </row>
    <row r="105" spans="1:8">
      <c r="A105" s="11" t="s">
        <v>23</v>
      </c>
      <c r="B105" s="3">
        <v>1</v>
      </c>
      <c r="C105" s="3">
        <v>1</v>
      </c>
      <c r="D105" s="13">
        <f t="shared" ref="D105:D154" si="6">SUM(B105:C105)</f>
        <v>2</v>
      </c>
      <c r="E105" s="23">
        <v>732964</v>
      </c>
      <c r="F105" s="18">
        <f t="shared" ref="F105:F154" si="7">(D105/E105)*100000</f>
        <v>0.27286469731119128</v>
      </c>
      <c r="G105" s="166">
        <f t="shared" si="5"/>
        <v>-0.27286469731119128</v>
      </c>
      <c r="H105" s="13">
        <v>2020</v>
      </c>
    </row>
    <row r="106" spans="1:8">
      <c r="A106" s="11" t="s">
        <v>35</v>
      </c>
      <c r="B106" s="3">
        <v>34</v>
      </c>
      <c r="C106" s="3">
        <v>7</v>
      </c>
      <c r="D106" s="13">
        <f t="shared" si="6"/>
        <v>41</v>
      </c>
      <c r="E106" s="23">
        <v>7186683</v>
      </c>
      <c r="F106" s="18">
        <f t="shared" si="7"/>
        <v>0.57049963105371426</v>
      </c>
      <c r="G106" s="166">
        <f t="shared" si="5"/>
        <v>-0.57049963105371426</v>
      </c>
      <c r="H106" s="13">
        <v>2020</v>
      </c>
    </row>
    <row r="107" spans="1:8">
      <c r="A107" s="11" t="s">
        <v>39</v>
      </c>
      <c r="B107" s="3">
        <v>4</v>
      </c>
      <c r="C107" s="3">
        <v>0</v>
      </c>
      <c r="D107" s="13">
        <f t="shared" si="6"/>
        <v>4</v>
      </c>
      <c r="E107" s="23">
        <v>3014348</v>
      </c>
      <c r="F107" s="18">
        <f t="shared" si="7"/>
        <v>0.13269867978083486</v>
      </c>
      <c r="G107" s="166">
        <f t="shared" si="5"/>
        <v>-0.13269867978083486</v>
      </c>
      <c r="H107" s="13">
        <v>2020</v>
      </c>
    </row>
    <row r="108" spans="1:8">
      <c r="A108" s="11" t="s">
        <v>40</v>
      </c>
      <c r="B108" s="3">
        <v>210</v>
      </c>
      <c r="C108" s="3">
        <v>59</v>
      </c>
      <c r="D108" s="13">
        <f t="shared" si="6"/>
        <v>269</v>
      </c>
      <c r="E108" s="23">
        <v>39503200</v>
      </c>
      <c r="F108" s="18">
        <f t="shared" si="7"/>
        <v>0.68095749205127687</v>
      </c>
      <c r="G108" s="166">
        <f t="shared" si="5"/>
        <v>-0.68095749205127687</v>
      </c>
      <c r="H108" s="13">
        <v>2020</v>
      </c>
    </row>
    <row r="109" spans="1:8">
      <c r="A109" s="11" t="s">
        <v>45</v>
      </c>
      <c r="B109" s="3">
        <v>49</v>
      </c>
      <c r="C109" s="3">
        <v>10</v>
      </c>
      <c r="D109" s="13">
        <f t="shared" si="6"/>
        <v>59</v>
      </c>
      <c r="E109" s="23">
        <v>5785219</v>
      </c>
      <c r="F109" s="18">
        <f t="shared" si="7"/>
        <v>1.0198403897933681</v>
      </c>
      <c r="G109" s="166">
        <f t="shared" si="5"/>
        <v>-1.0198403897933681</v>
      </c>
      <c r="H109" s="13">
        <v>2020</v>
      </c>
    </row>
    <row r="110" spans="1:8">
      <c r="A110" s="11" t="s">
        <v>46</v>
      </c>
      <c r="B110" s="3">
        <v>15</v>
      </c>
      <c r="C110" s="3">
        <v>0</v>
      </c>
      <c r="D110" s="13">
        <f t="shared" si="6"/>
        <v>15</v>
      </c>
      <c r="E110" s="23">
        <v>3577586</v>
      </c>
      <c r="F110" s="18">
        <f t="shared" si="7"/>
        <v>0.41927713268108718</v>
      </c>
      <c r="G110" s="166">
        <f t="shared" si="5"/>
        <v>-0.41927713268108718</v>
      </c>
      <c r="H110" s="13">
        <v>2020</v>
      </c>
    </row>
    <row r="111" spans="1:8">
      <c r="A111" s="11" t="s">
        <v>49</v>
      </c>
      <c r="B111" s="3">
        <v>4</v>
      </c>
      <c r="C111" s="3">
        <v>0</v>
      </c>
      <c r="D111" s="13">
        <f t="shared" si="6"/>
        <v>4</v>
      </c>
      <c r="E111" s="23">
        <v>991862</v>
      </c>
      <c r="F111" s="18">
        <f t="shared" si="7"/>
        <v>0.40328190816867665</v>
      </c>
      <c r="G111" s="166">
        <f t="shared" si="5"/>
        <v>-0.40328190816867665</v>
      </c>
      <c r="H111" s="13">
        <v>2020</v>
      </c>
    </row>
    <row r="112" spans="1:8">
      <c r="A112" s="11" t="s">
        <v>55</v>
      </c>
      <c r="B112" s="3">
        <v>41</v>
      </c>
      <c r="C112" s="3">
        <v>28</v>
      </c>
      <c r="D112" s="13">
        <f t="shared" si="6"/>
        <v>69</v>
      </c>
      <c r="E112" s="23">
        <v>670839</v>
      </c>
      <c r="F112" s="18">
        <f t="shared" si="7"/>
        <v>10.285627400911396</v>
      </c>
      <c r="G112" s="166">
        <f t="shared" si="5"/>
        <v>-10.285627400911396</v>
      </c>
      <c r="H112" s="13">
        <v>2020</v>
      </c>
    </row>
    <row r="113" spans="1:8">
      <c r="A113" s="11" t="s">
        <v>56</v>
      </c>
      <c r="B113" s="3">
        <v>22</v>
      </c>
      <c r="C113" s="3">
        <v>2</v>
      </c>
      <c r="D113" s="13">
        <f t="shared" si="6"/>
        <v>24</v>
      </c>
      <c r="E113" s="23">
        <v>21591299</v>
      </c>
      <c r="F113" s="18">
        <f t="shared" si="7"/>
        <v>0.11115588737852225</v>
      </c>
      <c r="G113" s="166">
        <f t="shared" si="5"/>
        <v>-0.11115588737852225</v>
      </c>
      <c r="H113" s="13">
        <v>2020</v>
      </c>
    </row>
    <row r="114" spans="1:8">
      <c r="A114" s="11" t="s">
        <v>58</v>
      </c>
      <c r="B114" s="3">
        <v>24</v>
      </c>
      <c r="C114" s="3">
        <v>4</v>
      </c>
      <c r="D114" s="13">
        <f t="shared" si="6"/>
        <v>28</v>
      </c>
      <c r="E114" s="23">
        <v>10732390</v>
      </c>
      <c r="F114" s="18">
        <f t="shared" si="7"/>
        <v>0.26089249458881014</v>
      </c>
      <c r="G114" s="166">
        <f t="shared" si="5"/>
        <v>-0.26089249458881014</v>
      </c>
      <c r="H114" s="13">
        <v>2020</v>
      </c>
    </row>
    <row r="115" spans="1:8">
      <c r="A115" s="11" t="s">
        <v>64</v>
      </c>
      <c r="B115" s="3">
        <v>5</v>
      </c>
      <c r="C115" s="3">
        <v>0</v>
      </c>
      <c r="D115" s="13">
        <f t="shared" si="6"/>
        <v>5</v>
      </c>
      <c r="E115" s="23">
        <v>1451181</v>
      </c>
      <c r="F115" s="18">
        <f t="shared" si="7"/>
        <v>0.34454695864954127</v>
      </c>
      <c r="G115" s="166">
        <f t="shared" si="5"/>
        <v>-0.34454695864954127</v>
      </c>
      <c r="H115" s="13">
        <v>2020</v>
      </c>
    </row>
    <row r="116" spans="1:8">
      <c r="A116" s="11" t="s">
        <v>68</v>
      </c>
      <c r="B116" s="3">
        <v>6</v>
      </c>
      <c r="C116" s="3">
        <v>1</v>
      </c>
      <c r="D116" s="13">
        <f t="shared" si="6"/>
        <v>7</v>
      </c>
      <c r="E116" s="23">
        <v>1849339</v>
      </c>
      <c r="F116" s="18">
        <f t="shared" si="7"/>
        <v>0.37851362027189173</v>
      </c>
      <c r="G116" s="166">
        <f t="shared" si="5"/>
        <v>-0.37851362027189173</v>
      </c>
      <c r="H116" s="13">
        <v>2020</v>
      </c>
    </row>
    <row r="117" spans="1:8">
      <c r="A117" s="11" t="s">
        <v>71</v>
      </c>
      <c r="B117" s="3">
        <v>11</v>
      </c>
      <c r="C117" s="3">
        <v>2</v>
      </c>
      <c r="D117" s="13">
        <f t="shared" si="6"/>
        <v>13</v>
      </c>
      <c r="E117" s="23">
        <v>12790357</v>
      </c>
      <c r="F117" s="18">
        <f t="shared" si="7"/>
        <v>0.10163907074681339</v>
      </c>
      <c r="G117" s="166">
        <f t="shared" si="5"/>
        <v>-0.10163907074681339</v>
      </c>
      <c r="H117" s="13">
        <v>2020</v>
      </c>
    </row>
    <row r="118" spans="1:8">
      <c r="A118" s="11" t="s">
        <v>72</v>
      </c>
      <c r="B118" s="3">
        <v>23</v>
      </c>
      <c r="C118" s="3">
        <v>4</v>
      </c>
      <c r="D118" s="13">
        <f t="shared" si="6"/>
        <v>27</v>
      </c>
      <c r="E118" s="23">
        <v>6789098</v>
      </c>
      <c r="F118" s="18">
        <f t="shared" si="7"/>
        <v>0.39769642447347203</v>
      </c>
      <c r="G118" s="166">
        <f t="shared" si="5"/>
        <v>-0.39769642447347203</v>
      </c>
      <c r="H118" s="13">
        <v>2020</v>
      </c>
    </row>
    <row r="119" spans="1:8">
      <c r="A119" s="11" t="s">
        <v>74</v>
      </c>
      <c r="B119" s="3">
        <v>3</v>
      </c>
      <c r="C119" s="3">
        <v>0</v>
      </c>
      <c r="D119" s="13">
        <f t="shared" si="6"/>
        <v>3</v>
      </c>
      <c r="E119" s="23">
        <v>3190904</v>
      </c>
      <c r="F119" s="18">
        <f t="shared" si="7"/>
        <v>9.4017244016115803E-2</v>
      </c>
      <c r="G119" s="166">
        <f t="shared" si="5"/>
        <v>-9.4017244016115803E-2</v>
      </c>
      <c r="H119" s="13">
        <v>2020</v>
      </c>
    </row>
    <row r="120" spans="1:8">
      <c r="A120" s="11" t="s">
        <v>75</v>
      </c>
      <c r="B120" s="3">
        <v>8</v>
      </c>
      <c r="C120" s="3">
        <v>0</v>
      </c>
      <c r="D120" s="13">
        <f t="shared" si="6"/>
        <v>8</v>
      </c>
      <c r="E120" s="23">
        <v>2938124</v>
      </c>
      <c r="F120" s="18">
        <f t="shared" si="7"/>
        <v>0.27228258575880393</v>
      </c>
      <c r="G120" s="166">
        <f t="shared" si="5"/>
        <v>-0.27228258575880393</v>
      </c>
      <c r="H120" s="13">
        <v>2020</v>
      </c>
    </row>
    <row r="121" spans="1:8">
      <c r="A121" s="11" t="s">
        <v>76</v>
      </c>
      <c r="B121" s="3">
        <v>18</v>
      </c>
      <c r="C121" s="3">
        <v>3</v>
      </c>
      <c r="D121" s="13">
        <f t="shared" si="6"/>
        <v>21</v>
      </c>
      <c r="E121" s="23">
        <v>4508155</v>
      </c>
      <c r="F121" s="18">
        <f t="shared" si="7"/>
        <v>0.46582249279361509</v>
      </c>
      <c r="G121" s="166">
        <f t="shared" si="5"/>
        <v>-0.46582249279361509</v>
      </c>
      <c r="H121" s="13">
        <v>2020</v>
      </c>
    </row>
    <row r="122" spans="1:8">
      <c r="A122" s="11" t="s">
        <v>79</v>
      </c>
      <c r="B122" s="3">
        <v>6</v>
      </c>
      <c r="C122" s="3">
        <v>0</v>
      </c>
      <c r="D122" s="13">
        <f t="shared" si="6"/>
        <v>6</v>
      </c>
      <c r="E122" s="23">
        <v>4652022</v>
      </c>
      <c r="F122" s="18">
        <f t="shared" si="7"/>
        <v>0.12897617423133426</v>
      </c>
      <c r="G122" s="166">
        <f t="shared" si="5"/>
        <v>-0.12897617423133426</v>
      </c>
      <c r="H122" s="13">
        <v>2020</v>
      </c>
    </row>
    <row r="123" spans="1:8">
      <c r="A123" s="11" t="s">
        <v>80</v>
      </c>
      <c r="B123" s="3">
        <v>36</v>
      </c>
      <c r="C123" s="3">
        <v>1</v>
      </c>
      <c r="D123" s="13">
        <f t="shared" si="6"/>
        <v>37</v>
      </c>
      <c r="E123" s="23">
        <v>1364517</v>
      </c>
      <c r="F123" s="18">
        <f t="shared" si="7"/>
        <v>2.7115821935527373</v>
      </c>
      <c r="G123" s="166">
        <f t="shared" si="5"/>
        <v>-2.7115821935527373</v>
      </c>
      <c r="H123" s="13">
        <v>2020</v>
      </c>
    </row>
    <row r="124" spans="1:8">
      <c r="A124" s="11" t="s">
        <v>81</v>
      </c>
      <c r="B124" s="3">
        <v>7</v>
      </c>
      <c r="C124" s="3">
        <v>1</v>
      </c>
      <c r="D124" s="13">
        <f t="shared" si="6"/>
        <v>8</v>
      </c>
      <c r="E124" s="23">
        <v>6173689</v>
      </c>
      <c r="F124" s="18">
        <f t="shared" si="7"/>
        <v>0.12958216716131959</v>
      </c>
      <c r="G124" s="166">
        <f t="shared" si="5"/>
        <v>-0.12958216716131959</v>
      </c>
      <c r="H124" s="13">
        <v>2020</v>
      </c>
    </row>
    <row r="125" spans="1:8">
      <c r="A125" s="11" t="s">
        <v>86</v>
      </c>
      <c r="B125" s="3">
        <v>51</v>
      </c>
      <c r="C125" s="3">
        <v>11</v>
      </c>
      <c r="D125" s="13">
        <f t="shared" si="6"/>
        <v>62</v>
      </c>
      <c r="E125" s="23">
        <v>6997713</v>
      </c>
      <c r="F125" s="18">
        <f t="shared" si="7"/>
        <v>0.88600375579850166</v>
      </c>
      <c r="G125" s="166">
        <f t="shared" si="5"/>
        <v>-0.88600375579850166</v>
      </c>
      <c r="H125" s="13">
        <v>2020</v>
      </c>
    </row>
    <row r="126" spans="1:8">
      <c r="A126" s="11" t="s">
        <v>87</v>
      </c>
      <c r="B126" s="3">
        <v>40</v>
      </c>
      <c r="C126" s="3">
        <v>13</v>
      </c>
      <c r="D126" s="13">
        <f t="shared" si="6"/>
        <v>53</v>
      </c>
      <c r="E126" s="23">
        <v>10070627</v>
      </c>
      <c r="F126" s="18">
        <f t="shared" si="7"/>
        <v>0.52628302090823142</v>
      </c>
      <c r="G126" s="166">
        <f t="shared" si="5"/>
        <v>-0.52628302090823142</v>
      </c>
      <c r="H126" s="13">
        <v>2020</v>
      </c>
    </row>
    <row r="127" spans="1:8">
      <c r="A127" s="11" t="s">
        <v>89</v>
      </c>
      <c r="B127" s="3">
        <v>27</v>
      </c>
      <c r="C127" s="3">
        <v>2</v>
      </c>
      <c r="D127" s="13">
        <f t="shared" si="6"/>
        <v>29</v>
      </c>
      <c r="E127" s="23">
        <v>5710578</v>
      </c>
      <c r="F127" s="18">
        <f t="shared" si="7"/>
        <v>0.50782950517443248</v>
      </c>
      <c r="G127" s="166">
        <f t="shared" si="5"/>
        <v>-0.50782950517443248</v>
      </c>
      <c r="H127" s="13">
        <v>2020</v>
      </c>
    </row>
    <row r="128" spans="1:8">
      <c r="A128" s="11" t="s">
        <v>90</v>
      </c>
      <c r="B128" s="3">
        <v>0</v>
      </c>
      <c r="C128" s="3">
        <v>0</v>
      </c>
      <c r="D128" s="13">
        <f t="shared" si="6"/>
        <v>0</v>
      </c>
      <c r="E128" s="23">
        <v>2958409</v>
      </c>
      <c r="F128" s="18">
        <f>(D128/E128)*100000</f>
        <v>0</v>
      </c>
      <c r="G128" s="166">
        <f>F128*-1</f>
        <v>0</v>
      </c>
      <c r="H128" s="13">
        <v>2020</v>
      </c>
    </row>
    <row r="129" spans="1:8">
      <c r="A129" s="11" t="s">
        <v>93</v>
      </c>
      <c r="B129" s="3">
        <v>18</v>
      </c>
      <c r="C129" s="3">
        <v>2</v>
      </c>
      <c r="D129" s="13">
        <f t="shared" si="6"/>
        <v>20</v>
      </c>
      <c r="E129" s="23">
        <v>6154426</v>
      </c>
      <c r="F129" s="18">
        <f t="shared" si="7"/>
        <v>0.32496937976019208</v>
      </c>
      <c r="G129" s="166">
        <f t="shared" si="5"/>
        <v>-0.32496937976019208</v>
      </c>
      <c r="H129" s="13">
        <v>2020</v>
      </c>
    </row>
    <row r="130" spans="1:8">
      <c r="A130" s="11" t="s">
        <v>96</v>
      </c>
      <c r="B130" s="3">
        <v>3</v>
      </c>
      <c r="C130" s="3">
        <v>0</v>
      </c>
      <c r="D130" s="13">
        <f t="shared" si="6"/>
        <v>3</v>
      </c>
      <c r="E130" s="23">
        <v>1087211</v>
      </c>
      <c r="F130" s="18">
        <f t="shared" si="7"/>
        <v>0.27593539800461914</v>
      </c>
      <c r="G130" s="166">
        <f t="shared" si="5"/>
        <v>-0.27593539800461914</v>
      </c>
      <c r="H130" s="13">
        <v>2020</v>
      </c>
    </row>
    <row r="131" spans="1:8">
      <c r="A131" s="11" t="s">
        <v>98</v>
      </c>
      <c r="B131" s="3">
        <v>8</v>
      </c>
      <c r="C131" s="3">
        <v>0</v>
      </c>
      <c r="D131" s="13">
        <f t="shared" si="6"/>
        <v>8</v>
      </c>
      <c r="E131" s="23">
        <v>1963273</v>
      </c>
      <c r="F131" s="18">
        <f t="shared" si="7"/>
        <v>0.40748281059231195</v>
      </c>
      <c r="G131" s="166">
        <f t="shared" ref="G131:G154" si="8">F131*-1</f>
        <v>-0.40748281059231195</v>
      </c>
      <c r="H131" s="13">
        <v>2020</v>
      </c>
    </row>
    <row r="132" spans="1:8">
      <c r="A132" s="11" t="s">
        <v>99</v>
      </c>
      <c r="B132" s="3">
        <v>14</v>
      </c>
      <c r="C132" s="3">
        <v>1</v>
      </c>
      <c r="D132" s="13">
        <f t="shared" si="6"/>
        <v>15</v>
      </c>
      <c r="E132" s="23">
        <v>3115840</v>
      </c>
      <c r="F132" s="18">
        <f t="shared" si="7"/>
        <v>0.48141111225223376</v>
      </c>
      <c r="G132" s="166">
        <f t="shared" si="8"/>
        <v>-0.48141111225223376</v>
      </c>
      <c r="H132" s="13">
        <v>2020</v>
      </c>
    </row>
    <row r="133" spans="1:8">
      <c r="A133" s="11" t="s">
        <v>100</v>
      </c>
      <c r="B133" s="3">
        <v>4</v>
      </c>
      <c r="C133" s="3">
        <v>1</v>
      </c>
      <c r="D133" s="13">
        <f t="shared" si="6"/>
        <v>5</v>
      </c>
      <c r="E133" s="23">
        <v>1378702</v>
      </c>
      <c r="F133" s="18">
        <f t="shared" si="7"/>
        <v>0.36265995117146421</v>
      </c>
      <c r="G133" s="166">
        <f t="shared" si="8"/>
        <v>-0.36265995117146421</v>
      </c>
      <c r="H133" s="13">
        <v>2020</v>
      </c>
    </row>
    <row r="134" spans="1:8">
      <c r="A134" s="11" t="s">
        <v>102</v>
      </c>
      <c r="B134" s="3">
        <v>62</v>
      </c>
      <c r="C134" s="3">
        <v>8</v>
      </c>
      <c r="D134" s="13">
        <f t="shared" si="6"/>
        <v>70</v>
      </c>
      <c r="E134" s="23">
        <v>9272392</v>
      </c>
      <c r="F134" s="18">
        <f t="shared" si="7"/>
        <v>0.75492925665782895</v>
      </c>
      <c r="G134" s="166">
        <f t="shared" si="8"/>
        <v>-0.75492925665782895</v>
      </c>
      <c r="H134" s="13">
        <v>2020</v>
      </c>
    </row>
    <row r="135" spans="1:8">
      <c r="A135" s="11" t="s">
        <v>104</v>
      </c>
      <c r="B135" s="3">
        <v>9</v>
      </c>
      <c r="C135" s="3">
        <v>2</v>
      </c>
      <c r="D135" s="13">
        <f t="shared" si="6"/>
        <v>11</v>
      </c>
      <c r="E135" s="23">
        <v>2118488</v>
      </c>
      <c r="F135" s="18">
        <f t="shared" si="7"/>
        <v>0.51923824916638661</v>
      </c>
      <c r="G135" s="166">
        <f t="shared" si="8"/>
        <v>-0.51923824916638661</v>
      </c>
      <c r="H135" s="13">
        <v>2020</v>
      </c>
    </row>
    <row r="136" spans="1:8">
      <c r="A136" s="11" t="s">
        <v>105</v>
      </c>
      <c r="B136" s="3">
        <v>40</v>
      </c>
      <c r="C136" s="3">
        <v>14</v>
      </c>
      <c r="D136" s="13">
        <f t="shared" si="6"/>
        <v>54</v>
      </c>
      <c r="E136" s="23">
        <v>20104710</v>
      </c>
      <c r="F136" s="18">
        <f t="shared" si="7"/>
        <v>0.26859377727905553</v>
      </c>
      <c r="G136" s="166">
        <f t="shared" si="8"/>
        <v>-0.26859377727905553</v>
      </c>
      <c r="H136" s="13">
        <v>2020</v>
      </c>
    </row>
    <row r="137" spans="1:8">
      <c r="A137" s="11" t="s">
        <v>106</v>
      </c>
      <c r="B137" s="3">
        <v>25</v>
      </c>
      <c r="C137" s="3">
        <v>0</v>
      </c>
      <c r="D137" s="13">
        <f t="shared" si="6"/>
        <v>25</v>
      </c>
      <c r="E137" s="23">
        <v>10453812</v>
      </c>
      <c r="F137" s="18">
        <f t="shared" si="7"/>
        <v>0.23914721251922264</v>
      </c>
      <c r="G137" s="166">
        <f t="shared" si="8"/>
        <v>-0.23914721251922264</v>
      </c>
      <c r="H137" s="13">
        <v>2020</v>
      </c>
    </row>
    <row r="138" spans="1:8">
      <c r="A138" s="11" t="s">
        <v>109</v>
      </c>
      <c r="B138" s="3">
        <v>3</v>
      </c>
      <c r="C138" s="3">
        <v>1</v>
      </c>
      <c r="D138" s="13">
        <f t="shared" si="6"/>
        <v>4</v>
      </c>
      <c r="E138" s="23">
        <v>779563</v>
      </c>
      <c r="F138" s="18">
        <f t="shared" si="7"/>
        <v>0.51310798485818332</v>
      </c>
      <c r="G138" s="166">
        <f t="shared" si="8"/>
        <v>-0.51310798485818332</v>
      </c>
      <c r="H138" s="13">
        <v>2020</v>
      </c>
    </row>
    <row r="139" spans="1:8">
      <c r="A139" s="11" t="s">
        <v>112</v>
      </c>
      <c r="B139" s="3">
        <v>69</v>
      </c>
      <c r="C139" s="3">
        <v>34</v>
      </c>
      <c r="D139" s="13">
        <f t="shared" si="6"/>
        <v>103</v>
      </c>
      <c r="E139" s="23">
        <v>11798292</v>
      </c>
      <c r="F139" s="18">
        <f t="shared" si="7"/>
        <v>0.87300772010050265</v>
      </c>
      <c r="G139" s="166">
        <f t="shared" si="8"/>
        <v>-0.87300772010050265</v>
      </c>
      <c r="H139" s="13">
        <v>2020</v>
      </c>
    </row>
    <row r="140" spans="1:8">
      <c r="A140" s="11" t="s">
        <v>113</v>
      </c>
      <c r="B140" s="3">
        <v>2</v>
      </c>
      <c r="C140" s="3">
        <v>0</v>
      </c>
      <c r="D140" s="13">
        <f t="shared" si="6"/>
        <v>2</v>
      </c>
      <c r="E140" s="23">
        <v>3965234</v>
      </c>
      <c r="F140" s="18">
        <f t="shared" si="7"/>
        <v>5.0438385225184693E-2</v>
      </c>
      <c r="G140" s="166">
        <f t="shared" si="8"/>
        <v>-5.0438385225184693E-2</v>
      </c>
      <c r="H140" s="13">
        <v>2020</v>
      </c>
    </row>
    <row r="141" spans="1:8">
      <c r="A141" s="11" t="s">
        <v>114</v>
      </c>
      <c r="B141" s="3">
        <v>34</v>
      </c>
      <c r="C141" s="3">
        <v>11</v>
      </c>
      <c r="D141" s="13">
        <f t="shared" si="6"/>
        <v>45</v>
      </c>
      <c r="E141" s="23">
        <v>4245044</v>
      </c>
      <c r="F141" s="18">
        <f t="shared" si="7"/>
        <v>1.0600596837158813</v>
      </c>
      <c r="G141" s="166">
        <f t="shared" si="8"/>
        <v>-1.0600596837158813</v>
      </c>
      <c r="H141" s="13">
        <v>2020</v>
      </c>
    </row>
    <row r="142" spans="1:8">
      <c r="A142" s="11" t="s">
        <v>115</v>
      </c>
      <c r="B142" s="3">
        <v>5</v>
      </c>
      <c r="C142" s="3">
        <v>2</v>
      </c>
      <c r="D142" s="13">
        <f t="shared" si="6"/>
        <v>7</v>
      </c>
      <c r="E142" s="23">
        <v>12995477</v>
      </c>
      <c r="F142" s="18">
        <f t="shared" si="7"/>
        <v>5.3864894686051157E-2</v>
      </c>
      <c r="G142" s="166">
        <f t="shared" si="8"/>
        <v>-5.3864894686051157E-2</v>
      </c>
      <c r="H142" s="13">
        <v>2020</v>
      </c>
    </row>
    <row r="143" spans="1:8">
      <c r="A143" s="11" t="s">
        <v>118</v>
      </c>
      <c r="B143" s="3">
        <v>5</v>
      </c>
      <c r="C143" s="3">
        <v>1</v>
      </c>
      <c r="D143" s="13">
        <f t="shared" si="6"/>
        <v>6</v>
      </c>
      <c r="E143" s="23">
        <v>1096444</v>
      </c>
      <c r="F143" s="18">
        <f t="shared" si="7"/>
        <v>0.54722357001360755</v>
      </c>
      <c r="G143" s="166">
        <f t="shared" si="8"/>
        <v>-0.54722357001360755</v>
      </c>
      <c r="H143" s="13">
        <v>2020</v>
      </c>
    </row>
    <row r="144" spans="1:8">
      <c r="A144" s="11" t="s">
        <v>121</v>
      </c>
      <c r="B144" s="3">
        <v>12</v>
      </c>
      <c r="C144" s="3">
        <v>4</v>
      </c>
      <c r="D144" s="13">
        <f t="shared" si="6"/>
        <v>16</v>
      </c>
      <c r="E144" s="23">
        <v>5132151</v>
      </c>
      <c r="F144" s="18">
        <f t="shared" si="7"/>
        <v>0.31176011773620843</v>
      </c>
      <c r="G144" s="166">
        <f t="shared" si="8"/>
        <v>-0.31176011773620843</v>
      </c>
      <c r="H144" s="13">
        <v>2020</v>
      </c>
    </row>
    <row r="145" spans="1:8">
      <c r="A145" s="11" t="s">
        <v>122</v>
      </c>
      <c r="B145" s="3">
        <v>1</v>
      </c>
      <c r="C145" s="3">
        <v>1</v>
      </c>
      <c r="D145" s="13">
        <f t="shared" si="6"/>
        <v>2</v>
      </c>
      <c r="E145" s="23">
        <v>887852</v>
      </c>
      <c r="F145" s="18">
        <f t="shared" si="7"/>
        <v>0.2252627690200619</v>
      </c>
      <c r="G145" s="166">
        <f t="shared" si="8"/>
        <v>-0.2252627690200619</v>
      </c>
      <c r="H145" s="13">
        <v>2020</v>
      </c>
    </row>
    <row r="146" spans="1:8">
      <c r="A146" s="11" t="s">
        <v>123</v>
      </c>
      <c r="B146" s="3">
        <v>16</v>
      </c>
      <c r="C146" s="3">
        <v>2</v>
      </c>
      <c r="D146" s="13">
        <f t="shared" si="6"/>
        <v>18</v>
      </c>
      <c r="E146" s="23">
        <v>6926091</v>
      </c>
      <c r="F146" s="18">
        <f t="shared" si="7"/>
        <v>0.25988685392669542</v>
      </c>
      <c r="G146" s="166">
        <f t="shared" si="8"/>
        <v>-0.25988685392669542</v>
      </c>
      <c r="H146" s="13">
        <v>2020</v>
      </c>
    </row>
    <row r="147" spans="1:8">
      <c r="A147" s="11" t="s">
        <v>124</v>
      </c>
      <c r="B147" s="3">
        <v>70</v>
      </c>
      <c r="C147" s="3">
        <v>7</v>
      </c>
      <c r="D147" s="13">
        <f t="shared" si="6"/>
        <v>77</v>
      </c>
      <c r="E147" s="23">
        <v>29234361</v>
      </c>
      <c r="F147" s="18">
        <f t="shared" si="7"/>
        <v>0.26338868839992774</v>
      </c>
      <c r="G147" s="166">
        <f t="shared" si="8"/>
        <v>-0.26338868839992774</v>
      </c>
      <c r="H147" s="13">
        <v>2020</v>
      </c>
    </row>
    <row r="148" spans="1:8">
      <c r="A148" s="11" t="s">
        <v>126</v>
      </c>
      <c r="B148" s="3">
        <v>6</v>
      </c>
      <c r="C148" s="3">
        <v>7</v>
      </c>
      <c r="D148" s="13">
        <f t="shared" si="6"/>
        <v>13</v>
      </c>
      <c r="E148" s="23">
        <v>3283982</v>
      </c>
      <c r="F148" s="18">
        <f t="shared" si="7"/>
        <v>0.39586087865280623</v>
      </c>
      <c r="G148" s="166">
        <f t="shared" si="8"/>
        <v>-0.39586087865280623</v>
      </c>
      <c r="H148" s="13">
        <v>2020</v>
      </c>
    </row>
    <row r="149" spans="1:8">
      <c r="A149" s="11" t="s">
        <v>128</v>
      </c>
      <c r="B149" s="3">
        <v>6</v>
      </c>
      <c r="C149" s="3">
        <v>0</v>
      </c>
      <c r="D149" s="13">
        <f t="shared" si="6"/>
        <v>6</v>
      </c>
      <c r="E149" s="23">
        <v>642936</v>
      </c>
      <c r="F149" s="18">
        <f t="shared" si="7"/>
        <v>0.93321885848669228</v>
      </c>
      <c r="G149" s="166">
        <f t="shared" si="8"/>
        <v>-0.93321885848669228</v>
      </c>
      <c r="H149" s="13">
        <v>2020</v>
      </c>
    </row>
    <row r="150" spans="1:8">
      <c r="A150" s="11" t="s">
        <v>130</v>
      </c>
      <c r="B150" s="3">
        <v>23</v>
      </c>
      <c r="C150" s="3">
        <v>1</v>
      </c>
      <c r="D150" s="13">
        <f t="shared" si="6"/>
        <v>24</v>
      </c>
      <c r="E150" s="23">
        <v>8637193</v>
      </c>
      <c r="F150" s="18">
        <f t="shared" si="7"/>
        <v>0.27786805273426218</v>
      </c>
      <c r="G150" s="166">
        <f t="shared" si="8"/>
        <v>-0.27786805273426218</v>
      </c>
      <c r="H150" s="13">
        <v>2020</v>
      </c>
    </row>
    <row r="151" spans="1:8">
      <c r="A151" s="11" t="s">
        <v>131</v>
      </c>
      <c r="B151" s="3">
        <v>67</v>
      </c>
      <c r="C151" s="3">
        <v>23</v>
      </c>
      <c r="D151" s="13">
        <f t="shared" si="6"/>
        <v>90</v>
      </c>
      <c r="E151" s="23">
        <v>7724566</v>
      </c>
      <c r="F151" s="18">
        <f t="shared" si="7"/>
        <v>1.1651140012267356</v>
      </c>
      <c r="G151" s="166">
        <f t="shared" si="8"/>
        <v>-1.1651140012267356</v>
      </c>
      <c r="H151" s="13">
        <v>2020</v>
      </c>
    </row>
    <row r="152" spans="1:8">
      <c r="A152" s="11" t="s">
        <v>133</v>
      </c>
      <c r="B152" s="3">
        <v>4</v>
      </c>
      <c r="C152" s="3">
        <v>1</v>
      </c>
      <c r="D152" s="13">
        <f t="shared" si="6"/>
        <v>5</v>
      </c>
      <c r="E152" s="23">
        <v>1791562</v>
      </c>
      <c r="F152" s="18">
        <f t="shared" si="7"/>
        <v>0.2790860712607211</v>
      </c>
      <c r="G152" s="166">
        <f t="shared" si="8"/>
        <v>-0.2790860712607211</v>
      </c>
      <c r="H152" s="13">
        <v>2020</v>
      </c>
    </row>
    <row r="153" spans="1:8">
      <c r="A153" s="11" t="s">
        <v>135</v>
      </c>
      <c r="B153" s="3">
        <v>11</v>
      </c>
      <c r="C153" s="3">
        <v>2</v>
      </c>
      <c r="D153" s="13">
        <f t="shared" si="6"/>
        <v>13</v>
      </c>
      <c r="E153" s="23">
        <v>5896700</v>
      </c>
      <c r="F153" s="18">
        <f t="shared" si="7"/>
        <v>0.22046229246866894</v>
      </c>
      <c r="G153" s="166">
        <f t="shared" si="8"/>
        <v>-0.22046229246866894</v>
      </c>
      <c r="H153" s="13">
        <v>2020</v>
      </c>
    </row>
    <row r="154" spans="1:8">
      <c r="A154" s="11" t="s">
        <v>138</v>
      </c>
      <c r="B154" s="3">
        <v>2</v>
      </c>
      <c r="C154" s="3">
        <v>1</v>
      </c>
      <c r="D154" s="13">
        <f t="shared" si="6"/>
        <v>3</v>
      </c>
      <c r="E154" s="23">
        <v>577664</v>
      </c>
      <c r="F154" s="18">
        <f t="shared" si="7"/>
        <v>0.51933303789053853</v>
      </c>
      <c r="G154" s="166">
        <f t="shared" si="8"/>
        <v>-0.51933303789053853</v>
      </c>
      <c r="H154" s="13">
        <v>2020</v>
      </c>
    </row>
    <row r="155" spans="1:8">
      <c r="A155" s="1"/>
      <c r="B155" s="15"/>
      <c r="C155" s="15"/>
    </row>
    <row r="156" spans="1:8">
      <c r="A156" s="1"/>
      <c r="B156" s="15"/>
      <c r="C156" s="15"/>
    </row>
    <row r="157" spans="1:8">
      <c r="A157" s="1"/>
      <c r="B157" s="15"/>
      <c r="C157" s="15"/>
    </row>
    <row r="158" spans="1:8">
      <c r="A158" s="1"/>
      <c r="B158" s="15"/>
      <c r="C158" s="15"/>
    </row>
    <row r="159" spans="1:8">
      <c r="A159" s="1"/>
      <c r="B159" s="15"/>
      <c r="C159" s="15"/>
    </row>
    <row r="160" spans="1:8">
      <c r="A160" s="1"/>
      <c r="B160" s="15"/>
      <c r="C160" s="15"/>
    </row>
    <row r="161" spans="1:3">
      <c r="A161" s="1"/>
      <c r="B161" s="15"/>
      <c r="C161" s="15"/>
    </row>
    <row r="162" spans="1:3">
      <c r="A162" s="1"/>
      <c r="B162" s="15"/>
      <c r="C162" s="15"/>
    </row>
    <row r="163" spans="1:3">
      <c r="A163" s="1"/>
      <c r="B163" s="15"/>
      <c r="C163" s="15"/>
    </row>
    <row r="164" spans="1:3">
      <c r="A164" s="1"/>
      <c r="B164" s="15"/>
      <c r="C164" s="15"/>
    </row>
    <row r="165" spans="1:3">
      <c r="A165" s="1"/>
      <c r="B165" s="15"/>
      <c r="C165" s="15"/>
    </row>
    <row r="166" spans="1:3">
      <c r="A166" s="1"/>
      <c r="B166" s="15"/>
      <c r="C166" s="15"/>
    </row>
    <row r="167" spans="1:3">
      <c r="A167" s="1"/>
      <c r="B167" s="15"/>
      <c r="C167" s="15"/>
    </row>
    <row r="168" spans="1:3">
      <c r="A168" s="1"/>
      <c r="B168" s="15"/>
      <c r="C168" s="15"/>
    </row>
    <row r="169" spans="1:3">
      <c r="A169" s="1"/>
      <c r="B169" s="15"/>
      <c r="C169" s="15"/>
    </row>
    <row r="170" spans="1:3">
      <c r="A170" s="1"/>
      <c r="B170" s="15"/>
      <c r="C170" s="15"/>
    </row>
    <row r="171" spans="1:3">
      <c r="A171" s="1"/>
      <c r="B171" s="15"/>
      <c r="C171" s="15"/>
    </row>
    <row r="172" spans="1:3">
      <c r="A172" s="1"/>
      <c r="B172" s="15"/>
      <c r="C172" s="15"/>
    </row>
    <row r="173" spans="1:3">
      <c r="A173" s="1"/>
      <c r="B173" s="15"/>
      <c r="C173" s="15"/>
    </row>
    <row r="174" spans="1:3">
      <c r="A174" s="1"/>
      <c r="B174" s="15"/>
      <c r="C174" s="15"/>
    </row>
    <row r="175" spans="1:3">
      <c r="A175" s="15"/>
      <c r="B175" s="15"/>
      <c r="C175" s="15"/>
    </row>
    <row r="176" spans="1:3">
      <c r="A176" s="1"/>
      <c r="B176" s="15"/>
      <c r="C176" s="15"/>
    </row>
    <row r="177" spans="1:3">
      <c r="A177" s="1"/>
      <c r="B177" s="15"/>
      <c r="C177" s="15"/>
    </row>
    <row r="178" spans="1:3">
      <c r="A178" s="1"/>
      <c r="B178" s="15"/>
      <c r="C178" s="15"/>
    </row>
    <row r="179" spans="1:3">
      <c r="A179" s="1"/>
      <c r="B179" s="15"/>
      <c r="C179" s="15"/>
    </row>
    <row r="180" spans="1:3">
      <c r="A180" s="1"/>
      <c r="B180" s="15"/>
      <c r="C180" s="15"/>
    </row>
    <row r="181" spans="1:3">
      <c r="A181" s="1"/>
      <c r="B181" s="15"/>
      <c r="C181" s="15"/>
    </row>
    <row r="182" spans="1:3">
      <c r="A182" s="1"/>
      <c r="B182" s="15"/>
      <c r="C182" s="15"/>
    </row>
    <row r="183" spans="1:3">
      <c r="A183" s="1"/>
      <c r="B183" s="15"/>
      <c r="C183" s="15"/>
    </row>
    <row r="184" spans="1:3">
      <c r="A184" s="1"/>
      <c r="B184" s="15"/>
      <c r="C184" s="15"/>
    </row>
    <row r="185" spans="1:3">
      <c r="A185" s="1"/>
      <c r="B185" s="15"/>
      <c r="C185" s="15"/>
    </row>
    <row r="186" spans="1:3">
      <c r="A186" s="15"/>
      <c r="B186" s="15"/>
      <c r="C186" s="15"/>
    </row>
    <row r="187" spans="1:3">
      <c r="A187" s="1"/>
      <c r="B187" s="15"/>
      <c r="C187" s="15"/>
    </row>
    <row r="188" spans="1:3">
      <c r="A188" s="1"/>
      <c r="B188" s="15"/>
      <c r="C188" s="15"/>
    </row>
    <row r="189" spans="1:3">
      <c r="A189" s="1"/>
      <c r="B189" s="15"/>
      <c r="C189" s="15"/>
    </row>
    <row r="190" spans="1:3">
      <c r="A190" s="1"/>
      <c r="B190" s="15"/>
      <c r="C190" s="15"/>
    </row>
    <row r="191" spans="1:3">
      <c r="A191" s="15"/>
      <c r="B191" s="15"/>
      <c r="C191" s="15"/>
    </row>
    <row r="192" spans="1:3">
      <c r="A192" s="1"/>
      <c r="B192" s="15"/>
      <c r="C192" s="15"/>
    </row>
    <row r="193" spans="1:3">
      <c r="A193" s="1"/>
      <c r="B193" s="15"/>
      <c r="C193" s="15"/>
    </row>
    <row r="194" spans="1:3">
      <c r="A194" s="15"/>
      <c r="B194" s="15"/>
      <c r="C194" s="15"/>
    </row>
    <row r="195" spans="1:3">
      <c r="A195" s="1"/>
      <c r="B195" s="15"/>
      <c r="C195" s="15"/>
    </row>
    <row r="196" spans="1:3">
      <c r="A196" s="1"/>
      <c r="B196" s="15"/>
      <c r="C196" s="15"/>
    </row>
    <row r="197" spans="1:3">
      <c r="A197" s="1"/>
      <c r="B197" s="15"/>
      <c r="C197" s="15"/>
    </row>
    <row r="198" spans="1:3">
      <c r="A198" s="1"/>
      <c r="B198" s="15"/>
      <c r="C198" s="15"/>
    </row>
    <row r="199" spans="1:3">
      <c r="A199" s="1"/>
      <c r="B199" s="15"/>
      <c r="C199" s="15"/>
    </row>
    <row r="200" spans="1:3">
      <c r="A200" s="1"/>
      <c r="B200" s="15"/>
      <c r="C200" s="15"/>
    </row>
    <row r="201" spans="1:3">
      <c r="A201" s="1"/>
      <c r="B201" s="15"/>
      <c r="C201" s="15"/>
    </row>
    <row r="202" spans="1:3">
      <c r="A202" s="1"/>
      <c r="B202" s="15"/>
      <c r="C202" s="15"/>
    </row>
    <row r="203" spans="1:3">
      <c r="A203" s="1"/>
      <c r="B203" s="15"/>
      <c r="C203" s="15"/>
    </row>
    <row r="204" spans="1:3">
      <c r="A204" s="1"/>
      <c r="B204" s="15"/>
      <c r="C204" s="15"/>
    </row>
    <row r="205" spans="1:3">
      <c r="A205" s="1"/>
      <c r="B205" s="15"/>
      <c r="C205" s="15"/>
    </row>
    <row r="206" spans="1:3">
      <c r="A206" s="1"/>
      <c r="B206" s="15"/>
      <c r="C206" s="15"/>
    </row>
    <row r="207" spans="1:3">
      <c r="A207" s="1"/>
      <c r="B207" s="15"/>
      <c r="C207" s="15"/>
    </row>
    <row r="208" spans="1:3">
      <c r="A208" s="1"/>
      <c r="B208" s="15"/>
      <c r="C208" s="15"/>
    </row>
    <row r="209" spans="1:3">
      <c r="A209" s="1"/>
      <c r="B209" s="15"/>
      <c r="C209" s="15"/>
    </row>
    <row r="210" spans="1:3">
      <c r="A210" s="1"/>
      <c r="B210" s="15"/>
      <c r="C210" s="15"/>
    </row>
    <row r="211" spans="1:3">
      <c r="A211" s="1"/>
      <c r="B211" s="15"/>
      <c r="C211" s="15"/>
    </row>
    <row r="212" spans="1:3">
      <c r="A212" s="1"/>
      <c r="B212" s="15"/>
      <c r="C212" s="15"/>
    </row>
    <row r="213" spans="1:3">
      <c r="A213" s="1"/>
      <c r="B213" s="15"/>
      <c r="C213" s="15"/>
    </row>
    <row r="214" spans="1:3">
      <c r="A214" s="1"/>
      <c r="B214" s="15"/>
      <c r="C214" s="15"/>
    </row>
    <row r="215" spans="1:3">
      <c r="A215" s="1"/>
      <c r="B215" s="15"/>
      <c r="C215" s="15"/>
    </row>
    <row r="216" spans="1:3">
      <c r="A216" s="1"/>
      <c r="B216" s="15"/>
      <c r="C216" s="15"/>
    </row>
    <row r="217" spans="1:3">
      <c r="A217" s="1"/>
      <c r="B217" s="15"/>
      <c r="C217" s="15"/>
    </row>
    <row r="218" spans="1:3">
      <c r="A218" s="1"/>
      <c r="B218" s="15"/>
      <c r="C218" s="15"/>
    </row>
    <row r="219" spans="1:3">
      <c r="A219" s="1"/>
      <c r="B219" s="15"/>
      <c r="C219" s="15"/>
    </row>
    <row r="220" spans="1:3">
      <c r="A220" s="1"/>
      <c r="B220" s="15"/>
      <c r="C220" s="15"/>
    </row>
    <row r="221" spans="1:3">
      <c r="A221" s="1"/>
      <c r="B221" s="15"/>
      <c r="C221" s="15"/>
    </row>
    <row r="222" spans="1:3">
      <c r="A222" s="1"/>
      <c r="B222" s="15"/>
      <c r="C222" s="15"/>
    </row>
    <row r="223" spans="1:3">
      <c r="A223" s="1"/>
      <c r="B223" s="15"/>
      <c r="C223" s="15"/>
    </row>
    <row r="224" spans="1:3">
      <c r="A224" s="1"/>
      <c r="B224" s="15"/>
      <c r="C224" s="15"/>
    </row>
    <row r="225" spans="1:3">
      <c r="A225" s="1"/>
      <c r="B225" s="15"/>
      <c r="C225" s="15"/>
    </row>
    <row r="226" spans="1:3">
      <c r="A226" s="1"/>
      <c r="B226" s="15"/>
      <c r="C226" s="15"/>
    </row>
    <row r="227" spans="1:3">
      <c r="A227" s="1"/>
      <c r="B227" s="15"/>
      <c r="C227" s="15"/>
    </row>
    <row r="228" spans="1:3">
      <c r="A228" s="1"/>
      <c r="B228" s="15"/>
      <c r="C228" s="15"/>
    </row>
    <row r="229" spans="1:3">
      <c r="A229" s="1"/>
      <c r="B229" s="15"/>
      <c r="C229" s="15"/>
    </row>
    <row r="230" spans="1:3">
      <c r="A230" s="1"/>
      <c r="B230" s="15"/>
      <c r="C230" s="15"/>
    </row>
    <row r="231" spans="1:3">
      <c r="A231" s="1"/>
      <c r="B231" s="15"/>
      <c r="C231" s="15"/>
    </row>
    <row r="232" spans="1:3">
      <c r="A232" s="1"/>
      <c r="B232" s="15"/>
      <c r="C232" s="15"/>
    </row>
    <row r="233" spans="1:3">
      <c r="A233" s="1"/>
      <c r="B233" s="15"/>
      <c r="C233" s="15"/>
    </row>
    <row r="234" spans="1:3">
      <c r="A234" s="1"/>
      <c r="B234" s="15"/>
      <c r="C234" s="15"/>
    </row>
    <row r="235" spans="1:3">
      <c r="A235" s="1"/>
      <c r="B235" s="15"/>
      <c r="C235" s="15"/>
    </row>
    <row r="236" spans="1:3">
      <c r="A236" s="1"/>
      <c r="B236" s="15"/>
      <c r="C236" s="15"/>
    </row>
    <row r="237" spans="1:3">
      <c r="A237" s="1"/>
      <c r="B237" s="15"/>
      <c r="C237" s="15"/>
    </row>
    <row r="238" spans="1:3">
      <c r="A238" s="1"/>
      <c r="B238" s="15"/>
      <c r="C238" s="15"/>
    </row>
    <row r="239" spans="1:3">
      <c r="A239" s="1"/>
      <c r="B239" s="15"/>
      <c r="C239" s="15"/>
    </row>
    <row r="240" spans="1:3">
      <c r="A240" s="1"/>
      <c r="B240" s="15"/>
      <c r="C240" s="15"/>
    </row>
    <row r="241" spans="1:3">
      <c r="A241" s="1"/>
      <c r="B241" s="15"/>
      <c r="C241" s="15"/>
    </row>
    <row r="242" spans="1:3">
      <c r="A242" s="1"/>
      <c r="B242" s="15"/>
      <c r="C242" s="15"/>
    </row>
    <row r="243" spans="1:3">
      <c r="A243" s="1"/>
      <c r="B243" s="15"/>
      <c r="C243" s="15"/>
    </row>
    <row r="244" spans="1:3">
      <c r="A244" s="1"/>
      <c r="B244" s="15"/>
      <c r="C244" s="15"/>
    </row>
    <row r="245" spans="1:3">
      <c r="A245" s="1"/>
      <c r="B245" s="15"/>
      <c r="C245" s="15"/>
    </row>
    <row r="246" spans="1:3">
      <c r="A246" s="1"/>
      <c r="B246" s="15"/>
      <c r="C246" s="15"/>
    </row>
    <row r="247" spans="1:3">
      <c r="A247" s="1"/>
      <c r="B247" s="15"/>
      <c r="C247" s="15"/>
    </row>
    <row r="248" spans="1:3">
      <c r="A248" s="1"/>
      <c r="B248" s="15"/>
      <c r="C248" s="15"/>
    </row>
    <row r="249" spans="1:3">
      <c r="A249" s="1"/>
      <c r="B249" s="15"/>
      <c r="C249" s="15"/>
    </row>
    <row r="250" spans="1:3">
      <c r="A250" s="1"/>
      <c r="B250" s="15"/>
      <c r="C250" s="15"/>
    </row>
    <row r="251" spans="1:3">
      <c r="A251" s="1"/>
      <c r="B251" s="15"/>
      <c r="C251" s="15"/>
    </row>
    <row r="252" spans="1:3">
      <c r="A252" s="1"/>
      <c r="B252" s="15"/>
      <c r="C252" s="15"/>
    </row>
    <row r="253" spans="1:3">
      <c r="A253" s="1"/>
      <c r="B253" s="15"/>
      <c r="C253" s="15"/>
    </row>
    <row r="254" spans="1:3">
      <c r="A254" s="1"/>
      <c r="B254" s="15"/>
      <c r="C254" s="15"/>
    </row>
    <row r="255" spans="1:3">
      <c r="A255" s="1"/>
      <c r="B255" s="15"/>
      <c r="C255" s="15"/>
    </row>
    <row r="256" spans="1:3">
      <c r="A256" s="1"/>
      <c r="B256" s="15"/>
      <c r="C256" s="15"/>
    </row>
    <row r="257" spans="1:3">
      <c r="A257" s="1"/>
      <c r="B257" s="15"/>
      <c r="C257" s="15"/>
    </row>
    <row r="258" spans="1:3">
      <c r="A258" s="1"/>
      <c r="B258" s="15"/>
      <c r="C258" s="15"/>
    </row>
    <row r="259" spans="1:3">
      <c r="A259" s="1"/>
      <c r="B259" s="15"/>
      <c r="C259" s="15"/>
    </row>
    <row r="260" spans="1:3">
      <c r="A260" s="1"/>
      <c r="B260" s="15"/>
      <c r="C260" s="15"/>
    </row>
    <row r="261" spans="1:3">
      <c r="A261" s="1"/>
      <c r="B261" s="15"/>
      <c r="C261" s="15"/>
    </row>
    <row r="262" spans="1:3">
      <c r="A262" s="1"/>
      <c r="B262" s="15"/>
      <c r="C262" s="15"/>
    </row>
    <row r="263" spans="1:3">
      <c r="A263" s="1"/>
      <c r="B263" s="15"/>
      <c r="C263" s="15"/>
    </row>
    <row r="264" spans="1:3">
      <c r="A264" s="1"/>
      <c r="B264" s="15"/>
      <c r="C264" s="15"/>
    </row>
    <row r="265" spans="1:3">
      <c r="A265" s="1"/>
      <c r="B265" s="15"/>
      <c r="C265" s="15"/>
    </row>
    <row r="266" spans="1:3">
      <c r="A266" s="1"/>
      <c r="B266" s="15"/>
      <c r="C266" s="15"/>
    </row>
    <row r="267" spans="1:3">
      <c r="A267" s="1"/>
      <c r="B267" s="15"/>
      <c r="C267" s="15"/>
    </row>
    <row r="268" spans="1:3">
      <c r="A268" s="1"/>
      <c r="B268" s="15"/>
      <c r="C268" s="15"/>
    </row>
    <row r="269" spans="1:3">
      <c r="A269" s="1"/>
      <c r="B269" s="15"/>
      <c r="C269" s="15"/>
    </row>
    <row r="270" spans="1:3">
      <c r="A270" s="1"/>
      <c r="B270" s="15"/>
      <c r="C270" s="15"/>
    </row>
    <row r="271" spans="1:3">
      <c r="A271" s="1"/>
      <c r="B271" s="15"/>
      <c r="C271" s="15"/>
    </row>
    <row r="272" spans="1:3">
      <c r="A272" s="1"/>
      <c r="B272" s="15"/>
      <c r="C272" s="15"/>
    </row>
    <row r="273" spans="1:3">
      <c r="A273" s="1"/>
      <c r="B273" s="15"/>
      <c r="C273" s="15"/>
    </row>
    <row r="274" spans="1:3">
      <c r="A274" s="1"/>
      <c r="B274" s="15"/>
      <c r="C274" s="15"/>
    </row>
    <row r="275" spans="1:3">
      <c r="A275" s="1"/>
      <c r="B275" s="15"/>
      <c r="C275" s="15"/>
    </row>
    <row r="276" spans="1:3">
      <c r="A276" s="15"/>
      <c r="B276" s="15"/>
      <c r="C276" s="15"/>
    </row>
    <row r="277" spans="1:3">
      <c r="A277" s="1"/>
      <c r="B277" s="15"/>
      <c r="C277" s="15"/>
    </row>
    <row r="278" spans="1:3">
      <c r="A278" s="1"/>
      <c r="B278" s="15"/>
      <c r="C278" s="15"/>
    </row>
    <row r="279" spans="1:3">
      <c r="A279" s="1"/>
      <c r="B279" s="15"/>
      <c r="C279" s="15"/>
    </row>
    <row r="280" spans="1:3">
      <c r="A280" s="1"/>
      <c r="B280" s="15"/>
      <c r="C280" s="15"/>
    </row>
    <row r="281" spans="1:3">
      <c r="A281" s="15"/>
      <c r="B281" s="15"/>
      <c r="C281" s="15"/>
    </row>
    <row r="282" spans="1:3">
      <c r="A282" s="1"/>
      <c r="B282" s="15"/>
      <c r="C282" s="15"/>
    </row>
    <row r="283" spans="1:3">
      <c r="A283" s="1"/>
      <c r="B283" s="15"/>
      <c r="C283" s="15"/>
    </row>
    <row r="284" spans="1:3">
      <c r="A284" s="1"/>
      <c r="B284" s="15"/>
      <c r="C284" s="15"/>
    </row>
    <row r="285" spans="1:3">
      <c r="A285" s="1"/>
      <c r="B285" s="15"/>
      <c r="C285" s="15"/>
    </row>
    <row r="286" spans="1:3">
      <c r="A286" s="1"/>
      <c r="B286" s="15"/>
      <c r="C286" s="15"/>
    </row>
    <row r="287" spans="1:3">
      <c r="A287" s="1"/>
      <c r="B287" s="15"/>
      <c r="C287" s="15"/>
    </row>
    <row r="288" spans="1:3">
      <c r="A288" s="1"/>
      <c r="B288" s="15"/>
      <c r="C288" s="15"/>
    </row>
    <row r="289" spans="1:3">
      <c r="A289" s="1"/>
      <c r="B289" s="15"/>
      <c r="C289" s="15"/>
    </row>
    <row r="290" spans="1:3">
      <c r="A290" s="1"/>
      <c r="B290" s="15"/>
      <c r="C290" s="15"/>
    </row>
    <row r="291" spans="1:3">
      <c r="A291" s="1"/>
      <c r="B291" s="15"/>
      <c r="C291" s="15"/>
    </row>
    <row r="292" spans="1:3">
      <c r="A292" s="1"/>
      <c r="B292" s="15"/>
      <c r="C292" s="15"/>
    </row>
    <row r="293" spans="1:3">
      <c r="A293" s="1"/>
      <c r="B293" s="15"/>
      <c r="C293" s="15"/>
    </row>
    <row r="294" spans="1:3">
      <c r="A294" s="1"/>
      <c r="B294" s="15"/>
      <c r="C294" s="15"/>
    </row>
    <row r="295" spans="1:3">
      <c r="A295" s="1"/>
      <c r="B295" s="15"/>
      <c r="C295" s="15"/>
    </row>
    <row r="296" spans="1:3">
      <c r="A296" s="1"/>
      <c r="B296" s="15"/>
      <c r="C296" s="15"/>
    </row>
    <row r="297" spans="1:3">
      <c r="A297" s="1"/>
      <c r="B297" s="15"/>
      <c r="C297" s="15"/>
    </row>
    <row r="298" spans="1:3">
      <c r="A298" s="1"/>
      <c r="B298" s="15"/>
      <c r="C298" s="15"/>
    </row>
    <row r="299" spans="1:3">
      <c r="A299" s="1"/>
      <c r="B299" s="15"/>
      <c r="C299" s="15"/>
    </row>
    <row r="300" spans="1:3">
      <c r="A300" s="1"/>
      <c r="B300" s="15"/>
      <c r="C300" s="15"/>
    </row>
    <row r="301" spans="1:3">
      <c r="A301" s="1"/>
      <c r="B301" s="15"/>
      <c r="C301" s="15"/>
    </row>
    <row r="302" spans="1:3">
      <c r="A302" s="1"/>
      <c r="B302" s="15"/>
      <c r="C302" s="15"/>
    </row>
    <row r="303" spans="1:3">
      <c r="A303" s="1"/>
      <c r="B303" s="15"/>
      <c r="C303" s="15"/>
    </row>
    <row r="304" spans="1:3">
      <c r="A304" s="1"/>
      <c r="B304" s="15"/>
      <c r="C304" s="15"/>
    </row>
    <row r="305" spans="1:3">
      <c r="A305" s="1"/>
      <c r="B305" s="15"/>
      <c r="C305" s="15"/>
    </row>
    <row r="306" spans="1:3">
      <c r="A306" s="1"/>
      <c r="B306" s="15"/>
      <c r="C306" s="15"/>
    </row>
    <row r="307" spans="1:3">
      <c r="A307" s="15"/>
      <c r="B307" s="15"/>
      <c r="C307" s="15"/>
    </row>
    <row r="308" spans="1:3">
      <c r="A308" s="1"/>
      <c r="B308" s="15"/>
      <c r="C308" s="15"/>
    </row>
    <row r="309" spans="1:3">
      <c r="A309" s="1"/>
      <c r="B309" s="15"/>
      <c r="C309" s="15"/>
    </row>
    <row r="310" spans="1:3">
      <c r="A310" s="1"/>
      <c r="B310" s="15"/>
      <c r="C310" s="15"/>
    </row>
    <row r="311" spans="1:3">
      <c r="A311" s="1"/>
      <c r="B311" s="15"/>
      <c r="C311" s="15"/>
    </row>
    <row r="312" spans="1:3">
      <c r="A312" s="1"/>
      <c r="B312" s="15"/>
      <c r="C312" s="15"/>
    </row>
    <row r="313" spans="1:3">
      <c r="A313" s="1"/>
      <c r="B313" s="15"/>
      <c r="C313" s="15"/>
    </row>
    <row r="314" spans="1:3">
      <c r="A314" s="1"/>
      <c r="B314" s="15"/>
      <c r="C314" s="15"/>
    </row>
    <row r="315" spans="1:3">
      <c r="A315" s="1"/>
      <c r="B315" s="15"/>
      <c r="C315" s="15"/>
    </row>
    <row r="316" spans="1:3">
      <c r="A316" s="1"/>
      <c r="B316" s="15"/>
      <c r="C316" s="15"/>
    </row>
    <row r="317" spans="1:3">
      <c r="A317" s="1"/>
      <c r="B317" s="15"/>
      <c r="C317" s="15"/>
    </row>
    <row r="318" spans="1:3">
      <c r="A318" s="1"/>
      <c r="B318" s="15"/>
      <c r="C318" s="15"/>
    </row>
    <row r="319" spans="1:3">
      <c r="A319" s="1"/>
      <c r="B319" s="15"/>
      <c r="C319" s="15"/>
    </row>
    <row r="320" spans="1:3">
      <c r="A320" s="1"/>
      <c r="B320" s="15"/>
      <c r="C320" s="15"/>
    </row>
    <row r="321" spans="1:3">
      <c r="A321" s="1"/>
      <c r="B321" s="15"/>
      <c r="C321" s="15"/>
    </row>
    <row r="322" spans="1:3">
      <c r="A322" s="1"/>
      <c r="B322" s="15"/>
      <c r="C322" s="15"/>
    </row>
    <row r="323" spans="1:3">
      <c r="A323" s="1"/>
      <c r="B323" s="15"/>
      <c r="C323" s="15"/>
    </row>
    <row r="324" spans="1:3">
      <c r="A324" s="1"/>
      <c r="B324" s="15"/>
      <c r="C324" s="15"/>
    </row>
    <row r="325" spans="1:3">
      <c r="A325" s="1"/>
      <c r="B325" s="15"/>
      <c r="C325" s="15"/>
    </row>
    <row r="326" spans="1:3">
      <c r="A326" s="1"/>
      <c r="B326" s="15"/>
      <c r="C326" s="15"/>
    </row>
    <row r="327" spans="1:3">
      <c r="A327" s="1"/>
      <c r="B327" s="15"/>
      <c r="C327" s="15"/>
    </row>
    <row r="328" spans="1:3">
      <c r="A328" s="1"/>
      <c r="B328" s="15"/>
      <c r="C328" s="15"/>
    </row>
    <row r="329" spans="1:3">
      <c r="A329" s="1"/>
      <c r="B329" s="15"/>
      <c r="C329" s="15"/>
    </row>
    <row r="330" spans="1:3">
      <c r="A330" s="1"/>
      <c r="B330" s="15"/>
      <c r="C330" s="15"/>
    </row>
    <row r="331" spans="1:3">
      <c r="A331" s="1"/>
      <c r="B331" s="15"/>
      <c r="C331" s="15"/>
    </row>
    <row r="332" spans="1:3">
      <c r="A332" s="1"/>
      <c r="B332" s="15"/>
      <c r="C332" s="15"/>
    </row>
    <row r="333" spans="1:3">
      <c r="A333" s="1"/>
      <c r="B333" s="15"/>
      <c r="C333" s="15"/>
    </row>
    <row r="334" spans="1:3">
      <c r="A334" s="1"/>
      <c r="B334" s="15"/>
      <c r="C334" s="15"/>
    </row>
    <row r="335" spans="1:3">
      <c r="A335" s="1"/>
      <c r="B335" s="15"/>
      <c r="C335" s="15"/>
    </row>
    <row r="336" spans="1:3">
      <c r="A336" s="1"/>
      <c r="B336" s="15"/>
      <c r="C336" s="15"/>
    </row>
    <row r="337" spans="1:3">
      <c r="A337" s="1"/>
      <c r="B337" s="15"/>
      <c r="C337" s="15"/>
    </row>
    <row r="338" spans="1:3">
      <c r="A338" s="1"/>
      <c r="B338" s="15"/>
      <c r="C338" s="15"/>
    </row>
    <row r="339" spans="1:3">
      <c r="A339" s="1"/>
      <c r="B339" s="15"/>
      <c r="C339" s="15"/>
    </row>
    <row r="340" spans="1:3">
      <c r="A340" s="1"/>
      <c r="B340" s="15"/>
      <c r="C340" s="15"/>
    </row>
    <row r="341" spans="1:3">
      <c r="A341" s="1"/>
      <c r="B341" s="15"/>
      <c r="C341" s="15"/>
    </row>
    <row r="342" spans="1:3">
      <c r="A342" s="1"/>
      <c r="B342" s="15"/>
      <c r="C342" s="15"/>
    </row>
    <row r="343" spans="1:3">
      <c r="A343" s="1"/>
      <c r="B343" s="15"/>
      <c r="C343" s="15"/>
    </row>
    <row r="344" spans="1:3">
      <c r="A344" s="1"/>
      <c r="B344" s="15"/>
      <c r="C344" s="15"/>
    </row>
    <row r="345" spans="1:3">
      <c r="A345" s="1"/>
      <c r="B345" s="15"/>
      <c r="C345" s="15"/>
    </row>
    <row r="346" spans="1:3">
      <c r="A346" s="1"/>
      <c r="B346" s="15"/>
      <c r="C346" s="15"/>
    </row>
    <row r="347" spans="1:3">
      <c r="A347" s="1"/>
      <c r="B347" s="15"/>
      <c r="C347" s="15"/>
    </row>
    <row r="348" spans="1:3">
      <c r="A348" s="1"/>
      <c r="B348" s="15"/>
      <c r="C348" s="15"/>
    </row>
    <row r="349" spans="1:3">
      <c r="A349" s="1"/>
      <c r="B349" s="15"/>
      <c r="C349" s="15"/>
    </row>
    <row r="350" spans="1:3">
      <c r="A350" s="1"/>
      <c r="B350" s="15"/>
      <c r="C350" s="15"/>
    </row>
    <row r="351" spans="1:3">
      <c r="A351" s="1"/>
      <c r="B351" s="15"/>
      <c r="C351" s="15"/>
    </row>
    <row r="352" spans="1:3">
      <c r="A352" s="1"/>
      <c r="B352" s="15"/>
      <c r="C352" s="15"/>
    </row>
    <row r="353" spans="1:3">
      <c r="A353" s="1"/>
      <c r="B353" s="1"/>
      <c r="C353" s="1"/>
    </row>
    <row r="354" spans="1:3">
      <c r="A354" s="1"/>
      <c r="B354" s="15"/>
      <c r="C354" s="15"/>
    </row>
    <row r="355" spans="1:3">
      <c r="A355" s="1"/>
      <c r="B355" s="15"/>
      <c r="C355" s="15"/>
    </row>
    <row r="356" spans="1:3">
      <c r="A356" s="1"/>
      <c r="B356" s="15"/>
      <c r="C356" s="15"/>
    </row>
    <row r="357" spans="1:3">
      <c r="A357" s="1"/>
      <c r="B357" s="15"/>
      <c r="C357" s="15"/>
    </row>
    <row r="358" spans="1:3">
      <c r="A358" s="1"/>
      <c r="B358" s="15"/>
      <c r="C358" s="15"/>
    </row>
    <row r="359" spans="1:3">
      <c r="A359" s="1"/>
      <c r="B359" s="15"/>
      <c r="C359" s="15"/>
    </row>
    <row r="360" spans="1:3">
      <c r="A360" s="1"/>
      <c r="B360" s="15"/>
      <c r="C360" s="15"/>
    </row>
    <row r="361" spans="1:3">
      <c r="A361" s="1"/>
      <c r="B361" s="15"/>
      <c r="C361" s="15"/>
    </row>
    <row r="362" spans="1:3">
      <c r="A362" s="1"/>
      <c r="B362" s="15"/>
      <c r="C362" s="15"/>
    </row>
    <row r="363" spans="1:3">
      <c r="A363" s="1"/>
      <c r="B363" s="15"/>
      <c r="C363" s="15"/>
    </row>
    <row r="364" spans="1:3">
      <c r="A364" s="1"/>
      <c r="B364" s="15"/>
      <c r="C364" s="15"/>
    </row>
    <row r="365" spans="1:3">
      <c r="A365" s="1"/>
      <c r="B365" s="15"/>
      <c r="C365" s="15"/>
    </row>
    <row r="366" spans="1:3">
      <c r="A366" s="15"/>
      <c r="B366" s="15"/>
      <c r="C366" s="15"/>
    </row>
    <row r="367" spans="1:3">
      <c r="A367" s="1"/>
      <c r="B367" s="15"/>
      <c r="C367" s="15"/>
    </row>
    <row r="368" spans="1:3">
      <c r="A368" s="1"/>
      <c r="B368" s="15"/>
      <c r="C368" s="15"/>
    </row>
    <row r="369" spans="1:3">
      <c r="A369" s="1"/>
      <c r="B369" s="15"/>
      <c r="C369" s="15"/>
    </row>
    <row r="370" spans="1:3">
      <c r="A370" s="1"/>
      <c r="B370" s="15"/>
      <c r="C370" s="15"/>
    </row>
    <row r="371" spans="1:3">
      <c r="A371" s="1"/>
      <c r="B371" s="15"/>
      <c r="C371" s="15"/>
    </row>
    <row r="372" spans="1:3">
      <c r="A372" s="1"/>
      <c r="B372" s="15"/>
      <c r="C372" s="15"/>
    </row>
    <row r="373" spans="1:3">
      <c r="A373" s="1"/>
      <c r="B373" s="15"/>
      <c r="C373" s="15"/>
    </row>
    <row r="374" spans="1:3">
      <c r="A374" s="1"/>
      <c r="B374" s="15"/>
      <c r="C374" s="15"/>
    </row>
    <row r="375" spans="1:3">
      <c r="A375" s="1"/>
      <c r="B375" s="15"/>
      <c r="C375" s="15"/>
    </row>
    <row r="376" spans="1:3">
      <c r="A376" s="1"/>
      <c r="B376" s="15"/>
      <c r="C376" s="15"/>
    </row>
    <row r="377" spans="1:3">
      <c r="A377" s="1"/>
      <c r="B377" s="15"/>
      <c r="C377" s="15"/>
    </row>
    <row r="378" spans="1:3">
      <c r="A378" s="1"/>
      <c r="B378" s="15"/>
      <c r="C378" s="15"/>
    </row>
    <row r="379" spans="1:3">
      <c r="A379" s="1"/>
      <c r="B379" s="15"/>
      <c r="C379" s="15"/>
    </row>
    <row r="380" spans="1:3">
      <c r="A380" s="1"/>
      <c r="B380" s="15"/>
      <c r="C380" s="15"/>
    </row>
    <row r="381" spans="1:3">
      <c r="A381" s="1"/>
      <c r="B381" s="15"/>
      <c r="C381" s="15"/>
    </row>
    <row r="382" spans="1:3">
      <c r="A382" s="1"/>
      <c r="B382" s="15"/>
      <c r="C382" s="15"/>
    </row>
    <row r="383" spans="1:3">
      <c r="A383" s="1"/>
      <c r="B383" s="15"/>
      <c r="C383" s="15"/>
    </row>
    <row r="384" spans="1:3">
      <c r="A384" s="1"/>
      <c r="B384" s="15"/>
      <c r="C384" s="15"/>
    </row>
    <row r="385" spans="1:3">
      <c r="A385" s="1"/>
      <c r="B385" s="15"/>
      <c r="C385" s="15"/>
    </row>
    <row r="386" spans="1:3">
      <c r="A386" s="1"/>
      <c r="B386" s="15"/>
      <c r="C386" s="15"/>
    </row>
    <row r="387" spans="1:3">
      <c r="A387" s="1"/>
      <c r="B387" s="15"/>
      <c r="C387" s="15"/>
    </row>
    <row r="388" spans="1:3">
      <c r="A388" s="1"/>
      <c r="B388" s="15"/>
      <c r="C388" s="15"/>
    </row>
    <row r="389" spans="1:3">
      <c r="A389" s="1"/>
      <c r="B389" s="15"/>
      <c r="C389" s="15"/>
    </row>
    <row r="390" spans="1:3">
      <c r="A390" s="1"/>
      <c r="B390" s="15"/>
      <c r="C390" s="15"/>
    </row>
    <row r="391" spans="1:3">
      <c r="A391" s="1"/>
      <c r="B391" s="15"/>
      <c r="C391" s="15"/>
    </row>
    <row r="392" spans="1:3">
      <c r="A392" s="1"/>
      <c r="B392" s="15"/>
      <c r="C392" s="15"/>
    </row>
    <row r="393" spans="1:3">
      <c r="A393" s="1"/>
      <c r="B393" s="15"/>
      <c r="C393" s="15"/>
    </row>
    <row r="394" spans="1:3">
      <c r="A394" s="1"/>
      <c r="B394" s="15"/>
      <c r="C394" s="15"/>
    </row>
    <row r="395" spans="1:3">
      <c r="A395" s="1"/>
      <c r="B395" s="15"/>
      <c r="C395" s="15"/>
    </row>
    <row r="396" spans="1:3">
      <c r="A396" s="1"/>
      <c r="B396" s="15"/>
      <c r="C396" s="15"/>
    </row>
    <row r="397" spans="1:3">
      <c r="A397" s="1"/>
      <c r="B397" s="15"/>
      <c r="C397" s="15"/>
    </row>
    <row r="398" spans="1:3">
      <c r="A398" s="1"/>
      <c r="B398" s="15"/>
      <c r="C398" s="15"/>
    </row>
    <row r="399" spans="1:3">
      <c r="A399" s="1"/>
      <c r="B399" s="15"/>
      <c r="C399" s="15"/>
    </row>
    <row r="400" spans="1:3">
      <c r="A400" s="1"/>
      <c r="B400" s="15"/>
      <c r="C400" s="15"/>
    </row>
    <row r="401" spans="1:3">
      <c r="A401" s="1"/>
      <c r="B401" s="15"/>
      <c r="C401" s="15"/>
    </row>
    <row r="402" spans="1:3">
      <c r="A402" s="1"/>
      <c r="B402" s="15"/>
      <c r="C402" s="15"/>
    </row>
    <row r="403" spans="1:3">
      <c r="A403" s="1"/>
      <c r="B403" s="15"/>
      <c r="C403" s="15"/>
    </row>
    <row r="404" spans="1:3">
      <c r="A404" s="1"/>
      <c r="B404" s="15"/>
      <c r="C404" s="15"/>
    </row>
    <row r="405" spans="1:3">
      <c r="A405" s="1"/>
      <c r="B405" s="15"/>
      <c r="C405" s="15"/>
    </row>
    <row r="406" spans="1:3">
      <c r="A406" s="1"/>
      <c r="B406" s="15"/>
      <c r="C406" s="15"/>
    </row>
    <row r="407" spans="1:3">
      <c r="A407" s="1"/>
      <c r="B407" s="15"/>
      <c r="C407" s="15"/>
    </row>
    <row r="408" spans="1:3">
      <c r="A408" s="1"/>
      <c r="B408" s="15"/>
      <c r="C408" s="15"/>
    </row>
    <row r="409" spans="1:3">
      <c r="A409" s="1"/>
      <c r="B409" s="15"/>
      <c r="C409" s="15"/>
    </row>
    <row r="410" spans="1:3">
      <c r="A410" s="1"/>
      <c r="B410" s="15"/>
      <c r="C410" s="15"/>
    </row>
    <row r="411" spans="1:3">
      <c r="A411" s="1"/>
      <c r="B411" s="15"/>
      <c r="C411" s="15"/>
    </row>
    <row r="412" spans="1:3">
      <c r="A412" s="1"/>
      <c r="B412" s="15"/>
      <c r="C412" s="15"/>
    </row>
    <row r="413" spans="1:3">
      <c r="A413" s="1"/>
      <c r="B413" s="15"/>
      <c r="C413" s="15"/>
    </row>
    <row r="414" spans="1:3">
      <c r="A414" s="1"/>
      <c r="B414" s="15"/>
      <c r="C414" s="15"/>
    </row>
    <row r="415" spans="1:3">
      <c r="A415" s="1"/>
      <c r="B415" s="15"/>
      <c r="C415" s="15"/>
    </row>
    <row r="416" spans="1:3">
      <c r="A416" s="1"/>
      <c r="B416" s="15"/>
      <c r="C416" s="15"/>
    </row>
    <row r="417" spans="1:3">
      <c r="A417" s="1"/>
      <c r="B417" s="15"/>
      <c r="C417" s="15"/>
    </row>
    <row r="418" spans="1:3">
      <c r="A418" s="1"/>
      <c r="B418" s="15"/>
      <c r="C418" s="15"/>
    </row>
    <row r="419" spans="1:3">
      <c r="A419" s="1"/>
      <c r="B419" s="15"/>
      <c r="C419" s="15"/>
    </row>
    <row r="420" spans="1:3">
      <c r="A420" s="1"/>
      <c r="B420" s="15"/>
      <c r="C420" s="15"/>
    </row>
    <row r="421" spans="1:3">
      <c r="A421" s="1"/>
      <c r="B421" s="15"/>
      <c r="C421" s="15"/>
    </row>
    <row r="422" spans="1:3">
      <c r="A422" s="15"/>
      <c r="B422" s="15"/>
      <c r="C422" s="15"/>
    </row>
    <row r="423" spans="1:3">
      <c r="A423" s="1"/>
      <c r="B423" s="15"/>
      <c r="C423" s="15"/>
    </row>
    <row r="424" spans="1:3">
      <c r="A424" s="1"/>
      <c r="B424" s="15"/>
      <c r="C424" s="15"/>
    </row>
    <row r="425" spans="1:3">
      <c r="A425" s="1"/>
      <c r="B425" s="15"/>
      <c r="C425" s="15"/>
    </row>
    <row r="426" spans="1:3">
      <c r="A426" s="1"/>
      <c r="B426" s="15"/>
      <c r="C426" s="15"/>
    </row>
    <row r="427" spans="1:3">
      <c r="A427" s="1"/>
      <c r="B427" s="15"/>
      <c r="C427" s="15"/>
    </row>
    <row r="428" spans="1:3">
      <c r="A428" s="1"/>
      <c r="B428" s="15"/>
      <c r="C428" s="15"/>
    </row>
    <row r="429" spans="1:3">
      <c r="A429" s="1"/>
      <c r="B429" s="15"/>
      <c r="C429" s="15"/>
    </row>
    <row r="430" spans="1:3">
      <c r="A430" s="1"/>
      <c r="B430" s="15"/>
      <c r="C430" s="15"/>
    </row>
    <row r="431" spans="1:3">
      <c r="A431" s="1"/>
      <c r="B431" s="15"/>
      <c r="C431" s="15"/>
    </row>
    <row r="432" spans="1:3">
      <c r="A432" s="1"/>
      <c r="B432" s="15"/>
      <c r="C432" s="15"/>
    </row>
    <row r="433" spans="1:3">
      <c r="A433" s="1"/>
      <c r="B433" s="15"/>
      <c r="C433" s="15"/>
    </row>
    <row r="434" spans="1:3">
      <c r="A434" s="1"/>
      <c r="B434" s="15"/>
      <c r="C434" s="15"/>
    </row>
    <row r="435" spans="1:3">
      <c r="A435" s="1"/>
      <c r="B435" s="15"/>
      <c r="C435" s="15"/>
    </row>
    <row r="436" spans="1:3">
      <c r="A436" s="1"/>
      <c r="B436" s="15"/>
      <c r="C436" s="15"/>
    </row>
    <row r="437" spans="1:3">
      <c r="A437" s="1"/>
      <c r="B437" s="15"/>
      <c r="C437" s="15"/>
    </row>
    <row r="438" spans="1:3">
      <c r="A438" s="1"/>
      <c r="B438" s="15"/>
      <c r="C438" s="15"/>
    </row>
    <row r="439" spans="1:3">
      <c r="A439" s="1"/>
      <c r="B439" s="15"/>
      <c r="C439" s="15"/>
    </row>
    <row r="440" spans="1:3">
      <c r="A440" s="1"/>
      <c r="B440" s="15"/>
      <c r="C440" s="15"/>
    </row>
    <row r="441" spans="1:3">
      <c r="A441" s="1"/>
      <c r="B441" s="15"/>
      <c r="C441" s="15"/>
    </row>
    <row r="442" spans="1:3">
      <c r="A442" s="1"/>
      <c r="B442" s="15"/>
      <c r="C442" s="15"/>
    </row>
    <row r="443" spans="1:3">
      <c r="A443" s="1"/>
      <c r="B443" s="15"/>
      <c r="C443" s="15"/>
    </row>
    <row r="444" spans="1:3">
      <c r="A444" s="1"/>
      <c r="B444" s="15"/>
      <c r="C444" s="15"/>
    </row>
    <row r="445" spans="1:3">
      <c r="A445" s="1"/>
      <c r="B445" s="15"/>
      <c r="C445" s="15"/>
    </row>
    <row r="446" spans="1:3">
      <c r="A446" s="1"/>
      <c r="B446" s="15"/>
      <c r="C446" s="15"/>
    </row>
    <row r="447" spans="1:3">
      <c r="A447" s="1"/>
      <c r="B447" s="15"/>
      <c r="C447" s="15"/>
    </row>
    <row r="448" spans="1:3">
      <c r="A448" s="1"/>
      <c r="B448" s="15"/>
      <c r="C448" s="15"/>
    </row>
    <row r="449" spans="1:3">
      <c r="A449" s="1"/>
      <c r="B449" s="15"/>
      <c r="C449" s="15"/>
    </row>
    <row r="450" spans="1:3">
      <c r="A450" s="1"/>
      <c r="B450" s="15"/>
      <c r="C450" s="15"/>
    </row>
    <row r="451" spans="1:3">
      <c r="A451" s="1"/>
      <c r="B451" s="15"/>
      <c r="C451" s="15"/>
    </row>
    <row r="452" spans="1:3">
      <c r="A452" s="1"/>
      <c r="B452" s="15"/>
      <c r="C452" s="15"/>
    </row>
    <row r="453" spans="1:3">
      <c r="A453" s="1"/>
      <c r="B453" s="15"/>
      <c r="C453" s="15"/>
    </row>
    <row r="454" spans="1:3">
      <c r="A454" s="1"/>
      <c r="B454" s="15"/>
      <c r="C454" s="15"/>
    </row>
    <row r="455" spans="1:3">
      <c r="A455" s="1"/>
      <c r="B455" s="15"/>
      <c r="C455" s="15"/>
    </row>
    <row r="456" spans="1:3">
      <c r="A456" s="1"/>
      <c r="B456" s="15"/>
      <c r="C456" s="15"/>
    </row>
    <row r="457" spans="1:3">
      <c r="A457" s="1"/>
      <c r="B457" s="15"/>
      <c r="C457" s="15"/>
    </row>
    <row r="458" spans="1:3">
      <c r="A458" s="1"/>
      <c r="B458" s="15"/>
      <c r="C458" s="15"/>
    </row>
    <row r="459" spans="1:3">
      <c r="A459" s="1"/>
      <c r="B459" s="15"/>
      <c r="C459" s="15"/>
    </row>
    <row r="460" spans="1:3">
      <c r="A460" s="1"/>
      <c r="B460" s="15"/>
      <c r="C460" s="15"/>
    </row>
    <row r="461" spans="1:3">
      <c r="A461" s="1"/>
      <c r="B461" s="15"/>
      <c r="C461" s="15"/>
    </row>
    <row r="462" spans="1:3">
      <c r="A462" s="1"/>
      <c r="B462" s="15"/>
      <c r="C462" s="15"/>
    </row>
    <row r="463" spans="1:3">
      <c r="A463" s="1"/>
      <c r="B463" s="15"/>
      <c r="C463" s="15"/>
    </row>
    <row r="464" spans="1:3">
      <c r="A464" s="1"/>
      <c r="B464" s="15"/>
      <c r="C464" s="15"/>
    </row>
    <row r="465" spans="1:3">
      <c r="A465" s="1"/>
      <c r="B465" s="15"/>
      <c r="C465" s="15"/>
    </row>
    <row r="466" spans="1:3">
      <c r="A466" s="1"/>
      <c r="B466" s="15"/>
      <c r="C466" s="15"/>
    </row>
    <row r="467" spans="1:3">
      <c r="A467" s="1"/>
      <c r="B467" s="15"/>
      <c r="C467" s="15"/>
    </row>
    <row r="468" spans="1:3">
      <c r="A468" s="1"/>
      <c r="B468" s="15"/>
      <c r="C468" s="15"/>
    </row>
    <row r="469" spans="1:3">
      <c r="A469" s="15"/>
      <c r="B469" s="15"/>
      <c r="C469" s="15"/>
    </row>
    <row r="470" spans="1:3">
      <c r="A470" s="1"/>
      <c r="B470" s="15"/>
      <c r="C470" s="15"/>
    </row>
    <row r="471" spans="1:3">
      <c r="A471" s="1"/>
      <c r="B471" s="15"/>
      <c r="C471" s="15"/>
    </row>
    <row r="472" spans="1:3">
      <c r="A472" s="1"/>
      <c r="B472" s="15"/>
      <c r="C472" s="15"/>
    </row>
    <row r="473" spans="1:3">
      <c r="A473" s="1"/>
      <c r="B473" s="15"/>
      <c r="C473" s="15"/>
    </row>
    <row r="474" spans="1:3">
      <c r="A474" s="1"/>
      <c r="B474" s="15"/>
      <c r="C474" s="15"/>
    </row>
    <row r="475" spans="1:3">
      <c r="A475" s="1"/>
      <c r="B475" s="15"/>
      <c r="C475" s="15"/>
    </row>
    <row r="476" spans="1:3">
      <c r="A476" s="1"/>
      <c r="B476" s="15"/>
      <c r="C476" s="15"/>
    </row>
    <row r="477" spans="1:3">
      <c r="A477" s="1"/>
      <c r="B477" s="15"/>
      <c r="C477" s="15"/>
    </row>
    <row r="478" spans="1:3">
      <c r="A478" s="1"/>
      <c r="B478" s="15"/>
      <c r="C478" s="15"/>
    </row>
    <row r="479" spans="1:3">
      <c r="A479" s="1"/>
      <c r="B479" s="15"/>
      <c r="C479" s="15"/>
    </row>
    <row r="480" spans="1:3">
      <c r="A480" s="1"/>
      <c r="B480" s="15"/>
      <c r="C480" s="15"/>
    </row>
    <row r="481" spans="1:3">
      <c r="A481" s="1"/>
      <c r="B481" s="15"/>
      <c r="C481" s="15"/>
    </row>
    <row r="482" spans="1:3">
      <c r="A482" s="1"/>
      <c r="B482" s="15"/>
      <c r="C482" s="15"/>
    </row>
    <row r="483" spans="1:3">
      <c r="A483" s="1"/>
      <c r="B483" s="15"/>
      <c r="C483" s="15"/>
    </row>
    <row r="484" spans="1:3">
      <c r="A484" s="1"/>
      <c r="B484" s="15"/>
      <c r="C484" s="15"/>
    </row>
    <row r="485" spans="1:3">
      <c r="A485" s="1"/>
      <c r="B485" s="15"/>
      <c r="C485" s="15"/>
    </row>
    <row r="486" spans="1:3">
      <c r="A486" s="1"/>
      <c r="B486" s="15"/>
      <c r="C486" s="15"/>
    </row>
    <row r="487" spans="1:3">
      <c r="A487" s="1"/>
      <c r="B487" s="15"/>
      <c r="C487" s="15"/>
    </row>
    <row r="488" spans="1:3">
      <c r="A488" s="1"/>
      <c r="B488" s="15"/>
      <c r="C488" s="15"/>
    </row>
    <row r="489" spans="1:3">
      <c r="A489" s="1"/>
      <c r="B489" s="15"/>
      <c r="C489" s="15"/>
    </row>
    <row r="490" spans="1:3">
      <c r="A490" s="1"/>
      <c r="B490" s="15"/>
      <c r="C490" s="15"/>
    </row>
    <row r="491" spans="1:3">
      <c r="A491" s="1"/>
      <c r="B491" s="15"/>
      <c r="C491" s="15"/>
    </row>
    <row r="492" spans="1:3">
      <c r="A492" s="1"/>
      <c r="B492" s="15"/>
      <c r="C492" s="15"/>
    </row>
    <row r="493" spans="1:3">
      <c r="A493" s="1"/>
      <c r="B493" s="15"/>
      <c r="C493" s="15"/>
    </row>
    <row r="494" spans="1:3">
      <c r="A494" s="1"/>
      <c r="B494" s="15"/>
      <c r="C494" s="15"/>
    </row>
    <row r="495" spans="1:3">
      <c r="A495" s="1"/>
      <c r="B495" s="15"/>
      <c r="C495" s="15"/>
    </row>
    <row r="496" spans="1:3">
      <c r="A496" s="1"/>
      <c r="B496" s="15"/>
      <c r="C496" s="15"/>
    </row>
    <row r="497" spans="1:3">
      <c r="A497" s="1"/>
      <c r="B497" s="15"/>
      <c r="C497" s="15"/>
    </row>
    <row r="498" spans="1:3">
      <c r="A498" s="1"/>
      <c r="B498" s="15"/>
      <c r="C498" s="15"/>
    </row>
    <row r="499" spans="1:3">
      <c r="A499" s="1"/>
      <c r="B499" s="15"/>
      <c r="C499" s="15"/>
    </row>
    <row r="500" spans="1:3">
      <c r="A500" s="1"/>
      <c r="B500" s="15"/>
      <c r="C500" s="15"/>
    </row>
    <row r="501" spans="1:3">
      <c r="A501" s="1"/>
      <c r="B501" s="15"/>
      <c r="C501" s="15"/>
    </row>
    <row r="502" spans="1:3">
      <c r="A502" s="1"/>
      <c r="B502" s="15"/>
      <c r="C502" s="15"/>
    </row>
    <row r="503" spans="1:3">
      <c r="A503" s="1"/>
      <c r="B503" s="15"/>
      <c r="C503" s="15"/>
    </row>
    <row r="504" spans="1:3">
      <c r="A504" s="1"/>
      <c r="B504" s="15"/>
      <c r="C504" s="15"/>
    </row>
    <row r="505" spans="1:3">
      <c r="A505" s="1"/>
      <c r="B505" s="15"/>
      <c r="C505" s="15"/>
    </row>
    <row r="506" spans="1:3">
      <c r="A506" s="1"/>
      <c r="B506" s="15"/>
      <c r="C506" s="15"/>
    </row>
    <row r="507" spans="1:3">
      <c r="A507" s="1"/>
      <c r="B507" s="15"/>
      <c r="C507" s="15"/>
    </row>
    <row r="508" spans="1:3">
      <c r="A508" s="1"/>
      <c r="B508" s="15"/>
      <c r="C508" s="15"/>
    </row>
    <row r="509" spans="1:3">
      <c r="A509" s="1"/>
      <c r="B509" s="15"/>
      <c r="C509" s="15"/>
    </row>
    <row r="510" spans="1:3">
      <c r="A510" s="1"/>
      <c r="B510" s="15"/>
      <c r="C510" s="15"/>
    </row>
    <row r="511" spans="1:3">
      <c r="A511" s="1"/>
      <c r="B511" s="15"/>
      <c r="C511" s="15"/>
    </row>
    <row r="512" spans="1:3">
      <c r="A512" s="1"/>
      <c r="B512" s="15"/>
      <c r="C512" s="15"/>
    </row>
    <row r="513" spans="1:3">
      <c r="A513" s="1"/>
      <c r="B513" s="15"/>
      <c r="C513" s="15"/>
    </row>
    <row r="514" spans="1:3">
      <c r="A514" s="1"/>
      <c r="B514" s="15"/>
      <c r="C514" s="15"/>
    </row>
    <row r="515" spans="1:3">
      <c r="A515" s="1"/>
      <c r="B515" s="15"/>
      <c r="C515" s="15"/>
    </row>
    <row r="516" spans="1:3">
      <c r="A516" s="1"/>
      <c r="B516" s="15"/>
      <c r="C516" s="15"/>
    </row>
    <row r="517" spans="1:3">
      <c r="A517" s="1"/>
      <c r="B517" s="15"/>
      <c r="C517" s="15"/>
    </row>
    <row r="518" spans="1:3">
      <c r="A518" s="1"/>
      <c r="B518" s="15"/>
      <c r="C518" s="15"/>
    </row>
    <row r="519" spans="1:3">
      <c r="A519" s="1"/>
      <c r="B519" s="15"/>
      <c r="C519" s="15"/>
    </row>
    <row r="520" spans="1:3">
      <c r="A520" s="1"/>
      <c r="B520" s="15"/>
      <c r="C520" s="15"/>
    </row>
    <row r="521" spans="1:3">
      <c r="A521" s="1"/>
      <c r="B521" s="15"/>
      <c r="C521" s="15"/>
    </row>
    <row r="522" spans="1:3">
      <c r="A522" s="1"/>
      <c r="B522" s="15"/>
      <c r="C522" s="15"/>
    </row>
    <row r="523" spans="1:3">
      <c r="A523" s="1"/>
      <c r="B523" s="15"/>
      <c r="C523" s="15"/>
    </row>
    <row r="524" spans="1:3">
      <c r="A524" s="1"/>
      <c r="B524" s="15"/>
      <c r="C524" s="15"/>
    </row>
    <row r="525" spans="1:3">
      <c r="A525" s="1"/>
      <c r="B525" s="15"/>
      <c r="C525" s="15"/>
    </row>
    <row r="526" spans="1:3">
      <c r="A526" s="1"/>
      <c r="B526" s="15"/>
      <c r="C526" s="15"/>
    </row>
    <row r="527" spans="1:3">
      <c r="A527" s="1"/>
      <c r="B527" s="15"/>
      <c r="C527" s="15"/>
    </row>
    <row r="528" spans="1:3">
      <c r="A528" s="1"/>
      <c r="B528" s="15"/>
      <c r="C528" s="15"/>
    </row>
    <row r="529" spans="1:3">
      <c r="A529" s="1"/>
      <c r="B529" s="15"/>
      <c r="C529" s="15"/>
    </row>
    <row r="530" spans="1:3">
      <c r="A530" s="1"/>
      <c r="B530" s="15"/>
      <c r="C530" s="15"/>
    </row>
    <row r="531" spans="1:3">
      <c r="A531" s="1"/>
      <c r="B531" s="15"/>
      <c r="C531" s="15"/>
    </row>
    <row r="532" spans="1:3">
      <c r="A532" s="1"/>
      <c r="B532" s="15"/>
      <c r="C532" s="15"/>
    </row>
    <row r="533" spans="1:3">
      <c r="A533" s="1"/>
      <c r="B533" s="15"/>
      <c r="C533" s="15"/>
    </row>
    <row r="534" spans="1:3">
      <c r="A534" s="1"/>
      <c r="B534" s="15"/>
      <c r="C534" s="15"/>
    </row>
    <row r="535" spans="1:3">
      <c r="A535" s="1"/>
      <c r="B535" s="15"/>
      <c r="C535" s="15"/>
    </row>
    <row r="536" spans="1:3">
      <c r="A536" s="1"/>
      <c r="B536" s="15"/>
      <c r="C536" s="15"/>
    </row>
    <row r="537" spans="1:3">
      <c r="A537" s="15"/>
      <c r="B537" s="15"/>
      <c r="C537" s="15"/>
    </row>
    <row r="538" spans="1:3">
      <c r="A538" s="1"/>
      <c r="B538" s="15"/>
      <c r="C538" s="15"/>
    </row>
    <row r="539" spans="1:3">
      <c r="A539" s="1"/>
      <c r="B539" s="15"/>
      <c r="C539" s="15"/>
    </row>
    <row r="540" spans="1:3">
      <c r="A540" s="1"/>
      <c r="B540" s="15"/>
      <c r="C540" s="15"/>
    </row>
    <row r="541" spans="1:3">
      <c r="A541" s="1"/>
      <c r="B541" s="15"/>
      <c r="C541" s="15"/>
    </row>
    <row r="542" spans="1:3">
      <c r="A542" s="1"/>
      <c r="B542" s="15"/>
      <c r="C542" s="15"/>
    </row>
    <row r="543" spans="1:3">
      <c r="A543" s="1"/>
      <c r="B543" s="15"/>
      <c r="C543" s="15"/>
    </row>
    <row r="544" spans="1:3">
      <c r="A544" s="1"/>
      <c r="B544" s="15"/>
      <c r="C544" s="15"/>
    </row>
    <row r="545" spans="1:3">
      <c r="A545" s="1"/>
      <c r="B545" s="15"/>
      <c r="C545" s="15"/>
    </row>
    <row r="546" spans="1:3">
      <c r="A546" s="1"/>
      <c r="B546" s="15"/>
      <c r="C546" s="15"/>
    </row>
    <row r="547" spans="1:3">
      <c r="A547" s="1"/>
      <c r="B547" s="15"/>
      <c r="C547" s="15"/>
    </row>
    <row r="548" spans="1:3">
      <c r="A548" s="1"/>
      <c r="B548" s="15"/>
      <c r="C548" s="15"/>
    </row>
    <row r="549" spans="1:3">
      <c r="A549" s="1"/>
      <c r="B549" s="15"/>
      <c r="C549" s="15"/>
    </row>
    <row r="550" spans="1:3">
      <c r="A550" s="1"/>
      <c r="B550" s="15"/>
      <c r="C550" s="15"/>
    </row>
    <row r="551" spans="1:3">
      <c r="A551" s="1"/>
      <c r="B551" s="15"/>
      <c r="C551" s="15"/>
    </row>
    <row r="552" spans="1:3">
      <c r="A552" s="1"/>
      <c r="B552" s="15"/>
      <c r="C552" s="15"/>
    </row>
    <row r="553" spans="1:3">
      <c r="A553" s="1"/>
      <c r="B553" s="15"/>
      <c r="C553" s="15"/>
    </row>
    <row r="554" spans="1:3">
      <c r="A554" s="1"/>
      <c r="B554" s="15"/>
      <c r="C554" s="15"/>
    </row>
    <row r="555" spans="1:3">
      <c r="A555" s="1"/>
      <c r="B555" s="15"/>
      <c r="C555" s="15"/>
    </row>
    <row r="556" spans="1:3">
      <c r="A556" s="1"/>
      <c r="B556" s="15"/>
      <c r="C556" s="15"/>
    </row>
    <row r="557" spans="1:3">
      <c r="A557" s="1"/>
      <c r="B557" s="15"/>
      <c r="C557" s="15"/>
    </row>
    <row r="558" spans="1:3">
      <c r="A558" s="1"/>
      <c r="B558" s="15"/>
      <c r="C558" s="15"/>
    </row>
    <row r="559" spans="1:3">
      <c r="A559" s="1"/>
      <c r="B559" s="15"/>
      <c r="C559" s="15"/>
    </row>
    <row r="560" spans="1:3">
      <c r="A560" s="1"/>
      <c r="B560" s="15"/>
      <c r="C560" s="15"/>
    </row>
    <row r="561" spans="1:3">
      <c r="A561" s="1"/>
      <c r="B561" s="15"/>
      <c r="C561" s="15"/>
    </row>
    <row r="562" spans="1:3">
      <c r="A562" s="1"/>
      <c r="B562" s="15"/>
      <c r="C562" s="15"/>
    </row>
    <row r="563" spans="1:3">
      <c r="A563" s="1"/>
      <c r="B563" s="15"/>
      <c r="C563" s="15"/>
    </row>
    <row r="564" spans="1:3">
      <c r="A564" s="1"/>
      <c r="B564" s="15"/>
      <c r="C564" s="15"/>
    </row>
    <row r="565" spans="1:3">
      <c r="A565" s="1"/>
      <c r="B565" s="15"/>
      <c r="C565" s="15"/>
    </row>
    <row r="566" spans="1:3">
      <c r="A566" s="1"/>
      <c r="B566" s="15"/>
      <c r="C566" s="15"/>
    </row>
    <row r="567" spans="1:3">
      <c r="A567" s="1"/>
      <c r="B567" s="15"/>
      <c r="C567" s="15"/>
    </row>
    <row r="568" spans="1:3">
      <c r="A568" s="1"/>
      <c r="B568" s="15"/>
      <c r="C568" s="15"/>
    </row>
    <row r="569" spans="1:3">
      <c r="A569" s="1"/>
      <c r="B569" s="15"/>
      <c r="C569" s="15"/>
    </row>
    <row r="570" spans="1:3">
      <c r="A570" s="1"/>
      <c r="B570" s="15"/>
      <c r="C570" s="15"/>
    </row>
    <row r="571" spans="1:3">
      <c r="A571" s="1"/>
      <c r="B571" s="15"/>
      <c r="C571" s="15"/>
    </row>
    <row r="572" spans="1:3">
      <c r="A572" s="1"/>
      <c r="B572" s="15"/>
      <c r="C572" s="15"/>
    </row>
    <row r="573" spans="1:3">
      <c r="A573" s="1"/>
      <c r="B573" s="15"/>
      <c r="C573" s="15"/>
    </row>
    <row r="574" spans="1:3">
      <c r="A574" s="1"/>
      <c r="B574" s="15"/>
      <c r="C574" s="15"/>
    </row>
    <row r="575" spans="1:3">
      <c r="A575" s="1"/>
      <c r="B575" s="15"/>
      <c r="C575" s="15"/>
    </row>
    <row r="576" spans="1:3">
      <c r="A576" s="1"/>
      <c r="B576" s="15"/>
      <c r="C576" s="15"/>
    </row>
    <row r="577" spans="1:3">
      <c r="A577" s="1"/>
      <c r="B577" s="15"/>
      <c r="C577" s="15"/>
    </row>
    <row r="578" spans="1:3">
      <c r="A578" s="1"/>
      <c r="B578" s="15"/>
      <c r="C578" s="15"/>
    </row>
    <row r="579" spans="1:3">
      <c r="A579" s="1"/>
      <c r="B579" s="15"/>
      <c r="C579" s="15"/>
    </row>
    <row r="580" spans="1:3">
      <c r="A580" s="1"/>
      <c r="B580" s="15"/>
      <c r="C580" s="15"/>
    </row>
    <row r="581" spans="1:3">
      <c r="A581" s="1"/>
      <c r="B581" s="15"/>
      <c r="C581" s="15"/>
    </row>
    <row r="582" spans="1:3">
      <c r="A582" s="1"/>
      <c r="B582" s="15"/>
      <c r="C582" s="15"/>
    </row>
    <row r="583" spans="1:3">
      <c r="A583" s="1"/>
      <c r="B583" s="15"/>
      <c r="C583" s="15"/>
    </row>
    <row r="584" spans="1:3">
      <c r="A584" s="1"/>
      <c r="B584" s="15"/>
      <c r="C584" s="15"/>
    </row>
    <row r="585" spans="1:3">
      <c r="A585" s="1"/>
      <c r="B585" s="15"/>
      <c r="C585" s="15"/>
    </row>
    <row r="586" spans="1:3">
      <c r="A586" s="1"/>
      <c r="B586" s="15"/>
      <c r="C586" s="15"/>
    </row>
    <row r="587" spans="1:3">
      <c r="A587" s="1"/>
      <c r="B587" s="15"/>
      <c r="C587" s="15"/>
    </row>
    <row r="588" spans="1:3">
      <c r="A588" s="1"/>
      <c r="B588" s="15"/>
      <c r="C588" s="15"/>
    </row>
    <row r="589" spans="1:3">
      <c r="A589" s="1"/>
      <c r="B589" s="15"/>
      <c r="C589" s="15"/>
    </row>
    <row r="590" spans="1:3">
      <c r="A590" s="1"/>
      <c r="B590" s="15"/>
      <c r="C590" s="15"/>
    </row>
    <row r="591" spans="1:3">
      <c r="A591" s="1"/>
      <c r="B591" s="15"/>
      <c r="C591" s="15"/>
    </row>
    <row r="592" spans="1:3">
      <c r="A592" s="1"/>
      <c r="B592" s="15"/>
      <c r="C592" s="15"/>
    </row>
    <row r="593" spans="1:3">
      <c r="A593" s="1"/>
      <c r="B593" s="15"/>
      <c r="C593" s="15"/>
    </row>
    <row r="594" spans="1:3">
      <c r="A594" s="1"/>
      <c r="B594" s="15"/>
      <c r="C594" s="15"/>
    </row>
    <row r="595" spans="1:3">
      <c r="A595" s="1"/>
      <c r="B595" s="15"/>
      <c r="C595" s="15"/>
    </row>
    <row r="596" spans="1:3">
      <c r="A596" s="1"/>
      <c r="B596" s="15"/>
      <c r="C596" s="15"/>
    </row>
    <row r="597" spans="1:3">
      <c r="A597" s="1"/>
      <c r="B597" s="15"/>
      <c r="C597" s="15"/>
    </row>
    <row r="598" spans="1:3">
      <c r="A598" s="1"/>
      <c r="B598" s="15"/>
      <c r="C598" s="15"/>
    </row>
    <row r="599" spans="1:3">
      <c r="A599" s="1"/>
      <c r="B599" s="15"/>
      <c r="C599" s="15"/>
    </row>
    <row r="600" spans="1:3">
      <c r="A600" s="1"/>
      <c r="B600" s="1"/>
      <c r="C600" s="1"/>
    </row>
    <row r="601" spans="1:3">
      <c r="A601" s="1"/>
      <c r="B601" s="15"/>
      <c r="C601" s="15"/>
    </row>
    <row r="602" spans="1:3">
      <c r="A602" s="1"/>
      <c r="B602" s="15"/>
      <c r="C602" s="15"/>
    </row>
    <row r="603" spans="1:3">
      <c r="A603" s="1"/>
      <c r="B603" s="15"/>
      <c r="C603" s="15"/>
    </row>
    <row r="604" spans="1:3">
      <c r="A604" s="1"/>
      <c r="B604" s="15"/>
      <c r="C604" s="15"/>
    </row>
    <row r="605" spans="1:3">
      <c r="A605" s="1"/>
      <c r="B605" s="15"/>
      <c r="C605" s="15"/>
    </row>
    <row r="606" spans="1:3">
      <c r="A606" s="1"/>
      <c r="B606" s="15"/>
      <c r="C606" s="15"/>
    </row>
    <row r="607" spans="1:3">
      <c r="A607" s="1"/>
      <c r="B607" s="15"/>
      <c r="C607" s="15"/>
    </row>
    <row r="608" spans="1:3">
      <c r="A608" s="15"/>
      <c r="B608" s="15"/>
      <c r="C608" s="15"/>
    </row>
    <row r="609" spans="1:3">
      <c r="A609" s="1"/>
      <c r="B609" s="15"/>
      <c r="C609" s="15"/>
    </row>
    <row r="610" spans="1:3">
      <c r="A610" s="1"/>
      <c r="B610" s="15"/>
      <c r="C610" s="15"/>
    </row>
    <row r="611" spans="1:3">
      <c r="A611" s="1"/>
      <c r="B611" s="15"/>
      <c r="C611" s="15"/>
    </row>
    <row r="612" spans="1:3">
      <c r="A612" s="1"/>
      <c r="B612" s="15"/>
      <c r="C612" s="15"/>
    </row>
    <row r="613" spans="1:3">
      <c r="A613" s="1"/>
      <c r="B613" s="15"/>
      <c r="C613" s="15"/>
    </row>
    <row r="614" spans="1:3">
      <c r="A614" s="1"/>
      <c r="B614" s="15"/>
      <c r="C614" s="15"/>
    </row>
    <row r="615" spans="1:3">
      <c r="A615" s="1"/>
      <c r="B615" s="15"/>
      <c r="C615" s="15"/>
    </row>
    <row r="616" spans="1:3">
      <c r="A616" s="1"/>
      <c r="B616" s="15"/>
      <c r="C616" s="15"/>
    </row>
    <row r="617" spans="1:3">
      <c r="A617" s="1"/>
      <c r="B617" s="15"/>
      <c r="C617" s="15"/>
    </row>
    <row r="618" spans="1:3">
      <c r="A618" s="1"/>
      <c r="B618" s="15"/>
      <c r="C618" s="15"/>
    </row>
    <row r="619" spans="1:3">
      <c r="A619" s="1"/>
      <c r="B619" s="15"/>
      <c r="C619" s="15"/>
    </row>
    <row r="620" spans="1:3">
      <c r="A620" s="1"/>
      <c r="B620" s="15"/>
      <c r="C620" s="15"/>
    </row>
    <row r="621" spans="1:3">
      <c r="A621" s="1"/>
      <c r="B621" s="15"/>
      <c r="C621" s="15"/>
    </row>
    <row r="622" spans="1:3">
      <c r="A622" s="1"/>
      <c r="B622" s="15"/>
      <c r="C622" s="15"/>
    </row>
    <row r="623" spans="1:3">
      <c r="A623" s="1"/>
      <c r="B623" s="15"/>
      <c r="C623" s="15"/>
    </row>
    <row r="624" spans="1:3">
      <c r="A624" s="1"/>
      <c r="B624" s="15"/>
      <c r="C624" s="15"/>
    </row>
    <row r="625" spans="1:3">
      <c r="A625" s="1"/>
      <c r="B625" s="15"/>
      <c r="C625" s="15"/>
    </row>
    <row r="626" spans="1:3">
      <c r="A626" s="1"/>
      <c r="B626" s="15"/>
      <c r="C626" s="15"/>
    </row>
    <row r="627" spans="1:3">
      <c r="A627" s="1"/>
      <c r="B627" s="15"/>
      <c r="C627" s="15"/>
    </row>
    <row r="628" spans="1:3">
      <c r="A628" s="1"/>
      <c r="B628" s="15"/>
      <c r="C628" s="15"/>
    </row>
    <row r="629" spans="1:3">
      <c r="A629" s="1"/>
      <c r="B629" s="15"/>
      <c r="C629" s="15"/>
    </row>
    <row r="630" spans="1:3">
      <c r="A630" s="1"/>
      <c r="B630" s="15"/>
      <c r="C630" s="15"/>
    </row>
    <row r="631" spans="1:3">
      <c r="A631" s="1"/>
      <c r="B631" s="15"/>
      <c r="C631" s="15"/>
    </row>
    <row r="632" spans="1:3">
      <c r="A632" s="1"/>
      <c r="B632" s="15"/>
      <c r="C632" s="15"/>
    </row>
    <row r="633" spans="1:3">
      <c r="A633" s="1"/>
      <c r="B633" s="15"/>
      <c r="C633" s="15"/>
    </row>
    <row r="634" spans="1:3">
      <c r="A634" s="1"/>
      <c r="B634" s="15"/>
      <c r="C634" s="15"/>
    </row>
    <row r="635" spans="1:3">
      <c r="A635" s="1"/>
      <c r="B635" s="15"/>
      <c r="C635" s="15"/>
    </row>
    <row r="636" spans="1:3">
      <c r="A636" s="1"/>
      <c r="B636" s="15"/>
      <c r="C636" s="15"/>
    </row>
    <row r="637" spans="1:3">
      <c r="A637" s="1"/>
      <c r="B637" s="15"/>
      <c r="C637" s="15"/>
    </row>
    <row r="638" spans="1:3">
      <c r="A638" s="1"/>
      <c r="B638" s="15"/>
      <c r="C638" s="15"/>
    </row>
    <row r="639" spans="1:3">
      <c r="A639" s="1"/>
      <c r="B639" s="15"/>
      <c r="C639" s="15"/>
    </row>
    <row r="640" spans="1:3">
      <c r="A640" s="1"/>
      <c r="B640" s="15"/>
      <c r="C640" s="15"/>
    </row>
    <row r="641" spans="1:3">
      <c r="A641" s="1"/>
      <c r="B641" s="15"/>
      <c r="C641" s="15"/>
    </row>
    <row r="642" spans="1:3">
      <c r="A642" s="1"/>
      <c r="B642" s="15"/>
      <c r="C642" s="15"/>
    </row>
    <row r="643" spans="1:3">
      <c r="A643" s="1"/>
      <c r="B643" s="15"/>
      <c r="C643" s="15"/>
    </row>
    <row r="644" spans="1:3">
      <c r="A644" s="1"/>
      <c r="B644" s="15"/>
      <c r="C644" s="15"/>
    </row>
    <row r="645" spans="1:3">
      <c r="A645" s="1"/>
      <c r="B645" s="15"/>
      <c r="C645" s="15"/>
    </row>
    <row r="646" spans="1:3">
      <c r="A646" s="1"/>
      <c r="B646" s="15"/>
      <c r="C646" s="15"/>
    </row>
    <row r="647" spans="1:3">
      <c r="A647" s="15"/>
      <c r="B647" s="15"/>
      <c r="C647" s="15"/>
    </row>
    <row r="648" spans="1:3">
      <c r="A648" s="1"/>
      <c r="B648" s="15"/>
      <c r="C648" s="15"/>
    </row>
    <row r="649" spans="1:3">
      <c r="A649" s="1"/>
      <c r="B649" s="15"/>
      <c r="C649" s="15"/>
    </row>
    <row r="650" spans="1:3">
      <c r="A650" s="1"/>
      <c r="B650" s="15"/>
      <c r="C650" s="15"/>
    </row>
    <row r="651" spans="1:3">
      <c r="A651" s="1"/>
      <c r="B651" s="15"/>
      <c r="C651" s="15"/>
    </row>
    <row r="652" spans="1:3">
      <c r="A652" s="1"/>
      <c r="B652" s="15"/>
      <c r="C652" s="15"/>
    </row>
    <row r="653" spans="1:3">
      <c r="A653" s="1"/>
      <c r="B653" s="15"/>
      <c r="C653" s="15"/>
    </row>
    <row r="654" spans="1:3">
      <c r="A654" s="1"/>
      <c r="B654" s="15"/>
      <c r="C654" s="15"/>
    </row>
    <row r="655" spans="1:3">
      <c r="A655" s="1"/>
      <c r="B655" s="15"/>
      <c r="C655" s="15"/>
    </row>
    <row r="656" spans="1:3">
      <c r="A656" s="1"/>
      <c r="B656" s="15"/>
      <c r="C656" s="15"/>
    </row>
    <row r="657" spans="1:3">
      <c r="A657" s="1"/>
      <c r="B657" s="15"/>
      <c r="C657" s="15"/>
    </row>
    <row r="658" spans="1:3">
      <c r="A658" s="1"/>
      <c r="B658" s="15"/>
      <c r="C658" s="15"/>
    </row>
    <row r="659" spans="1:3">
      <c r="A659" s="1"/>
      <c r="B659" s="15"/>
      <c r="C659" s="15"/>
    </row>
    <row r="660" spans="1:3">
      <c r="A660" s="1"/>
      <c r="B660" s="15"/>
      <c r="C660" s="15"/>
    </row>
    <row r="661" spans="1:3">
      <c r="A661" s="1"/>
      <c r="B661" s="15"/>
      <c r="C661" s="15"/>
    </row>
    <row r="662" spans="1:3">
      <c r="A662" s="1"/>
      <c r="B662" s="15"/>
      <c r="C662" s="15"/>
    </row>
    <row r="663" spans="1:3">
      <c r="A663" s="1"/>
      <c r="B663" s="15"/>
      <c r="C663" s="15"/>
    </row>
    <row r="664" spans="1:3">
      <c r="A664" s="1"/>
      <c r="B664" s="15"/>
      <c r="C664" s="15"/>
    </row>
    <row r="665" spans="1:3">
      <c r="A665" s="1"/>
      <c r="B665" s="15"/>
      <c r="C665" s="15"/>
    </row>
    <row r="666" spans="1:3">
      <c r="A666" s="1"/>
      <c r="B666" s="15"/>
      <c r="C666" s="15"/>
    </row>
    <row r="667" spans="1:3">
      <c r="A667" s="1"/>
      <c r="B667" s="15"/>
      <c r="C667" s="15"/>
    </row>
    <row r="668" spans="1:3">
      <c r="A668" s="1"/>
      <c r="B668" s="15"/>
      <c r="C668" s="15"/>
    </row>
    <row r="669" spans="1:3">
      <c r="A669" s="1"/>
      <c r="B669" s="15"/>
      <c r="C669" s="15"/>
    </row>
    <row r="670" spans="1:3">
      <c r="A670" s="1"/>
      <c r="B670" s="15"/>
      <c r="C670" s="15"/>
    </row>
    <row r="671" spans="1:3">
      <c r="A671" s="1"/>
      <c r="B671" s="15"/>
      <c r="C671" s="15"/>
    </row>
    <row r="672" spans="1:3">
      <c r="A672" s="1"/>
      <c r="B672" s="15"/>
      <c r="C672" s="15"/>
    </row>
    <row r="673" spans="1:3">
      <c r="A673" s="1"/>
      <c r="B673" s="15"/>
      <c r="C673" s="15"/>
    </row>
    <row r="674" spans="1:3">
      <c r="A674" s="1"/>
      <c r="B674" s="15"/>
      <c r="C674" s="15"/>
    </row>
    <row r="675" spans="1:3">
      <c r="A675" s="1"/>
      <c r="B675" s="15"/>
      <c r="C675" s="15"/>
    </row>
    <row r="676" spans="1:3">
      <c r="A676" s="1"/>
      <c r="B676" s="15"/>
      <c r="C676" s="15"/>
    </row>
    <row r="677" spans="1:3">
      <c r="A677" s="1"/>
      <c r="B677" s="15"/>
      <c r="C677" s="15"/>
    </row>
    <row r="678" spans="1:3">
      <c r="A678" s="1"/>
      <c r="B678" s="15"/>
      <c r="C678" s="15"/>
    </row>
    <row r="679" spans="1:3">
      <c r="A679" s="1"/>
      <c r="B679" s="15"/>
      <c r="C679" s="15"/>
    </row>
    <row r="680" spans="1:3">
      <c r="A680" s="1"/>
      <c r="B680" s="15"/>
      <c r="C680" s="15"/>
    </row>
    <row r="681" spans="1:3">
      <c r="A681" s="1"/>
      <c r="B681" s="15"/>
      <c r="C681" s="15"/>
    </row>
    <row r="682" spans="1:3">
      <c r="A682" s="1"/>
      <c r="B682" s="15"/>
      <c r="C682" s="15"/>
    </row>
    <row r="683" spans="1:3">
      <c r="A683" s="1"/>
      <c r="B683" s="15"/>
      <c r="C683" s="15"/>
    </row>
    <row r="684" spans="1:3">
      <c r="A684" s="1"/>
      <c r="B684" s="15"/>
      <c r="C684" s="15"/>
    </row>
    <row r="685" spans="1:3">
      <c r="A685" s="1"/>
      <c r="B685" s="15"/>
      <c r="C685" s="15"/>
    </row>
    <row r="686" spans="1:3">
      <c r="A686" s="15"/>
      <c r="B686" s="15"/>
      <c r="C686" s="15"/>
    </row>
    <row r="687" spans="1:3">
      <c r="A687" s="1"/>
      <c r="B687" s="15"/>
      <c r="C687" s="15"/>
    </row>
    <row r="688" spans="1:3">
      <c r="A688" s="1"/>
      <c r="B688" s="15"/>
      <c r="C688" s="15"/>
    </row>
    <row r="689" spans="1:3">
      <c r="A689" s="1"/>
      <c r="B689" s="15"/>
      <c r="C689" s="15"/>
    </row>
    <row r="690" spans="1:3">
      <c r="A690" s="1"/>
      <c r="B690" s="15"/>
      <c r="C690" s="15"/>
    </row>
    <row r="691" spans="1:3">
      <c r="A691" s="1"/>
      <c r="B691" s="15"/>
      <c r="C691" s="15"/>
    </row>
    <row r="692" spans="1:3">
      <c r="A692" s="1"/>
      <c r="B692" s="15"/>
      <c r="C692" s="15"/>
    </row>
    <row r="693" spans="1:3">
      <c r="A693" s="1"/>
      <c r="B693" s="15"/>
      <c r="C693" s="15"/>
    </row>
    <row r="694" spans="1:3">
      <c r="A694" s="1"/>
      <c r="B694" s="15"/>
      <c r="C694" s="15"/>
    </row>
    <row r="695" spans="1:3">
      <c r="A695" s="1"/>
      <c r="B695" s="15"/>
      <c r="C695" s="15"/>
    </row>
    <row r="696" spans="1:3">
      <c r="A696" s="1"/>
      <c r="B696" s="15"/>
      <c r="C696" s="15"/>
    </row>
    <row r="697" spans="1:3">
      <c r="A697" s="1"/>
      <c r="B697" s="15"/>
      <c r="C697" s="15"/>
    </row>
    <row r="698" spans="1:3">
      <c r="A698" s="1"/>
      <c r="B698" s="15"/>
      <c r="C698" s="15"/>
    </row>
    <row r="699" spans="1:3">
      <c r="A699" s="15"/>
      <c r="B699" s="15"/>
      <c r="C699" s="15"/>
    </row>
    <row r="700" spans="1:3">
      <c r="A700" s="1"/>
      <c r="B700" s="15"/>
      <c r="C700" s="15"/>
    </row>
    <row r="701" spans="1:3">
      <c r="A701" s="1"/>
      <c r="B701" s="15"/>
      <c r="C701" s="15"/>
    </row>
    <row r="702" spans="1:3">
      <c r="A702" s="1"/>
      <c r="B702" s="15"/>
      <c r="C702" s="15"/>
    </row>
    <row r="703" spans="1:3">
      <c r="A703" s="1"/>
      <c r="B703" s="15"/>
      <c r="C703" s="15"/>
    </row>
    <row r="704" spans="1:3">
      <c r="A704" s="1"/>
      <c r="B704" s="15"/>
      <c r="C704" s="15"/>
    </row>
    <row r="705" spans="1:3">
      <c r="A705" s="1"/>
      <c r="B705" s="15"/>
      <c r="C705" s="15"/>
    </row>
    <row r="706" spans="1:3">
      <c r="A706" s="1"/>
      <c r="B706" s="15"/>
      <c r="C706" s="15"/>
    </row>
    <row r="707" spans="1:3">
      <c r="A707" s="1"/>
      <c r="B707" s="15"/>
      <c r="C707" s="15"/>
    </row>
    <row r="708" spans="1:3">
      <c r="A708" s="1"/>
      <c r="B708" s="15"/>
      <c r="C708" s="15"/>
    </row>
    <row r="709" spans="1:3">
      <c r="A709" s="1"/>
      <c r="B709" s="15"/>
      <c r="C709" s="15"/>
    </row>
    <row r="710" spans="1:3">
      <c r="A710" s="1"/>
      <c r="B710" s="15"/>
      <c r="C710" s="15"/>
    </row>
    <row r="711" spans="1:3">
      <c r="A711" s="1"/>
      <c r="B711" s="15"/>
      <c r="C711" s="15"/>
    </row>
    <row r="712" spans="1:3">
      <c r="A712" s="1"/>
      <c r="B712" s="15"/>
      <c r="C712" s="15"/>
    </row>
    <row r="713" spans="1:3">
      <c r="A713" s="1"/>
      <c r="B713" s="15"/>
      <c r="C713" s="15"/>
    </row>
    <row r="714" spans="1:3">
      <c r="A714" s="1"/>
      <c r="B714" s="15"/>
      <c r="C714" s="15"/>
    </row>
    <row r="715" spans="1:3">
      <c r="A715" s="1"/>
      <c r="B715" s="15"/>
      <c r="C715" s="15"/>
    </row>
    <row r="716" spans="1:3">
      <c r="A716" s="1"/>
      <c r="B716" s="15"/>
      <c r="C716" s="15"/>
    </row>
    <row r="717" spans="1:3">
      <c r="A717" s="1"/>
      <c r="B717" s="15"/>
      <c r="C717" s="15"/>
    </row>
    <row r="718" spans="1:3">
      <c r="A718" s="1"/>
      <c r="B718" s="15"/>
      <c r="C718" s="15"/>
    </row>
    <row r="719" spans="1:3">
      <c r="A719" s="1"/>
      <c r="B719" s="15"/>
      <c r="C719" s="15"/>
    </row>
    <row r="720" spans="1:3">
      <c r="A720" s="1"/>
      <c r="B720" s="15"/>
      <c r="C720" s="15"/>
    </row>
    <row r="721" spans="1:3">
      <c r="A721" s="1"/>
      <c r="B721" s="15"/>
      <c r="C721" s="15"/>
    </row>
    <row r="722" spans="1:3">
      <c r="A722" s="1"/>
      <c r="B722" s="15"/>
      <c r="C722" s="15"/>
    </row>
    <row r="723" spans="1:3">
      <c r="A723" s="1"/>
      <c r="B723" s="15"/>
      <c r="C723" s="15"/>
    </row>
    <row r="724" spans="1:3">
      <c r="A724" s="1"/>
      <c r="B724" s="15"/>
      <c r="C724" s="15"/>
    </row>
    <row r="725" spans="1:3">
      <c r="A725" s="1"/>
      <c r="B725" s="15"/>
      <c r="C725" s="15"/>
    </row>
    <row r="726" spans="1:3">
      <c r="A726" s="1"/>
      <c r="B726" s="15"/>
      <c r="C726" s="15"/>
    </row>
    <row r="727" spans="1:3">
      <c r="A727" s="1"/>
      <c r="B727" s="15"/>
      <c r="C727" s="15"/>
    </row>
    <row r="728" spans="1:3">
      <c r="A728" s="1"/>
      <c r="B728" s="15"/>
      <c r="C728" s="15"/>
    </row>
    <row r="729" spans="1:3">
      <c r="A729" s="1"/>
      <c r="B729" s="15"/>
      <c r="C729" s="15"/>
    </row>
    <row r="730" spans="1:3">
      <c r="A730" s="1"/>
      <c r="B730" s="15"/>
      <c r="C730" s="15"/>
    </row>
    <row r="731" spans="1:3">
      <c r="A731" s="1"/>
      <c r="B731" s="15"/>
      <c r="C731" s="15"/>
    </row>
    <row r="732" spans="1:3">
      <c r="A732" s="1"/>
      <c r="B732" s="15"/>
      <c r="C732" s="15"/>
    </row>
    <row r="733" spans="1:3">
      <c r="A733" s="1"/>
      <c r="B733" s="15"/>
      <c r="C733" s="15"/>
    </row>
    <row r="734" spans="1:3">
      <c r="A734" s="1"/>
      <c r="B734" s="15"/>
      <c r="C734" s="15"/>
    </row>
    <row r="735" spans="1:3">
      <c r="A735" s="1"/>
      <c r="B735" s="15"/>
      <c r="C735" s="15"/>
    </row>
    <row r="736" spans="1:3">
      <c r="A736" s="1"/>
      <c r="B736" s="15"/>
      <c r="C736" s="15"/>
    </row>
    <row r="737" spans="1:3">
      <c r="A737" s="1"/>
      <c r="B737" s="15"/>
      <c r="C737" s="15"/>
    </row>
    <row r="738" spans="1:3">
      <c r="A738" s="1"/>
      <c r="B738" s="15"/>
      <c r="C738" s="15"/>
    </row>
    <row r="739" spans="1:3">
      <c r="A739" s="1"/>
      <c r="B739" s="15"/>
      <c r="C739" s="15"/>
    </row>
    <row r="740" spans="1:3">
      <c r="A740" s="1"/>
      <c r="B740" s="15"/>
      <c r="C740" s="15"/>
    </row>
    <row r="741" spans="1:3">
      <c r="A741" s="1"/>
      <c r="B741" s="15"/>
      <c r="C741" s="15"/>
    </row>
    <row r="742" spans="1:3">
      <c r="A742" s="1"/>
      <c r="B742" s="15"/>
      <c r="C742" s="15"/>
    </row>
    <row r="743" spans="1:3">
      <c r="A743" s="1"/>
      <c r="B743" s="15"/>
      <c r="C743" s="15"/>
    </row>
    <row r="744" spans="1:3">
      <c r="A744" s="1"/>
      <c r="B744" s="15"/>
      <c r="C744" s="15"/>
    </row>
    <row r="745" spans="1:3">
      <c r="A745" s="1"/>
      <c r="B745" s="15"/>
      <c r="C745" s="15"/>
    </row>
    <row r="746" spans="1:3">
      <c r="A746" s="1"/>
      <c r="B746" s="15"/>
      <c r="C746" s="15"/>
    </row>
    <row r="747" spans="1:3">
      <c r="A747" s="1"/>
      <c r="B747" s="15"/>
      <c r="C747" s="15"/>
    </row>
    <row r="748" spans="1:3">
      <c r="A748" s="1"/>
      <c r="B748" s="15"/>
      <c r="C748" s="15"/>
    </row>
    <row r="749" spans="1:3">
      <c r="A749" s="1"/>
      <c r="B749" s="15"/>
      <c r="C749" s="15"/>
    </row>
    <row r="750" spans="1:3">
      <c r="A750" s="1"/>
      <c r="B750" s="15"/>
      <c r="C750" s="15"/>
    </row>
    <row r="751" spans="1:3">
      <c r="A751" s="1"/>
      <c r="B751" s="15"/>
      <c r="C751" s="15"/>
    </row>
    <row r="752" spans="1:3">
      <c r="A752" s="1"/>
      <c r="B752" s="15"/>
      <c r="C752" s="15"/>
    </row>
    <row r="753" spans="1:3">
      <c r="A753" s="1"/>
      <c r="B753" s="15"/>
      <c r="C753" s="15"/>
    </row>
    <row r="754" spans="1:3">
      <c r="A754" s="1"/>
      <c r="B754" s="15"/>
      <c r="C754" s="15"/>
    </row>
    <row r="755" spans="1:3">
      <c r="A755" s="1"/>
      <c r="B755" s="15"/>
      <c r="C755" s="15"/>
    </row>
    <row r="756" spans="1:3">
      <c r="A756" s="1"/>
      <c r="B756" s="15"/>
      <c r="C756" s="15"/>
    </row>
    <row r="757" spans="1:3">
      <c r="A757" s="1"/>
      <c r="B757" s="15"/>
      <c r="C757" s="15"/>
    </row>
    <row r="758" spans="1:3">
      <c r="A758" s="1"/>
      <c r="B758" s="15"/>
      <c r="C758" s="15"/>
    </row>
    <row r="759" spans="1:3">
      <c r="A759" s="1"/>
      <c r="B759" s="15"/>
      <c r="C759" s="15"/>
    </row>
    <row r="760" spans="1:3">
      <c r="A760" s="1"/>
      <c r="B760" s="15"/>
      <c r="C760" s="15"/>
    </row>
    <row r="761" spans="1:3">
      <c r="A761" s="1"/>
      <c r="B761" s="15"/>
      <c r="C761" s="15"/>
    </row>
    <row r="762" spans="1:3">
      <c r="A762" s="1"/>
      <c r="B762" s="15"/>
      <c r="C762" s="15"/>
    </row>
    <row r="763" spans="1:3">
      <c r="A763" s="1"/>
      <c r="B763" s="15"/>
      <c r="C763" s="15"/>
    </row>
    <row r="764" spans="1:3">
      <c r="A764" s="1"/>
      <c r="B764" s="15"/>
      <c r="C764" s="15"/>
    </row>
    <row r="765" spans="1:3">
      <c r="A765" s="1"/>
      <c r="B765" s="15"/>
      <c r="C765" s="15"/>
    </row>
    <row r="766" spans="1:3">
      <c r="A766" s="1"/>
      <c r="B766" s="15"/>
      <c r="C766" s="15"/>
    </row>
    <row r="767" spans="1:3">
      <c r="A767" s="1"/>
      <c r="B767" s="15"/>
      <c r="C767" s="15"/>
    </row>
    <row r="768" spans="1:3">
      <c r="A768" s="1"/>
      <c r="B768" s="15"/>
      <c r="C768" s="15"/>
    </row>
    <row r="769" spans="1:3">
      <c r="A769" s="1"/>
      <c r="B769" s="15"/>
      <c r="C769" s="15"/>
    </row>
    <row r="770" spans="1:3">
      <c r="A770" s="1"/>
      <c r="B770" s="15"/>
      <c r="C770" s="15"/>
    </row>
    <row r="771" spans="1:3">
      <c r="A771" s="1"/>
      <c r="B771" s="15"/>
      <c r="C771" s="15"/>
    </row>
    <row r="772" spans="1:3">
      <c r="A772" s="1"/>
      <c r="B772" s="15"/>
      <c r="C772" s="15"/>
    </row>
    <row r="773" spans="1:3">
      <c r="A773" s="1"/>
      <c r="B773" s="15"/>
      <c r="C773" s="15"/>
    </row>
    <row r="774" spans="1:3">
      <c r="A774" s="1"/>
      <c r="B774" s="15"/>
      <c r="C774" s="15"/>
    </row>
    <row r="775" spans="1:3">
      <c r="A775" s="1"/>
      <c r="B775" s="15"/>
      <c r="C775" s="15"/>
    </row>
    <row r="776" spans="1:3">
      <c r="A776" s="1"/>
      <c r="B776" s="15"/>
      <c r="C776" s="15"/>
    </row>
    <row r="777" spans="1:3">
      <c r="A777" s="1"/>
      <c r="B777" s="15"/>
      <c r="C777" s="15"/>
    </row>
    <row r="778" spans="1:3">
      <c r="A778" s="1"/>
      <c r="B778" s="15"/>
      <c r="C778" s="15"/>
    </row>
    <row r="779" spans="1:3">
      <c r="A779" s="1"/>
      <c r="B779" s="15"/>
      <c r="C779" s="15"/>
    </row>
    <row r="780" spans="1:3">
      <c r="A780" s="1"/>
      <c r="B780" s="15"/>
      <c r="C780" s="15"/>
    </row>
    <row r="781" spans="1:3">
      <c r="A781" s="1"/>
      <c r="B781" s="15"/>
      <c r="C781" s="15"/>
    </row>
    <row r="782" spans="1:3">
      <c r="A782" s="1"/>
      <c r="B782" s="15"/>
      <c r="C782" s="15"/>
    </row>
    <row r="783" spans="1:3">
      <c r="A783" s="1"/>
      <c r="B783" s="15"/>
      <c r="C783" s="15"/>
    </row>
    <row r="784" spans="1:3">
      <c r="A784" s="1"/>
      <c r="B784" s="15"/>
      <c r="C784" s="15"/>
    </row>
    <row r="785" spans="1:3">
      <c r="A785" s="1"/>
      <c r="B785" s="15"/>
      <c r="C785" s="15"/>
    </row>
    <row r="786" spans="1:3">
      <c r="A786" s="1"/>
      <c r="B786" s="15"/>
      <c r="C786" s="15"/>
    </row>
    <row r="787" spans="1:3">
      <c r="A787" s="1"/>
      <c r="B787" s="15"/>
      <c r="C787" s="15"/>
    </row>
    <row r="788" spans="1:3">
      <c r="A788" s="1"/>
      <c r="B788" s="15"/>
      <c r="C788" s="15"/>
    </row>
    <row r="789" spans="1:3">
      <c r="A789" s="1"/>
      <c r="B789" s="15"/>
      <c r="C789" s="15"/>
    </row>
    <row r="790" spans="1:3">
      <c r="A790" s="1"/>
      <c r="B790" s="15"/>
      <c r="C790" s="15"/>
    </row>
    <row r="791" spans="1:3">
      <c r="A791" s="1"/>
      <c r="B791" s="15"/>
      <c r="C791" s="15"/>
    </row>
    <row r="792" spans="1:3">
      <c r="A792" s="1"/>
      <c r="B792" s="15"/>
      <c r="C792" s="15"/>
    </row>
    <row r="793" spans="1:3">
      <c r="A793" s="1"/>
      <c r="B793" s="15"/>
      <c r="C793" s="15"/>
    </row>
    <row r="794" spans="1:3">
      <c r="A794" s="1"/>
      <c r="B794" s="15"/>
      <c r="C794" s="15"/>
    </row>
    <row r="795" spans="1:3">
      <c r="A795" s="1"/>
      <c r="B795" s="1"/>
      <c r="C795" s="1"/>
    </row>
    <row r="796" spans="1:3">
      <c r="A796" s="1"/>
      <c r="B796" s="15"/>
      <c r="C796" s="15"/>
    </row>
    <row r="797" spans="1:3">
      <c r="A797" s="1"/>
      <c r="B797" s="15"/>
      <c r="C797" s="15"/>
    </row>
    <row r="798" spans="1:3">
      <c r="A798" s="1"/>
      <c r="B798" s="15"/>
      <c r="C798" s="15"/>
    </row>
    <row r="799" spans="1:3">
      <c r="A799" s="1"/>
      <c r="B799" s="15"/>
      <c r="C799" s="15"/>
    </row>
    <row r="800" spans="1:3">
      <c r="A800" s="1"/>
      <c r="B800" s="15"/>
      <c r="C800" s="15"/>
    </row>
    <row r="801" spans="1:3">
      <c r="A801" s="1"/>
      <c r="B801" s="15"/>
      <c r="C801" s="15"/>
    </row>
    <row r="802" spans="1:3">
      <c r="A802" s="1"/>
      <c r="B802" s="1"/>
      <c r="C802" s="1"/>
    </row>
    <row r="803" spans="1:3">
      <c r="A803" s="1"/>
      <c r="B803" s="15"/>
      <c r="C803" s="15"/>
    </row>
    <row r="804" spans="1:3">
      <c r="A804" s="1"/>
      <c r="B804" s="15"/>
      <c r="C804" s="15"/>
    </row>
    <row r="805" spans="1:3">
      <c r="A805" s="1"/>
      <c r="B805" s="15"/>
      <c r="C805" s="15"/>
    </row>
    <row r="806" spans="1:3">
      <c r="A806" s="1"/>
      <c r="B806" s="15"/>
      <c r="C806" s="15"/>
    </row>
    <row r="807" spans="1:3">
      <c r="A807" s="15"/>
      <c r="B807" s="15"/>
      <c r="C807" s="15"/>
    </row>
    <row r="808" spans="1:3">
      <c r="A808" s="1"/>
      <c r="B808" s="15"/>
      <c r="C808" s="15"/>
    </row>
    <row r="809" spans="1:3">
      <c r="A809" s="1"/>
      <c r="B809" s="15"/>
      <c r="C809" s="15"/>
    </row>
    <row r="810" spans="1:3">
      <c r="A810" s="1"/>
      <c r="B810" s="15"/>
      <c r="C810" s="15"/>
    </row>
    <row r="811" spans="1:3">
      <c r="A811" s="1"/>
      <c r="B811" s="15"/>
      <c r="C811" s="15"/>
    </row>
    <row r="812" spans="1:3">
      <c r="A812" s="1"/>
      <c r="B812" s="15"/>
      <c r="C812" s="15"/>
    </row>
    <row r="813" spans="1:3">
      <c r="A813" s="1"/>
      <c r="B813" s="15"/>
      <c r="C813" s="15"/>
    </row>
    <row r="814" spans="1:3">
      <c r="A814" s="1"/>
      <c r="B814" s="15"/>
      <c r="C814" s="15"/>
    </row>
    <row r="815" spans="1:3">
      <c r="A815" s="1"/>
      <c r="B815" s="15"/>
      <c r="C815" s="15"/>
    </row>
    <row r="816" spans="1:3">
      <c r="A816" s="1"/>
      <c r="B816" s="15"/>
      <c r="C816" s="15"/>
    </row>
    <row r="817" spans="1:3">
      <c r="A817" s="1"/>
      <c r="B817" s="15"/>
      <c r="C817" s="15"/>
    </row>
    <row r="818" spans="1:3">
      <c r="A818" s="1"/>
      <c r="B818" s="15"/>
      <c r="C818" s="15"/>
    </row>
    <row r="819" spans="1:3">
      <c r="A819" s="1"/>
      <c r="B819" s="15"/>
      <c r="C819" s="15"/>
    </row>
    <row r="820" spans="1:3">
      <c r="A820" s="1"/>
      <c r="B820" s="15"/>
      <c r="C820" s="15"/>
    </row>
    <row r="821" spans="1:3">
      <c r="A821" s="1"/>
      <c r="B821" s="15"/>
      <c r="C821" s="15"/>
    </row>
    <row r="822" spans="1:3">
      <c r="A822" s="1"/>
      <c r="B822" s="15"/>
      <c r="C822" s="15"/>
    </row>
    <row r="823" spans="1:3">
      <c r="A823" s="1"/>
      <c r="B823" s="15"/>
      <c r="C823" s="15"/>
    </row>
    <row r="824" spans="1:3">
      <c r="A824" s="1"/>
      <c r="B824" s="15"/>
      <c r="C824" s="15"/>
    </row>
    <row r="825" spans="1:3">
      <c r="A825" s="1"/>
      <c r="B825" s="15"/>
      <c r="C825" s="15"/>
    </row>
    <row r="826" spans="1:3">
      <c r="A826" s="1"/>
      <c r="B826" s="15"/>
      <c r="C826" s="15"/>
    </row>
    <row r="827" spans="1:3">
      <c r="A827" s="1"/>
      <c r="B827" s="15"/>
      <c r="C827" s="15"/>
    </row>
    <row r="828" spans="1:3">
      <c r="A828" s="1"/>
      <c r="B828" s="15"/>
      <c r="C828" s="15"/>
    </row>
    <row r="829" spans="1:3">
      <c r="A829" s="1"/>
      <c r="B829" s="15"/>
      <c r="C829" s="15"/>
    </row>
    <row r="830" spans="1:3">
      <c r="A830" s="1"/>
      <c r="B830" s="15"/>
      <c r="C830" s="15"/>
    </row>
    <row r="831" spans="1:3">
      <c r="A831" s="1"/>
      <c r="B831" s="15"/>
      <c r="C831" s="15"/>
    </row>
    <row r="832" spans="1:3">
      <c r="A832" s="1"/>
      <c r="B832" s="15"/>
      <c r="C832" s="15"/>
    </row>
    <row r="833" spans="1:3">
      <c r="A833" s="1"/>
      <c r="B833" s="15"/>
      <c r="C833" s="15"/>
    </row>
    <row r="834" spans="1:3">
      <c r="A834" s="1"/>
      <c r="B834" s="15"/>
      <c r="C834" s="15"/>
    </row>
    <row r="835" spans="1:3">
      <c r="A835" s="1"/>
      <c r="B835" s="15"/>
      <c r="C835" s="15"/>
    </row>
    <row r="836" spans="1:3">
      <c r="A836" s="1"/>
      <c r="B836" s="15"/>
      <c r="C836" s="15"/>
    </row>
    <row r="837" spans="1:3">
      <c r="A837" s="1"/>
      <c r="B837" s="15"/>
      <c r="C837" s="15"/>
    </row>
    <row r="838" spans="1:3">
      <c r="A838" s="1"/>
      <c r="B838" s="15"/>
      <c r="C838" s="15"/>
    </row>
    <row r="839" spans="1:3">
      <c r="A839" s="1"/>
      <c r="B839" s="15"/>
      <c r="C839" s="15"/>
    </row>
    <row r="840" spans="1:3">
      <c r="A840" s="1"/>
      <c r="B840" s="15"/>
      <c r="C840" s="15"/>
    </row>
    <row r="841" spans="1:3">
      <c r="A841" s="1"/>
      <c r="B841" s="15"/>
      <c r="C841" s="15"/>
    </row>
    <row r="842" spans="1:3">
      <c r="A842" s="1"/>
      <c r="B842" s="15"/>
      <c r="C842" s="15"/>
    </row>
    <row r="843" spans="1:3">
      <c r="A843" s="1"/>
      <c r="B843" s="15"/>
      <c r="C843" s="15"/>
    </row>
    <row r="844" spans="1:3">
      <c r="A844" s="1"/>
      <c r="B844" s="15"/>
      <c r="C844" s="15"/>
    </row>
    <row r="845" spans="1:3">
      <c r="A845" s="1"/>
      <c r="B845" s="15"/>
      <c r="C845" s="15"/>
    </row>
    <row r="846" spans="1:3">
      <c r="A846" s="1"/>
      <c r="B846" s="15"/>
      <c r="C846" s="15"/>
    </row>
    <row r="847" spans="1:3">
      <c r="A847" s="1"/>
      <c r="B847" s="15"/>
      <c r="C847" s="15"/>
    </row>
    <row r="848" spans="1:3">
      <c r="A848" s="1"/>
      <c r="B848" s="15"/>
      <c r="C848" s="15"/>
    </row>
    <row r="849" spans="1:3">
      <c r="A849" s="1"/>
      <c r="B849" s="15"/>
      <c r="C849" s="15"/>
    </row>
    <row r="850" spans="1:3">
      <c r="A850" s="1"/>
      <c r="B850" s="15"/>
      <c r="C850" s="15"/>
    </row>
    <row r="851" spans="1:3">
      <c r="A851" s="1"/>
      <c r="B851" s="15"/>
      <c r="C851" s="15"/>
    </row>
    <row r="852" spans="1:3">
      <c r="A852" s="1"/>
      <c r="B852" s="15"/>
      <c r="C852" s="15"/>
    </row>
    <row r="853" spans="1:3">
      <c r="A853" s="1"/>
      <c r="B853" s="15"/>
      <c r="C853" s="15"/>
    </row>
    <row r="854" spans="1:3">
      <c r="A854" s="1"/>
      <c r="B854" s="15"/>
      <c r="C854" s="15"/>
    </row>
    <row r="855" spans="1:3">
      <c r="A855" s="1"/>
      <c r="B855" s="15"/>
      <c r="C855" s="15"/>
    </row>
    <row r="856" spans="1:3">
      <c r="A856" s="1"/>
      <c r="B856" s="15"/>
      <c r="C856" s="15"/>
    </row>
    <row r="857" spans="1:3">
      <c r="A857" s="1"/>
      <c r="B857" s="15"/>
      <c r="C857" s="15"/>
    </row>
    <row r="858" spans="1:3">
      <c r="A858" s="1"/>
      <c r="B858" s="15"/>
      <c r="C858" s="15"/>
    </row>
    <row r="859" spans="1:3">
      <c r="A859" s="1"/>
      <c r="B859" s="15"/>
      <c r="C859" s="15"/>
    </row>
    <row r="860" spans="1:3">
      <c r="A860" s="1"/>
      <c r="B860" s="15"/>
      <c r="C860" s="15"/>
    </row>
    <row r="861" spans="1:3">
      <c r="A861" s="1"/>
      <c r="B861" s="15"/>
      <c r="C861" s="15"/>
    </row>
    <row r="862" spans="1:3">
      <c r="A862" s="1"/>
      <c r="B862" s="15"/>
      <c r="C862" s="15"/>
    </row>
    <row r="863" spans="1:3">
      <c r="A863" s="1"/>
      <c r="B863" s="15"/>
      <c r="C863" s="15"/>
    </row>
    <row r="864" spans="1:3">
      <c r="A864" s="1"/>
      <c r="B864" s="15"/>
      <c r="C864" s="15"/>
    </row>
    <row r="865" spans="1:3">
      <c r="A865" s="1"/>
      <c r="B865" s="15"/>
      <c r="C865" s="15"/>
    </row>
    <row r="866" spans="1:3">
      <c r="A866" s="1"/>
      <c r="B866" s="15"/>
      <c r="C866" s="15"/>
    </row>
    <row r="867" spans="1:3">
      <c r="A867" s="1"/>
      <c r="B867" s="15"/>
      <c r="C867" s="15"/>
    </row>
    <row r="868" spans="1:3">
      <c r="A868" s="1"/>
      <c r="B868" s="15"/>
      <c r="C868" s="15"/>
    </row>
    <row r="869" spans="1:3">
      <c r="A869" s="1"/>
      <c r="B869" s="15"/>
      <c r="C869" s="15"/>
    </row>
    <row r="870" spans="1:3">
      <c r="A870" s="1"/>
      <c r="B870" s="15"/>
      <c r="C870" s="15"/>
    </row>
    <row r="871" spans="1:3">
      <c r="A871" s="1"/>
      <c r="B871" s="15"/>
      <c r="C871" s="15"/>
    </row>
    <row r="872" spans="1:3">
      <c r="A872" s="1"/>
      <c r="B872" s="15"/>
      <c r="C872" s="15"/>
    </row>
    <row r="873" spans="1:3">
      <c r="A873" s="1"/>
      <c r="B873" s="15"/>
      <c r="C873" s="15"/>
    </row>
    <row r="874" spans="1:3">
      <c r="A874" s="1"/>
      <c r="B874" s="15"/>
      <c r="C874" s="15"/>
    </row>
    <row r="875" spans="1:3">
      <c r="A875" s="1"/>
      <c r="B875" s="15"/>
      <c r="C875" s="15"/>
    </row>
    <row r="876" spans="1:3">
      <c r="A876" s="1"/>
      <c r="B876" s="15"/>
      <c r="C876" s="15"/>
    </row>
    <row r="877" spans="1:3">
      <c r="A877" s="1"/>
      <c r="B877" s="15"/>
      <c r="C877" s="15"/>
    </row>
    <row r="878" spans="1:3">
      <c r="A878" s="1"/>
      <c r="B878" s="15"/>
      <c r="C878" s="15"/>
    </row>
    <row r="879" spans="1:3">
      <c r="A879" s="1"/>
      <c r="B879" s="15"/>
      <c r="C879" s="15"/>
    </row>
    <row r="880" spans="1:3">
      <c r="A880" s="1"/>
      <c r="B880" s="15"/>
      <c r="C880" s="15"/>
    </row>
    <row r="881" spans="1:3">
      <c r="A881" s="1"/>
      <c r="B881" s="15"/>
      <c r="C881" s="15"/>
    </row>
    <row r="882" spans="1:3">
      <c r="A882" s="1"/>
      <c r="B882" s="15"/>
      <c r="C882" s="15"/>
    </row>
    <row r="883" spans="1:3">
      <c r="A883" s="1"/>
      <c r="B883" s="15"/>
      <c r="C883" s="15"/>
    </row>
    <row r="884" spans="1:3">
      <c r="A884" s="1"/>
      <c r="B884" s="15"/>
      <c r="C884" s="15"/>
    </row>
    <row r="885" spans="1:3">
      <c r="A885" s="1"/>
      <c r="B885" s="15"/>
      <c r="C885" s="15"/>
    </row>
    <row r="886" spans="1:3">
      <c r="A886" s="1"/>
      <c r="B886" s="15"/>
      <c r="C886" s="15"/>
    </row>
    <row r="887" spans="1:3">
      <c r="A887" s="1"/>
      <c r="B887" s="15"/>
      <c r="C887" s="15"/>
    </row>
    <row r="888" spans="1:3">
      <c r="A888" s="1"/>
      <c r="B888" s="15"/>
      <c r="C888" s="15"/>
    </row>
    <row r="889" spans="1:3">
      <c r="A889" s="1"/>
      <c r="B889" s="15"/>
      <c r="C889" s="15"/>
    </row>
    <row r="890" spans="1:3">
      <c r="A890" s="1"/>
      <c r="B890" s="15"/>
      <c r="C890" s="15"/>
    </row>
    <row r="891" spans="1:3">
      <c r="A891" s="1"/>
      <c r="B891" s="15"/>
      <c r="C891" s="15"/>
    </row>
    <row r="892" spans="1:3">
      <c r="A892" s="1"/>
      <c r="B892" s="15"/>
      <c r="C892" s="15"/>
    </row>
    <row r="893" spans="1:3">
      <c r="A893" s="1"/>
      <c r="B893" s="15"/>
      <c r="C893" s="15"/>
    </row>
    <row r="894" spans="1:3">
      <c r="A894" s="1"/>
      <c r="B894" s="15"/>
      <c r="C894" s="15"/>
    </row>
    <row r="895" spans="1:3">
      <c r="A895" s="1"/>
      <c r="B895" s="15"/>
      <c r="C895" s="15"/>
    </row>
    <row r="896" spans="1:3">
      <c r="A896" s="1"/>
      <c r="B896" s="15"/>
      <c r="C896" s="15"/>
    </row>
    <row r="897" spans="1:3">
      <c r="A897" s="1"/>
      <c r="B897" s="15"/>
      <c r="C897" s="15"/>
    </row>
    <row r="898" spans="1:3">
      <c r="A898" s="1"/>
      <c r="B898" s="15"/>
      <c r="C898" s="15"/>
    </row>
    <row r="899" spans="1:3">
      <c r="A899" s="1"/>
      <c r="B899" s="15"/>
      <c r="C899" s="15"/>
    </row>
    <row r="900" spans="1:3">
      <c r="A900" s="1"/>
      <c r="B900" s="15"/>
      <c r="C900" s="15"/>
    </row>
    <row r="901" spans="1:3">
      <c r="A901" s="1"/>
      <c r="B901" s="15"/>
      <c r="C901" s="15"/>
    </row>
    <row r="902" spans="1:3">
      <c r="A902" s="1"/>
      <c r="B902" s="15"/>
      <c r="C902" s="15"/>
    </row>
    <row r="903" spans="1:3">
      <c r="A903" s="1"/>
      <c r="B903" s="15"/>
      <c r="C903" s="15"/>
    </row>
    <row r="904" spans="1:3">
      <c r="A904" s="1"/>
      <c r="B904" s="15"/>
      <c r="C904" s="15"/>
    </row>
    <row r="905" spans="1:3">
      <c r="A905" s="1"/>
      <c r="B905" s="15"/>
      <c r="C905" s="15"/>
    </row>
    <row r="906" spans="1:3">
      <c r="A906" s="1"/>
      <c r="B906" s="15"/>
      <c r="C906" s="15"/>
    </row>
    <row r="907" spans="1:3">
      <c r="A907" s="1"/>
      <c r="B907" s="15"/>
      <c r="C907" s="15"/>
    </row>
    <row r="908" spans="1:3">
      <c r="A908" s="1"/>
      <c r="B908" s="15"/>
      <c r="C908" s="15"/>
    </row>
    <row r="909" spans="1:3">
      <c r="A909" s="1"/>
      <c r="B909" s="15"/>
      <c r="C909" s="15"/>
    </row>
    <row r="910" spans="1:3">
      <c r="A910" s="1"/>
      <c r="B910" s="15"/>
      <c r="C910" s="15"/>
    </row>
    <row r="911" spans="1:3">
      <c r="A911" s="1"/>
      <c r="B911" s="15"/>
      <c r="C911" s="15"/>
    </row>
    <row r="912" spans="1:3">
      <c r="A912" s="1"/>
      <c r="B912" s="15"/>
      <c r="C912" s="15"/>
    </row>
    <row r="913" spans="1:3">
      <c r="A913" s="1"/>
      <c r="B913" s="15"/>
      <c r="C913" s="15"/>
    </row>
    <row r="914" spans="1:3">
      <c r="A914" s="1"/>
      <c r="B914" s="15"/>
      <c r="C914" s="15"/>
    </row>
    <row r="915" spans="1:3">
      <c r="A915" s="1"/>
      <c r="B915" s="15"/>
      <c r="C915" s="15"/>
    </row>
    <row r="916" spans="1:3">
      <c r="A916" s="1"/>
      <c r="B916" s="15"/>
      <c r="C916" s="15"/>
    </row>
    <row r="917" spans="1:3">
      <c r="A917" s="1"/>
      <c r="B917" s="15"/>
      <c r="C917" s="15"/>
    </row>
    <row r="918" spans="1:3">
      <c r="A918" s="1"/>
      <c r="B918" s="15"/>
      <c r="C918" s="15"/>
    </row>
    <row r="919" spans="1:3">
      <c r="A919" s="1"/>
      <c r="B919" s="15"/>
      <c r="C919" s="15"/>
    </row>
    <row r="920" spans="1:3">
      <c r="A920" s="1"/>
      <c r="B920" s="15"/>
      <c r="C920" s="15"/>
    </row>
    <row r="921" spans="1:3">
      <c r="A921" s="1"/>
      <c r="B921" s="15"/>
      <c r="C921" s="15"/>
    </row>
    <row r="922" spans="1:3">
      <c r="A922" s="1"/>
      <c r="B922" s="15"/>
      <c r="C922" s="15"/>
    </row>
    <row r="923" spans="1:3">
      <c r="A923" s="1"/>
      <c r="B923" s="15"/>
      <c r="C923" s="15"/>
    </row>
    <row r="924" spans="1:3">
      <c r="A924" s="1"/>
      <c r="B924" s="15"/>
      <c r="C924" s="15"/>
    </row>
    <row r="925" spans="1:3">
      <c r="A925" s="1"/>
      <c r="B925" s="15"/>
      <c r="C925" s="15"/>
    </row>
    <row r="926" spans="1:3">
      <c r="A926" s="1"/>
      <c r="B926" s="15"/>
      <c r="C926" s="15"/>
    </row>
    <row r="927" spans="1:3">
      <c r="A927" s="1"/>
      <c r="B927" s="15"/>
      <c r="C927" s="15"/>
    </row>
    <row r="928" spans="1:3">
      <c r="A928" s="1"/>
      <c r="B928" s="15"/>
      <c r="C928" s="15"/>
    </row>
    <row r="929" spans="1:3">
      <c r="A929" s="1"/>
      <c r="B929" s="15"/>
      <c r="C929" s="15"/>
    </row>
    <row r="930" spans="1:3">
      <c r="A930" s="1"/>
      <c r="B930" s="15"/>
      <c r="C930" s="15"/>
    </row>
    <row r="931" spans="1:3">
      <c r="A931" s="1"/>
      <c r="B931" s="15"/>
      <c r="C931" s="15"/>
    </row>
    <row r="932" spans="1:3">
      <c r="A932" s="1"/>
      <c r="B932" s="15"/>
      <c r="C932" s="15"/>
    </row>
    <row r="933" spans="1:3">
      <c r="A933" s="1"/>
      <c r="B933" s="15"/>
      <c r="C933" s="15"/>
    </row>
    <row r="934" spans="1:3">
      <c r="A934" s="1"/>
      <c r="B934" s="15"/>
      <c r="C934" s="15"/>
    </row>
    <row r="935" spans="1:3">
      <c r="A935" s="1"/>
      <c r="B935" s="15"/>
      <c r="C935" s="15"/>
    </row>
    <row r="936" spans="1:3">
      <c r="A936" s="1"/>
      <c r="B936" s="15"/>
      <c r="C936" s="15"/>
    </row>
    <row r="937" spans="1:3">
      <c r="A937" s="1"/>
      <c r="B937" s="15"/>
      <c r="C937" s="15"/>
    </row>
    <row r="938" spans="1:3">
      <c r="A938" s="1"/>
      <c r="B938" s="15"/>
      <c r="C938" s="15"/>
    </row>
    <row r="939" spans="1:3">
      <c r="A939" s="1"/>
      <c r="B939" s="15"/>
      <c r="C939" s="15"/>
    </row>
    <row r="940" spans="1:3">
      <c r="A940" s="1"/>
      <c r="B940" s="15"/>
      <c r="C940" s="15"/>
    </row>
    <row r="941" spans="1:3">
      <c r="A941" s="1"/>
      <c r="B941" s="15"/>
      <c r="C941" s="15"/>
    </row>
    <row r="942" spans="1:3">
      <c r="A942" s="1"/>
      <c r="B942" s="15"/>
      <c r="C942" s="15"/>
    </row>
    <row r="943" spans="1:3">
      <c r="A943" s="1"/>
      <c r="B943" s="15"/>
      <c r="C943" s="15"/>
    </row>
    <row r="944" spans="1:3">
      <c r="A944" s="1"/>
      <c r="B944" s="15"/>
      <c r="C944" s="15"/>
    </row>
    <row r="945" spans="1:3">
      <c r="A945" s="1"/>
      <c r="B945" s="15"/>
      <c r="C945" s="15"/>
    </row>
    <row r="946" spans="1:3">
      <c r="A946" s="1"/>
      <c r="B946" s="15"/>
      <c r="C946" s="15"/>
    </row>
    <row r="947" spans="1:3">
      <c r="A947" s="1"/>
      <c r="B947" s="15"/>
      <c r="C947" s="15"/>
    </row>
    <row r="948" spans="1:3">
      <c r="A948" s="1"/>
      <c r="B948" s="15"/>
      <c r="C948" s="15"/>
    </row>
    <row r="949" spans="1:3">
      <c r="A949" s="1"/>
      <c r="B949" s="15"/>
      <c r="C949" s="15"/>
    </row>
    <row r="950" spans="1:3">
      <c r="A950" s="1"/>
      <c r="B950" s="15"/>
      <c r="C950" s="15"/>
    </row>
    <row r="951" spans="1:3">
      <c r="A951" s="1"/>
      <c r="B951" s="15"/>
      <c r="C951" s="15"/>
    </row>
    <row r="952" spans="1:3">
      <c r="A952" s="1"/>
      <c r="B952" s="15"/>
      <c r="C952" s="15"/>
    </row>
    <row r="953" spans="1:3">
      <c r="A953" s="1"/>
      <c r="B953" s="15"/>
      <c r="C953" s="15"/>
    </row>
    <row r="954" spans="1:3">
      <c r="A954" s="1"/>
      <c r="B954" s="15"/>
      <c r="C954" s="15"/>
    </row>
    <row r="955" spans="1:3">
      <c r="A955" s="1"/>
      <c r="B955" s="15"/>
      <c r="C955" s="15"/>
    </row>
    <row r="956" spans="1:3">
      <c r="A956" s="1"/>
      <c r="B956" s="15"/>
      <c r="C956" s="15"/>
    </row>
    <row r="957" spans="1:3">
      <c r="A957" s="1"/>
      <c r="B957" s="15"/>
      <c r="C957" s="15"/>
    </row>
    <row r="958" spans="1:3">
      <c r="A958" s="1"/>
      <c r="B958" s="15"/>
      <c r="C958" s="15"/>
    </row>
    <row r="959" spans="1:3">
      <c r="A959" s="1"/>
      <c r="B959" s="15"/>
      <c r="C959" s="15"/>
    </row>
    <row r="960" spans="1:3">
      <c r="A960" s="1"/>
      <c r="B960" s="15"/>
      <c r="C960" s="15"/>
    </row>
    <row r="961" spans="1:3">
      <c r="A961" s="1"/>
      <c r="B961" s="15"/>
      <c r="C961" s="15"/>
    </row>
    <row r="962" spans="1:3">
      <c r="A962" s="1"/>
      <c r="B962" s="15"/>
      <c r="C962" s="15"/>
    </row>
    <row r="963" spans="1:3">
      <c r="A963" s="1"/>
      <c r="B963" s="15"/>
      <c r="C963" s="15"/>
    </row>
    <row r="964" spans="1:3">
      <c r="A964" s="1"/>
      <c r="B964" s="15"/>
      <c r="C964" s="15"/>
    </row>
    <row r="965" spans="1:3">
      <c r="A965" s="1"/>
      <c r="B965" s="15"/>
      <c r="C965" s="15"/>
    </row>
    <row r="966" spans="1:3">
      <c r="A966" s="1"/>
      <c r="B966" s="15"/>
      <c r="C966" s="15"/>
    </row>
    <row r="967" spans="1:3">
      <c r="A967" s="1"/>
      <c r="B967" s="15"/>
      <c r="C967" s="15"/>
    </row>
    <row r="968" spans="1:3">
      <c r="A968" s="1"/>
      <c r="B968" s="15"/>
      <c r="C968" s="15"/>
    </row>
    <row r="969" spans="1:3">
      <c r="A969" s="1"/>
      <c r="B969" s="15"/>
      <c r="C969" s="15"/>
    </row>
    <row r="970" spans="1:3">
      <c r="A970" s="1"/>
      <c r="B970" s="15"/>
      <c r="C970" s="15"/>
    </row>
    <row r="971" spans="1:3">
      <c r="A971" s="1"/>
      <c r="B971" s="15"/>
      <c r="C971" s="15"/>
    </row>
    <row r="972" spans="1:3">
      <c r="A972" s="1"/>
      <c r="B972" s="15"/>
      <c r="C972" s="15"/>
    </row>
    <row r="973" spans="1:3">
      <c r="A973" s="1"/>
      <c r="B973" s="15"/>
      <c r="C973" s="15"/>
    </row>
    <row r="974" spans="1:3">
      <c r="A974" s="1"/>
      <c r="B974" s="15"/>
      <c r="C974" s="15"/>
    </row>
    <row r="975" spans="1:3">
      <c r="A975" s="1"/>
      <c r="B975" s="15"/>
      <c r="C975" s="15"/>
    </row>
    <row r="976" spans="1:3">
      <c r="A976" s="1"/>
      <c r="B976" s="15"/>
      <c r="C976" s="15"/>
    </row>
    <row r="977" spans="1:3">
      <c r="A977" s="1"/>
      <c r="B977" s="15"/>
      <c r="C977" s="15"/>
    </row>
    <row r="978" spans="1:3">
      <c r="A978" s="1"/>
      <c r="B978" s="1"/>
      <c r="C978" s="1"/>
    </row>
    <row r="979" spans="1:3">
      <c r="A979" s="1"/>
      <c r="B979" s="15"/>
      <c r="C979" s="15"/>
    </row>
    <row r="980" spans="1:3">
      <c r="A980" s="1"/>
      <c r="B980" s="15"/>
      <c r="C980" s="15"/>
    </row>
    <row r="981" spans="1:3">
      <c r="A981" s="1"/>
      <c r="B981" s="15"/>
      <c r="C981" s="15"/>
    </row>
    <row r="982" spans="1:3">
      <c r="A982" s="1"/>
      <c r="B982" s="15"/>
      <c r="C982" s="15"/>
    </row>
    <row r="983" spans="1:3">
      <c r="A983" s="1"/>
      <c r="B983" s="15"/>
      <c r="C983" s="15"/>
    </row>
    <row r="984" spans="1:3">
      <c r="A984" s="1"/>
      <c r="B984" s="15"/>
      <c r="C984" s="15"/>
    </row>
    <row r="985" spans="1:3">
      <c r="A985" s="1"/>
      <c r="B985" s="15"/>
      <c r="C985" s="15"/>
    </row>
    <row r="986" spans="1:3">
      <c r="A986" s="1"/>
      <c r="B986" s="15"/>
      <c r="C986" s="15"/>
    </row>
    <row r="987" spans="1:3">
      <c r="A987" s="1"/>
      <c r="B987" s="15"/>
      <c r="C987" s="15"/>
    </row>
    <row r="988" spans="1:3">
      <c r="A988" s="1"/>
      <c r="B988" s="15"/>
      <c r="C988" s="15"/>
    </row>
    <row r="989" spans="1:3">
      <c r="A989" s="1"/>
      <c r="B989" s="15"/>
      <c r="C989" s="15"/>
    </row>
    <row r="990" spans="1:3">
      <c r="A990" s="1"/>
      <c r="B990" s="15"/>
      <c r="C990" s="15"/>
    </row>
    <row r="991" spans="1:3">
      <c r="A991" s="1"/>
      <c r="B991" s="15"/>
      <c r="C991" s="15"/>
    </row>
    <row r="992" spans="1:3">
      <c r="A992" s="1"/>
      <c r="B992" s="15"/>
      <c r="C992" s="15"/>
    </row>
    <row r="993" spans="1:3">
      <c r="A993" s="1"/>
      <c r="B993" s="15"/>
      <c r="C993" s="15"/>
    </row>
    <row r="994" spans="1:3">
      <c r="A994" s="1"/>
      <c r="B994" s="15"/>
      <c r="C994" s="15"/>
    </row>
    <row r="995" spans="1:3">
      <c r="A995" s="1"/>
      <c r="B995" s="15"/>
      <c r="C995" s="15"/>
    </row>
    <row r="996" spans="1:3">
      <c r="A996" s="1"/>
      <c r="B996" s="15"/>
      <c r="C996" s="15"/>
    </row>
    <row r="997" spans="1:3">
      <c r="A997" s="1"/>
      <c r="B997" s="15"/>
      <c r="C997" s="15"/>
    </row>
    <row r="998" spans="1:3">
      <c r="A998" s="1"/>
      <c r="B998" s="15"/>
      <c r="C998" s="15"/>
    </row>
    <row r="999" spans="1:3">
      <c r="A999" s="1"/>
      <c r="B999" s="15"/>
      <c r="C999" s="15"/>
    </row>
    <row r="1000" spans="1:3">
      <c r="A1000" s="1"/>
      <c r="B1000" s="15"/>
      <c r="C1000" s="15"/>
    </row>
    <row r="1001" spans="1:3">
      <c r="A1001" s="1"/>
      <c r="B1001" s="15"/>
      <c r="C1001" s="15"/>
    </row>
    <row r="1002" spans="1:3">
      <c r="A1002" s="1"/>
      <c r="B1002" s="15"/>
      <c r="C1002" s="15"/>
    </row>
    <row r="1003" spans="1:3">
      <c r="A1003" s="1"/>
      <c r="B1003" s="15"/>
      <c r="C1003" s="15"/>
    </row>
    <row r="1004" spans="1:3">
      <c r="A1004" s="1"/>
      <c r="B1004" s="15"/>
      <c r="C1004" s="15"/>
    </row>
    <row r="1005" spans="1:3">
      <c r="A1005" s="1"/>
      <c r="B1005" s="15"/>
      <c r="C1005" s="15"/>
    </row>
    <row r="1006" spans="1:3">
      <c r="A1006" s="1"/>
      <c r="B1006" s="15"/>
      <c r="C1006" s="15"/>
    </row>
    <row r="1007" spans="1:3">
      <c r="A1007" s="1"/>
      <c r="B1007" s="15"/>
      <c r="C1007" s="15"/>
    </row>
    <row r="1008" spans="1:3">
      <c r="A1008" s="15"/>
      <c r="B1008" s="15"/>
      <c r="C1008" s="15"/>
    </row>
    <row r="1009" spans="1:3">
      <c r="A1009" s="1"/>
      <c r="B1009" s="15"/>
      <c r="C1009" s="15"/>
    </row>
    <row r="1010" spans="1:3">
      <c r="A1010" s="1"/>
      <c r="B1010" s="15"/>
      <c r="C1010" s="15"/>
    </row>
    <row r="1011" spans="1:3">
      <c r="A1011" s="1"/>
      <c r="B1011" s="15"/>
      <c r="C1011" s="15"/>
    </row>
    <row r="1012" spans="1:3">
      <c r="A1012" s="1"/>
      <c r="B1012" s="15"/>
      <c r="C1012" s="15"/>
    </row>
    <row r="1013" spans="1:3">
      <c r="A1013" s="1"/>
      <c r="B1013" s="15"/>
      <c r="C1013" s="15"/>
    </row>
    <row r="1014" spans="1:3">
      <c r="A1014" s="1"/>
      <c r="B1014" s="15"/>
      <c r="C1014" s="15"/>
    </row>
    <row r="1015" spans="1:3">
      <c r="A1015" s="1"/>
      <c r="B1015" s="15"/>
      <c r="C1015" s="15"/>
    </row>
    <row r="1016" spans="1:3">
      <c r="A1016" s="1"/>
      <c r="B1016" s="15"/>
      <c r="C1016" s="15"/>
    </row>
    <row r="1017" spans="1:3">
      <c r="A1017" s="1"/>
      <c r="B1017" s="15"/>
      <c r="C1017" s="15"/>
    </row>
    <row r="1018" spans="1:3">
      <c r="A1018" s="1"/>
      <c r="B1018" s="15"/>
      <c r="C1018" s="15"/>
    </row>
    <row r="1019" spans="1:3">
      <c r="A1019" s="1"/>
      <c r="B1019" s="15"/>
      <c r="C1019" s="15"/>
    </row>
    <row r="1020" spans="1:3">
      <c r="A1020" s="1"/>
      <c r="B1020" s="15"/>
      <c r="C1020" s="15"/>
    </row>
    <row r="1021" spans="1:3">
      <c r="A1021" s="1"/>
      <c r="B1021" s="15"/>
      <c r="C1021" s="15"/>
    </row>
    <row r="1022" spans="1:3">
      <c r="A1022" s="1"/>
      <c r="B1022" s="15"/>
      <c r="C1022" s="15"/>
    </row>
    <row r="1023" spans="1:3">
      <c r="A1023" s="1"/>
      <c r="B1023" s="15"/>
      <c r="C1023" s="15"/>
    </row>
    <row r="1024" spans="1:3">
      <c r="A1024" s="1"/>
      <c r="B1024" s="15"/>
      <c r="C1024" s="15"/>
    </row>
    <row r="1025" spans="1:3">
      <c r="A1025" s="1"/>
      <c r="B1025" s="15"/>
      <c r="C1025" s="15"/>
    </row>
    <row r="1026" spans="1:3">
      <c r="A1026" s="1"/>
      <c r="B1026" s="15"/>
      <c r="C1026" s="15"/>
    </row>
    <row r="1027" spans="1:3">
      <c r="A1027" s="1"/>
      <c r="B1027" s="15"/>
      <c r="C1027" s="15"/>
    </row>
    <row r="1028" spans="1:3">
      <c r="A1028" s="1"/>
      <c r="B1028" s="15"/>
      <c r="C1028" s="15"/>
    </row>
    <row r="1029" spans="1:3">
      <c r="A1029" s="1"/>
      <c r="B1029" s="15"/>
      <c r="C1029" s="15"/>
    </row>
    <row r="1030" spans="1:3">
      <c r="A1030" s="1"/>
      <c r="B1030" s="15"/>
      <c r="C1030" s="15"/>
    </row>
    <row r="1031" spans="1:3">
      <c r="A1031" s="1"/>
      <c r="B1031" s="15"/>
      <c r="C1031" s="15"/>
    </row>
    <row r="1032" spans="1:3">
      <c r="A1032" s="1"/>
      <c r="B1032" s="15"/>
      <c r="C1032" s="15"/>
    </row>
    <row r="1033" spans="1:3">
      <c r="A1033" s="1"/>
      <c r="B1033" s="15"/>
      <c r="C1033" s="15"/>
    </row>
    <row r="1034" spans="1:3">
      <c r="A1034" s="1"/>
      <c r="B1034" s="15"/>
      <c r="C1034" s="15"/>
    </row>
    <row r="1035" spans="1:3">
      <c r="A1035" s="1"/>
      <c r="B1035" s="15"/>
      <c r="C1035" s="15"/>
    </row>
    <row r="1036" spans="1:3">
      <c r="A1036" s="1"/>
      <c r="B1036" s="15"/>
      <c r="C1036" s="15"/>
    </row>
    <row r="1037" spans="1:3">
      <c r="A1037" s="1"/>
      <c r="B1037" s="15"/>
      <c r="C1037" s="15"/>
    </row>
    <row r="1038" spans="1:3">
      <c r="A1038" s="1"/>
      <c r="B1038" s="15"/>
      <c r="C1038" s="15"/>
    </row>
    <row r="1039" spans="1:3">
      <c r="A1039" s="1"/>
      <c r="B1039" s="15"/>
      <c r="C1039" s="15"/>
    </row>
    <row r="1040" spans="1:3">
      <c r="A1040" s="1"/>
      <c r="B1040" s="15"/>
      <c r="C1040" s="15"/>
    </row>
    <row r="1041" spans="1:3">
      <c r="A1041" s="1"/>
      <c r="B1041" s="15"/>
      <c r="C1041" s="15"/>
    </row>
    <row r="1042" spans="1:3">
      <c r="A1042" s="1"/>
      <c r="B1042" s="15"/>
      <c r="C1042" s="15"/>
    </row>
    <row r="1043" spans="1:3">
      <c r="A1043" s="1"/>
      <c r="B1043" s="15"/>
      <c r="C1043" s="15"/>
    </row>
    <row r="1044" spans="1:3">
      <c r="A1044" s="1"/>
      <c r="B1044" s="15"/>
      <c r="C1044" s="15"/>
    </row>
    <row r="1045" spans="1:3">
      <c r="A1045" s="1"/>
      <c r="B1045" s="15"/>
      <c r="C1045" s="15"/>
    </row>
    <row r="1046" spans="1:3">
      <c r="A1046" s="1"/>
      <c r="B1046" s="15"/>
      <c r="C1046" s="15"/>
    </row>
    <row r="1047" spans="1:3">
      <c r="A1047" s="1"/>
      <c r="B1047" s="15"/>
      <c r="C1047" s="15"/>
    </row>
    <row r="1048" spans="1:3">
      <c r="A1048" s="1"/>
      <c r="B1048" s="15"/>
      <c r="C1048" s="15"/>
    </row>
    <row r="1049" spans="1:3">
      <c r="A1049" s="1"/>
      <c r="B1049" s="15"/>
      <c r="C1049" s="15"/>
    </row>
    <row r="1050" spans="1:3">
      <c r="A1050" s="1"/>
      <c r="B1050" s="15"/>
      <c r="C1050" s="15"/>
    </row>
    <row r="1051" spans="1:3">
      <c r="A1051" s="1"/>
      <c r="B1051" s="15"/>
      <c r="C1051" s="15"/>
    </row>
    <row r="1052" spans="1:3">
      <c r="A1052" s="1"/>
      <c r="B1052" s="15"/>
      <c r="C1052" s="15"/>
    </row>
    <row r="1053" spans="1:3">
      <c r="A1053" s="1"/>
      <c r="B1053" s="15"/>
      <c r="C1053" s="15"/>
    </row>
    <row r="1054" spans="1:3">
      <c r="A1054" s="1"/>
      <c r="B1054" s="15"/>
      <c r="C1054" s="15"/>
    </row>
    <row r="1055" spans="1:3">
      <c r="A1055" s="1"/>
      <c r="B1055" s="15"/>
      <c r="C1055" s="15"/>
    </row>
    <row r="1056" spans="1:3">
      <c r="A1056" s="1"/>
      <c r="B1056" s="15"/>
      <c r="C1056" s="15"/>
    </row>
    <row r="1057" spans="1:3">
      <c r="A1057" s="1"/>
      <c r="B1057" s="15"/>
      <c r="C1057" s="15"/>
    </row>
    <row r="1058" spans="1:3">
      <c r="A1058" s="1"/>
      <c r="B1058" s="15"/>
      <c r="C1058" s="15"/>
    </row>
    <row r="1059" spans="1:3">
      <c r="A1059" s="1"/>
      <c r="B1059" s="15"/>
      <c r="C1059" s="15"/>
    </row>
    <row r="1060" spans="1:3">
      <c r="A1060" s="1"/>
      <c r="B1060" s="15"/>
      <c r="C1060" s="15"/>
    </row>
    <row r="1061" spans="1:3">
      <c r="A1061" s="1"/>
      <c r="B1061" s="15"/>
      <c r="C1061" s="15"/>
    </row>
    <row r="1062" spans="1:3">
      <c r="A1062" s="1"/>
      <c r="B1062" s="15"/>
      <c r="C1062" s="15"/>
    </row>
    <row r="1063" spans="1:3">
      <c r="A1063" s="1"/>
      <c r="B1063" s="15"/>
      <c r="C1063" s="15"/>
    </row>
    <row r="1064" spans="1:3">
      <c r="A1064" s="1"/>
      <c r="B1064" s="15"/>
      <c r="C1064" s="15"/>
    </row>
    <row r="1065" spans="1:3">
      <c r="A1065" s="1"/>
      <c r="B1065" s="15"/>
      <c r="C1065" s="15"/>
    </row>
    <row r="1066" spans="1:3">
      <c r="A1066" s="1"/>
      <c r="B1066" s="15"/>
      <c r="C1066" s="15"/>
    </row>
    <row r="1067" spans="1:3">
      <c r="A1067" s="1"/>
      <c r="B1067" s="15"/>
      <c r="C1067" s="15"/>
    </row>
    <row r="1068" spans="1:3">
      <c r="A1068" s="1"/>
      <c r="B1068" s="15"/>
      <c r="C1068" s="15"/>
    </row>
    <row r="1069" spans="1:3">
      <c r="A1069" s="1"/>
      <c r="B1069" s="15"/>
      <c r="C1069" s="15"/>
    </row>
    <row r="1070" spans="1:3">
      <c r="A1070" s="1"/>
      <c r="B1070" s="15"/>
      <c r="C1070" s="15"/>
    </row>
    <row r="1071" spans="1:3">
      <c r="A1071" s="1"/>
      <c r="B1071" s="15"/>
      <c r="C1071" s="15"/>
    </row>
    <row r="1072" spans="1:3">
      <c r="A1072" s="1"/>
      <c r="B1072" s="15"/>
      <c r="C1072" s="15"/>
    </row>
    <row r="1073" spans="1:3">
      <c r="A1073" s="1"/>
      <c r="B1073" s="15"/>
      <c r="C1073" s="15"/>
    </row>
    <row r="1074" spans="1:3">
      <c r="A1074" s="1"/>
      <c r="B1074" s="15"/>
      <c r="C1074" s="15"/>
    </row>
    <row r="1075" spans="1:3">
      <c r="A1075" s="1"/>
      <c r="B1075" s="15"/>
      <c r="C1075" s="15"/>
    </row>
    <row r="1076" spans="1:3">
      <c r="A1076" s="1"/>
      <c r="B1076" s="15"/>
      <c r="C1076" s="15"/>
    </row>
    <row r="1077" spans="1:3">
      <c r="A1077" s="1"/>
      <c r="B1077" s="15"/>
      <c r="C1077" s="15"/>
    </row>
    <row r="1078" spans="1:3">
      <c r="A1078" s="1"/>
      <c r="B1078" s="15"/>
      <c r="C1078" s="15"/>
    </row>
    <row r="1079" spans="1:3">
      <c r="A1079" s="1"/>
      <c r="B1079" s="15"/>
      <c r="C1079" s="15"/>
    </row>
    <row r="1080" spans="1:3">
      <c r="A1080" s="1"/>
      <c r="B1080" s="15"/>
      <c r="C1080" s="15"/>
    </row>
    <row r="1081" spans="1:3">
      <c r="A1081" s="1"/>
      <c r="B1081" s="15"/>
      <c r="C1081" s="15"/>
    </row>
    <row r="1082" spans="1:3">
      <c r="A1082" s="1"/>
      <c r="B1082" s="15"/>
      <c r="C1082" s="15"/>
    </row>
    <row r="1083" spans="1:3">
      <c r="A1083" s="1"/>
      <c r="B1083" s="15"/>
      <c r="C1083" s="15"/>
    </row>
    <row r="1084" spans="1:3">
      <c r="A1084" s="1"/>
      <c r="B1084" s="15"/>
      <c r="C1084" s="15"/>
    </row>
    <row r="1085" spans="1:3">
      <c r="A1085" s="1"/>
      <c r="B1085" s="15"/>
      <c r="C1085" s="15"/>
    </row>
    <row r="1086" spans="1:3">
      <c r="A1086" s="1"/>
      <c r="B1086" s="15"/>
      <c r="C1086" s="15"/>
    </row>
    <row r="1087" spans="1:3">
      <c r="A1087" s="15"/>
      <c r="B1087" s="15"/>
      <c r="C1087" s="15"/>
    </row>
    <row r="1088" spans="1:3">
      <c r="A1088" s="1"/>
      <c r="B1088" s="15"/>
      <c r="C1088" s="15"/>
    </row>
    <row r="1089" spans="1:3">
      <c r="A1089" s="1"/>
      <c r="B1089" s="15"/>
      <c r="C1089" s="15"/>
    </row>
    <row r="1090" spans="1:3">
      <c r="A1090" s="1"/>
      <c r="B1090" s="15"/>
      <c r="C1090" s="15"/>
    </row>
    <row r="1091" spans="1:3">
      <c r="A1091" s="1"/>
      <c r="B1091" s="15"/>
      <c r="C1091" s="15"/>
    </row>
    <row r="1092" spans="1:3">
      <c r="A1092" s="1"/>
      <c r="B1092" s="15"/>
      <c r="C1092" s="15"/>
    </row>
    <row r="1093" spans="1:3">
      <c r="A1093" s="1"/>
      <c r="B1093" s="15"/>
      <c r="C1093" s="15"/>
    </row>
    <row r="1094" spans="1:3">
      <c r="A1094" s="1"/>
      <c r="B1094" s="15"/>
      <c r="C1094" s="15"/>
    </row>
    <row r="1095" spans="1:3">
      <c r="A1095" s="1"/>
      <c r="B1095" s="15"/>
      <c r="C1095" s="15"/>
    </row>
    <row r="1096" spans="1:3">
      <c r="A1096" s="1"/>
      <c r="B1096" s="15"/>
      <c r="C1096" s="15"/>
    </row>
    <row r="1097" spans="1:3">
      <c r="A1097" s="1"/>
      <c r="B1097" s="15"/>
      <c r="C1097" s="15"/>
    </row>
    <row r="1098" spans="1:3">
      <c r="A1098" s="1"/>
      <c r="B1098" s="15"/>
      <c r="C1098" s="15"/>
    </row>
    <row r="1099" spans="1:3">
      <c r="A1099" s="1"/>
      <c r="B1099" s="15"/>
      <c r="C1099" s="15"/>
    </row>
    <row r="1100" spans="1:3">
      <c r="A1100" s="1"/>
      <c r="B1100" s="15"/>
      <c r="C1100" s="15"/>
    </row>
    <row r="1101" spans="1:3">
      <c r="A1101" s="1"/>
      <c r="B1101" s="15"/>
      <c r="C1101" s="15"/>
    </row>
    <row r="1102" spans="1:3">
      <c r="A1102" s="1"/>
      <c r="B1102" s="15"/>
      <c r="C1102" s="15"/>
    </row>
    <row r="1103" spans="1:3">
      <c r="A1103" s="1"/>
      <c r="B1103" s="15"/>
      <c r="C1103" s="15"/>
    </row>
    <row r="1104" spans="1:3">
      <c r="A1104" s="1"/>
      <c r="B1104" s="15"/>
      <c r="C1104" s="15"/>
    </row>
    <row r="1105" spans="1:3">
      <c r="A1105" s="1"/>
      <c r="B1105" s="15"/>
      <c r="C1105" s="15"/>
    </row>
    <row r="1106" spans="1:3">
      <c r="A1106" s="1"/>
      <c r="B1106" s="15"/>
      <c r="C1106" s="15"/>
    </row>
    <row r="1107" spans="1:3">
      <c r="A1107" s="1"/>
      <c r="B1107" s="15"/>
      <c r="C1107" s="15"/>
    </row>
    <row r="1108" spans="1:3">
      <c r="A1108" s="15"/>
      <c r="B1108" s="15"/>
      <c r="C1108" s="15"/>
    </row>
    <row r="1109" spans="1:3">
      <c r="A1109" s="1"/>
      <c r="B1109" s="15"/>
      <c r="C1109" s="15"/>
    </row>
    <row r="1110" spans="1:3">
      <c r="A1110" s="1"/>
      <c r="B1110" s="15"/>
      <c r="C1110" s="15"/>
    </row>
    <row r="1111" spans="1:3">
      <c r="A1111" s="1"/>
      <c r="B1111" s="15"/>
      <c r="C1111" s="15"/>
    </row>
    <row r="1112" spans="1:3">
      <c r="A1112" s="1"/>
      <c r="B1112" s="15"/>
      <c r="C1112" s="15"/>
    </row>
    <row r="1113" spans="1:3">
      <c r="A1113" s="1"/>
      <c r="B1113" s="15"/>
      <c r="C1113" s="15"/>
    </row>
    <row r="1114" spans="1:3">
      <c r="A1114" s="1"/>
      <c r="B1114" s="15"/>
      <c r="C1114" s="15"/>
    </row>
    <row r="1115" spans="1:3">
      <c r="A1115" s="1"/>
      <c r="B1115" s="15"/>
      <c r="C1115" s="15"/>
    </row>
    <row r="1116" spans="1:3">
      <c r="A1116" s="1"/>
      <c r="B1116" s="15"/>
      <c r="C1116" s="15"/>
    </row>
    <row r="1117" spans="1:3">
      <c r="A1117" s="1"/>
      <c r="B1117" s="15"/>
      <c r="C1117" s="15"/>
    </row>
    <row r="1118" spans="1:3">
      <c r="A1118" s="1"/>
      <c r="B1118" s="15"/>
      <c r="C1118" s="15"/>
    </row>
    <row r="1119" spans="1:3">
      <c r="A1119" s="1"/>
      <c r="B1119" s="15"/>
      <c r="C1119" s="15"/>
    </row>
    <row r="1120" spans="1:3">
      <c r="A1120" s="1"/>
      <c r="B1120" s="15"/>
      <c r="C1120" s="15"/>
    </row>
    <row r="1121" spans="1:3">
      <c r="A1121" s="1"/>
      <c r="B1121" s="15"/>
      <c r="C1121" s="15"/>
    </row>
    <row r="1122" spans="1:3">
      <c r="A1122" s="1"/>
      <c r="B1122" s="15"/>
      <c r="C1122" s="15"/>
    </row>
    <row r="1123" spans="1:3">
      <c r="A1123" s="1"/>
      <c r="B1123" s="15"/>
      <c r="C1123" s="15"/>
    </row>
    <row r="1124" spans="1:3">
      <c r="A1124" s="1"/>
      <c r="B1124" s="15"/>
      <c r="C1124" s="15"/>
    </row>
    <row r="1125" spans="1:3">
      <c r="A1125" s="1"/>
      <c r="B1125" s="15"/>
      <c r="C1125" s="15"/>
    </row>
    <row r="1126" spans="1:3">
      <c r="A1126" s="1"/>
      <c r="B1126" s="15"/>
      <c r="C1126" s="15"/>
    </row>
    <row r="1127" spans="1:3">
      <c r="A1127" s="1"/>
      <c r="B1127" s="15"/>
      <c r="C1127" s="15"/>
    </row>
    <row r="1128" spans="1:3">
      <c r="A1128" s="1"/>
      <c r="B1128" s="15"/>
      <c r="C1128" s="15"/>
    </row>
    <row r="1129" spans="1:3">
      <c r="A1129" s="1"/>
      <c r="B1129" s="15"/>
      <c r="C1129" s="15"/>
    </row>
    <row r="1130" spans="1:3">
      <c r="A1130" s="1"/>
      <c r="B1130" s="15"/>
      <c r="C1130" s="15"/>
    </row>
    <row r="1131" spans="1:3">
      <c r="A1131" s="1"/>
      <c r="B1131" s="15"/>
      <c r="C1131" s="15"/>
    </row>
    <row r="1132" spans="1:3">
      <c r="A1132" s="1"/>
      <c r="B1132" s="15"/>
      <c r="C1132" s="15"/>
    </row>
    <row r="1133" spans="1:3">
      <c r="A1133" s="1"/>
      <c r="B1133" s="15"/>
      <c r="C1133" s="15"/>
    </row>
    <row r="1134" spans="1:3">
      <c r="A1134" s="1"/>
      <c r="B1134" s="15"/>
      <c r="C1134" s="15"/>
    </row>
    <row r="1135" spans="1:3">
      <c r="A1135" s="1"/>
      <c r="B1135" s="15"/>
      <c r="C1135" s="15"/>
    </row>
    <row r="1136" spans="1:3">
      <c r="A1136" s="1"/>
      <c r="B1136" s="15"/>
      <c r="C1136" s="15"/>
    </row>
    <row r="1137" spans="1:3">
      <c r="A1137" s="1"/>
      <c r="B1137" s="15"/>
      <c r="C1137" s="15"/>
    </row>
    <row r="1138" spans="1:3">
      <c r="A1138" s="1"/>
      <c r="B1138" s="15"/>
      <c r="C1138" s="15"/>
    </row>
    <row r="1139" spans="1:3">
      <c r="A1139" s="1"/>
      <c r="B1139" s="15"/>
      <c r="C1139" s="15"/>
    </row>
    <row r="1140" spans="1:3">
      <c r="A1140" s="1"/>
      <c r="B1140" s="15"/>
      <c r="C1140" s="15"/>
    </row>
    <row r="1141" spans="1:3">
      <c r="A1141" s="1"/>
      <c r="B1141" s="15"/>
      <c r="C1141" s="15"/>
    </row>
    <row r="1142" spans="1:3">
      <c r="A1142" s="1"/>
      <c r="B1142" s="15"/>
      <c r="C1142" s="15"/>
    </row>
    <row r="1143" spans="1:3">
      <c r="A1143" s="1"/>
      <c r="B1143" s="15"/>
      <c r="C1143" s="15"/>
    </row>
    <row r="1144" spans="1:3">
      <c r="A1144" s="1"/>
      <c r="B1144" s="15"/>
      <c r="C1144" s="15"/>
    </row>
    <row r="1145" spans="1:3">
      <c r="A1145" s="1"/>
      <c r="B1145" s="15"/>
      <c r="C1145" s="15"/>
    </row>
    <row r="1146" spans="1:3">
      <c r="A1146" s="1"/>
      <c r="B1146" s="15"/>
      <c r="C1146" s="15"/>
    </row>
    <row r="1147" spans="1:3">
      <c r="A1147" s="1"/>
      <c r="B1147" s="15"/>
      <c r="C1147" s="15"/>
    </row>
    <row r="1148" spans="1:3">
      <c r="A1148" s="1"/>
      <c r="B1148" s="15"/>
      <c r="C1148" s="15"/>
    </row>
    <row r="1149" spans="1:3">
      <c r="A1149" s="1"/>
      <c r="B1149" s="15"/>
      <c r="C1149" s="15"/>
    </row>
    <row r="1150" spans="1:3">
      <c r="A1150" s="1"/>
      <c r="B1150" s="15"/>
      <c r="C1150" s="15"/>
    </row>
    <row r="1151" spans="1:3">
      <c r="A1151" s="1"/>
      <c r="B1151" s="15"/>
      <c r="C1151" s="15"/>
    </row>
    <row r="1152" spans="1:3">
      <c r="A1152" s="1"/>
      <c r="B1152" s="15"/>
      <c r="C1152" s="15"/>
    </row>
    <row r="1153" spans="1:3">
      <c r="A1153" s="1"/>
      <c r="B1153" s="15"/>
      <c r="C1153" s="15"/>
    </row>
    <row r="1154" spans="1:3">
      <c r="A1154" s="1"/>
      <c r="B1154" s="15"/>
      <c r="C1154" s="15"/>
    </row>
    <row r="1155" spans="1:3">
      <c r="A1155" s="1"/>
      <c r="B1155" s="15"/>
      <c r="C1155" s="15"/>
    </row>
    <row r="1156" spans="1:3">
      <c r="A1156" s="1"/>
      <c r="B1156" s="15"/>
      <c r="C1156" s="15"/>
    </row>
    <row r="1157" spans="1:3">
      <c r="A1157" s="1"/>
      <c r="B1157" s="15"/>
      <c r="C1157" s="15"/>
    </row>
    <row r="1158" spans="1:3">
      <c r="A1158" s="1"/>
      <c r="B1158" s="15"/>
      <c r="C1158" s="15"/>
    </row>
    <row r="1159" spans="1:3">
      <c r="A1159" s="1"/>
      <c r="B1159" s="15"/>
      <c r="C1159" s="15"/>
    </row>
    <row r="1160" spans="1:3">
      <c r="A1160" s="1"/>
      <c r="B1160" s="15"/>
      <c r="C1160" s="15"/>
    </row>
    <row r="1161" spans="1:3">
      <c r="A1161" s="1"/>
      <c r="B1161" s="15"/>
      <c r="C1161" s="15"/>
    </row>
    <row r="1162" spans="1:3">
      <c r="A1162" s="1"/>
      <c r="B1162" s="15"/>
      <c r="C1162" s="15"/>
    </row>
    <row r="1163" spans="1:3">
      <c r="A1163" s="1"/>
      <c r="B1163" s="15"/>
      <c r="C1163" s="15"/>
    </row>
    <row r="1164" spans="1:3">
      <c r="A1164" s="1"/>
      <c r="B1164" s="15"/>
      <c r="C1164" s="15"/>
    </row>
    <row r="1165" spans="1:3">
      <c r="A1165" s="1"/>
      <c r="B1165" s="15"/>
      <c r="C1165" s="15"/>
    </row>
    <row r="1166" spans="1:3">
      <c r="A1166" s="1"/>
      <c r="B1166" s="15"/>
      <c r="C1166" s="15"/>
    </row>
    <row r="1167" spans="1:3">
      <c r="A1167" s="1"/>
      <c r="B1167" s="15"/>
      <c r="C1167" s="15"/>
    </row>
    <row r="1168" spans="1:3">
      <c r="A1168" s="1"/>
      <c r="B1168" s="15"/>
      <c r="C1168" s="15"/>
    </row>
    <row r="1169" spans="1:3">
      <c r="A1169" s="1"/>
      <c r="B1169" s="15"/>
      <c r="C1169" s="15"/>
    </row>
    <row r="1170" spans="1:3">
      <c r="A1170" s="1"/>
      <c r="B1170" s="15"/>
      <c r="C1170" s="15"/>
    </row>
    <row r="1171" spans="1:3">
      <c r="A1171" s="1"/>
      <c r="B1171" s="15"/>
      <c r="C1171" s="15"/>
    </row>
    <row r="1172" spans="1:3">
      <c r="A1172" s="1"/>
      <c r="B1172" s="15"/>
      <c r="C1172" s="15"/>
    </row>
    <row r="1173" spans="1:3">
      <c r="A1173" s="1"/>
      <c r="B1173" s="15"/>
      <c r="C1173" s="15"/>
    </row>
    <row r="1174" spans="1:3">
      <c r="A1174" s="1"/>
      <c r="B1174" s="15"/>
      <c r="C1174" s="15"/>
    </row>
    <row r="1175" spans="1:3">
      <c r="A1175" s="1"/>
      <c r="B1175" s="15"/>
      <c r="C1175" s="15"/>
    </row>
    <row r="1176" spans="1:3">
      <c r="A1176" s="1"/>
      <c r="B1176" s="15"/>
      <c r="C1176" s="15"/>
    </row>
    <row r="1177" spans="1:3">
      <c r="A1177" s="1"/>
      <c r="B1177" s="15"/>
      <c r="C1177" s="15"/>
    </row>
    <row r="1178" spans="1:3">
      <c r="A1178" s="1"/>
      <c r="B1178" s="15"/>
      <c r="C1178" s="15"/>
    </row>
    <row r="1179" spans="1:3">
      <c r="A1179" s="1"/>
      <c r="B1179" s="15"/>
      <c r="C1179" s="15"/>
    </row>
    <row r="1180" spans="1:3">
      <c r="A1180" s="1"/>
      <c r="B1180" s="15"/>
      <c r="C1180" s="15"/>
    </row>
    <row r="1181" spans="1:3">
      <c r="A1181" s="1"/>
      <c r="B1181" s="15"/>
      <c r="C1181" s="15"/>
    </row>
    <row r="1182" spans="1:3">
      <c r="A1182" s="1"/>
      <c r="B1182" s="15"/>
      <c r="C1182" s="15"/>
    </row>
    <row r="1183" spans="1:3">
      <c r="A1183" s="1"/>
      <c r="B1183" s="15"/>
      <c r="C1183" s="15"/>
    </row>
    <row r="1184" spans="1:3">
      <c r="A1184" s="1"/>
      <c r="B1184" s="15"/>
      <c r="C1184" s="15"/>
    </row>
    <row r="1185" spans="1:3">
      <c r="A1185" s="1"/>
      <c r="B1185" s="15"/>
      <c r="C1185" s="15"/>
    </row>
    <row r="1186" spans="1:3">
      <c r="A1186" s="1"/>
      <c r="B1186" s="15"/>
      <c r="C1186" s="15"/>
    </row>
    <row r="1187" spans="1:3">
      <c r="A1187" s="1"/>
      <c r="B1187" s="15"/>
      <c r="C1187" s="15"/>
    </row>
    <row r="1188" spans="1:3">
      <c r="A1188" s="1"/>
      <c r="B1188" s="15"/>
      <c r="C1188" s="15"/>
    </row>
    <row r="1189" spans="1:3">
      <c r="A1189" s="1"/>
      <c r="B1189" s="15"/>
      <c r="C1189" s="15"/>
    </row>
    <row r="1190" spans="1:3">
      <c r="A1190" s="1"/>
      <c r="B1190" s="15"/>
      <c r="C1190" s="15"/>
    </row>
    <row r="1191" spans="1:3">
      <c r="A1191" s="1"/>
      <c r="B1191" s="15"/>
      <c r="C1191" s="15"/>
    </row>
    <row r="1192" spans="1:3">
      <c r="A1192" s="1"/>
      <c r="B1192" s="15"/>
      <c r="C1192" s="15"/>
    </row>
    <row r="1193" spans="1:3">
      <c r="A1193" s="1"/>
      <c r="B1193" s="15"/>
      <c r="C1193" s="15"/>
    </row>
    <row r="1194" spans="1:3">
      <c r="A1194" s="1"/>
      <c r="B1194" s="15"/>
      <c r="C1194" s="15"/>
    </row>
    <row r="1195" spans="1:3">
      <c r="A1195" s="1"/>
      <c r="B1195" s="15"/>
      <c r="C1195" s="15"/>
    </row>
    <row r="1196" spans="1:3">
      <c r="A1196" s="1"/>
      <c r="B1196" s="15"/>
      <c r="C1196" s="15"/>
    </row>
    <row r="1197" spans="1:3">
      <c r="A1197" s="1"/>
      <c r="B1197" s="15"/>
      <c r="C1197" s="15"/>
    </row>
    <row r="1198" spans="1:3">
      <c r="A1198" s="1"/>
      <c r="B1198" s="15"/>
      <c r="C1198" s="15"/>
    </row>
    <row r="1199" spans="1:3">
      <c r="A1199" s="1"/>
      <c r="B1199" s="15"/>
      <c r="C1199" s="15"/>
    </row>
    <row r="1200" spans="1:3">
      <c r="A1200" s="15"/>
      <c r="B1200" s="15"/>
      <c r="C1200" s="15"/>
    </row>
    <row r="1201" spans="1:3">
      <c r="A1201" s="1"/>
      <c r="B1201" s="15"/>
      <c r="C1201" s="15"/>
    </row>
    <row r="1202" spans="1:3">
      <c r="A1202" s="1"/>
      <c r="B1202" s="15"/>
      <c r="C1202" s="15"/>
    </row>
    <row r="1203" spans="1:3">
      <c r="A1203" s="1"/>
      <c r="B1203" s="15"/>
      <c r="C1203" s="15"/>
    </row>
    <row r="1204" spans="1:3">
      <c r="A1204" s="1"/>
      <c r="B1204" s="15"/>
      <c r="C1204" s="15"/>
    </row>
    <row r="1205" spans="1:3">
      <c r="A1205" s="1"/>
      <c r="B1205" s="15"/>
      <c r="C1205" s="15"/>
    </row>
    <row r="1206" spans="1:3">
      <c r="A1206" s="1"/>
      <c r="B1206" s="15"/>
      <c r="C1206" s="15"/>
    </row>
    <row r="1207" spans="1:3">
      <c r="A1207" s="1"/>
      <c r="B1207" s="15"/>
      <c r="C1207" s="15"/>
    </row>
    <row r="1208" spans="1:3">
      <c r="A1208" s="1"/>
      <c r="B1208" s="15"/>
      <c r="C1208" s="15"/>
    </row>
    <row r="1209" spans="1:3">
      <c r="A1209" s="1"/>
      <c r="B1209" s="15"/>
      <c r="C1209" s="15"/>
    </row>
    <row r="1210" spans="1:3">
      <c r="A1210" s="1"/>
      <c r="B1210" s="15"/>
      <c r="C1210" s="15"/>
    </row>
    <row r="1211" spans="1:3">
      <c r="A1211" s="1"/>
      <c r="B1211" s="15"/>
      <c r="C1211" s="15"/>
    </row>
    <row r="1212" spans="1:3">
      <c r="A1212" s="1"/>
      <c r="B1212" s="15"/>
      <c r="C1212" s="15"/>
    </row>
    <row r="1213" spans="1:3">
      <c r="A1213" s="1"/>
      <c r="B1213" s="15"/>
      <c r="C1213" s="15"/>
    </row>
    <row r="1214" spans="1:3">
      <c r="A1214" s="1"/>
      <c r="B1214" s="15"/>
      <c r="C1214" s="15"/>
    </row>
    <row r="1215" spans="1:3">
      <c r="A1215" s="1"/>
      <c r="B1215" s="15"/>
      <c r="C1215" s="15"/>
    </row>
    <row r="1216" spans="1:3">
      <c r="A1216" s="15"/>
      <c r="B1216" s="15"/>
      <c r="C1216" s="15"/>
    </row>
    <row r="1217" spans="1:3">
      <c r="A1217" s="1"/>
      <c r="B1217" s="15"/>
      <c r="C1217" s="15"/>
    </row>
    <row r="1218" spans="1:3">
      <c r="A1218" s="1"/>
      <c r="B1218" s="15"/>
      <c r="C1218" s="15"/>
    </row>
    <row r="1219" spans="1:3">
      <c r="A1219" s="1"/>
      <c r="B1219" s="15"/>
      <c r="C1219" s="15"/>
    </row>
    <row r="1220" spans="1:3">
      <c r="A1220" s="1"/>
      <c r="B1220" s="15"/>
      <c r="C1220" s="15"/>
    </row>
    <row r="1221" spans="1:3">
      <c r="A1221" s="1"/>
      <c r="B1221" s="15"/>
      <c r="C1221" s="15"/>
    </row>
    <row r="1222" spans="1:3">
      <c r="A1222" s="1"/>
      <c r="B1222" s="15"/>
      <c r="C1222" s="15"/>
    </row>
    <row r="1223" spans="1:3">
      <c r="A1223" s="1"/>
      <c r="B1223" s="15"/>
      <c r="C1223" s="15"/>
    </row>
    <row r="1224" spans="1:3">
      <c r="A1224" s="1"/>
      <c r="B1224" s="15"/>
      <c r="C1224" s="15"/>
    </row>
    <row r="1225" spans="1:3">
      <c r="A1225" s="1"/>
      <c r="B1225" s="15"/>
      <c r="C1225" s="15"/>
    </row>
    <row r="1226" spans="1:3">
      <c r="A1226" s="1"/>
      <c r="B1226" s="15"/>
      <c r="C1226" s="15"/>
    </row>
    <row r="1227" spans="1:3">
      <c r="A1227" s="1"/>
      <c r="B1227" s="15"/>
      <c r="C1227" s="15"/>
    </row>
    <row r="1228" spans="1:3">
      <c r="A1228" s="1"/>
      <c r="B1228" s="15"/>
      <c r="C1228" s="15"/>
    </row>
    <row r="1229" spans="1:3">
      <c r="A1229" s="1"/>
      <c r="B1229" s="15"/>
      <c r="C1229" s="15"/>
    </row>
    <row r="1230" spans="1:3">
      <c r="A1230" s="1"/>
      <c r="B1230" s="15"/>
      <c r="C1230" s="15"/>
    </row>
    <row r="1231" spans="1:3">
      <c r="A1231" s="1"/>
      <c r="B1231" s="15"/>
      <c r="C1231" s="15"/>
    </row>
    <row r="1232" spans="1:3">
      <c r="A1232" s="1"/>
      <c r="B1232" s="15"/>
      <c r="C1232" s="15"/>
    </row>
    <row r="1233" spans="1:3">
      <c r="A1233" s="1"/>
      <c r="B1233" s="15"/>
      <c r="C1233" s="15"/>
    </row>
    <row r="1234" spans="1:3">
      <c r="A1234" s="1"/>
      <c r="B1234" s="15"/>
      <c r="C1234" s="15"/>
    </row>
    <row r="1235" spans="1:3">
      <c r="A1235" s="1"/>
      <c r="B1235" s="15"/>
      <c r="C1235" s="15"/>
    </row>
    <row r="1236" spans="1:3">
      <c r="A1236" s="1"/>
      <c r="B1236" s="15"/>
      <c r="C1236" s="15"/>
    </row>
    <row r="1237" spans="1:3">
      <c r="A1237" s="1"/>
      <c r="B1237" s="15"/>
      <c r="C1237" s="15"/>
    </row>
    <row r="1238" spans="1:3">
      <c r="A1238" s="1"/>
      <c r="B1238" s="15"/>
      <c r="C1238" s="15"/>
    </row>
    <row r="1239" spans="1:3">
      <c r="A1239" s="1"/>
      <c r="B1239" s="15"/>
      <c r="C1239" s="15"/>
    </row>
    <row r="1240" spans="1:3">
      <c r="A1240" s="1"/>
      <c r="B1240" s="15"/>
      <c r="C1240" s="15"/>
    </row>
    <row r="1241" spans="1:3">
      <c r="A1241" s="15"/>
      <c r="B1241" s="15"/>
      <c r="C1241" s="15"/>
    </row>
    <row r="1242" spans="1:3">
      <c r="A1242" s="1"/>
      <c r="B1242" s="15"/>
      <c r="C1242" s="15"/>
    </row>
    <row r="1243" spans="1:3">
      <c r="A1243" s="1"/>
      <c r="B1243" s="15"/>
      <c r="C1243" s="15"/>
    </row>
    <row r="1244" spans="1:3">
      <c r="A1244" s="1"/>
      <c r="B1244" s="15"/>
      <c r="C1244" s="15"/>
    </row>
    <row r="1245" spans="1:3">
      <c r="A1245" s="1"/>
      <c r="B1245" s="15"/>
      <c r="C1245" s="15"/>
    </row>
    <row r="1246" spans="1:3">
      <c r="A1246" s="1"/>
      <c r="B1246" s="15"/>
      <c r="C1246" s="15"/>
    </row>
    <row r="1247" spans="1:3">
      <c r="A1247" s="1"/>
      <c r="B1247" s="15"/>
      <c r="C1247" s="15"/>
    </row>
    <row r="1248" spans="1:3">
      <c r="A1248" s="1"/>
      <c r="B1248" s="15"/>
      <c r="C1248" s="15"/>
    </row>
    <row r="1249" spans="1:3">
      <c r="A1249" s="1"/>
      <c r="B1249" s="15"/>
      <c r="C1249" s="15"/>
    </row>
    <row r="1250" spans="1:3">
      <c r="A1250" s="1"/>
      <c r="B1250" s="15"/>
      <c r="C1250" s="15"/>
    </row>
    <row r="1251" spans="1:3">
      <c r="A1251" s="1"/>
      <c r="B1251" s="15"/>
      <c r="C1251" s="15"/>
    </row>
    <row r="1252" spans="1:3">
      <c r="A1252" s="1"/>
      <c r="B1252" s="15"/>
      <c r="C1252" s="15"/>
    </row>
    <row r="1253" spans="1:3">
      <c r="A1253" s="1"/>
      <c r="B1253" s="15"/>
      <c r="C1253" s="15"/>
    </row>
    <row r="1254" spans="1:3">
      <c r="A1254" s="1"/>
      <c r="B1254" s="15"/>
      <c r="C1254" s="15"/>
    </row>
    <row r="1255" spans="1:3">
      <c r="A1255" s="1"/>
      <c r="B1255" s="15"/>
      <c r="C1255" s="15"/>
    </row>
    <row r="1256" spans="1:3">
      <c r="A1256" s="1"/>
      <c r="B1256" s="15"/>
      <c r="C1256" s="15"/>
    </row>
    <row r="1257" spans="1:3">
      <c r="A1257" s="1"/>
      <c r="B1257" s="15"/>
      <c r="C1257" s="15"/>
    </row>
    <row r="1258" spans="1:3">
      <c r="A1258" s="1"/>
      <c r="B1258" s="15"/>
      <c r="C1258" s="15"/>
    </row>
    <row r="1259" spans="1:3">
      <c r="A1259" s="1"/>
      <c r="B1259" s="15"/>
      <c r="C1259" s="15"/>
    </row>
    <row r="1260" spans="1:3">
      <c r="A1260" s="1"/>
      <c r="B1260" s="1"/>
      <c r="C1260" s="1"/>
    </row>
    <row r="1261" spans="1:3">
      <c r="A1261" s="1"/>
      <c r="B1261" s="15"/>
      <c r="C1261" s="15"/>
    </row>
    <row r="1262" spans="1:3">
      <c r="A1262" s="1"/>
      <c r="B1262" s="15"/>
      <c r="C1262" s="15"/>
    </row>
    <row r="1263" spans="1:3">
      <c r="A1263" s="1"/>
      <c r="B1263" s="15"/>
      <c r="C1263" s="15"/>
    </row>
    <row r="1264" spans="1:3">
      <c r="A1264" s="1"/>
      <c r="B1264" s="15"/>
      <c r="C1264" s="15"/>
    </row>
    <row r="1265" spans="1:3">
      <c r="A1265" s="1"/>
      <c r="B1265" s="15"/>
      <c r="C1265" s="15"/>
    </row>
    <row r="1266" spans="1:3">
      <c r="A1266" s="15"/>
      <c r="B1266" s="15"/>
      <c r="C1266" s="15"/>
    </row>
    <row r="1267" spans="1:3">
      <c r="A1267" s="1"/>
      <c r="B1267" s="15"/>
      <c r="C1267" s="15"/>
    </row>
    <row r="1268" spans="1:3">
      <c r="A1268" s="1"/>
      <c r="B1268" s="15"/>
      <c r="C1268" s="15"/>
    </row>
    <row r="1269" spans="1:3">
      <c r="A1269" s="1"/>
      <c r="B1269" s="15"/>
      <c r="C1269" s="15"/>
    </row>
    <row r="1270" spans="1:3">
      <c r="A1270" s="1"/>
      <c r="B1270" s="15"/>
      <c r="C1270" s="15"/>
    </row>
    <row r="1271" spans="1:3">
      <c r="A1271" s="1"/>
      <c r="B1271" s="15"/>
      <c r="C1271" s="15"/>
    </row>
    <row r="1272" spans="1:3">
      <c r="A1272" s="1"/>
      <c r="B1272" s="15"/>
      <c r="C1272" s="15"/>
    </row>
    <row r="1273" spans="1:3">
      <c r="A1273" s="1"/>
      <c r="B1273" s="15"/>
      <c r="C1273" s="15"/>
    </row>
    <row r="1274" spans="1:3">
      <c r="A1274" s="1"/>
      <c r="B1274" s="15"/>
      <c r="C1274" s="15"/>
    </row>
    <row r="1275" spans="1:3">
      <c r="A1275" s="1"/>
      <c r="B1275" s="15"/>
      <c r="C1275" s="15"/>
    </row>
    <row r="1276" spans="1:3">
      <c r="A1276" s="1"/>
      <c r="B1276" s="15"/>
      <c r="C1276" s="15"/>
    </row>
    <row r="1277" spans="1:3">
      <c r="A1277" s="1"/>
      <c r="B1277" s="15"/>
      <c r="C1277" s="15"/>
    </row>
    <row r="1278" spans="1:3">
      <c r="A1278" s="1"/>
      <c r="B1278" s="15"/>
      <c r="C1278" s="15"/>
    </row>
    <row r="1279" spans="1:3">
      <c r="A1279" s="1"/>
      <c r="B1279" s="15"/>
      <c r="C1279" s="15"/>
    </row>
    <row r="1280" spans="1:3">
      <c r="A1280" s="1"/>
      <c r="B1280" s="15"/>
      <c r="C1280" s="15"/>
    </row>
    <row r="1281" spans="1:3">
      <c r="A1281" s="1"/>
      <c r="B1281" s="15"/>
      <c r="C1281" s="15"/>
    </row>
    <row r="1282" spans="1:3">
      <c r="A1282" s="1"/>
      <c r="B1282" s="15"/>
      <c r="C1282" s="15"/>
    </row>
    <row r="1283" spans="1:3">
      <c r="A1283" s="1"/>
      <c r="B1283" s="15"/>
      <c r="C1283" s="15"/>
    </row>
    <row r="1284" spans="1:3">
      <c r="A1284" s="1"/>
      <c r="B1284" s="15"/>
      <c r="C1284" s="15"/>
    </row>
    <row r="1285" spans="1:3">
      <c r="A1285" s="1"/>
      <c r="B1285" s="15"/>
      <c r="C1285" s="15"/>
    </row>
    <row r="1286" spans="1:3">
      <c r="A1286" s="1"/>
      <c r="B1286" s="15"/>
      <c r="C1286" s="15"/>
    </row>
    <row r="1287" spans="1:3">
      <c r="A1287" s="1"/>
      <c r="B1287" s="15"/>
      <c r="C1287" s="15"/>
    </row>
    <row r="1288" spans="1:3">
      <c r="A1288" s="1"/>
      <c r="B1288" s="15"/>
      <c r="C1288" s="15"/>
    </row>
    <row r="1289" spans="1:3">
      <c r="A1289" s="1"/>
      <c r="B1289" s="15"/>
      <c r="C1289" s="15"/>
    </row>
    <row r="1290" spans="1:3">
      <c r="A1290" s="15"/>
      <c r="B1290" s="15"/>
      <c r="C1290" s="15"/>
    </row>
    <row r="1291" spans="1:3">
      <c r="A1291" s="1"/>
      <c r="B1291" s="15"/>
      <c r="C1291" s="15"/>
    </row>
    <row r="1292" spans="1:3">
      <c r="A1292" s="1"/>
      <c r="B1292" s="15"/>
      <c r="C1292" s="15"/>
    </row>
    <row r="1293" spans="1:3">
      <c r="A1293" s="1"/>
      <c r="B1293" s="15"/>
      <c r="C1293" s="15"/>
    </row>
    <row r="1294" spans="1:3">
      <c r="A1294" s="1"/>
      <c r="B1294" s="15"/>
      <c r="C1294" s="15"/>
    </row>
    <row r="1295" spans="1:3">
      <c r="A1295" s="1"/>
      <c r="B1295" s="15"/>
      <c r="C1295" s="15"/>
    </row>
    <row r="1296" spans="1:3">
      <c r="A1296" s="1"/>
      <c r="B1296" s="15"/>
      <c r="C1296" s="15"/>
    </row>
    <row r="1297" spans="1:3">
      <c r="A1297" s="1"/>
      <c r="B1297" s="15"/>
      <c r="C1297" s="15"/>
    </row>
    <row r="1298" spans="1:3">
      <c r="A1298" s="1"/>
      <c r="B1298" s="15"/>
      <c r="C1298" s="15"/>
    </row>
    <row r="1299" spans="1:3">
      <c r="A1299" s="1"/>
      <c r="B1299" s="15"/>
      <c r="C1299" s="15"/>
    </row>
    <row r="1300" spans="1:3">
      <c r="A1300" s="1"/>
      <c r="B1300" s="15"/>
      <c r="C1300" s="15"/>
    </row>
    <row r="1301" spans="1:3">
      <c r="A1301" s="1"/>
      <c r="B1301" s="15"/>
      <c r="C1301" s="15"/>
    </row>
    <row r="1302" spans="1:3">
      <c r="A1302" s="1"/>
      <c r="B1302" s="15"/>
      <c r="C1302" s="15"/>
    </row>
    <row r="1303" spans="1:3">
      <c r="A1303" s="1"/>
      <c r="B1303" s="15"/>
      <c r="C1303" s="15"/>
    </row>
    <row r="1304" spans="1:3">
      <c r="A1304" s="1"/>
      <c r="B1304" s="15"/>
      <c r="C1304" s="15"/>
    </row>
    <row r="1305" spans="1:3">
      <c r="A1305" s="1"/>
      <c r="B1305" s="15"/>
      <c r="C1305" s="15"/>
    </row>
    <row r="1306" spans="1:3">
      <c r="A1306" s="1"/>
      <c r="B1306" s="15"/>
      <c r="C1306" s="15"/>
    </row>
    <row r="1307" spans="1:3">
      <c r="A1307" s="1"/>
      <c r="B1307" s="15"/>
      <c r="C1307" s="15"/>
    </row>
    <row r="1308" spans="1:3">
      <c r="A1308" s="1"/>
      <c r="B1308" s="15"/>
      <c r="C1308" s="15"/>
    </row>
    <row r="1309" spans="1:3">
      <c r="A1309" s="1"/>
      <c r="B1309" s="15"/>
      <c r="C1309" s="15"/>
    </row>
    <row r="1310" spans="1:3">
      <c r="A1310" s="1"/>
      <c r="B1310" s="15"/>
      <c r="C1310" s="15"/>
    </row>
    <row r="1311" spans="1:3">
      <c r="A1311" s="1"/>
      <c r="B1311" s="15"/>
      <c r="C1311" s="15"/>
    </row>
    <row r="1312" spans="1:3">
      <c r="A1312" s="1"/>
      <c r="B1312" s="15"/>
      <c r="C1312" s="15"/>
    </row>
    <row r="1313" spans="1:3">
      <c r="A1313" s="1"/>
      <c r="B1313" s="15"/>
      <c r="C1313" s="15"/>
    </row>
    <row r="1314" spans="1:3">
      <c r="A1314" s="1"/>
      <c r="B1314" s="15"/>
      <c r="C1314" s="15"/>
    </row>
    <row r="1315" spans="1:3">
      <c r="A1315" s="1"/>
      <c r="B1315" s="15"/>
      <c r="C1315" s="15"/>
    </row>
    <row r="1316" spans="1:3">
      <c r="A1316" s="1"/>
      <c r="B1316" s="15"/>
      <c r="C1316" s="15"/>
    </row>
    <row r="1317" spans="1:3">
      <c r="A1317" s="1"/>
      <c r="B1317" s="15"/>
      <c r="C1317" s="15"/>
    </row>
    <row r="1318" spans="1:3">
      <c r="A1318" s="1"/>
      <c r="B1318" s="15"/>
      <c r="C1318" s="15"/>
    </row>
    <row r="1319" spans="1:3">
      <c r="A1319" s="1"/>
      <c r="B1319" s="15"/>
      <c r="C1319" s="15"/>
    </row>
    <row r="1320" spans="1:3">
      <c r="A1320" s="1"/>
      <c r="B1320" s="15"/>
      <c r="C1320" s="15"/>
    </row>
    <row r="1321" spans="1:3">
      <c r="A1321" s="1"/>
      <c r="B1321" s="15"/>
      <c r="C1321" s="15"/>
    </row>
    <row r="1322" spans="1:3">
      <c r="A1322" s="1"/>
      <c r="B1322" s="15"/>
      <c r="C1322" s="15"/>
    </row>
    <row r="1323" spans="1:3">
      <c r="A1323" s="1"/>
      <c r="B1323" s="15"/>
      <c r="C1323" s="15"/>
    </row>
    <row r="1324" spans="1:3">
      <c r="A1324" s="1"/>
      <c r="B1324" s="15"/>
      <c r="C1324" s="15"/>
    </row>
    <row r="1325" spans="1:3">
      <c r="A1325" s="1"/>
      <c r="B1325" s="15"/>
      <c r="C1325" s="15"/>
    </row>
    <row r="1326" spans="1:3">
      <c r="A1326" s="1"/>
      <c r="B1326" s="15"/>
      <c r="C1326" s="15"/>
    </row>
    <row r="1327" spans="1:3">
      <c r="A1327" s="1"/>
      <c r="B1327" s="15"/>
      <c r="C1327" s="15"/>
    </row>
    <row r="1328" spans="1:3">
      <c r="A1328" s="1"/>
      <c r="B1328" s="15"/>
      <c r="C1328" s="15"/>
    </row>
    <row r="1329" spans="1:3">
      <c r="A1329" s="1"/>
      <c r="B1329" s="15"/>
      <c r="C1329" s="15"/>
    </row>
    <row r="1330" spans="1:3">
      <c r="A1330" s="1"/>
      <c r="B1330" s="15"/>
      <c r="C1330" s="15"/>
    </row>
    <row r="1331" spans="1:3">
      <c r="A1331" s="1"/>
      <c r="B1331" s="15"/>
      <c r="C1331" s="15"/>
    </row>
    <row r="1332" spans="1:3">
      <c r="A1332" s="1"/>
      <c r="B1332" s="15"/>
      <c r="C1332" s="15"/>
    </row>
    <row r="1333" spans="1:3">
      <c r="A1333" s="1"/>
      <c r="B1333" s="15"/>
      <c r="C1333" s="15"/>
    </row>
    <row r="1334" spans="1:3">
      <c r="A1334" s="1"/>
      <c r="B1334" s="15"/>
      <c r="C1334" s="15"/>
    </row>
    <row r="1335" spans="1:3">
      <c r="A1335" s="1"/>
      <c r="B1335" s="15"/>
      <c r="C1335" s="15"/>
    </row>
    <row r="1336" spans="1:3">
      <c r="A1336" s="1"/>
      <c r="B1336" s="15"/>
      <c r="C1336" s="15"/>
    </row>
    <row r="1337" spans="1:3">
      <c r="A1337" s="1"/>
      <c r="B1337" s="15"/>
      <c r="C1337" s="15"/>
    </row>
    <row r="1338" spans="1:3">
      <c r="A1338" s="1"/>
      <c r="B1338" s="15"/>
      <c r="C1338" s="15"/>
    </row>
    <row r="1339" spans="1:3">
      <c r="A1339" s="1"/>
      <c r="B1339" s="15"/>
      <c r="C1339" s="15"/>
    </row>
    <row r="1340" spans="1:3">
      <c r="A1340" s="1"/>
      <c r="B1340" s="15"/>
      <c r="C1340" s="15"/>
    </row>
    <row r="1341" spans="1:3">
      <c r="A1341" s="1"/>
      <c r="B1341" s="15"/>
      <c r="C1341" s="15"/>
    </row>
    <row r="1342" spans="1:3">
      <c r="A1342" s="1"/>
      <c r="B1342" s="15"/>
      <c r="C1342" s="15"/>
    </row>
    <row r="1343" spans="1:3">
      <c r="A1343" s="1"/>
      <c r="B1343" s="15"/>
      <c r="C1343" s="15"/>
    </row>
    <row r="1344" spans="1:3">
      <c r="A1344" s="1"/>
      <c r="B1344" s="15"/>
      <c r="C1344" s="15"/>
    </row>
    <row r="1345" spans="1:3">
      <c r="A1345" s="1"/>
      <c r="B1345" s="15"/>
      <c r="C1345" s="15"/>
    </row>
    <row r="1346" spans="1:3">
      <c r="A1346" s="1"/>
      <c r="B1346" s="15"/>
      <c r="C1346" s="15"/>
    </row>
    <row r="1347" spans="1:3">
      <c r="A1347" s="1"/>
      <c r="B1347" s="15"/>
      <c r="C1347" s="15"/>
    </row>
    <row r="1348" spans="1:3">
      <c r="A1348" s="15"/>
      <c r="B1348" s="15"/>
      <c r="C1348" s="15"/>
    </row>
    <row r="1349" spans="1:3">
      <c r="A1349" s="1"/>
      <c r="B1349" s="15"/>
      <c r="C1349" s="15"/>
    </row>
    <row r="1350" spans="1:3">
      <c r="A1350" s="1"/>
      <c r="B1350" s="15"/>
      <c r="C1350" s="15"/>
    </row>
    <row r="1351" spans="1:3">
      <c r="A1351" s="1"/>
      <c r="B1351" s="15"/>
      <c r="C1351" s="15"/>
    </row>
    <row r="1352" spans="1:3">
      <c r="A1352" s="1"/>
      <c r="B1352" s="15"/>
      <c r="C1352" s="15"/>
    </row>
    <row r="1353" spans="1:3">
      <c r="A1353" s="1"/>
      <c r="B1353" s="15"/>
      <c r="C1353" s="15"/>
    </row>
    <row r="1354" spans="1:3">
      <c r="A1354" s="1"/>
      <c r="B1354" s="15"/>
      <c r="C1354" s="15"/>
    </row>
    <row r="1355" spans="1:3">
      <c r="A1355" s="1"/>
      <c r="B1355" s="15"/>
      <c r="C1355" s="15"/>
    </row>
    <row r="1356" spans="1:3">
      <c r="A1356" s="1"/>
      <c r="B1356" s="15"/>
      <c r="C1356" s="15"/>
    </row>
    <row r="1357" spans="1:3">
      <c r="A1357" s="1"/>
      <c r="B1357" s="15"/>
      <c r="C1357" s="15"/>
    </row>
    <row r="1358" spans="1:3">
      <c r="A1358" s="1"/>
      <c r="B1358" s="15"/>
      <c r="C1358" s="15"/>
    </row>
    <row r="1359" spans="1:3">
      <c r="A1359" s="1"/>
      <c r="B1359" s="15"/>
      <c r="C1359" s="15"/>
    </row>
    <row r="1360" spans="1:3">
      <c r="A1360" s="15"/>
      <c r="B1360" s="15"/>
      <c r="C1360" s="15"/>
    </row>
    <row r="1361" spans="1:3">
      <c r="A1361" s="1"/>
      <c r="B1361" s="15"/>
      <c r="C1361" s="15"/>
    </row>
    <row r="1362" spans="1:3">
      <c r="A1362" s="1"/>
      <c r="B1362" s="15"/>
      <c r="C1362" s="15"/>
    </row>
    <row r="1363" spans="1:3">
      <c r="A1363" s="1"/>
      <c r="B1363" s="15"/>
      <c r="C1363" s="15"/>
    </row>
    <row r="1364" spans="1:3">
      <c r="A1364" s="1"/>
      <c r="B1364" s="15"/>
      <c r="C1364" s="15"/>
    </row>
    <row r="1365" spans="1:3">
      <c r="A1365" s="1"/>
      <c r="B1365" s="15"/>
      <c r="C1365" s="15"/>
    </row>
    <row r="1366" spans="1:3">
      <c r="A1366" s="1"/>
      <c r="B1366" s="15"/>
      <c r="C1366" s="15"/>
    </row>
    <row r="1367" spans="1:3">
      <c r="A1367" s="1"/>
      <c r="B1367" s="15"/>
      <c r="C1367" s="15"/>
    </row>
    <row r="1368" spans="1:3">
      <c r="A1368" s="1"/>
      <c r="B1368" s="15"/>
      <c r="C1368" s="15"/>
    </row>
    <row r="1369" spans="1:3">
      <c r="A1369" s="1"/>
      <c r="B1369" s="15"/>
      <c r="C1369" s="15"/>
    </row>
    <row r="1370" spans="1:3">
      <c r="A1370" s="1"/>
      <c r="B1370" s="15"/>
      <c r="C1370" s="15"/>
    </row>
    <row r="1371" spans="1:3">
      <c r="A1371" s="1"/>
      <c r="B1371" s="15"/>
      <c r="C1371" s="15"/>
    </row>
    <row r="1372" spans="1:3">
      <c r="A1372" s="1"/>
      <c r="B1372" s="15"/>
      <c r="C1372" s="15"/>
    </row>
    <row r="1373" spans="1:3">
      <c r="A1373" s="1"/>
      <c r="B1373" s="15"/>
      <c r="C1373" s="15"/>
    </row>
    <row r="1374" spans="1:3">
      <c r="A1374" s="1"/>
      <c r="B1374" s="15"/>
      <c r="C1374" s="15"/>
    </row>
    <row r="1375" spans="1:3">
      <c r="A1375" s="1"/>
      <c r="B1375" s="15"/>
      <c r="C1375" s="15"/>
    </row>
    <row r="1376" spans="1:3">
      <c r="A1376" s="1"/>
      <c r="B1376" s="15"/>
      <c r="C1376" s="15"/>
    </row>
    <row r="1377" spans="1:3">
      <c r="A1377" s="1"/>
      <c r="B1377" s="15"/>
      <c r="C1377" s="15"/>
    </row>
    <row r="1378" spans="1:3">
      <c r="A1378" s="1"/>
      <c r="B1378" s="15"/>
      <c r="C1378" s="15"/>
    </row>
    <row r="1379" spans="1:3">
      <c r="A1379" s="1"/>
      <c r="B1379" s="15"/>
      <c r="C1379" s="15"/>
    </row>
    <row r="1380" spans="1:3">
      <c r="A1380" s="1"/>
      <c r="B1380" s="15"/>
      <c r="C1380" s="15"/>
    </row>
    <row r="1381" spans="1:3">
      <c r="A1381" s="1"/>
      <c r="B1381" s="15"/>
      <c r="C1381" s="15"/>
    </row>
    <row r="1382" spans="1:3">
      <c r="A1382" s="1"/>
      <c r="B1382" s="15"/>
      <c r="C1382" s="15"/>
    </row>
    <row r="1383" spans="1:3">
      <c r="A1383" s="1"/>
      <c r="B1383" s="15"/>
      <c r="C1383" s="15"/>
    </row>
    <row r="1384" spans="1:3">
      <c r="A1384" s="1"/>
      <c r="B1384" s="15"/>
      <c r="C1384" s="15"/>
    </row>
    <row r="1385" spans="1:3">
      <c r="A1385" s="1"/>
      <c r="B1385" s="15"/>
      <c r="C1385" s="15"/>
    </row>
    <row r="1386" spans="1:3">
      <c r="A1386" s="1"/>
      <c r="B1386" s="15"/>
      <c r="C1386" s="15"/>
    </row>
    <row r="1387" spans="1:3">
      <c r="A1387" s="1"/>
      <c r="B1387" s="15"/>
      <c r="C1387" s="15"/>
    </row>
    <row r="1388" spans="1:3">
      <c r="A1388" s="1"/>
      <c r="B1388" s="15"/>
      <c r="C1388" s="15"/>
    </row>
    <row r="1389" spans="1:3">
      <c r="A1389" s="1"/>
      <c r="B1389" s="15"/>
      <c r="C1389" s="15"/>
    </row>
    <row r="1390" spans="1:3">
      <c r="A1390" s="1"/>
      <c r="B1390" s="15"/>
      <c r="C1390" s="15"/>
    </row>
    <row r="1391" spans="1:3">
      <c r="A1391" s="1"/>
      <c r="B1391" s="15"/>
      <c r="C1391" s="15"/>
    </row>
    <row r="1392" spans="1:3">
      <c r="A1392" s="1"/>
      <c r="B1392" s="15"/>
      <c r="C1392" s="15"/>
    </row>
    <row r="1393" spans="1:3">
      <c r="A1393" s="1"/>
      <c r="B1393" s="15"/>
      <c r="C1393" s="15"/>
    </row>
    <row r="1394" spans="1:3">
      <c r="A1394" s="1"/>
      <c r="B1394" s="15"/>
      <c r="C1394" s="15"/>
    </row>
    <row r="1395" spans="1:3">
      <c r="A1395" s="1"/>
      <c r="B1395" s="15"/>
      <c r="C1395" s="15"/>
    </row>
    <row r="1396" spans="1:3">
      <c r="A1396" s="1"/>
      <c r="B1396" s="15"/>
      <c r="C1396" s="15"/>
    </row>
    <row r="1397" spans="1:3">
      <c r="A1397" s="1"/>
      <c r="B1397" s="15"/>
      <c r="C1397" s="15"/>
    </row>
    <row r="1398" spans="1:3">
      <c r="A1398" s="15"/>
      <c r="B1398" s="15"/>
      <c r="C1398" s="15"/>
    </row>
    <row r="1399" spans="1:3">
      <c r="A1399" s="1"/>
      <c r="B1399" s="15"/>
      <c r="C1399" s="15"/>
    </row>
    <row r="1400" spans="1:3">
      <c r="A1400" s="1"/>
      <c r="B1400" s="15"/>
      <c r="C1400" s="15"/>
    </row>
    <row r="1401" spans="1:3">
      <c r="A1401" s="1"/>
      <c r="B1401" s="15"/>
      <c r="C1401" s="15"/>
    </row>
    <row r="1402" spans="1:3">
      <c r="A1402" s="1"/>
      <c r="B1402" s="15"/>
      <c r="C1402" s="15"/>
    </row>
    <row r="1403" spans="1:3">
      <c r="A1403" s="1"/>
      <c r="B1403" s="15"/>
      <c r="C1403" s="15"/>
    </row>
    <row r="1404" spans="1:3">
      <c r="A1404" s="1"/>
      <c r="B1404" s="15"/>
      <c r="C1404" s="15"/>
    </row>
    <row r="1405" spans="1:3">
      <c r="A1405" s="1"/>
      <c r="B1405" s="15"/>
      <c r="C1405" s="15"/>
    </row>
    <row r="1406" spans="1:3">
      <c r="A1406" s="1"/>
      <c r="B1406" s="15"/>
      <c r="C1406" s="15"/>
    </row>
    <row r="1407" spans="1:3">
      <c r="A1407" s="1"/>
      <c r="B1407" s="15"/>
      <c r="C1407" s="15"/>
    </row>
    <row r="1408" spans="1:3">
      <c r="A1408" s="1"/>
      <c r="B1408" s="15"/>
      <c r="C1408" s="15"/>
    </row>
    <row r="1409" spans="1:3">
      <c r="A1409" s="1"/>
      <c r="B1409" s="15"/>
      <c r="C1409" s="15"/>
    </row>
    <row r="1410" spans="1:3">
      <c r="A1410" s="1"/>
      <c r="B1410" s="15"/>
      <c r="C1410" s="15"/>
    </row>
    <row r="1411" spans="1:3">
      <c r="A1411" s="1"/>
      <c r="B1411" s="15"/>
      <c r="C1411" s="15"/>
    </row>
    <row r="1412" spans="1:3">
      <c r="A1412" s="1"/>
      <c r="B1412" s="15"/>
      <c r="C1412" s="15"/>
    </row>
    <row r="1413" spans="1:3">
      <c r="A1413" s="1"/>
      <c r="B1413" s="15"/>
      <c r="C1413" s="15"/>
    </row>
    <row r="1414" spans="1:3">
      <c r="A1414" s="1"/>
      <c r="B1414" s="15"/>
      <c r="C1414" s="15"/>
    </row>
    <row r="1415" spans="1:3">
      <c r="A1415" s="1"/>
      <c r="B1415" s="15"/>
      <c r="C1415" s="15"/>
    </row>
    <row r="1416" spans="1:3">
      <c r="A1416" s="1"/>
      <c r="B1416" s="15"/>
      <c r="C1416" s="15"/>
    </row>
    <row r="1417" spans="1:3">
      <c r="A1417" s="1"/>
      <c r="B1417" s="15"/>
      <c r="C1417" s="15"/>
    </row>
    <row r="1418" spans="1:3">
      <c r="A1418" s="1"/>
      <c r="B1418" s="15"/>
      <c r="C1418" s="15"/>
    </row>
    <row r="1419" spans="1:3">
      <c r="A1419" s="1"/>
      <c r="B1419" s="15"/>
      <c r="C1419" s="15"/>
    </row>
    <row r="1420" spans="1:3">
      <c r="A1420" s="1"/>
      <c r="B1420" s="15"/>
      <c r="C1420" s="15"/>
    </row>
    <row r="1421" spans="1:3">
      <c r="A1421" s="1"/>
      <c r="B1421" s="15"/>
      <c r="C1421" s="15"/>
    </row>
    <row r="1422" spans="1:3">
      <c r="A1422" s="1"/>
      <c r="B1422" s="15"/>
      <c r="C1422" s="15"/>
    </row>
    <row r="1423" spans="1:3">
      <c r="A1423" s="1"/>
      <c r="B1423" s="15"/>
      <c r="C1423" s="15"/>
    </row>
    <row r="1424" spans="1:3">
      <c r="A1424" s="1"/>
      <c r="B1424" s="15"/>
      <c r="C1424" s="15"/>
    </row>
    <row r="1425" spans="1:3">
      <c r="A1425" s="1"/>
      <c r="B1425" s="15"/>
      <c r="C1425" s="15"/>
    </row>
    <row r="1426" spans="1:3">
      <c r="A1426" s="1"/>
      <c r="B1426" s="15"/>
      <c r="C1426" s="15"/>
    </row>
    <row r="1427" spans="1:3">
      <c r="A1427" s="1"/>
      <c r="B1427" s="15"/>
      <c r="C1427" s="15"/>
    </row>
    <row r="1428" spans="1:3">
      <c r="A1428" s="1"/>
      <c r="B1428" s="15"/>
      <c r="C1428" s="15"/>
    </row>
    <row r="1429" spans="1:3">
      <c r="A1429" s="1"/>
      <c r="B1429" s="15"/>
      <c r="C1429" s="15"/>
    </row>
    <row r="1430" spans="1:3">
      <c r="A1430" s="1"/>
      <c r="B1430" s="15"/>
      <c r="C1430" s="15"/>
    </row>
    <row r="1431" spans="1:3">
      <c r="A1431" s="1"/>
      <c r="B1431" s="15"/>
      <c r="C1431" s="15"/>
    </row>
    <row r="1432" spans="1:3">
      <c r="A1432" s="1"/>
      <c r="B1432" s="15"/>
      <c r="C1432" s="15"/>
    </row>
    <row r="1433" spans="1:3">
      <c r="A1433" s="1"/>
      <c r="B1433" s="15"/>
      <c r="C1433" s="15"/>
    </row>
    <row r="1434" spans="1:3">
      <c r="A1434" s="1"/>
      <c r="B1434" s="15"/>
      <c r="C1434" s="15"/>
    </row>
    <row r="1435" spans="1:3">
      <c r="A1435" s="1"/>
      <c r="B1435" s="15"/>
      <c r="C1435" s="15"/>
    </row>
    <row r="1436" spans="1:3">
      <c r="A1436" s="1"/>
      <c r="B1436" s="15"/>
      <c r="C1436" s="15"/>
    </row>
    <row r="1437" spans="1:3">
      <c r="A1437" s="1"/>
      <c r="B1437" s="15"/>
      <c r="C1437" s="15"/>
    </row>
    <row r="1438" spans="1:3">
      <c r="A1438" s="1"/>
      <c r="B1438" s="15"/>
      <c r="C1438" s="15"/>
    </row>
    <row r="1439" spans="1:3">
      <c r="A1439" s="1"/>
      <c r="B1439" s="15"/>
      <c r="C1439" s="15"/>
    </row>
    <row r="1440" spans="1:3">
      <c r="A1440" s="1"/>
      <c r="B1440" s="15"/>
      <c r="C1440" s="15"/>
    </row>
    <row r="1441" spans="1:3">
      <c r="A1441" s="1"/>
      <c r="B1441" s="15"/>
      <c r="C1441" s="15"/>
    </row>
    <row r="1442" spans="1:3">
      <c r="A1442" s="1"/>
      <c r="B1442" s="15"/>
      <c r="C1442" s="15"/>
    </row>
    <row r="1443" spans="1:3">
      <c r="A1443" s="1"/>
      <c r="B1443" s="15"/>
      <c r="C1443" s="15"/>
    </row>
    <row r="1444" spans="1:3">
      <c r="A1444" s="1"/>
      <c r="B1444" s="15"/>
      <c r="C1444" s="15"/>
    </row>
    <row r="1445" spans="1:3">
      <c r="A1445" s="1"/>
      <c r="B1445" s="15"/>
      <c r="C1445" s="15"/>
    </row>
    <row r="1446" spans="1:3">
      <c r="A1446" s="1"/>
      <c r="B1446" s="15"/>
      <c r="C1446" s="15"/>
    </row>
    <row r="1447" spans="1:3">
      <c r="A1447" s="1"/>
      <c r="B1447" s="15"/>
      <c r="C1447" s="15"/>
    </row>
    <row r="1448" spans="1:3">
      <c r="A1448" s="1"/>
      <c r="B1448" s="15"/>
      <c r="C1448" s="15"/>
    </row>
    <row r="1449" spans="1:3">
      <c r="A1449" s="1"/>
      <c r="B1449" s="15"/>
      <c r="C1449" s="15"/>
    </row>
    <row r="1450" spans="1:3">
      <c r="A1450" s="1"/>
      <c r="B1450" s="15"/>
      <c r="C1450" s="15"/>
    </row>
    <row r="1451" spans="1:3">
      <c r="A1451" s="1"/>
      <c r="B1451" s="15"/>
      <c r="C1451" s="15"/>
    </row>
    <row r="1452" spans="1:3">
      <c r="A1452" s="1"/>
      <c r="B1452" s="15"/>
      <c r="C1452" s="15"/>
    </row>
    <row r="1453" spans="1:3">
      <c r="A1453" s="1"/>
      <c r="B1453" s="15"/>
      <c r="C1453" s="15"/>
    </row>
    <row r="1454" spans="1:3">
      <c r="A1454" s="1"/>
      <c r="B1454" s="15"/>
      <c r="C1454" s="15"/>
    </row>
    <row r="1455" spans="1:3">
      <c r="A1455" s="1"/>
      <c r="B1455" s="15"/>
      <c r="C1455" s="15"/>
    </row>
    <row r="1456" spans="1:3">
      <c r="A1456" s="1"/>
      <c r="B1456" s="15"/>
      <c r="C1456" s="15"/>
    </row>
    <row r="1457" spans="1:3">
      <c r="A1457" s="1"/>
      <c r="B1457" s="15"/>
      <c r="C1457" s="15"/>
    </row>
    <row r="1458" spans="1:3">
      <c r="A1458" s="1"/>
      <c r="B1458" s="15"/>
      <c r="C1458" s="15"/>
    </row>
    <row r="1459" spans="1:3">
      <c r="A1459" s="1"/>
      <c r="B1459" s="15"/>
      <c r="C1459" s="15"/>
    </row>
    <row r="1460" spans="1:3">
      <c r="A1460" s="1"/>
      <c r="B1460" s="1"/>
      <c r="C1460" s="1"/>
    </row>
    <row r="1461" spans="1:3">
      <c r="A1461" s="1"/>
      <c r="B1461" s="15"/>
      <c r="C1461" s="15"/>
    </row>
    <row r="1462" spans="1:3">
      <c r="A1462" s="1"/>
      <c r="B1462" s="15"/>
      <c r="C1462" s="15"/>
    </row>
    <row r="1463" spans="1:3">
      <c r="A1463" s="1"/>
      <c r="B1463" s="15"/>
      <c r="C1463" s="15"/>
    </row>
    <row r="1464" spans="1:3">
      <c r="A1464" s="1"/>
      <c r="B1464" s="15"/>
      <c r="C1464" s="15"/>
    </row>
    <row r="1465" spans="1:3">
      <c r="A1465" s="1"/>
      <c r="B1465" s="15"/>
      <c r="C1465" s="15"/>
    </row>
    <row r="1466" spans="1:3">
      <c r="A1466" s="1"/>
      <c r="B1466" s="15"/>
      <c r="C1466" s="15"/>
    </row>
    <row r="1467" spans="1:3">
      <c r="A1467" s="1"/>
      <c r="B1467" s="15"/>
      <c r="C1467" s="15"/>
    </row>
    <row r="1468" spans="1:3">
      <c r="A1468" s="1"/>
      <c r="B1468" s="15"/>
      <c r="C1468" s="15"/>
    </row>
    <row r="1469" spans="1:3">
      <c r="A1469" s="1"/>
      <c r="B1469" s="15"/>
      <c r="C1469" s="15"/>
    </row>
    <row r="1470" spans="1:3">
      <c r="A1470" s="1"/>
      <c r="B1470" s="15"/>
      <c r="C1470" s="15"/>
    </row>
    <row r="1471" spans="1:3">
      <c r="A1471" s="1"/>
      <c r="B1471" s="15"/>
      <c r="C1471" s="15"/>
    </row>
    <row r="1472" spans="1:3">
      <c r="A1472" s="1"/>
      <c r="B1472" s="15"/>
      <c r="C1472" s="15"/>
    </row>
    <row r="1473" spans="1:3">
      <c r="A1473" s="1"/>
      <c r="B1473" s="15"/>
      <c r="C1473" s="15"/>
    </row>
    <row r="1474" spans="1:3">
      <c r="A1474" s="1"/>
      <c r="B1474" s="15"/>
      <c r="C1474" s="15"/>
    </row>
    <row r="1475" spans="1:3">
      <c r="A1475" s="1"/>
      <c r="B1475" s="15"/>
      <c r="C1475" s="15"/>
    </row>
    <row r="1476" spans="1:3">
      <c r="A1476" s="1"/>
      <c r="B1476" s="15"/>
      <c r="C1476" s="15"/>
    </row>
    <row r="1477" spans="1:3">
      <c r="A1477" s="1"/>
      <c r="B1477" s="15"/>
      <c r="C1477" s="15"/>
    </row>
    <row r="1478" spans="1:3">
      <c r="A1478" s="1"/>
      <c r="B1478" s="15"/>
      <c r="C1478" s="15"/>
    </row>
    <row r="1479" spans="1:3">
      <c r="A1479" s="1"/>
      <c r="B1479" s="15"/>
      <c r="C1479" s="15"/>
    </row>
    <row r="1480" spans="1:3">
      <c r="A1480" s="1"/>
      <c r="B1480" s="15"/>
      <c r="C1480" s="15"/>
    </row>
    <row r="1481" spans="1:3">
      <c r="A1481" s="1"/>
      <c r="B1481" s="15"/>
      <c r="C1481" s="15"/>
    </row>
    <row r="1482" spans="1:3">
      <c r="A1482" s="1"/>
      <c r="B1482" s="15"/>
      <c r="C1482" s="15"/>
    </row>
    <row r="1483" spans="1:3">
      <c r="A1483" s="1"/>
      <c r="B1483" s="15"/>
      <c r="C1483" s="15"/>
    </row>
    <row r="1484" spans="1:3">
      <c r="A1484" s="1"/>
      <c r="B1484" s="15"/>
      <c r="C1484" s="15"/>
    </row>
    <row r="1485" spans="1:3">
      <c r="A1485" s="1"/>
      <c r="B1485" s="15"/>
      <c r="C1485" s="15"/>
    </row>
    <row r="1486" spans="1:3">
      <c r="A1486" s="1"/>
      <c r="B1486" s="15"/>
      <c r="C1486" s="15"/>
    </row>
    <row r="1487" spans="1:3">
      <c r="A1487" s="1"/>
      <c r="B1487" s="15"/>
      <c r="C1487" s="15"/>
    </row>
    <row r="1488" spans="1:3">
      <c r="A1488" s="1"/>
      <c r="B1488" s="15"/>
      <c r="C1488" s="15"/>
    </row>
    <row r="1489" spans="1:3">
      <c r="A1489" s="1"/>
      <c r="B1489" s="15"/>
      <c r="C1489" s="15"/>
    </row>
    <row r="1490" spans="1:3">
      <c r="A1490" s="1"/>
      <c r="B1490" s="15"/>
      <c r="C1490" s="15"/>
    </row>
    <row r="1491" spans="1:3">
      <c r="A1491" s="1"/>
      <c r="B1491" s="15"/>
      <c r="C1491" s="15"/>
    </row>
    <row r="1492" spans="1:3">
      <c r="A1492" s="1"/>
      <c r="B1492" s="15"/>
      <c r="C1492" s="15"/>
    </row>
    <row r="1493" spans="1:3">
      <c r="A1493" s="1"/>
      <c r="B1493" s="15"/>
      <c r="C1493" s="15"/>
    </row>
    <row r="1494" spans="1:3">
      <c r="A1494" s="1"/>
      <c r="B1494" s="15"/>
      <c r="C1494" s="15"/>
    </row>
    <row r="1495" spans="1:3">
      <c r="A1495" s="1"/>
      <c r="B1495" s="15"/>
      <c r="C1495" s="15"/>
    </row>
    <row r="1496" spans="1:3">
      <c r="A1496" s="1"/>
      <c r="B1496" s="15"/>
      <c r="C1496" s="15"/>
    </row>
    <row r="1497" spans="1:3">
      <c r="A1497" s="1"/>
      <c r="B1497" s="15"/>
      <c r="C1497" s="15"/>
    </row>
    <row r="1498" spans="1:3">
      <c r="A1498" s="1"/>
      <c r="B1498" s="15"/>
      <c r="C1498" s="15"/>
    </row>
    <row r="1499" spans="1:3">
      <c r="A1499" s="1"/>
      <c r="B1499" s="15"/>
      <c r="C1499" s="15"/>
    </row>
    <row r="1500" spans="1:3">
      <c r="A1500" s="1"/>
      <c r="B1500" s="15"/>
      <c r="C1500" s="15"/>
    </row>
    <row r="1501" spans="1:3">
      <c r="A1501" s="1"/>
      <c r="B1501" s="15"/>
      <c r="C1501" s="15"/>
    </row>
    <row r="1502" spans="1:3">
      <c r="A1502" s="1"/>
      <c r="B1502" s="15"/>
      <c r="C1502" s="15"/>
    </row>
    <row r="1503" spans="1:3">
      <c r="A1503" s="1"/>
      <c r="B1503" s="15"/>
      <c r="C1503" s="15"/>
    </row>
    <row r="1504" spans="1:3">
      <c r="A1504" s="1"/>
      <c r="B1504" s="15"/>
      <c r="C1504" s="15"/>
    </row>
    <row r="1505" spans="1:3">
      <c r="A1505" s="15"/>
      <c r="B1505" s="15"/>
      <c r="C1505" s="15"/>
    </row>
    <row r="1506" spans="1:3">
      <c r="A1506" s="1"/>
      <c r="B1506" s="15"/>
      <c r="C1506" s="15"/>
    </row>
    <row r="1507" spans="1:3">
      <c r="A1507" s="1"/>
      <c r="B1507" s="15"/>
      <c r="C1507" s="15"/>
    </row>
    <row r="1508" spans="1:3">
      <c r="A1508" s="1"/>
      <c r="B1508" s="15"/>
      <c r="C1508" s="15"/>
    </row>
    <row r="1509" spans="1:3">
      <c r="A1509" s="1"/>
      <c r="B1509" s="15"/>
      <c r="C1509" s="15"/>
    </row>
    <row r="1510" spans="1:3">
      <c r="A1510" s="1"/>
      <c r="B1510" s="15"/>
      <c r="C1510" s="15"/>
    </row>
    <row r="1511" spans="1:3">
      <c r="A1511" s="1"/>
      <c r="B1511" s="15"/>
      <c r="C1511" s="15"/>
    </row>
    <row r="1512" spans="1:3">
      <c r="A1512" s="1"/>
      <c r="B1512" s="15"/>
      <c r="C1512" s="15"/>
    </row>
    <row r="1513" spans="1:3">
      <c r="A1513" s="1"/>
      <c r="B1513" s="15"/>
      <c r="C1513" s="15"/>
    </row>
    <row r="1514" spans="1:3">
      <c r="A1514" s="1"/>
      <c r="B1514" s="15"/>
      <c r="C1514" s="15"/>
    </row>
    <row r="1515" spans="1:3">
      <c r="A1515" s="1"/>
      <c r="B1515" s="15"/>
      <c r="C1515" s="15"/>
    </row>
    <row r="1516" spans="1:3">
      <c r="A1516" s="1"/>
      <c r="B1516" s="15"/>
      <c r="C1516" s="15"/>
    </row>
    <row r="1517" spans="1:3">
      <c r="A1517" s="1"/>
      <c r="B1517" s="15"/>
      <c r="C1517" s="15"/>
    </row>
    <row r="1518" spans="1:3">
      <c r="A1518" s="1"/>
      <c r="B1518" s="15"/>
      <c r="C1518" s="15"/>
    </row>
    <row r="1519" spans="1:3">
      <c r="A1519" s="1"/>
      <c r="B1519" s="15"/>
      <c r="C1519" s="15"/>
    </row>
    <row r="1520" spans="1:3">
      <c r="A1520" s="1"/>
      <c r="B1520" s="15"/>
      <c r="C1520" s="15"/>
    </row>
    <row r="1521" spans="1:3">
      <c r="A1521" s="15"/>
      <c r="B1521" s="15"/>
      <c r="C1521" s="15"/>
    </row>
    <row r="1522" spans="1:3">
      <c r="A1522" s="1"/>
      <c r="B1522" s="15"/>
      <c r="C1522" s="15"/>
    </row>
    <row r="1523" spans="1:3">
      <c r="A1523" s="1"/>
      <c r="B1523" s="15"/>
      <c r="C1523" s="15"/>
    </row>
    <row r="1524" spans="1:3">
      <c r="A1524" s="1"/>
      <c r="B1524" s="15"/>
      <c r="C1524" s="15"/>
    </row>
    <row r="1525" spans="1:3">
      <c r="A1525" s="1"/>
      <c r="B1525" s="15"/>
      <c r="C1525" s="15"/>
    </row>
    <row r="1526" spans="1:3">
      <c r="A1526" s="1"/>
      <c r="B1526" s="15"/>
      <c r="C1526" s="15"/>
    </row>
    <row r="1527" spans="1:3">
      <c r="A1527" s="1"/>
      <c r="B1527" s="15"/>
      <c r="C1527" s="15"/>
    </row>
    <row r="1528" spans="1:3">
      <c r="A1528" s="1"/>
      <c r="B1528" s="15"/>
      <c r="C1528" s="15"/>
    </row>
    <row r="1529" spans="1:3">
      <c r="A1529" s="1"/>
      <c r="B1529" s="15"/>
      <c r="C1529" s="15"/>
    </row>
    <row r="1530" spans="1:3">
      <c r="A1530" s="1"/>
      <c r="B1530" s="15"/>
      <c r="C1530" s="15"/>
    </row>
    <row r="1531" spans="1:3">
      <c r="A1531" s="1"/>
      <c r="B1531" s="15"/>
      <c r="C1531" s="15"/>
    </row>
    <row r="1532" spans="1:3">
      <c r="A1532" s="1"/>
      <c r="B1532" s="15"/>
      <c r="C1532" s="15"/>
    </row>
    <row r="1533" spans="1:3">
      <c r="A1533" s="1"/>
      <c r="B1533" s="15"/>
      <c r="C1533" s="15"/>
    </row>
    <row r="1534" spans="1:3">
      <c r="A1534" s="1"/>
      <c r="B1534" s="15"/>
      <c r="C1534" s="15"/>
    </row>
    <row r="1535" spans="1:3">
      <c r="A1535" s="1"/>
      <c r="B1535" s="15"/>
      <c r="C1535" s="15"/>
    </row>
    <row r="1536" spans="1:3">
      <c r="A1536" s="1"/>
      <c r="B1536" s="15"/>
      <c r="C1536" s="15"/>
    </row>
    <row r="1537" spans="1:3">
      <c r="A1537" s="1"/>
      <c r="B1537" s="15"/>
      <c r="C1537" s="15"/>
    </row>
    <row r="1538" spans="1:3">
      <c r="A1538" s="1"/>
      <c r="B1538" s="15"/>
      <c r="C1538" s="15"/>
    </row>
    <row r="1539" spans="1:3">
      <c r="A1539" s="1"/>
      <c r="B1539" s="15"/>
      <c r="C1539" s="15"/>
    </row>
    <row r="1540" spans="1:3">
      <c r="A1540" s="1"/>
      <c r="B1540" s="15"/>
      <c r="C1540" s="15"/>
    </row>
    <row r="1541" spans="1:3">
      <c r="A1541" s="1"/>
      <c r="B1541" s="15"/>
      <c r="C1541" s="15"/>
    </row>
    <row r="1542" spans="1:3">
      <c r="A1542" s="1"/>
      <c r="B1542" s="15"/>
      <c r="C1542" s="15"/>
    </row>
    <row r="1543" spans="1:3">
      <c r="A1543" s="1"/>
      <c r="B1543" s="15"/>
      <c r="C1543" s="15"/>
    </row>
    <row r="1544" spans="1:3">
      <c r="A1544" s="1"/>
      <c r="B1544" s="15"/>
      <c r="C1544" s="15"/>
    </row>
    <row r="1545" spans="1:3">
      <c r="A1545" s="1"/>
      <c r="B1545" s="15"/>
      <c r="C1545" s="15"/>
    </row>
    <row r="1546" spans="1:3">
      <c r="A1546" s="1"/>
      <c r="B1546" s="15"/>
      <c r="C1546" s="15"/>
    </row>
    <row r="1547" spans="1:3">
      <c r="A1547" s="1"/>
      <c r="B1547" s="15"/>
      <c r="C1547" s="15"/>
    </row>
    <row r="1548" spans="1:3">
      <c r="A1548" s="1"/>
      <c r="B1548" s="15"/>
      <c r="C1548" s="15"/>
    </row>
    <row r="1549" spans="1:3">
      <c r="A1549" s="1"/>
      <c r="B1549" s="15"/>
      <c r="C1549" s="15"/>
    </row>
    <row r="1550" spans="1:3">
      <c r="A1550" s="1"/>
      <c r="B1550" s="15"/>
      <c r="C1550" s="15"/>
    </row>
    <row r="1551" spans="1:3">
      <c r="A1551" s="1"/>
      <c r="B1551" s="15"/>
      <c r="C1551" s="15"/>
    </row>
    <row r="1552" spans="1:3">
      <c r="A1552" s="1"/>
      <c r="B1552" s="15"/>
      <c r="C1552" s="15"/>
    </row>
    <row r="1553" spans="1:3">
      <c r="A1553" s="1"/>
      <c r="B1553" s="15"/>
      <c r="C1553" s="15"/>
    </row>
    <row r="1554" spans="1:3">
      <c r="A1554" s="1"/>
      <c r="B1554" s="15"/>
      <c r="C1554" s="15"/>
    </row>
    <row r="1555" spans="1:3">
      <c r="A1555" s="1"/>
      <c r="B1555" s="15"/>
      <c r="C1555" s="15"/>
    </row>
    <row r="1556" spans="1:3">
      <c r="A1556" s="1"/>
      <c r="B1556" s="15"/>
      <c r="C1556" s="15"/>
    </row>
    <row r="1557" spans="1:3">
      <c r="A1557" s="1"/>
      <c r="B1557" s="15"/>
      <c r="C1557" s="15"/>
    </row>
    <row r="1558" spans="1:3">
      <c r="A1558" s="1"/>
      <c r="B1558" s="15"/>
      <c r="C1558" s="15"/>
    </row>
    <row r="1559" spans="1:3">
      <c r="A1559" s="1"/>
      <c r="B1559" s="15"/>
      <c r="C1559" s="15"/>
    </row>
    <row r="1560" spans="1:3">
      <c r="A1560" s="1"/>
      <c r="B1560" s="15"/>
      <c r="C1560" s="15"/>
    </row>
    <row r="1561" spans="1:3">
      <c r="A1561" s="1"/>
      <c r="B1561" s="15"/>
      <c r="C1561" s="15"/>
    </row>
    <row r="1562" spans="1:3">
      <c r="A1562" s="1"/>
      <c r="B1562" s="15"/>
      <c r="C1562" s="15"/>
    </row>
    <row r="1563" spans="1:3">
      <c r="A1563" s="1"/>
      <c r="B1563" s="15"/>
      <c r="C1563" s="15"/>
    </row>
    <row r="1564" spans="1:3">
      <c r="A1564" s="1"/>
      <c r="B1564" s="15"/>
      <c r="C1564" s="15"/>
    </row>
    <row r="1565" spans="1:3">
      <c r="A1565" s="1"/>
      <c r="B1565" s="15"/>
      <c r="C1565" s="15"/>
    </row>
    <row r="1566" spans="1:3">
      <c r="A1566" s="1"/>
      <c r="B1566" s="15"/>
      <c r="C1566" s="15"/>
    </row>
    <row r="1567" spans="1:3">
      <c r="A1567" s="1"/>
      <c r="B1567" s="15"/>
      <c r="C1567" s="15"/>
    </row>
    <row r="1568" spans="1:3">
      <c r="A1568" s="1"/>
      <c r="B1568" s="15"/>
      <c r="C1568" s="15"/>
    </row>
    <row r="1569" spans="1:3">
      <c r="A1569" s="1"/>
      <c r="B1569" s="15"/>
      <c r="C1569" s="15"/>
    </row>
    <row r="1570" spans="1:3">
      <c r="A1570" s="1"/>
      <c r="B1570" s="15"/>
      <c r="C1570" s="15"/>
    </row>
    <row r="1571" spans="1:3">
      <c r="A1571" s="1"/>
      <c r="B1571" s="15"/>
      <c r="C1571" s="15"/>
    </row>
    <row r="1572" spans="1:3">
      <c r="A1572" s="1"/>
      <c r="B1572" s="15"/>
      <c r="C1572" s="15"/>
    </row>
    <row r="1573" spans="1:3">
      <c r="A1573" s="1"/>
      <c r="B1573" s="15"/>
      <c r="C1573" s="15"/>
    </row>
    <row r="1574" spans="1:3">
      <c r="A1574" s="1"/>
      <c r="B1574" s="15"/>
      <c r="C1574" s="15"/>
    </row>
    <row r="1575" spans="1:3">
      <c r="A1575" s="1"/>
      <c r="B1575" s="15"/>
      <c r="C1575" s="15"/>
    </row>
    <row r="1576" spans="1:3">
      <c r="A1576" s="1"/>
      <c r="B1576" s="15"/>
      <c r="C1576" s="15"/>
    </row>
    <row r="1577" spans="1:3">
      <c r="A1577" s="1"/>
      <c r="B1577" s="15"/>
      <c r="C1577" s="15"/>
    </row>
    <row r="1578" spans="1:3">
      <c r="A1578" s="1"/>
      <c r="B1578" s="15"/>
      <c r="C1578" s="15"/>
    </row>
    <row r="1579" spans="1:3">
      <c r="A1579" s="1"/>
      <c r="B1579" s="15"/>
      <c r="C1579" s="15"/>
    </row>
    <row r="1580" spans="1:3">
      <c r="A1580" s="1"/>
      <c r="B1580" s="15"/>
      <c r="C1580" s="15"/>
    </row>
    <row r="1581" spans="1:3">
      <c r="A1581" s="1"/>
      <c r="B1581" s="15"/>
      <c r="C1581" s="15"/>
    </row>
    <row r="1582" spans="1:3">
      <c r="A1582" s="1"/>
      <c r="B1582" s="15"/>
      <c r="C1582" s="15"/>
    </row>
    <row r="1583" spans="1:3">
      <c r="A1583" s="1"/>
      <c r="B1583" s="15"/>
      <c r="C1583" s="15"/>
    </row>
    <row r="1584" spans="1:3">
      <c r="A1584" s="1"/>
      <c r="B1584" s="15"/>
      <c r="C1584" s="15"/>
    </row>
    <row r="1585" spans="1:3">
      <c r="A1585" s="1"/>
      <c r="B1585" s="15"/>
      <c r="C1585" s="15"/>
    </row>
    <row r="1586" spans="1:3">
      <c r="A1586" s="1"/>
      <c r="B1586" s="15"/>
      <c r="C1586" s="15"/>
    </row>
    <row r="1587" spans="1:3">
      <c r="A1587" s="1"/>
      <c r="B1587" s="15"/>
      <c r="C1587" s="15"/>
    </row>
    <row r="1588" spans="1:3">
      <c r="A1588" s="1"/>
      <c r="B1588" s="15"/>
      <c r="C1588" s="15"/>
    </row>
    <row r="1589" spans="1:3">
      <c r="A1589" s="1"/>
      <c r="B1589" s="15"/>
      <c r="C1589" s="15"/>
    </row>
    <row r="1590" spans="1:3">
      <c r="A1590" s="1"/>
      <c r="B1590" s="15"/>
      <c r="C1590" s="15"/>
    </row>
    <row r="1591" spans="1:3">
      <c r="A1591" s="1"/>
      <c r="B1591" s="15"/>
      <c r="C1591" s="15"/>
    </row>
    <row r="1592" spans="1:3">
      <c r="A1592" s="1"/>
      <c r="B1592" s="15"/>
      <c r="C1592" s="15"/>
    </row>
    <row r="1593" spans="1:3">
      <c r="A1593" s="1"/>
      <c r="B1593" s="15"/>
      <c r="C1593" s="15"/>
    </row>
    <row r="1594" spans="1:3">
      <c r="A1594" s="1"/>
      <c r="B1594" s="15"/>
      <c r="C1594" s="15"/>
    </row>
    <row r="1595" spans="1:3">
      <c r="A1595" s="1"/>
      <c r="B1595" s="15"/>
      <c r="C1595" s="15"/>
    </row>
    <row r="1596" spans="1:3">
      <c r="A1596" s="1"/>
      <c r="B1596" s="15"/>
      <c r="C1596" s="15"/>
    </row>
    <row r="1597" spans="1:3">
      <c r="A1597" s="1"/>
      <c r="B1597" s="15"/>
      <c r="C1597" s="15"/>
    </row>
    <row r="1598" spans="1:3">
      <c r="A1598" s="1"/>
      <c r="B1598" s="15"/>
      <c r="C1598" s="15"/>
    </row>
    <row r="1599" spans="1:3">
      <c r="A1599" s="1"/>
      <c r="B1599" s="15"/>
      <c r="C1599" s="15"/>
    </row>
    <row r="1600" spans="1:3">
      <c r="A1600" s="1"/>
      <c r="B1600" s="15"/>
      <c r="C1600" s="15"/>
    </row>
    <row r="1601" spans="1:3">
      <c r="A1601" s="1"/>
      <c r="B1601" s="15"/>
      <c r="C1601" s="15"/>
    </row>
    <row r="1602" spans="1:3">
      <c r="A1602" s="1"/>
      <c r="B1602" s="15"/>
      <c r="C1602" s="15"/>
    </row>
    <row r="1603" spans="1:3">
      <c r="A1603" s="1"/>
      <c r="B1603" s="15"/>
      <c r="C1603" s="15"/>
    </row>
    <row r="1604" spans="1:3">
      <c r="A1604" s="1"/>
      <c r="B1604" s="15"/>
      <c r="C1604" s="15"/>
    </row>
    <row r="1605" spans="1:3">
      <c r="A1605" s="1"/>
      <c r="B1605" s="15"/>
      <c r="C1605" s="15"/>
    </row>
    <row r="1606" spans="1:3">
      <c r="A1606" s="1"/>
      <c r="B1606" s="15"/>
      <c r="C1606" s="15"/>
    </row>
    <row r="1607" spans="1:3">
      <c r="A1607" s="1"/>
      <c r="B1607" s="15"/>
      <c r="C1607" s="15"/>
    </row>
    <row r="1608" spans="1:3">
      <c r="A1608" s="1"/>
      <c r="B1608" s="15"/>
      <c r="C1608" s="15"/>
    </row>
    <row r="1609" spans="1:3">
      <c r="A1609" s="1"/>
      <c r="B1609" s="15"/>
      <c r="C1609" s="15"/>
    </row>
    <row r="1610" spans="1:3">
      <c r="A1610" s="1"/>
      <c r="B1610" s="15"/>
      <c r="C1610" s="15"/>
    </row>
    <row r="1611" spans="1:3">
      <c r="A1611" s="1"/>
      <c r="B1611" s="15"/>
      <c r="C1611" s="15"/>
    </row>
    <row r="1612" spans="1:3">
      <c r="A1612" s="1"/>
      <c r="B1612" s="15"/>
      <c r="C1612" s="15"/>
    </row>
    <row r="1613" spans="1:3">
      <c r="A1613" s="1"/>
      <c r="B1613" s="15"/>
      <c r="C1613" s="15"/>
    </row>
    <row r="1614" spans="1:3">
      <c r="A1614" s="1"/>
      <c r="B1614" s="15"/>
      <c r="C1614" s="15"/>
    </row>
    <row r="1615" spans="1:3">
      <c r="A1615" s="1"/>
      <c r="B1615" s="15"/>
      <c r="C1615" s="15"/>
    </row>
    <row r="1616" spans="1:3">
      <c r="A1616" s="1"/>
      <c r="B1616" s="15"/>
      <c r="C1616" s="15"/>
    </row>
    <row r="1617" spans="1:3">
      <c r="A1617" s="1"/>
      <c r="B1617" s="15"/>
      <c r="C1617" s="15"/>
    </row>
    <row r="1618" spans="1:3">
      <c r="A1618" s="1"/>
      <c r="B1618" s="15"/>
      <c r="C1618" s="15"/>
    </row>
    <row r="1619" spans="1:3">
      <c r="A1619" s="1"/>
      <c r="B1619" s="15"/>
      <c r="C1619" s="15"/>
    </row>
    <row r="1620" spans="1:3">
      <c r="A1620" s="1"/>
      <c r="B1620" s="15"/>
      <c r="C1620" s="15"/>
    </row>
    <row r="1621" spans="1:3">
      <c r="A1621" s="1"/>
      <c r="B1621" s="15"/>
      <c r="C1621" s="15"/>
    </row>
    <row r="1622" spans="1:3">
      <c r="A1622" s="1"/>
      <c r="B1622" s="15"/>
      <c r="C1622" s="15"/>
    </row>
    <row r="1623" spans="1:3">
      <c r="A1623" s="1"/>
      <c r="B1623" s="15"/>
      <c r="C1623" s="15"/>
    </row>
    <row r="1624" spans="1:3">
      <c r="A1624" s="1"/>
      <c r="B1624" s="15"/>
      <c r="C1624" s="15"/>
    </row>
    <row r="1625" spans="1:3">
      <c r="A1625" s="1"/>
      <c r="B1625" s="15"/>
      <c r="C1625" s="15"/>
    </row>
    <row r="1626" spans="1:3">
      <c r="A1626" s="1"/>
      <c r="B1626" s="15"/>
      <c r="C1626" s="15"/>
    </row>
    <row r="1627" spans="1:3">
      <c r="A1627" s="1"/>
      <c r="B1627" s="15"/>
      <c r="C1627" s="15"/>
    </row>
    <row r="1628" spans="1:3">
      <c r="A1628" s="1"/>
      <c r="B1628" s="15"/>
      <c r="C1628" s="15"/>
    </row>
    <row r="1629" spans="1:3">
      <c r="A1629" s="1"/>
      <c r="B1629" s="15"/>
      <c r="C1629" s="15"/>
    </row>
    <row r="1630" spans="1:3">
      <c r="A1630" s="1"/>
      <c r="B1630" s="15"/>
      <c r="C1630" s="15"/>
    </row>
    <row r="1631" spans="1:3">
      <c r="A1631" s="1"/>
      <c r="B1631" s="15"/>
      <c r="C1631" s="15"/>
    </row>
    <row r="1632" spans="1:3">
      <c r="A1632" s="1"/>
      <c r="B1632" s="15"/>
      <c r="C1632" s="15"/>
    </row>
    <row r="1633" spans="1:3">
      <c r="A1633" s="1"/>
      <c r="B1633" s="15"/>
      <c r="C1633" s="15"/>
    </row>
    <row r="1634" spans="1:3">
      <c r="A1634" s="1"/>
      <c r="B1634" s="15"/>
      <c r="C1634" s="15"/>
    </row>
    <row r="1635" spans="1:3">
      <c r="A1635" s="1"/>
      <c r="B1635" s="15"/>
      <c r="C1635" s="15"/>
    </row>
    <row r="1636" spans="1:3">
      <c r="A1636" s="1"/>
      <c r="B1636" s="15"/>
      <c r="C1636" s="15"/>
    </row>
    <row r="1637" spans="1:3">
      <c r="A1637" s="1"/>
      <c r="B1637" s="15"/>
      <c r="C1637" s="15"/>
    </row>
    <row r="1638" spans="1:3">
      <c r="A1638" s="1"/>
      <c r="B1638" s="15"/>
      <c r="C1638" s="15"/>
    </row>
    <row r="1639" spans="1:3">
      <c r="A1639" s="1"/>
      <c r="B1639" s="15"/>
      <c r="C1639" s="15"/>
    </row>
    <row r="1640" spans="1:3">
      <c r="A1640" s="1"/>
      <c r="B1640" s="15"/>
      <c r="C1640" s="15"/>
    </row>
    <row r="1641" spans="1:3">
      <c r="A1641" s="1"/>
      <c r="B1641" s="15"/>
      <c r="C1641" s="15"/>
    </row>
    <row r="1642" spans="1:3">
      <c r="A1642" s="1"/>
      <c r="B1642" s="15"/>
      <c r="C1642" s="15"/>
    </row>
    <row r="1643" spans="1:3">
      <c r="A1643" s="1"/>
      <c r="B1643" s="15"/>
      <c r="C1643" s="15"/>
    </row>
    <row r="1644" spans="1:3">
      <c r="A1644" s="1"/>
      <c r="B1644" s="15"/>
      <c r="C1644" s="15"/>
    </row>
    <row r="1645" spans="1:3">
      <c r="A1645" s="1"/>
      <c r="B1645" s="15"/>
      <c r="C1645" s="15"/>
    </row>
    <row r="1646" spans="1:3">
      <c r="A1646" s="1"/>
      <c r="B1646" s="15"/>
      <c r="C1646" s="15"/>
    </row>
    <row r="1647" spans="1:3">
      <c r="A1647" s="1"/>
      <c r="B1647" s="15"/>
      <c r="C1647" s="15"/>
    </row>
    <row r="1648" spans="1:3">
      <c r="A1648" s="1"/>
      <c r="B1648" s="15"/>
      <c r="C1648" s="15"/>
    </row>
    <row r="1649" spans="1:3">
      <c r="A1649" s="1"/>
      <c r="B1649" s="15"/>
      <c r="C1649" s="15"/>
    </row>
    <row r="1650" spans="1:3">
      <c r="A1650" s="1"/>
      <c r="B1650" s="15"/>
      <c r="C1650" s="15"/>
    </row>
    <row r="1651" spans="1:3">
      <c r="A1651" s="1"/>
      <c r="B1651" s="15"/>
      <c r="C1651" s="15"/>
    </row>
    <row r="1652" spans="1:3">
      <c r="A1652" s="1"/>
      <c r="B1652" s="15"/>
      <c r="C1652" s="15"/>
    </row>
    <row r="1653" spans="1:3">
      <c r="A1653" s="1"/>
      <c r="B1653" s="15"/>
      <c r="C1653" s="15"/>
    </row>
    <row r="1654" spans="1:3">
      <c r="A1654" s="1"/>
      <c r="B1654" s="15"/>
      <c r="C1654" s="15"/>
    </row>
    <row r="1655" spans="1:3">
      <c r="A1655" s="1"/>
      <c r="B1655" s="15"/>
      <c r="C1655" s="15"/>
    </row>
    <row r="1656" spans="1:3">
      <c r="A1656" s="1"/>
      <c r="B1656" s="15"/>
      <c r="C1656" s="15"/>
    </row>
    <row r="1657" spans="1:3">
      <c r="A1657" s="1"/>
      <c r="B1657" s="15"/>
      <c r="C1657" s="15"/>
    </row>
    <row r="1658" spans="1:3">
      <c r="A1658" s="1"/>
      <c r="B1658" s="15"/>
      <c r="C1658" s="15"/>
    </row>
    <row r="1659" spans="1:3">
      <c r="A1659" s="1"/>
      <c r="B1659" s="15"/>
      <c r="C1659" s="15"/>
    </row>
    <row r="1660" spans="1:3">
      <c r="A1660" s="1"/>
      <c r="B1660" s="15"/>
      <c r="C1660" s="15"/>
    </row>
    <row r="1661" spans="1:3">
      <c r="A1661" s="1"/>
      <c r="B1661" s="15"/>
      <c r="C1661" s="15"/>
    </row>
    <row r="1662" spans="1:3">
      <c r="A1662" s="1"/>
      <c r="B1662" s="15"/>
      <c r="C1662" s="15"/>
    </row>
    <row r="1663" spans="1:3">
      <c r="A1663" s="1"/>
      <c r="B1663" s="15"/>
      <c r="C1663" s="15"/>
    </row>
    <row r="1664" spans="1:3">
      <c r="A1664" s="1"/>
      <c r="B1664" s="15"/>
      <c r="C1664" s="15"/>
    </row>
    <row r="1665" spans="1:3">
      <c r="A1665" s="1"/>
      <c r="B1665" s="15"/>
      <c r="C1665" s="15"/>
    </row>
    <row r="1666" spans="1:3">
      <c r="A1666" s="1"/>
      <c r="B1666" s="15"/>
      <c r="C1666" s="15"/>
    </row>
    <row r="1667" spans="1:3">
      <c r="A1667" s="1"/>
      <c r="B1667" s="15"/>
      <c r="C1667" s="15"/>
    </row>
    <row r="1668" spans="1:3">
      <c r="A1668" s="1"/>
      <c r="B1668" s="15"/>
      <c r="C1668" s="15"/>
    </row>
    <row r="1669" spans="1:3">
      <c r="A1669" s="1"/>
      <c r="B1669" s="15"/>
      <c r="C1669" s="15"/>
    </row>
    <row r="1670" spans="1:3">
      <c r="A1670" s="1"/>
      <c r="B1670" s="15"/>
      <c r="C1670" s="15"/>
    </row>
    <row r="1671" spans="1:3">
      <c r="A1671" s="15"/>
      <c r="B1671" s="15"/>
      <c r="C1671" s="15"/>
    </row>
    <row r="1672" spans="1:3">
      <c r="A1672" s="1"/>
      <c r="B1672" s="15"/>
      <c r="C1672" s="15"/>
    </row>
    <row r="1673" spans="1:3">
      <c r="A1673" s="1"/>
      <c r="B1673" s="15"/>
      <c r="C1673" s="15"/>
    </row>
    <row r="1674" spans="1:3">
      <c r="A1674" s="1"/>
      <c r="B1674" s="15"/>
      <c r="C1674" s="15"/>
    </row>
    <row r="1675" spans="1:3">
      <c r="A1675" s="1"/>
      <c r="B1675" s="15"/>
      <c r="C1675" s="15"/>
    </row>
    <row r="1676" spans="1:3">
      <c r="A1676" s="1"/>
      <c r="B1676" s="15"/>
      <c r="C1676" s="15"/>
    </row>
    <row r="1677" spans="1:3">
      <c r="A1677" s="1"/>
      <c r="B1677" s="15"/>
      <c r="C1677" s="15"/>
    </row>
    <row r="1678" spans="1:3">
      <c r="A1678" s="1"/>
      <c r="B1678" s="15"/>
      <c r="C1678" s="15"/>
    </row>
    <row r="1679" spans="1:3">
      <c r="A1679" s="1"/>
      <c r="B1679" s="15"/>
      <c r="C1679" s="15"/>
    </row>
    <row r="1680" spans="1:3">
      <c r="A1680" s="1"/>
      <c r="B1680" s="15"/>
      <c r="C1680" s="15"/>
    </row>
    <row r="1681" spans="1:3">
      <c r="A1681" s="1"/>
      <c r="B1681" s="15"/>
      <c r="C1681" s="15"/>
    </row>
    <row r="1682" spans="1:3">
      <c r="A1682" s="1"/>
      <c r="B1682" s="15"/>
      <c r="C1682" s="15"/>
    </row>
    <row r="1683" spans="1:3">
      <c r="A1683" s="1"/>
      <c r="B1683" s="15"/>
      <c r="C1683" s="15"/>
    </row>
    <row r="1684" spans="1:3">
      <c r="A1684" s="1"/>
      <c r="B1684" s="15"/>
      <c r="C1684" s="15"/>
    </row>
    <row r="1685" spans="1:3">
      <c r="A1685" s="1"/>
      <c r="B1685" s="15"/>
      <c r="C1685" s="15"/>
    </row>
    <row r="1686" spans="1:3">
      <c r="A1686" s="1"/>
      <c r="B1686" s="15"/>
      <c r="C1686" s="15"/>
    </row>
    <row r="1687" spans="1:3">
      <c r="A1687" s="1"/>
      <c r="B1687" s="15"/>
      <c r="C1687" s="15"/>
    </row>
    <row r="1688" spans="1:3">
      <c r="A1688" s="1"/>
      <c r="B1688" s="15"/>
      <c r="C1688" s="15"/>
    </row>
    <row r="1689" spans="1:3">
      <c r="A1689" s="1"/>
      <c r="B1689" s="15"/>
      <c r="C1689" s="15"/>
    </row>
    <row r="1690" spans="1:3">
      <c r="A1690" s="1"/>
      <c r="B1690" s="15"/>
      <c r="C1690" s="15"/>
    </row>
    <row r="1691" spans="1:3">
      <c r="A1691" s="1"/>
      <c r="B1691" s="15"/>
      <c r="C1691" s="15"/>
    </row>
    <row r="1692" spans="1:3">
      <c r="A1692" s="1"/>
      <c r="B1692" s="15"/>
      <c r="C1692" s="15"/>
    </row>
    <row r="1693" spans="1:3">
      <c r="A1693" s="1"/>
      <c r="B1693" s="15"/>
      <c r="C1693" s="15"/>
    </row>
    <row r="1694" spans="1:3">
      <c r="A1694" s="1"/>
      <c r="B1694" s="15"/>
      <c r="C1694" s="15"/>
    </row>
    <row r="1695" spans="1:3">
      <c r="A1695" s="1"/>
      <c r="B1695" s="15"/>
      <c r="C1695" s="15"/>
    </row>
    <row r="1696" spans="1:3">
      <c r="A1696" s="1"/>
      <c r="B1696" s="15"/>
      <c r="C1696" s="15"/>
    </row>
    <row r="1697" spans="1:3">
      <c r="A1697" s="1"/>
      <c r="B1697" s="15"/>
      <c r="C1697" s="15"/>
    </row>
    <row r="1698" spans="1:3">
      <c r="A1698" s="1"/>
      <c r="B1698" s="15"/>
      <c r="C1698" s="15"/>
    </row>
    <row r="1699" spans="1:3">
      <c r="A1699" s="1"/>
      <c r="B1699" s="15"/>
      <c r="C1699" s="15"/>
    </row>
    <row r="1700" spans="1:3">
      <c r="A1700" s="1"/>
      <c r="B1700" s="15"/>
      <c r="C1700" s="15"/>
    </row>
    <row r="1701" spans="1:3">
      <c r="A1701" s="1"/>
      <c r="B1701" s="15"/>
      <c r="C1701" s="15"/>
    </row>
    <row r="1702" spans="1:3">
      <c r="A1702" s="1"/>
      <c r="B1702" s="15"/>
      <c r="C1702" s="15"/>
    </row>
    <row r="1703" spans="1:3">
      <c r="A1703" s="1"/>
      <c r="B1703" s="15"/>
      <c r="C1703" s="15"/>
    </row>
    <row r="1704" spans="1:3">
      <c r="A1704" s="1"/>
      <c r="B1704" s="15"/>
      <c r="C1704" s="15"/>
    </row>
    <row r="1705" spans="1:3">
      <c r="A1705" s="1"/>
      <c r="B1705" s="15"/>
      <c r="C1705" s="15"/>
    </row>
    <row r="1706" spans="1:3">
      <c r="A1706" s="1"/>
      <c r="B1706" s="15"/>
      <c r="C1706" s="15"/>
    </row>
    <row r="1707" spans="1:3">
      <c r="A1707" s="1"/>
      <c r="B1707" s="15"/>
      <c r="C1707" s="15"/>
    </row>
    <row r="1708" spans="1:3">
      <c r="A1708" s="1"/>
      <c r="B1708" s="15"/>
      <c r="C1708" s="15"/>
    </row>
    <row r="1709" spans="1:3">
      <c r="A1709" s="1"/>
      <c r="B1709" s="15"/>
      <c r="C1709" s="15"/>
    </row>
    <row r="1710" spans="1:3">
      <c r="A1710" s="1"/>
      <c r="B1710" s="15"/>
      <c r="C1710" s="15"/>
    </row>
    <row r="1711" spans="1:3">
      <c r="A1711" s="1"/>
      <c r="B1711" s="15"/>
      <c r="C1711" s="15"/>
    </row>
    <row r="1712" spans="1:3">
      <c r="A1712" s="1"/>
      <c r="B1712" s="15"/>
      <c r="C1712" s="15"/>
    </row>
    <row r="1713" spans="1:3">
      <c r="A1713" s="1"/>
      <c r="B1713" s="15"/>
      <c r="C1713" s="15"/>
    </row>
    <row r="1714" spans="1:3">
      <c r="A1714" s="1"/>
      <c r="B1714" s="15"/>
      <c r="C1714" s="15"/>
    </row>
    <row r="1715" spans="1:3">
      <c r="A1715" s="1"/>
      <c r="B1715" s="15"/>
      <c r="C1715" s="15"/>
    </row>
    <row r="1716" spans="1:3">
      <c r="A1716" s="1"/>
      <c r="B1716" s="15"/>
      <c r="C1716" s="15"/>
    </row>
    <row r="1717" spans="1:3">
      <c r="A1717" s="1"/>
      <c r="B1717" s="15"/>
      <c r="C1717" s="15"/>
    </row>
    <row r="1718" spans="1:3">
      <c r="A1718" s="1"/>
      <c r="B1718" s="15"/>
      <c r="C1718" s="15"/>
    </row>
    <row r="1719" spans="1:3">
      <c r="A1719" s="1"/>
      <c r="B1719" s="15"/>
      <c r="C1719" s="15"/>
    </row>
    <row r="1720" spans="1:3">
      <c r="A1720" s="1"/>
      <c r="B1720" s="15"/>
      <c r="C1720" s="15"/>
    </row>
    <row r="1721" spans="1:3">
      <c r="A1721" s="1"/>
      <c r="B1721" s="15"/>
      <c r="C1721" s="15"/>
    </row>
    <row r="1722" spans="1:3">
      <c r="A1722" s="15"/>
      <c r="B1722" s="15"/>
      <c r="C1722" s="15"/>
    </row>
    <row r="1723" spans="1:3">
      <c r="A1723" s="1"/>
      <c r="B1723" s="15"/>
      <c r="C1723" s="15"/>
    </row>
    <row r="1724" spans="1:3">
      <c r="A1724" s="1"/>
      <c r="B1724" s="15"/>
      <c r="C1724" s="15"/>
    </row>
    <row r="1725" spans="1:3">
      <c r="A1725" s="1"/>
      <c r="B1725" s="15"/>
      <c r="C1725" s="15"/>
    </row>
    <row r="1726" spans="1:3">
      <c r="A1726" s="1"/>
      <c r="B1726" s="15"/>
      <c r="C1726" s="15"/>
    </row>
    <row r="1727" spans="1:3">
      <c r="A1727" s="1"/>
      <c r="B1727" s="15"/>
      <c r="C1727" s="15"/>
    </row>
    <row r="1728" spans="1:3">
      <c r="A1728" s="1"/>
      <c r="B1728" s="15"/>
      <c r="C1728" s="15"/>
    </row>
    <row r="1729" spans="1:3">
      <c r="A1729" s="1"/>
      <c r="B1729" s="15"/>
      <c r="C1729" s="15"/>
    </row>
    <row r="1730" spans="1:3">
      <c r="A1730" s="1"/>
      <c r="B1730" s="15"/>
      <c r="C1730" s="15"/>
    </row>
    <row r="1731" spans="1:3">
      <c r="A1731" s="1"/>
      <c r="B1731" s="15"/>
      <c r="C1731" s="15"/>
    </row>
    <row r="1732" spans="1:3">
      <c r="A1732" s="1"/>
      <c r="B1732" s="15"/>
      <c r="C1732" s="15"/>
    </row>
    <row r="1733" spans="1:3">
      <c r="A1733" s="1"/>
      <c r="B1733" s="15"/>
      <c r="C1733" s="15"/>
    </row>
    <row r="1734" spans="1:3">
      <c r="A1734" s="1"/>
      <c r="B1734" s="15"/>
      <c r="C1734" s="15"/>
    </row>
    <row r="1735" spans="1:3">
      <c r="A1735" s="1"/>
      <c r="B1735" s="15"/>
      <c r="C1735" s="15"/>
    </row>
    <row r="1736" spans="1:3">
      <c r="A1736" s="1"/>
      <c r="B1736" s="15"/>
      <c r="C1736" s="15"/>
    </row>
    <row r="1737" spans="1:3">
      <c r="A1737" s="1"/>
      <c r="B1737" s="15"/>
      <c r="C1737" s="15"/>
    </row>
    <row r="1738" spans="1:3">
      <c r="A1738" s="1"/>
      <c r="B1738" s="15"/>
      <c r="C1738" s="15"/>
    </row>
    <row r="1739" spans="1:3">
      <c r="A1739" s="1"/>
      <c r="B1739" s="15"/>
      <c r="C1739" s="15"/>
    </row>
    <row r="1740" spans="1:3">
      <c r="A1740" s="1"/>
      <c r="B1740" s="15"/>
      <c r="C1740" s="15"/>
    </row>
    <row r="1741" spans="1:3">
      <c r="A1741" s="1"/>
      <c r="B1741" s="15"/>
      <c r="C1741" s="15"/>
    </row>
    <row r="1742" spans="1:3">
      <c r="A1742" s="1"/>
      <c r="B1742" s="15"/>
      <c r="C1742" s="15"/>
    </row>
    <row r="1743" spans="1:3">
      <c r="A1743" s="1"/>
      <c r="B1743" s="15"/>
      <c r="C1743" s="15"/>
    </row>
    <row r="1744" spans="1:3">
      <c r="A1744" s="1"/>
      <c r="B1744" s="15"/>
      <c r="C1744" s="15"/>
    </row>
    <row r="1745" spans="1:3">
      <c r="A1745" s="1"/>
      <c r="B1745" s="15"/>
      <c r="C1745" s="15"/>
    </row>
    <row r="1746" spans="1:3">
      <c r="A1746" s="1"/>
      <c r="B1746" s="15"/>
      <c r="C1746" s="15"/>
    </row>
    <row r="1747" spans="1:3">
      <c r="A1747" s="1"/>
      <c r="B1747" s="15"/>
      <c r="C1747" s="15"/>
    </row>
    <row r="1748" spans="1:3">
      <c r="A1748" s="1"/>
      <c r="B1748" s="15"/>
      <c r="C1748" s="15"/>
    </row>
    <row r="1749" spans="1:3">
      <c r="A1749" s="1"/>
      <c r="B1749" s="15"/>
      <c r="C1749" s="15"/>
    </row>
    <row r="1750" spans="1:3">
      <c r="A1750" s="1"/>
      <c r="B1750" s="15"/>
      <c r="C1750" s="15"/>
    </row>
    <row r="1751" spans="1:3">
      <c r="A1751" s="1"/>
      <c r="B1751" s="15"/>
      <c r="C1751" s="15"/>
    </row>
    <row r="1752" spans="1:3">
      <c r="A1752" s="1"/>
      <c r="B1752" s="15"/>
      <c r="C1752" s="15"/>
    </row>
    <row r="1753" spans="1:3">
      <c r="A1753" s="1"/>
      <c r="B1753" s="15"/>
      <c r="C1753" s="15"/>
    </row>
    <row r="1754" spans="1:3">
      <c r="A1754" s="1"/>
      <c r="B1754" s="15"/>
      <c r="C1754" s="15"/>
    </row>
    <row r="1755" spans="1:3">
      <c r="A1755" s="1"/>
      <c r="B1755" s="15"/>
      <c r="C1755" s="15"/>
    </row>
    <row r="1756" spans="1:3">
      <c r="A1756" s="1"/>
      <c r="B1756" s="15"/>
      <c r="C1756" s="15"/>
    </row>
    <row r="1757" spans="1:3">
      <c r="A1757" s="1"/>
      <c r="B1757" s="15"/>
      <c r="C1757" s="15"/>
    </row>
    <row r="1758" spans="1:3">
      <c r="A1758" s="1"/>
      <c r="B1758" s="15"/>
      <c r="C1758" s="15"/>
    </row>
    <row r="1759" spans="1:3">
      <c r="A1759" s="1"/>
      <c r="B1759" s="15"/>
      <c r="C1759" s="15"/>
    </row>
    <row r="1760" spans="1:3">
      <c r="A1760" s="1"/>
      <c r="B1760" s="15"/>
      <c r="C1760" s="15"/>
    </row>
    <row r="1761" spans="1:3">
      <c r="A1761" s="1"/>
      <c r="B1761" s="15"/>
      <c r="C1761" s="15"/>
    </row>
    <row r="1762" spans="1:3">
      <c r="A1762" s="1"/>
      <c r="B1762" s="15"/>
      <c r="C1762" s="15"/>
    </row>
    <row r="1763" spans="1:3">
      <c r="A1763" s="1"/>
      <c r="B1763" s="15"/>
      <c r="C1763" s="15"/>
    </row>
    <row r="1764" spans="1:3">
      <c r="A1764" s="1"/>
      <c r="B1764" s="15"/>
      <c r="C1764" s="15"/>
    </row>
    <row r="1765" spans="1:3">
      <c r="A1765" s="1"/>
      <c r="B1765" s="15"/>
      <c r="C1765" s="15"/>
    </row>
    <row r="1766" spans="1:3">
      <c r="A1766" s="1"/>
      <c r="B1766" s="15"/>
      <c r="C1766" s="15"/>
    </row>
    <row r="1767" spans="1:3">
      <c r="A1767" s="1"/>
      <c r="B1767" s="15"/>
      <c r="C1767" s="15"/>
    </row>
    <row r="1768" spans="1:3">
      <c r="A1768" s="1"/>
      <c r="B1768" s="15"/>
      <c r="C1768" s="15"/>
    </row>
    <row r="1769" spans="1:3">
      <c r="A1769" s="1"/>
      <c r="B1769" s="15"/>
      <c r="C1769" s="15"/>
    </row>
    <row r="1770" spans="1:3">
      <c r="A1770" s="1"/>
      <c r="B1770" s="15"/>
      <c r="C1770" s="15"/>
    </row>
    <row r="1771" spans="1:3">
      <c r="A1771" s="1"/>
      <c r="B1771" s="15"/>
      <c r="C1771" s="15"/>
    </row>
    <row r="1772" spans="1:3">
      <c r="A1772" s="1"/>
      <c r="B1772" s="15"/>
      <c r="C1772" s="15"/>
    </row>
    <row r="1773" spans="1:3">
      <c r="A1773" s="1"/>
      <c r="B1773" s="15"/>
      <c r="C1773" s="15"/>
    </row>
    <row r="1774" spans="1:3">
      <c r="A1774" s="1"/>
      <c r="B1774" s="15"/>
      <c r="C1774" s="15"/>
    </row>
    <row r="1775" spans="1:3">
      <c r="A1775" s="1"/>
      <c r="B1775" s="15"/>
      <c r="C1775" s="15"/>
    </row>
    <row r="1776" spans="1:3">
      <c r="A1776" s="1"/>
      <c r="B1776" s="15"/>
      <c r="C1776" s="15"/>
    </row>
    <row r="1777" spans="1:3">
      <c r="A1777" s="1"/>
      <c r="B1777" s="15"/>
      <c r="C1777" s="15"/>
    </row>
    <row r="1778" spans="1:3">
      <c r="A1778" s="1"/>
      <c r="B1778" s="15"/>
      <c r="C1778" s="15"/>
    </row>
    <row r="1779" spans="1:3">
      <c r="A1779" s="1"/>
      <c r="B1779" s="15"/>
      <c r="C1779" s="15"/>
    </row>
    <row r="1780" spans="1:3">
      <c r="A1780" s="1"/>
      <c r="B1780" s="1"/>
      <c r="C1780" s="1"/>
    </row>
    <row r="1781" spans="1:3">
      <c r="A1781" s="1"/>
      <c r="B1781" s="15"/>
      <c r="C1781" s="15"/>
    </row>
    <row r="1782" spans="1:3">
      <c r="A1782" s="1"/>
      <c r="B1782" s="15"/>
      <c r="C1782" s="15"/>
    </row>
    <row r="1783" spans="1:3">
      <c r="A1783" s="1"/>
      <c r="B1783" s="15"/>
      <c r="C1783" s="15"/>
    </row>
    <row r="1784" spans="1:3">
      <c r="A1784" s="1"/>
      <c r="B1784" s="15"/>
      <c r="C1784" s="15"/>
    </row>
    <row r="1785" spans="1:3">
      <c r="A1785" s="1"/>
      <c r="B1785" s="15"/>
      <c r="C1785" s="15"/>
    </row>
    <row r="1786" spans="1:3">
      <c r="A1786" s="1"/>
      <c r="B1786" s="15"/>
      <c r="C1786" s="15"/>
    </row>
    <row r="1787" spans="1:3">
      <c r="A1787" s="15"/>
      <c r="B1787" s="15"/>
      <c r="C1787" s="15"/>
    </row>
    <row r="1788" spans="1:3">
      <c r="A1788" s="1"/>
      <c r="B1788" s="15"/>
      <c r="C1788" s="15"/>
    </row>
    <row r="1789" spans="1:3">
      <c r="A1789" s="1"/>
      <c r="B1789" s="15"/>
      <c r="C1789" s="15"/>
    </row>
    <row r="1790" spans="1:3">
      <c r="A1790" s="1"/>
      <c r="B1790" s="15"/>
      <c r="C1790" s="15"/>
    </row>
    <row r="1791" spans="1:3">
      <c r="A1791" s="1"/>
      <c r="B1791" s="15"/>
      <c r="C1791" s="15"/>
    </row>
    <row r="1792" spans="1:3">
      <c r="A1792" s="1"/>
      <c r="B1792" s="15"/>
      <c r="C1792" s="15"/>
    </row>
    <row r="1793" spans="1:3">
      <c r="A1793" s="1"/>
      <c r="B1793" s="15"/>
      <c r="C1793" s="15"/>
    </row>
    <row r="1794" spans="1:3">
      <c r="A1794" s="1"/>
      <c r="B1794" s="15"/>
      <c r="C1794" s="15"/>
    </row>
    <row r="1795" spans="1:3">
      <c r="A1795" s="1"/>
      <c r="B1795" s="15"/>
      <c r="C1795" s="15"/>
    </row>
    <row r="1796" spans="1:3">
      <c r="A1796" s="1"/>
      <c r="B1796" s="15"/>
      <c r="C1796" s="15"/>
    </row>
    <row r="1797" spans="1:3">
      <c r="A1797" s="1"/>
      <c r="B1797" s="15"/>
      <c r="C1797" s="15"/>
    </row>
    <row r="1798" spans="1:3">
      <c r="A1798" s="15"/>
      <c r="B1798" s="15"/>
      <c r="C1798" s="15"/>
    </row>
    <row r="1799" spans="1:3">
      <c r="A1799" s="1"/>
      <c r="B1799" s="15"/>
      <c r="C1799" s="15"/>
    </row>
    <row r="1800" spans="1:3">
      <c r="A1800" s="1"/>
      <c r="B1800" s="15"/>
      <c r="C1800" s="15"/>
    </row>
    <row r="1801" spans="1:3">
      <c r="A1801" s="1"/>
      <c r="B1801" s="15"/>
      <c r="C1801" s="15"/>
    </row>
    <row r="1802" spans="1:3">
      <c r="A1802" s="1"/>
      <c r="B1802" s="15"/>
      <c r="C1802" s="15"/>
    </row>
    <row r="1803" spans="1:3">
      <c r="A1803" s="1"/>
      <c r="B1803" s="15"/>
      <c r="C1803" s="15"/>
    </row>
    <row r="1804" spans="1:3">
      <c r="A1804" s="1"/>
      <c r="B1804" s="15"/>
      <c r="C1804" s="15"/>
    </row>
    <row r="1805" spans="1:3">
      <c r="A1805" s="1"/>
      <c r="B1805" s="15"/>
      <c r="C1805" s="15"/>
    </row>
    <row r="1806" spans="1:3">
      <c r="A1806" s="1"/>
      <c r="B1806" s="15"/>
      <c r="C1806" s="15"/>
    </row>
    <row r="1807" spans="1:3">
      <c r="A1807" s="1"/>
      <c r="B1807" s="15"/>
      <c r="C1807" s="15"/>
    </row>
    <row r="1808" spans="1:3">
      <c r="A1808" s="1"/>
      <c r="B1808" s="15"/>
      <c r="C1808" s="15"/>
    </row>
    <row r="1809" spans="1:3">
      <c r="A1809" s="1"/>
      <c r="B1809" s="15"/>
      <c r="C1809" s="15"/>
    </row>
    <row r="1810" spans="1:3">
      <c r="A1810" s="1"/>
      <c r="B1810" s="15"/>
      <c r="C1810" s="15"/>
    </row>
    <row r="1811" spans="1:3">
      <c r="A1811" s="1"/>
      <c r="B1811" s="15"/>
      <c r="C1811" s="15"/>
    </row>
    <row r="1812" spans="1:3">
      <c r="A1812" s="1"/>
      <c r="B1812" s="15"/>
      <c r="C1812" s="15"/>
    </row>
    <row r="1813" spans="1:3">
      <c r="A1813" s="1"/>
      <c r="B1813" s="15"/>
      <c r="C1813" s="15"/>
    </row>
    <row r="1814" spans="1:3">
      <c r="A1814" s="1"/>
      <c r="B1814" s="15"/>
      <c r="C1814" s="15"/>
    </row>
    <row r="1815" spans="1:3">
      <c r="A1815" s="1"/>
      <c r="B1815" s="15"/>
      <c r="C1815" s="15"/>
    </row>
    <row r="1816" spans="1:3">
      <c r="A1816" s="15"/>
      <c r="B1816" s="15"/>
      <c r="C1816" s="15"/>
    </row>
    <row r="1817" spans="1:3">
      <c r="A1817" s="1"/>
      <c r="B1817" s="15"/>
      <c r="C1817" s="15"/>
    </row>
    <row r="1818" spans="1:3">
      <c r="A1818" s="1"/>
      <c r="B1818" s="15"/>
      <c r="C1818" s="15"/>
    </row>
    <row r="1819" spans="1:3">
      <c r="A1819" s="1"/>
      <c r="B1819" s="15"/>
      <c r="C1819" s="15"/>
    </row>
    <row r="1820" spans="1:3">
      <c r="A1820" s="1"/>
      <c r="B1820" s="15"/>
      <c r="C1820" s="15"/>
    </row>
    <row r="1821" spans="1:3">
      <c r="A1821" s="1"/>
      <c r="B1821" s="15"/>
      <c r="C1821" s="15"/>
    </row>
    <row r="1822" spans="1:3">
      <c r="A1822" s="1"/>
      <c r="B1822" s="15"/>
      <c r="C1822" s="15"/>
    </row>
    <row r="1823" spans="1:3">
      <c r="A1823" s="1"/>
      <c r="B1823" s="15"/>
      <c r="C1823" s="15"/>
    </row>
    <row r="1824" spans="1:3">
      <c r="A1824" s="1"/>
      <c r="B1824" s="15"/>
      <c r="C1824" s="15"/>
    </row>
    <row r="1825" spans="1:3">
      <c r="A1825" s="1"/>
      <c r="B1825" s="15"/>
      <c r="C1825" s="15"/>
    </row>
    <row r="1826" spans="1:3">
      <c r="A1826" s="1"/>
      <c r="B1826" s="15"/>
      <c r="C1826" s="15"/>
    </row>
    <row r="1827" spans="1:3">
      <c r="A1827" s="1"/>
      <c r="B1827" s="15"/>
      <c r="C1827" s="15"/>
    </row>
    <row r="1828" spans="1:3">
      <c r="A1828" s="1"/>
      <c r="B1828" s="15"/>
      <c r="C1828" s="15"/>
    </row>
    <row r="1829" spans="1:3">
      <c r="A1829" s="1"/>
      <c r="B1829" s="15"/>
      <c r="C1829" s="15"/>
    </row>
    <row r="1830" spans="1:3">
      <c r="A1830" s="1"/>
      <c r="B1830" s="15"/>
      <c r="C1830" s="15"/>
    </row>
    <row r="1831" spans="1:3">
      <c r="A1831" s="1"/>
      <c r="B1831" s="15"/>
      <c r="C1831" s="15"/>
    </row>
    <row r="1832" spans="1:3">
      <c r="A1832" s="1"/>
      <c r="B1832" s="15"/>
      <c r="C1832" s="15"/>
    </row>
    <row r="1833" spans="1:3">
      <c r="A1833" s="1"/>
      <c r="B1833" s="15"/>
      <c r="C1833" s="15"/>
    </row>
    <row r="1834" spans="1:3">
      <c r="A1834" s="1"/>
      <c r="B1834" s="15"/>
      <c r="C1834" s="15"/>
    </row>
    <row r="1835" spans="1:3">
      <c r="A1835" s="1"/>
      <c r="B1835" s="15"/>
      <c r="C1835" s="15"/>
    </row>
    <row r="1836" spans="1:3">
      <c r="A1836" s="1"/>
      <c r="B1836" s="15"/>
      <c r="C1836" s="15"/>
    </row>
    <row r="1837" spans="1:3">
      <c r="A1837" s="1"/>
      <c r="B1837" s="15"/>
      <c r="C1837" s="15"/>
    </row>
    <row r="1838" spans="1:3">
      <c r="A1838" s="1"/>
      <c r="B1838" s="15"/>
      <c r="C1838" s="15"/>
    </row>
    <row r="1839" spans="1:3">
      <c r="A1839" s="1"/>
      <c r="B1839" s="15"/>
      <c r="C1839" s="15"/>
    </row>
    <row r="1840" spans="1:3">
      <c r="A1840" s="1"/>
      <c r="B1840" s="15"/>
      <c r="C1840" s="15"/>
    </row>
    <row r="1841" spans="1:3">
      <c r="A1841" s="1"/>
      <c r="B1841" s="15"/>
      <c r="C1841" s="15"/>
    </row>
    <row r="1842" spans="1:3">
      <c r="A1842" s="1"/>
      <c r="B1842" s="15"/>
      <c r="C1842" s="15"/>
    </row>
    <row r="1843" spans="1:3">
      <c r="A1843" s="1"/>
      <c r="B1843" s="15"/>
      <c r="C1843" s="15"/>
    </row>
    <row r="1844" spans="1:3">
      <c r="A1844" s="1"/>
      <c r="B1844" s="15"/>
      <c r="C1844" s="15"/>
    </row>
    <row r="1845" spans="1:3">
      <c r="A1845" s="1"/>
      <c r="B1845" s="15"/>
      <c r="C1845" s="15"/>
    </row>
    <row r="1846" spans="1:3">
      <c r="A1846" s="1"/>
      <c r="B1846" s="15"/>
      <c r="C1846" s="15"/>
    </row>
    <row r="1847" spans="1:3">
      <c r="A1847" s="1"/>
      <c r="B1847" s="15"/>
      <c r="C1847" s="15"/>
    </row>
    <row r="1848" spans="1:3">
      <c r="A1848" s="1"/>
      <c r="B1848" s="15"/>
      <c r="C1848" s="15"/>
    </row>
    <row r="1849" spans="1:3">
      <c r="A1849" s="1"/>
      <c r="B1849" s="15"/>
      <c r="C1849" s="15"/>
    </row>
    <row r="1850" spans="1:3">
      <c r="A1850" s="1"/>
      <c r="B1850" s="15"/>
      <c r="C1850" s="15"/>
    </row>
    <row r="1851" spans="1:3">
      <c r="A1851" s="1"/>
      <c r="B1851" s="15"/>
      <c r="C1851" s="15"/>
    </row>
    <row r="1852" spans="1:3">
      <c r="A1852" s="1"/>
      <c r="B1852" s="15"/>
      <c r="C1852" s="15"/>
    </row>
    <row r="1853" spans="1:3">
      <c r="A1853" s="1"/>
      <c r="B1853" s="15"/>
      <c r="C1853" s="15"/>
    </row>
    <row r="1854" spans="1:3">
      <c r="A1854" s="1"/>
      <c r="B1854" s="15"/>
      <c r="C1854" s="15"/>
    </row>
    <row r="1855" spans="1:3">
      <c r="A1855" s="1"/>
      <c r="B1855" s="15"/>
      <c r="C1855" s="15"/>
    </row>
    <row r="1856" spans="1:3">
      <c r="A1856" s="1"/>
      <c r="B1856" s="15"/>
      <c r="C1856" s="15"/>
    </row>
    <row r="1857" spans="1:3">
      <c r="A1857" s="1"/>
      <c r="B1857" s="15"/>
      <c r="C1857" s="15"/>
    </row>
    <row r="1858" spans="1:3">
      <c r="A1858" s="1"/>
      <c r="B1858" s="15"/>
      <c r="C1858" s="15"/>
    </row>
    <row r="1859" spans="1:3">
      <c r="A1859" s="1"/>
      <c r="B1859" s="15"/>
      <c r="C1859" s="15"/>
    </row>
    <row r="1860" spans="1:3">
      <c r="A1860" s="1"/>
      <c r="B1860" s="15"/>
      <c r="C1860" s="15"/>
    </row>
    <row r="1861" spans="1:3">
      <c r="A1861" s="1"/>
      <c r="B1861" s="15"/>
      <c r="C1861" s="15"/>
    </row>
    <row r="1862" spans="1:3">
      <c r="A1862" s="1"/>
      <c r="B1862" s="15"/>
      <c r="C1862" s="15"/>
    </row>
    <row r="1863" spans="1:3">
      <c r="A1863" s="1"/>
      <c r="B1863" s="15"/>
      <c r="C1863" s="15"/>
    </row>
    <row r="1864" spans="1:3">
      <c r="A1864" s="1"/>
      <c r="B1864" s="15"/>
      <c r="C1864" s="15"/>
    </row>
    <row r="1865" spans="1:3">
      <c r="A1865" s="1"/>
      <c r="B1865" s="15"/>
      <c r="C1865" s="15"/>
    </row>
    <row r="1866" spans="1:3">
      <c r="A1866" s="1"/>
      <c r="B1866" s="15"/>
      <c r="C1866" s="15"/>
    </row>
    <row r="1867" spans="1:3">
      <c r="A1867" s="1"/>
      <c r="B1867" s="15"/>
      <c r="C1867" s="15"/>
    </row>
    <row r="1868" spans="1:3">
      <c r="A1868" s="1"/>
      <c r="B1868" s="15"/>
      <c r="C1868" s="15"/>
    </row>
    <row r="1869" spans="1:3">
      <c r="A1869" s="1"/>
      <c r="B1869" s="15"/>
      <c r="C1869" s="15"/>
    </row>
    <row r="1870" spans="1:3">
      <c r="A1870" s="1"/>
      <c r="B1870" s="15"/>
      <c r="C1870" s="15"/>
    </row>
    <row r="1871" spans="1:3">
      <c r="A1871" s="1"/>
      <c r="B1871" s="15"/>
      <c r="C1871" s="15"/>
    </row>
    <row r="1872" spans="1:3">
      <c r="A1872" s="1"/>
      <c r="B1872" s="1"/>
      <c r="C1872" s="1"/>
    </row>
    <row r="1873" spans="1:3">
      <c r="A1873" s="1"/>
      <c r="B1873" s="15"/>
      <c r="C1873" s="15"/>
    </row>
    <row r="1874" spans="1:3">
      <c r="A1874" s="1"/>
      <c r="B1874" s="15"/>
      <c r="C1874" s="15"/>
    </row>
    <row r="1875" spans="1:3">
      <c r="A1875" s="1"/>
      <c r="B1875" s="15"/>
      <c r="C1875" s="15"/>
    </row>
    <row r="1876" spans="1:3">
      <c r="A1876" s="1"/>
      <c r="B1876" s="15"/>
      <c r="C1876" s="15"/>
    </row>
    <row r="1877" spans="1:3">
      <c r="A1877" s="15"/>
      <c r="B1877" s="15"/>
      <c r="C1877" s="15"/>
    </row>
    <row r="1878" spans="1:3">
      <c r="A1878" s="1"/>
      <c r="B1878" s="15"/>
      <c r="C1878" s="15"/>
    </row>
    <row r="1879" spans="1:3">
      <c r="A1879" s="1"/>
      <c r="B1879" s="15"/>
      <c r="C1879" s="15"/>
    </row>
    <row r="1880" spans="1:3">
      <c r="A1880" s="1"/>
      <c r="B1880" s="15"/>
      <c r="C1880" s="15"/>
    </row>
    <row r="1881" spans="1:3">
      <c r="A1881" s="1"/>
      <c r="B1881" s="15"/>
      <c r="C1881" s="15"/>
    </row>
    <row r="1882" spans="1:3">
      <c r="A1882" s="1"/>
      <c r="B1882" s="15"/>
      <c r="C1882" s="15"/>
    </row>
    <row r="1883" spans="1:3">
      <c r="A1883" s="1"/>
      <c r="B1883" s="15"/>
      <c r="C1883" s="15"/>
    </row>
    <row r="1884" spans="1:3">
      <c r="A1884" s="1"/>
      <c r="B1884" s="15"/>
      <c r="C1884" s="15"/>
    </row>
    <row r="1885" spans="1:3">
      <c r="A1885" s="1"/>
      <c r="B1885" s="15"/>
      <c r="C1885" s="15"/>
    </row>
    <row r="1886" spans="1:3">
      <c r="A1886" s="1"/>
      <c r="B1886" s="15"/>
      <c r="C1886" s="15"/>
    </row>
    <row r="1887" spans="1:3">
      <c r="A1887" s="1"/>
      <c r="B1887" s="15"/>
      <c r="C1887" s="15"/>
    </row>
    <row r="1888" spans="1:3">
      <c r="A1888" s="1"/>
      <c r="B1888" s="15"/>
      <c r="C1888" s="15"/>
    </row>
    <row r="1889" spans="1:3">
      <c r="A1889" s="1"/>
      <c r="B1889" s="15"/>
      <c r="C1889" s="15"/>
    </row>
    <row r="1890" spans="1:3">
      <c r="A1890" s="1"/>
      <c r="B1890" s="15"/>
      <c r="C1890" s="15"/>
    </row>
    <row r="1891" spans="1:3">
      <c r="A1891" s="1"/>
      <c r="B1891" s="15"/>
      <c r="C1891" s="15"/>
    </row>
    <row r="1892" spans="1:3">
      <c r="A1892" s="1"/>
      <c r="B1892" s="15"/>
      <c r="C1892" s="15"/>
    </row>
    <row r="1893" spans="1:3">
      <c r="A1893" s="1"/>
      <c r="B1893" s="15"/>
      <c r="C1893" s="15"/>
    </row>
    <row r="1894" spans="1:3">
      <c r="A1894" s="1"/>
      <c r="B1894" s="15"/>
      <c r="C1894" s="15"/>
    </row>
    <row r="1895" spans="1:3">
      <c r="A1895" s="1"/>
      <c r="B1895" s="15"/>
      <c r="C1895" s="15"/>
    </row>
    <row r="1896" spans="1:3">
      <c r="A1896" s="1"/>
      <c r="B1896" s="15"/>
      <c r="C1896" s="15"/>
    </row>
    <row r="1897" spans="1:3">
      <c r="A1897" s="1"/>
      <c r="B1897" s="15"/>
      <c r="C1897" s="15"/>
    </row>
    <row r="1898" spans="1:3">
      <c r="A1898" s="1"/>
      <c r="B1898" s="15"/>
      <c r="C1898" s="15"/>
    </row>
    <row r="1899" spans="1:3">
      <c r="A1899" s="1"/>
      <c r="B1899" s="15"/>
      <c r="C1899" s="15"/>
    </row>
    <row r="1900" spans="1:3">
      <c r="A1900" s="15"/>
      <c r="B1900" s="15"/>
      <c r="C1900" s="15"/>
    </row>
    <row r="1901" spans="1:3">
      <c r="A1901" s="1"/>
      <c r="B1901" s="15"/>
      <c r="C1901" s="15"/>
    </row>
    <row r="1902" spans="1:3">
      <c r="A1902" s="1"/>
      <c r="B1902" s="15"/>
      <c r="C1902" s="15"/>
    </row>
    <row r="1903" spans="1:3">
      <c r="A1903" s="1"/>
      <c r="B1903" s="15"/>
      <c r="C1903" s="15"/>
    </row>
    <row r="1904" spans="1:3">
      <c r="A1904" s="1"/>
      <c r="B1904" s="15"/>
      <c r="C1904" s="15"/>
    </row>
    <row r="1905" spans="1:3">
      <c r="A1905" s="1"/>
      <c r="B1905" s="15"/>
      <c r="C1905" s="15"/>
    </row>
    <row r="1906" spans="1:3">
      <c r="A1906" s="1"/>
      <c r="B1906" s="15"/>
      <c r="C1906" s="15"/>
    </row>
    <row r="1907" spans="1:3">
      <c r="A1907" s="1"/>
      <c r="B1907" s="15"/>
      <c r="C1907" s="15"/>
    </row>
    <row r="1908" spans="1:3">
      <c r="A1908" s="1"/>
      <c r="B1908" s="15"/>
      <c r="C1908" s="15"/>
    </row>
    <row r="1909" spans="1:3">
      <c r="A1909" s="1"/>
      <c r="B1909" s="15"/>
      <c r="C1909" s="15"/>
    </row>
    <row r="1910" spans="1:3">
      <c r="A1910" s="1"/>
      <c r="B1910" s="15"/>
      <c r="C1910" s="15"/>
    </row>
    <row r="1911" spans="1:3">
      <c r="A1911" s="1"/>
      <c r="B1911" s="15"/>
      <c r="C1911" s="15"/>
    </row>
    <row r="1912" spans="1:3">
      <c r="A1912" s="1"/>
      <c r="B1912" s="15"/>
      <c r="C1912" s="15"/>
    </row>
    <row r="1913" spans="1:3">
      <c r="A1913" s="1"/>
      <c r="B1913" s="15"/>
      <c r="C1913" s="15"/>
    </row>
    <row r="1914" spans="1:3">
      <c r="A1914" s="1"/>
      <c r="B1914" s="15"/>
      <c r="C1914" s="15"/>
    </row>
    <row r="1915" spans="1:3">
      <c r="A1915" s="1"/>
      <c r="B1915" s="15"/>
      <c r="C1915" s="15"/>
    </row>
    <row r="1916" spans="1:3">
      <c r="A1916" s="1"/>
      <c r="B1916" s="15"/>
      <c r="C1916" s="15"/>
    </row>
    <row r="1917" spans="1:3">
      <c r="A1917" s="1"/>
      <c r="B1917" s="15"/>
      <c r="C1917" s="15"/>
    </row>
    <row r="1918" spans="1:3">
      <c r="A1918" s="1"/>
      <c r="B1918" s="15"/>
      <c r="C1918" s="15"/>
    </row>
    <row r="1919" spans="1:3">
      <c r="A1919" s="1"/>
      <c r="B1919" s="15"/>
      <c r="C1919" s="15"/>
    </row>
    <row r="1920" spans="1:3">
      <c r="A1920" s="1"/>
      <c r="B1920" s="15"/>
      <c r="C1920" s="15"/>
    </row>
    <row r="1921" spans="1:3">
      <c r="A1921" s="1"/>
      <c r="B1921" s="15"/>
      <c r="C1921" s="15"/>
    </row>
    <row r="1922" spans="1:3">
      <c r="A1922" s="1"/>
      <c r="B1922" s="15"/>
      <c r="C1922" s="15"/>
    </row>
    <row r="1923" spans="1:3">
      <c r="A1923" s="1"/>
      <c r="B1923" s="15"/>
      <c r="C1923" s="15"/>
    </row>
    <row r="1924" spans="1:3">
      <c r="A1924" s="1"/>
      <c r="B1924" s="15"/>
      <c r="C1924" s="15"/>
    </row>
    <row r="1925" spans="1:3">
      <c r="A1925" s="1"/>
      <c r="B1925" s="15"/>
      <c r="C1925" s="15"/>
    </row>
    <row r="1926" spans="1:3">
      <c r="A1926" s="1"/>
      <c r="B1926" s="15"/>
      <c r="C1926" s="15"/>
    </row>
    <row r="1927" spans="1:3">
      <c r="A1927" s="1"/>
      <c r="B1927" s="15"/>
      <c r="C1927" s="15"/>
    </row>
    <row r="1928" spans="1:3">
      <c r="A1928" s="1"/>
      <c r="B1928" s="15"/>
      <c r="C1928" s="15"/>
    </row>
    <row r="1929" spans="1:3">
      <c r="A1929" s="1"/>
      <c r="B1929" s="15"/>
      <c r="C1929" s="15"/>
    </row>
    <row r="1930" spans="1:3">
      <c r="A1930" s="1"/>
      <c r="B1930" s="15"/>
      <c r="C1930" s="15"/>
    </row>
    <row r="1931" spans="1:3">
      <c r="A1931" s="1"/>
      <c r="B1931" s="15"/>
      <c r="C1931" s="15"/>
    </row>
    <row r="1932" spans="1:3">
      <c r="A1932" s="1"/>
      <c r="B1932" s="15"/>
      <c r="C1932" s="15"/>
    </row>
    <row r="1933" spans="1:3">
      <c r="A1933" s="1"/>
      <c r="B1933" s="15"/>
      <c r="C1933" s="15"/>
    </row>
    <row r="1934" spans="1:3">
      <c r="A1934" s="1"/>
      <c r="B1934" s="15"/>
      <c r="C1934" s="15"/>
    </row>
    <row r="1935" spans="1:3">
      <c r="A1935" s="1"/>
      <c r="B1935" s="15"/>
      <c r="C1935" s="15"/>
    </row>
    <row r="1936" spans="1:3">
      <c r="A1936" s="1"/>
      <c r="B1936" s="15"/>
      <c r="C1936" s="15"/>
    </row>
    <row r="1937" spans="1:3">
      <c r="A1937" s="1"/>
      <c r="B1937" s="15"/>
      <c r="C1937" s="15"/>
    </row>
    <row r="1938" spans="1:3">
      <c r="A1938" s="1"/>
      <c r="B1938" s="15"/>
      <c r="C1938" s="15"/>
    </row>
    <row r="1939" spans="1:3">
      <c r="A1939" s="1"/>
      <c r="B1939" s="15"/>
      <c r="C1939" s="15"/>
    </row>
    <row r="1940" spans="1:3">
      <c r="A1940" s="1"/>
      <c r="B1940" s="15"/>
      <c r="C1940" s="15"/>
    </row>
    <row r="1941" spans="1:3">
      <c r="A1941" s="1"/>
      <c r="B1941" s="15"/>
      <c r="C1941" s="15"/>
    </row>
    <row r="1942" spans="1:3">
      <c r="A1942" s="1"/>
      <c r="B1942" s="15"/>
      <c r="C1942" s="15"/>
    </row>
    <row r="1943" spans="1:3">
      <c r="A1943" s="1"/>
      <c r="B1943" s="15"/>
      <c r="C1943" s="15"/>
    </row>
    <row r="1944" spans="1:3">
      <c r="A1944" s="1"/>
      <c r="B1944" s="15"/>
      <c r="C1944" s="15"/>
    </row>
    <row r="1945" spans="1:3">
      <c r="A1945" s="1"/>
      <c r="B1945" s="15"/>
      <c r="C1945" s="15"/>
    </row>
    <row r="1946" spans="1:3">
      <c r="A1946" s="1"/>
      <c r="B1946" s="15"/>
      <c r="C1946" s="15"/>
    </row>
    <row r="1947" spans="1:3">
      <c r="A1947" s="1"/>
      <c r="B1947" s="15"/>
      <c r="C1947" s="15"/>
    </row>
    <row r="1948" spans="1:3">
      <c r="A1948" s="1"/>
      <c r="B1948" s="15"/>
      <c r="C1948" s="15"/>
    </row>
    <row r="1949" spans="1:3">
      <c r="A1949" s="1"/>
      <c r="B1949" s="15"/>
      <c r="C1949" s="15"/>
    </row>
    <row r="1950" spans="1:3">
      <c r="A1950" s="1"/>
      <c r="B1950" s="15"/>
      <c r="C1950" s="15"/>
    </row>
    <row r="1951" spans="1:3">
      <c r="A1951" s="1"/>
      <c r="B1951" s="15"/>
      <c r="C1951" s="15"/>
    </row>
    <row r="1952" spans="1:3">
      <c r="A1952" s="1"/>
      <c r="B1952" s="15"/>
      <c r="C1952" s="15"/>
    </row>
    <row r="1953" spans="1:3">
      <c r="A1953" s="1"/>
      <c r="B1953" s="15"/>
      <c r="C1953" s="15"/>
    </row>
    <row r="1954" spans="1:3">
      <c r="A1954" s="1"/>
      <c r="B1954" s="15"/>
      <c r="C1954" s="15"/>
    </row>
    <row r="1955" spans="1:3">
      <c r="A1955" s="1"/>
      <c r="B1955" s="15"/>
      <c r="C1955" s="15"/>
    </row>
    <row r="1956" spans="1:3">
      <c r="A1956" s="1"/>
      <c r="B1956" s="15"/>
      <c r="C1956" s="15"/>
    </row>
    <row r="1957" spans="1:3">
      <c r="A1957" s="1"/>
      <c r="B1957" s="15"/>
      <c r="C1957" s="15"/>
    </row>
    <row r="1958" spans="1:3">
      <c r="A1958" s="1"/>
      <c r="B1958" s="15"/>
      <c r="C1958" s="15"/>
    </row>
    <row r="1959" spans="1:3">
      <c r="A1959" s="1"/>
      <c r="B1959" s="15"/>
      <c r="C1959" s="15"/>
    </row>
    <row r="1960" spans="1:3">
      <c r="A1960" s="1"/>
      <c r="B1960" s="15"/>
      <c r="C1960" s="15"/>
    </row>
    <row r="1961" spans="1:3">
      <c r="A1961" s="1"/>
      <c r="B1961" s="15"/>
      <c r="C1961" s="15"/>
    </row>
    <row r="1962" spans="1:3">
      <c r="A1962" s="1"/>
      <c r="B1962" s="15"/>
      <c r="C1962" s="15"/>
    </row>
    <row r="1963" spans="1:3">
      <c r="A1963" s="1"/>
      <c r="B1963" s="15"/>
      <c r="C1963" s="15"/>
    </row>
    <row r="1964" spans="1:3">
      <c r="A1964" s="15"/>
      <c r="B1964" s="15"/>
      <c r="C1964" s="15"/>
    </row>
    <row r="1965" spans="1:3">
      <c r="A1965" s="1"/>
      <c r="B1965" s="15"/>
      <c r="C1965" s="15"/>
    </row>
    <row r="1966" spans="1:3">
      <c r="A1966" s="1"/>
      <c r="B1966" s="15"/>
      <c r="C1966" s="15"/>
    </row>
    <row r="1967" spans="1:3">
      <c r="A1967" s="1"/>
      <c r="B1967" s="15"/>
      <c r="C1967" s="15"/>
    </row>
    <row r="1968" spans="1:3">
      <c r="A1968" s="1"/>
      <c r="B1968" s="15"/>
      <c r="C1968" s="15"/>
    </row>
    <row r="1969" spans="1:3">
      <c r="A1969" s="1"/>
      <c r="B1969" s="15"/>
      <c r="C1969" s="15"/>
    </row>
    <row r="1970" spans="1:3">
      <c r="A1970" s="1"/>
      <c r="B1970" s="15"/>
      <c r="C1970" s="15"/>
    </row>
    <row r="1971" spans="1:3">
      <c r="A1971" s="1"/>
      <c r="B1971" s="15"/>
      <c r="C1971" s="15"/>
    </row>
    <row r="1972" spans="1:3">
      <c r="A1972" s="1"/>
      <c r="B1972" s="15"/>
      <c r="C1972" s="15"/>
    </row>
    <row r="1973" spans="1:3">
      <c r="A1973" s="1"/>
      <c r="B1973" s="15"/>
      <c r="C1973" s="15"/>
    </row>
    <row r="1974" spans="1:3">
      <c r="A1974" s="1"/>
      <c r="B1974" s="15"/>
      <c r="C1974" s="15"/>
    </row>
    <row r="1975" spans="1:3">
      <c r="A1975" s="1"/>
      <c r="B1975" s="15"/>
      <c r="C1975" s="15"/>
    </row>
    <row r="1976" spans="1:3">
      <c r="A1976" s="1"/>
      <c r="B1976" s="15"/>
      <c r="C1976" s="15"/>
    </row>
    <row r="1977" spans="1:3">
      <c r="A1977" s="1"/>
      <c r="B1977" s="15"/>
      <c r="C1977" s="15"/>
    </row>
    <row r="1978" spans="1:3">
      <c r="A1978" s="1"/>
      <c r="B1978" s="15"/>
      <c r="C1978" s="15"/>
    </row>
    <row r="1979" spans="1:3">
      <c r="A1979" s="1"/>
      <c r="B1979" s="15"/>
      <c r="C1979" s="15"/>
    </row>
    <row r="1980" spans="1:3">
      <c r="A1980" s="1"/>
      <c r="B1980" s="15"/>
      <c r="C1980" s="15"/>
    </row>
    <row r="1981" spans="1:3">
      <c r="A1981" s="1"/>
      <c r="B1981" s="15"/>
      <c r="C1981" s="15"/>
    </row>
    <row r="1982" spans="1:3">
      <c r="A1982" s="1"/>
      <c r="B1982" s="15"/>
      <c r="C1982" s="15"/>
    </row>
    <row r="1983" spans="1:3">
      <c r="A1983" s="1"/>
      <c r="B1983" s="15"/>
      <c r="C1983" s="15"/>
    </row>
    <row r="1984" spans="1:3">
      <c r="A1984" s="1"/>
      <c r="B1984" s="15"/>
      <c r="C1984" s="15"/>
    </row>
    <row r="1985" spans="1:3">
      <c r="A1985" s="1"/>
      <c r="B1985" s="15"/>
      <c r="C1985" s="15"/>
    </row>
    <row r="1986" spans="1:3">
      <c r="A1986" s="1"/>
      <c r="B1986" s="15"/>
      <c r="C1986" s="15"/>
    </row>
    <row r="1987" spans="1:3">
      <c r="A1987" s="1"/>
      <c r="B1987" s="15"/>
      <c r="C1987" s="15"/>
    </row>
    <row r="1988" spans="1:3">
      <c r="A1988" s="1"/>
      <c r="B1988" s="15"/>
      <c r="C1988" s="15"/>
    </row>
    <row r="1989" spans="1:3">
      <c r="A1989" s="1"/>
      <c r="B1989" s="15"/>
      <c r="C1989" s="15"/>
    </row>
    <row r="1990" spans="1:3">
      <c r="A1990" s="1"/>
      <c r="B1990" s="15"/>
      <c r="C1990" s="15"/>
    </row>
    <row r="1991" spans="1:3">
      <c r="A1991" s="1"/>
      <c r="B1991" s="15"/>
      <c r="C1991" s="15"/>
    </row>
    <row r="1992" spans="1:3">
      <c r="A1992" s="1"/>
      <c r="B1992" s="15"/>
      <c r="C1992" s="15"/>
    </row>
    <row r="1993" spans="1:3">
      <c r="A1993" s="1"/>
      <c r="B1993" s="15"/>
      <c r="C1993" s="15"/>
    </row>
    <row r="1994" spans="1:3">
      <c r="A1994" s="1"/>
      <c r="B1994" s="15"/>
      <c r="C1994" s="15"/>
    </row>
    <row r="1995" spans="1:3">
      <c r="A1995" s="1"/>
      <c r="B1995" s="15"/>
      <c r="C1995" s="15"/>
    </row>
    <row r="1996" spans="1:3">
      <c r="A1996" s="1"/>
      <c r="B1996" s="15"/>
      <c r="C1996" s="15"/>
    </row>
    <row r="1997" spans="1:3">
      <c r="A1997" s="1"/>
      <c r="B1997" s="15"/>
      <c r="C1997" s="15"/>
    </row>
    <row r="1998" spans="1:3">
      <c r="A1998" s="1"/>
      <c r="B1998" s="15"/>
      <c r="C1998" s="15"/>
    </row>
    <row r="1999" spans="1:3">
      <c r="A1999" s="1"/>
      <c r="B1999" s="15"/>
      <c r="C1999" s="15"/>
    </row>
    <row r="2000" spans="1:3">
      <c r="A2000" s="1"/>
      <c r="B2000" s="15"/>
      <c r="C2000" s="15"/>
    </row>
    <row r="2001" spans="1:3">
      <c r="A2001" s="1"/>
      <c r="B2001" s="15"/>
      <c r="C2001" s="15"/>
    </row>
    <row r="2002" spans="1:3">
      <c r="A2002" s="1"/>
      <c r="B2002" s="15"/>
      <c r="C2002" s="15"/>
    </row>
    <row r="2003" spans="1:3">
      <c r="A2003" s="1"/>
      <c r="B2003" s="15"/>
      <c r="C2003" s="15"/>
    </row>
    <row r="2004" spans="1:3">
      <c r="A2004" s="1"/>
      <c r="B2004" s="15"/>
      <c r="C2004" s="15"/>
    </row>
    <row r="2005" spans="1:3">
      <c r="A2005" s="1"/>
      <c r="B2005" s="15"/>
      <c r="C2005" s="15"/>
    </row>
    <row r="2006" spans="1:3">
      <c r="A2006" s="1"/>
      <c r="B2006" s="15"/>
      <c r="C2006" s="15"/>
    </row>
    <row r="2007" spans="1:3">
      <c r="A2007" s="1"/>
      <c r="B2007" s="15"/>
      <c r="C2007" s="15"/>
    </row>
    <row r="2008" spans="1:3">
      <c r="A2008" s="1"/>
      <c r="B2008" s="15"/>
      <c r="C2008" s="15"/>
    </row>
    <row r="2009" spans="1:3">
      <c r="A2009" s="1"/>
      <c r="B2009" s="15"/>
      <c r="C2009" s="15"/>
    </row>
    <row r="2010" spans="1:3">
      <c r="A2010" s="1"/>
      <c r="B2010" s="15"/>
      <c r="C2010" s="15"/>
    </row>
    <row r="2011" spans="1:3">
      <c r="A2011" s="1"/>
      <c r="B2011" s="15"/>
      <c r="C2011" s="15"/>
    </row>
    <row r="2012" spans="1:3">
      <c r="A2012" s="1"/>
      <c r="B2012" s="15"/>
      <c r="C2012" s="15"/>
    </row>
    <row r="2013" spans="1:3">
      <c r="A2013" s="1"/>
      <c r="B2013" s="15"/>
      <c r="C2013" s="15"/>
    </row>
    <row r="2014" spans="1:3">
      <c r="A2014" s="1"/>
      <c r="B2014" s="15"/>
      <c r="C2014" s="15"/>
    </row>
    <row r="2015" spans="1:3">
      <c r="A2015" s="1"/>
      <c r="B2015" s="15"/>
      <c r="C2015" s="15"/>
    </row>
    <row r="2016" spans="1:3">
      <c r="A2016" s="1"/>
      <c r="B2016" s="15"/>
      <c r="C2016" s="15"/>
    </row>
    <row r="2017" spans="1:3">
      <c r="A2017" s="1"/>
      <c r="B2017" s="15"/>
      <c r="C2017" s="15"/>
    </row>
    <row r="2018" spans="1:3">
      <c r="A2018" s="1"/>
      <c r="B2018" s="15"/>
      <c r="C2018" s="15"/>
    </row>
    <row r="2019" spans="1:3">
      <c r="A2019" s="1"/>
      <c r="B2019" s="15"/>
      <c r="C2019" s="15"/>
    </row>
    <row r="2020" spans="1:3">
      <c r="A2020" s="1"/>
      <c r="B2020" s="15"/>
      <c r="C2020" s="15"/>
    </row>
    <row r="2021" spans="1:3">
      <c r="A2021" s="1"/>
      <c r="B2021" s="15"/>
      <c r="C2021" s="15"/>
    </row>
    <row r="2022" spans="1:3">
      <c r="A2022" s="1"/>
      <c r="B2022" s="15"/>
      <c r="C2022" s="15"/>
    </row>
    <row r="2023" spans="1:3">
      <c r="A2023" s="1"/>
      <c r="B2023" s="15"/>
      <c r="C2023" s="15"/>
    </row>
    <row r="2024" spans="1:3">
      <c r="A2024" s="1"/>
      <c r="B2024" s="15"/>
      <c r="C2024" s="15"/>
    </row>
    <row r="2025" spans="1:3">
      <c r="A2025" s="1"/>
      <c r="B2025" s="15"/>
      <c r="C2025" s="15"/>
    </row>
    <row r="2026" spans="1:3">
      <c r="A2026" s="1"/>
      <c r="B2026" s="15"/>
      <c r="C2026" s="15"/>
    </row>
    <row r="2027" spans="1:3">
      <c r="A2027" s="1"/>
      <c r="B2027" s="15"/>
      <c r="C2027" s="15"/>
    </row>
    <row r="2028" spans="1:3">
      <c r="A2028" s="1"/>
      <c r="B2028" s="15"/>
      <c r="C2028" s="15"/>
    </row>
    <row r="2029" spans="1:3">
      <c r="A2029" s="1"/>
      <c r="B2029" s="15"/>
      <c r="C2029" s="15"/>
    </row>
    <row r="2030" spans="1:3">
      <c r="A2030" s="1"/>
      <c r="B2030" s="15"/>
      <c r="C2030" s="15"/>
    </row>
    <row r="2031" spans="1:3">
      <c r="A2031" s="1"/>
      <c r="B2031" s="15"/>
      <c r="C2031" s="15"/>
    </row>
    <row r="2032" spans="1:3">
      <c r="A2032" s="1"/>
      <c r="B2032" s="15"/>
      <c r="C2032" s="15"/>
    </row>
    <row r="2033" spans="1:3">
      <c r="A2033" s="1"/>
      <c r="B2033" s="15"/>
      <c r="C2033" s="15"/>
    </row>
    <row r="2034" spans="1:3">
      <c r="A2034" s="1"/>
      <c r="B2034" s="15"/>
      <c r="C2034" s="15"/>
    </row>
    <row r="2035" spans="1:3">
      <c r="A2035" s="1"/>
      <c r="B2035" s="15"/>
      <c r="C2035" s="15"/>
    </row>
    <row r="2036" spans="1:3">
      <c r="A2036" s="1"/>
      <c r="B2036" s="15"/>
      <c r="C2036" s="15"/>
    </row>
    <row r="2037" spans="1:3">
      <c r="A2037" s="1"/>
      <c r="B2037" s="15"/>
      <c r="C2037" s="15"/>
    </row>
    <row r="2038" spans="1:3">
      <c r="A2038" s="1"/>
      <c r="B2038" s="15"/>
      <c r="C2038" s="15"/>
    </row>
    <row r="2039" spans="1:3">
      <c r="A2039" s="1"/>
      <c r="B2039" s="15"/>
      <c r="C2039" s="15"/>
    </row>
    <row r="2040" spans="1:3">
      <c r="A2040" s="1"/>
      <c r="B2040" s="15"/>
      <c r="C2040" s="15"/>
    </row>
    <row r="2041" spans="1:3">
      <c r="A2041" s="1"/>
      <c r="B2041" s="15"/>
      <c r="C2041" s="15"/>
    </row>
    <row r="2042" spans="1:3">
      <c r="A2042" s="1"/>
      <c r="B2042" s="15"/>
      <c r="C2042" s="15"/>
    </row>
    <row r="2043" spans="1:3">
      <c r="A2043" s="1"/>
      <c r="B2043" s="15"/>
      <c r="C2043" s="15"/>
    </row>
    <row r="2044" spans="1:3">
      <c r="A2044" s="1"/>
      <c r="B2044" s="15"/>
      <c r="C2044" s="15"/>
    </row>
    <row r="2045" spans="1:3">
      <c r="A2045" s="1"/>
      <c r="B2045" s="15"/>
      <c r="C2045" s="15"/>
    </row>
    <row r="2046" spans="1:3">
      <c r="A2046" s="1"/>
      <c r="B2046" s="15"/>
      <c r="C2046" s="15"/>
    </row>
    <row r="2047" spans="1:3">
      <c r="A2047" s="1"/>
      <c r="B2047" s="15"/>
      <c r="C2047" s="15"/>
    </row>
    <row r="2048" spans="1:3">
      <c r="A2048" s="1"/>
      <c r="B2048" s="15"/>
      <c r="C2048" s="15"/>
    </row>
    <row r="2049" spans="1:3">
      <c r="A2049" s="1"/>
      <c r="B2049" s="15"/>
      <c r="C2049" s="15"/>
    </row>
    <row r="2050" spans="1:3">
      <c r="A2050" s="1"/>
      <c r="B2050" s="15"/>
      <c r="C2050" s="15"/>
    </row>
    <row r="2051" spans="1:3">
      <c r="A2051" s="1"/>
      <c r="B2051" s="15"/>
      <c r="C2051" s="15"/>
    </row>
    <row r="2052" spans="1:3">
      <c r="A2052" s="1"/>
      <c r="B2052" s="15"/>
      <c r="C2052" s="15"/>
    </row>
    <row r="2053" spans="1:3">
      <c r="A2053" s="1"/>
      <c r="B2053" s="15"/>
      <c r="C2053" s="15"/>
    </row>
    <row r="2054" spans="1:3">
      <c r="A2054" s="1"/>
      <c r="B2054" s="15"/>
      <c r="C2054" s="15"/>
    </row>
    <row r="2055" spans="1:3">
      <c r="A2055" s="1"/>
      <c r="B2055" s="15"/>
      <c r="C2055" s="15"/>
    </row>
    <row r="2056" spans="1:3">
      <c r="A2056" s="1"/>
      <c r="B2056" s="15"/>
      <c r="C2056" s="15"/>
    </row>
    <row r="2057" spans="1:3">
      <c r="A2057" s="1"/>
      <c r="B2057" s="15"/>
      <c r="C2057" s="15"/>
    </row>
    <row r="2058" spans="1:3">
      <c r="A2058" s="1"/>
      <c r="B2058" s="15"/>
      <c r="C2058" s="15"/>
    </row>
    <row r="2059" spans="1:3">
      <c r="A2059" s="1"/>
      <c r="B2059" s="15"/>
      <c r="C2059" s="15"/>
    </row>
    <row r="2060" spans="1:3">
      <c r="A2060" s="1"/>
      <c r="B2060" s="15"/>
      <c r="C2060" s="15"/>
    </row>
    <row r="2061" spans="1:3">
      <c r="A2061" s="1"/>
      <c r="B2061" s="15"/>
      <c r="C2061" s="15"/>
    </row>
    <row r="2062" spans="1:3">
      <c r="A2062" s="1"/>
      <c r="B2062" s="15"/>
      <c r="C2062" s="15"/>
    </row>
    <row r="2063" spans="1:3">
      <c r="A2063" s="1"/>
      <c r="B2063" s="15"/>
      <c r="C2063" s="15"/>
    </row>
    <row r="2064" spans="1:3">
      <c r="A2064" s="1"/>
      <c r="B2064" s="15"/>
      <c r="C2064" s="15"/>
    </row>
    <row r="2065" spans="1:3">
      <c r="A2065" s="1"/>
      <c r="B2065" s="15"/>
      <c r="C2065" s="15"/>
    </row>
    <row r="2066" spans="1:3">
      <c r="A2066" s="1"/>
      <c r="B2066" s="15"/>
      <c r="C2066" s="15"/>
    </row>
    <row r="2067" spans="1:3">
      <c r="A2067" s="1"/>
      <c r="B2067" s="15"/>
      <c r="C2067" s="15"/>
    </row>
    <row r="2068" spans="1:3">
      <c r="A2068" s="1"/>
      <c r="B2068" s="15"/>
      <c r="C2068" s="15"/>
    </row>
    <row r="2069" spans="1:3">
      <c r="A2069" s="1"/>
      <c r="B2069" s="15"/>
      <c r="C2069" s="15"/>
    </row>
    <row r="2070" spans="1:3">
      <c r="A2070" s="1"/>
      <c r="B2070" s="15"/>
      <c r="C2070" s="15"/>
    </row>
    <row r="2071" spans="1:3">
      <c r="A2071" s="1"/>
      <c r="B2071" s="15"/>
      <c r="C2071" s="15"/>
    </row>
    <row r="2072" spans="1:3">
      <c r="A2072" s="1"/>
      <c r="B2072" s="15"/>
      <c r="C2072" s="15"/>
    </row>
    <row r="2073" spans="1:3">
      <c r="A2073" s="1"/>
      <c r="B2073" s="15"/>
      <c r="C2073" s="15"/>
    </row>
    <row r="2074" spans="1:3">
      <c r="A2074" s="1"/>
      <c r="B2074" s="15"/>
      <c r="C2074" s="15"/>
    </row>
    <row r="2075" spans="1:3">
      <c r="A2075" s="1"/>
      <c r="B2075" s="15"/>
      <c r="C2075" s="15"/>
    </row>
    <row r="2076" spans="1:3">
      <c r="A2076" s="1"/>
      <c r="B2076" s="15"/>
      <c r="C2076" s="15"/>
    </row>
    <row r="2077" spans="1:3">
      <c r="A2077" s="1"/>
      <c r="B2077" s="15"/>
      <c r="C2077" s="15"/>
    </row>
    <row r="2078" spans="1:3">
      <c r="A2078" s="1"/>
      <c r="B2078" s="15"/>
      <c r="C2078" s="15"/>
    </row>
    <row r="2079" spans="1:3">
      <c r="A2079" s="1"/>
      <c r="B2079" s="15"/>
      <c r="C2079" s="15"/>
    </row>
    <row r="2080" spans="1:3">
      <c r="A2080" s="1"/>
      <c r="B2080" s="15"/>
      <c r="C2080" s="15"/>
    </row>
    <row r="2081" spans="1:3">
      <c r="A2081" s="1"/>
      <c r="B2081" s="15"/>
      <c r="C2081" s="15"/>
    </row>
    <row r="2082" spans="1:3">
      <c r="A2082" s="1"/>
      <c r="B2082" s="15"/>
      <c r="C2082" s="15"/>
    </row>
    <row r="2083" spans="1:3">
      <c r="A2083" s="1"/>
      <c r="B2083" s="15"/>
      <c r="C2083" s="15"/>
    </row>
    <row r="2084" spans="1:3">
      <c r="A2084" s="1"/>
      <c r="B2084" s="15"/>
      <c r="C2084" s="15"/>
    </row>
    <row r="2085" spans="1:3">
      <c r="A2085" s="1"/>
      <c r="B2085" s="15"/>
      <c r="C2085" s="15"/>
    </row>
    <row r="2086" spans="1:3">
      <c r="A2086" s="1"/>
      <c r="B2086" s="15"/>
      <c r="C2086" s="15"/>
    </row>
    <row r="2087" spans="1:3">
      <c r="A2087" s="1"/>
      <c r="B2087" s="15"/>
      <c r="C2087" s="15"/>
    </row>
    <row r="2088" spans="1:3">
      <c r="A2088" s="1"/>
      <c r="B2088" s="15"/>
      <c r="C2088" s="15"/>
    </row>
    <row r="2089" spans="1:3">
      <c r="A2089" s="1"/>
      <c r="B2089" s="15"/>
      <c r="C2089" s="15"/>
    </row>
    <row r="2090" spans="1:3">
      <c r="A2090" s="1"/>
      <c r="B2090" s="15"/>
      <c r="C2090" s="15"/>
    </row>
    <row r="2091" spans="1:3">
      <c r="A2091" s="1"/>
      <c r="B2091" s="15"/>
      <c r="C2091" s="15"/>
    </row>
    <row r="2092" spans="1:3">
      <c r="A2092" s="1"/>
      <c r="B2092" s="15"/>
      <c r="C2092" s="15"/>
    </row>
    <row r="2093" spans="1:3">
      <c r="A2093" s="1"/>
      <c r="B2093" s="15"/>
      <c r="C2093" s="15"/>
    </row>
    <row r="2094" spans="1:3">
      <c r="A2094" s="1"/>
      <c r="B2094" s="15"/>
      <c r="C2094" s="15"/>
    </row>
    <row r="2095" spans="1:3">
      <c r="A2095" s="1"/>
      <c r="B2095" s="15"/>
      <c r="C2095" s="15"/>
    </row>
    <row r="2096" spans="1:3">
      <c r="A2096" s="1"/>
      <c r="B2096" s="15"/>
      <c r="C2096" s="15"/>
    </row>
    <row r="2097" spans="1:3">
      <c r="A2097" s="1"/>
      <c r="B2097" s="15"/>
      <c r="C2097" s="15"/>
    </row>
    <row r="2098" spans="1:3">
      <c r="A2098" s="1"/>
      <c r="B2098" s="15"/>
      <c r="C2098" s="15"/>
    </row>
    <row r="2099" spans="1:3">
      <c r="A2099" s="1"/>
      <c r="B2099" s="15"/>
      <c r="C2099" s="15"/>
    </row>
    <row r="2100" spans="1:3">
      <c r="A2100" s="1"/>
      <c r="B2100" s="15"/>
      <c r="C2100" s="15"/>
    </row>
    <row r="2101" spans="1:3">
      <c r="A2101" s="1"/>
      <c r="B2101" s="15"/>
      <c r="C2101" s="15"/>
    </row>
    <row r="2102" spans="1:3">
      <c r="A2102" s="1"/>
      <c r="B2102" s="1"/>
      <c r="C2102" s="1"/>
    </row>
    <row r="2103" spans="1:3">
      <c r="A2103" s="1"/>
      <c r="B2103" s="15"/>
      <c r="C2103" s="15"/>
    </row>
    <row r="2104" spans="1:3">
      <c r="A2104" s="1"/>
      <c r="B2104" s="15"/>
      <c r="C2104" s="15"/>
    </row>
    <row r="2105" spans="1:3">
      <c r="A2105" s="1"/>
      <c r="B2105" s="15"/>
      <c r="C2105" s="15"/>
    </row>
    <row r="2106" spans="1:3">
      <c r="A2106" s="1"/>
      <c r="B2106" s="15"/>
      <c r="C2106" s="15"/>
    </row>
    <row r="2107" spans="1:3">
      <c r="A2107" s="1"/>
      <c r="B2107" s="15"/>
      <c r="C2107" s="15"/>
    </row>
    <row r="2108" spans="1:3">
      <c r="A2108" s="1"/>
      <c r="B2108" s="15"/>
      <c r="C2108" s="15"/>
    </row>
    <row r="2109" spans="1:3">
      <c r="A2109" s="1"/>
      <c r="B2109" s="15"/>
      <c r="C2109" s="15"/>
    </row>
    <row r="2110" spans="1:3">
      <c r="A2110" s="1"/>
      <c r="B2110" s="15"/>
      <c r="C2110" s="15"/>
    </row>
    <row r="2111" spans="1:3">
      <c r="A2111" s="1"/>
      <c r="B2111" s="15"/>
      <c r="C2111" s="15"/>
    </row>
    <row r="2112" spans="1:3">
      <c r="A2112" s="1"/>
      <c r="B2112" s="15"/>
      <c r="C2112" s="15"/>
    </row>
    <row r="2113" spans="1:3">
      <c r="A2113" s="1"/>
      <c r="B2113" s="15"/>
      <c r="C2113" s="15"/>
    </row>
    <row r="2114" spans="1:3">
      <c r="A2114" s="1"/>
      <c r="B2114" s="15"/>
      <c r="C2114" s="15"/>
    </row>
    <row r="2115" spans="1:3">
      <c r="A2115" s="1"/>
      <c r="B2115" s="15"/>
      <c r="C2115" s="15"/>
    </row>
    <row r="2116" spans="1:3">
      <c r="A2116" s="1"/>
      <c r="B2116" s="15"/>
      <c r="C2116" s="15"/>
    </row>
    <row r="2117" spans="1:3">
      <c r="A2117" s="1"/>
      <c r="B2117" s="15"/>
      <c r="C2117" s="15"/>
    </row>
    <row r="2118" spans="1:3">
      <c r="A2118" s="1"/>
      <c r="B2118" s="15"/>
      <c r="C2118" s="15"/>
    </row>
    <row r="2119" spans="1:3">
      <c r="A2119" s="1"/>
      <c r="B2119" s="15"/>
      <c r="C2119" s="15"/>
    </row>
    <row r="2120" spans="1:3">
      <c r="A2120" s="1"/>
      <c r="B2120" s="15"/>
      <c r="C2120" s="15"/>
    </row>
    <row r="2121" spans="1:3">
      <c r="A2121" s="1"/>
      <c r="B2121" s="15"/>
      <c r="C2121" s="15"/>
    </row>
    <row r="2122" spans="1:3">
      <c r="A2122" s="1"/>
      <c r="B2122" s="15"/>
      <c r="C2122" s="15"/>
    </row>
    <row r="2123" spans="1:3">
      <c r="A2123" s="1"/>
      <c r="B2123" s="15"/>
      <c r="C2123" s="15"/>
    </row>
    <row r="2124" spans="1:3">
      <c r="A2124" s="1"/>
      <c r="B2124" s="15"/>
      <c r="C2124" s="15"/>
    </row>
    <row r="2125" spans="1:3">
      <c r="A2125" s="1"/>
      <c r="B2125" s="15"/>
      <c r="C2125" s="15"/>
    </row>
    <row r="2126" spans="1:3">
      <c r="A2126" s="1"/>
      <c r="B2126" s="15"/>
      <c r="C2126" s="15"/>
    </row>
    <row r="2127" spans="1:3">
      <c r="A2127" s="1"/>
      <c r="B2127" s="15"/>
      <c r="C2127" s="15"/>
    </row>
    <row r="2128" spans="1:3">
      <c r="A2128" s="1"/>
      <c r="B2128" s="15"/>
      <c r="C2128" s="15"/>
    </row>
    <row r="2129" spans="1:3">
      <c r="A2129" s="1"/>
      <c r="B2129" s="15"/>
      <c r="C2129" s="15"/>
    </row>
    <row r="2130" spans="1:3">
      <c r="A2130" s="1"/>
      <c r="B2130" s="15"/>
      <c r="C2130" s="15"/>
    </row>
    <row r="2131" spans="1:3">
      <c r="A2131" s="1"/>
      <c r="B2131" s="15"/>
      <c r="C2131" s="15"/>
    </row>
    <row r="2132" spans="1:3">
      <c r="A2132" s="1"/>
      <c r="B2132" s="15"/>
      <c r="C2132" s="15"/>
    </row>
    <row r="2133" spans="1:3">
      <c r="A2133" s="1"/>
      <c r="B2133" s="15"/>
      <c r="C2133" s="15"/>
    </row>
    <row r="2134" spans="1:3">
      <c r="A2134" s="1"/>
      <c r="B2134" s="15"/>
      <c r="C2134" s="15"/>
    </row>
    <row r="2135" spans="1:3">
      <c r="A2135" s="1"/>
      <c r="B2135" s="15"/>
      <c r="C2135" s="15"/>
    </row>
    <row r="2136" spans="1:3">
      <c r="A2136" s="1"/>
      <c r="B2136" s="15"/>
      <c r="C2136" s="15"/>
    </row>
    <row r="2137" spans="1:3">
      <c r="A2137" s="1"/>
      <c r="B2137" s="15"/>
      <c r="C2137" s="15"/>
    </row>
    <row r="2138" spans="1:3">
      <c r="A2138" s="1"/>
      <c r="B2138" s="15"/>
      <c r="C2138" s="15"/>
    </row>
    <row r="2139" spans="1:3">
      <c r="A2139" s="1"/>
      <c r="B2139" s="15"/>
      <c r="C2139" s="15"/>
    </row>
    <row r="2140" spans="1:3">
      <c r="A2140" s="1"/>
      <c r="B2140" s="15"/>
      <c r="C2140" s="15"/>
    </row>
    <row r="2141" spans="1:3">
      <c r="A2141" s="1"/>
      <c r="B2141" s="15"/>
      <c r="C2141" s="15"/>
    </row>
    <row r="2142" spans="1:3">
      <c r="A2142" s="1"/>
      <c r="B2142" s="15"/>
      <c r="C2142" s="15"/>
    </row>
    <row r="2143" spans="1:3">
      <c r="A2143" s="1"/>
      <c r="B2143" s="15"/>
      <c r="C2143" s="15"/>
    </row>
    <row r="2144" spans="1:3">
      <c r="A2144" s="1"/>
      <c r="B2144" s="15"/>
      <c r="C2144" s="15"/>
    </row>
    <row r="2145" spans="1:3">
      <c r="A2145" s="1"/>
      <c r="B2145" s="15"/>
      <c r="C2145" s="15"/>
    </row>
    <row r="2146" spans="1:3">
      <c r="A2146" s="1"/>
      <c r="B2146" s="15"/>
      <c r="C2146" s="15"/>
    </row>
    <row r="2147" spans="1:3">
      <c r="A2147" s="1"/>
      <c r="B2147" s="15"/>
      <c r="C2147" s="15"/>
    </row>
    <row r="2148" spans="1:3">
      <c r="A2148" s="1"/>
      <c r="B2148" s="15"/>
      <c r="C2148" s="15"/>
    </row>
    <row r="2149" spans="1:3">
      <c r="A2149" s="1"/>
      <c r="B2149" s="1"/>
      <c r="C2149" s="1"/>
    </row>
    <row r="2150" spans="1:3">
      <c r="A2150" s="1"/>
      <c r="B2150" s="15"/>
      <c r="C2150" s="15"/>
    </row>
    <row r="2151" spans="1:3">
      <c r="A2151" s="1"/>
      <c r="B2151" s="15"/>
      <c r="C2151" s="15"/>
    </row>
    <row r="2152" spans="1:3">
      <c r="A2152" s="1"/>
      <c r="B2152" s="15"/>
      <c r="C2152" s="15"/>
    </row>
    <row r="2153" spans="1:3">
      <c r="A2153" s="1"/>
      <c r="B2153" s="15"/>
      <c r="C2153" s="15"/>
    </row>
    <row r="2154" spans="1:3">
      <c r="A2154" s="1"/>
      <c r="B2154" s="15"/>
      <c r="C2154" s="15"/>
    </row>
    <row r="2155" spans="1:3">
      <c r="A2155" s="1"/>
      <c r="B2155" s="15"/>
      <c r="C2155" s="15"/>
    </row>
    <row r="2156" spans="1:3">
      <c r="A2156" s="1"/>
      <c r="B2156" s="15"/>
      <c r="C2156" s="15"/>
    </row>
    <row r="2157" spans="1:3">
      <c r="A2157" s="1"/>
      <c r="B2157" s="15"/>
      <c r="C2157" s="15"/>
    </row>
    <row r="2158" spans="1:3">
      <c r="A2158" s="1"/>
      <c r="B2158" s="1"/>
      <c r="C2158" s="1"/>
    </row>
    <row r="2159" spans="1:3">
      <c r="A2159" s="1"/>
      <c r="B2159" s="15"/>
      <c r="C2159" s="15"/>
    </row>
    <row r="2160" spans="1:3">
      <c r="A2160" s="1"/>
      <c r="B2160" s="15"/>
      <c r="C2160" s="15"/>
    </row>
    <row r="2161" spans="1:3">
      <c r="A2161" s="15"/>
      <c r="B2161" s="15"/>
      <c r="C2161" s="15"/>
    </row>
    <row r="2162" spans="1:3">
      <c r="A2162" s="1"/>
      <c r="B2162" s="15"/>
      <c r="C2162" s="15"/>
    </row>
    <row r="2163" spans="1:3">
      <c r="A2163" s="1"/>
      <c r="B2163" s="15"/>
      <c r="C2163" s="15"/>
    </row>
    <row r="2164" spans="1:3">
      <c r="A2164" s="1"/>
      <c r="B2164" s="15"/>
      <c r="C2164" s="15"/>
    </row>
    <row r="2165" spans="1:3">
      <c r="A2165" s="1"/>
      <c r="B2165" s="15"/>
      <c r="C2165" s="15"/>
    </row>
    <row r="2166" spans="1:3">
      <c r="A2166" s="1"/>
      <c r="B2166" s="15"/>
      <c r="C2166" s="15"/>
    </row>
    <row r="2167" spans="1:3">
      <c r="A2167" s="1"/>
      <c r="B2167" s="15"/>
      <c r="C2167" s="15"/>
    </row>
    <row r="2168" spans="1:3">
      <c r="A2168" s="1"/>
      <c r="B2168" s="15"/>
      <c r="C2168" s="15"/>
    </row>
    <row r="2169" spans="1:3">
      <c r="A2169" s="1"/>
      <c r="B2169" s="15"/>
      <c r="C2169" s="15"/>
    </row>
    <row r="2170" spans="1:3">
      <c r="A2170" s="1"/>
      <c r="B2170" s="15"/>
      <c r="C2170" s="15"/>
    </row>
    <row r="2171" spans="1:3">
      <c r="A2171" s="1"/>
      <c r="B2171" s="15"/>
      <c r="C2171" s="15"/>
    </row>
    <row r="2172" spans="1:3">
      <c r="A2172" s="1"/>
      <c r="B2172" s="15"/>
      <c r="C2172" s="15"/>
    </row>
    <row r="2173" spans="1:3">
      <c r="A2173" s="1"/>
      <c r="B2173" s="15"/>
      <c r="C2173" s="15"/>
    </row>
    <row r="2174" spans="1:3">
      <c r="A2174" s="1"/>
      <c r="B2174" s="15"/>
      <c r="C2174" s="15"/>
    </row>
    <row r="2175" spans="1:3">
      <c r="A2175" s="1"/>
      <c r="B2175" s="15"/>
      <c r="C2175" s="15"/>
    </row>
    <row r="2176" spans="1:3">
      <c r="A2176" s="1"/>
      <c r="B2176" s="15"/>
      <c r="C2176" s="15"/>
    </row>
    <row r="2177" spans="1:3">
      <c r="A2177" s="1"/>
      <c r="B2177" s="15"/>
      <c r="C2177" s="15"/>
    </row>
    <row r="2178" spans="1:3">
      <c r="A2178" s="1"/>
      <c r="B2178" s="15"/>
      <c r="C2178" s="15"/>
    </row>
    <row r="2179" spans="1:3">
      <c r="A2179" s="1"/>
      <c r="B2179" s="15"/>
      <c r="C2179" s="15"/>
    </row>
    <row r="2180" spans="1:3">
      <c r="A2180" s="1"/>
      <c r="B2180" s="15"/>
      <c r="C2180" s="15"/>
    </row>
    <row r="2181" spans="1:3">
      <c r="A2181" s="1"/>
      <c r="B2181" s="15"/>
      <c r="C2181" s="15"/>
    </row>
    <row r="2182" spans="1:3">
      <c r="A2182" s="1"/>
      <c r="B2182" s="15"/>
      <c r="C2182" s="15"/>
    </row>
    <row r="2183" spans="1:3">
      <c r="A2183" s="1"/>
      <c r="B2183" s="15"/>
      <c r="C2183" s="15"/>
    </row>
    <row r="2184" spans="1:3">
      <c r="A2184" s="1"/>
      <c r="B2184" s="15"/>
      <c r="C2184" s="15"/>
    </row>
    <row r="2185" spans="1:3">
      <c r="A2185" s="1"/>
      <c r="B2185" s="15"/>
      <c r="C2185" s="15"/>
    </row>
    <row r="2186" spans="1:3">
      <c r="A2186" s="1"/>
      <c r="B2186" s="15"/>
      <c r="C2186" s="15"/>
    </row>
    <row r="2187" spans="1:3">
      <c r="A2187" s="1"/>
      <c r="B2187" s="15"/>
      <c r="C2187" s="15"/>
    </row>
    <row r="2188" spans="1:3">
      <c r="A2188" s="1"/>
      <c r="B2188" s="15"/>
      <c r="C2188" s="15"/>
    </row>
    <row r="2189" spans="1:3">
      <c r="A2189" s="1"/>
      <c r="B2189" s="15"/>
      <c r="C2189" s="15"/>
    </row>
    <row r="2190" spans="1:3">
      <c r="A2190" s="1"/>
      <c r="B2190" s="15"/>
      <c r="C2190" s="15"/>
    </row>
    <row r="2191" spans="1:3">
      <c r="A2191" s="1"/>
      <c r="B2191" s="15"/>
      <c r="C2191" s="15"/>
    </row>
    <row r="2192" spans="1:3">
      <c r="A2192" s="1"/>
      <c r="B2192" s="15"/>
      <c r="C2192" s="15"/>
    </row>
    <row r="2193" spans="1:3">
      <c r="A2193" s="1"/>
      <c r="B2193" s="15"/>
      <c r="C2193" s="15"/>
    </row>
    <row r="2194" spans="1:3">
      <c r="A2194" s="1"/>
      <c r="B2194" s="15"/>
      <c r="C2194" s="15"/>
    </row>
    <row r="2195" spans="1:3">
      <c r="A2195" s="1"/>
      <c r="B2195" s="15"/>
      <c r="C2195" s="15"/>
    </row>
    <row r="2196" spans="1:3">
      <c r="A2196" s="1"/>
      <c r="B2196" s="15"/>
      <c r="C2196" s="15"/>
    </row>
    <row r="2197" spans="1:3">
      <c r="A2197" s="1"/>
      <c r="B2197" s="15"/>
      <c r="C2197" s="15"/>
    </row>
    <row r="2198" spans="1:3">
      <c r="A2198" s="1"/>
      <c r="B2198" s="15"/>
      <c r="C2198" s="15"/>
    </row>
    <row r="2199" spans="1:3">
      <c r="A2199" s="1"/>
      <c r="B2199" s="15"/>
      <c r="C2199" s="15"/>
    </row>
    <row r="2200" spans="1:3">
      <c r="A2200" s="1"/>
      <c r="B2200" s="15"/>
      <c r="C2200" s="15"/>
    </row>
    <row r="2201" spans="1:3">
      <c r="A2201" s="1"/>
      <c r="B2201" s="15"/>
      <c r="C2201" s="15"/>
    </row>
    <row r="2202" spans="1:3">
      <c r="A2202" s="1"/>
      <c r="B2202" s="15"/>
      <c r="C2202" s="15"/>
    </row>
    <row r="2203" spans="1:3">
      <c r="A2203" s="1"/>
      <c r="B2203" s="15"/>
      <c r="C2203" s="15"/>
    </row>
    <row r="2204" spans="1:3">
      <c r="A2204" s="1"/>
      <c r="B2204" s="15"/>
      <c r="C2204" s="15"/>
    </row>
    <row r="2205" spans="1:3">
      <c r="A2205" s="15"/>
      <c r="B2205" s="15"/>
      <c r="C2205" s="15"/>
    </row>
    <row r="2206" spans="1:3">
      <c r="A2206" s="1"/>
      <c r="B2206" s="15"/>
      <c r="C2206" s="15"/>
    </row>
    <row r="2207" spans="1:3">
      <c r="A2207" s="1"/>
      <c r="B2207" s="15"/>
      <c r="C2207" s="15"/>
    </row>
    <row r="2208" spans="1:3">
      <c r="A2208" s="1"/>
      <c r="B2208" s="15"/>
      <c r="C2208" s="15"/>
    </row>
    <row r="2209" spans="1:3">
      <c r="A2209" s="1"/>
      <c r="B2209" s="15"/>
      <c r="C2209" s="15"/>
    </row>
    <row r="2210" spans="1:3">
      <c r="A2210" s="1"/>
      <c r="B2210" s="15"/>
      <c r="C2210" s="15"/>
    </row>
    <row r="2211" spans="1:3">
      <c r="A2211" s="1"/>
      <c r="B2211" s="15"/>
      <c r="C2211" s="15"/>
    </row>
    <row r="2212" spans="1:3">
      <c r="A2212" s="1"/>
      <c r="B2212" s="15"/>
      <c r="C2212" s="15"/>
    </row>
    <row r="2213" spans="1:3">
      <c r="A2213" s="1"/>
      <c r="B2213" s="15"/>
      <c r="C2213" s="15"/>
    </row>
    <row r="2214" spans="1:3">
      <c r="A2214" s="1"/>
      <c r="B2214" s="15"/>
      <c r="C2214" s="15"/>
    </row>
    <row r="2215" spans="1:3">
      <c r="A2215" s="1"/>
      <c r="B2215" s="15"/>
      <c r="C2215" s="15"/>
    </row>
    <row r="2216" spans="1:3">
      <c r="A2216" s="1"/>
      <c r="B2216" s="15"/>
      <c r="C2216" s="15"/>
    </row>
    <row r="2217" spans="1:3">
      <c r="A2217" s="1"/>
      <c r="B2217" s="15"/>
      <c r="C2217" s="15"/>
    </row>
    <row r="2218" spans="1:3">
      <c r="A2218" s="1"/>
      <c r="B2218" s="15"/>
      <c r="C2218" s="15"/>
    </row>
    <row r="2219" spans="1:3">
      <c r="A2219" s="1"/>
      <c r="B2219" s="15"/>
      <c r="C2219" s="15"/>
    </row>
    <row r="2220" spans="1:3">
      <c r="A2220" s="1"/>
      <c r="B2220" s="15"/>
      <c r="C2220" s="15"/>
    </row>
    <row r="2221" spans="1:3">
      <c r="A2221" s="1"/>
      <c r="B2221" s="15"/>
      <c r="C2221" s="15"/>
    </row>
    <row r="2222" spans="1:3">
      <c r="A2222" s="1"/>
      <c r="B2222" s="15"/>
      <c r="C2222" s="15"/>
    </row>
    <row r="2223" spans="1:3">
      <c r="A2223" s="1"/>
      <c r="B2223" s="15"/>
      <c r="C2223" s="15"/>
    </row>
    <row r="2224" spans="1:3">
      <c r="A2224" s="1"/>
      <c r="B2224" s="15"/>
      <c r="C2224" s="15"/>
    </row>
    <row r="2225" spans="1:3">
      <c r="A2225" s="1"/>
      <c r="B2225" s="15"/>
      <c r="C2225" s="15"/>
    </row>
    <row r="2226" spans="1:3">
      <c r="A2226" s="1"/>
      <c r="B2226" s="15"/>
      <c r="C2226" s="15"/>
    </row>
    <row r="2227" spans="1:3">
      <c r="A2227" s="1"/>
      <c r="B2227" s="15"/>
      <c r="C2227" s="15"/>
    </row>
    <row r="2228" spans="1:3">
      <c r="A2228" s="1"/>
      <c r="B2228" s="15"/>
      <c r="C2228" s="15"/>
    </row>
    <row r="2229" spans="1:3">
      <c r="A2229" s="1"/>
      <c r="B2229" s="1"/>
      <c r="C2229" s="1"/>
    </row>
    <row r="2230" spans="1:3">
      <c r="A2230" s="1"/>
      <c r="B2230" s="15"/>
      <c r="C2230" s="15"/>
    </row>
    <row r="2231" spans="1:3">
      <c r="A2231" s="1"/>
      <c r="B2231" s="15"/>
      <c r="C2231" s="15"/>
    </row>
    <row r="2232" spans="1:3">
      <c r="A2232" s="1"/>
      <c r="B2232" s="15"/>
      <c r="C2232" s="15"/>
    </row>
    <row r="2233" spans="1:3">
      <c r="A2233" s="1"/>
      <c r="B2233" s="15"/>
      <c r="C2233" s="15"/>
    </row>
    <row r="2234" spans="1:3">
      <c r="A2234" s="1"/>
      <c r="B2234" s="15"/>
      <c r="C2234" s="15"/>
    </row>
    <row r="2235" spans="1:3">
      <c r="A2235" s="15"/>
      <c r="B2235" s="15"/>
      <c r="C2235" s="15"/>
    </row>
    <row r="2236" spans="1:3">
      <c r="A2236" s="1"/>
      <c r="B2236" s="15"/>
      <c r="C2236" s="15"/>
    </row>
    <row r="2237" spans="1:3">
      <c r="A2237" s="1"/>
      <c r="B2237" s="15"/>
      <c r="C2237" s="15"/>
    </row>
    <row r="2238" spans="1:3">
      <c r="A2238" s="1"/>
      <c r="B2238" s="15"/>
      <c r="C2238" s="15"/>
    </row>
    <row r="2239" spans="1:3">
      <c r="A2239" s="1"/>
      <c r="B2239" s="15"/>
      <c r="C2239" s="15"/>
    </row>
    <row r="2240" spans="1:3">
      <c r="A2240" s="1"/>
      <c r="B2240" s="15"/>
      <c r="C2240" s="15"/>
    </row>
    <row r="2241" spans="1:3">
      <c r="A2241" s="1"/>
      <c r="B2241" s="15"/>
      <c r="C2241" s="15"/>
    </row>
    <row r="2242" spans="1:3">
      <c r="A2242" s="1"/>
      <c r="B2242" s="15"/>
      <c r="C2242" s="15"/>
    </row>
    <row r="2243" spans="1:3">
      <c r="A2243" s="1"/>
      <c r="B2243" s="15"/>
      <c r="C2243" s="15"/>
    </row>
    <row r="2244" spans="1:3">
      <c r="A2244" s="1"/>
      <c r="B2244" s="15"/>
      <c r="C2244" s="15"/>
    </row>
    <row r="2245" spans="1:3">
      <c r="A2245" s="1"/>
      <c r="B2245" s="15"/>
      <c r="C2245" s="15"/>
    </row>
    <row r="2246" spans="1:3">
      <c r="A2246" s="1"/>
      <c r="B2246" s="15"/>
      <c r="C2246" s="15"/>
    </row>
    <row r="2247" spans="1:3">
      <c r="A2247" s="1"/>
      <c r="B2247" s="15"/>
      <c r="C2247" s="15"/>
    </row>
    <row r="2248" spans="1:3">
      <c r="A2248" s="1"/>
      <c r="B2248" s="15"/>
      <c r="C2248" s="15"/>
    </row>
    <row r="2249" spans="1:3">
      <c r="A2249" s="1"/>
      <c r="B2249" s="15"/>
      <c r="C2249" s="15"/>
    </row>
    <row r="2250" spans="1:3">
      <c r="A2250" s="1"/>
      <c r="B2250" s="15"/>
      <c r="C2250" s="15"/>
    </row>
    <row r="2251" spans="1:3">
      <c r="A2251" s="1"/>
      <c r="B2251" s="15"/>
      <c r="C2251" s="15"/>
    </row>
    <row r="2252" spans="1:3">
      <c r="A2252" s="1"/>
      <c r="B2252" s="15"/>
      <c r="C2252" s="15"/>
    </row>
    <row r="2253" spans="1:3">
      <c r="A2253" s="1"/>
      <c r="B2253" s="15"/>
      <c r="C2253" s="15"/>
    </row>
    <row r="2254" spans="1:3">
      <c r="A2254" s="1"/>
      <c r="B2254" s="15"/>
      <c r="C2254" s="15"/>
    </row>
    <row r="2255" spans="1:3">
      <c r="A2255" s="1"/>
      <c r="B2255" s="15"/>
      <c r="C2255" s="15"/>
    </row>
    <row r="2256" spans="1:3">
      <c r="A2256" s="1"/>
      <c r="B2256" s="15"/>
      <c r="C2256" s="15"/>
    </row>
    <row r="2257" spans="1:3">
      <c r="A2257" s="1"/>
      <c r="B2257" s="15"/>
      <c r="C2257" s="15"/>
    </row>
    <row r="2258" spans="1:3">
      <c r="A2258" s="1"/>
      <c r="B2258" s="15"/>
      <c r="C2258" s="15"/>
    </row>
    <row r="2259" spans="1:3">
      <c r="A2259" s="1"/>
      <c r="B2259" s="15"/>
      <c r="C2259" s="15"/>
    </row>
    <row r="2260" spans="1:3">
      <c r="A2260" s="1"/>
      <c r="B2260" s="15"/>
      <c r="C2260" s="15"/>
    </row>
    <row r="2261" spans="1:3">
      <c r="A2261" s="1"/>
      <c r="B2261" s="15"/>
      <c r="C2261" s="15"/>
    </row>
    <row r="2262" spans="1:3">
      <c r="A2262" s="1"/>
      <c r="B2262" s="15"/>
      <c r="C2262" s="15"/>
    </row>
    <row r="2263" spans="1:3">
      <c r="A2263" s="1"/>
      <c r="B2263" s="15"/>
      <c r="C2263" s="15"/>
    </row>
    <row r="2264" spans="1:3">
      <c r="A2264" s="1"/>
      <c r="B2264" s="15"/>
      <c r="C2264" s="15"/>
    </row>
    <row r="2265" spans="1:3">
      <c r="A2265" s="1"/>
      <c r="B2265" s="15"/>
      <c r="C2265" s="15"/>
    </row>
    <row r="2266" spans="1:3">
      <c r="A2266" s="1"/>
      <c r="B2266" s="15"/>
      <c r="C2266" s="15"/>
    </row>
    <row r="2267" spans="1:3">
      <c r="A2267" s="1"/>
      <c r="B2267" s="15"/>
      <c r="C2267" s="15"/>
    </row>
    <row r="2268" spans="1:3">
      <c r="A2268" s="1"/>
      <c r="B2268" s="15"/>
      <c r="C2268" s="15"/>
    </row>
    <row r="2269" spans="1:3">
      <c r="A2269" s="1"/>
      <c r="B2269" s="15"/>
      <c r="C2269" s="15"/>
    </row>
    <row r="2270" spans="1:3">
      <c r="A2270" s="1"/>
      <c r="B2270" s="15"/>
      <c r="C2270" s="15"/>
    </row>
    <row r="2271" spans="1:3">
      <c r="A2271" s="1"/>
      <c r="B2271" s="15"/>
      <c r="C2271" s="15"/>
    </row>
    <row r="2272" spans="1:3">
      <c r="A2272" s="1"/>
      <c r="B2272" s="15"/>
      <c r="C2272" s="15"/>
    </row>
    <row r="2273" spans="1:3">
      <c r="A2273" s="1"/>
      <c r="B2273" s="15"/>
      <c r="C2273" s="15"/>
    </row>
    <row r="2274" spans="1:3">
      <c r="A2274" s="1"/>
      <c r="B2274" s="15"/>
      <c r="C2274" s="15"/>
    </row>
    <row r="2275" spans="1:3">
      <c r="A2275" s="1"/>
      <c r="B2275" s="15"/>
      <c r="C2275" s="15"/>
    </row>
    <row r="2276" spans="1:3">
      <c r="A2276" s="1"/>
      <c r="B2276" s="15"/>
      <c r="C2276" s="15"/>
    </row>
    <row r="2277" spans="1:3">
      <c r="A2277" s="1"/>
      <c r="B2277" s="15"/>
      <c r="C2277" s="15"/>
    </row>
    <row r="2278" spans="1:3">
      <c r="A2278" s="1"/>
      <c r="B2278" s="15"/>
      <c r="C2278" s="15"/>
    </row>
    <row r="2279" spans="1:3">
      <c r="A2279" s="1"/>
      <c r="B2279" s="15"/>
      <c r="C2279" s="15"/>
    </row>
    <row r="2280" spans="1:3">
      <c r="A2280" s="1"/>
      <c r="B2280" s="15"/>
      <c r="C2280" s="15"/>
    </row>
    <row r="2281" spans="1:3">
      <c r="A2281" s="1"/>
      <c r="B2281" s="15"/>
      <c r="C2281" s="15"/>
    </row>
    <row r="2282" spans="1:3">
      <c r="A2282" s="1"/>
      <c r="B2282" s="15"/>
      <c r="C2282" s="15"/>
    </row>
    <row r="2283" spans="1:3">
      <c r="A2283" s="1"/>
      <c r="B2283" s="15"/>
      <c r="C2283" s="15"/>
    </row>
    <row r="2284" spans="1:3">
      <c r="A2284" s="15"/>
      <c r="B2284" s="15"/>
      <c r="C2284" s="15"/>
    </row>
    <row r="2285" spans="1:3">
      <c r="A2285" s="1"/>
      <c r="B2285" s="15"/>
      <c r="C2285" s="15"/>
    </row>
    <row r="2286" spans="1:3">
      <c r="A2286" s="1"/>
      <c r="B2286" s="15"/>
      <c r="C2286" s="15"/>
    </row>
    <row r="2287" spans="1:3">
      <c r="A2287" s="1"/>
      <c r="B2287" s="15"/>
      <c r="C2287" s="15"/>
    </row>
    <row r="2288" spans="1:3">
      <c r="A2288" s="1"/>
      <c r="B2288" s="15"/>
      <c r="C2288" s="15"/>
    </row>
    <row r="2289" spans="1:3">
      <c r="A2289" s="1"/>
      <c r="B2289" s="15"/>
      <c r="C2289" s="15"/>
    </row>
    <row r="2290" spans="1:3">
      <c r="A2290" s="1"/>
      <c r="B2290" s="15"/>
      <c r="C2290" s="15"/>
    </row>
    <row r="2291" spans="1:3">
      <c r="A2291" s="1"/>
      <c r="B2291" s="15"/>
      <c r="C2291" s="15"/>
    </row>
    <row r="2292" spans="1:3">
      <c r="A2292" s="1"/>
      <c r="B2292" s="15"/>
      <c r="C2292" s="15"/>
    </row>
    <row r="2293" spans="1:3">
      <c r="A2293" s="1"/>
      <c r="B2293" s="15"/>
      <c r="C2293" s="15"/>
    </row>
    <row r="2294" spans="1:3">
      <c r="A2294" s="1"/>
      <c r="B2294" s="15"/>
      <c r="C2294" s="15"/>
    </row>
    <row r="2295" spans="1:3">
      <c r="A2295" s="1"/>
      <c r="B2295" s="15"/>
      <c r="C2295" s="15"/>
    </row>
    <row r="2296" spans="1:3">
      <c r="A2296" s="1"/>
      <c r="B2296" s="15"/>
      <c r="C2296" s="15"/>
    </row>
    <row r="2297" spans="1:3">
      <c r="A2297" s="1"/>
      <c r="B2297" s="15"/>
      <c r="C2297" s="15"/>
    </row>
    <row r="2298" spans="1:3">
      <c r="A2298" s="1"/>
      <c r="B2298" s="15"/>
      <c r="C2298" s="15"/>
    </row>
    <row r="2299" spans="1:3">
      <c r="A2299" s="1"/>
      <c r="B2299" s="15"/>
      <c r="C2299" s="15"/>
    </row>
    <row r="2300" spans="1:3">
      <c r="A2300" s="1"/>
      <c r="B2300" s="15"/>
      <c r="C2300" s="15"/>
    </row>
    <row r="2301" spans="1:3">
      <c r="A2301" s="1"/>
      <c r="B2301" s="15"/>
      <c r="C2301" s="15"/>
    </row>
    <row r="2302" spans="1:3">
      <c r="A2302" s="1"/>
      <c r="B2302" s="15"/>
      <c r="C2302" s="15"/>
    </row>
    <row r="2303" spans="1:3">
      <c r="A2303" s="1"/>
      <c r="B2303" s="15"/>
      <c r="C2303" s="15"/>
    </row>
    <row r="2304" spans="1:3">
      <c r="A2304" s="1"/>
      <c r="B2304" s="15"/>
      <c r="C2304" s="15"/>
    </row>
    <row r="2305" spans="1:3">
      <c r="A2305" s="1"/>
      <c r="B2305" s="15"/>
      <c r="C2305" s="15"/>
    </row>
    <row r="2306" spans="1:3">
      <c r="A2306" s="1"/>
      <c r="B2306" s="15"/>
      <c r="C2306" s="15"/>
    </row>
    <row r="2307" spans="1:3">
      <c r="A2307" s="1"/>
      <c r="B2307" s="15"/>
      <c r="C2307" s="15"/>
    </row>
    <row r="2308" spans="1:3">
      <c r="A2308" s="1"/>
      <c r="B2308" s="15"/>
      <c r="C2308" s="15"/>
    </row>
    <row r="2309" spans="1:3">
      <c r="A2309" s="1"/>
      <c r="B2309" s="15"/>
      <c r="C2309" s="15"/>
    </row>
    <row r="2310" spans="1:3">
      <c r="A2310" s="1"/>
      <c r="B2310" s="15"/>
      <c r="C2310" s="15"/>
    </row>
    <row r="2311" spans="1:3">
      <c r="A2311" s="1"/>
      <c r="B2311" s="15"/>
      <c r="C2311" s="15"/>
    </row>
    <row r="2312" spans="1:3">
      <c r="A2312" s="1"/>
      <c r="B2312" s="15"/>
      <c r="C2312" s="15"/>
    </row>
    <row r="2313" spans="1:3">
      <c r="A2313" s="1"/>
      <c r="B2313" s="15"/>
      <c r="C2313" s="15"/>
    </row>
    <row r="2314" spans="1:3">
      <c r="A2314" s="1"/>
      <c r="B2314" s="15"/>
      <c r="C2314" s="15"/>
    </row>
    <row r="2315" spans="1:3">
      <c r="A2315" s="1"/>
      <c r="B2315" s="15"/>
      <c r="C2315" s="15"/>
    </row>
    <row r="2316" spans="1:3">
      <c r="A2316" s="1"/>
      <c r="B2316" s="15"/>
      <c r="C2316" s="15"/>
    </row>
    <row r="2317" spans="1:3">
      <c r="A2317" s="1"/>
      <c r="B2317" s="15"/>
      <c r="C2317" s="15"/>
    </row>
    <row r="2318" spans="1:3">
      <c r="A2318" s="1"/>
      <c r="B2318" s="15"/>
      <c r="C2318" s="15"/>
    </row>
    <row r="2319" spans="1:3">
      <c r="A2319" s="1"/>
      <c r="B2319" s="15"/>
      <c r="C2319" s="15"/>
    </row>
    <row r="2320" spans="1:3">
      <c r="A2320" s="1"/>
      <c r="B2320" s="15"/>
      <c r="C2320" s="15"/>
    </row>
    <row r="2321" spans="1:3">
      <c r="A2321" s="1"/>
      <c r="B2321" s="15"/>
      <c r="C2321" s="15"/>
    </row>
    <row r="2322" spans="1:3">
      <c r="A2322" s="1"/>
      <c r="B2322" s="15"/>
      <c r="C2322" s="15"/>
    </row>
    <row r="2323" spans="1:3">
      <c r="A2323" s="1"/>
      <c r="B2323" s="15"/>
      <c r="C2323" s="15"/>
    </row>
    <row r="2324" spans="1:3">
      <c r="A2324" s="1"/>
      <c r="B2324" s="15"/>
      <c r="C2324" s="15"/>
    </row>
    <row r="2325" spans="1:3">
      <c r="A2325" s="1"/>
      <c r="B2325" s="15"/>
      <c r="C2325" s="15"/>
    </row>
    <row r="2326" spans="1:3">
      <c r="A2326" s="1"/>
      <c r="B2326" s="15"/>
      <c r="C2326" s="15"/>
    </row>
    <row r="2327" spans="1:3">
      <c r="A2327" s="1"/>
      <c r="B2327" s="15"/>
      <c r="C2327" s="15"/>
    </row>
    <row r="2328" spans="1:3">
      <c r="A2328" s="1"/>
      <c r="B2328" s="15"/>
      <c r="C2328" s="15"/>
    </row>
    <row r="2329" spans="1:3">
      <c r="A2329" s="1"/>
      <c r="B2329" s="15"/>
      <c r="C2329" s="15"/>
    </row>
    <row r="2330" spans="1:3">
      <c r="A2330" s="1"/>
      <c r="B2330" s="15"/>
      <c r="C2330" s="15"/>
    </row>
    <row r="2331" spans="1:3">
      <c r="A2331" s="1"/>
      <c r="B2331" s="15"/>
      <c r="C2331" s="15"/>
    </row>
    <row r="2332" spans="1:3">
      <c r="A2332" s="1"/>
      <c r="B2332" s="15"/>
      <c r="C2332" s="15"/>
    </row>
    <row r="2333" spans="1:3">
      <c r="A2333" s="1"/>
      <c r="B2333" s="15"/>
      <c r="C2333" s="15"/>
    </row>
    <row r="2334" spans="1:3">
      <c r="A2334" s="1"/>
      <c r="B2334" s="15"/>
      <c r="C2334" s="15"/>
    </row>
    <row r="2335" spans="1:3">
      <c r="A2335" s="1"/>
      <c r="B2335" s="15"/>
      <c r="C2335" s="15"/>
    </row>
    <row r="2336" spans="1:3">
      <c r="A2336" s="1"/>
      <c r="B2336" s="15"/>
      <c r="C2336" s="15"/>
    </row>
    <row r="2337" spans="1:3">
      <c r="A2337" s="1"/>
      <c r="B2337" s="15"/>
      <c r="C2337" s="15"/>
    </row>
    <row r="2338" spans="1:3">
      <c r="A2338" s="1"/>
      <c r="B2338" s="15"/>
      <c r="C2338" s="15"/>
    </row>
    <row r="2339" spans="1:3">
      <c r="A2339" s="1"/>
      <c r="B2339" s="15"/>
      <c r="C2339" s="15"/>
    </row>
    <row r="2340" spans="1:3">
      <c r="A2340" s="1"/>
      <c r="B2340" s="15"/>
      <c r="C2340" s="15"/>
    </row>
    <row r="2341" spans="1:3">
      <c r="A2341" s="1"/>
      <c r="B2341" s="15"/>
      <c r="C2341" s="15"/>
    </row>
    <row r="2342" spans="1:3">
      <c r="A2342" s="1"/>
      <c r="B2342" s="15"/>
      <c r="C2342" s="15"/>
    </row>
    <row r="2343" spans="1:3">
      <c r="A2343" s="1"/>
      <c r="B2343" s="15"/>
      <c r="C2343" s="15"/>
    </row>
    <row r="2344" spans="1:3">
      <c r="A2344" s="1"/>
      <c r="B2344" s="15"/>
      <c r="C2344" s="15"/>
    </row>
    <row r="2345" spans="1:3">
      <c r="A2345" s="1"/>
      <c r="B2345" s="15"/>
      <c r="C2345" s="15"/>
    </row>
    <row r="2346" spans="1:3">
      <c r="A2346" s="1"/>
      <c r="B2346" s="15"/>
      <c r="C2346" s="15"/>
    </row>
    <row r="2347" spans="1:3">
      <c r="A2347" s="1"/>
      <c r="B2347" s="15"/>
      <c r="C2347" s="15"/>
    </row>
    <row r="2348" spans="1:3">
      <c r="A2348" s="1"/>
      <c r="B2348" s="15"/>
      <c r="C2348" s="15"/>
    </row>
    <row r="2349" spans="1:3">
      <c r="A2349" s="1"/>
      <c r="B2349" s="15"/>
      <c r="C2349" s="15"/>
    </row>
    <row r="2350" spans="1:3">
      <c r="A2350" s="1"/>
      <c r="B2350" s="15"/>
      <c r="C2350" s="15"/>
    </row>
    <row r="2351" spans="1:3">
      <c r="A2351" s="1"/>
      <c r="B2351" s="15"/>
      <c r="C2351" s="15"/>
    </row>
    <row r="2352" spans="1:3">
      <c r="A2352" s="1"/>
      <c r="B2352" s="15"/>
      <c r="C2352" s="15"/>
    </row>
    <row r="2353" spans="1:3">
      <c r="A2353" s="1"/>
      <c r="B2353" s="15"/>
      <c r="C2353" s="15"/>
    </row>
    <row r="2354" spans="1:3">
      <c r="A2354" s="1"/>
      <c r="B2354" s="15"/>
      <c r="C2354" s="15"/>
    </row>
    <row r="2355" spans="1:3">
      <c r="A2355" s="1"/>
      <c r="B2355" s="15"/>
      <c r="C2355" s="15"/>
    </row>
    <row r="2356" spans="1:3">
      <c r="A2356" s="1"/>
      <c r="B2356" s="15"/>
      <c r="C2356" s="15"/>
    </row>
    <row r="2357" spans="1:3">
      <c r="A2357" s="1"/>
      <c r="B2357" s="15"/>
      <c r="C2357" s="15"/>
    </row>
    <row r="2358" spans="1:3">
      <c r="A2358" s="1"/>
      <c r="B2358" s="15"/>
      <c r="C2358" s="15"/>
    </row>
    <row r="2359" spans="1:3">
      <c r="A2359" s="1"/>
      <c r="B2359" s="15"/>
      <c r="C2359" s="15"/>
    </row>
    <row r="2360" spans="1:3">
      <c r="A2360" s="1"/>
      <c r="B2360" s="15"/>
      <c r="C2360" s="15"/>
    </row>
    <row r="2361" spans="1:3">
      <c r="A2361" s="1"/>
      <c r="B2361" s="15"/>
      <c r="C2361" s="15"/>
    </row>
    <row r="2362" spans="1:3">
      <c r="A2362" s="1"/>
      <c r="B2362" s="15"/>
      <c r="C2362" s="15"/>
    </row>
    <row r="2363" spans="1:3">
      <c r="A2363" s="1"/>
      <c r="B2363" s="15"/>
      <c r="C2363" s="15"/>
    </row>
    <row r="2364" spans="1:3">
      <c r="A2364" s="1"/>
      <c r="B2364" s="15"/>
      <c r="C2364" s="15"/>
    </row>
    <row r="2365" spans="1:3">
      <c r="A2365" s="1"/>
      <c r="B2365" s="15"/>
      <c r="C2365" s="15"/>
    </row>
    <row r="2366" spans="1:3">
      <c r="A2366" s="1"/>
      <c r="B2366" s="15"/>
      <c r="C2366" s="15"/>
    </row>
    <row r="2367" spans="1:3">
      <c r="A2367" s="1"/>
      <c r="B2367" s="15"/>
      <c r="C2367" s="15"/>
    </row>
    <row r="2368" spans="1:3">
      <c r="A2368" s="1"/>
      <c r="B2368" s="15"/>
      <c r="C2368" s="15"/>
    </row>
    <row r="2369" spans="1:3">
      <c r="A2369" s="1"/>
      <c r="B2369" s="15"/>
      <c r="C2369" s="15"/>
    </row>
    <row r="2370" spans="1:3">
      <c r="A2370" s="1"/>
      <c r="B2370" s="15"/>
      <c r="C2370" s="15"/>
    </row>
    <row r="2371" spans="1:3">
      <c r="A2371" s="1"/>
      <c r="B2371" s="15"/>
      <c r="C2371" s="15"/>
    </row>
    <row r="2372" spans="1:3">
      <c r="A2372" s="1"/>
      <c r="B2372" s="15"/>
      <c r="C2372" s="15"/>
    </row>
    <row r="2373" spans="1:3">
      <c r="A2373" s="1"/>
      <c r="B2373" s="15"/>
      <c r="C2373" s="15"/>
    </row>
    <row r="2374" spans="1:3">
      <c r="A2374" s="1"/>
      <c r="B2374" s="15"/>
      <c r="C2374" s="15"/>
    </row>
    <row r="2375" spans="1:3">
      <c r="A2375" s="1"/>
      <c r="B2375" s="15"/>
      <c r="C2375" s="15"/>
    </row>
    <row r="2376" spans="1:3">
      <c r="A2376" s="1"/>
      <c r="B2376" s="15"/>
      <c r="C2376" s="15"/>
    </row>
    <row r="2377" spans="1:3">
      <c r="A2377" s="1"/>
      <c r="B2377" s="15"/>
      <c r="C2377" s="15"/>
    </row>
    <row r="2378" spans="1:3">
      <c r="A2378" s="1"/>
      <c r="B2378" s="15"/>
      <c r="C2378" s="15"/>
    </row>
    <row r="2379" spans="1:3">
      <c r="A2379" s="1"/>
      <c r="B2379" s="15"/>
      <c r="C2379" s="15"/>
    </row>
    <row r="2380" spans="1:3">
      <c r="A2380" s="1"/>
      <c r="B2380" s="15"/>
      <c r="C2380" s="15"/>
    </row>
    <row r="2381" spans="1:3">
      <c r="A2381" s="1"/>
      <c r="B2381" s="15"/>
      <c r="C2381" s="15"/>
    </row>
    <row r="2382" spans="1:3">
      <c r="A2382" s="15"/>
      <c r="B2382" s="15"/>
      <c r="C2382" s="15"/>
    </row>
    <row r="2383" spans="1:3">
      <c r="A2383" s="1"/>
      <c r="B2383" s="15"/>
      <c r="C2383" s="15"/>
    </row>
    <row r="2384" spans="1:3">
      <c r="A2384" s="1"/>
      <c r="B2384" s="15"/>
      <c r="C2384" s="15"/>
    </row>
    <row r="2385" spans="1:3">
      <c r="A2385" s="1"/>
      <c r="B2385" s="15"/>
      <c r="C2385" s="15"/>
    </row>
    <row r="2386" spans="1:3">
      <c r="A2386" s="1"/>
      <c r="B2386" s="15"/>
      <c r="C2386" s="15"/>
    </row>
    <row r="2387" spans="1:3">
      <c r="A2387" s="1"/>
      <c r="B2387" s="15"/>
      <c r="C2387" s="15"/>
    </row>
    <row r="2388" spans="1:3">
      <c r="A2388" s="1"/>
      <c r="B2388" s="15"/>
      <c r="C2388" s="15"/>
    </row>
    <row r="2389" spans="1:3">
      <c r="A2389" s="1"/>
      <c r="B2389" s="15"/>
      <c r="C2389" s="15"/>
    </row>
    <row r="2390" spans="1:3">
      <c r="A2390" s="1"/>
      <c r="B2390" s="15"/>
      <c r="C2390" s="15"/>
    </row>
    <row r="2391" spans="1:3">
      <c r="A2391" s="1"/>
      <c r="B2391" s="15"/>
      <c r="C2391" s="15"/>
    </row>
    <row r="2392" spans="1:3">
      <c r="A2392" s="1"/>
      <c r="B2392" s="15"/>
      <c r="C2392" s="15"/>
    </row>
    <row r="2393" spans="1:3">
      <c r="A2393" s="1"/>
      <c r="B2393" s="15"/>
      <c r="C2393" s="15"/>
    </row>
    <row r="2394" spans="1:3">
      <c r="A2394" s="1"/>
      <c r="B2394" s="15"/>
      <c r="C2394" s="15"/>
    </row>
    <row r="2395" spans="1:3">
      <c r="A2395" s="1"/>
      <c r="B2395" s="15"/>
      <c r="C2395" s="15"/>
    </row>
    <row r="2396" spans="1:3">
      <c r="A2396" s="1"/>
      <c r="B2396" s="15"/>
      <c r="C2396" s="15"/>
    </row>
    <row r="2397" spans="1:3">
      <c r="A2397" s="1"/>
      <c r="B2397" s="15"/>
      <c r="C2397" s="15"/>
    </row>
    <row r="2398" spans="1:3">
      <c r="A2398" s="1"/>
      <c r="B2398" s="15"/>
      <c r="C2398" s="15"/>
    </row>
    <row r="2399" spans="1:3">
      <c r="A2399" s="1"/>
      <c r="B2399" s="15"/>
      <c r="C2399" s="15"/>
    </row>
    <row r="2400" spans="1:3">
      <c r="A2400" s="1"/>
      <c r="B2400" s="15"/>
      <c r="C2400" s="15"/>
    </row>
    <row r="2401" spans="1:3">
      <c r="A2401" s="1"/>
      <c r="B2401" s="15"/>
      <c r="C2401" s="15"/>
    </row>
    <row r="2402" spans="1:3">
      <c r="A2402" s="1"/>
      <c r="B2402" s="15"/>
      <c r="C2402" s="15"/>
    </row>
    <row r="2403" spans="1:3">
      <c r="A2403" s="1"/>
      <c r="B2403" s="15"/>
      <c r="C2403" s="15"/>
    </row>
    <row r="2404" spans="1:3">
      <c r="A2404" s="1"/>
      <c r="B2404" s="15"/>
      <c r="C2404" s="15"/>
    </row>
    <row r="2405" spans="1:3">
      <c r="A2405" s="1"/>
      <c r="B2405" s="15"/>
      <c r="C2405" s="15"/>
    </row>
    <row r="2406" spans="1:3">
      <c r="A2406" s="1"/>
      <c r="B2406" s="15"/>
      <c r="C2406" s="15"/>
    </row>
    <row r="2407" spans="1:3">
      <c r="A2407" s="1"/>
      <c r="B2407" s="15"/>
      <c r="C2407" s="15"/>
    </row>
    <row r="2408" spans="1:3">
      <c r="A2408" s="1"/>
      <c r="B2408" s="15"/>
      <c r="C2408" s="15"/>
    </row>
    <row r="2409" spans="1:3">
      <c r="A2409" s="1"/>
      <c r="B2409" s="15"/>
      <c r="C2409" s="15"/>
    </row>
    <row r="2410" spans="1:3">
      <c r="A2410" s="1"/>
      <c r="B2410" s="15"/>
      <c r="C2410" s="15"/>
    </row>
    <row r="2411" spans="1:3">
      <c r="A2411" s="1"/>
      <c r="B2411" s="15"/>
      <c r="C2411" s="15"/>
    </row>
    <row r="2412" spans="1:3">
      <c r="A2412" s="1"/>
      <c r="B2412" s="1"/>
      <c r="C2412" s="1"/>
    </row>
    <row r="2413" spans="1:3">
      <c r="A2413" s="1"/>
      <c r="B2413" s="15"/>
      <c r="C2413" s="15"/>
    </row>
    <row r="2414" spans="1:3">
      <c r="A2414" s="1"/>
      <c r="B2414" s="15"/>
      <c r="C2414" s="15"/>
    </row>
    <row r="2415" spans="1:3">
      <c r="A2415" s="1"/>
      <c r="B2415" s="15"/>
      <c r="C2415" s="15"/>
    </row>
    <row r="2416" spans="1:3">
      <c r="A2416" s="1"/>
      <c r="B2416" s="15"/>
      <c r="C2416" s="15"/>
    </row>
    <row r="2417" spans="1:3">
      <c r="A2417" s="1"/>
      <c r="B2417" s="15"/>
      <c r="C2417" s="15"/>
    </row>
    <row r="2418" spans="1:3">
      <c r="A2418" s="15"/>
      <c r="B2418" s="15"/>
      <c r="C2418" s="15"/>
    </row>
    <row r="2419" spans="1:3">
      <c r="A2419" s="1"/>
      <c r="B2419" s="15"/>
      <c r="C2419" s="15"/>
    </row>
    <row r="2420" spans="1:3">
      <c r="A2420" s="1"/>
      <c r="B2420" s="15"/>
      <c r="C2420" s="15"/>
    </row>
    <row r="2421" spans="1:3">
      <c r="A2421" s="1"/>
      <c r="B2421" s="15"/>
      <c r="C2421" s="15"/>
    </row>
    <row r="2422" spans="1:3">
      <c r="A2422" s="1"/>
      <c r="B2422" s="15"/>
      <c r="C2422" s="15"/>
    </row>
    <row r="2423" spans="1:3">
      <c r="A2423" s="1"/>
      <c r="B2423" s="15"/>
      <c r="C2423" s="15"/>
    </row>
    <row r="2424" spans="1:3">
      <c r="A2424" s="1"/>
      <c r="B2424" s="15"/>
      <c r="C2424" s="15"/>
    </row>
    <row r="2425" spans="1:3">
      <c r="A2425" s="1"/>
      <c r="B2425" s="15"/>
      <c r="C2425" s="15"/>
    </row>
    <row r="2426" spans="1:3">
      <c r="A2426" s="1"/>
      <c r="B2426" s="15"/>
      <c r="C2426" s="15"/>
    </row>
    <row r="2427" spans="1:3">
      <c r="A2427" s="1"/>
      <c r="B2427" s="15"/>
      <c r="C2427" s="15"/>
    </row>
    <row r="2428" spans="1:3">
      <c r="A2428" s="1"/>
      <c r="B2428" s="15"/>
      <c r="C2428" s="15"/>
    </row>
    <row r="2429" spans="1:3">
      <c r="A2429" s="1"/>
      <c r="B2429" s="15"/>
      <c r="C2429" s="15"/>
    </row>
    <row r="2430" spans="1:3">
      <c r="A2430" s="1"/>
      <c r="B2430" s="15"/>
      <c r="C2430" s="15"/>
    </row>
    <row r="2431" spans="1:3">
      <c r="A2431" s="1"/>
      <c r="B2431" s="15"/>
      <c r="C2431" s="15"/>
    </row>
    <row r="2432" spans="1:3">
      <c r="A2432" s="1"/>
      <c r="B2432" s="15"/>
      <c r="C2432" s="15"/>
    </row>
    <row r="2433" spans="1:3">
      <c r="A2433" s="1"/>
      <c r="B2433" s="15"/>
      <c r="C2433" s="15"/>
    </row>
    <row r="2434" spans="1:3">
      <c r="A2434" s="1"/>
      <c r="B2434" s="15"/>
      <c r="C2434" s="15"/>
    </row>
    <row r="2435" spans="1:3">
      <c r="A2435" s="1"/>
      <c r="B2435" s="15"/>
      <c r="C2435" s="15"/>
    </row>
    <row r="2436" spans="1:3">
      <c r="A2436" s="1"/>
      <c r="B2436" s="15"/>
      <c r="C2436" s="15"/>
    </row>
    <row r="2437" spans="1:3">
      <c r="A2437" s="1"/>
      <c r="B2437" s="15"/>
      <c r="C2437" s="15"/>
    </row>
    <row r="2438" spans="1:3">
      <c r="A2438" s="1"/>
      <c r="B2438" s="15"/>
      <c r="C2438" s="15"/>
    </row>
    <row r="2439" spans="1:3">
      <c r="A2439" s="1"/>
      <c r="B2439" s="15"/>
      <c r="C2439" s="15"/>
    </row>
    <row r="2440" spans="1:3">
      <c r="A2440" s="1"/>
      <c r="B2440" s="15"/>
      <c r="C2440" s="15"/>
    </row>
    <row r="2441" spans="1:3">
      <c r="A2441" s="1"/>
      <c r="B2441" s="15"/>
      <c r="C2441" s="15"/>
    </row>
    <row r="2442" spans="1:3">
      <c r="A2442" s="1"/>
      <c r="B2442" s="15"/>
      <c r="C2442" s="15"/>
    </row>
    <row r="2443" spans="1:3">
      <c r="A2443" s="1"/>
      <c r="B2443" s="15"/>
      <c r="C2443" s="15"/>
    </row>
    <row r="2444" spans="1:3">
      <c r="A2444" s="1"/>
      <c r="B2444" s="15"/>
      <c r="C2444" s="15"/>
    </row>
    <row r="2445" spans="1:3">
      <c r="A2445" s="1"/>
      <c r="B2445" s="15"/>
      <c r="C2445" s="15"/>
    </row>
    <row r="2446" spans="1:3">
      <c r="A2446" s="1"/>
      <c r="B2446" s="15"/>
      <c r="C2446" s="15"/>
    </row>
    <row r="2447" spans="1:3">
      <c r="A2447" s="1"/>
      <c r="B2447" s="15"/>
      <c r="C2447" s="15"/>
    </row>
    <row r="2448" spans="1:3">
      <c r="A2448" s="1"/>
      <c r="B2448" s="15"/>
      <c r="C2448" s="15"/>
    </row>
    <row r="2449" spans="1:3">
      <c r="A2449" s="1"/>
      <c r="B2449" s="15"/>
      <c r="C2449" s="15"/>
    </row>
    <row r="2450" spans="1:3">
      <c r="A2450" s="1"/>
      <c r="B2450" s="15"/>
      <c r="C2450" s="15"/>
    </row>
    <row r="2451" spans="1:3">
      <c r="A2451" s="1"/>
      <c r="B2451" s="15"/>
      <c r="C2451" s="15"/>
    </row>
    <row r="2452" spans="1:3">
      <c r="A2452" s="1"/>
      <c r="B2452" s="15"/>
      <c r="C2452" s="15"/>
    </row>
    <row r="2453" spans="1:3">
      <c r="A2453" s="1"/>
      <c r="B2453" s="15"/>
      <c r="C2453" s="15"/>
    </row>
    <row r="2454" spans="1:3">
      <c r="A2454" s="1"/>
      <c r="B2454" s="15"/>
      <c r="C2454" s="15"/>
    </row>
    <row r="2455" spans="1:3">
      <c r="A2455" s="1"/>
      <c r="B2455" s="15"/>
      <c r="C2455" s="15"/>
    </row>
    <row r="2456" spans="1:3">
      <c r="A2456" s="1"/>
      <c r="B2456" s="15"/>
      <c r="C2456" s="15"/>
    </row>
    <row r="2457" spans="1:3">
      <c r="A2457" s="1"/>
      <c r="B2457" s="15"/>
      <c r="C2457" s="15"/>
    </row>
    <row r="2458" spans="1:3">
      <c r="A2458" s="1"/>
      <c r="B2458" s="15"/>
      <c r="C2458" s="15"/>
    </row>
    <row r="2459" spans="1:3">
      <c r="A2459" s="1"/>
      <c r="B2459" s="15"/>
      <c r="C2459" s="15"/>
    </row>
    <row r="2460" spans="1:3">
      <c r="A2460" s="1"/>
      <c r="B2460" s="15"/>
      <c r="C2460" s="15"/>
    </row>
    <row r="2461" spans="1:3">
      <c r="A2461" s="1"/>
      <c r="B2461" s="15"/>
      <c r="C2461" s="15"/>
    </row>
    <row r="2462" spans="1:3">
      <c r="A2462" s="1"/>
      <c r="B2462" s="15"/>
      <c r="C2462" s="15"/>
    </row>
    <row r="2463" spans="1:3">
      <c r="A2463" s="1"/>
      <c r="B2463" s="15"/>
      <c r="C2463" s="15"/>
    </row>
    <row r="2464" spans="1:3">
      <c r="A2464" s="1"/>
      <c r="B2464" s="15"/>
      <c r="C2464" s="15"/>
    </row>
    <row r="2465" spans="1:3">
      <c r="A2465" s="1"/>
      <c r="B2465" s="15"/>
      <c r="C2465" s="15"/>
    </row>
    <row r="2466" spans="1:3">
      <c r="A2466" s="1"/>
      <c r="B2466" s="15"/>
      <c r="C2466" s="15"/>
    </row>
    <row r="2467" spans="1:3">
      <c r="A2467" s="1"/>
      <c r="B2467" s="15"/>
      <c r="C2467" s="15"/>
    </row>
    <row r="2468" spans="1:3">
      <c r="A2468" s="1"/>
      <c r="B2468" s="15"/>
      <c r="C2468" s="15"/>
    </row>
    <row r="2469" spans="1:3">
      <c r="A2469" s="1"/>
      <c r="B2469" s="15"/>
      <c r="C2469" s="15"/>
    </row>
    <row r="2470" spans="1:3">
      <c r="A2470" s="1"/>
      <c r="B2470" s="15"/>
      <c r="C2470" s="15"/>
    </row>
    <row r="2471" spans="1:3">
      <c r="A2471" s="1"/>
      <c r="B2471" s="15"/>
      <c r="C2471" s="15"/>
    </row>
    <row r="2472" spans="1:3">
      <c r="A2472" s="1"/>
      <c r="B2472" s="15"/>
      <c r="C2472" s="15"/>
    </row>
    <row r="2473" spans="1:3">
      <c r="A2473" s="1"/>
      <c r="B2473" s="15"/>
      <c r="C2473" s="15"/>
    </row>
    <row r="2474" spans="1:3">
      <c r="A2474" s="1"/>
      <c r="B2474" s="15"/>
      <c r="C2474" s="15"/>
    </row>
    <row r="2475" spans="1:3">
      <c r="A2475" s="1"/>
      <c r="B2475" s="15"/>
      <c r="C2475" s="15"/>
    </row>
    <row r="2476" spans="1:3">
      <c r="A2476" s="1"/>
      <c r="B2476" s="15"/>
      <c r="C2476" s="15"/>
    </row>
    <row r="2477" spans="1:3">
      <c r="A2477" s="1"/>
      <c r="B2477" s="15"/>
      <c r="C2477" s="15"/>
    </row>
    <row r="2478" spans="1:3">
      <c r="A2478" s="1"/>
      <c r="B2478" s="15"/>
      <c r="C2478" s="15"/>
    </row>
    <row r="2479" spans="1:3">
      <c r="A2479" s="1"/>
      <c r="B2479" s="15"/>
      <c r="C2479" s="15"/>
    </row>
    <row r="2480" spans="1:3">
      <c r="A2480" s="1"/>
      <c r="B2480" s="15"/>
      <c r="C2480" s="15"/>
    </row>
    <row r="2481" spans="1:3">
      <c r="A2481" s="1"/>
      <c r="B2481" s="15"/>
      <c r="C2481" s="15"/>
    </row>
    <row r="2482" spans="1:3">
      <c r="A2482" s="1"/>
      <c r="B2482" s="15"/>
      <c r="C2482" s="15"/>
    </row>
    <row r="2483" spans="1:3">
      <c r="A2483" s="1"/>
      <c r="B2483" s="15"/>
      <c r="C2483" s="15"/>
    </row>
    <row r="2484" spans="1:3">
      <c r="A2484" s="1"/>
      <c r="B2484" s="15"/>
      <c r="C2484" s="15"/>
    </row>
    <row r="2485" spans="1:3">
      <c r="A2485" s="1"/>
      <c r="B2485" s="15"/>
      <c r="C2485" s="15"/>
    </row>
    <row r="2486" spans="1:3">
      <c r="A2486" s="1"/>
      <c r="B2486" s="15"/>
      <c r="C2486" s="15"/>
    </row>
    <row r="2487" spans="1:3">
      <c r="A2487" s="15"/>
      <c r="B2487" s="15"/>
      <c r="C2487" s="15"/>
    </row>
    <row r="2488" spans="1:3">
      <c r="A2488" s="1"/>
      <c r="B2488" s="15"/>
      <c r="C2488" s="15"/>
    </row>
    <row r="2489" spans="1:3">
      <c r="A2489" s="1"/>
      <c r="B2489" s="15"/>
      <c r="C2489" s="15"/>
    </row>
    <row r="2490" spans="1:3">
      <c r="A2490" s="1"/>
      <c r="B2490" s="15"/>
      <c r="C2490" s="15"/>
    </row>
    <row r="2491" spans="1:3">
      <c r="A2491" s="1"/>
      <c r="B2491" s="15"/>
      <c r="C2491" s="15"/>
    </row>
    <row r="2492" spans="1:3">
      <c r="A2492" s="1"/>
      <c r="B2492" s="15"/>
      <c r="C2492" s="15"/>
    </row>
    <row r="2493" spans="1:3">
      <c r="A2493" s="1"/>
      <c r="B2493" s="15"/>
      <c r="C2493" s="15"/>
    </row>
    <row r="2494" spans="1:3">
      <c r="A2494" s="1"/>
      <c r="B2494" s="15"/>
      <c r="C2494" s="15"/>
    </row>
    <row r="2495" spans="1:3">
      <c r="A2495" s="1"/>
      <c r="B2495" s="15"/>
      <c r="C2495" s="15"/>
    </row>
    <row r="2496" spans="1:3">
      <c r="A2496" s="1"/>
      <c r="B2496" s="15"/>
      <c r="C2496" s="15"/>
    </row>
    <row r="2497" spans="1:3">
      <c r="A2497" s="1"/>
      <c r="B2497" s="15"/>
      <c r="C2497" s="15"/>
    </row>
    <row r="2498" spans="1:3">
      <c r="A2498" s="1"/>
      <c r="B2498" s="15"/>
      <c r="C2498" s="15"/>
    </row>
    <row r="2499" spans="1:3">
      <c r="A2499" s="1"/>
      <c r="B2499" s="15"/>
      <c r="C2499" s="15"/>
    </row>
    <row r="2500" spans="1:3">
      <c r="A2500" s="1"/>
      <c r="B2500" s="15"/>
      <c r="C2500" s="15"/>
    </row>
    <row r="2501" spans="1:3">
      <c r="A2501" s="1"/>
      <c r="B2501" s="15"/>
      <c r="C2501" s="15"/>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E6367-7901-3E46-AC76-F8F38D6A4EC9}">
  <sheetPr>
    <tabColor rgb="FFFF0000"/>
  </sheetPr>
  <dimension ref="C3:I55"/>
  <sheetViews>
    <sheetView workbookViewId="0">
      <selection activeCell="C28" sqref="C28:C77"/>
    </sheetView>
  </sheetViews>
  <sheetFormatPr baseColWidth="10" defaultRowHeight="16"/>
  <cols>
    <col min="1" max="1" width="2.1640625" bestFit="1" customWidth="1"/>
    <col min="2" max="2" width="7" bestFit="1" customWidth="1"/>
    <col min="3" max="3" width="14" bestFit="1" customWidth="1"/>
    <col min="4" max="4" width="16" bestFit="1" customWidth="1"/>
    <col min="5" max="13" width="12.5" bestFit="1" customWidth="1"/>
    <col min="14" max="18" width="14" bestFit="1" customWidth="1"/>
    <col min="19" max="21" width="14.1640625" bestFit="1" customWidth="1"/>
    <col min="22" max="24" width="12.5" bestFit="1" customWidth="1"/>
    <col min="25" max="27" width="14.1640625" bestFit="1" customWidth="1"/>
    <col min="28" max="33" width="12.5" bestFit="1" customWidth="1"/>
    <col min="34" max="39" width="14" bestFit="1" customWidth="1"/>
    <col min="40" max="43" width="12.5" bestFit="1" customWidth="1"/>
    <col min="44" max="51" width="14.1640625" bestFit="1" customWidth="1"/>
    <col min="52" max="55" width="12.5" bestFit="1" customWidth="1"/>
    <col min="56" max="59" width="14.1640625" bestFit="1" customWidth="1"/>
    <col min="60" max="67" width="12.5" bestFit="1" customWidth="1"/>
    <col min="68" max="79" width="14" bestFit="1" customWidth="1"/>
    <col min="80" max="83" width="14.1640625" bestFit="1" customWidth="1"/>
    <col min="84" max="88" width="12.5" bestFit="1" customWidth="1"/>
    <col min="89" max="98" width="14.1640625" bestFit="1" customWidth="1"/>
    <col min="99" max="103" width="12.5" bestFit="1" customWidth="1"/>
    <col min="104" max="108" width="14.1640625" bestFit="1" customWidth="1"/>
    <col min="109" max="118" width="12.5" bestFit="1" customWidth="1"/>
    <col min="119" max="138" width="14" bestFit="1" customWidth="1"/>
    <col min="139" max="153" width="14.1640625" bestFit="1" customWidth="1"/>
    <col min="154" max="159" width="12.5" bestFit="1" customWidth="1"/>
    <col min="160" max="171" width="14.1640625" bestFit="1" customWidth="1"/>
    <col min="172" max="177" width="12.5" bestFit="1" customWidth="1"/>
    <col min="178" max="183" width="14.1640625" bestFit="1" customWidth="1"/>
    <col min="184" max="189" width="12.5" bestFit="1" customWidth="1"/>
    <col min="190" max="219" width="14" bestFit="1" customWidth="1"/>
    <col min="220" max="227" width="14.1640625" bestFit="1" customWidth="1"/>
    <col min="228" max="234" width="12.5" bestFit="1" customWidth="1"/>
    <col min="235" max="255" width="14.1640625" bestFit="1" customWidth="1"/>
    <col min="256" max="269" width="12.5" bestFit="1" customWidth="1"/>
    <col min="270" max="283" width="14.1640625" bestFit="1" customWidth="1"/>
    <col min="284" max="297" width="12.5" bestFit="1" customWidth="1"/>
    <col min="298" max="339" width="14" bestFit="1" customWidth="1"/>
    <col min="340" max="363" width="14.1640625" bestFit="1" customWidth="1"/>
    <col min="364" max="371" width="12.5" bestFit="1" customWidth="1"/>
    <col min="372" max="379" width="14.1640625" bestFit="1" customWidth="1"/>
    <col min="380" max="387" width="12.5" bestFit="1" customWidth="1"/>
    <col min="388" max="395" width="14" bestFit="1" customWidth="1"/>
    <col min="396" max="411" width="14.1640625" bestFit="1" customWidth="1"/>
    <col min="412" max="419" width="12.5" bestFit="1" customWidth="1"/>
    <col min="420" max="427" width="13.33203125" bestFit="1" customWidth="1"/>
    <col min="428" max="443" width="12.5" bestFit="1" customWidth="1"/>
    <col min="444" max="499" width="14" bestFit="1" customWidth="1"/>
    <col min="500" max="507" width="14.1640625" bestFit="1" customWidth="1"/>
    <col min="508" max="516" width="12.5" bestFit="1" customWidth="1"/>
    <col min="517" max="534" width="14.1640625" bestFit="1" customWidth="1"/>
    <col min="535" max="543" width="12.5" bestFit="1" customWidth="1"/>
    <col min="544" max="561" width="14" bestFit="1" customWidth="1"/>
    <col min="562" max="579" width="14.1640625" bestFit="1" customWidth="1"/>
    <col min="580" max="588" width="12.5" bestFit="1" customWidth="1"/>
    <col min="589" max="606" width="13.33203125" bestFit="1" customWidth="1"/>
    <col min="607" max="615" width="12.5" bestFit="1" customWidth="1"/>
    <col min="616" max="624" width="14.1640625" bestFit="1" customWidth="1"/>
    <col min="625" max="642" width="12.5" bestFit="1" customWidth="1"/>
    <col min="643" max="714" width="14" bestFit="1" customWidth="1"/>
    <col min="715" max="723" width="14.1640625" bestFit="1" customWidth="1"/>
    <col min="724" max="733" width="12.5" bestFit="1" customWidth="1"/>
    <col min="734" max="763" width="14" bestFit="1" customWidth="1"/>
    <col min="764" max="783" width="14.1640625" bestFit="1" customWidth="1"/>
    <col min="784" max="793" width="12.5" bestFit="1" customWidth="1"/>
    <col min="794" max="823" width="13.33203125" bestFit="1" customWidth="1"/>
    <col min="824" max="833" width="12.5" bestFit="1" customWidth="1"/>
    <col min="834" max="853" width="14.1640625" bestFit="1" customWidth="1"/>
    <col min="854" max="863" width="12.5" bestFit="1" customWidth="1"/>
    <col min="864" max="873" width="14.1640625" bestFit="1" customWidth="1"/>
    <col min="874" max="883" width="12.5" bestFit="1" customWidth="1"/>
    <col min="884" max="973" width="14" bestFit="1" customWidth="1"/>
    <col min="974" max="982" width="14.1640625" bestFit="1" customWidth="1"/>
    <col min="983" max="1004" width="12.5" bestFit="1" customWidth="1"/>
    <col min="1005" max="1048" width="14" bestFit="1" customWidth="1"/>
    <col min="1049" max="1070" width="14.1640625" bestFit="1" customWidth="1"/>
    <col min="1071" max="1081" width="12.5" bestFit="1" customWidth="1"/>
    <col min="1082" max="1125" width="13.33203125" bestFit="1" customWidth="1"/>
    <col min="1126" max="1136" width="12.5" bestFit="1" customWidth="1"/>
    <col min="1137" max="1169" width="14.1640625" bestFit="1" customWidth="1"/>
    <col min="1170" max="1180" width="12.5" bestFit="1" customWidth="1"/>
    <col min="1181" max="1202" width="14.1640625" bestFit="1" customWidth="1"/>
    <col min="1203" max="1224" width="12.5" bestFit="1" customWidth="1"/>
    <col min="1225" max="1371" width="14" bestFit="1" customWidth="1"/>
    <col min="1372" max="1395" width="14.1640625" bestFit="1" customWidth="1"/>
    <col min="1396" max="1407" width="12.5" bestFit="1" customWidth="1"/>
    <col min="1408" max="1419" width="14" bestFit="1" customWidth="1"/>
    <col min="1420" max="1467" width="13.33203125" bestFit="1" customWidth="1"/>
    <col min="1468" max="1479" width="12.5" bestFit="1" customWidth="1"/>
    <col min="1480" max="1527" width="14.1640625" bestFit="1" customWidth="1"/>
    <col min="1528" max="1539" width="12.5" bestFit="1" customWidth="1"/>
    <col min="1540" max="1575" width="14.1640625" bestFit="1" customWidth="1"/>
    <col min="1576" max="1587" width="12.5" bestFit="1" customWidth="1"/>
    <col min="1588" max="1599" width="14.1640625" bestFit="1" customWidth="1"/>
    <col min="1600" max="1611" width="12.5" bestFit="1" customWidth="1"/>
    <col min="1612" max="1797" width="14" bestFit="1" customWidth="1"/>
    <col min="1798" max="1823" width="14.1640625" bestFit="1" customWidth="1"/>
    <col min="1824" max="1836" width="12.5" bestFit="1" customWidth="1"/>
    <col min="1837" max="1862" width="14" bestFit="1" customWidth="1"/>
    <col min="1863" max="1914" width="13.33203125" bestFit="1" customWidth="1"/>
    <col min="1915" max="1927" width="12.5" bestFit="1" customWidth="1"/>
    <col min="1928" max="1992" width="14.1640625" bestFit="1" customWidth="1"/>
    <col min="1993" max="2005" width="12.5" bestFit="1" customWidth="1"/>
    <col min="2006" max="2057" width="14.1640625" bestFit="1" customWidth="1"/>
    <col min="2058" max="2070" width="12.5" bestFit="1" customWidth="1"/>
    <col min="2071" max="2096" width="14.1640625" bestFit="1" customWidth="1"/>
    <col min="2097" max="2122" width="12.5" bestFit="1" customWidth="1"/>
    <col min="2123" max="2278" width="14" bestFit="1" customWidth="1"/>
    <col min="2279" max="2299" width="14.1640625" bestFit="1" customWidth="1"/>
    <col min="2300" max="2313" width="12.5" bestFit="1" customWidth="1"/>
    <col min="2314" max="2355" width="14" bestFit="1" customWidth="1"/>
    <col min="2356" max="2411" width="13.33203125" bestFit="1" customWidth="1"/>
    <col min="2412" max="2425" width="12.5" bestFit="1" customWidth="1"/>
    <col min="2426" max="2509" width="14.1640625" bestFit="1" customWidth="1"/>
    <col min="2510" max="2523" width="12.5" bestFit="1" customWidth="1"/>
    <col min="2524" max="2593" width="14.1640625" bestFit="1" customWidth="1"/>
    <col min="2594" max="2607" width="12.5" bestFit="1" customWidth="1"/>
    <col min="2608" max="2649" width="14.1640625" bestFit="1" customWidth="1"/>
    <col min="2650" max="2663" width="12.5" bestFit="1" customWidth="1"/>
    <col min="2664" max="2677" width="14.1640625" bestFit="1" customWidth="1"/>
    <col min="2678" max="2705" width="12.5" bestFit="1" customWidth="1"/>
    <col min="2706" max="2928" width="14" bestFit="1" customWidth="1"/>
    <col min="2929" max="2988" width="13.33203125" bestFit="1" customWidth="1"/>
    <col min="2989" max="3003" width="12.5" bestFit="1" customWidth="1"/>
    <col min="3004" max="3108" width="14.1640625" bestFit="1" customWidth="1"/>
    <col min="3109" max="3138" width="12.5" bestFit="1" customWidth="1"/>
    <col min="3139" max="3228" width="14.1640625" bestFit="1" customWidth="1"/>
    <col min="3229" max="3243" width="12.5" bestFit="1" customWidth="1"/>
    <col min="3244" max="3303" width="14.1640625" bestFit="1" customWidth="1"/>
    <col min="3304" max="3318" width="12.5" bestFit="1" customWidth="1"/>
    <col min="3319" max="3348" width="14.1640625" bestFit="1" customWidth="1"/>
    <col min="3349" max="3363" width="12.5" bestFit="1" customWidth="1"/>
    <col min="3364" max="3378" width="14.1640625" bestFit="1" customWidth="1"/>
    <col min="3379" max="3438" width="12.5" bestFit="1" customWidth="1"/>
    <col min="3439" max="3648" width="14" bestFit="1" customWidth="1"/>
    <col min="3649" max="3763" width="14.1640625" bestFit="1" customWidth="1"/>
    <col min="3764" max="3779" width="12.5" bestFit="1" customWidth="1"/>
    <col min="3780" max="3795" width="14.1640625" bestFit="1" customWidth="1"/>
    <col min="3796" max="3811" width="12.5" bestFit="1" customWidth="1"/>
    <col min="3812" max="3827" width="14" bestFit="1" customWidth="1"/>
    <col min="3828" max="3923" width="14.1640625" bestFit="1" customWidth="1"/>
    <col min="3924" max="3939" width="12.5" bestFit="1" customWidth="1"/>
    <col min="3940" max="4019" width="14.1640625" bestFit="1" customWidth="1"/>
    <col min="4020" max="4035" width="12.5" bestFit="1" customWidth="1"/>
    <col min="4036" max="4083" width="14.1640625" bestFit="1" customWidth="1"/>
    <col min="4084" max="4099" width="12.5" bestFit="1" customWidth="1"/>
    <col min="4100" max="4131" width="14.1640625" bestFit="1" customWidth="1"/>
    <col min="4132" max="4147" width="12.5" bestFit="1" customWidth="1"/>
    <col min="4148" max="4163" width="14.1640625" bestFit="1" customWidth="1"/>
    <col min="4164" max="4179" width="12.5" bestFit="1" customWidth="1"/>
    <col min="4180" max="4195" width="13.33203125" bestFit="1" customWidth="1"/>
    <col min="4196" max="4227" width="12.5" bestFit="1" customWidth="1"/>
    <col min="4228" max="4243" width="14" bestFit="1" customWidth="1"/>
    <col min="4244" max="4259" width="12.5" bestFit="1" customWidth="1"/>
    <col min="4260" max="4275" width="13.83203125" bestFit="1" customWidth="1"/>
    <col min="4276" max="4499" width="14" bestFit="1" customWidth="1"/>
    <col min="4500" max="4542" width="14.1640625" bestFit="1" customWidth="1"/>
    <col min="4543" max="4576" width="12.5" bestFit="1" customWidth="1"/>
    <col min="4577" max="4610" width="14.1640625" bestFit="1" customWidth="1"/>
    <col min="4611" max="4627" width="12.5" bestFit="1" customWidth="1"/>
    <col min="4628" max="4661" width="14" bestFit="1" customWidth="1"/>
    <col min="4662" max="4763" width="14.1640625" bestFit="1" customWidth="1"/>
    <col min="4764" max="4780" width="12.5" bestFit="1" customWidth="1"/>
    <col min="4781" max="4882" width="14.1640625" bestFit="1" customWidth="1"/>
    <col min="4883" max="4899" width="12.5" bestFit="1" customWidth="1"/>
    <col min="4900" max="4967" width="14.1640625" bestFit="1" customWidth="1"/>
    <col min="4968" max="4984" width="12.5" bestFit="1" customWidth="1"/>
    <col min="4985" max="5035" width="14.1640625" bestFit="1" customWidth="1"/>
    <col min="5036" max="5069" width="12.5" bestFit="1" customWidth="1"/>
    <col min="5070" max="5103" width="14.1640625" bestFit="1" customWidth="1"/>
    <col min="5104" max="5120" width="12.5" bestFit="1" customWidth="1"/>
    <col min="5121" max="5137" width="14" bestFit="1" customWidth="1"/>
    <col min="5138" max="5154" width="13.33203125" bestFit="1" customWidth="1"/>
    <col min="5155" max="5171" width="12.5" bestFit="1" customWidth="1"/>
    <col min="5172" max="5188" width="14.1640625" bestFit="1" customWidth="1"/>
    <col min="5189" max="5239" width="12.5" bestFit="1" customWidth="1"/>
    <col min="5240" max="5273" width="14" bestFit="1" customWidth="1"/>
    <col min="5274" max="5290" width="12.5" bestFit="1" customWidth="1"/>
    <col min="5291" max="5324" width="13.83203125" bestFit="1" customWidth="1"/>
    <col min="5325" max="5565" width="14" bestFit="1" customWidth="1"/>
    <col min="5566" max="5673" width="14.1640625" bestFit="1" customWidth="1"/>
    <col min="5674" max="5691" width="12.5" bestFit="1" customWidth="1"/>
    <col min="5692" max="5817" width="14.1640625" bestFit="1" customWidth="1"/>
    <col min="5818" max="5835" width="12.5" bestFit="1" customWidth="1"/>
    <col min="5836" max="5925" width="14.1640625" bestFit="1" customWidth="1"/>
    <col min="5926" max="5943" width="12.5" bestFit="1" customWidth="1"/>
    <col min="5944" max="6015" width="14.1640625" bestFit="1" customWidth="1"/>
    <col min="6016" max="6051" width="12.5" bestFit="1" customWidth="1"/>
    <col min="6052" max="6069" width="14.1640625" bestFit="1" customWidth="1"/>
    <col min="6070" max="6087" width="12.5" bestFit="1" customWidth="1"/>
    <col min="6088" max="6105" width="14" bestFit="1" customWidth="1"/>
    <col min="6106" max="6141" width="14.1640625" bestFit="1" customWidth="1"/>
    <col min="6142" max="6159" width="12.5" bestFit="1" customWidth="1"/>
    <col min="6160" max="6195" width="14" bestFit="1" customWidth="1"/>
    <col min="6196" max="6213" width="13.33203125" bestFit="1" customWidth="1"/>
    <col min="6214" max="6231" width="12.5" bestFit="1" customWidth="1"/>
    <col min="6232" max="6267" width="14.1640625" bestFit="1" customWidth="1"/>
    <col min="6268" max="6285" width="12.5" bestFit="1" customWidth="1"/>
    <col min="6286" max="6303" width="14.1640625" bestFit="1" customWidth="1"/>
    <col min="6304" max="6321" width="12.5" bestFit="1" customWidth="1"/>
    <col min="6322" max="6339" width="14" bestFit="1" customWidth="1"/>
    <col min="6340" max="6357" width="12.5" bestFit="1" customWidth="1"/>
    <col min="6358" max="6375" width="13.83203125" bestFit="1" customWidth="1"/>
    <col min="6376" max="6411" width="14" bestFit="1" customWidth="1"/>
    <col min="6412" max="6429" width="12.5" bestFit="1" customWidth="1"/>
    <col min="6430" max="6447" width="14" bestFit="1" customWidth="1"/>
    <col min="6448" max="6483" width="13.83203125" bestFit="1" customWidth="1"/>
    <col min="6484" max="6735" width="14" bestFit="1" customWidth="1"/>
    <col min="6736" max="6748" width="12.5" bestFit="1" customWidth="1"/>
    <col min="6749" max="6900" width="14.1640625" bestFit="1" customWidth="1"/>
    <col min="6901" max="6919" width="12.5" bestFit="1" customWidth="1"/>
    <col min="6920" max="7033" width="14.1640625" bestFit="1" customWidth="1"/>
    <col min="7034" max="7052" width="12.5" bestFit="1" customWidth="1"/>
    <col min="7053" max="7147" width="14.1640625" bestFit="1" customWidth="1"/>
    <col min="7148" max="7185" width="12.5" bestFit="1" customWidth="1"/>
    <col min="7186" max="7204" width="14.1640625" bestFit="1" customWidth="1"/>
    <col min="7205" max="7223" width="12.5" bestFit="1" customWidth="1"/>
    <col min="7224" max="7242" width="14" bestFit="1" customWidth="1"/>
    <col min="7243" max="7261" width="14.1640625" bestFit="1" customWidth="1"/>
    <col min="7262" max="7280" width="12.5" bestFit="1" customWidth="1"/>
    <col min="7281" max="7318" width="14" bestFit="1" customWidth="1"/>
    <col min="7319" max="7356" width="14.1640625" bestFit="1" customWidth="1"/>
    <col min="7357" max="7375" width="12.5" bestFit="1" customWidth="1"/>
    <col min="7376" max="7432" width="14" bestFit="1" customWidth="1"/>
    <col min="7433" max="7451" width="13.33203125" bestFit="1" customWidth="1"/>
    <col min="7452" max="7470" width="12.5" bestFit="1" customWidth="1"/>
    <col min="7471" max="7527" width="14.1640625" bestFit="1" customWidth="1"/>
    <col min="7528" max="7546" width="12.5" bestFit="1" customWidth="1"/>
    <col min="7547" max="7584" width="14.1640625" bestFit="1" customWidth="1"/>
    <col min="7585" max="7603" width="12.5" bestFit="1" customWidth="1"/>
    <col min="7604" max="7641" width="14" bestFit="1" customWidth="1"/>
    <col min="7642" max="7679" width="12.5" bestFit="1" customWidth="1"/>
    <col min="7680" max="7717" width="13.83203125" bestFit="1" customWidth="1"/>
    <col min="7718" max="7755" width="14" bestFit="1" customWidth="1"/>
    <col min="7756" max="7774" width="12.5" bestFit="1" customWidth="1"/>
    <col min="7775" max="7812" width="14" bestFit="1" customWidth="1"/>
    <col min="7813" max="7850" width="13.83203125" bestFit="1" customWidth="1"/>
    <col min="7851" max="8116" width="14" bestFit="1" customWidth="1"/>
    <col min="8117" max="8223" width="14.1640625" bestFit="1" customWidth="1"/>
    <col min="8224" max="8243" width="12.5" bestFit="1" customWidth="1"/>
    <col min="8244" max="8363" width="14.1640625" bestFit="1" customWidth="1"/>
    <col min="8364" max="8383" width="12.5" bestFit="1" customWidth="1"/>
    <col min="8384" max="8403" width="14.1640625" bestFit="1" customWidth="1"/>
    <col min="8404" max="8423" width="12.5" bestFit="1" customWidth="1"/>
    <col min="8424" max="8443" width="14" bestFit="1" customWidth="1"/>
    <col min="8444" max="8463" width="14.1640625" bestFit="1" customWidth="1"/>
    <col min="8464" max="8483" width="12.5" bestFit="1" customWidth="1"/>
    <col min="8484" max="8503" width="14.1640625" bestFit="1" customWidth="1"/>
    <col min="8504" max="8523" width="14" bestFit="1" customWidth="1"/>
    <col min="8524" max="8543" width="14.1640625" bestFit="1" customWidth="1"/>
    <col min="8544" max="8563" width="12.5" bestFit="1" customWidth="1"/>
    <col min="8564" max="8623" width="14" bestFit="1" customWidth="1"/>
    <col min="8624" max="8663" width="14.1640625" bestFit="1" customWidth="1"/>
    <col min="8664" max="8683" width="12.5" bestFit="1" customWidth="1"/>
    <col min="8684" max="8763" width="14" bestFit="1" customWidth="1"/>
    <col min="8764" max="8783" width="13.33203125" bestFit="1" customWidth="1"/>
    <col min="8784" max="8803" width="12.5" bestFit="1" customWidth="1"/>
    <col min="8804" max="8883" width="14.1640625" bestFit="1" customWidth="1"/>
    <col min="8884" max="8903" width="12.5" bestFit="1" customWidth="1"/>
    <col min="8904" max="8963" width="14.1640625" bestFit="1" customWidth="1"/>
    <col min="8964" max="8983" width="12.5" bestFit="1" customWidth="1"/>
    <col min="8984" max="9043" width="14" bestFit="1" customWidth="1"/>
    <col min="9044" max="9063" width="12.5" bestFit="1" customWidth="1"/>
    <col min="9064" max="9083" width="14.1640625" bestFit="1" customWidth="1"/>
    <col min="9084" max="9103" width="12.5" bestFit="1" customWidth="1"/>
    <col min="9104" max="9123" width="14" bestFit="1" customWidth="1"/>
    <col min="9124" max="9163" width="13.83203125" bestFit="1" customWidth="1"/>
    <col min="9164" max="9203" width="14" bestFit="1" customWidth="1"/>
    <col min="9204" max="9223" width="12.5" bestFit="1" customWidth="1"/>
    <col min="9224" max="9243" width="13.83203125" bestFit="1" customWidth="1"/>
    <col min="9244" max="9283" width="14" bestFit="1" customWidth="1"/>
    <col min="9284" max="9323" width="13.83203125" bestFit="1" customWidth="1"/>
    <col min="9324" max="9603" width="14" bestFit="1" customWidth="1"/>
    <col min="9604" max="9621" width="12.5" bestFit="1" customWidth="1"/>
    <col min="9622" max="9768" width="14.1640625" bestFit="1" customWidth="1"/>
    <col min="9769" max="9789" width="12.5" bestFit="1" customWidth="1"/>
    <col min="9790" max="9831" width="14.1640625" bestFit="1" customWidth="1"/>
    <col min="9832" max="9873" width="12.5" bestFit="1" customWidth="1"/>
    <col min="9874" max="9915" width="14" bestFit="1" customWidth="1"/>
    <col min="9916" max="9936" width="14.1640625" bestFit="1" customWidth="1"/>
    <col min="9937" max="9957" width="12.5" bestFit="1" customWidth="1"/>
    <col min="9958" max="9999" width="14.1640625" bestFit="1" customWidth="1"/>
    <col min="10000" max="10020" width="14" bestFit="1" customWidth="1"/>
    <col min="10021" max="10041" width="14.1640625" bestFit="1" customWidth="1"/>
    <col min="10042" max="10062" width="12.5" bestFit="1" customWidth="1"/>
    <col min="10063" max="10146" width="14" bestFit="1" customWidth="1"/>
    <col min="10147" max="10188" width="14.1640625" bestFit="1" customWidth="1"/>
    <col min="10189" max="10209" width="12.5" bestFit="1" customWidth="1"/>
    <col min="10210" max="10314" width="14" bestFit="1" customWidth="1"/>
    <col min="10315" max="10335" width="13.33203125" bestFit="1" customWidth="1"/>
    <col min="10336" max="10356" width="12.5" bestFit="1" customWidth="1"/>
    <col min="10357" max="10461" width="14.1640625" bestFit="1" customWidth="1"/>
    <col min="10462" max="10482" width="12.5" bestFit="1" customWidth="1"/>
    <col min="10483" max="10566" width="14.1640625" bestFit="1" customWidth="1"/>
    <col min="10567" max="10608" width="12.5" bestFit="1" customWidth="1"/>
    <col min="10609" max="10692" width="14" bestFit="1" customWidth="1"/>
    <col min="10693" max="10713" width="12.5" bestFit="1" customWidth="1"/>
    <col min="10714" max="10755" width="14.1640625" bestFit="1" customWidth="1"/>
    <col min="10756" max="10776" width="12.5" bestFit="1" customWidth="1"/>
    <col min="10777" max="10818" width="14" bestFit="1" customWidth="1"/>
    <col min="10819" max="10860" width="13.83203125" bestFit="1" customWidth="1"/>
    <col min="10861" max="10902" width="14" bestFit="1" customWidth="1"/>
    <col min="10903" max="10923" width="12.5" bestFit="1" customWidth="1"/>
    <col min="10924" max="10965" width="13.83203125" bestFit="1" customWidth="1"/>
    <col min="10966" max="11007" width="14" bestFit="1" customWidth="1"/>
    <col min="11008" max="11049" width="13.83203125" bestFit="1" customWidth="1"/>
    <col min="11050" max="11343" width="14" bestFit="1" customWidth="1"/>
    <col min="11344" max="11399" width="14.1640625" bestFit="1" customWidth="1"/>
    <col min="11400" max="11421" width="12.5" bestFit="1" customWidth="1"/>
    <col min="11422" max="11443" width="14.1640625" bestFit="1" customWidth="1"/>
    <col min="11444" max="11465" width="12.5" bestFit="1" customWidth="1"/>
    <col min="11466" max="11531" width="14" bestFit="1" customWidth="1"/>
    <col min="11532" max="11553" width="14.1640625" bestFit="1" customWidth="1"/>
    <col min="11554" max="11575" width="12.5" bestFit="1" customWidth="1"/>
    <col min="11576" max="11641" width="14.1640625" bestFit="1" customWidth="1"/>
    <col min="11642" max="11663" width="14" bestFit="1" customWidth="1"/>
    <col min="11664" max="11685" width="14.1640625" bestFit="1" customWidth="1"/>
    <col min="11686" max="11707" width="12.5" bestFit="1" customWidth="1"/>
    <col min="11708" max="11817" width="14" bestFit="1" customWidth="1"/>
    <col min="11818" max="11861" width="14.1640625" bestFit="1" customWidth="1"/>
    <col min="11862" max="11883" width="12.5" bestFit="1" customWidth="1"/>
    <col min="11884" max="12015" width="14" bestFit="1" customWidth="1"/>
    <col min="12016" max="12037" width="13.33203125" bestFit="1" customWidth="1"/>
    <col min="12038" max="12059" width="12.5" bestFit="1" customWidth="1"/>
    <col min="12060" max="12191" width="14.1640625" bestFit="1" customWidth="1"/>
    <col min="12192" max="12213" width="12.5" bestFit="1" customWidth="1"/>
    <col min="12214" max="12235" width="14" bestFit="1" customWidth="1"/>
    <col min="12236" max="12323" width="14.1640625" bestFit="1" customWidth="1"/>
    <col min="12324" max="12345" width="12.5" bestFit="1" customWidth="1"/>
    <col min="12346" max="12367" width="14.1640625" bestFit="1" customWidth="1"/>
    <col min="12368" max="12411" width="12.5" bestFit="1" customWidth="1"/>
    <col min="12412" max="12521" width="14" bestFit="1" customWidth="1"/>
    <col min="12522" max="12543" width="12.5" bestFit="1" customWidth="1"/>
    <col min="12544" max="12609" width="14.1640625" bestFit="1" customWidth="1"/>
    <col min="12610" max="12631" width="12.5" bestFit="1" customWidth="1"/>
    <col min="12632" max="12653" width="14.1640625" bestFit="1" customWidth="1"/>
    <col min="12654" max="12697" width="14" bestFit="1" customWidth="1"/>
    <col min="12698" max="12741" width="13.83203125" bestFit="1" customWidth="1"/>
    <col min="12742" max="12785" width="14" bestFit="1" customWidth="1"/>
    <col min="12786" max="12807" width="12.5" bestFit="1" customWidth="1"/>
    <col min="12808" max="12829" width="14" bestFit="1" customWidth="1"/>
    <col min="12830" max="12873" width="13.83203125" bestFit="1" customWidth="1"/>
    <col min="12874" max="12917" width="14" bestFit="1" customWidth="1"/>
    <col min="12918" max="12961" width="13.83203125" bestFit="1" customWidth="1"/>
    <col min="12962" max="13269" width="14" bestFit="1" customWidth="1"/>
    <col min="13270" max="13274" width="14.1640625" bestFit="1" customWidth="1"/>
    <col min="13275" max="13320" width="12.5" bestFit="1" customWidth="1"/>
    <col min="13321" max="13412" width="14" bestFit="1" customWidth="1"/>
    <col min="13413" max="13435" width="14.1640625" bestFit="1" customWidth="1"/>
    <col min="13436" max="13458" width="12.5" bestFit="1" customWidth="1"/>
    <col min="13459" max="13550" width="14.1640625" bestFit="1" customWidth="1"/>
    <col min="13551" max="13573" width="14" bestFit="1" customWidth="1"/>
    <col min="13574" max="13596" width="14.1640625" bestFit="1" customWidth="1"/>
    <col min="13597" max="13619" width="12.5" bestFit="1" customWidth="1"/>
    <col min="13620" max="13757" width="14" bestFit="1" customWidth="1"/>
    <col min="13758" max="13803" width="14.1640625" bestFit="1" customWidth="1"/>
    <col min="13804" max="13826" width="12.5" bestFit="1" customWidth="1"/>
    <col min="13827" max="13987" width="14" bestFit="1" customWidth="1"/>
    <col min="13988" max="14010" width="13.33203125" bestFit="1" customWidth="1"/>
    <col min="14011" max="14033" width="12.5" bestFit="1" customWidth="1"/>
    <col min="14034" max="14194" width="14.1640625" bestFit="1" customWidth="1"/>
    <col min="14195" max="14217" width="12.5" bestFit="1" customWidth="1"/>
    <col min="14218" max="14263" width="14" bestFit="1" customWidth="1"/>
    <col min="14264" max="14355" width="14.1640625" bestFit="1" customWidth="1"/>
    <col min="14356" max="14378" width="12.5" bestFit="1" customWidth="1"/>
    <col min="14379" max="14424" width="14.1640625" bestFit="1" customWidth="1"/>
    <col min="14425" max="14447" width="12.5" bestFit="1" customWidth="1"/>
    <col min="14448" max="14470" width="14.1640625" bestFit="1" customWidth="1"/>
    <col min="14471" max="14539" width="12.5" bestFit="1" customWidth="1"/>
    <col min="14540" max="14677" width="14" bestFit="1" customWidth="1"/>
    <col min="14678" max="14700" width="12.5" bestFit="1" customWidth="1"/>
    <col min="14701" max="14792" width="14.1640625" bestFit="1" customWidth="1"/>
    <col min="14793" max="14815" width="12.5" bestFit="1" customWidth="1"/>
    <col min="14816" max="14861" width="14.1640625" bestFit="1" customWidth="1"/>
    <col min="14862" max="14907" width="14" bestFit="1" customWidth="1"/>
    <col min="14908" max="14953" width="13.83203125" bestFit="1" customWidth="1"/>
    <col min="14954" max="14999" width="14" bestFit="1" customWidth="1"/>
    <col min="15000" max="15022" width="12.5" bestFit="1" customWidth="1"/>
    <col min="15023" max="15068" width="14" bestFit="1" customWidth="1"/>
    <col min="15069" max="15114" width="13.83203125" bestFit="1" customWidth="1"/>
    <col min="15115" max="15160" width="14" bestFit="1" customWidth="1"/>
    <col min="15161" max="15206" width="13.83203125" bestFit="1" customWidth="1"/>
    <col min="15207" max="15528" width="14" bestFit="1" customWidth="1"/>
  </cols>
  <sheetData>
    <row r="3" spans="3:9">
      <c r="D3" s="42" t="s">
        <v>8265</v>
      </c>
    </row>
    <row r="4" spans="3:9">
      <c r="D4" t="s">
        <v>6932</v>
      </c>
      <c r="G4" t="s">
        <v>6931</v>
      </c>
    </row>
    <row r="5" spans="3:9">
      <c r="C5" s="42" t="s">
        <v>7308</v>
      </c>
      <c r="D5" t="s">
        <v>8272</v>
      </c>
      <c r="E5" t="s">
        <v>8273</v>
      </c>
      <c r="F5" t="s">
        <v>8320</v>
      </c>
      <c r="G5" t="s">
        <v>8272</v>
      </c>
      <c r="H5" t="s">
        <v>8273</v>
      </c>
      <c r="I5" t="s">
        <v>8320</v>
      </c>
    </row>
    <row r="6" spans="3:9">
      <c r="C6" s="43" t="s">
        <v>14</v>
      </c>
      <c r="G6">
        <v>3</v>
      </c>
      <c r="H6">
        <v>3</v>
      </c>
      <c r="I6">
        <v>3</v>
      </c>
    </row>
    <row r="7" spans="3:9">
      <c r="C7" s="43" t="s">
        <v>23</v>
      </c>
      <c r="G7">
        <v>1</v>
      </c>
      <c r="H7">
        <v>1</v>
      </c>
      <c r="I7">
        <v>1</v>
      </c>
    </row>
    <row r="8" spans="3:9">
      <c r="C8" s="43" t="s">
        <v>35</v>
      </c>
      <c r="D8">
        <v>1</v>
      </c>
      <c r="E8">
        <v>1</v>
      </c>
      <c r="F8">
        <v>1</v>
      </c>
      <c r="G8">
        <v>2</v>
      </c>
      <c r="H8">
        <v>2</v>
      </c>
      <c r="I8">
        <v>2</v>
      </c>
    </row>
    <row r="9" spans="3:9">
      <c r="C9" s="43" t="s">
        <v>39</v>
      </c>
      <c r="G9">
        <v>3</v>
      </c>
      <c r="H9">
        <v>3</v>
      </c>
      <c r="I9">
        <v>3</v>
      </c>
    </row>
    <row r="10" spans="3:9">
      <c r="C10" s="43" t="s">
        <v>40</v>
      </c>
      <c r="D10">
        <v>3</v>
      </c>
      <c r="E10">
        <v>3</v>
      </c>
      <c r="F10">
        <v>3</v>
      </c>
    </row>
    <row r="11" spans="3:9">
      <c r="C11" s="43" t="s">
        <v>45</v>
      </c>
      <c r="D11">
        <v>3</v>
      </c>
      <c r="E11">
        <v>3</v>
      </c>
      <c r="F11">
        <v>3</v>
      </c>
    </row>
    <row r="12" spans="3:9">
      <c r="C12" s="43" t="s">
        <v>46</v>
      </c>
      <c r="D12">
        <v>3</v>
      </c>
      <c r="E12">
        <v>3</v>
      </c>
      <c r="F12">
        <v>3</v>
      </c>
    </row>
    <row r="13" spans="3:9">
      <c r="C13" s="43" t="s">
        <v>49</v>
      </c>
      <c r="D13">
        <v>3</v>
      </c>
      <c r="E13">
        <v>3</v>
      </c>
      <c r="F13">
        <v>3</v>
      </c>
    </row>
    <row r="14" spans="3:9">
      <c r="C14" s="43" t="s">
        <v>56</v>
      </c>
      <c r="G14">
        <v>3</v>
      </c>
      <c r="H14">
        <v>3</v>
      </c>
      <c r="I14">
        <v>3</v>
      </c>
    </row>
    <row r="15" spans="3:9">
      <c r="C15" s="43" t="s">
        <v>58</v>
      </c>
      <c r="G15">
        <v>3</v>
      </c>
      <c r="H15">
        <v>3</v>
      </c>
      <c r="I15">
        <v>3</v>
      </c>
    </row>
    <row r="16" spans="3:9">
      <c r="C16" s="43" t="s">
        <v>64</v>
      </c>
      <c r="D16">
        <v>3</v>
      </c>
      <c r="E16">
        <v>3</v>
      </c>
      <c r="F16">
        <v>3</v>
      </c>
    </row>
    <row r="17" spans="3:9">
      <c r="C17" s="43" t="s">
        <v>68</v>
      </c>
      <c r="G17">
        <v>3</v>
      </c>
      <c r="H17">
        <v>3</v>
      </c>
      <c r="I17">
        <v>3</v>
      </c>
    </row>
    <row r="18" spans="3:9">
      <c r="C18" s="43" t="s">
        <v>71</v>
      </c>
      <c r="D18">
        <v>3</v>
      </c>
      <c r="E18">
        <v>3</v>
      </c>
      <c r="F18">
        <v>3</v>
      </c>
    </row>
    <row r="19" spans="3:9">
      <c r="C19" s="43" t="s">
        <v>72</v>
      </c>
      <c r="G19">
        <v>3</v>
      </c>
      <c r="H19">
        <v>3</v>
      </c>
      <c r="I19">
        <v>3</v>
      </c>
    </row>
    <row r="20" spans="3:9">
      <c r="C20" s="43" t="s">
        <v>74</v>
      </c>
      <c r="G20">
        <v>3</v>
      </c>
      <c r="H20">
        <v>3</v>
      </c>
      <c r="I20">
        <v>3</v>
      </c>
    </row>
    <row r="21" spans="3:9">
      <c r="C21" s="43" t="s">
        <v>75</v>
      </c>
      <c r="D21">
        <v>1</v>
      </c>
      <c r="E21">
        <v>1</v>
      </c>
      <c r="F21">
        <v>1</v>
      </c>
      <c r="G21">
        <v>2</v>
      </c>
      <c r="H21">
        <v>2</v>
      </c>
      <c r="I21">
        <v>2</v>
      </c>
    </row>
    <row r="22" spans="3:9">
      <c r="C22" s="43" t="s">
        <v>76</v>
      </c>
      <c r="D22">
        <v>1</v>
      </c>
      <c r="E22">
        <v>1</v>
      </c>
      <c r="F22">
        <v>1</v>
      </c>
      <c r="G22">
        <v>2</v>
      </c>
      <c r="H22">
        <v>2</v>
      </c>
      <c r="I22">
        <v>2</v>
      </c>
    </row>
    <row r="23" spans="3:9">
      <c r="C23" s="43" t="s">
        <v>79</v>
      </c>
      <c r="G23">
        <v>3</v>
      </c>
      <c r="H23">
        <v>3</v>
      </c>
      <c r="I23">
        <v>3</v>
      </c>
    </row>
    <row r="24" spans="3:9">
      <c r="C24" s="43" t="s">
        <v>80</v>
      </c>
      <c r="D24">
        <v>3</v>
      </c>
      <c r="E24">
        <v>3</v>
      </c>
      <c r="F24">
        <v>3</v>
      </c>
    </row>
    <row r="25" spans="3:9">
      <c r="C25" s="43" t="s">
        <v>81</v>
      </c>
      <c r="D25">
        <v>3</v>
      </c>
      <c r="E25">
        <v>3</v>
      </c>
      <c r="F25">
        <v>3</v>
      </c>
    </row>
    <row r="26" spans="3:9">
      <c r="C26" s="43" t="s">
        <v>86</v>
      </c>
      <c r="D26">
        <v>3</v>
      </c>
      <c r="E26">
        <v>3</v>
      </c>
      <c r="F26">
        <v>3</v>
      </c>
    </row>
    <row r="27" spans="3:9">
      <c r="C27" s="43" t="s">
        <v>87</v>
      </c>
      <c r="D27">
        <v>3</v>
      </c>
      <c r="E27">
        <v>3</v>
      </c>
      <c r="F27">
        <v>3</v>
      </c>
    </row>
    <row r="28" spans="3:9">
      <c r="C28" s="43" t="s">
        <v>89</v>
      </c>
      <c r="D28">
        <v>3</v>
      </c>
      <c r="E28">
        <v>3</v>
      </c>
      <c r="F28">
        <v>3</v>
      </c>
    </row>
    <row r="29" spans="3:9">
      <c r="C29" s="43" t="s">
        <v>90</v>
      </c>
      <c r="G29">
        <v>3</v>
      </c>
      <c r="H29">
        <v>3</v>
      </c>
      <c r="I29">
        <v>3</v>
      </c>
    </row>
    <row r="30" spans="3:9">
      <c r="C30" s="43" t="s">
        <v>93</v>
      </c>
      <c r="G30">
        <v>3</v>
      </c>
      <c r="H30">
        <v>3</v>
      </c>
      <c r="I30">
        <v>3</v>
      </c>
    </row>
    <row r="31" spans="3:9">
      <c r="C31" s="43" t="s">
        <v>96</v>
      </c>
      <c r="G31">
        <v>3</v>
      </c>
      <c r="H31">
        <v>3</v>
      </c>
      <c r="I31">
        <v>3</v>
      </c>
    </row>
    <row r="32" spans="3:9">
      <c r="C32" s="43" t="s">
        <v>98</v>
      </c>
      <c r="G32">
        <v>1</v>
      </c>
      <c r="H32">
        <v>1</v>
      </c>
      <c r="I32">
        <v>1</v>
      </c>
    </row>
    <row r="33" spans="3:9">
      <c r="C33" s="43" t="s">
        <v>99</v>
      </c>
      <c r="D33">
        <v>2</v>
      </c>
      <c r="E33">
        <v>2</v>
      </c>
      <c r="F33">
        <v>2</v>
      </c>
      <c r="G33">
        <v>1</v>
      </c>
      <c r="H33">
        <v>1</v>
      </c>
      <c r="I33">
        <v>1</v>
      </c>
    </row>
    <row r="34" spans="3:9">
      <c r="C34" s="43" t="s">
        <v>100</v>
      </c>
      <c r="G34">
        <v>3</v>
      </c>
      <c r="H34">
        <v>3</v>
      </c>
      <c r="I34">
        <v>3</v>
      </c>
    </row>
    <row r="35" spans="3:9">
      <c r="C35" s="43" t="s">
        <v>102</v>
      </c>
      <c r="D35">
        <v>3</v>
      </c>
      <c r="E35">
        <v>3</v>
      </c>
      <c r="F35">
        <v>3</v>
      </c>
    </row>
    <row r="36" spans="3:9">
      <c r="C36" s="43" t="s">
        <v>104</v>
      </c>
      <c r="D36">
        <v>3</v>
      </c>
      <c r="E36">
        <v>3</v>
      </c>
      <c r="F36">
        <v>3</v>
      </c>
    </row>
    <row r="37" spans="3:9">
      <c r="C37" s="43" t="s">
        <v>105</v>
      </c>
      <c r="D37">
        <v>3</v>
      </c>
      <c r="E37">
        <v>3</v>
      </c>
      <c r="F37">
        <v>3</v>
      </c>
    </row>
    <row r="38" spans="3:9">
      <c r="C38" s="43" t="s">
        <v>106</v>
      </c>
      <c r="D38">
        <v>1</v>
      </c>
      <c r="E38">
        <v>1</v>
      </c>
      <c r="F38">
        <v>1</v>
      </c>
      <c r="G38">
        <v>2</v>
      </c>
      <c r="H38">
        <v>2</v>
      </c>
      <c r="I38">
        <v>2</v>
      </c>
    </row>
    <row r="39" spans="3:9">
      <c r="C39" s="43" t="s">
        <v>109</v>
      </c>
      <c r="G39">
        <v>3</v>
      </c>
      <c r="H39">
        <v>3</v>
      </c>
      <c r="I39">
        <v>3</v>
      </c>
    </row>
    <row r="40" spans="3:9">
      <c r="C40" s="43" t="s">
        <v>112</v>
      </c>
      <c r="G40">
        <v>3</v>
      </c>
      <c r="H40">
        <v>3</v>
      </c>
      <c r="I40">
        <v>3</v>
      </c>
    </row>
    <row r="41" spans="3:9">
      <c r="C41" s="43" t="s">
        <v>113</v>
      </c>
      <c r="G41">
        <v>3</v>
      </c>
      <c r="H41">
        <v>3</v>
      </c>
      <c r="I41">
        <v>3</v>
      </c>
    </row>
    <row r="42" spans="3:9">
      <c r="C42" s="43" t="s">
        <v>114</v>
      </c>
      <c r="D42">
        <v>3</v>
      </c>
      <c r="E42">
        <v>3</v>
      </c>
      <c r="F42">
        <v>3</v>
      </c>
    </row>
    <row r="43" spans="3:9">
      <c r="C43" s="43" t="s">
        <v>115</v>
      </c>
      <c r="D43">
        <v>2</v>
      </c>
      <c r="E43">
        <v>2</v>
      </c>
      <c r="F43">
        <v>2</v>
      </c>
      <c r="G43">
        <v>1</v>
      </c>
      <c r="H43">
        <v>1</v>
      </c>
      <c r="I43">
        <v>1</v>
      </c>
    </row>
    <row r="44" spans="3:9">
      <c r="C44" s="43" t="s">
        <v>118</v>
      </c>
      <c r="D44">
        <v>2</v>
      </c>
      <c r="E44">
        <v>2</v>
      </c>
      <c r="F44">
        <v>2</v>
      </c>
    </row>
    <row r="45" spans="3:9">
      <c r="C45" s="43" t="s">
        <v>121</v>
      </c>
      <c r="G45">
        <v>3</v>
      </c>
      <c r="H45">
        <v>3</v>
      </c>
      <c r="I45">
        <v>3</v>
      </c>
    </row>
    <row r="46" spans="3:9">
      <c r="C46" s="43" t="s">
        <v>122</v>
      </c>
      <c r="G46">
        <v>3</v>
      </c>
      <c r="H46">
        <v>3</v>
      </c>
      <c r="I46">
        <v>3</v>
      </c>
    </row>
    <row r="47" spans="3:9">
      <c r="C47" s="43" t="s">
        <v>123</v>
      </c>
      <c r="G47">
        <v>3</v>
      </c>
      <c r="H47">
        <v>3</v>
      </c>
      <c r="I47">
        <v>3</v>
      </c>
    </row>
    <row r="48" spans="3:9">
      <c r="C48" s="43" t="s">
        <v>124</v>
      </c>
      <c r="G48">
        <v>3</v>
      </c>
      <c r="H48">
        <v>3</v>
      </c>
      <c r="I48">
        <v>3</v>
      </c>
    </row>
    <row r="49" spans="3:9">
      <c r="C49" s="43" t="s">
        <v>126</v>
      </c>
      <c r="G49">
        <v>3</v>
      </c>
      <c r="H49">
        <v>3</v>
      </c>
      <c r="I49">
        <v>3</v>
      </c>
    </row>
    <row r="50" spans="3:9">
      <c r="C50" s="43" t="s">
        <v>128</v>
      </c>
      <c r="D50">
        <v>2</v>
      </c>
      <c r="E50">
        <v>2</v>
      </c>
      <c r="F50">
        <v>2</v>
      </c>
      <c r="G50">
        <v>1</v>
      </c>
      <c r="H50">
        <v>1</v>
      </c>
      <c r="I50">
        <v>1</v>
      </c>
    </row>
    <row r="51" spans="3:9">
      <c r="C51" s="43" t="s">
        <v>130</v>
      </c>
      <c r="D51">
        <v>2</v>
      </c>
      <c r="E51">
        <v>2</v>
      </c>
      <c r="F51">
        <v>2</v>
      </c>
      <c r="G51">
        <v>1</v>
      </c>
      <c r="H51">
        <v>1</v>
      </c>
      <c r="I51">
        <v>1</v>
      </c>
    </row>
    <row r="52" spans="3:9">
      <c r="C52" s="43" t="s">
        <v>131</v>
      </c>
      <c r="D52">
        <v>3</v>
      </c>
      <c r="E52">
        <v>3</v>
      </c>
      <c r="F52">
        <v>3</v>
      </c>
    </row>
    <row r="53" spans="3:9">
      <c r="C53" s="43" t="s">
        <v>133</v>
      </c>
      <c r="G53">
        <v>3</v>
      </c>
      <c r="H53">
        <v>3</v>
      </c>
      <c r="I53">
        <v>3</v>
      </c>
    </row>
    <row r="54" spans="3:9">
      <c r="C54" s="43" t="s">
        <v>135</v>
      </c>
      <c r="D54">
        <v>1</v>
      </c>
      <c r="E54">
        <v>1</v>
      </c>
      <c r="F54">
        <v>1</v>
      </c>
      <c r="G54">
        <v>2</v>
      </c>
      <c r="H54">
        <v>2</v>
      </c>
      <c r="I54">
        <v>2</v>
      </c>
    </row>
    <row r="55" spans="3:9">
      <c r="C55" s="43" t="s">
        <v>138</v>
      </c>
      <c r="G55">
        <v>3</v>
      </c>
      <c r="H55">
        <v>3</v>
      </c>
      <c r="I55">
        <v>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EDB19-33FC-5D43-8E21-044A7DB1CA41}">
  <sheetPr>
    <tabColor rgb="FFFF0000"/>
  </sheetPr>
  <dimension ref="B4:AV54"/>
  <sheetViews>
    <sheetView workbookViewId="0">
      <selection activeCell="I20" sqref="I20"/>
    </sheetView>
  </sheetViews>
  <sheetFormatPr baseColWidth="10" defaultRowHeight="16"/>
  <cols>
    <col min="3" max="25" width="14" bestFit="1" customWidth="1"/>
    <col min="26" max="48" width="14.1640625" bestFit="1" customWidth="1"/>
  </cols>
  <sheetData>
    <row r="4" spans="2:48">
      <c r="C4" t="s">
        <v>8276</v>
      </c>
      <c r="D4" t="s">
        <v>8277</v>
      </c>
      <c r="E4" t="s">
        <v>8279</v>
      </c>
      <c r="F4" t="s">
        <v>8281</v>
      </c>
      <c r="G4" t="s">
        <v>8283</v>
      </c>
      <c r="H4" t="s">
        <v>8287</v>
      </c>
      <c r="I4" t="s">
        <v>8285</v>
      </c>
      <c r="J4" t="s">
        <v>8289</v>
      </c>
      <c r="K4" t="s">
        <v>8291</v>
      </c>
      <c r="L4" t="s">
        <v>8293</v>
      </c>
      <c r="M4" t="s">
        <v>8295</v>
      </c>
      <c r="N4" t="s">
        <v>8297</v>
      </c>
      <c r="O4" t="s">
        <v>8299</v>
      </c>
      <c r="P4" t="s">
        <v>8301</v>
      </c>
      <c r="Q4" t="s">
        <v>8303</v>
      </c>
      <c r="R4" t="s">
        <v>8305</v>
      </c>
      <c r="S4" t="s">
        <v>8307</v>
      </c>
      <c r="T4" t="s">
        <v>8309</v>
      </c>
      <c r="U4" t="s">
        <v>8311</v>
      </c>
      <c r="V4" t="s">
        <v>8313</v>
      </c>
      <c r="W4" t="s">
        <v>8315</v>
      </c>
      <c r="X4" t="s">
        <v>8317</v>
      </c>
      <c r="Y4" t="s">
        <v>8319</v>
      </c>
      <c r="Z4" t="s">
        <v>8274</v>
      </c>
      <c r="AA4" t="s">
        <v>8275</v>
      </c>
      <c r="AB4" t="s">
        <v>8278</v>
      </c>
      <c r="AC4" t="s">
        <v>8280</v>
      </c>
      <c r="AD4" t="s">
        <v>8282</v>
      </c>
      <c r="AE4" t="s">
        <v>8286</v>
      </c>
      <c r="AF4" t="s">
        <v>8284</v>
      </c>
      <c r="AG4" t="s">
        <v>8288</v>
      </c>
      <c r="AH4" t="s">
        <v>8290</v>
      </c>
      <c r="AI4" t="s">
        <v>8292</v>
      </c>
      <c r="AJ4" t="s">
        <v>8294</v>
      </c>
      <c r="AK4" t="s">
        <v>8296</v>
      </c>
      <c r="AL4" t="s">
        <v>8298</v>
      </c>
      <c r="AM4" t="s">
        <v>8300</v>
      </c>
      <c r="AN4" t="s">
        <v>8302</v>
      </c>
      <c r="AO4" t="s">
        <v>8304</v>
      </c>
      <c r="AP4" t="s">
        <v>8306</v>
      </c>
      <c r="AQ4" t="s">
        <v>8308</v>
      </c>
      <c r="AR4" t="s">
        <v>8310</v>
      </c>
      <c r="AS4" t="s">
        <v>8312</v>
      </c>
      <c r="AT4" t="s">
        <v>8314</v>
      </c>
      <c r="AU4" t="s">
        <v>8316</v>
      </c>
      <c r="AV4" t="s">
        <v>8318</v>
      </c>
    </row>
    <row r="5" spans="2:48">
      <c r="B5" s="43" t="s">
        <v>14</v>
      </c>
      <c r="C5">
        <v>3</v>
      </c>
      <c r="D5">
        <v>3</v>
      </c>
      <c r="E5">
        <v>3</v>
      </c>
      <c r="F5">
        <v>3</v>
      </c>
      <c r="G5">
        <v>3</v>
      </c>
      <c r="H5">
        <v>3</v>
      </c>
      <c r="I5">
        <v>3</v>
      </c>
      <c r="J5">
        <v>3</v>
      </c>
      <c r="K5">
        <v>3</v>
      </c>
      <c r="L5">
        <v>3</v>
      </c>
      <c r="M5">
        <v>3</v>
      </c>
      <c r="N5">
        <v>3</v>
      </c>
      <c r="O5">
        <v>3</v>
      </c>
      <c r="P5">
        <v>3</v>
      </c>
      <c r="Q5">
        <v>3</v>
      </c>
      <c r="R5">
        <v>3</v>
      </c>
      <c r="S5">
        <v>3</v>
      </c>
      <c r="T5">
        <v>3</v>
      </c>
      <c r="U5">
        <v>3</v>
      </c>
      <c r="V5">
        <v>3</v>
      </c>
      <c r="W5">
        <v>3</v>
      </c>
      <c r="X5">
        <v>3</v>
      </c>
      <c r="Y5">
        <v>3</v>
      </c>
    </row>
    <row r="6" spans="2:48">
      <c r="B6" s="43" t="s">
        <v>23</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row>
    <row r="7" spans="2:48">
      <c r="B7" s="43" t="s">
        <v>35</v>
      </c>
      <c r="C7">
        <v>2</v>
      </c>
      <c r="D7">
        <v>2</v>
      </c>
      <c r="E7">
        <v>2</v>
      </c>
      <c r="F7">
        <v>2</v>
      </c>
      <c r="G7">
        <v>2</v>
      </c>
      <c r="H7">
        <v>2</v>
      </c>
      <c r="I7">
        <v>2</v>
      </c>
      <c r="J7">
        <v>2</v>
      </c>
      <c r="K7">
        <v>2</v>
      </c>
      <c r="L7">
        <v>2</v>
      </c>
      <c r="M7">
        <v>2</v>
      </c>
      <c r="N7">
        <v>2</v>
      </c>
      <c r="O7">
        <v>2</v>
      </c>
      <c r="P7">
        <v>2</v>
      </c>
      <c r="Q7">
        <v>2</v>
      </c>
      <c r="R7">
        <v>2</v>
      </c>
      <c r="S7">
        <v>2</v>
      </c>
      <c r="T7">
        <v>2</v>
      </c>
      <c r="U7">
        <v>2</v>
      </c>
      <c r="V7">
        <v>2</v>
      </c>
      <c r="W7">
        <v>2</v>
      </c>
      <c r="X7">
        <v>2</v>
      </c>
      <c r="Y7">
        <v>2</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row>
    <row r="8" spans="2:48">
      <c r="B8" s="43" t="s">
        <v>39</v>
      </c>
      <c r="C8">
        <v>3</v>
      </c>
      <c r="D8">
        <v>3</v>
      </c>
      <c r="E8">
        <v>3</v>
      </c>
      <c r="F8">
        <v>3</v>
      </c>
      <c r="G8">
        <v>3</v>
      </c>
      <c r="H8">
        <v>3</v>
      </c>
      <c r="I8">
        <v>3</v>
      </c>
      <c r="J8">
        <v>3</v>
      </c>
      <c r="K8">
        <v>3</v>
      </c>
      <c r="L8">
        <v>3</v>
      </c>
      <c r="M8">
        <v>3</v>
      </c>
      <c r="N8">
        <v>3</v>
      </c>
      <c r="O8">
        <v>3</v>
      </c>
      <c r="P8">
        <v>3</v>
      </c>
      <c r="Q8">
        <v>3</v>
      </c>
      <c r="R8">
        <v>3</v>
      </c>
      <c r="S8">
        <v>3</v>
      </c>
      <c r="T8">
        <v>3</v>
      </c>
      <c r="U8">
        <v>3</v>
      </c>
      <c r="V8">
        <v>3</v>
      </c>
      <c r="W8">
        <v>3</v>
      </c>
      <c r="X8">
        <v>3</v>
      </c>
      <c r="Y8">
        <v>3</v>
      </c>
    </row>
    <row r="9" spans="2:48">
      <c r="B9" s="43" t="s">
        <v>40</v>
      </c>
      <c r="Z9">
        <v>3</v>
      </c>
      <c r="AA9">
        <v>3</v>
      </c>
      <c r="AB9">
        <v>3</v>
      </c>
      <c r="AC9">
        <v>3</v>
      </c>
      <c r="AD9">
        <v>3</v>
      </c>
      <c r="AE9">
        <v>3</v>
      </c>
      <c r="AF9">
        <v>3</v>
      </c>
      <c r="AG9">
        <v>3</v>
      </c>
      <c r="AH9">
        <v>3</v>
      </c>
      <c r="AI9">
        <v>3</v>
      </c>
      <c r="AJ9">
        <v>3</v>
      </c>
      <c r="AK9">
        <v>3</v>
      </c>
      <c r="AL9">
        <v>3</v>
      </c>
      <c r="AM9">
        <v>3</v>
      </c>
      <c r="AN9">
        <v>3</v>
      </c>
      <c r="AO9">
        <v>3</v>
      </c>
      <c r="AP9">
        <v>3</v>
      </c>
      <c r="AQ9">
        <v>3</v>
      </c>
      <c r="AR9">
        <v>3</v>
      </c>
      <c r="AS9">
        <v>3</v>
      </c>
      <c r="AT9">
        <v>3</v>
      </c>
      <c r="AU9">
        <v>3</v>
      </c>
      <c r="AV9">
        <v>3</v>
      </c>
    </row>
    <row r="10" spans="2:48">
      <c r="B10" s="43" t="s">
        <v>45</v>
      </c>
      <c r="Z10">
        <v>3</v>
      </c>
      <c r="AA10">
        <v>3</v>
      </c>
      <c r="AB10">
        <v>3</v>
      </c>
      <c r="AC10">
        <v>3</v>
      </c>
      <c r="AD10">
        <v>3</v>
      </c>
      <c r="AE10">
        <v>3</v>
      </c>
      <c r="AF10">
        <v>3</v>
      </c>
      <c r="AG10">
        <v>3</v>
      </c>
      <c r="AH10">
        <v>3</v>
      </c>
      <c r="AI10">
        <v>3</v>
      </c>
      <c r="AJ10">
        <v>3</v>
      </c>
      <c r="AK10">
        <v>3</v>
      </c>
      <c r="AL10">
        <v>3</v>
      </c>
      <c r="AM10">
        <v>3</v>
      </c>
      <c r="AN10">
        <v>3</v>
      </c>
      <c r="AO10">
        <v>3</v>
      </c>
      <c r="AP10">
        <v>3</v>
      </c>
      <c r="AQ10">
        <v>3</v>
      </c>
      <c r="AR10">
        <v>3</v>
      </c>
      <c r="AS10">
        <v>3</v>
      </c>
      <c r="AT10">
        <v>3</v>
      </c>
      <c r="AU10">
        <v>3</v>
      </c>
      <c r="AV10">
        <v>3</v>
      </c>
    </row>
    <row r="11" spans="2:48">
      <c r="B11" s="43" t="s">
        <v>46</v>
      </c>
      <c r="Z11">
        <v>3</v>
      </c>
      <c r="AA11">
        <v>3</v>
      </c>
      <c r="AB11">
        <v>3</v>
      </c>
      <c r="AC11">
        <v>3</v>
      </c>
      <c r="AD11">
        <v>3</v>
      </c>
      <c r="AE11">
        <v>3</v>
      </c>
      <c r="AF11">
        <v>3</v>
      </c>
      <c r="AG11">
        <v>3</v>
      </c>
      <c r="AH11">
        <v>3</v>
      </c>
      <c r="AI11">
        <v>3</v>
      </c>
      <c r="AJ11">
        <v>3</v>
      </c>
      <c r="AK11">
        <v>3</v>
      </c>
      <c r="AL11">
        <v>3</v>
      </c>
      <c r="AM11">
        <v>3</v>
      </c>
      <c r="AN11">
        <v>3</v>
      </c>
      <c r="AO11">
        <v>3</v>
      </c>
      <c r="AP11">
        <v>3</v>
      </c>
      <c r="AQ11">
        <v>3</v>
      </c>
      <c r="AR11">
        <v>3</v>
      </c>
      <c r="AS11">
        <v>3</v>
      </c>
      <c r="AT11">
        <v>3</v>
      </c>
      <c r="AU11">
        <v>3</v>
      </c>
      <c r="AV11">
        <v>3</v>
      </c>
    </row>
    <row r="12" spans="2:48">
      <c r="B12" s="43" t="s">
        <v>49</v>
      </c>
      <c r="Z12">
        <v>3</v>
      </c>
      <c r="AA12">
        <v>3</v>
      </c>
      <c r="AB12">
        <v>3</v>
      </c>
      <c r="AC12">
        <v>3</v>
      </c>
      <c r="AD12">
        <v>3</v>
      </c>
      <c r="AE12">
        <v>3</v>
      </c>
      <c r="AF12">
        <v>3</v>
      </c>
      <c r="AG12">
        <v>3</v>
      </c>
      <c r="AH12">
        <v>3</v>
      </c>
      <c r="AI12">
        <v>3</v>
      </c>
      <c r="AJ12">
        <v>3</v>
      </c>
      <c r="AK12">
        <v>3</v>
      </c>
      <c r="AL12">
        <v>3</v>
      </c>
      <c r="AM12">
        <v>3</v>
      </c>
      <c r="AN12">
        <v>3</v>
      </c>
      <c r="AO12">
        <v>3</v>
      </c>
      <c r="AP12">
        <v>3</v>
      </c>
      <c r="AQ12">
        <v>3</v>
      </c>
      <c r="AR12">
        <v>3</v>
      </c>
      <c r="AS12">
        <v>3</v>
      </c>
      <c r="AT12">
        <v>3</v>
      </c>
      <c r="AU12">
        <v>3</v>
      </c>
      <c r="AV12">
        <v>3</v>
      </c>
    </row>
    <row r="13" spans="2:48">
      <c r="B13" s="43" t="s">
        <v>56</v>
      </c>
      <c r="C13">
        <v>3</v>
      </c>
      <c r="D13">
        <v>3</v>
      </c>
      <c r="E13">
        <v>3</v>
      </c>
      <c r="F13">
        <v>3</v>
      </c>
      <c r="G13">
        <v>3</v>
      </c>
      <c r="H13">
        <v>3</v>
      </c>
      <c r="I13">
        <v>3</v>
      </c>
      <c r="J13">
        <v>3</v>
      </c>
      <c r="K13">
        <v>3</v>
      </c>
      <c r="L13">
        <v>3</v>
      </c>
      <c r="M13">
        <v>3</v>
      </c>
      <c r="N13">
        <v>3</v>
      </c>
      <c r="O13">
        <v>3</v>
      </c>
      <c r="P13">
        <v>3</v>
      </c>
      <c r="Q13">
        <v>3</v>
      </c>
      <c r="R13">
        <v>3</v>
      </c>
      <c r="S13">
        <v>3</v>
      </c>
      <c r="T13">
        <v>3</v>
      </c>
      <c r="U13">
        <v>3</v>
      </c>
      <c r="V13">
        <v>3</v>
      </c>
      <c r="W13">
        <v>3</v>
      </c>
      <c r="X13">
        <v>3</v>
      </c>
      <c r="Y13">
        <v>3</v>
      </c>
    </row>
    <row r="14" spans="2:48">
      <c r="B14" s="43" t="s">
        <v>58</v>
      </c>
      <c r="C14">
        <v>3</v>
      </c>
      <c r="D14">
        <v>3</v>
      </c>
      <c r="E14">
        <v>3</v>
      </c>
      <c r="F14">
        <v>3</v>
      </c>
      <c r="G14">
        <v>3</v>
      </c>
      <c r="H14">
        <v>3</v>
      </c>
      <c r="I14">
        <v>3</v>
      </c>
      <c r="J14">
        <v>3</v>
      </c>
      <c r="K14">
        <v>3</v>
      </c>
      <c r="L14">
        <v>3</v>
      </c>
      <c r="M14">
        <v>3</v>
      </c>
      <c r="N14">
        <v>3</v>
      </c>
      <c r="O14">
        <v>3</v>
      </c>
      <c r="P14">
        <v>3</v>
      </c>
      <c r="Q14">
        <v>3</v>
      </c>
      <c r="R14">
        <v>3</v>
      </c>
      <c r="S14">
        <v>3</v>
      </c>
      <c r="T14">
        <v>3</v>
      </c>
      <c r="U14">
        <v>3</v>
      </c>
      <c r="V14">
        <v>3</v>
      </c>
      <c r="W14">
        <v>3</v>
      </c>
      <c r="X14">
        <v>3</v>
      </c>
      <c r="Y14">
        <v>3</v>
      </c>
    </row>
    <row r="15" spans="2:48">
      <c r="B15" s="43" t="s">
        <v>64</v>
      </c>
      <c r="Z15">
        <v>3</v>
      </c>
      <c r="AA15">
        <v>3</v>
      </c>
      <c r="AB15">
        <v>3</v>
      </c>
      <c r="AC15">
        <v>3</v>
      </c>
      <c r="AD15">
        <v>3</v>
      </c>
      <c r="AE15">
        <v>3</v>
      </c>
      <c r="AF15">
        <v>3</v>
      </c>
      <c r="AG15">
        <v>3</v>
      </c>
      <c r="AH15">
        <v>3</v>
      </c>
      <c r="AI15">
        <v>3</v>
      </c>
      <c r="AJ15">
        <v>3</v>
      </c>
      <c r="AK15">
        <v>3</v>
      </c>
      <c r="AL15">
        <v>3</v>
      </c>
      <c r="AM15">
        <v>3</v>
      </c>
      <c r="AN15">
        <v>3</v>
      </c>
      <c r="AO15">
        <v>3</v>
      </c>
      <c r="AP15">
        <v>3</v>
      </c>
      <c r="AQ15">
        <v>3</v>
      </c>
      <c r="AR15">
        <v>3</v>
      </c>
      <c r="AS15">
        <v>3</v>
      </c>
      <c r="AT15">
        <v>3</v>
      </c>
      <c r="AU15">
        <v>3</v>
      </c>
      <c r="AV15">
        <v>3</v>
      </c>
    </row>
    <row r="16" spans="2:48">
      <c r="B16" s="43" t="s">
        <v>68</v>
      </c>
      <c r="C16">
        <v>3</v>
      </c>
      <c r="D16">
        <v>3</v>
      </c>
      <c r="E16">
        <v>3</v>
      </c>
      <c r="F16">
        <v>3</v>
      </c>
      <c r="G16">
        <v>3</v>
      </c>
      <c r="H16">
        <v>3</v>
      </c>
      <c r="I16">
        <v>3</v>
      </c>
      <c r="J16">
        <v>3</v>
      </c>
      <c r="K16">
        <v>3</v>
      </c>
      <c r="L16">
        <v>3</v>
      </c>
      <c r="M16">
        <v>3</v>
      </c>
      <c r="N16">
        <v>3</v>
      </c>
      <c r="O16">
        <v>3</v>
      </c>
      <c r="P16">
        <v>3</v>
      </c>
      <c r="Q16">
        <v>3</v>
      </c>
      <c r="R16">
        <v>3</v>
      </c>
      <c r="S16">
        <v>3</v>
      </c>
      <c r="T16">
        <v>3</v>
      </c>
      <c r="U16">
        <v>3</v>
      </c>
      <c r="V16">
        <v>3</v>
      </c>
      <c r="W16">
        <v>3</v>
      </c>
      <c r="X16">
        <v>3</v>
      </c>
      <c r="Y16">
        <v>3</v>
      </c>
    </row>
    <row r="17" spans="2:48">
      <c r="B17" s="43" t="s">
        <v>71</v>
      </c>
      <c r="Z17">
        <v>3</v>
      </c>
      <c r="AA17">
        <v>3</v>
      </c>
      <c r="AB17">
        <v>3</v>
      </c>
      <c r="AC17">
        <v>3</v>
      </c>
      <c r="AD17">
        <v>3</v>
      </c>
      <c r="AE17">
        <v>3</v>
      </c>
      <c r="AF17">
        <v>3</v>
      </c>
      <c r="AG17">
        <v>3</v>
      </c>
      <c r="AH17">
        <v>3</v>
      </c>
      <c r="AI17">
        <v>3</v>
      </c>
      <c r="AJ17">
        <v>3</v>
      </c>
      <c r="AK17">
        <v>3</v>
      </c>
      <c r="AL17">
        <v>3</v>
      </c>
      <c r="AM17">
        <v>3</v>
      </c>
      <c r="AN17">
        <v>3</v>
      </c>
      <c r="AO17">
        <v>3</v>
      </c>
      <c r="AP17">
        <v>3</v>
      </c>
      <c r="AQ17">
        <v>3</v>
      </c>
      <c r="AR17">
        <v>3</v>
      </c>
      <c r="AS17">
        <v>3</v>
      </c>
      <c r="AT17">
        <v>3</v>
      </c>
      <c r="AU17">
        <v>3</v>
      </c>
      <c r="AV17">
        <v>3</v>
      </c>
    </row>
    <row r="18" spans="2:48">
      <c r="B18" s="43" t="s">
        <v>72</v>
      </c>
      <c r="C18">
        <v>3</v>
      </c>
      <c r="D18">
        <v>3</v>
      </c>
      <c r="E18">
        <v>3</v>
      </c>
      <c r="F18">
        <v>3</v>
      </c>
      <c r="G18">
        <v>3</v>
      </c>
      <c r="H18">
        <v>3</v>
      </c>
      <c r="I18">
        <v>3</v>
      </c>
      <c r="J18">
        <v>3</v>
      </c>
      <c r="K18">
        <v>3</v>
      </c>
      <c r="L18">
        <v>3</v>
      </c>
      <c r="M18">
        <v>3</v>
      </c>
      <c r="N18">
        <v>3</v>
      </c>
      <c r="O18">
        <v>3</v>
      </c>
      <c r="P18">
        <v>3</v>
      </c>
      <c r="Q18">
        <v>3</v>
      </c>
      <c r="R18">
        <v>3</v>
      </c>
      <c r="S18">
        <v>3</v>
      </c>
      <c r="T18">
        <v>3</v>
      </c>
      <c r="U18">
        <v>3</v>
      </c>
      <c r="V18">
        <v>3</v>
      </c>
      <c r="W18">
        <v>3</v>
      </c>
      <c r="X18">
        <v>3</v>
      </c>
      <c r="Y18">
        <v>3</v>
      </c>
    </row>
    <row r="19" spans="2:48">
      <c r="B19" s="43" t="s">
        <v>74</v>
      </c>
      <c r="C19">
        <v>3</v>
      </c>
      <c r="D19">
        <v>3</v>
      </c>
      <c r="E19">
        <v>3</v>
      </c>
      <c r="F19">
        <v>3</v>
      </c>
      <c r="G19">
        <v>3</v>
      </c>
      <c r="H19">
        <v>3</v>
      </c>
      <c r="I19">
        <v>3</v>
      </c>
      <c r="J19">
        <v>3</v>
      </c>
      <c r="K19">
        <v>3</v>
      </c>
      <c r="L19">
        <v>3</v>
      </c>
      <c r="M19">
        <v>3</v>
      </c>
      <c r="N19">
        <v>3</v>
      </c>
      <c r="O19">
        <v>3</v>
      </c>
      <c r="P19">
        <v>3</v>
      </c>
      <c r="Q19">
        <v>3</v>
      </c>
      <c r="R19">
        <v>3</v>
      </c>
      <c r="S19">
        <v>3</v>
      </c>
      <c r="T19">
        <v>3</v>
      </c>
      <c r="U19">
        <v>3</v>
      </c>
      <c r="V19">
        <v>3</v>
      </c>
      <c r="W19">
        <v>3</v>
      </c>
      <c r="X19">
        <v>3</v>
      </c>
      <c r="Y19">
        <v>3</v>
      </c>
    </row>
    <row r="20" spans="2:48">
      <c r="B20" s="43" t="s">
        <v>75</v>
      </c>
      <c r="C20">
        <v>2</v>
      </c>
      <c r="D20">
        <v>2</v>
      </c>
      <c r="E20">
        <v>2</v>
      </c>
      <c r="F20">
        <v>2</v>
      </c>
      <c r="G20">
        <v>2</v>
      </c>
      <c r="H20">
        <v>2</v>
      </c>
      <c r="I20">
        <v>2</v>
      </c>
      <c r="J20">
        <v>2</v>
      </c>
      <c r="K20">
        <v>2</v>
      </c>
      <c r="L20">
        <v>2</v>
      </c>
      <c r="M20">
        <v>2</v>
      </c>
      <c r="N20">
        <v>2</v>
      </c>
      <c r="O20">
        <v>2</v>
      </c>
      <c r="P20">
        <v>2</v>
      </c>
      <c r="Q20">
        <v>2</v>
      </c>
      <c r="R20">
        <v>2</v>
      </c>
      <c r="S20">
        <v>2</v>
      </c>
      <c r="T20">
        <v>2</v>
      </c>
      <c r="U20">
        <v>2</v>
      </c>
      <c r="V20">
        <v>2</v>
      </c>
      <c r="W20">
        <v>2</v>
      </c>
      <c r="X20">
        <v>2</v>
      </c>
      <c r="Y20">
        <v>2</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row>
    <row r="21" spans="2:48">
      <c r="B21" s="43" t="s">
        <v>76</v>
      </c>
      <c r="C21">
        <v>2</v>
      </c>
      <c r="D21">
        <v>2</v>
      </c>
      <c r="E21">
        <v>2</v>
      </c>
      <c r="F21">
        <v>2</v>
      </c>
      <c r="G21">
        <v>2</v>
      </c>
      <c r="H21">
        <v>2</v>
      </c>
      <c r="I21">
        <v>2</v>
      </c>
      <c r="J21">
        <v>2</v>
      </c>
      <c r="K21">
        <v>2</v>
      </c>
      <c r="L21">
        <v>2</v>
      </c>
      <c r="M21">
        <v>2</v>
      </c>
      <c r="N21">
        <v>2</v>
      </c>
      <c r="O21">
        <v>2</v>
      </c>
      <c r="P21">
        <v>2</v>
      </c>
      <c r="Q21">
        <v>2</v>
      </c>
      <c r="R21">
        <v>2</v>
      </c>
      <c r="S21">
        <v>2</v>
      </c>
      <c r="T21">
        <v>2</v>
      </c>
      <c r="U21">
        <v>2</v>
      </c>
      <c r="V21">
        <v>2</v>
      </c>
      <c r="W21">
        <v>2</v>
      </c>
      <c r="X21">
        <v>2</v>
      </c>
      <c r="Y21">
        <v>2</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row>
    <row r="22" spans="2:48">
      <c r="B22" s="43" t="s">
        <v>79</v>
      </c>
      <c r="C22">
        <v>3</v>
      </c>
      <c r="D22">
        <v>3</v>
      </c>
      <c r="E22">
        <v>3</v>
      </c>
      <c r="F22">
        <v>3</v>
      </c>
      <c r="G22">
        <v>3</v>
      </c>
      <c r="H22">
        <v>3</v>
      </c>
      <c r="I22">
        <v>3</v>
      </c>
      <c r="J22">
        <v>3</v>
      </c>
      <c r="K22">
        <v>3</v>
      </c>
      <c r="L22">
        <v>3</v>
      </c>
      <c r="M22">
        <v>3</v>
      </c>
      <c r="N22">
        <v>3</v>
      </c>
      <c r="O22">
        <v>3</v>
      </c>
      <c r="P22">
        <v>3</v>
      </c>
      <c r="Q22">
        <v>3</v>
      </c>
      <c r="R22">
        <v>3</v>
      </c>
      <c r="S22">
        <v>3</v>
      </c>
      <c r="T22">
        <v>3</v>
      </c>
      <c r="U22">
        <v>3</v>
      </c>
      <c r="V22">
        <v>3</v>
      </c>
      <c r="W22">
        <v>3</v>
      </c>
      <c r="X22">
        <v>3</v>
      </c>
      <c r="Y22">
        <v>3</v>
      </c>
    </row>
    <row r="23" spans="2:48">
      <c r="B23" s="43" t="s">
        <v>80</v>
      </c>
      <c r="Z23">
        <v>3</v>
      </c>
      <c r="AA23">
        <v>3</v>
      </c>
      <c r="AB23">
        <v>3</v>
      </c>
      <c r="AC23">
        <v>3</v>
      </c>
      <c r="AD23">
        <v>3</v>
      </c>
      <c r="AE23">
        <v>3</v>
      </c>
      <c r="AF23">
        <v>3</v>
      </c>
      <c r="AG23">
        <v>3</v>
      </c>
      <c r="AH23">
        <v>3</v>
      </c>
      <c r="AI23">
        <v>3</v>
      </c>
      <c r="AJ23">
        <v>3</v>
      </c>
      <c r="AK23">
        <v>3</v>
      </c>
      <c r="AL23">
        <v>3</v>
      </c>
      <c r="AM23">
        <v>3</v>
      </c>
      <c r="AN23">
        <v>3</v>
      </c>
      <c r="AO23">
        <v>3</v>
      </c>
      <c r="AP23">
        <v>3</v>
      </c>
      <c r="AQ23">
        <v>3</v>
      </c>
      <c r="AR23">
        <v>3</v>
      </c>
      <c r="AS23">
        <v>3</v>
      </c>
      <c r="AT23">
        <v>3</v>
      </c>
      <c r="AU23">
        <v>3</v>
      </c>
      <c r="AV23">
        <v>3</v>
      </c>
    </row>
    <row r="24" spans="2:48">
      <c r="B24" s="43" t="s">
        <v>81</v>
      </c>
      <c r="Z24">
        <v>3</v>
      </c>
      <c r="AA24">
        <v>3</v>
      </c>
      <c r="AB24">
        <v>3</v>
      </c>
      <c r="AC24">
        <v>3</v>
      </c>
      <c r="AD24">
        <v>3</v>
      </c>
      <c r="AE24">
        <v>3</v>
      </c>
      <c r="AF24">
        <v>3</v>
      </c>
      <c r="AG24">
        <v>3</v>
      </c>
      <c r="AH24">
        <v>3</v>
      </c>
      <c r="AI24">
        <v>3</v>
      </c>
      <c r="AJ24">
        <v>3</v>
      </c>
      <c r="AK24">
        <v>3</v>
      </c>
      <c r="AL24">
        <v>3</v>
      </c>
      <c r="AM24">
        <v>3</v>
      </c>
      <c r="AN24">
        <v>3</v>
      </c>
      <c r="AO24">
        <v>3</v>
      </c>
      <c r="AP24">
        <v>3</v>
      </c>
      <c r="AQ24">
        <v>3</v>
      </c>
      <c r="AR24">
        <v>3</v>
      </c>
      <c r="AS24">
        <v>3</v>
      </c>
      <c r="AT24">
        <v>3</v>
      </c>
      <c r="AU24">
        <v>3</v>
      </c>
      <c r="AV24">
        <v>3</v>
      </c>
    </row>
    <row r="25" spans="2:48">
      <c r="B25" s="43" t="s">
        <v>86</v>
      </c>
      <c r="Z25">
        <v>3</v>
      </c>
      <c r="AA25">
        <v>3</v>
      </c>
      <c r="AB25">
        <v>3</v>
      </c>
      <c r="AC25">
        <v>3</v>
      </c>
      <c r="AD25">
        <v>3</v>
      </c>
      <c r="AE25">
        <v>3</v>
      </c>
      <c r="AF25">
        <v>3</v>
      </c>
      <c r="AG25">
        <v>3</v>
      </c>
      <c r="AH25">
        <v>3</v>
      </c>
      <c r="AI25">
        <v>3</v>
      </c>
      <c r="AJ25">
        <v>3</v>
      </c>
      <c r="AK25">
        <v>3</v>
      </c>
      <c r="AL25">
        <v>3</v>
      </c>
      <c r="AM25">
        <v>3</v>
      </c>
      <c r="AN25">
        <v>3</v>
      </c>
      <c r="AO25">
        <v>3</v>
      </c>
      <c r="AP25">
        <v>3</v>
      </c>
      <c r="AQ25">
        <v>3</v>
      </c>
      <c r="AR25">
        <v>3</v>
      </c>
      <c r="AS25">
        <v>3</v>
      </c>
      <c r="AT25">
        <v>3</v>
      </c>
      <c r="AU25">
        <v>3</v>
      </c>
      <c r="AV25">
        <v>3</v>
      </c>
    </row>
    <row r="26" spans="2:48">
      <c r="B26" s="43" t="s">
        <v>87</v>
      </c>
      <c r="Z26">
        <v>3</v>
      </c>
      <c r="AA26">
        <v>3</v>
      </c>
      <c r="AB26">
        <v>3</v>
      </c>
      <c r="AC26">
        <v>3</v>
      </c>
      <c r="AD26">
        <v>3</v>
      </c>
      <c r="AE26">
        <v>3</v>
      </c>
      <c r="AF26">
        <v>3</v>
      </c>
      <c r="AG26">
        <v>3</v>
      </c>
      <c r="AH26">
        <v>3</v>
      </c>
      <c r="AI26">
        <v>3</v>
      </c>
      <c r="AJ26">
        <v>3</v>
      </c>
      <c r="AK26">
        <v>3</v>
      </c>
      <c r="AL26">
        <v>3</v>
      </c>
      <c r="AM26">
        <v>3</v>
      </c>
      <c r="AN26">
        <v>3</v>
      </c>
      <c r="AO26">
        <v>3</v>
      </c>
      <c r="AP26">
        <v>3</v>
      </c>
      <c r="AQ26">
        <v>3</v>
      </c>
      <c r="AR26">
        <v>3</v>
      </c>
      <c r="AS26">
        <v>3</v>
      </c>
      <c r="AT26">
        <v>3</v>
      </c>
      <c r="AU26">
        <v>3</v>
      </c>
      <c r="AV26">
        <v>3</v>
      </c>
    </row>
    <row r="27" spans="2:48">
      <c r="B27" s="43" t="s">
        <v>89</v>
      </c>
      <c r="Z27">
        <v>3</v>
      </c>
      <c r="AA27">
        <v>3</v>
      </c>
      <c r="AB27">
        <v>3</v>
      </c>
      <c r="AC27">
        <v>3</v>
      </c>
      <c r="AD27">
        <v>3</v>
      </c>
      <c r="AE27">
        <v>3</v>
      </c>
      <c r="AF27">
        <v>3</v>
      </c>
      <c r="AG27">
        <v>3</v>
      </c>
      <c r="AH27">
        <v>3</v>
      </c>
      <c r="AI27">
        <v>3</v>
      </c>
      <c r="AJ27">
        <v>3</v>
      </c>
      <c r="AK27">
        <v>3</v>
      </c>
      <c r="AL27">
        <v>3</v>
      </c>
      <c r="AM27">
        <v>3</v>
      </c>
      <c r="AN27">
        <v>3</v>
      </c>
      <c r="AO27">
        <v>3</v>
      </c>
      <c r="AP27">
        <v>3</v>
      </c>
      <c r="AQ27">
        <v>3</v>
      </c>
      <c r="AR27">
        <v>3</v>
      </c>
      <c r="AS27">
        <v>3</v>
      </c>
      <c r="AT27">
        <v>3</v>
      </c>
      <c r="AU27">
        <v>3</v>
      </c>
      <c r="AV27">
        <v>3</v>
      </c>
    </row>
    <row r="28" spans="2:48">
      <c r="B28" s="43" t="s">
        <v>90</v>
      </c>
      <c r="C28">
        <v>3</v>
      </c>
      <c r="D28">
        <v>3</v>
      </c>
      <c r="E28">
        <v>3</v>
      </c>
      <c r="F28">
        <v>3</v>
      </c>
      <c r="G28">
        <v>3</v>
      </c>
      <c r="H28">
        <v>3</v>
      </c>
      <c r="I28">
        <v>3</v>
      </c>
      <c r="J28">
        <v>3</v>
      </c>
      <c r="K28">
        <v>3</v>
      </c>
      <c r="L28">
        <v>3</v>
      </c>
      <c r="M28">
        <v>3</v>
      </c>
      <c r="N28">
        <v>3</v>
      </c>
      <c r="O28">
        <v>3</v>
      </c>
      <c r="P28">
        <v>3</v>
      </c>
      <c r="Q28">
        <v>3</v>
      </c>
      <c r="R28">
        <v>3</v>
      </c>
      <c r="S28">
        <v>3</v>
      </c>
      <c r="T28">
        <v>3</v>
      </c>
      <c r="U28">
        <v>3</v>
      </c>
      <c r="V28">
        <v>3</v>
      </c>
      <c r="W28">
        <v>3</v>
      </c>
      <c r="X28">
        <v>3</v>
      </c>
      <c r="Y28">
        <v>3</v>
      </c>
    </row>
    <row r="29" spans="2:48">
      <c r="B29" s="43" t="s">
        <v>93</v>
      </c>
      <c r="C29">
        <v>3</v>
      </c>
      <c r="D29">
        <v>3</v>
      </c>
      <c r="E29">
        <v>3</v>
      </c>
      <c r="F29">
        <v>3</v>
      </c>
      <c r="G29">
        <v>3</v>
      </c>
      <c r="H29">
        <v>3</v>
      </c>
      <c r="I29">
        <v>3</v>
      </c>
      <c r="J29">
        <v>3</v>
      </c>
      <c r="K29">
        <v>3</v>
      </c>
      <c r="L29">
        <v>3</v>
      </c>
      <c r="M29">
        <v>3</v>
      </c>
      <c r="N29">
        <v>3</v>
      </c>
      <c r="O29">
        <v>3</v>
      </c>
      <c r="P29">
        <v>3</v>
      </c>
      <c r="Q29">
        <v>3</v>
      </c>
      <c r="R29">
        <v>3</v>
      </c>
      <c r="S29">
        <v>3</v>
      </c>
      <c r="T29">
        <v>3</v>
      </c>
      <c r="U29">
        <v>3</v>
      </c>
      <c r="V29">
        <v>3</v>
      </c>
      <c r="W29">
        <v>3</v>
      </c>
      <c r="X29">
        <v>3</v>
      </c>
      <c r="Y29">
        <v>3</v>
      </c>
    </row>
    <row r="30" spans="2:48">
      <c r="B30" s="43" t="s">
        <v>96</v>
      </c>
      <c r="C30">
        <v>3</v>
      </c>
      <c r="D30">
        <v>3</v>
      </c>
      <c r="E30">
        <v>3</v>
      </c>
      <c r="F30">
        <v>3</v>
      </c>
      <c r="G30">
        <v>3</v>
      </c>
      <c r="H30">
        <v>3</v>
      </c>
      <c r="I30">
        <v>3</v>
      </c>
      <c r="J30">
        <v>3</v>
      </c>
      <c r="K30">
        <v>3</v>
      </c>
      <c r="L30">
        <v>3</v>
      </c>
      <c r="M30">
        <v>3</v>
      </c>
      <c r="N30">
        <v>3</v>
      </c>
      <c r="O30">
        <v>3</v>
      </c>
      <c r="P30">
        <v>3</v>
      </c>
      <c r="Q30">
        <v>3</v>
      </c>
      <c r="R30">
        <v>3</v>
      </c>
      <c r="S30">
        <v>3</v>
      </c>
      <c r="T30">
        <v>3</v>
      </c>
      <c r="U30">
        <v>3</v>
      </c>
      <c r="V30">
        <v>3</v>
      </c>
      <c r="W30">
        <v>3</v>
      </c>
      <c r="X30">
        <v>3</v>
      </c>
      <c r="Y30">
        <v>3</v>
      </c>
    </row>
    <row r="31" spans="2:48">
      <c r="B31" s="43" t="s">
        <v>98</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row>
    <row r="32" spans="2:48">
      <c r="B32" s="43" t="s">
        <v>99</v>
      </c>
      <c r="C32">
        <v>1</v>
      </c>
      <c r="D32">
        <v>1</v>
      </c>
      <c r="E32">
        <v>1</v>
      </c>
      <c r="F32">
        <v>1</v>
      </c>
      <c r="G32">
        <v>1</v>
      </c>
      <c r="H32">
        <v>1</v>
      </c>
      <c r="I32">
        <v>1</v>
      </c>
      <c r="J32">
        <v>1</v>
      </c>
      <c r="K32">
        <v>1</v>
      </c>
      <c r="L32">
        <v>1</v>
      </c>
      <c r="M32">
        <v>1</v>
      </c>
      <c r="N32">
        <v>1</v>
      </c>
      <c r="O32">
        <v>1</v>
      </c>
      <c r="P32">
        <v>1</v>
      </c>
      <c r="Q32">
        <v>1</v>
      </c>
      <c r="R32">
        <v>1</v>
      </c>
      <c r="S32">
        <v>1</v>
      </c>
      <c r="T32">
        <v>1</v>
      </c>
      <c r="U32">
        <v>1</v>
      </c>
      <c r="V32">
        <v>1</v>
      </c>
      <c r="W32">
        <v>1</v>
      </c>
      <c r="X32">
        <v>1</v>
      </c>
      <c r="Y32">
        <v>1</v>
      </c>
      <c r="Z32">
        <v>2</v>
      </c>
      <c r="AA32">
        <v>2</v>
      </c>
      <c r="AB32">
        <v>2</v>
      </c>
      <c r="AC32">
        <v>2</v>
      </c>
      <c r="AD32">
        <v>2</v>
      </c>
      <c r="AE32">
        <v>2</v>
      </c>
      <c r="AF32">
        <v>2</v>
      </c>
      <c r="AG32">
        <v>2</v>
      </c>
      <c r="AH32">
        <v>2</v>
      </c>
      <c r="AI32">
        <v>2</v>
      </c>
      <c r="AJ32">
        <v>2</v>
      </c>
      <c r="AK32">
        <v>2</v>
      </c>
      <c r="AL32">
        <v>2</v>
      </c>
      <c r="AM32">
        <v>2</v>
      </c>
      <c r="AN32">
        <v>2</v>
      </c>
      <c r="AO32">
        <v>2</v>
      </c>
      <c r="AP32">
        <v>2</v>
      </c>
      <c r="AQ32">
        <v>2</v>
      </c>
      <c r="AR32">
        <v>2</v>
      </c>
      <c r="AS32">
        <v>2</v>
      </c>
      <c r="AT32">
        <v>2</v>
      </c>
      <c r="AU32">
        <v>2</v>
      </c>
      <c r="AV32">
        <v>2</v>
      </c>
    </row>
    <row r="33" spans="2:48">
      <c r="B33" s="43" t="s">
        <v>100</v>
      </c>
      <c r="C33">
        <v>3</v>
      </c>
      <c r="D33">
        <v>3</v>
      </c>
      <c r="E33">
        <v>3</v>
      </c>
      <c r="F33">
        <v>3</v>
      </c>
      <c r="G33">
        <v>3</v>
      </c>
      <c r="H33">
        <v>3</v>
      </c>
      <c r="I33">
        <v>3</v>
      </c>
      <c r="J33">
        <v>3</v>
      </c>
      <c r="K33">
        <v>3</v>
      </c>
      <c r="L33">
        <v>3</v>
      </c>
      <c r="M33">
        <v>3</v>
      </c>
      <c r="N33">
        <v>3</v>
      </c>
      <c r="O33">
        <v>3</v>
      </c>
      <c r="P33">
        <v>3</v>
      </c>
      <c r="Q33">
        <v>3</v>
      </c>
      <c r="R33">
        <v>3</v>
      </c>
      <c r="S33">
        <v>3</v>
      </c>
      <c r="T33">
        <v>3</v>
      </c>
      <c r="U33">
        <v>3</v>
      </c>
      <c r="V33">
        <v>3</v>
      </c>
      <c r="W33">
        <v>3</v>
      </c>
      <c r="X33">
        <v>3</v>
      </c>
      <c r="Y33">
        <v>3</v>
      </c>
    </row>
    <row r="34" spans="2:48">
      <c r="B34" s="43" t="s">
        <v>102</v>
      </c>
      <c r="Z34">
        <v>3</v>
      </c>
      <c r="AA34">
        <v>3</v>
      </c>
      <c r="AB34">
        <v>3</v>
      </c>
      <c r="AC34">
        <v>3</v>
      </c>
      <c r="AD34">
        <v>3</v>
      </c>
      <c r="AE34">
        <v>3</v>
      </c>
      <c r="AF34">
        <v>3</v>
      </c>
      <c r="AG34">
        <v>3</v>
      </c>
      <c r="AH34">
        <v>3</v>
      </c>
      <c r="AI34">
        <v>3</v>
      </c>
      <c r="AJ34">
        <v>3</v>
      </c>
      <c r="AK34">
        <v>3</v>
      </c>
      <c r="AL34">
        <v>3</v>
      </c>
      <c r="AM34">
        <v>3</v>
      </c>
      <c r="AN34">
        <v>3</v>
      </c>
      <c r="AO34">
        <v>3</v>
      </c>
      <c r="AP34">
        <v>3</v>
      </c>
      <c r="AQ34">
        <v>3</v>
      </c>
      <c r="AR34">
        <v>3</v>
      </c>
      <c r="AS34">
        <v>3</v>
      </c>
      <c r="AT34">
        <v>3</v>
      </c>
      <c r="AU34">
        <v>3</v>
      </c>
      <c r="AV34">
        <v>3</v>
      </c>
    </row>
    <row r="35" spans="2:48">
      <c r="B35" s="43" t="s">
        <v>104</v>
      </c>
      <c r="Z35">
        <v>3</v>
      </c>
      <c r="AA35">
        <v>3</v>
      </c>
      <c r="AB35">
        <v>3</v>
      </c>
      <c r="AC35">
        <v>3</v>
      </c>
      <c r="AD35">
        <v>3</v>
      </c>
      <c r="AE35">
        <v>3</v>
      </c>
      <c r="AF35">
        <v>3</v>
      </c>
      <c r="AG35">
        <v>3</v>
      </c>
      <c r="AH35">
        <v>3</v>
      </c>
      <c r="AI35">
        <v>3</v>
      </c>
      <c r="AJ35">
        <v>3</v>
      </c>
      <c r="AK35">
        <v>3</v>
      </c>
      <c r="AL35">
        <v>3</v>
      </c>
      <c r="AM35">
        <v>3</v>
      </c>
      <c r="AN35">
        <v>3</v>
      </c>
      <c r="AO35">
        <v>3</v>
      </c>
      <c r="AP35">
        <v>3</v>
      </c>
      <c r="AQ35">
        <v>3</v>
      </c>
      <c r="AR35">
        <v>3</v>
      </c>
      <c r="AS35">
        <v>3</v>
      </c>
      <c r="AT35">
        <v>3</v>
      </c>
      <c r="AU35">
        <v>3</v>
      </c>
      <c r="AV35">
        <v>3</v>
      </c>
    </row>
    <row r="36" spans="2:48">
      <c r="B36" s="43" t="s">
        <v>105</v>
      </c>
      <c r="Z36">
        <v>3</v>
      </c>
      <c r="AA36">
        <v>3</v>
      </c>
      <c r="AB36">
        <v>3</v>
      </c>
      <c r="AC36">
        <v>3</v>
      </c>
      <c r="AD36">
        <v>3</v>
      </c>
      <c r="AE36">
        <v>3</v>
      </c>
      <c r="AF36">
        <v>3</v>
      </c>
      <c r="AG36">
        <v>3</v>
      </c>
      <c r="AH36">
        <v>3</v>
      </c>
      <c r="AI36">
        <v>3</v>
      </c>
      <c r="AJ36">
        <v>3</v>
      </c>
      <c r="AK36">
        <v>3</v>
      </c>
      <c r="AL36">
        <v>3</v>
      </c>
      <c r="AM36">
        <v>3</v>
      </c>
      <c r="AN36">
        <v>3</v>
      </c>
      <c r="AO36">
        <v>3</v>
      </c>
      <c r="AP36">
        <v>3</v>
      </c>
      <c r="AQ36">
        <v>3</v>
      </c>
      <c r="AR36">
        <v>3</v>
      </c>
      <c r="AS36">
        <v>3</v>
      </c>
      <c r="AT36">
        <v>3</v>
      </c>
      <c r="AU36">
        <v>3</v>
      </c>
      <c r="AV36">
        <v>3</v>
      </c>
    </row>
    <row r="37" spans="2:48">
      <c r="B37" s="43" t="s">
        <v>106</v>
      </c>
      <c r="C37">
        <v>2</v>
      </c>
      <c r="D37">
        <v>2</v>
      </c>
      <c r="E37">
        <v>2</v>
      </c>
      <c r="F37">
        <v>2</v>
      </c>
      <c r="G37">
        <v>2</v>
      </c>
      <c r="H37">
        <v>2</v>
      </c>
      <c r="I37">
        <v>2</v>
      </c>
      <c r="J37">
        <v>2</v>
      </c>
      <c r="K37">
        <v>2</v>
      </c>
      <c r="L37">
        <v>2</v>
      </c>
      <c r="M37">
        <v>2</v>
      </c>
      <c r="N37">
        <v>2</v>
      </c>
      <c r="O37">
        <v>2</v>
      </c>
      <c r="P37">
        <v>2</v>
      </c>
      <c r="Q37">
        <v>2</v>
      </c>
      <c r="R37">
        <v>2</v>
      </c>
      <c r="S37">
        <v>2</v>
      </c>
      <c r="T37">
        <v>2</v>
      </c>
      <c r="U37">
        <v>2</v>
      </c>
      <c r="V37">
        <v>2</v>
      </c>
      <c r="W37">
        <v>2</v>
      </c>
      <c r="X37">
        <v>2</v>
      </c>
      <c r="Y37">
        <v>2</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row>
    <row r="38" spans="2:48">
      <c r="B38" s="43" t="s">
        <v>109</v>
      </c>
      <c r="C38">
        <v>3</v>
      </c>
      <c r="D38">
        <v>3</v>
      </c>
      <c r="E38">
        <v>3</v>
      </c>
      <c r="F38">
        <v>3</v>
      </c>
      <c r="G38">
        <v>3</v>
      </c>
      <c r="H38">
        <v>3</v>
      </c>
      <c r="I38">
        <v>3</v>
      </c>
      <c r="J38">
        <v>3</v>
      </c>
      <c r="K38">
        <v>3</v>
      </c>
      <c r="L38">
        <v>3</v>
      </c>
      <c r="M38">
        <v>3</v>
      </c>
      <c r="N38">
        <v>3</v>
      </c>
      <c r="O38">
        <v>3</v>
      </c>
      <c r="P38">
        <v>3</v>
      </c>
      <c r="Q38">
        <v>3</v>
      </c>
      <c r="R38">
        <v>3</v>
      </c>
      <c r="S38">
        <v>3</v>
      </c>
      <c r="T38">
        <v>3</v>
      </c>
      <c r="U38">
        <v>3</v>
      </c>
      <c r="V38">
        <v>3</v>
      </c>
      <c r="W38">
        <v>3</v>
      </c>
      <c r="X38">
        <v>3</v>
      </c>
      <c r="Y38">
        <v>3</v>
      </c>
    </row>
    <row r="39" spans="2:48">
      <c r="B39" s="43" t="s">
        <v>112</v>
      </c>
      <c r="C39">
        <v>3</v>
      </c>
      <c r="D39">
        <v>3</v>
      </c>
      <c r="E39">
        <v>3</v>
      </c>
      <c r="F39">
        <v>3</v>
      </c>
      <c r="G39">
        <v>3</v>
      </c>
      <c r="H39">
        <v>3</v>
      </c>
      <c r="I39">
        <v>3</v>
      </c>
      <c r="J39">
        <v>3</v>
      </c>
      <c r="K39">
        <v>3</v>
      </c>
      <c r="L39">
        <v>3</v>
      </c>
      <c r="M39">
        <v>3</v>
      </c>
      <c r="N39">
        <v>3</v>
      </c>
      <c r="O39">
        <v>3</v>
      </c>
      <c r="P39">
        <v>3</v>
      </c>
      <c r="Q39">
        <v>3</v>
      </c>
      <c r="R39">
        <v>3</v>
      </c>
      <c r="S39">
        <v>3</v>
      </c>
      <c r="T39">
        <v>3</v>
      </c>
      <c r="U39">
        <v>3</v>
      </c>
      <c r="V39">
        <v>3</v>
      </c>
      <c r="W39">
        <v>3</v>
      </c>
      <c r="X39">
        <v>3</v>
      </c>
      <c r="Y39">
        <v>3</v>
      </c>
    </row>
    <row r="40" spans="2:48">
      <c r="B40" s="43" t="s">
        <v>113</v>
      </c>
      <c r="C40">
        <v>3</v>
      </c>
      <c r="D40">
        <v>3</v>
      </c>
      <c r="E40">
        <v>3</v>
      </c>
      <c r="F40">
        <v>3</v>
      </c>
      <c r="G40">
        <v>3</v>
      </c>
      <c r="H40">
        <v>3</v>
      </c>
      <c r="I40">
        <v>3</v>
      </c>
      <c r="J40">
        <v>3</v>
      </c>
      <c r="K40">
        <v>3</v>
      </c>
      <c r="L40">
        <v>3</v>
      </c>
      <c r="M40">
        <v>3</v>
      </c>
      <c r="N40">
        <v>3</v>
      </c>
      <c r="O40">
        <v>3</v>
      </c>
      <c r="P40">
        <v>3</v>
      </c>
      <c r="Q40">
        <v>3</v>
      </c>
      <c r="R40">
        <v>3</v>
      </c>
      <c r="S40">
        <v>3</v>
      </c>
      <c r="T40">
        <v>3</v>
      </c>
      <c r="U40">
        <v>3</v>
      </c>
      <c r="V40">
        <v>3</v>
      </c>
      <c r="W40">
        <v>3</v>
      </c>
      <c r="X40">
        <v>3</v>
      </c>
      <c r="Y40">
        <v>3</v>
      </c>
    </row>
    <row r="41" spans="2:48">
      <c r="B41" s="43" t="s">
        <v>114</v>
      </c>
      <c r="Z41">
        <v>3</v>
      </c>
      <c r="AA41">
        <v>3</v>
      </c>
      <c r="AB41">
        <v>3</v>
      </c>
      <c r="AC41">
        <v>3</v>
      </c>
      <c r="AD41">
        <v>3</v>
      </c>
      <c r="AE41">
        <v>3</v>
      </c>
      <c r="AF41">
        <v>3</v>
      </c>
      <c r="AG41">
        <v>3</v>
      </c>
      <c r="AH41">
        <v>3</v>
      </c>
      <c r="AI41">
        <v>3</v>
      </c>
      <c r="AJ41">
        <v>3</v>
      </c>
      <c r="AK41">
        <v>3</v>
      </c>
      <c r="AL41">
        <v>3</v>
      </c>
      <c r="AM41">
        <v>3</v>
      </c>
      <c r="AN41">
        <v>3</v>
      </c>
      <c r="AO41">
        <v>3</v>
      </c>
      <c r="AP41">
        <v>3</v>
      </c>
      <c r="AQ41">
        <v>3</v>
      </c>
      <c r="AR41">
        <v>3</v>
      </c>
      <c r="AS41">
        <v>3</v>
      </c>
      <c r="AT41">
        <v>3</v>
      </c>
      <c r="AU41">
        <v>3</v>
      </c>
      <c r="AV41">
        <v>3</v>
      </c>
    </row>
    <row r="42" spans="2:48">
      <c r="B42" s="43" t="s">
        <v>115</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2</v>
      </c>
      <c r="AA42">
        <v>2</v>
      </c>
      <c r="AB42">
        <v>2</v>
      </c>
      <c r="AC42">
        <v>2</v>
      </c>
      <c r="AD42">
        <v>2</v>
      </c>
      <c r="AE42">
        <v>2</v>
      </c>
      <c r="AF42">
        <v>2</v>
      </c>
      <c r="AG42">
        <v>2</v>
      </c>
      <c r="AH42">
        <v>2</v>
      </c>
      <c r="AI42">
        <v>2</v>
      </c>
      <c r="AJ42">
        <v>2</v>
      </c>
      <c r="AK42">
        <v>2</v>
      </c>
      <c r="AL42">
        <v>2</v>
      </c>
      <c r="AM42">
        <v>2</v>
      </c>
      <c r="AN42">
        <v>2</v>
      </c>
      <c r="AO42">
        <v>2</v>
      </c>
      <c r="AP42">
        <v>2</v>
      </c>
      <c r="AQ42">
        <v>2</v>
      </c>
      <c r="AR42">
        <v>2</v>
      </c>
      <c r="AS42">
        <v>2</v>
      </c>
      <c r="AT42">
        <v>2</v>
      </c>
      <c r="AU42">
        <v>2</v>
      </c>
      <c r="AV42">
        <v>2</v>
      </c>
    </row>
    <row r="43" spans="2:48">
      <c r="B43" s="43" t="s">
        <v>118</v>
      </c>
      <c r="Z43">
        <v>2</v>
      </c>
      <c r="AA43">
        <v>2</v>
      </c>
      <c r="AB43">
        <v>2</v>
      </c>
      <c r="AC43">
        <v>2</v>
      </c>
      <c r="AD43">
        <v>2</v>
      </c>
      <c r="AE43">
        <v>2</v>
      </c>
      <c r="AF43">
        <v>2</v>
      </c>
      <c r="AG43">
        <v>2</v>
      </c>
      <c r="AH43">
        <v>2</v>
      </c>
      <c r="AI43">
        <v>2</v>
      </c>
      <c r="AJ43">
        <v>2</v>
      </c>
      <c r="AK43">
        <v>2</v>
      </c>
      <c r="AL43">
        <v>2</v>
      </c>
      <c r="AM43">
        <v>2</v>
      </c>
      <c r="AN43">
        <v>2</v>
      </c>
      <c r="AO43">
        <v>2</v>
      </c>
      <c r="AP43">
        <v>2</v>
      </c>
      <c r="AQ43">
        <v>2</v>
      </c>
      <c r="AR43">
        <v>2</v>
      </c>
      <c r="AS43">
        <v>2</v>
      </c>
      <c r="AT43">
        <v>2</v>
      </c>
      <c r="AU43">
        <v>2</v>
      </c>
      <c r="AV43">
        <v>2</v>
      </c>
    </row>
    <row r="44" spans="2:48">
      <c r="B44" s="43" t="s">
        <v>121</v>
      </c>
      <c r="C44">
        <v>3</v>
      </c>
      <c r="D44">
        <v>3</v>
      </c>
      <c r="E44">
        <v>3</v>
      </c>
      <c r="F44">
        <v>3</v>
      </c>
      <c r="G44">
        <v>3</v>
      </c>
      <c r="H44">
        <v>3</v>
      </c>
      <c r="I44">
        <v>3</v>
      </c>
      <c r="J44">
        <v>3</v>
      </c>
      <c r="K44">
        <v>3</v>
      </c>
      <c r="L44">
        <v>3</v>
      </c>
      <c r="M44">
        <v>3</v>
      </c>
      <c r="N44">
        <v>3</v>
      </c>
      <c r="O44">
        <v>3</v>
      </c>
      <c r="P44">
        <v>3</v>
      </c>
      <c r="Q44">
        <v>3</v>
      </c>
      <c r="R44">
        <v>3</v>
      </c>
      <c r="S44">
        <v>3</v>
      </c>
      <c r="T44">
        <v>3</v>
      </c>
      <c r="U44">
        <v>3</v>
      </c>
      <c r="V44">
        <v>3</v>
      </c>
      <c r="W44">
        <v>3</v>
      </c>
      <c r="X44">
        <v>3</v>
      </c>
      <c r="Y44">
        <v>3</v>
      </c>
    </row>
    <row r="45" spans="2:48">
      <c r="B45" s="43" t="s">
        <v>122</v>
      </c>
      <c r="C45">
        <v>3</v>
      </c>
      <c r="D45">
        <v>3</v>
      </c>
      <c r="E45">
        <v>3</v>
      </c>
      <c r="F45">
        <v>3</v>
      </c>
      <c r="G45">
        <v>3</v>
      </c>
      <c r="H45">
        <v>3</v>
      </c>
      <c r="I45">
        <v>3</v>
      </c>
      <c r="J45">
        <v>3</v>
      </c>
      <c r="K45">
        <v>3</v>
      </c>
      <c r="L45">
        <v>3</v>
      </c>
      <c r="M45">
        <v>3</v>
      </c>
      <c r="N45">
        <v>3</v>
      </c>
      <c r="O45">
        <v>3</v>
      </c>
      <c r="P45">
        <v>3</v>
      </c>
      <c r="Q45">
        <v>3</v>
      </c>
      <c r="R45">
        <v>3</v>
      </c>
      <c r="S45">
        <v>3</v>
      </c>
      <c r="T45">
        <v>3</v>
      </c>
      <c r="U45">
        <v>3</v>
      </c>
      <c r="V45">
        <v>3</v>
      </c>
      <c r="W45">
        <v>3</v>
      </c>
      <c r="X45">
        <v>3</v>
      </c>
      <c r="Y45">
        <v>3</v>
      </c>
    </row>
    <row r="46" spans="2:48">
      <c r="B46" s="43" t="s">
        <v>123</v>
      </c>
      <c r="C46">
        <v>3</v>
      </c>
      <c r="D46">
        <v>3</v>
      </c>
      <c r="E46">
        <v>3</v>
      </c>
      <c r="F46">
        <v>3</v>
      </c>
      <c r="G46">
        <v>3</v>
      </c>
      <c r="H46">
        <v>3</v>
      </c>
      <c r="I46">
        <v>3</v>
      </c>
      <c r="J46">
        <v>3</v>
      </c>
      <c r="K46">
        <v>3</v>
      </c>
      <c r="L46">
        <v>3</v>
      </c>
      <c r="M46">
        <v>3</v>
      </c>
      <c r="N46">
        <v>3</v>
      </c>
      <c r="O46">
        <v>3</v>
      </c>
      <c r="P46">
        <v>3</v>
      </c>
      <c r="Q46">
        <v>3</v>
      </c>
      <c r="R46">
        <v>3</v>
      </c>
      <c r="S46">
        <v>3</v>
      </c>
      <c r="T46">
        <v>3</v>
      </c>
      <c r="U46">
        <v>3</v>
      </c>
      <c r="V46">
        <v>3</v>
      </c>
      <c r="W46">
        <v>3</v>
      </c>
      <c r="X46">
        <v>3</v>
      </c>
      <c r="Y46">
        <v>3</v>
      </c>
    </row>
    <row r="47" spans="2:48">
      <c r="B47" s="43" t="s">
        <v>124</v>
      </c>
      <c r="C47">
        <v>3</v>
      </c>
      <c r="D47">
        <v>3</v>
      </c>
      <c r="E47">
        <v>3</v>
      </c>
      <c r="F47">
        <v>3</v>
      </c>
      <c r="G47">
        <v>3</v>
      </c>
      <c r="H47">
        <v>3</v>
      </c>
      <c r="I47">
        <v>3</v>
      </c>
      <c r="J47">
        <v>3</v>
      </c>
      <c r="K47">
        <v>3</v>
      </c>
      <c r="L47">
        <v>3</v>
      </c>
      <c r="M47">
        <v>3</v>
      </c>
      <c r="N47">
        <v>3</v>
      </c>
      <c r="O47">
        <v>3</v>
      </c>
      <c r="P47">
        <v>3</v>
      </c>
      <c r="Q47">
        <v>3</v>
      </c>
      <c r="R47">
        <v>3</v>
      </c>
      <c r="S47">
        <v>3</v>
      </c>
      <c r="T47">
        <v>3</v>
      </c>
      <c r="U47">
        <v>3</v>
      </c>
      <c r="V47">
        <v>3</v>
      </c>
      <c r="W47">
        <v>3</v>
      </c>
      <c r="X47">
        <v>3</v>
      </c>
      <c r="Y47">
        <v>3</v>
      </c>
    </row>
    <row r="48" spans="2:48">
      <c r="B48" s="43" t="s">
        <v>126</v>
      </c>
      <c r="C48">
        <v>3</v>
      </c>
      <c r="D48">
        <v>3</v>
      </c>
      <c r="E48">
        <v>3</v>
      </c>
      <c r="F48">
        <v>3</v>
      </c>
      <c r="G48">
        <v>3</v>
      </c>
      <c r="H48">
        <v>3</v>
      </c>
      <c r="I48">
        <v>3</v>
      </c>
      <c r="J48">
        <v>3</v>
      </c>
      <c r="K48">
        <v>3</v>
      </c>
      <c r="L48">
        <v>3</v>
      </c>
      <c r="M48">
        <v>3</v>
      </c>
      <c r="N48">
        <v>3</v>
      </c>
      <c r="O48">
        <v>3</v>
      </c>
      <c r="P48">
        <v>3</v>
      </c>
      <c r="Q48">
        <v>3</v>
      </c>
      <c r="R48">
        <v>3</v>
      </c>
      <c r="S48">
        <v>3</v>
      </c>
      <c r="T48">
        <v>3</v>
      </c>
      <c r="U48">
        <v>3</v>
      </c>
      <c r="V48">
        <v>3</v>
      </c>
      <c r="W48">
        <v>3</v>
      </c>
      <c r="X48">
        <v>3</v>
      </c>
      <c r="Y48">
        <v>3</v>
      </c>
    </row>
    <row r="49" spans="2:48">
      <c r="B49" s="43" t="s">
        <v>128</v>
      </c>
      <c r="C49">
        <v>1</v>
      </c>
      <c r="D49">
        <v>1</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row>
    <row r="50" spans="2:48">
      <c r="B50" s="43" t="s">
        <v>130</v>
      </c>
      <c r="C50">
        <v>1</v>
      </c>
      <c r="D50">
        <v>1</v>
      </c>
      <c r="E50">
        <v>1</v>
      </c>
      <c r="F50">
        <v>1</v>
      </c>
      <c r="G50">
        <v>1</v>
      </c>
      <c r="H50">
        <v>1</v>
      </c>
      <c r="I50">
        <v>1</v>
      </c>
      <c r="J50">
        <v>1</v>
      </c>
      <c r="K50">
        <v>1</v>
      </c>
      <c r="L50">
        <v>1</v>
      </c>
      <c r="M50">
        <v>1</v>
      </c>
      <c r="N50">
        <v>1</v>
      </c>
      <c r="O50">
        <v>1</v>
      </c>
      <c r="P50">
        <v>1</v>
      </c>
      <c r="Q50">
        <v>1</v>
      </c>
      <c r="R50">
        <v>1</v>
      </c>
      <c r="S50">
        <v>1</v>
      </c>
      <c r="T50">
        <v>1</v>
      </c>
      <c r="U50">
        <v>1</v>
      </c>
      <c r="V50">
        <v>1</v>
      </c>
      <c r="W50">
        <v>1</v>
      </c>
      <c r="X50">
        <v>1</v>
      </c>
      <c r="Y50">
        <v>1</v>
      </c>
      <c r="Z50">
        <v>2</v>
      </c>
      <c r="AA50">
        <v>2</v>
      </c>
      <c r="AB50">
        <v>2</v>
      </c>
      <c r="AC50">
        <v>2</v>
      </c>
      <c r="AD50">
        <v>2</v>
      </c>
      <c r="AE50">
        <v>2</v>
      </c>
      <c r="AF50">
        <v>2</v>
      </c>
      <c r="AG50">
        <v>2</v>
      </c>
      <c r="AH50">
        <v>2</v>
      </c>
      <c r="AI50">
        <v>2</v>
      </c>
      <c r="AJ50">
        <v>2</v>
      </c>
      <c r="AK50">
        <v>2</v>
      </c>
      <c r="AL50">
        <v>2</v>
      </c>
      <c r="AM50">
        <v>2</v>
      </c>
      <c r="AN50">
        <v>2</v>
      </c>
      <c r="AO50">
        <v>2</v>
      </c>
      <c r="AP50">
        <v>2</v>
      </c>
      <c r="AQ50">
        <v>2</v>
      </c>
      <c r="AR50">
        <v>2</v>
      </c>
      <c r="AS50">
        <v>2</v>
      </c>
      <c r="AT50">
        <v>2</v>
      </c>
      <c r="AU50">
        <v>2</v>
      </c>
      <c r="AV50">
        <v>2</v>
      </c>
    </row>
    <row r="51" spans="2:48">
      <c r="B51" s="43" t="s">
        <v>131</v>
      </c>
      <c r="Z51">
        <v>3</v>
      </c>
      <c r="AA51">
        <v>3</v>
      </c>
      <c r="AB51">
        <v>3</v>
      </c>
      <c r="AC51">
        <v>3</v>
      </c>
      <c r="AD51">
        <v>3</v>
      </c>
      <c r="AE51">
        <v>3</v>
      </c>
      <c r="AF51">
        <v>3</v>
      </c>
      <c r="AG51">
        <v>3</v>
      </c>
      <c r="AH51">
        <v>3</v>
      </c>
      <c r="AI51">
        <v>3</v>
      </c>
      <c r="AJ51">
        <v>3</v>
      </c>
      <c r="AK51">
        <v>3</v>
      </c>
      <c r="AL51">
        <v>3</v>
      </c>
      <c r="AM51">
        <v>3</v>
      </c>
      <c r="AN51">
        <v>3</v>
      </c>
      <c r="AO51">
        <v>3</v>
      </c>
      <c r="AP51">
        <v>3</v>
      </c>
      <c r="AQ51">
        <v>3</v>
      </c>
      <c r="AR51">
        <v>3</v>
      </c>
      <c r="AS51">
        <v>3</v>
      </c>
      <c r="AT51">
        <v>3</v>
      </c>
      <c r="AU51">
        <v>3</v>
      </c>
      <c r="AV51">
        <v>3</v>
      </c>
    </row>
    <row r="52" spans="2:48">
      <c r="B52" s="43" t="s">
        <v>133</v>
      </c>
      <c r="C52">
        <v>3</v>
      </c>
      <c r="D52">
        <v>3</v>
      </c>
      <c r="E52">
        <v>3</v>
      </c>
      <c r="F52">
        <v>3</v>
      </c>
      <c r="G52">
        <v>3</v>
      </c>
      <c r="H52">
        <v>3</v>
      </c>
      <c r="I52">
        <v>3</v>
      </c>
      <c r="J52">
        <v>3</v>
      </c>
      <c r="K52">
        <v>3</v>
      </c>
      <c r="L52">
        <v>3</v>
      </c>
      <c r="M52">
        <v>3</v>
      </c>
      <c r="N52">
        <v>3</v>
      </c>
      <c r="O52">
        <v>3</v>
      </c>
      <c r="P52">
        <v>3</v>
      </c>
      <c r="Q52">
        <v>3</v>
      </c>
      <c r="R52">
        <v>3</v>
      </c>
      <c r="S52">
        <v>3</v>
      </c>
      <c r="T52">
        <v>3</v>
      </c>
      <c r="U52">
        <v>3</v>
      </c>
      <c r="V52">
        <v>3</v>
      </c>
      <c r="W52">
        <v>3</v>
      </c>
      <c r="X52">
        <v>3</v>
      </c>
      <c r="Y52">
        <v>3</v>
      </c>
    </row>
    <row r="53" spans="2:48">
      <c r="B53" s="43" t="s">
        <v>135</v>
      </c>
      <c r="C53">
        <v>2</v>
      </c>
      <c r="D53">
        <v>2</v>
      </c>
      <c r="E53">
        <v>2</v>
      </c>
      <c r="F53">
        <v>2</v>
      </c>
      <c r="G53">
        <v>2</v>
      </c>
      <c r="H53">
        <v>2</v>
      </c>
      <c r="I53">
        <v>2</v>
      </c>
      <c r="J53">
        <v>2</v>
      </c>
      <c r="K53">
        <v>2</v>
      </c>
      <c r="L53">
        <v>2</v>
      </c>
      <c r="M53">
        <v>2</v>
      </c>
      <c r="N53">
        <v>2</v>
      </c>
      <c r="O53">
        <v>2</v>
      </c>
      <c r="P53">
        <v>2</v>
      </c>
      <c r="Q53">
        <v>2</v>
      </c>
      <c r="R53">
        <v>2</v>
      </c>
      <c r="S53">
        <v>2</v>
      </c>
      <c r="T53">
        <v>2</v>
      </c>
      <c r="U53">
        <v>2</v>
      </c>
      <c r="V53">
        <v>2</v>
      </c>
      <c r="W53">
        <v>2</v>
      </c>
      <c r="X53">
        <v>2</v>
      </c>
      <c r="Y53">
        <v>2</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row>
    <row r="54" spans="2:48">
      <c r="B54" s="43" t="s">
        <v>138</v>
      </c>
      <c r="C54">
        <v>3</v>
      </c>
      <c r="D54">
        <v>3</v>
      </c>
      <c r="E54">
        <v>3</v>
      </c>
      <c r="F54">
        <v>3</v>
      </c>
      <c r="G54">
        <v>3</v>
      </c>
      <c r="H54">
        <v>3</v>
      </c>
      <c r="I54">
        <v>3</v>
      </c>
      <c r="J54">
        <v>3</v>
      </c>
      <c r="K54">
        <v>3</v>
      </c>
      <c r="L54">
        <v>3</v>
      </c>
      <c r="M54">
        <v>3</v>
      </c>
      <c r="N54">
        <v>3</v>
      </c>
      <c r="O54">
        <v>3</v>
      </c>
      <c r="P54">
        <v>3</v>
      </c>
      <c r="Q54">
        <v>3</v>
      </c>
      <c r="R54">
        <v>3</v>
      </c>
      <c r="S54">
        <v>3</v>
      </c>
      <c r="T54">
        <v>3</v>
      </c>
      <c r="U54">
        <v>3</v>
      </c>
      <c r="V54">
        <v>3</v>
      </c>
      <c r="W54">
        <v>3</v>
      </c>
      <c r="X54">
        <v>3</v>
      </c>
      <c r="Y54">
        <v>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03951-7FCA-3443-8659-B314BB9838BF}">
  <sheetPr>
    <tabColor rgb="FFFF0000"/>
  </sheetPr>
  <dimension ref="A1:AI151"/>
  <sheetViews>
    <sheetView workbookViewId="0">
      <pane ySplit="1" topLeftCell="A2" activePane="bottomLeft" state="frozen"/>
      <selection activeCell="B1" sqref="B1"/>
      <selection pane="bottomLeft" activeCell="K23" sqref="K23"/>
    </sheetView>
  </sheetViews>
  <sheetFormatPr baseColWidth="10" defaultRowHeight="16"/>
  <cols>
    <col min="2" max="2" width="15.1640625" bestFit="1" customWidth="1"/>
  </cols>
  <sheetData>
    <row r="1" spans="1:35">
      <c r="A1" s="14" t="s">
        <v>139</v>
      </c>
      <c r="B1" s="14" t="s">
        <v>6935</v>
      </c>
      <c r="C1" s="14">
        <v>1992</v>
      </c>
      <c r="D1" s="14">
        <v>1993</v>
      </c>
      <c r="E1" s="14">
        <v>1994</v>
      </c>
      <c r="F1" s="14">
        <v>1995</v>
      </c>
      <c r="G1" s="14">
        <v>1996</v>
      </c>
      <c r="H1" s="14">
        <v>1997</v>
      </c>
      <c r="I1" s="14">
        <v>1998</v>
      </c>
      <c r="J1" s="14">
        <v>1999</v>
      </c>
      <c r="K1" s="14">
        <v>2000</v>
      </c>
      <c r="L1" s="14">
        <v>2001</v>
      </c>
      <c r="M1" s="14">
        <v>2002</v>
      </c>
      <c r="N1" s="14">
        <v>2003</v>
      </c>
      <c r="O1" s="14">
        <v>2004</v>
      </c>
      <c r="P1" s="14">
        <v>2005</v>
      </c>
      <c r="Q1" s="14">
        <v>2006</v>
      </c>
      <c r="R1" s="14">
        <v>2007</v>
      </c>
      <c r="S1" s="14">
        <v>2008</v>
      </c>
      <c r="T1" s="14">
        <v>2009</v>
      </c>
      <c r="U1" s="14">
        <v>2010</v>
      </c>
      <c r="V1" s="14">
        <v>2011</v>
      </c>
      <c r="W1" s="14">
        <v>2012</v>
      </c>
      <c r="X1" s="14">
        <v>2013</v>
      </c>
      <c r="Y1" s="14">
        <v>2014</v>
      </c>
      <c r="Z1" s="14">
        <v>2015</v>
      </c>
      <c r="AA1" s="14">
        <v>2016</v>
      </c>
      <c r="AB1" s="14">
        <v>2017</v>
      </c>
      <c r="AC1" s="14">
        <v>2018</v>
      </c>
      <c r="AD1" s="14">
        <v>2019</v>
      </c>
      <c r="AE1" s="14">
        <v>2020</v>
      </c>
      <c r="AF1" s="14">
        <v>2021</v>
      </c>
      <c r="AG1" s="14">
        <v>2022</v>
      </c>
      <c r="AH1" s="14">
        <v>2023</v>
      </c>
      <c r="AI1" s="14">
        <v>2024</v>
      </c>
    </row>
    <row r="2" spans="1:35">
      <c r="A2" t="s">
        <v>14</v>
      </c>
      <c r="B2" t="s">
        <v>6930</v>
      </c>
      <c r="C2">
        <v>1</v>
      </c>
      <c r="D2">
        <v>2</v>
      </c>
      <c r="E2">
        <v>2</v>
      </c>
      <c r="F2">
        <v>1</v>
      </c>
      <c r="G2">
        <v>1</v>
      </c>
      <c r="H2">
        <v>1</v>
      </c>
      <c r="I2">
        <v>1</v>
      </c>
      <c r="J2">
        <v>2</v>
      </c>
      <c r="K2">
        <v>2</v>
      </c>
      <c r="L2">
        <v>2</v>
      </c>
      <c r="M2">
        <v>2</v>
      </c>
      <c r="N2">
        <v>1</v>
      </c>
      <c r="O2">
        <v>1</v>
      </c>
      <c r="P2">
        <v>1</v>
      </c>
      <c r="Q2">
        <v>1</v>
      </c>
      <c r="R2">
        <v>1</v>
      </c>
      <c r="S2">
        <v>1</v>
      </c>
      <c r="T2">
        <v>1</v>
      </c>
      <c r="U2">
        <v>1</v>
      </c>
      <c r="V2">
        <v>1</v>
      </c>
      <c r="W2">
        <v>1</v>
      </c>
      <c r="X2">
        <v>1</v>
      </c>
      <c r="Y2">
        <v>1</v>
      </c>
      <c r="Z2">
        <v>1</v>
      </c>
      <c r="AA2">
        <v>1</v>
      </c>
      <c r="AB2">
        <v>1</v>
      </c>
      <c r="AC2">
        <v>1</v>
      </c>
      <c r="AD2">
        <v>1</v>
      </c>
      <c r="AE2">
        <v>1</v>
      </c>
      <c r="AF2">
        <v>1</v>
      </c>
      <c r="AG2">
        <v>1</v>
      </c>
      <c r="AH2">
        <v>1</v>
      </c>
      <c r="AI2">
        <v>1</v>
      </c>
    </row>
    <row r="3" spans="1:35">
      <c r="A3" t="s">
        <v>14</v>
      </c>
      <c r="B3" t="s">
        <v>6933</v>
      </c>
      <c r="C3">
        <v>2</v>
      </c>
      <c r="D3">
        <v>2</v>
      </c>
      <c r="E3">
        <v>2</v>
      </c>
      <c r="F3">
        <v>2</v>
      </c>
      <c r="G3">
        <v>2</v>
      </c>
      <c r="H3">
        <v>2</v>
      </c>
      <c r="I3">
        <v>2</v>
      </c>
      <c r="J3">
        <v>2</v>
      </c>
      <c r="K3">
        <v>2</v>
      </c>
      <c r="L3">
        <v>2</v>
      </c>
      <c r="M3">
        <v>2</v>
      </c>
      <c r="N3">
        <v>2</v>
      </c>
      <c r="O3">
        <v>2</v>
      </c>
      <c r="P3">
        <v>2</v>
      </c>
      <c r="Q3">
        <v>2</v>
      </c>
      <c r="R3">
        <v>2</v>
      </c>
      <c r="S3">
        <v>2</v>
      </c>
      <c r="T3">
        <v>2</v>
      </c>
      <c r="U3">
        <v>2</v>
      </c>
      <c r="V3">
        <v>1</v>
      </c>
      <c r="W3">
        <v>1</v>
      </c>
      <c r="X3">
        <v>1</v>
      </c>
      <c r="Y3">
        <v>1</v>
      </c>
      <c r="Z3">
        <v>1</v>
      </c>
      <c r="AA3">
        <v>1</v>
      </c>
      <c r="AB3">
        <v>1</v>
      </c>
      <c r="AC3">
        <v>1</v>
      </c>
      <c r="AD3">
        <v>1</v>
      </c>
      <c r="AE3">
        <v>1</v>
      </c>
      <c r="AF3">
        <v>1</v>
      </c>
      <c r="AG3">
        <v>1</v>
      </c>
      <c r="AH3">
        <v>1</v>
      </c>
      <c r="AI3">
        <v>1</v>
      </c>
    </row>
    <row r="4" spans="1:35">
      <c r="A4" t="s">
        <v>14</v>
      </c>
      <c r="B4" t="s">
        <v>6936</v>
      </c>
      <c r="C4">
        <v>2</v>
      </c>
      <c r="D4">
        <v>2</v>
      </c>
      <c r="E4">
        <v>2</v>
      </c>
      <c r="F4">
        <v>2</v>
      </c>
      <c r="G4">
        <v>2</v>
      </c>
      <c r="H4">
        <v>2</v>
      </c>
      <c r="I4">
        <v>2</v>
      </c>
      <c r="J4">
        <v>2</v>
      </c>
      <c r="K4">
        <v>2</v>
      </c>
      <c r="L4">
        <v>2</v>
      </c>
      <c r="M4">
        <v>2</v>
      </c>
      <c r="N4">
        <v>2</v>
      </c>
      <c r="O4">
        <v>2</v>
      </c>
      <c r="P4">
        <v>2</v>
      </c>
      <c r="Q4">
        <v>2</v>
      </c>
      <c r="R4">
        <v>2</v>
      </c>
      <c r="S4">
        <v>2</v>
      </c>
      <c r="T4">
        <v>2</v>
      </c>
      <c r="U4">
        <v>2</v>
      </c>
      <c r="V4">
        <v>1</v>
      </c>
      <c r="W4">
        <v>1</v>
      </c>
      <c r="X4">
        <v>1</v>
      </c>
      <c r="Y4">
        <v>1</v>
      </c>
      <c r="Z4">
        <v>1</v>
      </c>
      <c r="AA4">
        <v>1</v>
      </c>
      <c r="AB4">
        <v>1</v>
      </c>
      <c r="AC4">
        <v>1</v>
      </c>
      <c r="AD4">
        <v>1</v>
      </c>
      <c r="AE4">
        <v>1</v>
      </c>
      <c r="AF4">
        <v>1</v>
      </c>
      <c r="AG4">
        <v>1</v>
      </c>
      <c r="AH4">
        <v>1</v>
      </c>
      <c r="AI4">
        <v>1</v>
      </c>
    </row>
    <row r="5" spans="1:35">
      <c r="A5" t="s">
        <v>23</v>
      </c>
      <c r="B5" t="s">
        <v>6930</v>
      </c>
      <c r="C5">
        <v>0</v>
      </c>
      <c r="D5">
        <v>0</v>
      </c>
      <c r="E5">
        <v>1</v>
      </c>
      <c r="F5">
        <v>2</v>
      </c>
      <c r="G5">
        <v>2</v>
      </c>
      <c r="H5">
        <v>2</v>
      </c>
      <c r="I5">
        <v>2</v>
      </c>
      <c r="J5">
        <v>2</v>
      </c>
      <c r="K5">
        <v>2</v>
      </c>
      <c r="L5">
        <v>2</v>
      </c>
      <c r="M5">
        <v>2</v>
      </c>
      <c r="N5">
        <v>1</v>
      </c>
      <c r="O5">
        <v>1</v>
      </c>
      <c r="P5">
        <v>1</v>
      </c>
      <c r="Q5">
        <v>1</v>
      </c>
      <c r="R5">
        <v>1</v>
      </c>
      <c r="S5">
        <v>1</v>
      </c>
      <c r="T5">
        <v>1</v>
      </c>
      <c r="U5">
        <v>1</v>
      </c>
      <c r="V5">
        <v>1</v>
      </c>
      <c r="W5">
        <v>1</v>
      </c>
      <c r="X5">
        <v>1</v>
      </c>
      <c r="Y5">
        <v>1</v>
      </c>
      <c r="Z5">
        <v>0</v>
      </c>
      <c r="AA5">
        <v>0</v>
      </c>
      <c r="AB5">
        <v>0</v>
      </c>
      <c r="AC5">
        <v>0</v>
      </c>
      <c r="AD5">
        <v>1</v>
      </c>
      <c r="AE5">
        <v>1</v>
      </c>
      <c r="AF5">
        <v>1</v>
      </c>
      <c r="AG5">
        <v>1</v>
      </c>
      <c r="AH5">
        <v>1</v>
      </c>
      <c r="AI5">
        <v>1</v>
      </c>
    </row>
    <row r="6" spans="1:35">
      <c r="A6" t="s">
        <v>23</v>
      </c>
      <c r="B6" t="s">
        <v>6933</v>
      </c>
      <c r="C6">
        <v>0</v>
      </c>
      <c r="D6">
        <v>1</v>
      </c>
      <c r="E6">
        <v>1</v>
      </c>
      <c r="F6">
        <v>1</v>
      </c>
      <c r="G6">
        <v>1</v>
      </c>
      <c r="H6">
        <v>1</v>
      </c>
      <c r="I6">
        <v>1</v>
      </c>
      <c r="J6">
        <v>1</v>
      </c>
      <c r="K6">
        <v>1</v>
      </c>
      <c r="L6">
        <v>1</v>
      </c>
      <c r="M6">
        <v>1</v>
      </c>
      <c r="N6">
        <v>1</v>
      </c>
      <c r="O6">
        <v>1</v>
      </c>
      <c r="P6">
        <v>1</v>
      </c>
      <c r="Q6">
        <v>1</v>
      </c>
      <c r="R6">
        <v>2</v>
      </c>
      <c r="S6">
        <v>2</v>
      </c>
      <c r="T6">
        <v>2</v>
      </c>
      <c r="U6">
        <v>2</v>
      </c>
      <c r="V6">
        <v>2</v>
      </c>
      <c r="W6">
        <v>2</v>
      </c>
      <c r="X6">
        <v>1</v>
      </c>
      <c r="Y6">
        <v>1</v>
      </c>
      <c r="Z6">
        <v>1</v>
      </c>
      <c r="AA6">
        <v>1</v>
      </c>
      <c r="AB6">
        <v>1</v>
      </c>
      <c r="AC6">
        <v>1</v>
      </c>
      <c r="AD6">
        <v>1</v>
      </c>
      <c r="AE6">
        <v>1</v>
      </c>
      <c r="AF6">
        <v>1</v>
      </c>
      <c r="AG6">
        <v>1</v>
      </c>
      <c r="AH6">
        <v>0</v>
      </c>
      <c r="AI6">
        <v>0</v>
      </c>
    </row>
    <row r="7" spans="1:35">
      <c r="A7" t="s">
        <v>23</v>
      </c>
      <c r="B7" t="s">
        <v>6934</v>
      </c>
      <c r="C7">
        <v>2</v>
      </c>
      <c r="D7">
        <v>2</v>
      </c>
      <c r="E7">
        <v>2</v>
      </c>
      <c r="F7">
        <v>1</v>
      </c>
      <c r="G7">
        <v>1</v>
      </c>
      <c r="H7">
        <v>1</v>
      </c>
      <c r="I7">
        <v>1</v>
      </c>
      <c r="J7">
        <v>1</v>
      </c>
      <c r="K7">
        <v>1</v>
      </c>
      <c r="L7">
        <v>1</v>
      </c>
      <c r="M7">
        <v>1</v>
      </c>
      <c r="N7">
        <v>1</v>
      </c>
      <c r="O7">
        <v>1</v>
      </c>
      <c r="P7">
        <v>1</v>
      </c>
      <c r="Q7">
        <v>1</v>
      </c>
      <c r="R7">
        <v>1</v>
      </c>
      <c r="S7">
        <v>1</v>
      </c>
      <c r="T7">
        <v>1</v>
      </c>
      <c r="U7">
        <v>1</v>
      </c>
      <c r="V7">
        <v>1</v>
      </c>
      <c r="W7">
        <v>1</v>
      </c>
      <c r="X7">
        <v>1</v>
      </c>
      <c r="Y7">
        <v>1</v>
      </c>
      <c r="Z7">
        <v>1</v>
      </c>
      <c r="AA7">
        <v>1</v>
      </c>
      <c r="AB7">
        <v>2</v>
      </c>
      <c r="AC7">
        <v>2</v>
      </c>
      <c r="AD7">
        <v>0</v>
      </c>
      <c r="AE7">
        <v>0</v>
      </c>
      <c r="AF7">
        <v>0</v>
      </c>
      <c r="AG7">
        <v>0</v>
      </c>
      <c r="AH7">
        <v>0</v>
      </c>
      <c r="AI7">
        <v>0</v>
      </c>
    </row>
    <row r="8" spans="1:35">
      <c r="A8" t="s">
        <v>35</v>
      </c>
      <c r="B8" t="s">
        <v>6930</v>
      </c>
      <c r="C8" s="24">
        <v>1</v>
      </c>
      <c r="D8" s="24">
        <v>1</v>
      </c>
      <c r="E8" s="24">
        <v>1</v>
      </c>
      <c r="F8" s="24">
        <v>1</v>
      </c>
      <c r="G8" s="24">
        <v>1</v>
      </c>
      <c r="H8" s="24">
        <v>1</v>
      </c>
      <c r="I8" s="24">
        <v>1</v>
      </c>
      <c r="J8" s="24">
        <v>1</v>
      </c>
      <c r="K8" s="24">
        <v>1</v>
      </c>
      <c r="L8" s="24">
        <v>1</v>
      </c>
      <c r="M8" s="24">
        <v>1</v>
      </c>
      <c r="N8" s="24">
        <v>2</v>
      </c>
      <c r="O8" s="24">
        <v>2</v>
      </c>
      <c r="P8" s="24">
        <v>2</v>
      </c>
      <c r="Q8" s="24">
        <v>2</v>
      </c>
      <c r="R8" s="24">
        <v>2</v>
      </c>
      <c r="S8" s="24">
        <v>2</v>
      </c>
      <c r="T8" s="24">
        <v>1</v>
      </c>
      <c r="U8" s="24">
        <v>1</v>
      </c>
      <c r="V8" s="24">
        <v>1</v>
      </c>
      <c r="W8" s="24">
        <v>1</v>
      </c>
      <c r="X8" s="24">
        <v>1</v>
      </c>
      <c r="Y8" s="24">
        <v>1</v>
      </c>
      <c r="Z8" s="24">
        <v>1</v>
      </c>
      <c r="AA8" s="24">
        <v>1</v>
      </c>
      <c r="AB8" s="24">
        <v>1</v>
      </c>
      <c r="AC8" s="24">
        <v>1</v>
      </c>
      <c r="AD8" s="24">
        <v>1</v>
      </c>
      <c r="AE8" s="24">
        <v>1</v>
      </c>
      <c r="AF8" s="24">
        <v>1</v>
      </c>
      <c r="AG8" s="24">
        <v>1</v>
      </c>
      <c r="AH8" s="24">
        <v>2</v>
      </c>
      <c r="AI8">
        <v>2</v>
      </c>
    </row>
    <row r="9" spans="1:35">
      <c r="A9" t="s">
        <v>35</v>
      </c>
      <c r="B9" t="s">
        <v>6933</v>
      </c>
      <c r="C9">
        <v>2</v>
      </c>
      <c r="D9">
        <v>1</v>
      </c>
      <c r="E9">
        <v>1</v>
      </c>
      <c r="F9">
        <v>1</v>
      </c>
      <c r="G9">
        <v>1</v>
      </c>
      <c r="H9">
        <v>1</v>
      </c>
      <c r="I9">
        <v>1</v>
      </c>
      <c r="J9">
        <v>1</v>
      </c>
      <c r="K9">
        <v>1</v>
      </c>
      <c r="L9">
        <v>0</v>
      </c>
      <c r="M9">
        <v>0</v>
      </c>
      <c r="N9">
        <v>1</v>
      </c>
      <c r="O9">
        <v>1</v>
      </c>
      <c r="P9">
        <v>1</v>
      </c>
      <c r="Q9">
        <v>1</v>
      </c>
      <c r="R9">
        <v>1</v>
      </c>
      <c r="S9">
        <v>1</v>
      </c>
      <c r="T9">
        <v>1</v>
      </c>
      <c r="U9">
        <v>1</v>
      </c>
      <c r="V9">
        <v>1</v>
      </c>
      <c r="W9">
        <v>1</v>
      </c>
      <c r="X9">
        <v>1</v>
      </c>
      <c r="Y9">
        <v>1</v>
      </c>
      <c r="Z9">
        <v>1</v>
      </c>
      <c r="AA9">
        <v>1</v>
      </c>
      <c r="AB9">
        <v>1</v>
      </c>
      <c r="AC9">
        <v>1</v>
      </c>
      <c r="AD9">
        <v>1</v>
      </c>
      <c r="AE9">
        <v>1</v>
      </c>
      <c r="AF9">
        <v>1</v>
      </c>
      <c r="AG9">
        <v>1</v>
      </c>
      <c r="AH9">
        <v>1</v>
      </c>
      <c r="AI9">
        <v>1</v>
      </c>
    </row>
    <row r="10" spans="1:35">
      <c r="A10" t="s">
        <v>35</v>
      </c>
      <c r="B10" t="s">
        <v>6934</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row>
    <row r="11" spans="1:35">
      <c r="A11" t="s">
        <v>39</v>
      </c>
      <c r="B11" t="s">
        <v>6930</v>
      </c>
      <c r="C11">
        <v>2</v>
      </c>
      <c r="D11">
        <v>2</v>
      </c>
      <c r="E11">
        <v>2</v>
      </c>
      <c r="F11">
        <v>2</v>
      </c>
      <c r="G11">
        <v>2</v>
      </c>
      <c r="H11">
        <v>1</v>
      </c>
      <c r="I11">
        <v>1</v>
      </c>
      <c r="J11">
        <v>1</v>
      </c>
      <c r="K11">
        <v>1</v>
      </c>
      <c r="L11">
        <v>1</v>
      </c>
      <c r="M11">
        <v>1</v>
      </c>
      <c r="N11">
        <v>1</v>
      </c>
      <c r="O11">
        <v>1</v>
      </c>
      <c r="P11">
        <v>1</v>
      </c>
      <c r="Q11">
        <v>1</v>
      </c>
      <c r="R11">
        <v>2</v>
      </c>
      <c r="S11">
        <v>2</v>
      </c>
      <c r="T11">
        <v>2</v>
      </c>
      <c r="U11">
        <v>2</v>
      </c>
      <c r="V11">
        <v>2</v>
      </c>
      <c r="W11">
        <v>2</v>
      </c>
      <c r="X11">
        <v>2</v>
      </c>
      <c r="Y11">
        <v>2</v>
      </c>
      <c r="Z11">
        <v>1</v>
      </c>
      <c r="AA11">
        <v>1</v>
      </c>
      <c r="AB11">
        <v>1</v>
      </c>
      <c r="AC11">
        <v>1</v>
      </c>
      <c r="AD11">
        <v>1</v>
      </c>
      <c r="AE11">
        <v>1</v>
      </c>
      <c r="AF11">
        <v>1</v>
      </c>
      <c r="AG11">
        <v>1</v>
      </c>
      <c r="AH11">
        <v>1</v>
      </c>
      <c r="AI11">
        <v>1</v>
      </c>
    </row>
    <row r="12" spans="1:35">
      <c r="A12" t="s">
        <v>39</v>
      </c>
      <c r="B12" t="s">
        <v>6933</v>
      </c>
      <c r="C12">
        <v>2</v>
      </c>
      <c r="D12">
        <v>2</v>
      </c>
      <c r="E12">
        <v>2</v>
      </c>
      <c r="F12">
        <v>2</v>
      </c>
      <c r="G12">
        <v>2</v>
      </c>
      <c r="H12">
        <v>2</v>
      </c>
      <c r="I12">
        <v>2</v>
      </c>
      <c r="J12">
        <v>2</v>
      </c>
      <c r="K12">
        <v>2</v>
      </c>
      <c r="L12">
        <v>2</v>
      </c>
      <c r="M12">
        <v>2</v>
      </c>
      <c r="N12">
        <v>2</v>
      </c>
      <c r="O12">
        <v>2</v>
      </c>
      <c r="P12">
        <v>2</v>
      </c>
      <c r="Q12">
        <v>2</v>
      </c>
      <c r="R12">
        <v>2</v>
      </c>
      <c r="S12">
        <v>2</v>
      </c>
      <c r="T12">
        <v>2</v>
      </c>
      <c r="U12">
        <v>2</v>
      </c>
      <c r="V12">
        <v>2</v>
      </c>
      <c r="W12">
        <v>2</v>
      </c>
      <c r="X12">
        <v>1</v>
      </c>
      <c r="Y12">
        <v>1</v>
      </c>
      <c r="Z12">
        <v>1</v>
      </c>
      <c r="AA12">
        <v>1</v>
      </c>
      <c r="AB12">
        <v>1</v>
      </c>
      <c r="AC12">
        <v>1</v>
      </c>
      <c r="AD12">
        <v>1</v>
      </c>
      <c r="AE12">
        <v>1</v>
      </c>
      <c r="AF12">
        <v>1</v>
      </c>
      <c r="AG12">
        <v>1</v>
      </c>
      <c r="AH12">
        <v>1</v>
      </c>
      <c r="AI12">
        <v>1</v>
      </c>
    </row>
    <row r="13" spans="1:35">
      <c r="A13" t="s">
        <v>39</v>
      </c>
      <c r="B13" t="s">
        <v>6934</v>
      </c>
      <c r="C13">
        <v>2</v>
      </c>
      <c r="D13">
        <v>2</v>
      </c>
      <c r="E13">
        <v>2</v>
      </c>
      <c r="F13">
        <v>2</v>
      </c>
      <c r="G13">
        <v>2</v>
      </c>
      <c r="H13">
        <v>2</v>
      </c>
      <c r="I13">
        <v>2</v>
      </c>
      <c r="J13">
        <v>2</v>
      </c>
      <c r="K13">
        <v>2</v>
      </c>
      <c r="L13">
        <v>2</v>
      </c>
      <c r="M13">
        <v>2</v>
      </c>
      <c r="N13">
        <v>2</v>
      </c>
      <c r="O13">
        <v>2</v>
      </c>
      <c r="P13">
        <v>2</v>
      </c>
      <c r="Q13">
        <v>2</v>
      </c>
      <c r="R13">
        <v>2</v>
      </c>
      <c r="S13">
        <v>2</v>
      </c>
      <c r="T13">
        <v>2</v>
      </c>
      <c r="U13">
        <v>2</v>
      </c>
      <c r="V13">
        <v>2</v>
      </c>
      <c r="W13">
        <v>2</v>
      </c>
      <c r="X13">
        <v>1</v>
      </c>
      <c r="Y13">
        <v>1</v>
      </c>
      <c r="Z13">
        <v>1</v>
      </c>
      <c r="AA13">
        <v>1</v>
      </c>
      <c r="AB13">
        <v>1</v>
      </c>
      <c r="AC13">
        <v>1</v>
      </c>
      <c r="AD13">
        <v>1</v>
      </c>
      <c r="AE13">
        <v>1</v>
      </c>
      <c r="AF13">
        <v>1</v>
      </c>
      <c r="AG13">
        <v>1</v>
      </c>
      <c r="AH13">
        <v>1</v>
      </c>
      <c r="AI13">
        <v>1</v>
      </c>
    </row>
    <row r="14" spans="1:35">
      <c r="A14" t="s">
        <v>40</v>
      </c>
      <c r="B14" t="s">
        <v>6930</v>
      </c>
      <c r="C14">
        <v>1</v>
      </c>
      <c r="D14">
        <v>1</v>
      </c>
      <c r="E14">
        <v>1</v>
      </c>
      <c r="F14">
        <v>1</v>
      </c>
      <c r="G14">
        <v>1</v>
      </c>
      <c r="H14">
        <v>1</v>
      </c>
      <c r="I14">
        <v>1</v>
      </c>
      <c r="J14">
        <v>2</v>
      </c>
      <c r="K14">
        <v>2</v>
      </c>
      <c r="L14">
        <v>2</v>
      </c>
      <c r="M14">
        <v>2</v>
      </c>
      <c r="N14">
        <v>2</v>
      </c>
      <c r="O14">
        <v>1</v>
      </c>
      <c r="P14">
        <v>1</v>
      </c>
      <c r="Q14">
        <v>1</v>
      </c>
      <c r="R14">
        <v>1</v>
      </c>
      <c r="S14">
        <v>1</v>
      </c>
      <c r="T14">
        <v>1</v>
      </c>
      <c r="U14">
        <v>1</v>
      </c>
      <c r="V14">
        <v>2</v>
      </c>
      <c r="W14">
        <v>2</v>
      </c>
      <c r="X14">
        <v>2</v>
      </c>
      <c r="Y14">
        <v>2</v>
      </c>
      <c r="Z14">
        <v>2</v>
      </c>
      <c r="AA14">
        <v>2</v>
      </c>
      <c r="AB14">
        <v>2</v>
      </c>
      <c r="AC14">
        <v>2</v>
      </c>
      <c r="AD14">
        <v>2</v>
      </c>
      <c r="AE14">
        <v>2</v>
      </c>
      <c r="AF14">
        <v>2</v>
      </c>
      <c r="AG14">
        <v>2</v>
      </c>
      <c r="AH14">
        <v>2</v>
      </c>
      <c r="AI14">
        <v>2</v>
      </c>
    </row>
    <row r="15" spans="1:35">
      <c r="A15" t="s">
        <v>40</v>
      </c>
      <c r="B15" t="s">
        <v>6933</v>
      </c>
      <c r="C15">
        <v>2</v>
      </c>
      <c r="D15">
        <v>2</v>
      </c>
      <c r="E15">
        <v>2</v>
      </c>
      <c r="F15">
        <v>2</v>
      </c>
      <c r="G15">
        <v>2</v>
      </c>
      <c r="H15">
        <v>2</v>
      </c>
      <c r="I15">
        <v>2</v>
      </c>
      <c r="J15">
        <v>2</v>
      </c>
      <c r="K15">
        <v>2</v>
      </c>
      <c r="L15">
        <v>2</v>
      </c>
      <c r="M15">
        <v>2</v>
      </c>
      <c r="N15">
        <v>2</v>
      </c>
      <c r="O15">
        <v>2</v>
      </c>
      <c r="P15">
        <v>2</v>
      </c>
      <c r="Q15">
        <v>2</v>
      </c>
      <c r="R15">
        <v>2</v>
      </c>
      <c r="S15">
        <v>2</v>
      </c>
      <c r="T15">
        <v>2</v>
      </c>
      <c r="U15">
        <v>2</v>
      </c>
      <c r="V15">
        <v>2</v>
      </c>
      <c r="W15">
        <v>2</v>
      </c>
      <c r="X15">
        <v>2</v>
      </c>
      <c r="Y15">
        <v>2</v>
      </c>
      <c r="Z15">
        <v>2</v>
      </c>
      <c r="AA15">
        <v>2</v>
      </c>
      <c r="AB15">
        <v>2</v>
      </c>
      <c r="AC15">
        <v>2</v>
      </c>
      <c r="AD15">
        <v>2</v>
      </c>
      <c r="AE15">
        <v>2</v>
      </c>
      <c r="AF15">
        <v>2</v>
      </c>
      <c r="AG15">
        <v>2</v>
      </c>
      <c r="AH15">
        <v>2</v>
      </c>
      <c r="AI15">
        <v>2</v>
      </c>
    </row>
    <row r="16" spans="1:35">
      <c r="A16" t="s">
        <v>40</v>
      </c>
      <c r="B16" t="s">
        <v>6939</v>
      </c>
      <c r="C16">
        <v>2</v>
      </c>
      <c r="D16">
        <v>2</v>
      </c>
      <c r="E16">
        <v>2</v>
      </c>
      <c r="F16">
        <v>0</v>
      </c>
      <c r="G16">
        <v>1</v>
      </c>
      <c r="H16">
        <v>2</v>
      </c>
      <c r="I16">
        <v>2</v>
      </c>
      <c r="J16">
        <v>2</v>
      </c>
      <c r="K16">
        <v>2</v>
      </c>
      <c r="L16">
        <v>2</v>
      </c>
      <c r="M16">
        <v>2</v>
      </c>
      <c r="N16">
        <v>2</v>
      </c>
      <c r="O16">
        <v>2</v>
      </c>
      <c r="P16">
        <v>2</v>
      </c>
      <c r="Q16">
        <v>2</v>
      </c>
      <c r="R16">
        <v>2</v>
      </c>
      <c r="S16">
        <v>2</v>
      </c>
      <c r="T16">
        <v>2</v>
      </c>
      <c r="U16">
        <v>2</v>
      </c>
      <c r="V16">
        <v>2</v>
      </c>
      <c r="W16">
        <v>2</v>
      </c>
      <c r="X16">
        <v>2</v>
      </c>
      <c r="Y16">
        <v>2</v>
      </c>
      <c r="Z16">
        <v>2</v>
      </c>
      <c r="AA16">
        <v>2</v>
      </c>
      <c r="AB16">
        <v>2</v>
      </c>
      <c r="AC16">
        <v>2</v>
      </c>
      <c r="AD16">
        <v>2</v>
      </c>
      <c r="AE16">
        <v>2</v>
      </c>
      <c r="AF16">
        <v>2</v>
      </c>
      <c r="AG16">
        <v>2</v>
      </c>
      <c r="AH16">
        <v>2</v>
      </c>
      <c r="AI16">
        <v>2</v>
      </c>
    </row>
    <row r="17" spans="1:35">
      <c r="A17" t="s">
        <v>45</v>
      </c>
      <c r="B17" t="s">
        <v>6930</v>
      </c>
      <c r="C17">
        <v>2</v>
      </c>
      <c r="D17">
        <v>2</v>
      </c>
      <c r="E17">
        <v>2</v>
      </c>
      <c r="F17">
        <v>2</v>
      </c>
      <c r="G17">
        <v>2</v>
      </c>
      <c r="H17">
        <v>2</v>
      </c>
      <c r="I17">
        <v>2</v>
      </c>
      <c r="J17">
        <v>1</v>
      </c>
      <c r="K17">
        <v>1</v>
      </c>
      <c r="L17">
        <v>1</v>
      </c>
      <c r="M17">
        <v>1</v>
      </c>
      <c r="N17">
        <v>1</v>
      </c>
      <c r="O17">
        <v>1</v>
      </c>
      <c r="P17">
        <v>1</v>
      </c>
      <c r="Q17">
        <v>1</v>
      </c>
      <c r="R17">
        <v>2</v>
      </c>
      <c r="S17">
        <v>2</v>
      </c>
      <c r="T17">
        <v>2</v>
      </c>
      <c r="U17">
        <v>2</v>
      </c>
      <c r="V17">
        <v>2</v>
      </c>
      <c r="W17">
        <v>2</v>
      </c>
      <c r="X17">
        <v>2</v>
      </c>
      <c r="Y17">
        <v>2</v>
      </c>
      <c r="Z17">
        <v>2</v>
      </c>
      <c r="AA17">
        <v>2</v>
      </c>
      <c r="AB17">
        <v>2</v>
      </c>
      <c r="AC17">
        <v>2</v>
      </c>
      <c r="AD17">
        <v>2</v>
      </c>
      <c r="AE17">
        <v>2</v>
      </c>
      <c r="AF17">
        <v>2</v>
      </c>
      <c r="AG17">
        <v>2</v>
      </c>
      <c r="AH17">
        <v>2</v>
      </c>
      <c r="AI17">
        <v>2</v>
      </c>
    </row>
    <row r="18" spans="1:35">
      <c r="A18" t="s">
        <v>45</v>
      </c>
      <c r="B18" t="s">
        <v>6933</v>
      </c>
      <c r="C18">
        <v>1</v>
      </c>
      <c r="D18">
        <v>1</v>
      </c>
      <c r="E18">
        <v>1</v>
      </c>
      <c r="F18">
        <v>1</v>
      </c>
      <c r="G18">
        <v>1</v>
      </c>
      <c r="H18">
        <v>1</v>
      </c>
      <c r="I18">
        <v>1</v>
      </c>
      <c r="J18">
        <v>1</v>
      </c>
      <c r="K18">
        <v>1</v>
      </c>
      <c r="L18">
        <v>2</v>
      </c>
      <c r="M18">
        <v>2</v>
      </c>
      <c r="N18">
        <v>1</v>
      </c>
      <c r="O18">
        <v>1</v>
      </c>
      <c r="P18">
        <v>2</v>
      </c>
      <c r="Q18">
        <v>2</v>
      </c>
      <c r="R18">
        <v>2</v>
      </c>
      <c r="S18">
        <v>2</v>
      </c>
      <c r="T18">
        <v>2</v>
      </c>
      <c r="U18">
        <v>2</v>
      </c>
      <c r="V18">
        <v>2</v>
      </c>
      <c r="W18">
        <v>2</v>
      </c>
      <c r="X18">
        <v>2</v>
      </c>
      <c r="Y18">
        <v>2</v>
      </c>
      <c r="Z18">
        <v>1</v>
      </c>
      <c r="AA18">
        <v>1</v>
      </c>
      <c r="AB18">
        <v>1</v>
      </c>
      <c r="AC18">
        <v>1</v>
      </c>
      <c r="AD18">
        <v>2</v>
      </c>
      <c r="AE18">
        <v>2</v>
      </c>
      <c r="AF18">
        <v>2</v>
      </c>
      <c r="AG18">
        <v>2</v>
      </c>
      <c r="AH18">
        <v>2</v>
      </c>
      <c r="AI18">
        <v>2</v>
      </c>
    </row>
    <row r="19" spans="1:35">
      <c r="A19" t="s">
        <v>45</v>
      </c>
      <c r="B19" t="s">
        <v>6934</v>
      </c>
      <c r="C19">
        <v>1</v>
      </c>
      <c r="D19">
        <v>1</v>
      </c>
      <c r="E19">
        <v>1</v>
      </c>
      <c r="F19">
        <v>1</v>
      </c>
      <c r="G19">
        <v>1</v>
      </c>
      <c r="H19">
        <v>1</v>
      </c>
      <c r="I19">
        <v>1</v>
      </c>
      <c r="J19">
        <v>1</v>
      </c>
      <c r="K19">
        <v>1</v>
      </c>
      <c r="L19">
        <v>1</v>
      </c>
      <c r="M19">
        <v>1</v>
      </c>
      <c r="N19">
        <v>1</v>
      </c>
      <c r="O19">
        <v>1</v>
      </c>
      <c r="P19">
        <v>2</v>
      </c>
      <c r="Q19">
        <v>2</v>
      </c>
      <c r="R19">
        <v>2</v>
      </c>
      <c r="S19">
        <v>2</v>
      </c>
      <c r="T19">
        <v>2</v>
      </c>
      <c r="U19">
        <v>2</v>
      </c>
      <c r="V19">
        <v>1</v>
      </c>
      <c r="W19">
        <v>1</v>
      </c>
      <c r="X19">
        <v>2</v>
      </c>
      <c r="Y19">
        <v>2</v>
      </c>
      <c r="Z19">
        <v>2</v>
      </c>
      <c r="AA19">
        <v>2</v>
      </c>
      <c r="AB19">
        <v>2</v>
      </c>
      <c r="AC19">
        <v>2</v>
      </c>
      <c r="AD19">
        <v>2</v>
      </c>
      <c r="AE19">
        <v>2</v>
      </c>
      <c r="AF19">
        <v>2</v>
      </c>
      <c r="AG19">
        <v>2</v>
      </c>
      <c r="AH19">
        <v>2</v>
      </c>
      <c r="AI19">
        <v>2</v>
      </c>
    </row>
    <row r="20" spans="1:35">
      <c r="A20" t="s">
        <v>46</v>
      </c>
      <c r="B20" t="s">
        <v>6930</v>
      </c>
      <c r="C20">
        <v>0</v>
      </c>
      <c r="D20">
        <v>0</v>
      </c>
      <c r="E20">
        <v>0</v>
      </c>
      <c r="F20">
        <v>1</v>
      </c>
      <c r="G20">
        <v>1</v>
      </c>
      <c r="H20">
        <v>1</v>
      </c>
      <c r="I20">
        <v>1</v>
      </c>
      <c r="J20">
        <v>1</v>
      </c>
      <c r="K20">
        <v>1</v>
      </c>
      <c r="L20">
        <v>1</v>
      </c>
      <c r="M20">
        <v>1</v>
      </c>
      <c r="N20">
        <v>1</v>
      </c>
      <c r="O20">
        <v>1</v>
      </c>
      <c r="P20">
        <v>1</v>
      </c>
      <c r="Q20">
        <v>1</v>
      </c>
      <c r="R20">
        <v>1</v>
      </c>
      <c r="S20">
        <v>1</v>
      </c>
      <c r="T20">
        <v>1</v>
      </c>
      <c r="U20">
        <v>1</v>
      </c>
      <c r="V20">
        <v>2</v>
      </c>
      <c r="W20">
        <v>2</v>
      </c>
      <c r="X20">
        <v>2</v>
      </c>
      <c r="Y20">
        <v>2</v>
      </c>
      <c r="Z20">
        <v>2</v>
      </c>
      <c r="AA20">
        <v>2</v>
      </c>
      <c r="AB20">
        <v>2</v>
      </c>
      <c r="AC20">
        <v>2</v>
      </c>
      <c r="AD20">
        <v>2</v>
      </c>
      <c r="AE20">
        <v>2</v>
      </c>
      <c r="AF20">
        <v>2</v>
      </c>
      <c r="AG20">
        <v>2</v>
      </c>
      <c r="AH20">
        <v>2</v>
      </c>
      <c r="AI20">
        <v>2</v>
      </c>
    </row>
    <row r="21" spans="1:35">
      <c r="A21" t="s">
        <v>46</v>
      </c>
      <c r="B21" t="s">
        <v>6933</v>
      </c>
      <c r="C21">
        <v>2</v>
      </c>
      <c r="D21">
        <v>2</v>
      </c>
      <c r="E21">
        <v>2</v>
      </c>
      <c r="F21">
        <v>1</v>
      </c>
      <c r="G21">
        <v>1</v>
      </c>
      <c r="H21">
        <v>2</v>
      </c>
      <c r="I21">
        <v>2</v>
      </c>
      <c r="J21">
        <v>2</v>
      </c>
      <c r="K21">
        <v>2</v>
      </c>
      <c r="L21">
        <v>2</v>
      </c>
      <c r="M21">
        <v>2</v>
      </c>
      <c r="N21">
        <v>2</v>
      </c>
      <c r="O21">
        <v>2</v>
      </c>
      <c r="P21">
        <v>2</v>
      </c>
      <c r="Q21">
        <v>2</v>
      </c>
      <c r="R21">
        <v>2</v>
      </c>
      <c r="S21">
        <v>2</v>
      </c>
      <c r="T21">
        <v>2</v>
      </c>
      <c r="U21">
        <v>2</v>
      </c>
      <c r="V21">
        <v>2</v>
      </c>
      <c r="W21">
        <v>2</v>
      </c>
      <c r="X21">
        <v>2</v>
      </c>
      <c r="Y21">
        <v>2</v>
      </c>
      <c r="Z21">
        <v>2</v>
      </c>
      <c r="AA21">
        <v>2</v>
      </c>
      <c r="AB21">
        <v>2</v>
      </c>
      <c r="AC21">
        <v>2</v>
      </c>
      <c r="AD21">
        <v>2</v>
      </c>
      <c r="AE21">
        <v>2</v>
      </c>
      <c r="AF21">
        <v>2</v>
      </c>
      <c r="AG21">
        <v>2</v>
      </c>
      <c r="AH21">
        <v>2</v>
      </c>
      <c r="AI21">
        <v>2</v>
      </c>
    </row>
    <row r="22" spans="1:35">
      <c r="A22" t="s">
        <v>46</v>
      </c>
      <c r="B22" t="s">
        <v>6934</v>
      </c>
      <c r="C22">
        <v>2</v>
      </c>
      <c r="D22">
        <v>2</v>
      </c>
      <c r="E22">
        <v>2</v>
      </c>
      <c r="F22">
        <v>2</v>
      </c>
      <c r="G22">
        <v>2</v>
      </c>
      <c r="H22">
        <v>2</v>
      </c>
      <c r="I22">
        <v>2</v>
      </c>
      <c r="J22">
        <v>2</v>
      </c>
      <c r="K22">
        <v>2</v>
      </c>
      <c r="L22">
        <v>2</v>
      </c>
      <c r="M22">
        <v>2</v>
      </c>
      <c r="N22">
        <v>2</v>
      </c>
      <c r="O22">
        <v>2</v>
      </c>
      <c r="P22">
        <v>2</v>
      </c>
      <c r="Q22">
        <v>2</v>
      </c>
      <c r="R22">
        <v>2</v>
      </c>
      <c r="S22">
        <v>2</v>
      </c>
      <c r="T22">
        <v>2</v>
      </c>
      <c r="U22">
        <v>2</v>
      </c>
      <c r="V22">
        <v>2</v>
      </c>
      <c r="W22">
        <v>2</v>
      </c>
      <c r="X22">
        <v>2</v>
      </c>
      <c r="Y22">
        <v>2</v>
      </c>
      <c r="Z22">
        <v>2</v>
      </c>
      <c r="AA22">
        <v>2</v>
      </c>
      <c r="AB22">
        <v>2</v>
      </c>
      <c r="AC22">
        <v>2</v>
      </c>
      <c r="AD22">
        <v>2</v>
      </c>
      <c r="AE22">
        <v>2</v>
      </c>
      <c r="AF22">
        <v>2</v>
      </c>
      <c r="AG22">
        <v>2</v>
      </c>
      <c r="AH22">
        <v>2</v>
      </c>
      <c r="AI22">
        <v>2</v>
      </c>
    </row>
    <row r="23" spans="1:35">
      <c r="A23" t="s">
        <v>49</v>
      </c>
      <c r="B23" t="s">
        <v>6930</v>
      </c>
      <c r="C23">
        <v>1</v>
      </c>
      <c r="D23">
        <v>2</v>
      </c>
      <c r="E23">
        <v>2</v>
      </c>
      <c r="F23">
        <v>2</v>
      </c>
      <c r="G23">
        <v>2</v>
      </c>
      <c r="H23">
        <v>2</v>
      </c>
      <c r="I23">
        <v>2</v>
      </c>
      <c r="J23">
        <v>2</v>
      </c>
      <c r="K23">
        <v>2</v>
      </c>
      <c r="L23">
        <v>2</v>
      </c>
      <c r="M23">
        <v>2</v>
      </c>
      <c r="N23">
        <v>2</v>
      </c>
      <c r="O23">
        <v>2</v>
      </c>
      <c r="P23">
        <v>2</v>
      </c>
      <c r="Q23">
        <v>2</v>
      </c>
      <c r="R23">
        <v>2</v>
      </c>
      <c r="S23">
        <v>2</v>
      </c>
      <c r="T23">
        <v>2</v>
      </c>
      <c r="U23">
        <v>2</v>
      </c>
      <c r="V23">
        <v>2</v>
      </c>
      <c r="W23">
        <v>2</v>
      </c>
      <c r="X23">
        <v>2</v>
      </c>
      <c r="Y23">
        <v>2</v>
      </c>
      <c r="Z23">
        <v>2</v>
      </c>
      <c r="AA23">
        <v>2</v>
      </c>
      <c r="AB23">
        <v>2</v>
      </c>
      <c r="AC23">
        <v>2</v>
      </c>
      <c r="AD23">
        <v>2</v>
      </c>
      <c r="AE23">
        <v>2</v>
      </c>
      <c r="AF23">
        <v>2</v>
      </c>
      <c r="AG23">
        <v>2</v>
      </c>
      <c r="AH23">
        <v>2</v>
      </c>
      <c r="AI23">
        <v>2</v>
      </c>
    </row>
    <row r="24" spans="1:35">
      <c r="A24" t="s">
        <v>49</v>
      </c>
      <c r="B24" t="s">
        <v>6933</v>
      </c>
      <c r="C24">
        <v>2</v>
      </c>
      <c r="D24">
        <v>2</v>
      </c>
      <c r="E24">
        <v>2</v>
      </c>
      <c r="F24">
        <v>2</v>
      </c>
      <c r="G24">
        <v>2</v>
      </c>
      <c r="H24">
        <v>2</v>
      </c>
      <c r="I24">
        <v>2</v>
      </c>
      <c r="J24">
        <v>2</v>
      </c>
      <c r="K24">
        <v>2</v>
      </c>
      <c r="L24">
        <v>2</v>
      </c>
      <c r="M24">
        <v>2</v>
      </c>
      <c r="N24">
        <v>2</v>
      </c>
      <c r="O24">
        <v>2</v>
      </c>
      <c r="P24">
        <v>2</v>
      </c>
      <c r="Q24">
        <v>2</v>
      </c>
      <c r="R24">
        <v>2</v>
      </c>
      <c r="S24">
        <v>2</v>
      </c>
      <c r="T24">
        <v>2</v>
      </c>
      <c r="U24">
        <v>2</v>
      </c>
      <c r="V24">
        <v>2</v>
      </c>
      <c r="W24">
        <v>2</v>
      </c>
      <c r="X24">
        <v>2</v>
      </c>
      <c r="Y24">
        <v>2</v>
      </c>
      <c r="Z24">
        <v>2</v>
      </c>
      <c r="AA24">
        <v>2</v>
      </c>
      <c r="AB24">
        <v>2</v>
      </c>
      <c r="AC24">
        <v>2</v>
      </c>
      <c r="AD24">
        <v>2</v>
      </c>
      <c r="AE24">
        <v>2</v>
      </c>
      <c r="AF24">
        <v>2</v>
      </c>
      <c r="AG24">
        <v>2</v>
      </c>
      <c r="AH24">
        <v>2</v>
      </c>
      <c r="AI24">
        <v>2</v>
      </c>
    </row>
    <row r="25" spans="1:35">
      <c r="A25" t="s">
        <v>49</v>
      </c>
      <c r="B25" t="s">
        <v>6934</v>
      </c>
      <c r="C25">
        <v>1</v>
      </c>
      <c r="D25">
        <v>1</v>
      </c>
      <c r="E25">
        <v>1</v>
      </c>
      <c r="F25">
        <v>1</v>
      </c>
      <c r="G25">
        <v>1</v>
      </c>
      <c r="H25">
        <v>1</v>
      </c>
      <c r="I25">
        <v>1</v>
      </c>
      <c r="J25">
        <v>1</v>
      </c>
      <c r="K25">
        <v>1</v>
      </c>
      <c r="L25">
        <v>1</v>
      </c>
      <c r="M25">
        <v>1</v>
      </c>
      <c r="N25">
        <v>1</v>
      </c>
      <c r="O25">
        <v>1</v>
      </c>
      <c r="P25">
        <v>1</v>
      </c>
      <c r="Q25">
        <v>1</v>
      </c>
      <c r="R25">
        <v>1</v>
      </c>
      <c r="S25">
        <v>1</v>
      </c>
      <c r="T25">
        <v>2</v>
      </c>
      <c r="U25">
        <v>2</v>
      </c>
      <c r="V25">
        <v>2</v>
      </c>
      <c r="W25">
        <v>2</v>
      </c>
      <c r="X25">
        <v>2</v>
      </c>
      <c r="Y25">
        <v>2</v>
      </c>
      <c r="Z25">
        <v>2</v>
      </c>
      <c r="AA25">
        <v>2</v>
      </c>
      <c r="AB25">
        <v>2</v>
      </c>
      <c r="AC25">
        <v>2</v>
      </c>
      <c r="AD25">
        <v>2</v>
      </c>
      <c r="AE25">
        <v>2</v>
      </c>
      <c r="AF25">
        <v>2</v>
      </c>
      <c r="AG25">
        <v>2</v>
      </c>
      <c r="AH25">
        <v>2</v>
      </c>
      <c r="AI25">
        <v>2</v>
      </c>
    </row>
    <row r="26" spans="1:35">
      <c r="A26" t="s">
        <v>56</v>
      </c>
      <c r="B26" t="s">
        <v>6930</v>
      </c>
      <c r="C26">
        <v>2</v>
      </c>
      <c r="D26">
        <v>2</v>
      </c>
      <c r="E26">
        <v>2</v>
      </c>
      <c r="F26">
        <v>2</v>
      </c>
      <c r="G26">
        <v>2</v>
      </c>
      <c r="H26">
        <v>2</v>
      </c>
      <c r="I26">
        <v>2</v>
      </c>
      <c r="J26">
        <v>1</v>
      </c>
      <c r="K26">
        <v>1</v>
      </c>
      <c r="L26">
        <v>1</v>
      </c>
      <c r="M26">
        <v>1</v>
      </c>
      <c r="N26">
        <v>1</v>
      </c>
      <c r="O26">
        <v>1</v>
      </c>
      <c r="P26">
        <v>1</v>
      </c>
      <c r="Q26">
        <v>1</v>
      </c>
      <c r="R26">
        <v>1</v>
      </c>
      <c r="S26">
        <v>1</v>
      </c>
      <c r="T26">
        <v>1</v>
      </c>
      <c r="U26">
        <v>0</v>
      </c>
      <c r="V26">
        <v>1</v>
      </c>
      <c r="W26">
        <v>1</v>
      </c>
      <c r="X26">
        <v>1</v>
      </c>
      <c r="Y26">
        <v>1</v>
      </c>
      <c r="Z26">
        <v>1</v>
      </c>
      <c r="AA26">
        <v>1</v>
      </c>
      <c r="AB26">
        <v>1</v>
      </c>
      <c r="AC26">
        <v>1</v>
      </c>
      <c r="AD26">
        <v>1</v>
      </c>
      <c r="AE26">
        <v>1</v>
      </c>
      <c r="AF26">
        <v>1</v>
      </c>
      <c r="AG26">
        <v>1</v>
      </c>
      <c r="AH26">
        <v>1</v>
      </c>
      <c r="AI26">
        <v>1</v>
      </c>
    </row>
    <row r="27" spans="1:35">
      <c r="A27" t="s">
        <v>56</v>
      </c>
      <c r="B27" t="s">
        <v>6933</v>
      </c>
      <c r="C27">
        <v>2</v>
      </c>
      <c r="D27">
        <v>0</v>
      </c>
      <c r="E27">
        <v>0</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row>
    <row r="28" spans="1:35">
      <c r="A28" t="s">
        <v>56</v>
      </c>
      <c r="B28" t="s">
        <v>6934</v>
      </c>
      <c r="C28">
        <v>2</v>
      </c>
      <c r="D28">
        <v>2</v>
      </c>
      <c r="E28">
        <v>2</v>
      </c>
      <c r="F28">
        <v>2</v>
      </c>
      <c r="G28">
        <v>2</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row>
    <row r="29" spans="1:35">
      <c r="A29" t="s">
        <v>58</v>
      </c>
      <c r="B29" t="s">
        <v>6930</v>
      </c>
      <c r="C29">
        <v>2</v>
      </c>
      <c r="D29">
        <v>2</v>
      </c>
      <c r="E29">
        <v>2</v>
      </c>
      <c r="F29">
        <v>2</v>
      </c>
      <c r="G29">
        <v>2</v>
      </c>
      <c r="H29">
        <v>2</v>
      </c>
      <c r="I29">
        <v>2</v>
      </c>
      <c r="J29">
        <v>2</v>
      </c>
      <c r="K29">
        <v>2</v>
      </c>
      <c r="L29">
        <v>2</v>
      </c>
      <c r="M29">
        <v>2</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row>
    <row r="30" spans="1:35">
      <c r="A30" t="s">
        <v>58</v>
      </c>
      <c r="B30" t="s">
        <v>6933</v>
      </c>
      <c r="C30">
        <v>2</v>
      </c>
      <c r="D30">
        <v>2</v>
      </c>
      <c r="E30">
        <v>2</v>
      </c>
      <c r="F30">
        <v>2</v>
      </c>
      <c r="G30">
        <v>2</v>
      </c>
      <c r="H30">
        <v>2</v>
      </c>
      <c r="I30">
        <v>2</v>
      </c>
      <c r="J30">
        <v>2</v>
      </c>
      <c r="K30">
        <v>2</v>
      </c>
      <c r="L30">
        <v>2</v>
      </c>
      <c r="M30">
        <v>2</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row>
    <row r="31" spans="1:35">
      <c r="A31" t="s">
        <v>58</v>
      </c>
      <c r="B31" t="s">
        <v>6934</v>
      </c>
      <c r="C31">
        <v>2</v>
      </c>
      <c r="D31">
        <v>2</v>
      </c>
      <c r="E31">
        <v>2</v>
      </c>
      <c r="F31">
        <v>2</v>
      </c>
      <c r="G31">
        <v>2</v>
      </c>
      <c r="H31">
        <v>2</v>
      </c>
      <c r="I31">
        <v>2</v>
      </c>
      <c r="J31">
        <v>2</v>
      </c>
      <c r="K31">
        <v>2</v>
      </c>
      <c r="L31">
        <v>2</v>
      </c>
      <c r="M31">
        <v>2</v>
      </c>
      <c r="N31">
        <v>2</v>
      </c>
      <c r="O31">
        <v>2</v>
      </c>
      <c r="P31">
        <v>1</v>
      </c>
      <c r="Q31">
        <v>1</v>
      </c>
      <c r="R31">
        <v>1</v>
      </c>
      <c r="S31">
        <v>1</v>
      </c>
      <c r="T31">
        <v>1</v>
      </c>
      <c r="U31">
        <v>1</v>
      </c>
      <c r="V31">
        <v>1</v>
      </c>
      <c r="W31">
        <v>1</v>
      </c>
      <c r="X31">
        <v>1</v>
      </c>
      <c r="Y31">
        <v>1</v>
      </c>
      <c r="Z31">
        <v>1</v>
      </c>
      <c r="AA31">
        <v>1</v>
      </c>
      <c r="AB31">
        <v>1</v>
      </c>
      <c r="AC31">
        <v>1</v>
      </c>
      <c r="AD31">
        <v>1</v>
      </c>
      <c r="AE31">
        <v>1</v>
      </c>
      <c r="AF31">
        <v>1</v>
      </c>
      <c r="AG31">
        <v>1</v>
      </c>
      <c r="AH31">
        <v>1</v>
      </c>
      <c r="AI31">
        <v>1</v>
      </c>
    </row>
    <row r="32" spans="1:35">
      <c r="A32" t="s">
        <v>64</v>
      </c>
      <c r="B32" t="s">
        <v>6930</v>
      </c>
      <c r="C32">
        <v>2</v>
      </c>
      <c r="D32">
        <v>2</v>
      </c>
      <c r="E32">
        <v>2</v>
      </c>
      <c r="F32">
        <v>2</v>
      </c>
      <c r="G32">
        <v>2</v>
      </c>
      <c r="H32">
        <v>2</v>
      </c>
      <c r="I32">
        <v>2</v>
      </c>
      <c r="J32">
        <v>2</v>
      </c>
      <c r="K32">
        <v>2</v>
      </c>
      <c r="L32">
        <v>2</v>
      </c>
      <c r="M32">
        <v>2</v>
      </c>
      <c r="N32">
        <v>1</v>
      </c>
      <c r="O32">
        <v>1</v>
      </c>
      <c r="P32">
        <v>1</v>
      </c>
      <c r="Q32">
        <v>1</v>
      </c>
      <c r="R32">
        <v>1</v>
      </c>
      <c r="S32">
        <v>1</v>
      </c>
      <c r="T32">
        <v>1</v>
      </c>
      <c r="U32">
        <v>1</v>
      </c>
      <c r="V32">
        <v>2</v>
      </c>
      <c r="W32">
        <v>2</v>
      </c>
      <c r="X32">
        <v>2</v>
      </c>
      <c r="Y32">
        <v>2</v>
      </c>
      <c r="Z32">
        <v>2</v>
      </c>
      <c r="AA32">
        <v>2</v>
      </c>
      <c r="AB32">
        <v>2</v>
      </c>
      <c r="AC32">
        <v>2</v>
      </c>
      <c r="AD32">
        <v>2</v>
      </c>
      <c r="AE32">
        <v>2</v>
      </c>
      <c r="AF32">
        <v>2</v>
      </c>
      <c r="AG32">
        <v>2</v>
      </c>
      <c r="AH32">
        <v>2</v>
      </c>
      <c r="AI32">
        <v>2</v>
      </c>
    </row>
    <row r="33" spans="1:35">
      <c r="A33" t="s">
        <v>64</v>
      </c>
      <c r="B33" t="s">
        <v>6933</v>
      </c>
      <c r="C33">
        <v>2</v>
      </c>
      <c r="D33">
        <v>2</v>
      </c>
      <c r="E33">
        <v>2</v>
      </c>
      <c r="F33">
        <v>2</v>
      </c>
      <c r="G33">
        <v>2</v>
      </c>
      <c r="H33">
        <v>2</v>
      </c>
      <c r="I33">
        <v>2</v>
      </c>
      <c r="J33">
        <v>2</v>
      </c>
      <c r="K33">
        <v>2</v>
      </c>
      <c r="L33">
        <v>2</v>
      </c>
      <c r="M33">
        <v>2</v>
      </c>
      <c r="N33">
        <v>2</v>
      </c>
      <c r="O33">
        <v>2</v>
      </c>
      <c r="P33">
        <v>2</v>
      </c>
      <c r="Q33">
        <v>2</v>
      </c>
      <c r="R33">
        <v>2</v>
      </c>
      <c r="S33">
        <v>2</v>
      </c>
      <c r="T33">
        <v>2</v>
      </c>
      <c r="U33">
        <v>2</v>
      </c>
      <c r="V33">
        <v>2</v>
      </c>
      <c r="W33">
        <v>2</v>
      </c>
      <c r="X33">
        <v>2</v>
      </c>
      <c r="Y33">
        <v>2</v>
      </c>
      <c r="Z33">
        <v>2</v>
      </c>
      <c r="AA33">
        <v>2</v>
      </c>
      <c r="AB33">
        <v>2</v>
      </c>
      <c r="AC33">
        <v>2</v>
      </c>
      <c r="AD33">
        <v>2</v>
      </c>
      <c r="AE33">
        <v>2</v>
      </c>
      <c r="AF33">
        <v>2</v>
      </c>
      <c r="AG33">
        <v>2</v>
      </c>
      <c r="AH33">
        <v>2</v>
      </c>
      <c r="AI33">
        <v>2</v>
      </c>
    </row>
    <row r="34" spans="1:35">
      <c r="A34" t="s">
        <v>64</v>
      </c>
      <c r="B34" t="s">
        <v>6934</v>
      </c>
      <c r="C34">
        <v>2</v>
      </c>
      <c r="D34">
        <v>2</v>
      </c>
      <c r="E34">
        <v>2</v>
      </c>
      <c r="F34">
        <v>2</v>
      </c>
      <c r="G34">
        <v>2</v>
      </c>
      <c r="H34">
        <v>2</v>
      </c>
      <c r="I34">
        <v>2</v>
      </c>
      <c r="J34">
        <v>2</v>
      </c>
      <c r="K34">
        <v>2</v>
      </c>
      <c r="L34">
        <v>2</v>
      </c>
      <c r="M34">
        <v>2</v>
      </c>
      <c r="N34">
        <v>2</v>
      </c>
      <c r="O34">
        <v>2</v>
      </c>
      <c r="P34">
        <v>2</v>
      </c>
      <c r="Q34">
        <v>2</v>
      </c>
      <c r="R34">
        <v>2</v>
      </c>
      <c r="S34">
        <v>2</v>
      </c>
      <c r="T34">
        <v>2</v>
      </c>
      <c r="U34">
        <v>2</v>
      </c>
      <c r="V34">
        <v>2</v>
      </c>
      <c r="W34">
        <v>2</v>
      </c>
      <c r="X34">
        <v>2</v>
      </c>
      <c r="Y34">
        <v>2</v>
      </c>
      <c r="Z34">
        <v>2</v>
      </c>
      <c r="AA34">
        <v>2</v>
      </c>
      <c r="AB34">
        <v>2</v>
      </c>
      <c r="AC34">
        <v>2</v>
      </c>
      <c r="AD34">
        <v>2</v>
      </c>
      <c r="AE34">
        <v>2</v>
      </c>
      <c r="AF34">
        <v>2</v>
      </c>
      <c r="AG34">
        <v>2</v>
      </c>
      <c r="AH34">
        <v>2</v>
      </c>
      <c r="AI34">
        <v>2</v>
      </c>
    </row>
    <row r="35" spans="1:35">
      <c r="A35" t="s">
        <v>68</v>
      </c>
      <c r="B35" t="s">
        <v>6930</v>
      </c>
      <c r="C35">
        <v>2</v>
      </c>
      <c r="D35">
        <v>2</v>
      </c>
      <c r="E35">
        <v>2</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row>
    <row r="36" spans="1:35">
      <c r="A36" t="s">
        <v>68</v>
      </c>
      <c r="B36" t="s">
        <v>6933</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row>
    <row r="37" spans="1:35">
      <c r="A37" t="s">
        <v>68</v>
      </c>
      <c r="B37" t="s">
        <v>6934</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row>
    <row r="38" spans="1:35">
      <c r="A38" t="s">
        <v>71</v>
      </c>
      <c r="B38" t="s">
        <v>6930</v>
      </c>
      <c r="C38">
        <v>1</v>
      </c>
      <c r="D38">
        <v>1</v>
      </c>
      <c r="E38">
        <v>1</v>
      </c>
      <c r="F38">
        <v>1</v>
      </c>
      <c r="G38">
        <v>1</v>
      </c>
      <c r="H38">
        <v>1</v>
      </c>
      <c r="I38">
        <v>1</v>
      </c>
      <c r="J38">
        <v>1</v>
      </c>
      <c r="K38">
        <v>1</v>
      </c>
      <c r="L38">
        <v>1</v>
      </c>
      <c r="M38">
        <v>1</v>
      </c>
      <c r="N38">
        <v>2</v>
      </c>
      <c r="O38">
        <v>2</v>
      </c>
      <c r="P38">
        <v>2</v>
      </c>
      <c r="Q38">
        <v>2</v>
      </c>
      <c r="R38">
        <v>2</v>
      </c>
      <c r="S38">
        <v>2</v>
      </c>
      <c r="T38">
        <v>2</v>
      </c>
      <c r="U38">
        <v>2</v>
      </c>
      <c r="V38">
        <v>2</v>
      </c>
      <c r="W38">
        <v>2</v>
      </c>
      <c r="X38">
        <v>2</v>
      </c>
      <c r="Y38">
        <v>2</v>
      </c>
      <c r="Z38">
        <v>1</v>
      </c>
      <c r="AA38">
        <v>1</v>
      </c>
      <c r="AB38">
        <v>1</v>
      </c>
      <c r="AC38">
        <v>1</v>
      </c>
      <c r="AD38">
        <v>2</v>
      </c>
      <c r="AE38">
        <v>2</v>
      </c>
      <c r="AF38">
        <v>2</v>
      </c>
      <c r="AG38">
        <v>2</v>
      </c>
      <c r="AH38">
        <v>2</v>
      </c>
      <c r="AI38">
        <v>2</v>
      </c>
    </row>
    <row r="39" spans="1:35">
      <c r="A39" t="s">
        <v>71</v>
      </c>
      <c r="B39" t="s">
        <v>6933</v>
      </c>
      <c r="C39">
        <v>2</v>
      </c>
      <c r="D39">
        <v>1</v>
      </c>
      <c r="E39">
        <v>1</v>
      </c>
      <c r="F39">
        <v>1</v>
      </c>
      <c r="G39">
        <v>1</v>
      </c>
      <c r="H39">
        <v>1</v>
      </c>
      <c r="I39">
        <v>1</v>
      </c>
      <c r="J39">
        <v>1</v>
      </c>
      <c r="K39">
        <v>1</v>
      </c>
      <c r="L39">
        <v>1</v>
      </c>
      <c r="M39">
        <v>1</v>
      </c>
      <c r="N39">
        <v>2</v>
      </c>
      <c r="O39">
        <v>2</v>
      </c>
      <c r="P39">
        <v>2</v>
      </c>
      <c r="Q39">
        <v>2</v>
      </c>
      <c r="R39">
        <v>2</v>
      </c>
      <c r="S39">
        <v>2</v>
      </c>
      <c r="T39">
        <v>2</v>
      </c>
      <c r="U39">
        <v>2</v>
      </c>
      <c r="V39">
        <v>2</v>
      </c>
      <c r="W39">
        <v>2</v>
      </c>
      <c r="X39">
        <v>2</v>
      </c>
      <c r="Y39">
        <v>2</v>
      </c>
      <c r="Z39">
        <v>2</v>
      </c>
      <c r="AA39">
        <v>2</v>
      </c>
      <c r="AB39">
        <v>2</v>
      </c>
      <c r="AC39">
        <v>2</v>
      </c>
      <c r="AD39">
        <v>2</v>
      </c>
      <c r="AE39">
        <v>2</v>
      </c>
      <c r="AF39">
        <v>2</v>
      </c>
      <c r="AG39">
        <v>2</v>
      </c>
      <c r="AH39">
        <v>2</v>
      </c>
      <c r="AI39">
        <v>2</v>
      </c>
    </row>
    <row r="40" spans="1:35">
      <c r="A40" t="s">
        <v>71</v>
      </c>
      <c r="B40" t="s">
        <v>6934</v>
      </c>
      <c r="C40">
        <v>2</v>
      </c>
      <c r="D40">
        <v>2</v>
      </c>
      <c r="E40">
        <v>2</v>
      </c>
      <c r="F40">
        <v>1</v>
      </c>
      <c r="G40">
        <v>1</v>
      </c>
      <c r="H40">
        <v>2</v>
      </c>
      <c r="I40">
        <v>2</v>
      </c>
      <c r="J40">
        <v>2</v>
      </c>
      <c r="K40">
        <v>2</v>
      </c>
      <c r="L40">
        <v>2</v>
      </c>
      <c r="M40">
        <v>2</v>
      </c>
      <c r="N40">
        <v>2</v>
      </c>
      <c r="O40">
        <v>2</v>
      </c>
      <c r="P40">
        <v>2</v>
      </c>
      <c r="Q40">
        <v>2</v>
      </c>
      <c r="R40">
        <v>2</v>
      </c>
      <c r="S40">
        <v>2</v>
      </c>
      <c r="T40">
        <v>2</v>
      </c>
      <c r="U40">
        <v>2</v>
      </c>
      <c r="V40">
        <v>2</v>
      </c>
      <c r="W40">
        <v>2</v>
      </c>
      <c r="X40">
        <v>2</v>
      </c>
      <c r="Y40">
        <v>2</v>
      </c>
      <c r="Z40">
        <v>2</v>
      </c>
      <c r="AA40">
        <v>2</v>
      </c>
      <c r="AB40">
        <v>2</v>
      </c>
      <c r="AC40">
        <v>2</v>
      </c>
      <c r="AD40">
        <v>2</v>
      </c>
      <c r="AE40">
        <v>2</v>
      </c>
      <c r="AF40">
        <v>2</v>
      </c>
      <c r="AG40">
        <v>2</v>
      </c>
      <c r="AH40">
        <v>2</v>
      </c>
      <c r="AI40">
        <v>2</v>
      </c>
    </row>
    <row r="41" spans="1:35">
      <c r="A41" t="s">
        <v>72</v>
      </c>
      <c r="B41" t="s">
        <v>6930</v>
      </c>
      <c r="C41">
        <v>2</v>
      </c>
      <c r="D41">
        <v>2</v>
      </c>
      <c r="E41">
        <v>2</v>
      </c>
      <c r="F41">
        <v>2</v>
      </c>
      <c r="G41">
        <v>2</v>
      </c>
      <c r="H41">
        <v>2</v>
      </c>
      <c r="I41">
        <v>2</v>
      </c>
      <c r="J41">
        <v>2</v>
      </c>
      <c r="K41">
        <v>2</v>
      </c>
      <c r="L41">
        <v>2</v>
      </c>
      <c r="M41">
        <v>2</v>
      </c>
      <c r="N41">
        <v>2</v>
      </c>
      <c r="O41">
        <v>2</v>
      </c>
      <c r="P41">
        <v>1</v>
      </c>
      <c r="Q41">
        <v>1</v>
      </c>
      <c r="R41">
        <v>1</v>
      </c>
      <c r="S41">
        <v>1</v>
      </c>
      <c r="T41">
        <v>1</v>
      </c>
      <c r="U41">
        <v>1</v>
      </c>
      <c r="V41">
        <v>1</v>
      </c>
      <c r="W41">
        <v>1</v>
      </c>
      <c r="X41">
        <v>1</v>
      </c>
      <c r="Y41">
        <v>1</v>
      </c>
      <c r="Z41">
        <v>1</v>
      </c>
      <c r="AA41">
        <v>1</v>
      </c>
      <c r="AB41">
        <v>1</v>
      </c>
      <c r="AC41">
        <v>1</v>
      </c>
      <c r="AD41">
        <v>1</v>
      </c>
      <c r="AE41">
        <v>1</v>
      </c>
      <c r="AF41">
        <v>1</v>
      </c>
      <c r="AG41">
        <v>1</v>
      </c>
      <c r="AH41">
        <v>1</v>
      </c>
      <c r="AI41">
        <v>1</v>
      </c>
    </row>
    <row r="42" spans="1:35">
      <c r="A42" t="s">
        <v>72</v>
      </c>
      <c r="B42" t="s">
        <v>6933</v>
      </c>
      <c r="C42">
        <v>1</v>
      </c>
      <c r="D42">
        <v>1</v>
      </c>
      <c r="E42">
        <v>1</v>
      </c>
      <c r="F42">
        <v>1</v>
      </c>
      <c r="G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row>
    <row r="43" spans="1:35">
      <c r="A43" t="s">
        <v>72</v>
      </c>
      <c r="B43" t="s">
        <v>6934</v>
      </c>
      <c r="C43">
        <v>2</v>
      </c>
      <c r="D43">
        <v>2</v>
      </c>
      <c r="E43">
        <v>2</v>
      </c>
      <c r="F43">
        <v>1</v>
      </c>
      <c r="G43">
        <v>1</v>
      </c>
      <c r="H43">
        <v>2</v>
      </c>
      <c r="I43">
        <v>2</v>
      </c>
      <c r="J43">
        <v>2</v>
      </c>
      <c r="K43">
        <v>2</v>
      </c>
      <c r="L43">
        <v>2</v>
      </c>
      <c r="M43">
        <v>2</v>
      </c>
      <c r="N43">
        <v>2</v>
      </c>
      <c r="O43">
        <v>2</v>
      </c>
      <c r="P43">
        <v>1</v>
      </c>
      <c r="Q43">
        <v>1</v>
      </c>
      <c r="R43">
        <v>2</v>
      </c>
      <c r="S43">
        <v>2</v>
      </c>
      <c r="T43">
        <v>2</v>
      </c>
      <c r="U43">
        <v>2</v>
      </c>
      <c r="V43">
        <v>1</v>
      </c>
      <c r="W43">
        <v>1</v>
      </c>
      <c r="X43">
        <v>1</v>
      </c>
      <c r="Y43">
        <v>1</v>
      </c>
      <c r="Z43">
        <v>1</v>
      </c>
      <c r="AA43">
        <v>1</v>
      </c>
      <c r="AB43">
        <v>1</v>
      </c>
      <c r="AC43">
        <v>1</v>
      </c>
      <c r="AD43">
        <v>1</v>
      </c>
      <c r="AE43">
        <v>1</v>
      </c>
      <c r="AF43">
        <v>1</v>
      </c>
      <c r="AG43">
        <v>1</v>
      </c>
      <c r="AH43">
        <v>1</v>
      </c>
      <c r="AI43">
        <v>1</v>
      </c>
    </row>
    <row r="44" spans="1:35">
      <c r="A44" t="s">
        <v>74</v>
      </c>
      <c r="B44" t="s">
        <v>6930</v>
      </c>
      <c r="C44">
        <v>1</v>
      </c>
      <c r="D44">
        <v>1</v>
      </c>
      <c r="E44">
        <v>1</v>
      </c>
      <c r="F44">
        <v>1</v>
      </c>
      <c r="G44">
        <v>1</v>
      </c>
      <c r="H44">
        <v>1</v>
      </c>
      <c r="I44">
        <v>1</v>
      </c>
      <c r="J44">
        <v>2</v>
      </c>
      <c r="K44">
        <v>2</v>
      </c>
      <c r="L44">
        <v>2</v>
      </c>
      <c r="M44">
        <v>2</v>
      </c>
      <c r="N44">
        <v>2</v>
      </c>
      <c r="O44">
        <v>2</v>
      </c>
      <c r="P44">
        <v>2</v>
      </c>
      <c r="Q44">
        <v>2</v>
      </c>
      <c r="R44">
        <v>2</v>
      </c>
      <c r="S44">
        <v>2</v>
      </c>
      <c r="T44">
        <v>2</v>
      </c>
      <c r="U44">
        <v>2</v>
      </c>
      <c r="V44">
        <v>1</v>
      </c>
      <c r="W44">
        <v>1</v>
      </c>
      <c r="X44">
        <v>1</v>
      </c>
      <c r="Y44">
        <v>1</v>
      </c>
      <c r="Z44">
        <v>1</v>
      </c>
      <c r="AA44">
        <v>1</v>
      </c>
      <c r="AB44">
        <v>1</v>
      </c>
      <c r="AC44">
        <v>1</v>
      </c>
      <c r="AD44">
        <v>1</v>
      </c>
      <c r="AE44">
        <v>1</v>
      </c>
      <c r="AF44">
        <v>1</v>
      </c>
      <c r="AG44">
        <v>1</v>
      </c>
      <c r="AH44">
        <v>1</v>
      </c>
      <c r="AI44">
        <v>1</v>
      </c>
    </row>
    <row r="45" spans="1:35">
      <c r="A45" t="s">
        <v>74</v>
      </c>
      <c r="B45" t="s">
        <v>6933</v>
      </c>
      <c r="C45">
        <v>2</v>
      </c>
      <c r="D45">
        <v>2</v>
      </c>
      <c r="E45">
        <v>2</v>
      </c>
      <c r="F45">
        <v>2</v>
      </c>
      <c r="G45">
        <v>2</v>
      </c>
      <c r="H45">
        <v>1</v>
      </c>
      <c r="I45">
        <v>1</v>
      </c>
      <c r="J45">
        <v>1</v>
      </c>
      <c r="K45">
        <v>1</v>
      </c>
      <c r="L45">
        <v>1</v>
      </c>
      <c r="M45">
        <v>1</v>
      </c>
      <c r="N45">
        <v>1</v>
      </c>
      <c r="O45">
        <v>1</v>
      </c>
      <c r="P45">
        <v>0</v>
      </c>
      <c r="Q45">
        <v>0</v>
      </c>
      <c r="R45">
        <v>2</v>
      </c>
      <c r="S45">
        <v>2</v>
      </c>
      <c r="T45">
        <v>2</v>
      </c>
      <c r="U45">
        <v>2</v>
      </c>
      <c r="V45">
        <v>2</v>
      </c>
      <c r="W45">
        <v>2</v>
      </c>
      <c r="X45">
        <v>2</v>
      </c>
      <c r="Y45">
        <v>2</v>
      </c>
      <c r="Z45">
        <v>2</v>
      </c>
      <c r="AA45">
        <v>2</v>
      </c>
      <c r="AB45">
        <v>1</v>
      </c>
      <c r="AC45">
        <v>1</v>
      </c>
      <c r="AD45">
        <v>1</v>
      </c>
      <c r="AE45">
        <v>1</v>
      </c>
      <c r="AF45">
        <v>1</v>
      </c>
      <c r="AG45">
        <v>1</v>
      </c>
      <c r="AH45">
        <v>1</v>
      </c>
      <c r="AI45">
        <v>1</v>
      </c>
    </row>
    <row r="46" spans="1:35">
      <c r="A46" t="s">
        <v>74</v>
      </c>
      <c r="B46" t="s">
        <v>6934</v>
      </c>
      <c r="C46">
        <v>2</v>
      </c>
      <c r="D46">
        <v>1</v>
      </c>
      <c r="E46">
        <v>1</v>
      </c>
      <c r="F46">
        <v>1</v>
      </c>
      <c r="G46">
        <v>1</v>
      </c>
      <c r="H46">
        <v>1</v>
      </c>
      <c r="I46">
        <v>1</v>
      </c>
      <c r="J46">
        <v>1</v>
      </c>
      <c r="K46">
        <v>1</v>
      </c>
      <c r="L46">
        <v>1</v>
      </c>
      <c r="M46">
        <v>1</v>
      </c>
      <c r="N46">
        <v>1</v>
      </c>
      <c r="O46">
        <v>1</v>
      </c>
      <c r="P46">
        <v>1</v>
      </c>
      <c r="Q46">
        <v>1</v>
      </c>
      <c r="R46">
        <v>2</v>
      </c>
      <c r="S46">
        <v>2</v>
      </c>
      <c r="T46">
        <v>2</v>
      </c>
      <c r="U46">
        <v>2</v>
      </c>
      <c r="V46">
        <v>1</v>
      </c>
      <c r="W46">
        <v>1</v>
      </c>
      <c r="X46">
        <v>1</v>
      </c>
      <c r="Y46">
        <v>1</v>
      </c>
      <c r="Z46">
        <v>1</v>
      </c>
      <c r="AA46">
        <v>1</v>
      </c>
      <c r="AB46">
        <v>1</v>
      </c>
      <c r="AC46">
        <v>1</v>
      </c>
      <c r="AD46">
        <v>1</v>
      </c>
      <c r="AE46">
        <v>1</v>
      </c>
      <c r="AF46">
        <v>1</v>
      </c>
      <c r="AG46">
        <v>1</v>
      </c>
      <c r="AH46">
        <v>1</v>
      </c>
      <c r="AI46">
        <v>1</v>
      </c>
    </row>
    <row r="47" spans="1:35">
      <c r="A47" t="s">
        <v>75</v>
      </c>
      <c r="B47" t="s">
        <v>6930</v>
      </c>
      <c r="C47">
        <v>2</v>
      </c>
      <c r="D47">
        <v>2</v>
      </c>
      <c r="E47">
        <v>2</v>
      </c>
      <c r="F47">
        <v>1</v>
      </c>
      <c r="G47">
        <v>1</v>
      </c>
      <c r="H47">
        <v>1</v>
      </c>
      <c r="I47">
        <v>1</v>
      </c>
      <c r="J47">
        <v>1</v>
      </c>
      <c r="K47">
        <v>1</v>
      </c>
      <c r="L47">
        <v>1</v>
      </c>
      <c r="M47">
        <v>1</v>
      </c>
      <c r="N47">
        <v>2</v>
      </c>
      <c r="O47">
        <v>2</v>
      </c>
      <c r="P47">
        <v>2</v>
      </c>
      <c r="Q47">
        <v>2</v>
      </c>
      <c r="R47">
        <v>2</v>
      </c>
      <c r="S47">
        <v>2</v>
      </c>
      <c r="T47">
        <v>2</v>
      </c>
      <c r="U47">
        <v>2</v>
      </c>
      <c r="V47">
        <v>1</v>
      </c>
      <c r="W47">
        <v>1</v>
      </c>
      <c r="X47">
        <v>1</v>
      </c>
      <c r="Y47">
        <v>1</v>
      </c>
      <c r="Z47">
        <v>1</v>
      </c>
      <c r="AA47">
        <v>1</v>
      </c>
      <c r="AB47">
        <v>1</v>
      </c>
      <c r="AC47">
        <v>1</v>
      </c>
      <c r="AD47">
        <v>2</v>
      </c>
      <c r="AE47">
        <v>2</v>
      </c>
      <c r="AF47">
        <v>2</v>
      </c>
      <c r="AG47">
        <v>2</v>
      </c>
      <c r="AH47">
        <v>2</v>
      </c>
      <c r="AI47">
        <v>2</v>
      </c>
    </row>
    <row r="48" spans="1:35">
      <c r="A48" t="s">
        <v>75</v>
      </c>
      <c r="B48" t="s">
        <v>6933</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row>
    <row r="49" spans="1:35">
      <c r="A49" t="s">
        <v>75</v>
      </c>
      <c r="B49" t="s">
        <v>6934</v>
      </c>
      <c r="C49">
        <v>2</v>
      </c>
      <c r="D49">
        <v>1</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row>
    <row r="50" spans="1:35">
      <c r="A50" t="s">
        <v>76</v>
      </c>
      <c r="B50" t="s">
        <v>6930</v>
      </c>
      <c r="C50">
        <v>2</v>
      </c>
      <c r="D50">
        <v>2</v>
      </c>
      <c r="E50">
        <v>2</v>
      </c>
      <c r="F50">
        <v>2</v>
      </c>
      <c r="G50">
        <v>2</v>
      </c>
      <c r="H50">
        <v>2</v>
      </c>
      <c r="I50">
        <v>2</v>
      </c>
      <c r="J50">
        <v>2</v>
      </c>
      <c r="K50">
        <v>2</v>
      </c>
      <c r="L50">
        <v>2</v>
      </c>
      <c r="M50">
        <v>2</v>
      </c>
      <c r="N50">
        <v>2</v>
      </c>
      <c r="O50">
        <v>1</v>
      </c>
      <c r="P50">
        <v>1</v>
      </c>
      <c r="Q50">
        <v>1</v>
      </c>
      <c r="R50">
        <v>1</v>
      </c>
      <c r="S50">
        <v>2</v>
      </c>
      <c r="T50">
        <v>2</v>
      </c>
      <c r="U50">
        <v>2</v>
      </c>
      <c r="V50">
        <v>2</v>
      </c>
      <c r="W50">
        <v>2</v>
      </c>
      <c r="X50">
        <v>2</v>
      </c>
      <c r="Y50">
        <v>2</v>
      </c>
      <c r="Z50">
        <v>2</v>
      </c>
      <c r="AA50">
        <v>1</v>
      </c>
      <c r="AB50">
        <v>1</v>
      </c>
      <c r="AC50">
        <v>1</v>
      </c>
      <c r="AD50">
        <v>1</v>
      </c>
      <c r="AE50">
        <v>2</v>
      </c>
      <c r="AF50">
        <v>2</v>
      </c>
      <c r="AG50">
        <v>2</v>
      </c>
      <c r="AH50">
        <v>2</v>
      </c>
      <c r="AI50">
        <v>2</v>
      </c>
    </row>
    <row r="51" spans="1:35">
      <c r="A51" t="s">
        <v>76</v>
      </c>
      <c r="B51" t="s">
        <v>6933</v>
      </c>
      <c r="C51">
        <v>2</v>
      </c>
      <c r="D51">
        <v>2</v>
      </c>
      <c r="E51">
        <v>2</v>
      </c>
      <c r="F51">
        <v>2</v>
      </c>
      <c r="G51">
        <v>2</v>
      </c>
      <c r="H51">
        <v>2</v>
      </c>
      <c r="I51">
        <v>2</v>
      </c>
      <c r="J51">
        <v>2</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row>
    <row r="52" spans="1:35">
      <c r="A52" t="s">
        <v>76</v>
      </c>
      <c r="B52" t="s">
        <v>6934</v>
      </c>
      <c r="C52">
        <v>2</v>
      </c>
      <c r="D52">
        <v>2</v>
      </c>
      <c r="E52">
        <v>2</v>
      </c>
      <c r="F52">
        <v>2</v>
      </c>
      <c r="G52">
        <v>2</v>
      </c>
      <c r="H52">
        <v>2</v>
      </c>
      <c r="I52">
        <v>2</v>
      </c>
      <c r="J52">
        <v>2</v>
      </c>
      <c r="K52">
        <v>2</v>
      </c>
      <c r="L52">
        <v>2</v>
      </c>
      <c r="M52">
        <v>2</v>
      </c>
      <c r="N52">
        <v>2</v>
      </c>
      <c r="O52">
        <v>2</v>
      </c>
      <c r="P52">
        <v>2</v>
      </c>
      <c r="Q52">
        <v>2</v>
      </c>
      <c r="R52">
        <v>2</v>
      </c>
      <c r="S52">
        <v>2</v>
      </c>
      <c r="T52">
        <v>2</v>
      </c>
      <c r="U52">
        <v>2</v>
      </c>
      <c r="V52">
        <v>2</v>
      </c>
      <c r="W52">
        <v>2</v>
      </c>
      <c r="X52">
        <v>2</v>
      </c>
      <c r="Y52">
        <v>2</v>
      </c>
      <c r="Z52">
        <v>2</v>
      </c>
      <c r="AA52">
        <v>2</v>
      </c>
      <c r="AB52">
        <v>1</v>
      </c>
      <c r="AC52">
        <v>1</v>
      </c>
      <c r="AD52">
        <v>1</v>
      </c>
      <c r="AE52">
        <v>1</v>
      </c>
      <c r="AF52">
        <v>1</v>
      </c>
      <c r="AG52">
        <v>1</v>
      </c>
      <c r="AH52">
        <v>1</v>
      </c>
      <c r="AI52">
        <v>1</v>
      </c>
    </row>
    <row r="53" spans="1:35">
      <c r="A53" t="s">
        <v>79</v>
      </c>
      <c r="B53" t="s">
        <v>6930</v>
      </c>
      <c r="C53">
        <v>2</v>
      </c>
      <c r="D53">
        <v>2</v>
      </c>
      <c r="E53">
        <v>2</v>
      </c>
      <c r="F53">
        <v>2</v>
      </c>
      <c r="G53">
        <v>1</v>
      </c>
      <c r="H53">
        <v>1</v>
      </c>
      <c r="I53">
        <v>1</v>
      </c>
      <c r="J53">
        <v>1</v>
      </c>
      <c r="K53">
        <v>1</v>
      </c>
      <c r="L53">
        <v>1</v>
      </c>
      <c r="M53">
        <v>1</v>
      </c>
      <c r="N53">
        <v>1</v>
      </c>
      <c r="O53">
        <v>2</v>
      </c>
      <c r="P53">
        <v>2</v>
      </c>
      <c r="Q53">
        <v>2</v>
      </c>
      <c r="R53">
        <v>2</v>
      </c>
      <c r="S53">
        <v>1</v>
      </c>
      <c r="T53">
        <v>1</v>
      </c>
      <c r="U53">
        <v>1</v>
      </c>
      <c r="V53">
        <v>1</v>
      </c>
      <c r="W53">
        <v>1</v>
      </c>
      <c r="X53">
        <v>1</v>
      </c>
      <c r="Y53">
        <v>1</v>
      </c>
      <c r="Z53">
        <v>1</v>
      </c>
      <c r="AA53">
        <v>2</v>
      </c>
      <c r="AB53">
        <v>2</v>
      </c>
      <c r="AC53">
        <v>2</v>
      </c>
      <c r="AD53">
        <v>2</v>
      </c>
      <c r="AE53">
        <v>2</v>
      </c>
      <c r="AF53">
        <v>2</v>
      </c>
      <c r="AG53">
        <v>2</v>
      </c>
      <c r="AH53">
        <v>2</v>
      </c>
      <c r="AI53">
        <v>1</v>
      </c>
    </row>
    <row r="54" spans="1:35">
      <c r="A54" t="s">
        <v>79</v>
      </c>
      <c r="B54" t="s">
        <v>6933</v>
      </c>
      <c r="C54">
        <v>2</v>
      </c>
      <c r="D54">
        <v>2</v>
      </c>
      <c r="E54">
        <v>2</v>
      </c>
      <c r="F54">
        <v>2</v>
      </c>
      <c r="G54">
        <v>2</v>
      </c>
      <c r="H54">
        <v>2</v>
      </c>
      <c r="I54">
        <v>2</v>
      </c>
      <c r="J54">
        <v>2</v>
      </c>
      <c r="K54">
        <v>2</v>
      </c>
      <c r="L54">
        <v>2</v>
      </c>
      <c r="M54">
        <v>2</v>
      </c>
      <c r="N54">
        <v>2</v>
      </c>
      <c r="O54">
        <v>2</v>
      </c>
      <c r="P54">
        <v>2</v>
      </c>
      <c r="Q54">
        <v>2</v>
      </c>
      <c r="R54">
        <v>2</v>
      </c>
      <c r="S54">
        <v>2</v>
      </c>
      <c r="T54">
        <v>2</v>
      </c>
      <c r="U54">
        <v>2</v>
      </c>
      <c r="V54">
        <v>1</v>
      </c>
      <c r="W54">
        <v>1</v>
      </c>
      <c r="X54">
        <v>1</v>
      </c>
      <c r="Y54">
        <v>1</v>
      </c>
      <c r="Z54">
        <v>1</v>
      </c>
      <c r="AA54">
        <v>1</v>
      </c>
      <c r="AB54">
        <v>1</v>
      </c>
      <c r="AC54">
        <v>1</v>
      </c>
      <c r="AD54">
        <v>1</v>
      </c>
      <c r="AE54">
        <v>1</v>
      </c>
      <c r="AF54">
        <v>1</v>
      </c>
      <c r="AG54">
        <v>1</v>
      </c>
      <c r="AH54">
        <v>1</v>
      </c>
      <c r="AI54">
        <v>1</v>
      </c>
    </row>
    <row r="55" spans="1:35">
      <c r="A55" t="s">
        <v>79</v>
      </c>
      <c r="B55" t="s">
        <v>6934</v>
      </c>
      <c r="C55">
        <v>2</v>
      </c>
      <c r="D55">
        <v>2</v>
      </c>
      <c r="E55">
        <v>2</v>
      </c>
      <c r="F55">
        <v>2</v>
      </c>
      <c r="G55">
        <v>2</v>
      </c>
      <c r="H55">
        <v>2</v>
      </c>
      <c r="I55">
        <v>2</v>
      </c>
      <c r="J55">
        <v>2</v>
      </c>
      <c r="K55">
        <v>2</v>
      </c>
      <c r="L55">
        <v>2</v>
      </c>
      <c r="M55">
        <v>2</v>
      </c>
      <c r="N55">
        <v>2</v>
      </c>
      <c r="O55">
        <v>2</v>
      </c>
      <c r="P55">
        <v>2</v>
      </c>
      <c r="Q55">
        <v>2</v>
      </c>
      <c r="R55">
        <v>2</v>
      </c>
      <c r="S55">
        <v>2</v>
      </c>
      <c r="T55">
        <v>2</v>
      </c>
      <c r="U55">
        <v>2</v>
      </c>
      <c r="V55">
        <v>1</v>
      </c>
      <c r="W55">
        <v>1</v>
      </c>
      <c r="X55">
        <v>1</v>
      </c>
      <c r="Y55">
        <v>1</v>
      </c>
      <c r="Z55">
        <v>1</v>
      </c>
      <c r="AA55">
        <v>1</v>
      </c>
      <c r="AB55">
        <v>1</v>
      </c>
      <c r="AC55">
        <v>1</v>
      </c>
      <c r="AD55">
        <v>1</v>
      </c>
      <c r="AE55">
        <v>1</v>
      </c>
      <c r="AF55">
        <v>1</v>
      </c>
      <c r="AG55">
        <v>1</v>
      </c>
      <c r="AH55">
        <v>1</v>
      </c>
      <c r="AI55">
        <v>1</v>
      </c>
    </row>
    <row r="56" spans="1:35">
      <c r="A56" t="s">
        <v>80</v>
      </c>
      <c r="B56" t="s">
        <v>6930</v>
      </c>
      <c r="C56">
        <v>1</v>
      </c>
      <c r="D56">
        <v>1</v>
      </c>
      <c r="E56">
        <v>1</v>
      </c>
      <c r="F56">
        <v>0</v>
      </c>
      <c r="G56">
        <v>0</v>
      </c>
      <c r="H56">
        <v>0</v>
      </c>
      <c r="I56">
        <v>0</v>
      </c>
      <c r="J56">
        <v>0</v>
      </c>
      <c r="K56">
        <v>0</v>
      </c>
      <c r="L56">
        <v>0</v>
      </c>
      <c r="M56">
        <v>0</v>
      </c>
      <c r="N56">
        <v>2</v>
      </c>
      <c r="O56">
        <v>2</v>
      </c>
      <c r="P56">
        <v>2</v>
      </c>
      <c r="Q56">
        <v>2</v>
      </c>
      <c r="R56">
        <v>2</v>
      </c>
      <c r="S56">
        <v>2</v>
      </c>
      <c r="T56">
        <v>2</v>
      </c>
      <c r="U56">
        <v>2</v>
      </c>
      <c r="V56">
        <v>1</v>
      </c>
      <c r="W56">
        <v>1</v>
      </c>
      <c r="X56">
        <v>1</v>
      </c>
      <c r="Y56">
        <v>1</v>
      </c>
      <c r="Z56">
        <v>1</v>
      </c>
      <c r="AA56">
        <v>1</v>
      </c>
      <c r="AB56">
        <v>1</v>
      </c>
      <c r="AC56">
        <v>1</v>
      </c>
      <c r="AD56">
        <v>2</v>
      </c>
      <c r="AE56">
        <v>2</v>
      </c>
      <c r="AF56">
        <v>2</v>
      </c>
      <c r="AG56">
        <v>2</v>
      </c>
      <c r="AH56">
        <v>2</v>
      </c>
      <c r="AI56">
        <v>2</v>
      </c>
    </row>
    <row r="57" spans="1:35">
      <c r="A57" t="s">
        <v>80</v>
      </c>
      <c r="B57" t="s">
        <v>6933</v>
      </c>
      <c r="C57">
        <v>2</v>
      </c>
      <c r="D57">
        <v>2</v>
      </c>
      <c r="E57">
        <v>2</v>
      </c>
      <c r="F57">
        <v>1</v>
      </c>
      <c r="G57">
        <v>1</v>
      </c>
      <c r="H57">
        <v>2</v>
      </c>
      <c r="I57">
        <v>2</v>
      </c>
      <c r="J57">
        <v>2</v>
      </c>
      <c r="K57">
        <v>2</v>
      </c>
      <c r="L57">
        <v>0</v>
      </c>
      <c r="M57">
        <v>0</v>
      </c>
      <c r="N57">
        <v>2</v>
      </c>
      <c r="O57">
        <v>2</v>
      </c>
      <c r="P57">
        <v>2</v>
      </c>
      <c r="Q57">
        <v>2</v>
      </c>
      <c r="R57">
        <v>2</v>
      </c>
      <c r="S57">
        <v>2</v>
      </c>
      <c r="T57">
        <v>2</v>
      </c>
      <c r="U57">
        <v>2</v>
      </c>
      <c r="V57">
        <v>1</v>
      </c>
      <c r="W57">
        <v>1</v>
      </c>
      <c r="X57">
        <v>2</v>
      </c>
      <c r="Y57">
        <v>2</v>
      </c>
      <c r="Z57">
        <v>1</v>
      </c>
      <c r="AA57">
        <v>1</v>
      </c>
      <c r="AB57">
        <v>1</v>
      </c>
      <c r="AC57">
        <v>1</v>
      </c>
      <c r="AD57">
        <v>2</v>
      </c>
      <c r="AE57">
        <v>2</v>
      </c>
      <c r="AF57">
        <v>2</v>
      </c>
      <c r="AG57">
        <v>2</v>
      </c>
      <c r="AH57">
        <v>2</v>
      </c>
      <c r="AI57">
        <v>2</v>
      </c>
    </row>
    <row r="58" spans="1:35">
      <c r="A58" t="s">
        <v>80</v>
      </c>
      <c r="B58" t="s">
        <v>6934</v>
      </c>
      <c r="C58">
        <v>2</v>
      </c>
      <c r="D58">
        <v>2</v>
      </c>
      <c r="E58">
        <v>2</v>
      </c>
      <c r="F58">
        <v>2</v>
      </c>
      <c r="G58">
        <v>2</v>
      </c>
      <c r="H58">
        <v>2</v>
      </c>
      <c r="I58">
        <v>2</v>
      </c>
      <c r="J58">
        <v>2</v>
      </c>
      <c r="K58">
        <v>2</v>
      </c>
      <c r="L58">
        <v>2</v>
      </c>
      <c r="M58">
        <v>2</v>
      </c>
      <c r="N58">
        <v>2</v>
      </c>
      <c r="O58">
        <v>2</v>
      </c>
      <c r="P58">
        <v>2</v>
      </c>
      <c r="Q58">
        <v>2</v>
      </c>
      <c r="R58">
        <v>2</v>
      </c>
      <c r="S58">
        <v>2</v>
      </c>
      <c r="T58">
        <v>2</v>
      </c>
      <c r="U58">
        <v>2</v>
      </c>
      <c r="V58">
        <v>1</v>
      </c>
      <c r="W58">
        <v>1</v>
      </c>
      <c r="X58">
        <v>2</v>
      </c>
      <c r="Y58">
        <v>2</v>
      </c>
      <c r="Z58">
        <v>2</v>
      </c>
      <c r="AA58">
        <v>2</v>
      </c>
      <c r="AB58">
        <v>2</v>
      </c>
      <c r="AC58">
        <v>2</v>
      </c>
      <c r="AD58">
        <v>2</v>
      </c>
      <c r="AE58">
        <v>2</v>
      </c>
      <c r="AF58">
        <v>2</v>
      </c>
      <c r="AG58">
        <v>2</v>
      </c>
      <c r="AH58">
        <v>2</v>
      </c>
      <c r="AI58">
        <v>2</v>
      </c>
    </row>
    <row r="59" spans="1:35">
      <c r="A59" t="s">
        <v>81</v>
      </c>
      <c r="B59" t="s">
        <v>6930</v>
      </c>
      <c r="C59">
        <v>2</v>
      </c>
      <c r="D59">
        <v>2</v>
      </c>
      <c r="E59">
        <v>2</v>
      </c>
      <c r="F59">
        <v>2</v>
      </c>
      <c r="G59">
        <v>2</v>
      </c>
      <c r="H59">
        <v>2</v>
      </c>
      <c r="I59">
        <v>2</v>
      </c>
      <c r="J59">
        <v>2</v>
      </c>
      <c r="K59">
        <v>2</v>
      </c>
      <c r="L59">
        <v>2</v>
      </c>
      <c r="M59">
        <v>2</v>
      </c>
      <c r="N59">
        <v>1</v>
      </c>
      <c r="O59">
        <v>1</v>
      </c>
      <c r="P59">
        <v>1</v>
      </c>
      <c r="Q59">
        <v>1</v>
      </c>
      <c r="R59">
        <v>2</v>
      </c>
      <c r="S59">
        <v>2</v>
      </c>
      <c r="T59">
        <v>2</v>
      </c>
      <c r="U59">
        <v>2</v>
      </c>
      <c r="V59">
        <v>2</v>
      </c>
      <c r="W59">
        <v>2</v>
      </c>
      <c r="X59">
        <v>2</v>
      </c>
      <c r="Y59">
        <v>2</v>
      </c>
      <c r="Z59">
        <v>1</v>
      </c>
      <c r="AA59">
        <v>1</v>
      </c>
      <c r="AB59">
        <v>1</v>
      </c>
      <c r="AC59">
        <v>1</v>
      </c>
      <c r="AD59">
        <v>1</v>
      </c>
      <c r="AE59">
        <v>1</v>
      </c>
      <c r="AF59">
        <v>1</v>
      </c>
      <c r="AG59">
        <v>1</v>
      </c>
      <c r="AH59">
        <v>2</v>
      </c>
      <c r="AI59">
        <v>2</v>
      </c>
    </row>
    <row r="60" spans="1:35">
      <c r="A60" t="s">
        <v>81</v>
      </c>
      <c r="B60" t="s">
        <v>6933</v>
      </c>
      <c r="C60">
        <v>2</v>
      </c>
      <c r="D60">
        <v>2</v>
      </c>
      <c r="E60">
        <v>2</v>
      </c>
      <c r="F60">
        <v>2</v>
      </c>
      <c r="G60">
        <v>2</v>
      </c>
      <c r="H60">
        <v>2</v>
      </c>
      <c r="I60">
        <v>2</v>
      </c>
      <c r="J60">
        <v>2</v>
      </c>
      <c r="K60">
        <v>2</v>
      </c>
      <c r="L60">
        <v>2</v>
      </c>
      <c r="M60">
        <v>2</v>
      </c>
      <c r="N60">
        <v>2</v>
      </c>
      <c r="O60">
        <v>2</v>
      </c>
      <c r="P60">
        <v>2</v>
      </c>
      <c r="Q60">
        <v>2</v>
      </c>
      <c r="R60">
        <v>2</v>
      </c>
      <c r="S60">
        <v>2</v>
      </c>
      <c r="T60">
        <v>2</v>
      </c>
      <c r="U60">
        <v>2</v>
      </c>
      <c r="V60">
        <v>2</v>
      </c>
      <c r="W60">
        <v>2</v>
      </c>
      <c r="X60">
        <v>2</v>
      </c>
      <c r="Y60">
        <v>2</v>
      </c>
      <c r="Z60">
        <v>2</v>
      </c>
      <c r="AA60">
        <v>2</v>
      </c>
      <c r="AB60">
        <v>2</v>
      </c>
      <c r="AC60">
        <v>2</v>
      </c>
      <c r="AD60">
        <v>2</v>
      </c>
      <c r="AE60">
        <v>2</v>
      </c>
      <c r="AF60">
        <v>2</v>
      </c>
      <c r="AG60">
        <v>2</v>
      </c>
      <c r="AH60">
        <v>2</v>
      </c>
      <c r="AI60">
        <v>2</v>
      </c>
    </row>
    <row r="61" spans="1:35">
      <c r="A61" t="s">
        <v>81</v>
      </c>
      <c r="B61" t="s">
        <v>6934</v>
      </c>
      <c r="C61">
        <v>2</v>
      </c>
      <c r="D61">
        <v>2</v>
      </c>
      <c r="E61">
        <v>2</v>
      </c>
      <c r="F61">
        <v>2</v>
      </c>
      <c r="G61">
        <v>2</v>
      </c>
      <c r="H61">
        <v>2</v>
      </c>
      <c r="I61">
        <v>2</v>
      </c>
      <c r="J61">
        <v>2</v>
      </c>
      <c r="K61">
        <v>2</v>
      </c>
      <c r="L61">
        <v>2</v>
      </c>
      <c r="M61">
        <v>2</v>
      </c>
      <c r="N61">
        <v>2</v>
      </c>
      <c r="O61">
        <v>2</v>
      </c>
      <c r="P61">
        <v>2</v>
      </c>
      <c r="Q61">
        <v>2</v>
      </c>
      <c r="R61">
        <v>2</v>
      </c>
      <c r="S61">
        <v>2</v>
      </c>
      <c r="T61">
        <v>2</v>
      </c>
      <c r="U61">
        <v>2</v>
      </c>
      <c r="V61">
        <v>2</v>
      </c>
      <c r="W61">
        <v>2</v>
      </c>
      <c r="X61">
        <v>2</v>
      </c>
      <c r="Y61">
        <v>2</v>
      </c>
      <c r="Z61">
        <v>2</v>
      </c>
      <c r="AA61">
        <v>2</v>
      </c>
      <c r="AB61">
        <v>2</v>
      </c>
      <c r="AC61">
        <v>2</v>
      </c>
      <c r="AD61">
        <v>2</v>
      </c>
      <c r="AE61">
        <v>2</v>
      </c>
      <c r="AF61">
        <v>2</v>
      </c>
      <c r="AG61">
        <v>2</v>
      </c>
      <c r="AH61">
        <v>2</v>
      </c>
      <c r="AI61">
        <v>2</v>
      </c>
    </row>
    <row r="62" spans="1:35">
      <c r="A62" t="s">
        <v>86</v>
      </c>
      <c r="B62" t="s">
        <v>6930</v>
      </c>
      <c r="C62">
        <v>1</v>
      </c>
      <c r="D62">
        <v>1</v>
      </c>
      <c r="E62">
        <v>1</v>
      </c>
      <c r="F62">
        <v>1</v>
      </c>
      <c r="G62">
        <v>1</v>
      </c>
      <c r="H62">
        <v>1</v>
      </c>
      <c r="I62">
        <v>1</v>
      </c>
      <c r="J62">
        <v>1</v>
      </c>
      <c r="K62">
        <v>1</v>
      </c>
      <c r="L62">
        <v>1</v>
      </c>
      <c r="M62">
        <v>1</v>
      </c>
      <c r="N62">
        <v>1</v>
      </c>
      <c r="O62">
        <v>1</v>
      </c>
      <c r="P62">
        <v>1</v>
      </c>
      <c r="Q62">
        <v>1</v>
      </c>
      <c r="R62">
        <v>2</v>
      </c>
      <c r="S62">
        <v>2</v>
      </c>
      <c r="T62">
        <v>2</v>
      </c>
      <c r="U62">
        <v>2</v>
      </c>
      <c r="V62">
        <v>2</v>
      </c>
      <c r="W62">
        <v>2</v>
      </c>
      <c r="X62">
        <v>2</v>
      </c>
      <c r="Y62">
        <v>2</v>
      </c>
      <c r="Z62">
        <v>1</v>
      </c>
      <c r="AA62">
        <v>1</v>
      </c>
      <c r="AB62">
        <v>1</v>
      </c>
      <c r="AC62">
        <v>1</v>
      </c>
      <c r="AD62">
        <v>1</v>
      </c>
      <c r="AE62">
        <v>1</v>
      </c>
      <c r="AF62">
        <v>1</v>
      </c>
      <c r="AG62">
        <v>1</v>
      </c>
      <c r="AH62">
        <v>2</v>
      </c>
      <c r="AI62">
        <v>2</v>
      </c>
    </row>
    <row r="63" spans="1:35">
      <c r="A63" t="s">
        <v>86</v>
      </c>
      <c r="B63" t="s">
        <v>6933</v>
      </c>
      <c r="C63">
        <v>2</v>
      </c>
      <c r="D63">
        <v>2</v>
      </c>
      <c r="E63">
        <v>2</v>
      </c>
      <c r="F63">
        <v>2</v>
      </c>
      <c r="G63">
        <v>2</v>
      </c>
      <c r="H63">
        <v>2</v>
      </c>
      <c r="I63">
        <v>2</v>
      </c>
      <c r="J63">
        <v>2</v>
      </c>
      <c r="K63">
        <v>2</v>
      </c>
      <c r="L63">
        <v>2</v>
      </c>
      <c r="M63">
        <v>2</v>
      </c>
      <c r="N63">
        <v>2</v>
      </c>
      <c r="O63">
        <v>2</v>
      </c>
      <c r="P63">
        <v>2</v>
      </c>
      <c r="Q63">
        <v>2</v>
      </c>
      <c r="R63">
        <v>2</v>
      </c>
      <c r="S63">
        <v>2</v>
      </c>
      <c r="T63">
        <v>2</v>
      </c>
      <c r="U63">
        <v>2</v>
      </c>
      <c r="V63">
        <v>2</v>
      </c>
      <c r="W63">
        <v>2</v>
      </c>
      <c r="X63">
        <v>2</v>
      </c>
      <c r="Y63">
        <v>2</v>
      </c>
      <c r="Z63">
        <v>2</v>
      </c>
      <c r="AA63">
        <v>2</v>
      </c>
      <c r="AB63">
        <v>2</v>
      </c>
      <c r="AC63">
        <v>2</v>
      </c>
      <c r="AD63">
        <v>2</v>
      </c>
      <c r="AE63">
        <v>2</v>
      </c>
      <c r="AF63">
        <v>2</v>
      </c>
      <c r="AG63">
        <v>2</v>
      </c>
      <c r="AH63">
        <v>2</v>
      </c>
      <c r="AI63">
        <v>2</v>
      </c>
    </row>
    <row r="64" spans="1:35">
      <c r="A64" t="s">
        <v>86</v>
      </c>
      <c r="B64" t="s">
        <v>6934</v>
      </c>
      <c r="C64">
        <v>2</v>
      </c>
      <c r="D64">
        <v>2</v>
      </c>
      <c r="E64">
        <v>2</v>
      </c>
      <c r="F64">
        <v>2</v>
      </c>
      <c r="G64">
        <v>2</v>
      </c>
      <c r="H64">
        <v>2</v>
      </c>
      <c r="I64">
        <v>2</v>
      </c>
      <c r="J64">
        <v>2</v>
      </c>
      <c r="K64">
        <v>2</v>
      </c>
      <c r="L64">
        <v>2</v>
      </c>
      <c r="M64">
        <v>2</v>
      </c>
      <c r="N64">
        <v>2</v>
      </c>
      <c r="O64">
        <v>2</v>
      </c>
      <c r="P64">
        <v>2</v>
      </c>
      <c r="Q64">
        <v>2</v>
      </c>
      <c r="R64">
        <v>2</v>
      </c>
      <c r="S64">
        <v>2</v>
      </c>
      <c r="T64">
        <v>2</v>
      </c>
      <c r="U64">
        <v>2</v>
      </c>
      <c r="V64">
        <v>2</v>
      </c>
      <c r="W64">
        <v>2</v>
      </c>
      <c r="X64">
        <v>2</v>
      </c>
      <c r="Y64">
        <v>2</v>
      </c>
      <c r="Z64">
        <v>2</v>
      </c>
      <c r="AA64">
        <v>2</v>
      </c>
      <c r="AB64">
        <v>2</v>
      </c>
      <c r="AC64">
        <v>2</v>
      </c>
      <c r="AD64">
        <v>2</v>
      </c>
      <c r="AE64">
        <v>2</v>
      </c>
      <c r="AF64">
        <v>2</v>
      </c>
      <c r="AG64">
        <v>2</v>
      </c>
      <c r="AH64">
        <v>2</v>
      </c>
      <c r="AI64">
        <v>2</v>
      </c>
    </row>
    <row r="65" spans="1:35">
      <c r="A65" t="s">
        <v>87</v>
      </c>
      <c r="B65" t="s">
        <v>6930</v>
      </c>
      <c r="C65">
        <v>1</v>
      </c>
      <c r="D65">
        <v>1</v>
      </c>
      <c r="E65">
        <v>1</v>
      </c>
      <c r="F65">
        <v>1</v>
      </c>
      <c r="G65">
        <v>1</v>
      </c>
      <c r="H65">
        <v>1</v>
      </c>
      <c r="I65">
        <v>1</v>
      </c>
      <c r="J65">
        <v>1</v>
      </c>
      <c r="K65">
        <v>1</v>
      </c>
      <c r="L65">
        <v>1</v>
      </c>
      <c r="M65">
        <v>1</v>
      </c>
      <c r="N65">
        <v>2</v>
      </c>
      <c r="O65">
        <v>2</v>
      </c>
      <c r="P65">
        <v>2</v>
      </c>
      <c r="Q65">
        <v>2</v>
      </c>
      <c r="R65">
        <v>2</v>
      </c>
      <c r="S65">
        <v>2</v>
      </c>
      <c r="T65">
        <v>2</v>
      </c>
      <c r="U65">
        <v>2</v>
      </c>
      <c r="V65">
        <v>1</v>
      </c>
      <c r="W65">
        <v>1</v>
      </c>
      <c r="X65">
        <v>1</v>
      </c>
      <c r="Y65">
        <v>1</v>
      </c>
      <c r="Z65">
        <v>1</v>
      </c>
      <c r="AA65">
        <v>1</v>
      </c>
      <c r="AB65">
        <v>1</v>
      </c>
      <c r="AC65">
        <v>1</v>
      </c>
      <c r="AD65">
        <v>2</v>
      </c>
      <c r="AE65">
        <v>2</v>
      </c>
      <c r="AF65">
        <v>2</v>
      </c>
      <c r="AG65">
        <v>2</v>
      </c>
      <c r="AH65">
        <v>2</v>
      </c>
      <c r="AI65">
        <v>2</v>
      </c>
    </row>
    <row r="66" spans="1:35">
      <c r="A66" t="s">
        <v>87</v>
      </c>
      <c r="B66" t="s">
        <v>6933</v>
      </c>
      <c r="C66">
        <v>1</v>
      </c>
      <c r="D66">
        <v>1</v>
      </c>
      <c r="E66">
        <v>1</v>
      </c>
      <c r="F66">
        <v>1</v>
      </c>
      <c r="G66">
        <v>1</v>
      </c>
      <c r="H66">
        <v>1</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2</v>
      </c>
      <c r="AI66">
        <v>2</v>
      </c>
    </row>
    <row r="67" spans="1:35">
      <c r="A67" t="s">
        <v>87</v>
      </c>
      <c r="B67" t="s">
        <v>6934</v>
      </c>
      <c r="C67">
        <v>2</v>
      </c>
      <c r="D67">
        <v>0</v>
      </c>
      <c r="E67">
        <v>0</v>
      </c>
      <c r="F67">
        <v>1</v>
      </c>
      <c r="G67">
        <v>1</v>
      </c>
      <c r="H67">
        <v>2</v>
      </c>
      <c r="I67">
        <v>2</v>
      </c>
      <c r="J67">
        <v>1</v>
      </c>
      <c r="K67">
        <v>1</v>
      </c>
      <c r="L67">
        <v>1</v>
      </c>
      <c r="M67">
        <v>1</v>
      </c>
      <c r="N67">
        <v>1</v>
      </c>
      <c r="O67">
        <v>1</v>
      </c>
      <c r="P67">
        <v>1</v>
      </c>
      <c r="Q67">
        <v>1</v>
      </c>
      <c r="R67">
        <v>2</v>
      </c>
      <c r="S67">
        <v>2</v>
      </c>
      <c r="T67">
        <v>2</v>
      </c>
      <c r="U67">
        <v>2</v>
      </c>
      <c r="V67">
        <v>1</v>
      </c>
      <c r="W67">
        <v>1</v>
      </c>
      <c r="X67">
        <v>1</v>
      </c>
      <c r="Y67">
        <v>1</v>
      </c>
      <c r="Z67">
        <v>1</v>
      </c>
      <c r="AA67">
        <v>1</v>
      </c>
      <c r="AB67">
        <v>1</v>
      </c>
      <c r="AC67">
        <v>1</v>
      </c>
      <c r="AD67">
        <v>1</v>
      </c>
      <c r="AE67">
        <v>1</v>
      </c>
      <c r="AF67">
        <v>1</v>
      </c>
      <c r="AG67">
        <v>1</v>
      </c>
      <c r="AH67">
        <v>2</v>
      </c>
      <c r="AI67">
        <v>2</v>
      </c>
    </row>
    <row r="68" spans="1:35">
      <c r="A68" t="s">
        <v>89</v>
      </c>
      <c r="B68" t="s">
        <v>6930</v>
      </c>
      <c r="C68">
        <v>1</v>
      </c>
      <c r="D68">
        <v>1</v>
      </c>
      <c r="E68">
        <v>1</v>
      </c>
      <c r="F68">
        <v>1</v>
      </c>
      <c r="G68">
        <v>1</v>
      </c>
      <c r="H68">
        <v>1</v>
      </c>
      <c r="I68">
        <v>1</v>
      </c>
      <c r="J68">
        <v>0</v>
      </c>
      <c r="K68">
        <v>0</v>
      </c>
      <c r="L68">
        <v>0</v>
      </c>
      <c r="M68">
        <v>0</v>
      </c>
      <c r="N68">
        <v>1</v>
      </c>
      <c r="O68">
        <v>1</v>
      </c>
      <c r="P68">
        <v>1</v>
      </c>
      <c r="Q68">
        <v>1</v>
      </c>
      <c r="R68">
        <v>1</v>
      </c>
      <c r="S68">
        <v>1</v>
      </c>
      <c r="T68">
        <v>1</v>
      </c>
      <c r="U68">
        <v>1</v>
      </c>
      <c r="V68">
        <v>2</v>
      </c>
      <c r="W68">
        <v>2</v>
      </c>
      <c r="X68">
        <v>2</v>
      </c>
      <c r="Y68">
        <v>2</v>
      </c>
      <c r="Z68">
        <v>2</v>
      </c>
      <c r="AA68">
        <v>2</v>
      </c>
      <c r="AB68">
        <v>2</v>
      </c>
      <c r="AC68">
        <v>2</v>
      </c>
      <c r="AD68">
        <v>2</v>
      </c>
      <c r="AE68">
        <v>2</v>
      </c>
      <c r="AF68">
        <v>2</v>
      </c>
      <c r="AG68">
        <v>2</v>
      </c>
      <c r="AH68">
        <v>2</v>
      </c>
      <c r="AI68">
        <v>2</v>
      </c>
    </row>
    <row r="69" spans="1:35">
      <c r="A69" t="s">
        <v>89</v>
      </c>
      <c r="B69" t="s">
        <v>6933</v>
      </c>
      <c r="C69">
        <v>2</v>
      </c>
      <c r="D69">
        <v>2</v>
      </c>
      <c r="E69">
        <v>2</v>
      </c>
      <c r="F69">
        <v>2</v>
      </c>
      <c r="G69">
        <v>2</v>
      </c>
      <c r="H69">
        <v>2</v>
      </c>
      <c r="I69">
        <v>2</v>
      </c>
      <c r="J69">
        <v>2</v>
      </c>
      <c r="K69">
        <v>2</v>
      </c>
      <c r="L69">
        <v>2</v>
      </c>
      <c r="M69">
        <v>2</v>
      </c>
      <c r="N69">
        <v>2</v>
      </c>
      <c r="O69">
        <v>2</v>
      </c>
      <c r="P69">
        <v>2</v>
      </c>
      <c r="Q69">
        <v>2</v>
      </c>
      <c r="R69">
        <v>2</v>
      </c>
      <c r="S69">
        <v>2</v>
      </c>
      <c r="T69">
        <v>2</v>
      </c>
      <c r="U69">
        <v>2</v>
      </c>
      <c r="V69">
        <v>1</v>
      </c>
      <c r="W69">
        <v>1</v>
      </c>
      <c r="X69">
        <v>2</v>
      </c>
      <c r="Y69">
        <v>2</v>
      </c>
      <c r="Z69">
        <v>2</v>
      </c>
      <c r="AA69">
        <v>2</v>
      </c>
      <c r="AB69">
        <v>1</v>
      </c>
      <c r="AC69">
        <v>1</v>
      </c>
      <c r="AD69">
        <v>1</v>
      </c>
      <c r="AE69">
        <v>1</v>
      </c>
      <c r="AF69">
        <v>1</v>
      </c>
      <c r="AG69">
        <v>1</v>
      </c>
      <c r="AH69">
        <v>2</v>
      </c>
      <c r="AI69">
        <v>2</v>
      </c>
    </row>
    <row r="70" spans="1:35">
      <c r="A70" t="s">
        <v>89</v>
      </c>
      <c r="B70" t="s">
        <v>6934</v>
      </c>
      <c r="C70">
        <v>2</v>
      </c>
      <c r="D70">
        <v>2</v>
      </c>
      <c r="E70">
        <v>2</v>
      </c>
      <c r="F70">
        <v>2</v>
      </c>
      <c r="G70">
        <v>2</v>
      </c>
      <c r="H70">
        <v>2</v>
      </c>
      <c r="I70">
        <v>2</v>
      </c>
      <c r="J70">
        <v>1</v>
      </c>
      <c r="K70">
        <v>1</v>
      </c>
      <c r="L70">
        <v>1</v>
      </c>
      <c r="M70">
        <v>1</v>
      </c>
      <c r="N70">
        <v>1</v>
      </c>
      <c r="O70">
        <v>1</v>
      </c>
      <c r="P70">
        <v>1</v>
      </c>
      <c r="Q70">
        <v>1</v>
      </c>
      <c r="R70">
        <v>2</v>
      </c>
      <c r="S70">
        <v>2</v>
      </c>
      <c r="T70">
        <v>2</v>
      </c>
      <c r="U70">
        <v>2</v>
      </c>
      <c r="V70">
        <v>1</v>
      </c>
      <c r="W70">
        <v>1</v>
      </c>
      <c r="X70">
        <v>2</v>
      </c>
      <c r="Y70">
        <v>2</v>
      </c>
      <c r="Z70">
        <v>1</v>
      </c>
      <c r="AA70">
        <v>1</v>
      </c>
      <c r="AB70">
        <v>1</v>
      </c>
      <c r="AC70">
        <v>1</v>
      </c>
      <c r="AD70">
        <v>2</v>
      </c>
      <c r="AE70">
        <v>2</v>
      </c>
      <c r="AF70">
        <v>2</v>
      </c>
      <c r="AG70">
        <v>2</v>
      </c>
      <c r="AH70">
        <v>2</v>
      </c>
      <c r="AI70">
        <v>2</v>
      </c>
    </row>
    <row r="71" spans="1:35">
      <c r="A71" t="s">
        <v>90</v>
      </c>
      <c r="B71" t="s">
        <v>6930</v>
      </c>
      <c r="C71">
        <v>1</v>
      </c>
      <c r="D71">
        <v>1</v>
      </c>
      <c r="E71">
        <v>1</v>
      </c>
      <c r="F71">
        <v>1</v>
      </c>
      <c r="G71">
        <v>1</v>
      </c>
      <c r="H71">
        <v>1</v>
      </c>
      <c r="I71">
        <v>1</v>
      </c>
      <c r="J71">
        <v>1</v>
      </c>
      <c r="K71">
        <v>2</v>
      </c>
      <c r="L71">
        <v>2</v>
      </c>
      <c r="M71">
        <v>2</v>
      </c>
      <c r="N71">
        <v>2</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row>
    <row r="72" spans="1:35">
      <c r="A72" t="s">
        <v>90</v>
      </c>
      <c r="B72" t="s">
        <v>6933</v>
      </c>
      <c r="C72">
        <v>2</v>
      </c>
      <c r="D72">
        <v>2</v>
      </c>
      <c r="E72">
        <v>2</v>
      </c>
      <c r="F72">
        <v>2</v>
      </c>
      <c r="G72">
        <v>2</v>
      </c>
      <c r="H72">
        <v>2</v>
      </c>
      <c r="I72">
        <v>2</v>
      </c>
      <c r="J72">
        <v>2</v>
      </c>
      <c r="K72">
        <v>2</v>
      </c>
      <c r="L72">
        <v>2</v>
      </c>
      <c r="M72">
        <v>2</v>
      </c>
      <c r="N72">
        <v>2</v>
      </c>
      <c r="O72">
        <v>2</v>
      </c>
      <c r="P72">
        <v>2</v>
      </c>
      <c r="Q72">
        <v>2</v>
      </c>
      <c r="R72">
        <v>1</v>
      </c>
      <c r="S72">
        <v>2</v>
      </c>
      <c r="T72">
        <v>2</v>
      </c>
      <c r="U72">
        <v>2</v>
      </c>
      <c r="V72">
        <v>1</v>
      </c>
      <c r="W72">
        <v>1</v>
      </c>
      <c r="X72">
        <v>1</v>
      </c>
      <c r="Y72">
        <v>1</v>
      </c>
      <c r="Z72">
        <v>1</v>
      </c>
      <c r="AA72">
        <v>1</v>
      </c>
      <c r="AB72">
        <v>1</v>
      </c>
      <c r="AC72">
        <v>1</v>
      </c>
      <c r="AD72">
        <v>1</v>
      </c>
      <c r="AE72">
        <v>1</v>
      </c>
      <c r="AF72">
        <v>1</v>
      </c>
      <c r="AG72">
        <v>1</v>
      </c>
      <c r="AH72">
        <v>1</v>
      </c>
      <c r="AI72">
        <v>1</v>
      </c>
    </row>
    <row r="73" spans="1:35">
      <c r="A73" t="s">
        <v>90</v>
      </c>
      <c r="B73" t="s">
        <v>6934</v>
      </c>
      <c r="C73">
        <v>2</v>
      </c>
      <c r="D73">
        <v>2</v>
      </c>
      <c r="E73">
        <v>2</v>
      </c>
      <c r="F73">
        <v>2</v>
      </c>
      <c r="G73">
        <v>2</v>
      </c>
      <c r="H73">
        <v>2</v>
      </c>
      <c r="I73">
        <v>2</v>
      </c>
      <c r="J73">
        <v>2</v>
      </c>
      <c r="K73">
        <v>2</v>
      </c>
      <c r="L73">
        <v>2</v>
      </c>
      <c r="M73">
        <v>2</v>
      </c>
      <c r="N73">
        <v>2</v>
      </c>
      <c r="O73">
        <v>2</v>
      </c>
      <c r="P73">
        <v>2</v>
      </c>
      <c r="Q73">
        <v>2</v>
      </c>
      <c r="R73">
        <v>2</v>
      </c>
      <c r="S73">
        <v>2</v>
      </c>
      <c r="T73">
        <v>2</v>
      </c>
      <c r="U73">
        <v>2</v>
      </c>
      <c r="V73">
        <v>2</v>
      </c>
      <c r="W73">
        <v>1</v>
      </c>
      <c r="X73">
        <v>1</v>
      </c>
      <c r="Y73">
        <v>1</v>
      </c>
      <c r="Z73">
        <v>1</v>
      </c>
      <c r="AA73">
        <v>1</v>
      </c>
      <c r="AB73">
        <v>1</v>
      </c>
      <c r="AC73">
        <v>1</v>
      </c>
      <c r="AD73">
        <v>1</v>
      </c>
      <c r="AE73">
        <v>1</v>
      </c>
      <c r="AF73">
        <v>1</v>
      </c>
      <c r="AG73">
        <v>1</v>
      </c>
      <c r="AH73">
        <v>1</v>
      </c>
      <c r="AI73">
        <v>1</v>
      </c>
    </row>
    <row r="74" spans="1:35">
      <c r="A74" t="s">
        <v>93</v>
      </c>
      <c r="B74" t="s">
        <v>6930</v>
      </c>
      <c r="C74">
        <v>1</v>
      </c>
      <c r="D74">
        <v>2</v>
      </c>
      <c r="E74">
        <v>2</v>
      </c>
      <c r="F74">
        <v>2</v>
      </c>
      <c r="G74">
        <v>2</v>
      </c>
      <c r="H74">
        <v>2</v>
      </c>
      <c r="I74">
        <v>2</v>
      </c>
      <c r="J74">
        <v>2</v>
      </c>
      <c r="K74">
        <v>2</v>
      </c>
      <c r="L74">
        <v>2</v>
      </c>
      <c r="M74">
        <v>2</v>
      </c>
      <c r="N74">
        <v>2</v>
      </c>
      <c r="O74">
        <v>2</v>
      </c>
      <c r="P74">
        <v>1</v>
      </c>
      <c r="Q74">
        <v>1</v>
      </c>
      <c r="R74">
        <v>1</v>
      </c>
      <c r="S74">
        <v>1</v>
      </c>
      <c r="T74">
        <v>2</v>
      </c>
      <c r="U74">
        <v>2</v>
      </c>
      <c r="V74">
        <v>2</v>
      </c>
      <c r="W74">
        <v>2</v>
      </c>
      <c r="X74">
        <v>2</v>
      </c>
      <c r="Y74">
        <v>2</v>
      </c>
      <c r="Z74">
        <v>2</v>
      </c>
      <c r="AA74">
        <v>2</v>
      </c>
      <c r="AB74">
        <v>1</v>
      </c>
      <c r="AC74">
        <v>1</v>
      </c>
      <c r="AD74">
        <v>1</v>
      </c>
      <c r="AE74">
        <v>1</v>
      </c>
      <c r="AF74">
        <v>1</v>
      </c>
      <c r="AG74">
        <v>1</v>
      </c>
      <c r="AH74">
        <v>1</v>
      </c>
      <c r="AI74">
        <v>1</v>
      </c>
    </row>
    <row r="75" spans="1:35">
      <c r="A75" t="s">
        <v>93</v>
      </c>
      <c r="B75" t="s">
        <v>6933</v>
      </c>
      <c r="C75">
        <v>2</v>
      </c>
      <c r="D75">
        <v>2</v>
      </c>
      <c r="E75">
        <v>2</v>
      </c>
      <c r="F75">
        <v>2</v>
      </c>
      <c r="G75">
        <v>2</v>
      </c>
      <c r="H75">
        <v>2</v>
      </c>
      <c r="I75">
        <v>2</v>
      </c>
      <c r="J75">
        <v>2</v>
      </c>
      <c r="K75">
        <v>2</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row>
    <row r="76" spans="1:35">
      <c r="A76" t="s">
        <v>93</v>
      </c>
      <c r="B76" t="s">
        <v>6934</v>
      </c>
      <c r="C76">
        <v>2</v>
      </c>
      <c r="D76">
        <v>2</v>
      </c>
      <c r="E76">
        <v>2</v>
      </c>
      <c r="F76">
        <v>2</v>
      </c>
      <c r="G76">
        <v>2</v>
      </c>
      <c r="H76">
        <v>2</v>
      </c>
      <c r="I76">
        <v>2</v>
      </c>
      <c r="J76">
        <v>2</v>
      </c>
      <c r="K76">
        <v>2</v>
      </c>
      <c r="L76">
        <v>2</v>
      </c>
      <c r="M76">
        <v>2</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row>
    <row r="77" spans="1:35">
      <c r="A77" t="s">
        <v>96</v>
      </c>
      <c r="B77" t="s">
        <v>6930</v>
      </c>
      <c r="C77">
        <v>1</v>
      </c>
      <c r="D77">
        <v>1</v>
      </c>
      <c r="E77">
        <v>1</v>
      </c>
      <c r="F77">
        <v>1</v>
      </c>
      <c r="G77">
        <v>1</v>
      </c>
      <c r="H77">
        <v>1</v>
      </c>
      <c r="I77">
        <v>1</v>
      </c>
      <c r="J77">
        <v>1</v>
      </c>
      <c r="K77">
        <v>1</v>
      </c>
      <c r="L77">
        <v>1</v>
      </c>
      <c r="M77">
        <v>1</v>
      </c>
      <c r="N77">
        <v>1</v>
      </c>
      <c r="O77">
        <v>1</v>
      </c>
      <c r="P77">
        <v>2</v>
      </c>
      <c r="Q77">
        <v>2</v>
      </c>
      <c r="R77">
        <v>2</v>
      </c>
      <c r="S77">
        <v>2</v>
      </c>
      <c r="T77">
        <v>2</v>
      </c>
      <c r="U77">
        <v>2</v>
      </c>
      <c r="V77">
        <v>2</v>
      </c>
      <c r="W77">
        <v>2</v>
      </c>
      <c r="X77">
        <v>2</v>
      </c>
      <c r="Y77">
        <v>2</v>
      </c>
      <c r="Z77">
        <v>2</v>
      </c>
      <c r="AA77">
        <v>2</v>
      </c>
      <c r="AB77">
        <v>2</v>
      </c>
      <c r="AC77">
        <v>2</v>
      </c>
      <c r="AD77">
        <v>2</v>
      </c>
      <c r="AE77">
        <v>2</v>
      </c>
      <c r="AF77">
        <v>1</v>
      </c>
      <c r="AG77">
        <v>1</v>
      </c>
      <c r="AH77">
        <v>1</v>
      </c>
      <c r="AI77">
        <v>1</v>
      </c>
    </row>
    <row r="78" spans="1:35">
      <c r="A78" t="s">
        <v>96</v>
      </c>
      <c r="B78" t="s">
        <v>6933</v>
      </c>
      <c r="C78">
        <v>2</v>
      </c>
      <c r="D78">
        <v>2</v>
      </c>
      <c r="E78">
        <v>2</v>
      </c>
      <c r="F78">
        <v>1</v>
      </c>
      <c r="G78">
        <v>1</v>
      </c>
      <c r="H78">
        <v>1</v>
      </c>
      <c r="I78">
        <v>1</v>
      </c>
      <c r="J78">
        <v>1</v>
      </c>
      <c r="K78">
        <v>1</v>
      </c>
      <c r="L78">
        <v>1</v>
      </c>
      <c r="M78">
        <v>1</v>
      </c>
      <c r="N78">
        <v>1</v>
      </c>
      <c r="O78">
        <v>1</v>
      </c>
      <c r="P78">
        <v>2</v>
      </c>
      <c r="Q78">
        <v>2</v>
      </c>
      <c r="R78">
        <v>2</v>
      </c>
      <c r="S78">
        <v>2</v>
      </c>
      <c r="T78">
        <v>1</v>
      </c>
      <c r="U78">
        <v>1</v>
      </c>
      <c r="V78">
        <v>1</v>
      </c>
      <c r="W78">
        <v>1</v>
      </c>
      <c r="X78">
        <v>1</v>
      </c>
      <c r="Y78">
        <v>1</v>
      </c>
      <c r="Z78">
        <v>1</v>
      </c>
      <c r="AA78">
        <v>1</v>
      </c>
      <c r="AB78">
        <v>1</v>
      </c>
      <c r="AC78">
        <v>1</v>
      </c>
      <c r="AD78">
        <v>1</v>
      </c>
      <c r="AE78">
        <v>1</v>
      </c>
      <c r="AF78">
        <v>1</v>
      </c>
      <c r="AG78">
        <v>1</v>
      </c>
      <c r="AH78">
        <v>1</v>
      </c>
      <c r="AI78">
        <v>1</v>
      </c>
    </row>
    <row r="79" spans="1:35">
      <c r="A79" t="s">
        <v>96</v>
      </c>
      <c r="B79" t="s">
        <v>6934</v>
      </c>
      <c r="C79">
        <v>2</v>
      </c>
      <c r="D79">
        <v>1</v>
      </c>
      <c r="E79">
        <v>1</v>
      </c>
      <c r="F79">
        <v>1</v>
      </c>
      <c r="G79">
        <v>1</v>
      </c>
      <c r="H79">
        <v>1</v>
      </c>
      <c r="I79">
        <v>1</v>
      </c>
      <c r="J79">
        <v>1</v>
      </c>
      <c r="K79">
        <v>1</v>
      </c>
      <c r="L79">
        <v>1</v>
      </c>
      <c r="M79">
        <v>1</v>
      </c>
      <c r="N79">
        <v>1</v>
      </c>
      <c r="O79">
        <v>1</v>
      </c>
      <c r="P79">
        <v>0</v>
      </c>
      <c r="Q79">
        <v>0</v>
      </c>
      <c r="R79">
        <v>1</v>
      </c>
      <c r="S79">
        <v>1</v>
      </c>
      <c r="T79">
        <v>0</v>
      </c>
      <c r="U79">
        <v>0</v>
      </c>
      <c r="V79">
        <v>1</v>
      </c>
      <c r="W79">
        <v>1</v>
      </c>
      <c r="X79">
        <v>1</v>
      </c>
      <c r="Y79">
        <v>1</v>
      </c>
      <c r="Z79">
        <v>1</v>
      </c>
      <c r="AA79">
        <v>1</v>
      </c>
      <c r="AB79">
        <v>1</v>
      </c>
      <c r="AC79">
        <v>1</v>
      </c>
      <c r="AD79">
        <v>1</v>
      </c>
      <c r="AE79">
        <v>1</v>
      </c>
      <c r="AF79">
        <v>1</v>
      </c>
      <c r="AG79">
        <v>1</v>
      </c>
      <c r="AH79">
        <v>1</v>
      </c>
      <c r="AI79">
        <v>1</v>
      </c>
    </row>
    <row r="80" spans="1:35">
      <c r="A80" t="s">
        <v>98</v>
      </c>
      <c r="B80" t="s">
        <v>6930</v>
      </c>
      <c r="C80">
        <v>2</v>
      </c>
      <c r="D80">
        <v>2</v>
      </c>
      <c r="E80">
        <v>2</v>
      </c>
      <c r="F80">
        <v>2</v>
      </c>
      <c r="G80">
        <v>2</v>
      </c>
      <c r="H80">
        <v>2</v>
      </c>
      <c r="I80">
        <v>2</v>
      </c>
      <c r="J80">
        <v>1</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row>
    <row r="81" spans="1:35">
      <c r="A81" t="s">
        <v>98</v>
      </c>
      <c r="B81" t="s">
        <v>6933</v>
      </c>
    </row>
    <row r="82" spans="1:35">
      <c r="A82" t="s">
        <v>98</v>
      </c>
      <c r="B82" t="s">
        <v>6936</v>
      </c>
    </row>
    <row r="83" spans="1:35">
      <c r="A83" t="s">
        <v>99</v>
      </c>
      <c r="B83" t="s">
        <v>6930</v>
      </c>
      <c r="C83">
        <v>2</v>
      </c>
      <c r="D83">
        <v>2</v>
      </c>
      <c r="E83">
        <v>2</v>
      </c>
      <c r="F83">
        <v>2</v>
      </c>
      <c r="G83">
        <v>2</v>
      </c>
      <c r="H83">
        <v>2</v>
      </c>
      <c r="I83">
        <v>2</v>
      </c>
      <c r="J83">
        <v>1</v>
      </c>
      <c r="K83">
        <v>1</v>
      </c>
      <c r="L83">
        <v>1</v>
      </c>
      <c r="M83">
        <v>1</v>
      </c>
      <c r="N83">
        <v>1</v>
      </c>
      <c r="O83">
        <v>1</v>
      </c>
      <c r="P83">
        <v>1</v>
      </c>
      <c r="Q83">
        <v>1</v>
      </c>
      <c r="R83">
        <v>1</v>
      </c>
      <c r="S83">
        <v>1</v>
      </c>
      <c r="T83">
        <v>1</v>
      </c>
      <c r="U83">
        <v>1</v>
      </c>
      <c r="V83">
        <v>1</v>
      </c>
      <c r="W83">
        <v>1</v>
      </c>
      <c r="X83">
        <v>1</v>
      </c>
      <c r="Y83">
        <v>1</v>
      </c>
      <c r="Z83">
        <v>1</v>
      </c>
      <c r="AA83">
        <v>1</v>
      </c>
      <c r="AB83">
        <v>1</v>
      </c>
      <c r="AC83">
        <v>1</v>
      </c>
      <c r="AD83">
        <v>2</v>
      </c>
      <c r="AE83">
        <v>2</v>
      </c>
      <c r="AF83">
        <v>2</v>
      </c>
      <c r="AG83">
        <v>2</v>
      </c>
      <c r="AH83">
        <v>1</v>
      </c>
      <c r="AI83">
        <v>1</v>
      </c>
    </row>
    <row r="84" spans="1:35">
      <c r="A84" t="s">
        <v>99</v>
      </c>
      <c r="B84" t="s">
        <v>6933</v>
      </c>
      <c r="C84">
        <v>2</v>
      </c>
      <c r="D84">
        <v>1</v>
      </c>
      <c r="E84">
        <v>1</v>
      </c>
      <c r="F84">
        <v>1</v>
      </c>
      <c r="G84">
        <v>1</v>
      </c>
      <c r="H84">
        <v>1</v>
      </c>
      <c r="I84">
        <v>1</v>
      </c>
      <c r="J84">
        <v>1</v>
      </c>
      <c r="K84">
        <v>1</v>
      </c>
      <c r="L84">
        <v>1</v>
      </c>
      <c r="M84">
        <v>1</v>
      </c>
      <c r="N84">
        <v>1</v>
      </c>
      <c r="O84">
        <v>1</v>
      </c>
      <c r="P84">
        <v>1</v>
      </c>
      <c r="Q84">
        <v>1</v>
      </c>
      <c r="R84">
        <v>1</v>
      </c>
      <c r="S84">
        <v>1</v>
      </c>
      <c r="T84">
        <v>2</v>
      </c>
      <c r="U84">
        <v>2</v>
      </c>
      <c r="V84">
        <v>2</v>
      </c>
      <c r="W84">
        <v>2</v>
      </c>
      <c r="X84">
        <v>2</v>
      </c>
      <c r="Y84">
        <v>2</v>
      </c>
      <c r="Z84">
        <v>1</v>
      </c>
      <c r="AA84">
        <v>1</v>
      </c>
      <c r="AB84">
        <v>2</v>
      </c>
      <c r="AC84">
        <v>2</v>
      </c>
      <c r="AD84">
        <v>2</v>
      </c>
      <c r="AE84">
        <v>2</v>
      </c>
      <c r="AF84">
        <v>2</v>
      </c>
      <c r="AG84">
        <v>2</v>
      </c>
      <c r="AH84">
        <v>2</v>
      </c>
      <c r="AI84">
        <v>2</v>
      </c>
    </row>
    <row r="85" spans="1:35">
      <c r="A85" t="s">
        <v>99</v>
      </c>
      <c r="B85" t="s">
        <v>6934</v>
      </c>
      <c r="C85">
        <v>2</v>
      </c>
      <c r="D85">
        <v>2</v>
      </c>
      <c r="E85">
        <v>2</v>
      </c>
      <c r="F85">
        <v>0</v>
      </c>
      <c r="G85">
        <v>0</v>
      </c>
      <c r="H85">
        <v>2</v>
      </c>
      <c r="I85">
        <v>2</v>
      </c>
      <c r="J85">
        <v>2</v>
      </c>
      <c r="K85">
        <v>2</v>
      </c>
      <c r="L85">
        <v>2</v>
      </c>
      <c r="M85">
        <v>2</v>
      </c>
      <c r="N85">
        <v>2</v>
      </c>
      <c r="O85">
        <v>2</v>
      </c>
      <c r="P85">
        <v>2</v>
      </c>
      <c r="Q85">
        <v>2</v>
      </c>
      <c r="R85">
        <v>2</v>
      </c>
      <c r="S85">
        <v>2</v>
      </c>
      <c r="T85">
        <v>2</v>
      </c>
      <c r="U85">
        <v>2</v>
      </c>
      <c r="V85">
        <v>2</v>
      </c>
      <c r="W85">
        <v>2</v>
      </c>
      <c r="X85">
        <v>2</v>
      </c>
      <c r="Y85">
        <v>2</v>
      </c>
      <c r="Z85">
        <v>1</v>
      </c>
      <c r="AA85">
        <v>1</v>
      </c>
      <c r="AB85">
        <v>2</v>
      </c>
      <c r="AC85">
        <v>2</v>
      </c>
      <c r="AD85">
        <v>2</v>
      </c>
      <c r="AE85">
        <v>2</v>
      </c>
      <c r="AF85">
        <v>2</v>
      </c>
      <c r="AG85">
        <v>2</v>
      </c>
      <c r="AH85">
        <v>2</v>
      </c>
      <c r="AI85">
        <v>2</v>
      </c>
    </row>
    <row r="86" spans="1:35">
      <c r="A86" t="s">
        <v>100</v>
      </c>
      <c r="B86" t="s">
        <v>6930</v>
      </c>
      <c r="C86">
        <v>1</v>
      </c>
      <c r="D86">
        <v>1</v>
      </c>
      <c r="E86">
        <v>1</v>
      </c>
      <c r="F86">
        <v>1</v>
      </c>
      <c r="G86">
        <v>1</v>
      </c>
      <c r="H86">
        <v>2</v>
      </c>
      <c r="I86">
        <v>2</v>
      </c>
      <c r="J86">
        <v>2</v>
      </c>
      <c r="K86">
        <v>2</v>
      </c>
      <c r="L86">
        <v>2</v>
      </c>
      <c r="M86">
        <v>2</v>
      </c>
      <c r="N86">
        <v>1</v>
      </c>
      <c r="O86">
        <v>1</v>
      </c>
      <c r="P86">
        <v>2</v>
      </c>
      <c r="Q86">
        <v>2</v>
      </c>
      <c r="R86">
        <v>2</v>
      </c>
      <c r="S86">
        <v>2</v>
      </c>
      <c r="T86">
        <v>2</v>
      </c>
      <c r="U86">
        <v>2</v>
      </c>
      <c r="V86">
        <v>2</v>
      </c>
      <c r="W86">
        <v>2</v>
      </c>
      <c r="X86">
        <v>2</v>
      </c>
      <c r="Y86">
        <v>2</v>
      </c>
      <c r="Z86">
        <v>2</v>
      </c>
      <c r="AA86">
        <v>2</v>
      </c>
      <c r="AB86">
        <v>1</v>
      </c>
      <c r="AC86">
        <v>1</v>
      </c>
      <c r="AD86">
        <v>1</v>
      </c>
      <c r="AE86">
        <v>1</v>
      </c>
      <c r="AF86">
        <v>1</v>
      </c>
      <c r="AG86">
        <v>1</v>
      </c>
      <c r="AH86">
        <v>1</v>
      </c>
      <c r="AI86">
        <v>1</v>
      </c>
    </row>
    <row r="87" spans="1:35">
      <c r="A87" t="s">
        <v>100</v>
      </c>
      <c r="B87" t="s">
        <v>6933</v>
      </c>
      <c r="C87">
        <v>1</v>
      </c>
      <c r="D87">
        <v>1</v>
      </c>
      <c r="E87">
        <v>1</v>
      </c>
      <c r="F87">
        <v>1</v>
      </c>
      <c r="G87">
        <v>1</v>
      </c>
      <c r="H87">
        <v>1</v>
      </c>
      <c r="I87">
        <v>1</v>
      </c>
      <c r="J87">
        <v>2</v>
      </c>
      <c r="K87">
        <v>0</v>
      </c>
      <c r="L87">
        <v>1</v>
      </c>
      <c r="M87">
        <v>1</v>
      </c>
      <c r="N87">
        <v>1</v>
      </c>
      <c r="O87">
        <v>1</v>
      </c>
      <c r="P87">
        <v>1</v>
      </c>
      <c r="Q87">
        <v>1</v>
      </c>
      <c r="R87">
        <v>2</v>
      </c>
      <c r="S87">
        <v>2</v>
      </c>
      <c r="T87">
        <v>2</v>
      </c>
      <c r="U87">
        <v>2</v>
      </c>
      <c r="V87">
        <v>1</v>
      </c>
      <c r="W87">
        <v>1</v>
      </c>
      <c r="X87">
        <v>1</v>
      </c>
      <c r="Y87">
        <v>1</v>
      </c>
      <c r="Z87">
        <v>1</v>
      </c>
      <c r="AA87">
        <v>1</v>
      </c>
      <c r="AB87">
        <v>1</v>
      </c>
      <c r="AC87">
        <v>1</v>
      </c>
      <c r="AD87">
        <v>2</v>
      </c>
      <c r="AE87">
        <v>2</v>
      </c>
      <c r="AF87">
        <v>1</v>
      </c>
      <c r="AG87">
        <v>1</v>
      </c>
      <c r="AH87">
        <v>1</v>
      </c>
      <c r="AI87">
        <v>1</v>
      </c>
    </row>
    <row r="88" spans="1:35">
      <c r="A88" t="s">
        <v>100</v>
      </c>
      <c r="B88" t="s">
        <v>6934</v>
      </c>
      <c r="C88">
        <v>1</v>
      </c>
      <c r="D88">
        <v>1</v>
      </c>
      <c r="E88">
        <v>1</v>
      </c>
      <c r="F88">
        <v>1</v>
      </c>
      <c r="G88">
        <v>1</v>
      </c>
      <c r="H88">
        <v>1</v>
      </c>
      <c r="I88">
        <v>1</v>
      </c>
      <c r="J88">
        <v>1</v>
      </c>
      <c r="K88">
        <v>1</v>
      </c>
      <c r="L88">
        <v>1</v>
      </c>
      <c r="M88">
        <v>1</v>
      </c>
      <c r="N88">
        <v>1</v>
      </c>
      <c r="O88">
        <v>1</v>
      </c>
      <c r="P88">
        <v>1</v>
      </c>
      <c r="Q88">
        <v>1</v>
      </c>
      <c r="R88">
        <v>2</v>
      </c>
      <c r="S88">
        <v>2</v>
      </c>
      <c r="T88">
        <v>2</v>
      </c>
      <c r="U88">
        <v>2</v>
      </c>
      <c r="V88">
        <v>1</v>
      </c>
      <c r="W88">
        <v>1</v>
      </c>
      <c r="X88">
        <v>2</v>
      </c>
      <c r="Y88">
        <v>2</v>
      </c>
      <c r="Z88">
        <v>1</v>
      </c>
      <c r="AA88">
        <v>1</v>
      </c>
      <c r="AB88">
        <v>1</v>
      </c>
      <c r="AC88">
        <v>1</v>
      </c>
      <c r="AD88">
        <v>2</v>
      </c>
      <c r="AE88">
        <v>2</v>
      </c>
      <c r="AF88">
        <v>1</v>
      </c>
      <c r="AG88">
        <v>1</v>
      </c>
      <c r="AH88">
        <v>1</v>
      </c>
      <c r="AI88">
        <v>1</v>
      </c>
    </row>
    <row r="89" spans="1:35">
      <c r="A89" t="s">
        <v>102</v>
      </c>
      <c r="B89" t="s">
        <v>6930</v>
      </c>
      <c r="C89">
        <v>2</v>
      </c>
      <c r="D89">
        <v>2</v>
      </c>
      <c r="E89">
        <v>1</v>
      </c>
      <c r="F89">
        <v>1</v>
      </c>
      <c r="G89">
        <v>1</v>
      </c>
      <c r="H89">
        <v>1</v>
      </c>
      <c r="I89">
        <v>1</v>
      </c>
      <c r="J89">
        <v>1</v>
      </c>
      <c r="K89">
        <v>1</v>
      </c>
      <c r="L89">
        <v>1</v>
      </c>
      <c r="M89">
        <v>2</v>
      </c>
      <c r="N89">
        <v>2</v>
      </c>
      <c r="O89">
        <v>2</v>
      </c>
      <c r="P89">
        <v>2</v>
      </c>
      <c r="Q89">
        <v>2</v>
      </c>
      <c r="R89">
        <v>2</v>
      </c>
      <c r="S89">
        <v>2</v>
      </c>
      <c r="T89">
        <v>2</v>
      </c>
      <c r="U89">
        <v>1</v>
      </c>
      <c r="V89">
        <v>1</v>
      </c>
      <c r="W89">
        <v>1</v>
      </c>
      <c r="X89">
        <v>1</v>
      </c>
      <c r="Y89">
        <v>1</v>
      </c>
      <c r="Z89">
        <v>1</v>
      </c>
      <c r="AA89">
        <v>1</v>
      </c>
      <c r="AB89">
        <v>1</v>
      </c>
      <c r="AC89">
        <v>2</v>
      </c>
      <c r="AD89">
        <v>2</v>
      </c>
      <c r="AE89">
        <v>2</v>
      </c>
      <c r="AF89">
        <v>2</v>
      </c>
      <c r="AG89">
        <v>2</v>
      </c>
      <c r="AH89">
        <v>2</v>
      </c>
      <c r="AI89">
        <v>2</v>
      </c>
    </row>
    <row r="90" spans="1:35">
      <c r="A90" t="s">
        <v>102</v>
      </c>
      <c r="B90" t="s">
        <v>6933</v>
      </c>
      <c r="C90">
        <v>1</v>
      </c>
      <c r="D90">
        <v>1</v>
      </c>
      <c r="E90">
        <v>1</v>
      </c>
      <c r="F90">
        <v>1</v>
      </c>
      <c r="G90">
        <v>1</v>
      </c>
      <c r="H90">
        <v>1</v>
      </c>
      <c r="I90">
        <v>1</v>
      </c>
      <c r="J90">
        <v>1</v>
      </c>
      <c r="K90">
        <v>1</v>
      </c>
      <c r="L90">
        <v>1</v>
      </c>
      <c r="M90">
        <v>0</v>
      </c>
      <c r="N90">
        <v>0</v>
      </c>
      <c r="O90">
        <v>2</v>
      </c>
      <c r="P90">
        <v>2</v>
      </c>
      <c r="Q90">
        <v>2</v>
      </c>
      <c r="R90">
        <v>2</v>
      </c>
      <c r="S90">
        <v>2</v>
      </c>
      <c r="T90">
        <v>2</v>
      </c>
      <c r="U90">
        <v>2</v>
      </c>
      <c r="V90">
        <v>2</v>
      </c>
      <c r="W90">
        <v>2</v>
      </c>
      <c r="X90">
        <v>2</v>
      </c>
      <c r="Y90">
        <v>2</v>
      </c>
      <c r="Z90">
        <v>2</v>
      </c>
      <c r="AA90">
        <v>2</v>
      </c>
      <c r="AB90">
        <v>2</v>
      </c>
      <c r="AC90">
        <v>2</v>
      </c>
      <c r="AD90">
        <v>2</v>
      </c>
      <c r="AE90">
        <v>2</v>
      </c>
      <c r="AF90">
        <v>2</v>
      </c>
      <c r="AG90">
        <v>2</v>
      </c>
      <c r="AH90">
        <v>2</v>
      </c>
      <c r="AI90">
        <v>2</v>
      </c>
    </row>
    <row r="91" spans="1:35">
      <c r="A91" t="s">
        <v>102</v>
      </c>
      <c r="B91" t="s">
        <v>6939</v>
      </c>
      <c r="C91">
        <v>1</v>
      </c>
      <c r="D91">
        <v>1</v>
      </c>
      <c r="E91">
        <v>1</v>
      </c>
      <c r="F91">
        <v>1</v>
      </c>
      <c r="G91">
        <v>1</v>
      </c>
      <c r="H91">
        <v>1</v>
      </c>
      <c r="I91">
        <v>1</v>
      </c>
      <c r="J91">
        <v>1</v>
      </c>
      <c r="K91">
        <v>1</v>
      </c>
      <c r="L91">
        <v>1</v>
      </c>
      <c r="M91">
        <v>2</v>
      </c>
      <c r="N91">
        <v>2</v>
      </c>
      <c r="O91">
        <v>2</v>
      </c>
      <c r="P91">
        <v>2</v>
      </c>
      <c r="Q91">
        <v>2</v>
      </c>
      <c r="R91">
        <v>2</v>
      </c>
      <c r="S91">
        <v>2</v>
      </c>
      <c r="T91">
        <v>2</v>
      </c>
      <c r="U91">
        <v>2</v>
      </c>
      <c r="V91">
        <v>2</v>
      </c>
      <c r="W91">
        <v>2</v>
      </c>
      <c r="X91">
        <v>2</v>
      </c>
      <c r="Y91">
        <v>2</v>
      </c>
      <c r="Z91">
        <v>2</v>
      </c>
      <c r="AA91">
        <v>2</v>
      </c>
      <c r="AB91">
        <v>2</v>
      </c>
      <c r="AC91">
        <v>2</v>
      </c>
      <c r="AD91">
        <v>2</v>
      </c>
      <c r="AE91">
        <v>2</v>
      </c>
      <c r="AF91">
        <v>2</v>
      </c>
      <c r="AG91">
        <v>2</v>
      </c>
      <c r="AH91">
        <v>2</v>
      </c>
      <c r="AI91">
        <v>2</v>
      </c>
    </row>
    <row r="92" spans="1:35">
      <c r="A92" t="s">
        <v>104</v>
      </c>
      <c r="B92" t="s">
        <v>6930</v>
      </c>
      <c r="C92">
        <v>2</v>
      </c>
      <c r="D92">
        <v>2</v>
      </c>
      <c r="E92">
        <v>2</v>
      </c>
      <c r="F92">
        <v>1</v>
      </c>
      <c r="G92">
        <v>1</v>
      </c>
      <c r="H92">
        <v>1</v>
      </c>
      <c r="I92">
        <v>1</v>
      </c>
      <c r="J92">
        <v>1</v>
      </c>
      <c r="K92">
        <v>1</v>
      </c>
      <c r="L92">
        <v>1</v>
      </c>
      <c r="M92">
        <v>1</v>
      </c>
      <c r="N92">
        <v>2</v>
      </c>
      <c r="O92">
        <v>2</v>
      </c>
      <c r="P92">
        <v>2</v>
      </c>
      <c r="Q92">
        <v>2</v>
      </c>
      <c r="R92">
        <v>2</v>
      </c>
      <c r="S92">
        <v>2</v>
      </c>
      <c r="T92">
        <v>2</v>
      </c>
      <c r="U92">
        <v>2</v>
      </c>
      <c r="V92">
        <v>1</v>
      </c>
      <c r="W92">
        <v>1</v>
      </c>
      <c r="X92">
        <v>1</v>
      </c>
      <c r="Y92">
        <v>1</v>
      </c>
      <c r="Z92">
        <v>1</v>
      </c>
      <c r="AA92">
        <v>1</v>
      </c>
      <c r="AB92">
        <v>1</v>
      </c>
      <c r="AC92">
        <v>1</v>
      </c>
      <c r="AD92">
        <v>2</v>
      </c>
      <c r="AE92">
        <v>2</v>
      </c>
      <c r="AF92">
        <v>2</v>
      </c>
      <c r="AG92">
        <v>2</v>
      </c>
      <c r="AH92">
        <v>2</v>
      </c>
      <c r="AI92">
        <v>2</v>
      </c>
    </row>
    <row r="93" spans="1:35">
      <c r="A93" t="s">
        <v>104</v>
      </c>
      <c r="B93" t="s">
        <v>6933</v>
      </c>
      <c r="C93">
        <v>2</v>
      </c>
      <c r="D93">
        <v>2</v>
      </c>
      <c r="E93">
        <v>2</v>
      </c>
      <c r="F93">
        <v>2</v>
      </c>
      <c r="G93">
        <v>2</v>
      </c>
      <c r="H93">
        <v>2</v>
      </c>
      <c r="I93">
        <v>2</v>
      </c>
      <c r="J93">
        <v>2</v>
      </c>
      <c r="K93">
        <v>2</v>
      </c>
      <c r="L93">
        <v>2</v>
      </c>
      <c r="M93">
        <v>2</v>
      </c>
      <c r="N93">
        <v>2</v>
      </c>
      <c r="O93">
        <v>2</v>
      </c>
      <c r="P93">
        <v>2</v>
      </c>
      <c r="Q93">
        <v>2</v>
      </c>
      <c r="R93">
        <v>2</v>
      </c>
      <c r="S93">
        <v>2</v>
      </c>
      <c r="T93">
        <v>2</v>
      </c>
      <c r="U93">
        <v>2</v>
      </c>
      <c r="V93">
        <v>2</v>
      </c>
      <c r="W93">
        <v>2</v>
      </c>
      <c r="X93">
        <v>2</v>
      </c>
      <c r="Y93">
        <v>2</v>
      </c>
      <c r="Z93">
        <v>2</v>
      </c>
      <c r="AA93">
        <v>2</v>
      </c>
      <c r="AB93">
        <v>2</v>
      </c>
      <c r="AC93">
        <v>2</v>
      </c>
      <c r="AD93">
        <v>2</v>
      </c>
      <c r="AE93">
        <v>2</v>
      </c>
      <c r="AF93">
        <v>2</v>
      </c>
      <c r="AG93">
        <v>2</v>
      </c>
      <c r="AH93">
        <v>2</v>
      </c>
      <c r="AI93">
        <v>2</v>
      </c>
    </row>
    <row r="94" spans="1:35">
      <c r="A94" t="s">
        <v>104</v>
      </c>
      <c r="B94" t="s">
        <v>6934</v>
      </c>
      <c r="C94">
        <v>2</v>
      </c>
      <c r="D94">
        <v>2</v>
      </c>
      <c r="E94">
        <v>2</v>
      </c>
      <c r="F94">
        <v>2</v>
      </c>
      <c r="G94">
        <v>2</v>
      </c>
      <c r="H94">
        <v>2</v>
      </c>
      <c r="I94">
        <v>2</v>
      </c>
      <c r="J94">
        <v>2</v>
      </c>
      <c r="K94">
        <v>2</v>
      </c>
      <c r="L94">
        <v>2</v>
      </c>
      <c r="M94">
        <v>2</v>
      </c>
      <c r="N94">
        <v>2</v>
      </c>
      <c r="O94">
        <v>2</v>
      </c>
      <c r="P94">
        <v>2</v>
      </c>
      <c r="Q94">
        <v>2</v>
      </c>
      <c r="R94">
        <v>2</v>
      </c>
      <c r="S94">
        <v>2</v>
      </c>
      <c r="T94">
        <v>2</v>
      </c>
      <c r="U94">
        <v>2</v>
      </c>
      <c r="V94">
        <v>2</v>
      </c>
      <c r="W94">
        <v>2</v>
      </c>
      <c r="X94">
        <v>2</v>
      </c>
      <c r="Y94">
        <v>2</v>
      </c>
      <c r="Z94">
        <v>1</v>
      </c>
      <c r="AA94">
        <v>1</v>
      </c>
      <c r="AB94">
        <v>2</v>
      </c>
      <c r="AC94">
        <v>2</v>
      </c>
      <c r="AD94">
        <v>2</v>
      </c>
      <c r="AE94">
        <v>2</v>
      </c>
      <c r="AF94">
        <v>2</v>
      </c>
      <c r="AG94">
        <v>2</v>
      </c>
      <c r="AH94">
        <v>2</v>
      </c>
      <c r="AI94">
        <v>2</v>
      </c>
    </row>
    <row r="95" spans="1:35">
      <c r="A95" t="s">
        <v>105</v>
      </c>
      <c r="B95" t="s">
        <v>6930</v>
      </c>
      <c r="C95">
        <v>2</v>
      </c>
      <c r="D95">
        <v>2</v>
      </c>
      <c r="E95">
        <v>2</v>
      </c>
      <c r="F95">
        <v>1</v>
      </c>
      <c r="G95">
        <v>1</v>
      </c>
      <c r="H95">
        <v>1</v>
      </c>
      <c r="I95">
        <v>1</v>
      </c>
      <c r="J95">
        <v>1</v>
      </c>
      <c r="K95">
        <v>1</v>
      </c>
      <c r="L95">
        <v>1</v>
      </c>
      <c r="M95">
        <v>1</v>
      </c>
      <c r="N95">
        <v>1</v>
      </c>
      <c r="O95">
        <v>1</v>
      </c>
      <c r="P95">
        <v>1</v>
      </c>
      <c r="Q95">
        <v>1</v>
      </c>
      <c r="R95">
        <v>2</v>
      </c>
      <c r="S95">
        <v>2</v>
      </c>
      <c r="T95">
        <v>2</v>
      </c>
      <c r="U95">
        <v>2</v>
      </c>
      <c r="V95">
        <v>2</v>
      </c>
      <c r="W95">
        <v>2</v>
      </c>
      <c r="X95">
        <v>2</v>
      </c>
      <c r="Y95">
        <v>2</v>
      </c>
      <c r="Z95">
        <v>2</v>
      </c>
      <c r="AA95">
        <v>2</v>
      </c>
      <c r="AB95">
        <v>2</v>
      </c>
      <c r="AC95">
        <v>2</v>
      </c>
      <c r="AD95">
        <v>2</v>
      </c>
      <c r="AE95">
        <v>2</v>
      </c>
      <c r="AF95">
        <v>2</v>
      </c>
      <c r="AG95">
        <v>2</v>
      </c>
      <c r="AH95">
        <v>2</v>
      </c>
      <c r="AI95">
        <v>2</v>
      </c>
    </row>
    <row r="96" spans="1:35">
      <c r="A96" t="s">
        <v>105</v>
      </c>
      <c r="B96" t="s">
        <v>6933</v>
      </c>
      <c r="C96">
        <v>1</v>
      </c>
      <c r="D96">
        <v>1</v>
      </c>
      <c r="E96">
        <v>1</v>
      </c>
      <c r="F96">
        <v>1</v>
      </c>
      <c r="G96">
        <v>1</v>
      </c>
      <c r="H96">
        <v>1</v>
      </c>
      <c r="I96">
        <v>1</v>
      </c>
      <c r="J96">
        <v>1</v>
      </c>
      <c r="K96">
        <v>1</v>
      </c>
      <c r="L96">
        <v>1</v>
      </c>
      <c r="M96">
        <v>1</v>
      </c>
      <c r="N96">
        <v>1</v>
      </c>
      <c r="O96">
        <v>1</v>
      </c>
      <c r="P96">
        <v>1</v>
      </c>
      <c r="Q96">
        <v>1</v>
      </c>
      <c r="R96">
        <v>1</v>
      </c>
      <c r="S96">
        <v>1</v>
      </c>
      <c r="T96">
        <v>2</v>
      </c>
      <c r="U96">
        <v>2</v>
      </c>
      <c r="V96">
        <v>1</v>
      </c>
      <c r="W96">
        <v>1</v>
      </c>
      <c r="X96">
        <v>1</v>
      </c>
      <c r="Y96">
        <v>1</v>
      </c>
      <c r="Z96">
        <v>1</v>
      </c>
      <c r="AA96">
        <v>1</v>
      </c>
      <c r="AB96">
        <v>1</v>
      </c>
      <c r="AC96">
        <v>1</v>
      </c>
      <c r="AD96">
        <v>2</v>
      </c>
      <c r="AE96">
        <v>2</v>
      </c>
      <c r="AF96">
        <v>2</v>
      </c>
      <c r="AG96">
        <v>2</v>
      </c>
      <c r="AH96">
        <v>2</v>
      </c>
      <c r="AI96">
        <v>2</v>
      </c>
    </row>
    <row r="97" spans="1:35">
      <c r="A97" t="s">
        <v>105</v>
      </c>
      <c r="B97" t="s">
        <v>6939</v>
      </c>
      <c r="C97">
        <v>2</v>
      </c>
      <c r="D97">
        <v>2</v>
      </c>
      <c r="E97">
        <v>2</v>
      </c>
      <c r="F97">
        <v>2</v>
      </c>
      <c r="G97">
        <v>2</v>
      </c>
      <c r="H97">
        <v>2</v>
      </c>
      <c r="I97">
        <v>2</v>
      </c>
      <c r="J97">
        <v>2</v>
      </c>
      <c r="K97">
        <v>2</v>
      </c>
      <c r="L97">
        <v>2</v>
      </c>
      <c r="M97">
        <v>2</v>
      </c>
      <c r="N97">
        <v>2</v>
      </c>
      <c r="O97">
        <v>2</v>
      </c>
      <c r="P97">
        <v>2</v>
      </c>
      <c r="Q97">
        <v>2</v>
      </c>
      <c r="R97">
        <v>2</v>
      </c>
      <c r="S97">
        <v>2</v>
      </c>
      <c r="T97">
        <v>2</v>
      </c>
      <c r="U97">
        <v>2</v>
      </c>
      <c r="V97">
        <v>2</v>
      </c>
      <c r="W97">
        <v>2</v>
      </c>
      <c r="X97">
        <v>2</v>
      </c>
      <c r="Y97">
        <v>2</v>
      </c>
      <c r="Z97">
        <v>2</v>
      </c>
      <c r="AA97">
        <v>2</v>
      </c>
      <c r="AB97">
        <v>2</v>
      </c>
      <c r="AC97">
        <v>2</v>
      </c>
      <c r="AD97">
        <v>2</v>
      </c>
      <c r="AE97">
        <v>2</v>
      </c>
      <c r="AF97">
        <v>2</v>
      </c>
      <c r="AG97">
        <v>2</v>
      </c>
      <c r="AH97">
        <v>2</v>
      </c>
      <c r="AI97">
        <v>2</v>
      </c>
    </row>
    <row r="98" spans="1:35">
      <c r="A98" t="s">
        <v>106</v>
      </c>
      <c r="B98" t="s">
        <v>6930</v>
      </c>
      <c r="C98">
        <v>1</v>
      </c>
      <c r="D98">
        <v>2</v>
      </c>
      <c r="E98">
        <v>2</v>
      </c>
      <c r="F98">
        <v>2</v>
      </c>
      <c r="G98">
        <v>2</v>
      </c>
      <c r="H98">
        <v>2</v>
      </c>
      <c r="I98">
        <v>2</v>
      </c>
      <c r="J98">
        <v>2</v>
      </c>
      <c r="K98">
        <v>2</v>
      </c>
      <c r="L98">
        <v>2</v>
      </c>
      <c r="M98">
        <v>2</v>
      </c>
      <c r="N98">
        <v>2</v>
      </c>
      <c r="O98">
        <v>2</v>
      </c>
      <c r="P98">
        <v>2</v>
      </c>
      <c r="Q98">
        <v>2</v>
      </c>
      <c r="R98">
        <v>2</v>
      </c>
      <c r="S98">
        <v>2</v>
      </c>
      <c r="T98">
        <v>2</v>
      </c>
      <c r="U98">
        <v>2</v>
      </c>
      <c r="V98">
        <v>2</v>
      </c>
      <c r="W98">
        <v>2</v>
      </c>
      <c r="X98">
        <v>1</v>
      </c>
      <c r="Y98">
        <v>1</v>
      </c>
      <c r="Z98">
        <v>1</v>
      </c>
      <c r="AA98">
        <v>1</v>
      </c>
      <c r="AB98">
        <v>2</v>
      </c>
      <c r="AC98">
        <v>2</v>
      </c>
      <c r="AD98">
        <v>2</v>
      </c>
      <c r="AE98">
        <v>2</v>
      </c>
      <c r="AF98">
        <v>2</v>
      </c>
      <c r="AG98">
        <v>2</v>
      </c>
      <c r="AH98">
        <v>2</v>
      </c>
      <c r="AI98">
        <v>2</v>
      </c>
    </row>
    <row r="99" spans="1:35">
      <c r="A99" t="s">
        <v>106</v>
      </c>
      <c r="B99" t="s">
        <v>6933</v>
      </c>
      <c r="C99">
        <v>2</v>
      </c>
      <c r="D99">
        <v>2</v>
      </c>
      <c r="E99">
        <v>2</v>
      </c>
      <c r="F99">
        <v>2</v>
      </c>
      <c r="G99">
        <v>2</v>
      </c>
      <c r="H99">
        <v>2</v>
      </c>
      <c r="I99">
        <v>2</v>
      </c>
      <c r="J99">
        <v>2</v>
      </c>
      <c r="K99">
        <v>2</v>
      </c>
      <c r="L99">
        <v>2</v>
      </c>
      <c r="M99">
        <v>2</v>
      </c>
      <c r="N99">
        <v>2</v>
      </c>
      <c r="O99">
        <v>2</v>
      </c>
      <c r="P99">
        <v>2</v>
      </c>
      <c r="Q99">
        <v>2</v>
      </c>
      <c r="R99">
        <v>2</v>
      </c>
      <c r="S99">
        <v>2</v>
      </c>
      <c r="T99">
        <v>2</v>
      </c>
      <c r="U99">
        <v>2</v>
      </c>
      <c r="V99">
        <v>1</v>
      </c>
      <c r="W99">
        <v>1</v>
      </c>
      <c r="X99">
        <v>1</v>
      </c>
      <c r="Y99">
        <v>1</v>
      </c>
      <c r="Z99">
        <v>1</v>
      </c>
      <c r="AA99">
        <v>1</v>
      </c>
      <c r="AB99">
        <v>1</v>
      </c>
      <c r="AC99">
        <v>1</v>
      </c>
      <c r="AD99">
        <v>1</v>
      </c>
      <c r="AE99">
        <v>1</v>
      </c>
      <c r="AF99">
        <v>1</v>
      </c>
      <c r="AG99">
        <v>1</v>
      </c>
      <c r="AH99">
        <v>1</v>
      </c>
      <c r="AI99">
        <v>1</v>
      </c>
    </row>
    <row r="100" spans="1:35">
      <c r="A100" t="s">
        <v>106</v>
      </c>
      <c r="B100" t="s">
        <v>6934</v>
      </c>
      <c r="C100">
        <v>2</v>
      </c>
      <c r="D100">
        <v>2</v>
      </c>
      <c r="E100">
        <v>2</v>
      </c>
      <c r="F100">
        <v>1</v>
      </c>
      <c r="G100">
        <v>1</v>
      </c>
      <c r="H100">
        <v>1</v>
      </c>
      <c r="I100">
        <v>1</v>
      </c>
      <c r="J100">
        <v>2</v>
      </c>
      <c r="K100">
        <v>2</v>
      </c>
      <c r="L100">
        <v>2</v>
      </c>
      <c r="M100">
        <v>2</v>
      </c>
      <c r="N100">
        <v>2</v>
      </c>
      <c r="O100">
        <v>2</v>
      </c>
      <c r="P100">
        <v>2</v>
      </c>
      <c r="Q100">
        <v>2</v>
      </c>
      <c r="R100">
        <v>2</v>
      </c>
      <c r="S100">
        <v>2</v>
      </c>
      <c r="T100">
        <v>2</v>
      </c>
      <c r="U100">
        <v>2</v>
      </c>
      <c r="V100">
        <v>1</v>
      </c>
      <c r="W100">
        <v>1</v>
      </c>
      <c r="X100">
        <v>1</v>
      </c>
      <c r="Y100">
        <v>1</v>
      </c>
      <c r="Z100">
        <v>1</v>
      </c>
      <c r="AA100">
        <v>1</v>
      </c>
      <c r="AB100">
        <v>1</v>
      </c>
      <c r="AC100">
        <v>1</v>
      </c>
      <c r="AD100">
        <v>1</v>
      </c>
      <c r="AE100">
        <v>1</v>
      </c>
      <c r="AF100">
        <v>1</v>
      </c>
      <c r="AG100">
        <v>1</v>
      </c>
      <c r="AH100">
        <v>1</v>
      </c>
      <c r="AI100">
        <v>1</v>
      </c>
    </row>
    <row r="101" spans="1:35">
      <c r="A101" t="s">
        <v>109</v>
      </c>
      <c r="B101" t="s">
        <v>6930</v>
      </c>
      <c r="C101">
        <v>2</v>
      </c>
      <c r="D101">
        <v>1</v>
      </c>
      <c r="E101">
        <v>1</v>
      </c>
      <c r="F101">
        <v>1</v>
      </c>
      <c r="G101">
        <v>1</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row>
    <row r="102" spans="1:35">
      <c r="A102" t="s">
        <v>109</v>
      </c>
      <c r="B102" t="s">
        <v>6933</v>
      </c>
      <c r="C102">
        <v>2</v>
      </c>
      <c r="D102">
        <v>2</v>
      </c>
      <c r="E102">
        <v>2</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row>
    <row r="103" spans="1:35">
      <c r="A103" t="s">
        <v>109</v>
      </c>
      <c r="B103" t="s">
        <v>6934</v>
      </c>
      <c r="C103">
        <v>1</v>
      </c>
      <c r="D103">
        <v>1</v>
      </c>
      <c r="E103">
        <v>1</v>
      </c>
      <c r="F103">
        <v>1</v>
      </c>
      <c r="G103">
        <v>1</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row>
    <row r="104" spans="1:35">
      <c r="A104" t="s">
        <v>112</v>
      </c>
      <c r="B104" t="s">
        <v>6930</v>
      </c>
      <c r="C104">
        <v>1</v>
      </c>
      <c r="D104">
        <v>1</v>
      </c>
      <c r="E104">
        <v>1</v>
      </c>
      <c r="F104">
        <v>1</v>
      </c>
      <c r="G104">
        <v>1</v>
      </c>
      <c r="H104">
        <v>1</v>
      </c>
      <c r="I104">
        <v>1</v>
      </c>
      <c r="J104">
        <v>1</v>
      </c>
      <c r="K104">
        <v>1</v>
      </c>
      <c r="L104">
        <v>1</v>
      </c>
      <c r="M104">
        <v>1</v>
      </c>
      <c r="N104">
        <v>1</v>
      </c>
      <c r="O104">
        <v>1</v>
      </c>
      <c r="P104">
        <v>1</v>
      </c>
      <c r="Q104">
        <v>1</v>
      </c>
      <c r="R104">
        <v>2</v>
      </c>
      <c r="S104">
        <v>2</v>
      </c>
      <c r="T104">
        <v>2</v>
      </c>
      <c r="U104">
        <v>2</v>
      </c>
      <c r="V104">
        <v>1</v>
      </c>
      <c r="W104">
        <v>1</v>
      </c>
      <c r="X104">
        <v>1</v>
      </c>
      <c r="Y104">
        <v>1</v>
      </c>
      <c r="Z104">
        <v>1</v>
      </c>
      <c r="AA104">
        <v>1</v>
      </c>
      <c r="AB104">
        <v>1</v>
      </c>
      <c r="AC104">
        <v>1</v>
      </c>
      <c r="AD104">
        <v>1</v>
      </c>
      <c r="AE104">
        <v>1</v>
      </c>
      <c r="AF104">
        <v>1</v>
      </c>
      <c r="AG104">
        <v>1</v>
      </c>
      <c r="AH104">
        <v>1</v>
      </c>
      <c r="AI104">
        <v>1</v>
      </c>
    </row>
    <row r="105" spans="1:35">
      <c r="A105" t="s">
        <v>112</v>
      </c>
      <c r="B105" t="s">
        <v>6933</v>
      </c>
      <c r="C105">
        <v>1</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row>
    <row r="106" spans="1:35">
      <c r="A106" t="s">
        <v>112</v>
      </c>
      <c r="B106" t="s">
        <v>6934</v>
      </c>
      <c r="C106">
        <v>2</v>
      </c>
      <c r="D106">
        <v>2</v>
      </c>
      <c r="E106">
        <v>2</v>
      </c>
      <c r="F106">
        <v>1</v>
      </c>
      <c r="G106">
        <v>1</v>
      </c>
      <c r="H106">
        <v>1</v>
      </c>
      <c r="I106">
        <v>1</v>
      </c>
      <c r="J106">
        <v>1</v>
      </c>
      <c r="K106">
        <v>1</v>
      </c>
      <c r="L106">
        <v>1</v>
      </c>
      <c r="M106">
        <v>1</v>
      </c>
      <c r="N106">
        <v>1</v>
      </c>
      <c r="O106">
        <v>1</v>
      </c>
      <c r="P106">
        <v>1</v>
      </c>
      <c r="Q106">
        <v>1</v>
      </c>
      <c r="R106">
        <v>1</v>
      </c>
      <c r="S106">
        <v>1</v>
      </c>
      <c r="T106">
        <v>2</v>
      </c>
      <c r="U106">
        <v>2</v>
      </c>
      <c r="V106">
        <v>1</v>
      </c>
      <c r="W106">
        <v>1</v>
      </c>
      <c r="X106">
        <v>1</v>
      </c>
      <c r="Y106">
        <v>1</v>
      </c>
      <c r="Z106">
        <v>1</v>
      </c>
      <c r="AA106">
        <v>1</v>
      </c>
      <c r="AB106">
        <v>1</v>
      </c>
      <c r="AC106">
        <v>1</v>
      </c>
      <c r="AD106">
        <v>1</v>
      </c>
      <c r="AE106">
        <v>1</v>
      </c>
      <c r="AF106">
        <v>1</v>
      </c>
      <c r="AG106">
        <v>1</v>
      </c>
      <c r="AH106">
        <v>1</v>
      </c>
      <c r="AI106">
        <v>1</v>
      </c>
    </row>
    <row r="107" spans="1:35">
      <c r="A107" t="s">
        <v>113</v>
      </c>
      <c r="B107" t="s">
        <v>6930</v>
      </c>
      <c r="C107">
        <v>2</v>
      </c>
      <c r="D107">
        <v>2</v>
      </c>
      <c r="E107">
        <v>2</v>
      </c>
      <c r="F107">
        <v>1</v>
      </c>
      <c r="G107">
        <v>1</v>
      </c>
      <c r="H107">
        <v>1</v>
      </c>
      <c r="I107">
        <v>1</v>
      </c>
      <c r="J107">
        <v>1</v>
      </c>
      <c r="K107">
        <v>1</v>
      </c>
      <c r="L107">
        <v>1</v>
      </c>
      <c r="M107">
        <v>1</v>
      </c>
      <c r="N107">
        <v>2</v>
      </c>
      <c r="O107">
        <v>2</v>
      </c>
      <c r="P107">
        <v>2</v>
      </c>
      <c r="Q107">
        <v>2</v>
      </c>
      <c r="R107">
        <v>2</v>
      </c>
      <c r="S107">
        <v>2</v>
      </c>
      <c r="T107">
        <v>2</v>
      </c>
      <c r="U107">
        <v>2</v>
      </c>
      <c r="V107">
        <v>1</v>
      </c>
      <c r="W107">
        <v>1</v>
      </c>
      <c r="X107">
        <v>1</v>
      </c>
      <c r="Y107">
        <v>1</v>
      </c>
      <c r="Z107">
        <v>1</v>
      </c>
      <c r="AA107">
        <v>1</v>
      </c>
      <c r="AB107">
        <v>1</v>
      </c>
      <c r="AC107">
        <v>1</v>
      </c>
      <c r="AD107">
        <v>1</v>
      </c>
      <c r="AE107">
        <v>1</v>
      </c>
      <c r="AF107">
        <v>1</v>
      </c>
      <c r="AG107">
        <v>1</v>
      </c>
      <c r="AH107">
        <v>1</v>
      </c>
      <c r="AI107">
        <v>1</v>
      </c>
    </row>
    <row r="108" spans="1:35">
      <c r="A108" t="s">
        <v>113</v>
      </c>
      <c r="B108" t="s">
        <v>6933</v>
      </c>
      <c r="C108">
        <v>2</v>
      </c>
      <c r="D108">
        <v>2</v>
      </c>
      <c r="E108">
        <v>2</v>
      </c>
      <c r="F108">
        <v>2</v>
      </c>
      <c r="G108">
        <v>2</v>
      </c>
      <c r="H108">
        <v>2</v>
      </c>
      <c r="I108">
        <v>2</v>
      </c>
      <c r="J108">
        <v>2</v>
      </c>
      <c r="K108">
        <v>2</v>
      </c>
      <c r="L108">
        <v>2</v>
      </c>
      <c r="M108">
        <v>2</v>
      </c>
      <c r="N108">
        <v>2</v>
      </c>
      <c r="O108">
        <v>2</v>
      </c>
      <c r="P108">
        <v>2</v>
      </c>
      <c r="Q108">
        <v>2</v>
      </c>
      <c r="R108">
        <v>0</v>
      </c>
      <c r="S108">
        <v>0</v>
      </c>
      <c r="T108">
        <v>1</v>
      </c>
      <c r="U108">
        <v>1</v>
      </c>
      <c r="V108">
        <v>1</v>
      </c>
      <c r="W108">
        <v>1</v>
      </c>
      <c r="X108">
        <v>1</v>
      </c>
      <c r="Y108">
        <v>1</v>
      </c>
      <c r="Z108">
        <v>1</v>
      </c>
      <c r="AA108">
        <v>1</v>
      </c>
      <c r="AB108">
        <v>1</v>
      </c>
      <c r="AC108">
        <v>1</v>
      </c>
      <c r="AD108">
        <v>1</v>
      </c>
      <c r="AE108">
        <v>1</v>
      </c>
      <c r="AF108">
        <v>1</v>
      </c>
      <c r="AG108">
        <v>1</v>
      </c>
      <c r="AH108">
        <v>1</v>
      </c>
      <c r="AI108">
        <v>1</v>
      </c>
    </row>
    <row r="109" spans="1:35">
      <c r="A109" t="s">
        <v>113</v>
      </c>
      <c r="B109" t="s">
        <v>6934</v>
      </c>
      <c r="C109">
        <v>2</v>
      </c>
      <c r="D109">
        <v>2</v>
      </c>
      <c r="E109">
        <v>2</v>
      </c>
      <c r="F109">
        <v>2</v>
      </c>
      <c r="G109">
        <v>2</v>
      </c>
      <c r="H109">
        <v>2</v>
      </c>
      <c r="I109">
        <v>2</v>
      </c>
      <c r="J109">
        <v>2</v>
      </c>
      <c r="K109">
        <v>2</v>
      </c>
      <c r="L109">
        <v>2</v>
      </c>
      <c r="M109">
        <v>2</v>
      </c>
      <c r="N109">
        <v>2</v>
      </c>
      <c r="O109">
        <v>2</v>
      </c>
      <c r="P109">
        <v>1</v>
      </c>
      <c r="Q109">
        <v>1</v>
      </c>
      <c r="R109">
        <v>1</v>
      </c>
      <c r="S109">
        <v>1</v>
      </c>
      <c r="T109">
        <v>1</v>
      </c>
      <c r="U109">
        <v>1</v>
      </c>
      <c r="V109">
        <v>1</v>
      </c>
      <c r="W109">
        <v>1</v>
      </c>
      <c r="X109">
        <v>1</v>
      </c>
      <c r="Y109">
        <v>1</v>
      </c>
      <c r="Z109">
        <v>1</v>
      </c>
      <c r="AA109">
        <v>1</v>
      </c>
      <c r="AB109">
        <v>1</v>
      </c>
      <c r="AC109">
        <v>1</v>
      </c>
      <c r="AD109">
        <v>1</v>
      </c>
      <c r="AE109">
        <v>1</v>
      </c>
      <c r="AF109">
        <v>1</v>
      </c>
      <c r="AG109">
        <v>1</v>
      </c>
      <c r="AH109">
        <v>1</v>
      </c>
      <c r="AI109">
        <v>1</v>
      </c>
    </row>
    <row r="110" spans="1:35">
      <c r="A110" t="s">
        <v>114</v>
      </c>
      <c r="B110" t="s">
        <v>6930</v>
      </c>
      <c r="C110">
        <v>2</v>
      </c>
      <c r="D110">
        <v>2</v>
      </c>
      <c r="E110">
        <v>2</v>
      </c>
      <c r="F110">
        <v>2</v>
      </c>
      <c r="G110">
        <v>2</v>
      </c>
      <c r="H110">
        <v>2</v>
      </c>
      <c r="I110">
        <v>2</v>
      </c>
      <c r="J110">
        <v>2</v>
      </c>
      <c r="K110">
        <v>2</v>
      </c>
      <c r="L110">
        <v>2</v>
      </c>
      <c r="M110">
        <v>2</v>
      </c>
      <c r="N110">
        <v>2</v>
      </c>
      <c r="O110">
        <v>2</v>
      </c>
      <c r="P110">
        <v>2</v>
      </c>
      <c r="Q110">
        <v>2</v>
      </c>
      <c r="R110">
        <v>2</v>
      </c>
      <c r="S110">
        <v>2</v>
      </c>
      <c r="T110">
        <v>2</v>
      </c>
      <c r="U110">
        <v>2</v>
      </c>
      <c r="V110">
        <v>2</v>
      </c>
      <c r="W110">
        <v>2</v>
      </c>
      <c r="X110">
        <v>2</v>
      </c>
      <c r="Y110">
        <v>2</v>
      </c>
      <c r="Z110">
        <v>2</v>
      </c>
      <c r="AA110">
        <v>2</v>
      </c>
      <c r="AB110">
        <v>2</v>
      </c>
      <c r="AC110">
        <v>2</v>
      </c>
      <c r="AD110">
        <v>2</v>
      </c>
      <c r="AE110">
        <v>2</v>
      </c>
      <c r="AF110">
        <v>2</v>
      </c>
      <c r="AG110">
        <v>2</v>
      </c>
      <c r="AH110">
        <v>2</v>
      </c>
      <c r="AI110">
        <v>2</v>
      </c>
    </row>
    <row r="111" spans="1:35">
      <c r="A111" t="s">
        <v>114</v>
      </c>
      <c r="B111" t="s">
        <v>6933</v>
      </c>
      <c r="C111">
        <v>2</v>
      </c>
      <c r="D111">
        <v>2</v>
      </c>
      <c r="E111">
        <v>2</v>
      </c>
      <c r="F111">
        <v>1</v>
      </c>
      <c r="G111">
        <v>1</v>
      </c>
      <c r="H111">
        <v>1</v>
      </c>
      <c r="I111">
        <v>1</v>
      </c>
      <c r="J111">
        <v>1</v>
      </c>
      <c r="K111">
        <v>1</v>
      </c>
      <c r="L111">
        <v>1</v>
      </c>
      <c r="M111">
        <v>1</v>
      </c>
      <c r="N111">
        <v>0</v>
      </c>
      <c r="O111">
        <v>0</v>
      </c>
      <c r="P111">
        <v>2</v>
      </c>
      <c r="Q111">
        <v>2</v>
      </c>
      <c r="R111">
        <v>2</v>
      </c>
      <c r="S111">
        <v>2</v>
      </c>
      <c r="T111">
        <v>2</v>
      </c>
      <c r="U111">
        <v>2</v>
      </c>
      <c r="V111">
        <v>2</v>
      </c>
      <c r="W111">
        <v>2</v>
      </c>
      <c r="X111">
        <v>2</v>
      </c>
      <c r="Y111">
        <v>2</v>
      </c>
      <c r="Z111">
        <v>2</v>
      </c>
      <c r="AA111">
        <v>2</v>
      </c>
      <c r="AB111">
        <v>2</v>
      </c>
      <c r="AC111">
        <v>2</v>
      </c>
      <c r="AD111">
        <v>2</v>
      </c>
      <c r="AE111">
        <v>2</v>
      </c>
      <c r="AF111">
        <v>2</v>
      </c>
      <c r="AG111">
        <v>2</v>
      </c>
      <c r="AH111">
        <v>2</v>
      </c>
      <c r="AI111">
        <v>2</v>
      </c>
    </row>
    <row r="112" spans="1:35">
      <c r="A112" t="s">
        <v>114</v>
      </c>
      <c r="B112" t="s">
        <v>6934</v>
      </c>
      <c r="C112">
        <v>1</v>
      </c>
      <c r="D112">
        <v>1</v>
      </c>
      <c r="E112">
        <v>1</v>
      </c>
      <c r="F112">
        <v>1</v>
      </c>
      <c r="G112">
        <v>1</v>
      </c>
      <c r="H112">
        <v>1</v>
      </c>
      <c r="I112">
        <v>1</v>
      </c>
      <c r="J112">
        <v>1</v>
      </c>
      <c r="K112">
        <v>1</v>
      </c>
      <c r="L112">
        <v>1</v>
      </c>
      <c r="M112">
        <v>1</v>
      </c>
      <c r="N112">
        <v>1</v>
      </c>
      <c r="O112">
        <v>1</v>
      </c>
      <c r="P112">
        <v>1</v>
      </c>
      <c r="Q112">
        <v>1</v>
      </c>
      <c r="R112">
        <v>2</v>
      </c>
      <c r="S112">
        <v>2</v>
      </c>
      <c r="T112">
        <v>2</v>
      </c>
      <c r="U112">
        <v>2</v>
      </c>
      <c r="V112">
        <v>0</v>
      </c>
      <c r="W112">
        <v>0</v>
      </c>
      <c r="X112">
        <v>2</v>
      </c>
      <c r="Y112">
        <v>2</v>
      </c>
      <c r="Z112">
        <v>2</v>
      </c>
      <c r="AA112">
        <v>2</v>
      </c>
      <c r="AB112">
        <v>2</v>
      </c>
      <c r="AC112">
        <v>2</v>
      </c>
      <c r="AD112">
        <v>2</v>
      </c>
      <c r="AE112">
        <v>2</v>
      </c>
      <c r="AF112">
        <v>2</v>
      </c>
      <c r="AG112">
        <v>2</v>
      </c>
      <c r="AH112">
        <v>2</v>
      </c>
      <c r="AI112">
        <v>2</v>
      </c>
    </row>
    <row r="113" spans="1:35">
      <c r="A113" t="s">
        <v>115</v>
      </c>
      <c r="B113" t="s">
        <v>6930</v>
      </c>
      <c r="C113">
        <v>2</v>
      </c>
      <c r="D113">
        <v>2</v>
      </c>
      <c r="E113">
        <v>2</v>
      </c>
      <c r="F113">
        <v>1</v>
      </c>
      <c r="G113">
        <v>1</v>
      </c>
      <c r="H113">
        <v>1</v>
      </c>
      <c r="I113">
        <v>1</v>
      </c>
      <c r="J113">
        <v>1</v>
      </c>
      <c r="K113">
        <v>1</v>
      </c>
      <c r="L113">
        <v>1</v>
      </c>
      <c r="M113">
        <v>1</v>
      </c>
      <c r="N113">
        <v>2</v>
      </c>
      <c r="O113">
        <v>2</v>
      </c>
      <c r="P113">
        <v>2</v>
      </c>
      <c r="Q113">
        <v>2</v>
      </c>
      <c r="R113">
        <v>2</v>
      </c>
      <c r="S113">
        <v>2</v>
      </c>
      <c r="T113">
        <v>2</v>
      </c>
      <c r="U113">
        <v>2</v>
      </c>
      <c r="V113">
        <v>1</v>
      </c>
      <c r="W113">
        <v>1</v>
      </c>
      <c r="X113">
        <v>1</v>
      </c>
      <c r="Y113">
        <v>1</v>
      </c>
      <c r="Z113">
        <v>2</v>
      </c>
      <c r="AA113">
        <v>2</v>
      </c>
      <c r="AB113">
        <v>2</v>
      </c>
      <c r="AC113">
        <v>2</v>
      </c>
      <c r="AD113">
        <v>2</v>
      </c>
      <c r="AE113">
        <v>2</v>
      </c>
      <c r="AF113">
        <v>2</v>
      </c>
      <c r="AG113">
        <v>2</v>
      </c>
      <c r="AH113">
        <v>2</v>
      </c>
      <c r="AI113">
        <v>2</v>
      </c>
    </row>
    <row r="114" spans="1:35">
      <c r="A114" t="s">
        <v>115</v>
      </c>
      <c r="B114" t="s">
        <v>6933</v>
      </c>
      <c r="C114">
        <v>1</v>
      </c>
      <c r="D114">
        <v>2</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row>
    <row r="115" spans="1:35">
      <c r="A115" t="s">
        <v>115</v>
      </c>
      <c r="B115" t="s">
        <v>6934</v>
      </c>
      <c r="C115">
        <v>2</v>
      </c>
      <c r="D115">
        <v>2</v>
      </c>
      <c r="E115">
        <v>2</v>
      </c>
      <c r="F115">
        <v>1</v>
      </c>
      <c r="G115">
        <v>1</v>
      </c>
      <c r="H115">
        <v>1</v>
      </c>
      <c r="I115">
        <v>1</v>
      </c>
      <c r="J115">
        <v>1</v>
      </c>
      <c r="K115">
        <v>1</v>
      </c>
      <c r="L115">
        <v>1</v>
      </c>
      <c r="M115">
        <v>1</v>
      </c>
      <c r="N115">
        <v>1</v>
      </c>
      <c r="O115">
        <v>1</v>
      </c>
      <c r="P115">
        <v>1</v>
      </c>
      <c r="Q115">
        <v>1</v>
      </c>
      <c r="R115">
        <v>2</v>
      </c>
      <c r="S115">
        <v>2</v>
      </c>
      <c r="T115">
        <v>2</v>
      </c>
      <c r="U115">
        <v>2</v>
      </c>
      <c r="V115">
        <v>1</v>
      </c>
      <c r="W115">
        <v>1</v>
      </c>
      <c r="X115">
        <v>1</v>
      </c>
      <c r="Y115">
        <v>1</v>
      </c>
      <c r="Z115">
        <v>1</v>
      </c>
      <c r="AA115">
        <v>1</v>
      </c>
      <c r="AB115">
        <v>1</v>
      </c>
      <c r="AC115">
        <v>1</v>
      </c>
      <c r="AD115">
        <v>1</v>
      </c>
      <c r="AE115">
        <v>1</v>
      </c>
      <c r="AF115">
        <v>1</v>
      </c>
      <c r="AG115">
        <v>1</v>
      </c>
      <c r="AH115">
        <v>2</v>
      </c>
      <c r="AI115">
        <v>2</v>
      </c>
    </row>
    <row r="116" spans="1:35">
      <c r="A116" t="s">
        <v>118</v>
      </c>
      <c r="B116" t="s">
        <v>6930</v>
      </c>
      <c r="C116">
        <v>2</v>
      </c>
      <c r="D116">
        <v>2</v>
      </c>
      <c r="E116">
        <v>2</v>
      </c>
      <c r="F116">
        <v>1</v>
      </c>
      <c r="G116">
        <v>1</v>
      </c>
      <c r="H116">
        <v>1</v>
      </c>
      <c r="I116">
        <v>1</v>
      </c>
      <c r="J116">
        <v>1</v>
      </c>
      <c r="K116">
        <v>1</v>
      </c>
      <c r="L116">
        <v>1</v>
      </c>
      <c r="M116">
        <v>1</v>
      </c>
      <c r="N116">
        <v>1</v>
      </c>
      <c r="O116">
        <v>1</v>
      </c>
      <c r="P116">
        <v>1</v>
      </c>
      <c r="Q116">
        <v>1</v>
      </c>
      <c r="R116">
        <v>1</v>
      </c>
      <c r="S116">
        <v>1</v>
      </c>
      <c r="T116">
        <v>1</v>
      </c>
      <c r="U116">
        <v>1</v>
      </c>
      <c r="V116">
        <v>0</v>
      </c>
      <c r="W116">
        <v>0</v>
      </c>
      <c r="X116">
        <v>2</v>
      </c>
      <c r="Y116">
        <v>2</v>
      </c>
      <c r="Z116">
        <v>2</v>
      </c>
      <c r="AA116">
        <v>2</v>
      </c>
      <c r="AB116">
        <v>2</v>
      </c>
      <c r="AC116">
        <v>2</v>
      </c>
      <c r="AD116">
        <v>2</v>
      </c>
      <c r="AE116">
        <v>2</v>
      </c>
      <c r="AF116">
        <v>2</v>
      </c>
      <c r="AG116">
        <v>2</v>
      </c>
      <c r="AH116">
        <v>2</v>
      </c>
      <c r="AI116">
        <v>2</v>
      </c>
    </row>
    <row r="117" spans="1:35">
      <c r="A117" t="s">
        <v>118</v>
      </c>
      <c r="B117" t="s">
        <v>6933</v>
      </c>
      <c r="C117">
        <v>2</v>
      </c>
      <c r="D117">
        <v>2</v>
      </c>
      <c r="E117">
        <v>2</v>
      </c>
      <c r="F117">
        <v>2</v>
      </c>
      <c r="G117">
        <v>2</v>
      </c>
      <c r="H117">
        <v>2</v>
      </c>
      <c r="I117">
        <v>2</v>
      </c>
      <c r="J117">
        <v>2</v>
      </c>
      <c r="K117">
        <v>2</v>
      </c>
      <c r="L117">
        <v>2</v>
      </c>
      <c r="M117">
        <v>2</v>
      </c>
      <c r="N117">
        <v>2</v>
      </c>
      <c r="O117">
        <v>2</v>
      </c>
      <c r="P117">
        <v>2</v>
      </c>
      <c r="Q117">
        <v>2</v>
      </c>
      <c r="R117">
        <v>2</v>
      </c>
      <c r="S117">
        <v>2</v>
      </c>
      <c r="T117">
        <v>2</v>
      </c>
      <c r="U117">
        <v>2</v>
      </c>
      <c r="V117">
        <v>2</v>
      </c>
      <c r="W117">
        <v>2</v>
      </c>
      <c r="X117">
        <v>2</v>
      </c>
      <c r="Y117">
        <v>2</v>
      </c>
      <c r="Z117">
        <v>2</v>
      </c>
      <c r="AA117">
        <v>2</v>
      </c>
      <c r="AB117">
        <v>2</v>
      </c>
      <c r="AC117">
        <v>2</v>
      </c>
      <c r="AD117">
        <v>2</v>
      </c>
      <c r="AE117">
        <v>2</v>
      </c>
      <c r="AF117">
        <v>2</v>
      </c>
      <c r="AG117">
        <v>2</v>
      </c>
      <c r="AH117">
        <v>2</v>
      </c>
      <c r="AI117">
        <v>2</v>
      </c>
    </row>
    <row r="118" spans="1:35">
      <c r="A118" t="s">
        <v>118</v>
      </c>
      <c r="B118" t="s">
        <v>6934</v>
      </c>
      <c r="C118">
        <v>2</v>
      </c>
      <c r="D118">
        <v>2</v>
      </c>
      <c r="E118">
        <v>2</v>
      </c>
      <c r="F118">
        <v>2</v>
      </c>
      <c r="G118">
        <v>2</v>
      </c>
      <c r="H118">
        <v>2</v>
      </c>
      <c r="I118">
        <v>2</v>
      </c>
      <c r="J118">
        <v>2</v>
      </c>
      <c r="K118">
        <v>2</v>
      </c>
      <c r="L118">
        <v>2</v>
      </c>
      <c r="M118">
        <v>2</v>
      </c>
      <c r="N118">
        <v>2</v>
      </c>
      <c r="O118">
        <v>2</v>
      </c>
      <c r="P118">
        <v>2</v>
      </c>
      <c r="Q118">
        <v>2</v>
      </c>
      <c r="R118">
        <v>2</v>
      </c>
      <c r="S118">
        <v>2</v>
      </c>
      <c r="T118">
        <v>2</v>
      </c>
      <c r="U118">
        <v>2</v>
      </c>
      <c r="V118">
        <v>2</v>
      </c>
      <c r="W118">
        <v>2</v>
      </c>
      <c r="X118">
        <v>2</v>
      </c>
      <c r="Y118">
        <v>2</v>
      </c>
      <c r="Z118">
        <v>2</v>
      </c>
      <c r="AA118">
        <v>2</v>
      </c>
      <c r="AB118">
        <v>2</v>
      </c>
      <c r="AC118">
        <v>2</v>
      </c>
      <c r="AD118">
        <v>2</v>
      </c>
      <c r="AE118">
        <v>2</v>
      </c>
      <c r="AF118">
        <v>2</v>
      </c>
      <c r="AG118">
        <v>2</v>
      </c>
      <c r="AH118">
        <v>2</v>
      </c>
      <c r="AI118">
        <v>2</v>
      </c>
    </row>
    <row r="119" spans="1:35">
      <c r="A119" t="s">
        <v>121</v>
      </c>
      <c r="B119" t="s">
        <v>6930</v>
      </c>
      <c r="C119">
        <v>1</v>
      </c>
      <c r="D119">
        <v>1</v>
      </c>
      <c r="E119">
        <v>1</v>
      </c>
      <c r="F119">
        <v>1</v>
      </c>
      <c r="G119">
        <v>1</v>
      </c>
      <c r="H119">
        <v>1</v>
      </c>
      <c r="I119">
        <v>1</v>
      </c>
      <c r="J119">
        <v>2</v>
      </c>
      <c r="K119">
        <v>2</v>
      </c>
      <c r="L119">
        <v>2</v>
      </c>
      <c r="M119">
        <v>2</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row>
    <row r="120" spans="1:35">
      <c r="A120" t="s">
        <v>121</v>
      </c>
      <c r="B120" t="s">
        <v>6933</v>
      </c>
      <c r="C120">
        <v>2</v>
      </c>
      <c r="D120">
        <v>2</v>
      </c>
      <c r="E120">
        <v>2</v>
      </c>
      <c r="F120">
        <v>2</v>
      </c>
      <c r="G120">
        <v>2</v>
      </c>
      <c r="H120">
        <v>2</v>
      </c>
      <c r="I120">
        <v>2</v>
      </c>
      <c r="J120">
        <v>2</v>
      </c>
      <c r="K120">
        <v>2</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row>
    <row r="121" spans="1:35">
      <c r="A121" t="s">
        <v>121</v>
      </c>
      <c r="B121" t="s">
        <v>6934</v>
      </c>
      <c r="C121">
        <v>2</v>
      </c>
      <c r="D121">
        <v>2</v>
      </c>
      <c r="E121">
        <v>2</v>
      </c>
      <c r="F121">
        <v>1</v>
      </c>
      <c r="G121">
        <v>1</v>
      </c>
      <c r="H121">
        <v>1</v>
      </c>
      <c r="I121">
        <v>1</v>
      </c>
      <c r="J121">
        <v>1</v>
      </c>
      <c r="K121">
        <v>1</v>
      </c>
      <c r="L121">
        <v>1</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row>
    <row r="122" spans="1:35">
      <c r="A122" t="s">
        <v>122</v>
      </c>
      <c r="B122" t="s">
        <v>6930</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row>
    <row r="123" spans="1:35">
      <c r="A123" t="s">
        <v>122</v>
      </c>
      <c r="B123" t="s">
        <v>6933</v>
      </c>
      <c r="C123">
        <v>1</v>
      </c>
      <c r="D123">
        <v>2</v>
      </c>
      <c r="E123">
        <v>2</v>
      </c>
      <c r="F123">
        <v>1</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row>
    <row r="124" spans="1:35">
      <c r="A124" t="s">
        <v>122</v>
      </c>
      <c r="B124" t="s">
        <v>6934</v>
      </c>
      <c r="C124">
        <v>1</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row>
    <row r="125" spans="1:35">
      <c r="A125" t="s">
        <v>123</v>
      </c>
      <c r="B125" t="s">
        <v>6930</v>
      </c>
      <c r="C125">
        <v>2</v>
      </c>
      <c r="D125">
        <v>2</v>
      </c>
      <c r="E125">
        <v>2</v>
      </c>
      <c r="F125">
        <v>1</v>
      </c>
      <c r="G125">
        <v>1</v>
      </c>
      <c r="H125">
        <v>1</v>
      </c>
      <c r="I125">
        <v>1</v>
      </c>
      <c r="J125">
        <v>1</v>
      </c>
      <c r="K125">
        <v>1</v>
      </c>
      <c r="L125">
        <v>1</v>
      </c>
      <c r="M125">
        <v>1</v>
      </c>
      <c r="N125">
        <v>2</v>
      </c>
      <c r="O125">
        <v>2</v>
      </c>
      <c r="P125">
        <v>2</v>
      </c>
      <c r="Q125">
        <v>2</v>
      </c>
      <c r="R125">
        <v>2</v>
      </c>
      <c r="S125">
        <v>2</v>
      </c>
      <c r="T125">
        <v>2</v>
      </c>
      <c r="U125">
        <v>2</v>
      </c>
      <c r="V125">
        <v>1</v>
      </c>
      <c r="W125">
        <v>1</v>
      </c>
      <c r="X125">
        <v>1</v>
      </c>
      <c r="Y125">
        <v>1</v>
      </c>
      <c r="Z125">
        <v>1</v>
      </c>
      <c r="AA125">
        <v>1</v>
      </c>
      <c r="AB125">
        <v>1</v>
      </c>
      <c r="AC125">
        <v>1</v>
      </c>
      <c r="AD125">
        <v>1</v>
      </c>
      <c r="AE125">
        <v>1</v>
      </c>
      <c r="AF125">
        <v>1</v>
      </c>
      <c r="AG125">
        <v>1</v>
      </c>
      <c r="AH125">
        <v>1</v>
      </c>
      <c r="AI125">
        <v>1</v>
      </c>
    </row>
    <row r="126" spans="1:35">
      <c r="A126" t="s">
        <v>123</v>
      </c>
      <c r="B126" t="s">
        <v>6933</v>
      </c>
      <c r="C126">
        <v>2</v>
      </c>
      <c r="D126">
        <v>2</v>
      </c>
      <c r="E126">
        <v>2</v>
      </c>
      <c r="F126">
        <v>2</v>
      </c>
      <c r="G126">
        <v>1</v>
      </c>
      <c r="H126">
        <v>2</v>
      </c>
      <c r="I126">
        <v>2</v>
      </c>
      <c r="J126">
        <v>2</v>
      </c>
      <c r="K126">
        <v>2</v>
      </c>
      <c r="L126">
        <v>2</v>
      </c>
      <c r="M126">
        <v>2</v>
      </c>
      <c r="N126">
        <v>2</v>
      </c>
      <c r="O126">
        <v>2</v>
      </c>
      <c r="P126">
        <v>1</v>
      </c>
      <c r="Q126">
        <v>1</v>
      </c>
      <c r="R126">
        <v>0</v>
      </c>
      <c r="S126">
        <v>0</v>
      </c>
      <c r="T126">
        <v>1</v>
      </c>
      <c r="U126">
        <v>1</v>
      </c>
      <c r="V126">
        <v>1</v>
      </c>
      <c r="W126">
        <v>1</v>
      </c>
      <c r="X126">
        <v>1</v>
      </c>
      <c r="Y126">
        <v>1</v>
      </c>
      <c r="Z126">
        <v>1</v>
      </c>
      <c r="AA126">
        <v>1</v>
      </c>
      <c r="AB126">
        <v>1</v>
      </c>
      <c r="AC126">
        <v>1</v>
      </c>
      <c r="AD126">
        <v>1</v>
      </c>
      <c r="AE126">
        <v>1</v>
      </c>
      <c r="AF126">
        <v>1</v>
      </c>
      <c r="AG126">
        <v>1</v>
      </c>
      <c r="AH126">
        <v>1</v>
      </c>
      <c r="AI126">
        <v>1</v>
      </c>
    </row>
    <row r="127" spans="1:35">
      <c r="A127" t="s">
        <v>123</v>
      </c>
      <c r="B127" t="s">
        <v>6934</v>
      </c>
      <c r="C127">
        <v>2</v>
      </c>
      <c r="D127">
        <v>2</v>
      </c>
      <c r="E127">
        <v>2</v>
      </c>
      <c r="F127">
        <v>2</v>
      </c>
      <c r="G127">
        <v>2</v>
      </c>
      <c r="H127">
        <v>2</v>
      </c>
      <c r="I127">
        <v>2</v>
      </c>
      <c r="J127">
        <v>2</v>
      </c>
      <c r="K127">
        <v>2</v>
      </c>
      <c r="L127">
        <v>2</v>
      </c>
      <c r="M127">
        <v>2</v>
      </c>
      <c r="N127">
        <v>2</v>
      </c>
      <c r="O127">
        <v>2</v>
      </c>
      <c r="P127">
        <v>2</v>
      </c>
      <c r="Q127">
        <v>2</v>
      </c>
      <c r="R127">
        <v>2</v>
      </c>
      <c r="S127">
        <v>2</v>
      </c>
      <c r="T127">
        <v>2</v>
      </c>
      <c r="U127">
        <v>1</v>
      </c>
      <c r="V127">
        <v>1</v>
      </c>
      <c r="W127">
        <v>1</v>
      </c>
      <c r="X127">
        <v>1</v>
      </c>
      <c r="Y127">
        <v>1</v>
      </c>
      <c r="Z127">
        <v>1</v>
      </c>
      <c r="AA127">
        <v>1</v>
      </c>
      <c r="AB127">
        <v>1</v>
      </c>
      <c r="AC127">
        <v>1</v>
      </c>
      <c r="AD127">
        <v>1</v>
      </c>
      <c r="AE127">
        <v>1</v>
      </c>
      <c r="AF127">
        <v>1</v>
      </c>
      <c r="AG127">
        <v>1</v>
      </c>
      <c r="AH127">
        <v>1</v>
      </c>
      <c r="AI127">
        <v>1</v>
      </c>
    </row>
    <row r="128" spans="1:35">
      <c r="A128" t="s">
        <v>124</v>
      </c>
      <c r="B128" t="s">
        <v>6930</v>
      </c>
      <c r="C128">
        <v>2</v>
      </c>
      <c r="D128">
        <v>2</v>
      </c>
      <c r="E128">
        <v>2</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row>
    <row r="129" spans="1:35">
      <c r="A129" t="s">
        <v>124</v>
      </c>
      <c r="B129" t="s">
        <v>6933</v>
      </c>
      <c r="C129">
        <v>2</v>
      </c>
      <c r="D129">
        <v>2</v>
      </c>
      <c r="E129">
        <v>2</v>
      </c>
      <c r="F129">
        <v>2</v>
      </c>
      <c r="G129">
        <v>2</v>
      </c>
      <c r="H129">
        <v>1</v>
      </c>
      <c r="I129">
        <v>1</v>
      </c>
      <c r="J129">
        <v>1</v>
      </c>
      <c r="K129">
        <v>1</v>
      </c>
      <c r="L129">
        <v>1</v>
      </c>
      <c r="M129">
        <v>1</v>
      </c>
      <c r="N129">
        <v>1</v>
      </c>
      <c r="O129">
        <v>1</v>
      </c>
      <c r="P129">
        <v>1</v>
      </c>
      <c r="Q129">
        <v>1</v>
      </c>
      <c r="R129">
        <v>1</v>
      </c>
      <c r="S129">
        <v>1</v>
      </c>
      <c r="T129">
        <v>1</v>
      </c>
      <c r="U129">
        <v>1</v>
      </c>
      <c r="V129">
        <v>1</v>
      </c>
      <c r="W129">
        <v>1</v>
      </c>
      <c r="X129">
        <v>1</v>
      </c>
      <c r="Y129">
        <v>1</v>
      </c>
      <c r="Z129">
        <v>1</v>
      </c>
      <c r="AA129">
        <v>1</v>
      </c>
      <c r="AB129">
        <v>1</v>
      </c>
      <c r="AC129">
        <v>1</v>
      </c>
      <c r="AD129">
        <v>1</v>
      </c>
      <c r="AE129">
        <v>1</v>
      </c>
      <c r="AF129">
        <v>1</v>
      </c>
      <c r="AG129">
        <v>1</v>
      </c>
      <c r="AH129">
        <v>1</v>
      </c>
      <c r="AI129">
        <v>1</v>
      </c>
    </row>
    <row r="130" spans="1:35">
      <c r="A130" t="s">
        <v>124</v>
      </c>
      <c r="B130" t="s">
        <v>6934</v>
      </c>
      <c r="C130">
        <v>2</v>
      </c>
      <c r="D130">
        <v>2</v>
      </c>
      <c r="E130">
        <v>2</v>
      </c>
      <c r="F130">
        <v>2</v>
      </c>
      <c r="G130">
        <v>2</v>
      </c>
      <c r="H130">
        <v>2</v>
      </c>
      <c r="I130">
        <v>2</v>
      </c>
      <c r="J130">
        <v>2</v>
      </c>
      <c r="K130">
        <v>2</v>
      </c>
      <c r="L130">
        <v>2</v>
      </c>
      <c r="M130">
        <v>2</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row>
    <row r="131" spans="1:35">
      <c r="A131" t="s">
        <v>126</v>
      </c>
      <c r="B131" t="s">
        <v>6930</v>
      </c>
      <c r="C131">
        <v>1</v>
      </c>
      <c r="D131">
        <v>1</v>
      </c>
      <c r="E131">
        <v>1</v>
      </c>
      <c r="F131">
        <v>1</v>
      </c>
      <c r="G131">
        <v>1</v>
      </c>
      <c r="H131">
        <v>1</v>
      </c>
      <c r="I131">
        <v>1</v>
      </c>
      <c r="J131">
        <v>1</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row>
    <row r="132" spans="1:35">
      <c r="A132" t="s">
        <v>126</v>
      </c>
      <c r="B132" t="s">
        <v>6933</v>
      </c>
      <c r="C132">
        <v>1</v>
      </c>
      <c r="D132">
        <v>1</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row>
    <row r="133" spans="1:35">
      <c r="A133" t="s">
        <v>126</v>
      </c>
      <c r="B133" t="s">
        <v>6934</v>
      </c>
      <c r="C133">
        <v>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row>
    <row r="134" spans="1:35">
      <c r="A134" t="s">
        <v>128</v>
      </c>
      <c r="B134" t="s">
        <v>6930</v>
      </c>
      <c r="C134">
        <v>2</v>
      </c>
      <c r="D134">
        <v>2</v>
      </c>
      <c r="E134">
        <v>2</v>
      </c>
      <c r="F134">
        <v>2</v>
      </c>
      <c r="G134">
        <v>2</v>
      </c>
      <c r="H134">
        <v>2</v>
      </c>
      <c r="I134">
        <v>2</v>
      </c>
      <c r="J134">
        <v>2</v>
      </c>
      <c r="K134">
        <v>2</v>
      </c>
      <c r="L134">
        <v>2</v>
      </c>
      <c r="M134">
        <v>2</v>
      </c>
      <c r="N134">
        <v>1</v>
      </c>
      <c r="O134">
        <v>1</v>
      </c>
      <c r="P134">
        <v>1</v>
      </c>
      <c r="Q134">
        <v>1</v>
      </c>
      <c r="R134">
        <v>1</v>
      </c>
      <c r="S134">
        <v>1</v>
      </c>
      <c r="T134">
        <v>1</v>
      </c>
      <c r="U134">
        <v>1</v>
      </c>
      <c r="V134">
        <v>2</v>
      </c>
      <c r="W134">
        <v>2</v>
      </c>
      <c r="X134">
        <v>2</v>
      </c>
      <c r="Y134">
        <v>2</v>
      </c>
      <c r="Z134">
        <v>2</v>
      </c>
      <c r="AA134">
        <v>2</v>
      </c>
      <c r="AB134">
        <v>1</v>
      </c>
      <c r="AC134">
        <v>1</v>
      </c>
      <c r="AD134">
        <v>1</v>
      </c>
      <c r="AE134">
        <v>1</v>
      </c>
      <c r="AF134">
        <v>1</v>
      </c>
      <c r="AG134">
        <v>1</v>
      </c>
      <c r="AH134">
        <v>1</v>
      </c>
      <c r="AI134">
        <v>1</v>
      </c>
    </row>
    <row r="135" spans="1:35">
      <c r="A135" t="s">
        <v>128</v>
      </c>
      <c r="B135" t="s">
        <v>6933</v>
      </c>
      <c r="C135">
        <v>2</v>
      </c>
      <c r="D135">
        <v>1</v>
      </c>
      <c r="E135">
        <v>1</v>
      </c>
      <c r="F135">
        <v>1</v>
      </c>
      <c r="G135">
        <v>1</v>
      </c>
      <c r="H135">
        <v>2</v>
      </c>
      <c r="I135">
        <v>2</v>
      </c>
      <c r="J135">
        <v>2</v>
      </c>
      <c r="K135">
        <v>2</v>
      </c>
      <c r="L135">
        <v>2</v>
      </c>
      <c r="M135">
        <v>2</v>
      </c>
      <c r="N135">
        <v>2</v>
      </c>
      <c r="O135">
        <v>2</v>
      </c>
      <c r="P135">
        <v>2</v>
      </c>
      <c r="Q135">
        <v>2</v>
      </c>
      <c r="R135">
        <v>2</v>
      </c>
      <c r="S135">
        <v>2</v>
      </c>
      <c r="T135">
        <v>2</v>
      </c>
      <c r="U135">
        <v>2</v>
      </c>
      <c r="V135">
        <v>2</v>
      </c>
      <c r="W135">
        <v>2</v>
      </c>
      <c r="X135">
        <v>2</v>
      </c>
      <c r="Y135">
        <v>2</v>
      </c>
      <c r="Z135">
        <v>2</v>
      </c>
      <c r="AA135">
        <v>2</v>
      </c>
      <c r="AB135">
        <v>2</v>
      </c>
      <c r="AC135">
        <v>2</v>
      </c>
      <c r="AD135">
        <v>2</v>
      </c>
      <c r="AE135">
        <v>2</v>
      </c>
      <c r="AF135">
        <v>2</v>
      </c>
      <c r="AG135">
        <v>2</v>
      </c>
      <c r="AH135">
        <v>2</v>
      </c>
      <c r="AI135">
        <v>2</v>
      </c>
    </row>
    <row r="136" spans="1:35">
      <c r="A136" t="s">
        <v>128</v>
      </c>
      <c r="B136" t="s">
        <v>6934</v>
      </c>
      <c r="C136">
        <v>1</v>
      </c>
      <c r="D136">
        <v>2</v>
      </c>
      <c r="E136">
        <v>2</v>
      </c>
      <c r="F136">
        <v>2</v>
      </c>
      <c r="G136">
        <v>2</v>
      </c>
      <c r="H136">
        <v>2</v>
      </c>
      <c r="I136">
        <v>2</v>
      </c>
      <c r="J136">
        <v>2</v>
      </c>
      <c r="K136">
        <v>2</v>
      </c>
      <c r="L136">
        <v>1</v>
      </c>
      <c r="M136">
        <v>1</v>
      </c>
      <c r="N136">
        <v>1</v>
      </c>
      <c r="O136">
        <v>1</v>
      </c>
      <c r="P136">
        <v>2</v>
      </c>
      <c r="Q136">
        <v>2</v>
      </c>
      <c r="R136">
        <v>2</v>
      </c>
      <c r="S136">
        <v>2</v>
      </c>
      <c r="T136">
        <v>2</v>
      </c>
      <c r="U136">
        <v>2</v>
      </c>
      <c r="V136">
        <v>2</v>
      </c>
      <c r="W136">
        <v>2</v>
      </c>
      <c r="X136">
        <v>2</v>
      </c>
      <c r="Y136">
        <v>2</v>
      </c>
      <c r="Z136">
        <v>2</v>
      </c>
      <c r="AA136">
        <v>2</v>
      </c>
      <c r="AB136">
        <v>2</v>
      </c>
      <c r="AC136">
        <v>2</v>
      </c>
      <c r="AD136">
        <v>2</v>
      </c>
      <c r="AE136">
        <v>2</v>
      </c>
      <c r="AF136">
        <v>2</v>
      </c>
      <c r="AG136">
        <v>2</v>
      </c>
      <c r="AH136">
        <v>2</v>
      </c>
      <c r="AI136">
        <v>2</v>
      </c>
    </row>
    <row r="137" spans="1:35">
      <c r="A137" t="s">
        <v>130</v>
      </c>
      <c r="B137" t="s">
        <v>6930</v>
      </c>
      <c r="C137">
        <v>2</v>
      </c>
      <c r="D137">
        <v>2</v>
      </c>
      <c r="E137">
        <v>1</v>
      </c>
      <c r="F137">
        <v>1</v>
      </c>
      <c r="G137">
        <v>1</v>
      </c>
      <c r="H137">
        <v>1</v>
      </c>
      <c r="I137">
        <v>1</v>
      </c>
      <c r="J137">
        <v>1</v>
      </c>
      <c r="K137">
        <v>1</v>
      </c>
      <c r="L137">
        <v>1</v>
      </c>
      <c r="M137">
        <v>2</v>
      </c>
      <c r="N137">
        <v>2</v>
      </c>
      <c r="O137">
        <v>2</v>
      </c>
      <c r="P137">
        <v>2</v>
      </c>
      <c r="Q137">
        <v>2</v>
      </c>
      <c r="R137">
        <v>2</v>
      </c>
      <c r="S137">
        <v>2</v>
      </c>
      <c r="T137">
        <v>2</v>
      </c>
      <c r="U137">
        <v>1</v>
      </c>
      <c r="V137">
        <v>1</v>
      </c>
      <c r="W137">
        <v>1</v>
      </c>
      <c r="X137">
        <v>1</v>
      </c>
      <c r="Y137">
        <v>2</v>
      </c>
      <c r="Z137">
        <v>2</v>
      </c>
      <c r="AA137">
        <v>2</v>
      </c>
      <c r="AB137">
        <v>2</v>
      </c>
      <c r="AC137">
        <v>2</v>
      </c>
      <c r="AD137">
        <v>2</v>
      </c>
      <c r="AE137">
        <v>2</v>
      </c>
      <c r="AF137">
        <v>2</v>
      </c>
      <c r="AG137">
        <v>1</v>
      </c>
      <c r="AH137">
        <v>1</v>
      </c>
      <c r="AI137">
        <v>1</v>
      </c>
    </row>
    <row r="138" spans="1:35">
      <c r="A138" t="s">
        <v>130</v>
      </c>
      <c r="B138" t="s">
        <v>6933</v>
      </c>
      <c r="C138">
        <v>2</v>
      </c>
      <c r="D138">
        <v>2</v>
      </c>
      <c r="E138">
        <v>2</v>
      </c>
      <c r="F138">
        <v>2</v>
      </c>
      <c r="G138">
        <v>0</v>
      </c>
      <c r="H138">
        <v>0</v>
      </c>
      <c r="I138">
        <v>1</v>
      </c>
      <c r="J138">
        <v>1</v>
      </c>
      <c r="K138">
        <v>1</v>
      </c>
      <c r="L138">
        <v>1</v>
      </c>
      <c r="M138">
        <v>1</v>
      </c>
      <c r="N138">
        <v>1</v>
      </c>
      <c r="O138">
        <v>1</v>
      </c>
      <c r="P138">
        <v>1</v>
      </c>
      <c r="Q138">
        <v>1</v>
      </c>
      <c r="R138">
        <v>1</v>
      </c>
      <c r="S138">
        <v>2</v>
      </c>
      <c r="T138">
        <v>2</v>
      </c>
      <c r="U138">
        <v>2</v>
      </c>
      <c r="V138">
        <v>2</v>
      </c>
      <c r="W138">
        <v>1</v>
      </c>
      <c r="X138">
        <v>1</v>
      </c>
      <c r="Y138">
        <v>2</v>
      </c>
      <c r="Z138">
        <v>1</v>
      </c>
      <c r="AA138">
        <v>1</v>
      </c>
      <c r="AB138">
        <v>1</v>
      </c>
      <c r="AC138">
        <v>1</v>
      </c>
      <c r="AD138">
        <v>1</v>
      </c>
      <c r="AE138">
        <v>2</v>
      </c>
      <c r="AF138">
        <v>2</v>
      </c>
      <c r="AG138">
        <v>2</v>
      </c>
      <c r="AH138">
        <v>2</v>
      </c>
      <c r="AI138">
        <v>2</v>
      </c>
    </row>
    <row r="139" spans="1:35">
      <c r="A139" t="s">
        <v>130</v>
      </c>
      <c r="B139" t="s">
        <v>6934</v>
      </c>
      <c r="C139">
        <v>2</v>
      </c>
      <c r="D139">
        <v>2</v>
      </c>
      <c r="E139">
        <v>2</v>
      </c>
      <c r="F139">
        <v>2</v>
      </c>
      <c r="G139">
        <v>2</v>
      </c>
      <c r="H139">
        <v>2</v>
      </c>
      <c r="I139">
        <v>0</v>
      </c>
      <c r="J139">
        <v>0</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2</v>
      </c>
      <c r="AF139">
        <v>2</v>
      </c>
      <c r="AG139">
        <v>1</v>
      </c>
      <c r="AH139">
        <v>1</v>
      </c>
      <c r="AI139">
        <v>2</v>
      </c>
    </row>
    <row r="140" spans="1:35">
      <c r="A140" t="s">
        <v>131</v>
      </c>
      <c r="B140" t="s">
        <v>6930</v>
      </c>
      <c r="C140">
        <v>2</v>
      </c>
      <c r="D140">
        <v>2</v>
      </c>
      <c r="E140">
        <v>2</v>
      </c>
      <c r="F140">
        <v>2</v>
      </c>
      <c r="G140">
        <v>2</v>
      </c>
      <c r="H140">
        <v>2</v>
      </c>
      <c r="I140">
        <v>2</v>
      </c>
      <c r="J140">
        <v>2</v>
      </c>
      <c r="K140">
        <v>2</v>
      </c>
      <c r="L140">
        <v>2</v>
      </c>
      <c r="M140">
        <v>2</v>
      </c>
      <c r="N140">
        <v>2</v>
      </c>
      <c r="O140">
        <v>2</v>
      </c>
      <c r="P140">
        <v>2</v>
      </c>
      <c r="Q140">
        <v>2</v>
      </c>
      <c r="R140">
        <v>2</v>
      </c>
      <c r="S140">
        <v>2</v>
      </c>
      <c r="T140">
        <v>2</v>
      </c>
      <c r="U140">
        <v>2</v>
      </c>
      <c r="V140">
        <v>2</v>
      </c>
      <c r="W140">
        <v>2</v>
      </c>
      <c r="X140">
        <v>2</v>
      </c>
      <c r="Y140">
        <v>2</v>
      </c>
      <c r="Z140">
        <v>2</v>
      </c>
      <c r="AA140">
        <v>2</v>
      </c>
      <c r="AB140">
        <v>2</v>
      </c>
      <c r="AC140">
        <v>2</v>
      </c>
      <c r="AD140">
        <v>2</v>
      </c>
      <c r="AE140">
        <v>2</v>
      </c>
      <c r="AF140">
        <v>2</v>
      </c>
      <c r="AG140">
        <v>2</v>
      </c>
      <c r="AH140">
        <v>2</v>
      </c>
      <c r="AI140">
        <v>2</v>
      </c>
    </row>
    <row r="141" spans="1:35">
      <c r="A141" t="s">
        <v>131</v>
      </c>
      <c r="B141" t="s">
        <v>6933</v>
      </c>
      <c r="C141">
        <v>1</v>
      </c>
      <c r="D141">
        <v>2</v>
      </c>
      <c r="E141">
        <v>2</v>
      </c>
      <c r="F141">
        <v>2</v>
      </c>
      <c r="G141">
        <v>2</v>
      </c>
      <c r="H141">
        <v>1</v>
      </c>
      <c r="I141">
        <v>1</v>
      </c>
      <c r="J141">
        <v>2</v>
      </c>
      <c r="K141">
        <v>2</v>
      </c>
      <c r="L141">
        <v>2</v>
      </c>
      <c r="M141">
        <v>2</v>
      </c>
      <c r="N141">
        <v>1</v>
      </c>
      <c r="O141">
        <v>1</v>
      </c>
      <c r="P141">
        <v>2</v>
      </c>
      <c r="Q141">
        <v>2</v>
      </c>
      <c r="R141">
        <v>2</v>
      </c>
      <c r="S141">
        <v>2</v>
      </c>
      <c r="T141">
        <v>2</v>
      </c>
      <c r="U141">
        <v>2</v>
      </c>
      <c r="V141">
        <v>2</v>
      </c>
      <c r="W141">
        <v>2</v>
      </c>
      <c r="X141">
        <v>1</v>
      </c>
      <c r="Y141">
        <v>1</v>
      </c>
      <c r="Z141">
        <v>1</v>
      </c>
      <c r="AA141">
        <v>1</v>
      </c>
      <c r="AB141">
        <v>1</v>
      </c>
      <c r="AC141">
        <v>2</v>
      </c>
      <c r="AD141">
        <v>2</v>
      </c>
      <c r="AE141">
        <v>2</v>
      </c>
      <c r="AF141">
        <v>2</v>
      </c>
      <c r="AG141">
        <v>2</v>
      </c>
      <c r="AH141">
        <v>2</v>
      </c>
      <c r="AI141">
        <v>2</v>
      </c>
    </row>
    <row r="142" spans="1:35">
      <c r="A142" t="s">
        <v>131</v>
      </c>
      <c r="B142" t="s">
        <v>6934</v>
      </c>
      <c r="C142">
        <v>2</v>
      </c>
      <c r="D142">
        <v>2</v>
      </c>
      <c r="E142">
        <v>2</v>
      </c>
      <c r="F142">
        <v>1</v>
      </c>
      <c r="G142">
        <v>1</v>
      </c>
      <c r="H142">
        <v>1</v>
      </c>
      <c r="I142">
        <v>1</v>
      </c>
      <c r="J142">
        <v>0</v>
      </c>
      <c r="K142">
        <v>0</v>
      </c>
      <c r="L142">
        <v>0</v>
      </c>
      <c r="M142">
        <v>2</v>
      </c>
      <c r="N142">
        <v>2</v>
      </c>
      <c r="O142">
        <v>2</v>
      </c>
      <c r="P142">
        <v>2</v>
      </c>
      <c r="Q142">
        <v>2</v>
      </c>
      <c r="R142">
        <v>2</v>
      </c>
      <c r="S142">
        <v>2</v>
      </c>
      <c r="T142">
        <v>2</v>
      </c>
      <c r="U142">
        <v>2</v>
      </c>
      <c r="V142">
        <v>2</v>
      </c>
      <c r="W142">
        <v>2</v>
      </c>
      <c r="X142">
        <v>2</v>
      </c>
      <c r="Y142">
        <v>2</v>
      </c>
      <c r="Z142">
        <v>2</v>
      </c>
      <c r="AA142">
        <v>2</v>
      </c>
      <c r="AB142">
        <v>2</v>
      </c>
      <c r="AC142">
        <v>2</v>
      </c>
      <c r="AD142">
        <v>2</v>
      </c>
      <c r="AE142">
        <v>2</v>
      </c>
      <c r="AF142">
        <v>2</v>
      </c>
      <c r="AG142">
        <v>2</v>
      </c>
      <c r="AH142">
        <v>2</v>
      </c>
      <c r="AI142">
        <v>2</v>
      </c>
    </row>
    <row r="143" spans="1:35">
      <c r="A143" t="s">
        <v>133</v>
      </c>
      <c r="B143" t="s">
        <v>6930</v>
      </c>
      <c r="C143">
        <v>2</v>
      </c>
      <c r="D143">
        <v>2</v>
      </c>
      <c r="E143">
        <v>2</v>
      </c>
      <c r="F143">
        <v>2</v>
      </c>
      <c r="G143">
        <v>2</v>
      </c>
      <c r="H143">
        <v>1</v>
      </c>
      <c r="I143">
        <v>1</v>
      </c>
      <c r="J143">
        <v>1</v>
      </c>
      <c r="K143">
        <v>1</v>
      </c>
      <c r="L143">
        <v>2</v>
      </c>
      <c r="M143">
        <v>2</v>
      </c>
      <c r="N143">
        <v>2</v>
      </c>
      <c r="O143">
        <v>2</v>
      </c>
      <c r="P143">
        <v>2</v>
      </c>
      <c r="Q143">
        <v>2</v>
      </c>
      <c r="R143">
        <v>2</v>
      </c>
      <c r="S143">
        <v>2</v>
      </c>
      <c r="T143">
        <v>2</v>
      </c>
      <c r="U143">
        <v>2</v>
      </c>
      <c r="V143">
        <v>2</v>
      </c>
      <c r="W143">
        <v>2</v>
      </c>
      <c r="X143">
        <v>2</v>
      </c>
      <c r="Y143">
        <v>2</v>
      </c>
      <c r="Z143">
        <v>2</v>
      </c>
      <c r="AA143">
        <v>2</v>
      </c>
      <c r="AB143">
        <v>2</v>
      </c>
      <c r="AC143">
        <v>1</v>
      </c>
      <c r="AD143">
        <v>1</v>
      </c>
      <c r="AE143">
        <v>1</v>
      </c>
      <c r="AF143">
        <v>1</v>
      </c>
      <c r="AG143">
        <v>1</v>
      </c>
      <c r="AH143">
        <v>1</v>
      </c>
      <c r="AI143">
        <v>1</v>
      </c>
    </row>
    <row r="144" spans="1:35">
      <c r="A144" t="s">
        <v>133</v>
      </c>
      <c r="B144" t="s">
        <v>6933</v>
      </c>
      <c r="C144">
        <v>2</v>
      </c>
      <c r="D144">
        <v>2</v>
      </c>
      <c r="E144">
        <v>2</v>
      </c>
      <c r="F144">
        <v>2</v>
      </c>
      <c r="G144">
        <v>2</v>
      </c>
      <c r="H144">
        <v>2</v>
      </c>
      <c r="I144">
        <v>2</v>
      </c>
      <c r="J144">
        <v>2</v>
      </c>
      <c r="K144">
        <v>2</v>
      </c>
      <c r="L144">
        <v>2</v>
      </c>
      <c r="M144">
        <v>2</v>
      </c>
      <c r="N144">
        <v>2</v>
      </c>
      <c r="O144">
        <v>2</v>
      </c>
      <c r="P144">
        <v>2</v>
      </c>
      <c r="Q144">
        <v>2</v>
      </c>
      <c r="R144">
        <v>2</v>
      </c>
      <c r="S144">
        <v>2</v>
      </c>
      <c r="T144">
        <v>2</v>
      </c>
      <c r="U144">
        <v>2</v>
      </c>
      <c r="V144">
        <v>2</v>
      </c>
      <c r="W144">
        <v>2</v>
      </c>
      <c r="X144">
        <v>2</v>
      </c>
      <c r="Y144">
        <v>2</v>
      </c>
      <c r="Z144">
        <v>1</v>
      </c>
      <c r="AA144">
        <v>1</v>
      </c>
      <c r="AB144">
        <v>1</v>
      </c>
      <c r="AC144">
        <v>1</v>
      </c>
      <c r="AD144">
        <v>1</v>
      </c>
      <c r="AE144">
        <v>1</v>
      </c>
      <c r="AF144">
        <v>1</v>
      </c>
      <c r="AG144">
        <v>1</v>
      </c>
      <c r="AH144">
        <v>1</v>
      </c>
      <c r="AI144">
        <v>1</v>
      </c>
    </row>
    <row r="145" spans="1:35">
      <c r="A145" t="s">
        <v>133</v>
      </c>
      <c r="B145" t="s">
        <v>6934</v>
      </c>
      <c r="C145">
        <v>2</v>
      </c>
      <c r="D145">
        <v>2</v>
      </c>
      <c r="E145">
        <v>2</v>
      </c>
      <c r="F145">
        <v>2</v>
      </c>
      <c r="G145">
        <v>2</v>
      </c>
      <c r="H145">
        <v>2</v>
      </c>
      <c r="I145">
        <v>2</v>
      </c>
      <c r="J145">
        <v>2</v>
      </c>
      <c r="K145">
        <v>2</v>
      </c>
      <c r="L145">
        <v>2</v>
      </c>
      <c r="M145">
        <v>2</v>
      </c>
      <c r="N145">
        <v>2</v>
      </c>
      <c r="O145">
        <v>2</v>
      </c>
      <c r="P145">
        <v>2</v>
      </c>
      <c r="Q145">
        <v>2</v>
      </c>
      <c r="R145">
        <v>2</v>
      </c>
      <c r="S145">
        <v>2</v>
      </c>
      <c r="T145">
        <v>2</v>
      </c>
      <c r="U145">
        <v>2</v>
      </c>
      <c r="V145">
        <v>2</v>
      </c>
      <c r="W145">
        <v>2</v>
      </c>
      <c r="X145">
        <v>2</v>
      </c>
      <c r="Y145">
        <v>2</v>
      </c>
      <c r="Z145">
        <v>1</v>
      </c>
      <c r="AA145">
        <v>1</v>
      </c>
      <c r="AB145">
        <v>1</v>
      </c>
      <c r="AC145">
        <v>1</v>
      </c>
      <c r="AD145">
        <v>1</v>
      </c>
      <c r="AE145">
        <v>1</v>
      </c>
      <c r="AF145">
        <v>1</v>
      </c>
      <c r="AG145">
        <v>1</v>
      </c>
      <c r="AH145">
        <v>1</v>
      </c>
      <c r="AI145">
        <v>1</v>
      </c>
    </row>
    <row r="146" spans="1:35">
      <c r="A146" t="s">
        <v>135</v>
      </c>
      <c r="B146" t="s">
        <v>6930</v>
      </c>
      <c r="C146">
        <v>1</v>
      </c>
      <c r="D146">
        <v>1</v>
      </c>
      <c r="E146">
        <v>1</v>
      </c>
      <c r="F146">
        <v>1</v>
      </c>
      <c r="G146">
        <v>1</v>
      </c>
      <c r="H146">
        <v>1</v>
      </c>
      <c r="I146">
        <v>1</v>
      </c>
      <c r="J146">
        <v>1</v>
      </c>
      <c r="K146">
        <v>1</v>
      </c>
      <c r="L146">
        <v>1</v>
      </c>
      <c r="M146">
        <v>1</v>
      </c>
      <c r="N146">
        <v>2</v>
      </c>
      <c r="O146">
        <v>2</v>
      </c>
      <c r="P146">
        <v>2</v>
      </c>
      <c r="Q146">
        <v>2</v>
      </c>
      <c r="R146">
        <v>2</v>
      </c>
      <c r="S146">
        <v>2</v>
      </c>
      <c r="T146">
        <v>2</v>
      </c>
      <c r="U146">
        <v>2</v>
      </c>
      <c r="V146">
        <v>1</v>
      </c>
      <c r="W146">
        <v>1</v>
      </c>
      <c r="X146">
        <v>1</v>
      </c>
      <c r="Y146">
        <v>1</v>
      </c>
      <c r="Z146">
        <v>1</v>
      </c>
      <c r="AA146">
        <v>1</v>
      </c>
      <c r="AB146">
        <v>1</v>
      </c>
      <c r="AC146">
        <v>1</v>
      </c>
      <c r="AD146">
        <v>2</v>
      </c>
      <c r="AE146">
        <v>2</v>
      </c>
      <c r="AF146">
        <v>2</v>
      </c>
      <c r="AG146">
        <v>2</v>
      </c>
      <c r="AH146">
        <v>2</v>
      </c>
      <c r="AI146">
        <v>2</v>
      </c>
    </row>
    <row r="147" spans="1:35">
      <c r="A147" t="s">
        <v>135</v>
      </c>
      <c r="B147" t="s">
        <v>6933</v>
      </c>
      <c r="C147">
        <v>2</v>
      </c>
      <c r="D147">
        <v>1</v>
      </c>
      <c r="E147">
        <v>1</v>
      </c>
      <c r="F147">
        <v>1</v>
      </c>
      <c r="G147">
        <v>2</v>
      </c>
      <c r="H147">
        <v>2</v>
      </c>
      <c r="I147">
        <v>1</v>
      </c>
      <c r="J147">
        <v>2</v>
      </c>
      <c r="K147">
        <v>2</v>
      </c>
      <c r="L147">
        <v>2</v>
      </c>
      <c r="M147">
        <v>2</v>
      </c>
      <c r="N147">
        <v>1</v>
      </c>
      <c r="O147">
        <v>1</v>
      </c>
      <c r="P147">
        <v>1</v>
      </c>
      <c r="Q147">
        <v>1</v>
      </c>
      <c r="R147">
        <v>2</v>
      </c>
      <c r="S147">
        <v>2</v>
      </c>
      <c r="T147">
        <v>2</v>
      </c>
      <c r="U147">
        <v>2</v>
      </c>
      <c r="V147">
        <v>1</v>
      </c>
      <c r="W147">
        <v>1</v>
      </c>
      <c r="X147">
        <v>1</v>
      </c>
      <c r="Y147">
        <v>1</v>
      </c>
      <c r="Z147">
        <v>1</v>
      </c>
      <c r="AA147">
        <v>1</v>
      </c>
      <c r="AB147">
        <v>1</v>
      </c>
      <c r="AC147">
        <v>1</v>
      </c>
      <c r="AD147">
        <v>1</v>
      </c>
      <c r="AE147">
        <v>1</v>
      </c>
      <c r="AF147">
        <v>1</v>
      </c>
      <c r="AG147">
        <v>1</v>
      </c>
      <c r="AH147">
        <v>1</v>
      </c>
      <c r="AI147">
        <v>1</v>
      </c>
    </row>
    <row r="148" spans="1:35">
      <c r="A148" t="s">
        <v>135</v>
      </c>
      <c r="B148" t="s">
        <v>6934</v>
      </c>
      <c r="C148">
        <v>2</v>
      </c>
      <c r="D148">
        <v>2</v>
      </c>
      <c r="E148">
        <v>2</v>
      </c>
      <c r="F148">
        <v>1</v>
      </c>
      <c r="G148">
        <v>1</v>
      </c>
      <c r="H148">
        <v>1</v>
      </c>
      <c r="I148">
        <v>1</v>
      </c>
      <c r="J148">
        <v>1</v>
      </c>
      <c r="K148">
        <v>1</v>
      </c>
      <c r="L148">
        <v>1</v>
      </c>
      <c r="M148">
        <v>1</v>
      </c>
      <c r="N148">
        <v>1</v>
      </c>
      <c r="O148">
        <v>1</v>
      </c>
      <c r="P148">
        <v>1</v>
      </c>
      <c r="Q148">
        <v>1</v>
      </c>
      <c r="R148">
        <v>1</v>
      </c>
      <c r="S148">
        <v>1</v>
      </c>
      <c r="T148">
        <v>2</v>
      </c>
      <c r="U148">
        <v>2</v>
      </c>
      <c r="V148">
        <v>1</v>
      </c>
      <c r="W148">
        <v>1</v>
      </c>
      <c r="X148">
        <v>1</v>
      </c>
      <c r="Y148">
        <v>1</v>
      </c>
      <c r="Z148">
        <v>1</v>
      </c>
      <c r="AA148">
        <v>1</v>
      </c>
      <c r="AB148">
        <v>1</v>
      </c>
      <c r="AC148">
        <v>1</v>
      </c>
      <c r="AD148">
        <v>1</v>
      </c>
      <c r="AE148">
        <v>1</v>
      </c>
      <c r="AF148">
        <v>1</v>
      </c>
      <c r="AG148">
        <v>1</v>
      </c>
      <c r="AH148">
        <v>1</v>
      </c>
      <c r="AI148">
        <v>1</v>
      </c>
    </row>
    <row r="149" spans="1:35">
      <c r="A149" t="s">
        <v>138</v>
      </c>
      <c r="B149" t="s">
        <v>6930</v>
      </c>
      <c r="C149">
        <v>2</v>
      </c>
      <c r="D149">
        <v>2</v>
      </c>
      <c r="E149">
        <v>2</v>
      </c>
      <c r="F149">
        <v>1</v>
      </c>
      <c r="G149">
        <v>1</v>
      </c>
      <c r="H149">
        <v>1</v>
      </c>
      <c r="I149">
        <v>1</v>
      </c>
      <c r="J149">
        <v>1</v>
      </c>
      <c r="K149">
        <v>1</v>
      </c>
      <c r="L149">
        <v>1</v>
      </c>
      <c r="M149">
        <v>1</v>
      </c>
      <c r="N149">
        <v>2</v>
      </c>
      <c r="O149">
        <v>2</v>
      </c>
      <c r="P149">
        <v>2</v>
      </c>
      <c r="Q149">
        <v>2</v>
      </c>
      <c r="R149">
        <v>2</v>
      </c>
      <c r="S149">
        <v>2</v>
      </c>
      <c r="T149">
        <v>2</v>
      </c>
      <c r="U149">
        <v>2</v>
      </c>
      <c r="V149">
        <v>1</v>
      </c>
      <c r="W149">
        <v>1</v>
      </c>
      <c r="X149">
        <v>1</v>
      </c>
      <c r="Y149">
        <v>1</v>
      </c>
      <c r="Z149">
        <v>1</v>
      </c>
      <c r="AA149">
        <v>1</v>
      </c>
      <c r="AB149">
        <v>1</v>
      </c>
      <c r="AC149">
        <v>1</v>
      </c>
      <c r="AD149">
        <v>1</v>
      </c>
      <c r="AE149">
        <v>1</v>
      </c>
      <c r="AF149">
        <v>1</v>
      </c>
      <c r="AG149">
        <v>1</v>
      </c>
      <c r="AH149">
        <v>1</v>
      </c>
      <c r="AI149">
        <v>1</v>
      </c>
    </row>
    <row r="150" spans="1:35">
      <c r="A150" t="s">
        <v>138</v>
      </c>
      <c r="B150" t="s">
        <v>6933</v>
      </c>
      <c r="C150">
        <v>1</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row>
    <row r="151" spans="1:35">
      <c r="A151" t="s">
        <v>138</v>
      </c>
      <c r="B151" t="s">
        <v>6934</v>
      </c>
      <c r="C151">
        <v>1</v>
      </c>
      <c r="D151">
        <v>1</v>
      </c>
      <c r="E151">
        <v>1</v>
      </c>
      <c r="F151">
        <v>1</v>
      </c>
      <c r="G151">
        <v>1</v>
      </c>
      <c r="H151">
        <v>1</v>
      </c>
      <c r="I151">
        <v>1</v>
      </c>
      <c r="J151">
        <v>1</v>
      </c>
      <c r="K151">
        <v>1</v>
      </c>
      <c r="L151">
        <v>1</v>
      </c>
      <c r="M151">
        <v>1</v>
      </c>
      <c r="N151">
        <v>1</v>
      </c>
      <c r="O151">
        <v>1</v>
      </c>
      <c r="P151">
        <v>1</v>
      </c>
      <c r="Q151">
        <v>1</v>
      </c>
      <c r="R151">
        <v>1</v>
      </c>
      <c r="S151">
        <v>1</v>
      </c>
      <c r="T151">
        <v>1</v>
      </c>
      <c r="U151">
        <v>1</v>
      </c>
      <c r="V151">
        <v>1</v>
      </c>
      <c r="W151">
        <v>1</v>
      </c>
      <c r="X151">
        <v>1</v>
      </c>
      <c r="Y151">
        <v>1</v>
      </c>
      <c r="Z151">
        <v>1</v>
      </c>
      <c r="AA151">
        <v>1</v>
      </c>
      <c r="AB151">
        <v>1</v>
      </c>
      <c r="AC151">
        <v>1</v>
      </c>
      <c r="AD151">
        <v>1</v>
      </c>
      <c r="AE151">
        <v>1</v>
      </c>
      <c r="AF151">
        <v>1</v>
      </c>
      <c r="AG151">
        <v>1</v>
      </c>
      <c r="AH151">
        <v>1</v>
      </c>
      <c r="AI151">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5B346-F2FF-0D42-AB31-0DE2541C793C}">
  <sheetPr>
    <tabColor rgb="FFFF0000"/>
  </sheetPr>
  <dimension ref="A1:AI151"/>
  <sheetViews>
    <sheetView workbookViewId="0">
      <pane ySplit="1" topLeftCell="A41" activePane="bottomLeft" state="frozen"/>
      <selection pane="bottomLeft" activeCell="A56" sqref="A56:XFD58"/>
    </sheetView>
  </sheetViews>
  <sheetFormatPr baseColWidth="10" defaultRowHeight="16"/>
  <cols>
    <col min="2" max="2" width="15.1640625" bestFit="1" customWidth="1"/>
  </cols>
  <sheetData>
    <row r="1" spans="1:35">
      <c r="A1" s="14" t="s">
        <v>139</v>
      </c>
      <c r="B1" s="14" t="s">
        <v>6935</v>
      </c>
      <c r="C1" s="14">
        <v>1992</v>
      </c>
      <c r="D1" s="14">
        <v>1993</v>
      </c>
      <c r="E1" s="14">
        <v>1994</v>
      </c>
      <c r="F1" s="14">
        <v>1995</v>
      </c>
      <c r="G1" s="14">
        <v>1996</v>
      </c>
      <c r="H1" s="14">
        <v>1997</v>
      </c>
      <c r="I1" s="14">
        <v>1998</v>
      </c>
      <c r="J1" s="14">
        <v>1999</v>
      </c>
      <c r="K1" s="14">
        <v>2000</v>
      </c>
      <c r="L1" s="14">
        <v>2001</v>
      </c>
      <c r="M1" s="14">
        <v>2002</v>
      </c>
      <c r="N1" s="14">
        <v>2003</v>
      </c>
      <c r="O1" s="14">
        <v>2004</v>
      </c>
      <c r="P1" s="14">
        <v>2005</v>
      </c>
      <c r="Q1" s="14">
        <v>2006</v>
      </c>
      <c r="R1" s="14">
        <v>2007</v>
      </c>
      <c r="S1" s="14">
        <v>2008</v>
      </c>
      <c r="T1" s="14">
        <v>2009</v>
      </c>
      <c r="U1" s="14">
        <v>2010</v>
      </c>
      <c r="V1" s="14">
        <v>2011</v>
      </c>
      <c r="W1" s="14">
        <v>2012</v>
      </c>
      <c r="X1" s="14">
        <v>2013</v>
      </c>
      <c r="Y1" s="14">
        <v>2014</v>
      </c>
      <c r="Z1" s="14">
        <v>2015</v>
      </c>
      <c r="AA1" s="14">
        <v>2016</v>
      </c>
      <c r="AB1" s="14">
        <v>2017</v>
      </c>
      <c r="AC1" s="14">
        <v>2018</v>
      </c>
      <c r="AD1" s="14">
        <v>2019</v>
      </c>
      <c r="AE1" s="14">
        <v>2020</v>
      </c>
      <c r="AF1" s="14">
        <v>2021</v>
      </c>
      <c r="AG1" s="14">
        <v>2022</v>
      </c>
      <c r="AH1" s="14">
        <v>2023</v>
      </c>
      <c r="AI1" s="14">
        <v>2024</v>
      </c>
    </row>
    <row r="2" spans="1:35">
      <c r="A2" t="s">
        <v>14</v>
      </c>
      <c r="B2" t="s">
        <v>6930</v>
      </c>
      <c r="C2" t="s">
        <v>6931</v>
      </c>
      <c r="D2" t="s">
        <v>6932</v>
      </c>
      <c r="E2" t="s">
        <v>6932</v>
      </c>
      <c r="F2" t="s">
        <v>6931</v>
      </c>
      <c r="G2" t="s">
        <v>6931</v>
      </c>
      <c r="H2" t="s">
        <v>6931</v>
      </c>
      <c r="I2" t="s">
        <v>6931</v>
      </c>
      <c r="J2" t="s">
        <v>6932</v>
      </c>
      <c r="K2" t="s">
        <v>6932</v>
      </c>
      <c r="L2" t="s">
        <v>6932</v>
      </c>
      <c r="M2" t="s">
        <v>6932</v>
      </c>
      <c r="N2" t="s">
        <v>6931</v>
      </c>
      <c r="O2" t="s">
        <v>6931</v>
      </c>
      <c r="P2" t="s">
        <v>6931</v>
      </c>
      <c r="Q2" t="s">
        <v>6931</v>
      </c>
      <c r="R2" t="s">
        <v>6931</v>
      </c>
      <c r="S2" t="s">
        <v>6931</v>
      </c>
      <c r="T2" t="s">
        <v>6931</v>
      </c>
      <c r="U2" t="s">
        <v>6931</v>
      </c>
      <c r="V2" t="s">
        <v>6931</v>
      </c>
      <c r="W2" t="s">
        <v>6931</v>
      </c>
      <c r="X2" t="s">
        <v>6931</v>
      </c>
      <c r="Y2" t="s">
        <v>6931</v>
      </c>
      <c r="Z2" t="s">
        <v>6931</v>
      </c>
      <c r="AA2" t="s">
        <v>6931</v>
      </c>
      <c r="AB2" t="s">
        <v>6931</v>
      </c>
      <c r="AC2" t="s">
        <v>6931</v>
      </c>
      <c r="AD2" t="s">
        <v>6931</v>
      </c>
      <c r="AE2" t="s">
        <v>6931</v>
      </c>
      <c r="AF2" t="s">
        <v>6931</v>
      </c>
      <c r="AG2" t="s">
        <v>6931</v>
      </c>
      <c r="AH2" t="s">
        <v>6931</v>
      </c>
      <c r="AI2" t="s">
        <v>6931</v>
      </c>
    </row>
    <row r="3" spans="1:35">
      <c r="A3" t="s">
        <v>14</v>
      </c>
      <c r="B3" t="s">
        <v>6933</v>
      </c>
      <c r="C3" t="s">
        <v>6932</v>
      </c>
      <c r="D3" t="s">
        <v>6932</v>
      </c>
      <c r="E3" t="s">
        <v>6932</v>
      </c>
      <c r="F3" t="s">
        <v>6932</v>
      </c>
      <c r="G3" t="s">
        <v>6932</v>
      </c>
      <c r="H3" t="s">
        <v>6932</v>
      </c>
      <c r="I3" t="s">
        <v>6932</v>
      </c>
      <c r="J3" t="s">
        <v>6932</v>
      </c>
      <c r="K3" t="s">
        <v>6932</v>
      </c>
      <c r="L3" t="s">
        <v>6932</v>
      </c>
      <c r="M3" t="s">
        <v>6932</v>
      </c>
      <c r="N3" t="s">
        <v>6932</v>
      </c>
      <c r="O3" t="s">
        <v>6932</v>
      </c>
      <c r="P3" t="s">
        <v>6932</v>
      </c>
      <c r="Q3" t="s">
        <v>6932</v>
      </c>
      <c r="R3" t="s">
        <v>6932</v>
      </c>
      <c r="S3" t="s">
        <v>6932</v>
      </c>
      <c r="T3" t="s">
        <v>6932</v>
      </c>
      <c r="U3" t="s">
        <v>6932</v>
      </c>
      <c r="V3" t="s">
        <v>6931</v>
      </c>
      <c r="W3" t="s">
        <v>6931</v>
      </c>
      <c r="X3" t="s">
        <v>6931</v>
      </c>
      <c r="Y3" t="s">
        <v>6931</v>
      </c>
      <c r="Z3" t="s">
        <v>6931</v>
      </c>
      <c r="AA3" t="s">
        <v>6931</v>
      </c>
      <c r="AB3" t="s">
        <v>6931</v>
      </c>
      <c r="AC3" t="s">
        <v>6931</v>
      </c>
      <c r="AD3" t="s">
        <v>6931</v>
      </c>
      <c r="AE3" t="s">
        <v>6931</v>
      </c>
      <c r="AF3" t="s">
        <v>6931</v>
      </c>
      <c r="AG3" t="s">
        <v>6931</v>
      </c>
      <c r="AH3" t="s">
        <v>6931</v>
      </c>
      <c r="AI3" t="s">
        <v>6931</v>
      </c>
    </row>
    <row r="4" spans="1:35">
      <c r="A4" t="s">
        <v>14</v>
      </c>
      <c r="B4" t="s">
        <v>6936</v>
      </c>
      <c r="C4" t="s">
        <v>6932</v>
      </c>
      <c r="D4" t="s">
        <v>6932</v>
      </c>
      <c r="E4" t="s">
        <v>6932</v>
      </c>
      <c r="F4" t="s">
        <v>6932</v>
      </c>
      <c r="G4" t="s">
        <v>6932</v>
      </c>
      <c r="H4" t="s">
        <v>6932</v>
      </c>
      <c r="I4" t="s">
        <v>6932</v>
      </c>
      <c r="J4" t="s">
        <v>6932</v>
      </c>
      <c r="K4" t="s">
        <v>6932</v>
      </c>
      <c r="L4" t="s">
        <v>6932</v>
      </c>
      <c r="M4" t="s">
        <v>6932</v>
      </c>
      <c r="N4" t="s">
        <v>6932</v>
      </c>
      <c r="O4" t="s">
        <v>6932</v>
      </c>
      <c r="P4" t="s">
        <v>6932</v>
      </c>
      <c r="Q4" t="s">
        <v>6932</v>
      </c>
      <c r="R4" t="s">
        <v>6932</v>
      </c>
      <c r="S4" t="s">
        <v>6932</v>
      </c>
      <c r="T4" t="s">
        <v>6932</v>
      </c>
      <c r="U4" t="s">
        <v>6932</v>
      </c>
      <c r="V4" t="s">
        <v>6931</v>
      </c>
      <c r="W4" t="s">
        <v>6931</v>
      </c>
      <c r="X4" t="s">
        <v>6931</v>
      </c>
      <c r="Y4" t="s">
        <v>6931</v>
      </c>
      <c r="Z4" t="s">
        <v>6931</v>
      </c>
      <c r="AA4" t="s">
        <v>6931</v>
      </c>
      <c r="AB4" t="s">
        <v>6931</v>
      </c>
      <c r="AC4" t="s">
        <v>6931</v>
      </c>
      <c r="AD4" t="s">
        <v>6931</v>
      </c>
      <c r="AE4" t="s">
        <v>6931</v>
      </c>
      <c r="AF4" t="s">
        <v>6931</v>
      </c>
      <c r="AG4" t="s">
        <v>6931</v>
      </c>
      <c r="AH4" t="s">
        <v>6931</v>
      </c>
      <c r="AI4" t="s">
        <v>6931</v>
      </c>
    </row>
    <row r="5" spans="1:35">
      <c r="A5" t="s">
        <v>23</v>
      </c>
      <c r="B5" t="s">
        <v>6930</v>
      </c>
      <c r="C5" t="s">
        <v>6937</v>
      </c>
      <c r="D5" t="s">
        <v>6937</v>
      </c>
      <c r="E5" t="s">
        <v>6931</v>
      </c>
      <c r="F5" t="s">
        <v>6932</v>
      </c>
      <c r="G5" t="s">
        <v>6932</v>
      </c>
      <c r="H5" t="s">
        <v>6932</v>
      </c>
      <c r="I5" t="s">
        <v>6932</v>
      </c>
      <c r="J5" t="s">
        <v>6932</v>
      </c>
      <c r="K5" t="s">
        <v>6932</v>
      </c>
      <c r="L5" t="s">
        <v>6932</v>
      </c>
      <c r="M5" t="s">
        <v>6932</v>
      </c>
      <c r="N5" t="s">
        <v>6931</v>
      </c>
      <c r="O5" t="s">
        <v>6931</v>
      </c>
      <c r="P5" t="s">
        <v>6931</v>
      </c>
      <c r="Q5" t="s">
        <v>6931</v>
      </c>
      <c r="R5" t="s">
        <v>6931</v>
      </c>
      <c r="S5" t="s">
        <v>6931</v>
      </c>
      <c r="T5" t="s">
        <v>6931</v>
      </c>
      <c r="U5" t="s">
        <v>6931</v>
      </c>
      <c r="V5" t="s">
        <v>6931</v>
      </c>
      <c r="W5" t="s">
        <v>6931</v>
      </c>
      <c r="X5" t="s">
        <v>6931</v>
      </c>
      <c r="Y5" t="s">
        <v>6931</v>
      </c>
      <c r="Z5" t="s">
        <v>6937</v>
      </c>
      <c r="AA5" t="s">
        <v>6937</v>
      </c>
      <c r="AB5" t="s">
        <v>6937</v>
      </c>
      <c r="AC5" t="s">
        <v>6937</v>
      </c>
      <c r="AD5" t="s">
        <v>6931</v>
      </c>
      <c r="AE5" t="s">
        <v>6931</v>
      </c>
      <c r="AF5" t="s">
        <v>6931</v>
      </c>
      <c r="AG5" t="s">
        <v>6931</v>
      </c>
      <c r="AH5" t="s">
        <v>6931</v>
      </c>
      <c r="AI5" t="s">
        <v>6931</v>
      </c>
    </row>
    <row r="6" spans="1:35">
      <c r="A6" t="s">
        <v>23</v>
      </c>
      <c r="B6" t="s">
        <v>6933</v>
      </c>
      <c r="C6" t="s">
        <v>6938</v>
      </c>
      <c r="D6" t="s">
        <v>6931</v>
      </c>
      <c r="E6" t="s">
        <v>6931</v>
      </c>
      <c r="F6" t="s">
        <v>6931</v>
      </c>
      <c r="G6" t="s">
        <v>6931</v>
      </c>
      <c r="H6" t="s">
        <v>6931</v>
      </c>
      <c r="I6" t="s">
        <v>6931</v>
      </c>
      <c r="J6" t="s">
        <v>6931</v>
      </c>
      <c r="K6" t="s">
        <v>6931</v>
      </c>
      <c r="L6" t="s">
        <v>6931</v>
      </c>
      <c r="M6" t="s">
        <v>6931</v>
      </c>
      <c r="N6" t="s">
        <v>6931</v>
      </c>
      <c r="O6" t="s">
        <v>6931</v>
      </c>
      <c r="P6" t="s">
        <v>6931</v>
      </c>
      <c r="Q6" t="s">
        <v>6931</v>
      </c>
      <c r="R6" t="s">
        <v>6932</v>
      </c>
      <c r="S6" t="s">
        <v>6932</v>
      </c>
      <c r="T6" t="s">
        <v>6932</v>
      </c>
      <c r="U6" t="s">
        <v>6932</v>
      </c>
      <c r="V6" t="s">
        <v>6932</v>
      </c>
      <c r="W6" t="s">
        <v>6932</v>
      </c>
      <c r="X6" t="s">
        <v>6931</v>
      </c>
      <c r="Y6" t="s">
        <v>6931</v>
      </c>
      <c r="Z6" t="s">
        <v>6931</v>
      </c>
      <c r="AA6" t="s">
        <v>6931</v>
      </c>
      <c r="AB6" t="s">
        <v>6931</v>
      </c>
      <c r="AC6" t="s">
        <v>6931</v>
      </c>
      <c r="AD6" t="s">
        <v>6931</v>
      </c>
      <c r="AE6" t="s">
        <v>6931</v>
      </c>
      <c r="AF6" t="s">
        <v>6931</v>
      </c>
      <c r="AG6" t="s">
        <v>6931</v>
      </c>
      <c r="AH6" t="s">
        <v>6938</v>
      </c>
      <c r="AI6" t="s">
        <v>6938</v>
      </c>
    </row>
    <row r="7" spans="1:35">
      <c r="A7" t="s">
        <v>23</v>
      </c>
      <c r="B7" t="s">
        <v>6934</v>
      </c>
      <c r="C7" t="s">
        <v>6932</v>
      </c>
      <c r="D7" t="s">
        <v>6932</v>
      </c>
      <c r="E7" t="s">
        <v>6932</v>
      </c>
      <c r="F7" t="s">
        <v>6931</v>
      </c>
      <c r="G7" t="s">
        <v>6931</v>
      </c>
      <c r="H7" t="s">
        <v>6931</v>
      </c>
      <c r="I7" t="s">
        <v>6931</v>
      </c>
      <c r="J7" t="s">
        <v>6931</v>
      </c>
      <c r="K7" t="s">
        <v>6931</v>
      </c>
      <c r="L7" t="s">
        <v>6931</v>
      </c>
      <c r="M7" t="s">
        <v>6931</v>
      </c>
      <c r="N7" t="s">
        <v>6931</v>
      </c>
      <c r="O7" t="s">
        <v>6931</v>
      </c>
      <c r="P7" t="s">
        <v>6931</v>
      </c>
      <c r="Q7" t="s">
        <v>6931</v>
      </c>
      <c r="R7" t="s">
        <v>6931</v>
      </c>
      <c r="S7" t="s">
        <v>6931</v>
      </c>
      <c r="T7" t="s">
        <v>6931</v>
      </c>
      <c r="U7" t="s">
        <v>6931</v>
      </c>
      <c r="V7" t="s">
        <v>6931</v>
      </c>
      <c r="W7" t="s">
        <v>6931</v>
      </c>
      <c r="X7" t="s">
        <v>6931</v>
      </c>
      <c r="Y7" t="s">
        <v>6931</v>
      </c>
      <c r="Z7" t="s">
        <v>6931</v>
      </c>
      <c r="AA7" t="s">
        <v>6931</v>
      </c>
      <c r="AB7" t="s">
        <v>6932</v>
      </c>
      <c r="AC7" t="s">
        <v>6932</v>
      </c>
      <c r="AD7" t="s">
        <v>6938</v>
      </c>
      <c r="AE7" t="s">
        <v>6938</v>
      </c>
      <c r="AF7" t="s">
        <v>6938</v>
      </c>
      <c r="AG7" t="s">
        <v>6938</v>
      </c>
      <c r="AH7" t="s">
        <v>6938</v>
      </c>
      <c r="AI7" t="s">
        <v>6938</v>
      </c>
    </row>
    <row r="8" spans="1:35">
      <c r="A8" t="s">
        <v>35</v>
      </c>
      <c r="B8" t="s">
        <v>6930</v>
      </c>
      <c r="C8" s="24" t="s">
        <v>6931</v>
      </c>
      <c r="D8" s="24" t="s">
        <v>6931</v>
      </c>
      <c r="E8" s="24" t="s">
        <v>6931</v>
      </c>
      <c r="F8" s="24" t="s">
        <v>6931</v>
      </c>
      <c r="G8" s="24" t="s">
        <v>6931</v>
      </c>
      <c r="H8" s="24" t="s">
        <v>6931</v>
      </c>
      <c r="I8" s="24" t="s">
        <v>6931</v>
      </c>
      <c r="J8" s="24" t="s">
        <v>6931</v>
      </c>
      <c r="K8" s="24" t="s">
        <v>6931</v>
      </c>
      <c r="L8" s="24" t="s">
        <v>6931</v>
      </c>
      <c r="M8" s="24" t="s">
        <v>6931</v>
      </c>
      <c r="N8" s="24" t="s">
        <v>6932</v>
      </c>
      <c r="O8" s="24" t="s">
        <v>6932</v>
      </c>
      <c r="P8" s="24" t="s">
        <v>6932</v>
      </c>
      <c r="Q8" s="24" t="s">
        <v>6932</v>
      </c>
      <c r="R8" s="24" t="s">
        <v>6932</v>
      </c>
      <c r="S8" s="24" t="s">
        <v>6932</v>
      </c>
      <c r="T8" s="24" t="s">
        <v>6931</v>
      </c>
      <c r="U8" s="24" t="s">
        <v>6931</v>
      </c>
      <c r="V8" s="24" t="s">
        <v>6931</v>
      </c>
      <c r="W8" s="24" t="s">
        <v>6931</v>
      </c>
      <c r="X8" s="24" t="s">
        <v>6931</v>
      </c>
      <c r="Y8" s="24" t="s">
        <v>6931</v>
      </c>
      <c r="Z8" s="24" t="s">
        <v>6931</v>
      </c>
      <c r="AA8" s="24" t="s">
        <v>6931</v>
      </c>
      <c r="AB8" s="24" t="s">
        <v>6931</v>
      </c>
      <c r="AC8" s="24" t="s">
        <v>6931</v>
      </c>
      <c r="AD8" s="24" t="s">
        <v>6931</v>
      </c>
      <c r="AE8" s="24" t="s">
        <v>6931</v>
      </c>
      <c r="AF8" s="24" t="s">
        <v>6931</v>
      </c>
      <c r="AG8" s="24" t="s">
        <v>6931</v>
      </c>
      <c r="AH8" s="24" t="s">
        <v>6932</v>
      </c>
      <c r="AI8" t="s">
        <v>6932</v>
      </c>
    </row>
    <row r="9" spans="1:35">
      <c r="A9" t="s">
        <v>35</v>
      </c>
      <c r="B9" t="s">
        <v>6933</v>
      </c>
      <c r="C9" t="s">
        <v>6932</v>
      </c>
      <c r="D9" t="s">
        <v>6931</v>
      </c>
      <c r="E9" t="s">
        <v>6931</v>
      </c>
      <c r="F9" t="s">
        <v>6931</v>
      </c>
      <c r="G9" t="s">
        <v>6931</v>
      </c>
      <c r="H9" t="s">
        <v>6931</v>
      </c>
      <c r="I9" t="s">
        <v>6931</v>
      </c>
      <c r="J9" t="s">
        <v>6931</v>
      </c>
      <c r="K9" t="s">
        <v>6931</v>
      </c>
      <c r="L9" t="s">
        <v>6938</v>
      </c>
      <c r="M9" t="s">
        <v>6938</v>
      </c>
      <c r="N9" t="s">
        <v>6931</v>
      </c>
      <c r="O9" t="s">
        <v>6931</v>
      </c>
      <c r="P9" t="s">
        <v>6931</v>
      </c>
      <c r="Q9" t="s">
        <v>6931</v>
      </c>
      <c r="R9" t="s">
        <v>6931</v>
      </c>
      <c r="S9" t="s">
        <v>6931</v>
      </c>
      <c r="T9" t="s">
        <v>6931</v>
      </c>
      <c r="U9" t="s">
        <v>6931</v>
      </c>
      <c r="V9" t="s">
        <v>6931</v>
      </c>
      <c r="W9" t="s">
        <v>6931</v>
      </c>
      <c r="X9" t="s">
        <v>6931</v>
      </c>
      <c r="Y9" t="s">
        <v>6931</v>
      </c>
      <c r="Z9" t="s">
        <v>6931</v>
      </c>
      <c r="AA9" t="s">
        <v>6931</v>
      </c>
      <c r="AB9" t="s">
        <v>6931</v>
      </c>
      <c r="AC9" t="s">
        <v>6931</v>
      </c>
      <c r="AD9" t="s">
        <v>6931</v>
      </c>
      <c r="AE9" t="s">
        <v>6931</v>
      </c>
      <c r="AF9" t="s">
        <v>6931</v>
      </c>
      <c r="AG9" t="s">
        <v>6931</v>
      </c>
      <c r="AH9" t="s">
        <v>6931</v>
      </c>
      <c r="AI9" t="s">
        <v>6931</v>
      </c>
    </row>
    <row r="10" spans="1:35">
      <c r="A10" t="s">
        <v>35</v>
      </c>
      <c r="B10" t="s">
        <v>6934</v>
      </c>
      <c r="C10" t="s">
        <v>6931</v>
      </c>
      <c r="D10" t="s">
        <v>6931</v>
      </c>
      <c r="E10" t="s">
        <v>6931</v>
      </c>
      <c r="F10" t="s">
        <v>6931</v>
      </c>
      <c r="G10" t="s">
        <v>6931</v>
      </c>
      <c r="H10" t="s">
        <v>6931</v>
      </c>
      <c r="I10" t="s">
        <v>6931</v>
      </c>
      <c r="J10" t="s">
        <v>6931</v>
      </c>
      <c r="K10" t="s">
        <v>6931</v>
      </c>
      <c r="L10" t="s">
        <v>6931</v>
      </c>
      <c r="M10" t="s">
        <v>6931</v>
      </c>
      <c r="N10" t="s">
        <v>6931</v>
      </c>
      <c r="O10" t="s">
        <v>6931</v>
      </c>
      <c r="P10" t="s">
        <v>6931</v>
      </c>
      <c r="Q10" t="s">
        <v>6931</v>
      </c>
      <c r="R10" t="s">
        <v>6931</v>
      </c>
      <c r="S10" t="s">
        <v>6931</v>
      </c>
      <c r="T10" t="s">
        <v>6931</v>
      </c>
      <c r="U10" t="s">
        <v>6931</v>
      </c>
      <c r="V10" t="s">
        <v>6931</v>
      </c>
      <c r="W10" t="s">
        <v>6931</v>
      </c>
      <c r="X10" t="s">
        <v>6931</v>
      </c>
      <c r="Y10" t="s">
        <v>6931</v>
      </c>
      <c r="Z10" t="s">
        <v>6931</v>
      </c>
      <c r="AA10" t="s">
        <v>6931</v>
      </c>
      <c r="AB10" t="s">
        <v>6931</v>
      </c>
      <c r="AC10" t="s">
        <v>6931</v>
      </c>
      <c r="AD10" t="s">
        <v>6931</v>
      </c>
      <c r="AE10" t="s">
        <v>6931</v>
      </c>
      <c r="AF10" t="s">
        <v>6931</v>
      </c>
      <c r="AG10" t="s">
        <v>6931</v>
      </c>
      <c r="AH10" t="s">
        <v>6931</v>
      </c>
      <c r="AI10" t="s">
        <v>6931</v>
      </c>
    </row>
    <row r="11" spans="1:35">
      <c r="A11" t="s">
        <v>39</v>
      </c>
      <c r="B11" t="s">
        <v>6930</v>
      </c>
      <c r="C11" t="s">
        <v>6932</v>
      </c>
      <c r="D11" t="s">
        <v>6932</v>
      </c>
      <c r="E11" t="s">
        <v>6932</v>
      </c>
      <c r="F11" t="s">
        <v>6932</v>
      </c>
      <c r="G11" t="s">
        <v>6932</v>
      </c>
      <c r="H11" t="s">
        <v>6931</v>
      </c>
      <c r="I11" t="s">
        <v>6931</v>
      </c>
      <c r="J11" t="s">
        <v>6931</v>
      </c>
      <c r="K11" t="s">
        <v>6931</v>
      </c>
      <c r="L11" t="s">
        <v>6931</v>
      </c>
      <c r="M11" t="s">
        <v>6931</v>
      </c>
      <c r="N11" t="s">
        <v>6931</v>
      </c>
      <c r="O11" t="s">
        <v>6931</v>
      </c>
      <c r="P11" t="s">
        <v>6931</v>
      </c>
      <c r="Q11" t="s">
        <v>6931</v>
      </c>
      <c r="R11" t="s">
        <v>6932</v>
      </c>
      <c r="S11" t="s">
        <v>6932</v>
      </c>
      <c r="T11" t="s">
        <v>6932</v>
      </c>
      <c r="U11" t="s">
        <v>6932</v>
      </c>
      <c r="V11" t="s">
        <v>6932</v>
      </c>
      <c r="W11" t="s">
        <v>6932</v>
      </c>
      <c r="X11" t="s">
        <v>6932</v>
      </c>
      <c r="Y11" t="s">
        <v>6932</v>
      </c>
      <c r="Z11" t="s">
        <v>6931</v>
      </c>
      <c r="AA11" t="s">
        <v>6931</v>
      </c>
      <c r="AB11" t="s">
        <v>6931</v>
      </c>
      <c r="AC11" t="s">
        <v>6931</v>
      </c>
      <c r="AD11" t="s">
        <v>6931</v>
      </c>
      <c r="AE11" t="s">
        <v>6931</v>
      </c>
      <c r="AF11" t="s">
        <v>6931</v>
      </c>
      <c r="AG11" t="s">
        <v>6931</v>
      </c>
      <c r="AH11" t="s">
        <v>6931</v>
      </c>
      <c r="AI11" t="s">
        <v>6931</v>
      </c>
    </row>
    <row r="12" spans="1:35">
      <c r="A12" t="s">
        <v>39</v>
      </c>
      <c r="B12" t="s">
        <v>6933</v>
      </c>
      <c r="C12" t="s">
        <v>6932</v>
      </c>
      <c r="D12" t="s">
        <v>6932</v>
      </c>
      <c r="E12" t="s">
        <v>6932</v>
      </c>
      <c r="F12" t="s">
        <v>6932</v>
      </c>
      <c r="G12" t="s">
        <v>6932</v>
      </c>
      <c r="H12" t="s">
        <v>6932</v>
      </c>
      <c r="I12" t="s">
        <v>6932</v>
      </c>
      <c r="J12" t="s">
        <v>6932</v>
      </c>
      <c r="K12" t="s">
        <v>6932</v>
      </c>
      <c r="L12" t="s">
        <v>6932</v>
      </c>
      <c r="M12" t="s">
        <v>6932</v>
      </c>
      <c r="N12" t="s">
        <v>6932</v>
      </c>
      <c r="O12" t="s">
        <v>6932</v>
      </c>
      <c r="P12" t="s">
        <v>6932</v>
      </c>
      <c r="Q12" t="s">
        <v>6932</v>
      </c>
      <c r="R12" t="s">
        <v>6932</v>
      </c>
      <c r="S12" t="s">
        <v>6932</v>
      </c>
      <c r="T12" t="s">
        <v>6932</v>
      </c>
      <c r="U12" t="s">
        <v>6932</v>
      </c>
      <c r="V12" t="s">
        <v>6932</v>
      </c>
      <c r="W12" t="s">
        <v>6932</v>
      </c>
      <c r="X12" t="s">
        <v>6931</v>
      </c>
      <c r="Y12" t="s">
        <v>6931</v>
      </c>
      <c r="Z12" t="s">
        <v>6931</v>
      </c>
      <c r="AA12" t="s">
        <v>6931</v>
      </c>
      <c r="AB12" t="s">
        <v>6931</v>
      </c>
      <c r="AC12" t="s">
        <v>6931</v>
      </c>
      <c r="AD12" t="s">
        <v>6931</v>
      </c>
      <c r="AE12" t="s">
        <v>6931</v>
      </c>
      <c r="AF12" t="s">
        <v>6931</v>
      </c>
      <c r="AG12" t="s">
        <v>6931</v>
      </c>
      <c r="AH12" t="s">
        <v>6931</v>
      </c>
      <c r="AI12" t="s">
        <v>6931</v>
      </c>
    </row>
    <row r="13" spans="1:35">
      <c r="A13" t="s">
        <v>39</v>
      </c>
      <c r="B13" t="s">
        <v>6934</v>
      </c>
      <c r="C13" t="s">
        <v>6932</v>
      </c>
      <c r="D13" t="s">
        <v>6932</v>
      </c>
      <c r="E13" t="s">
        <v>6932</v>
      </c>
      <c r="F13" t="s">
        <v>6932</v>
      </c>
      <c r="G13" t="s">
        <v>6932</v>
      </c>
      <c r="H13" t="s">
        <v>6932</v>
      </c>
      <c r="I13" t="s">
        <v>6932</v>
      </c>
      <c r="J13" t="s">
        <v>6932</v>
      </c>
      <c r="K13" t="s">
        <v>6932</v>
      </c>
      <c r="L13" t="s">
        <v>6932</v>
      </c>
      <c r="M13" t="s">
        <v>6932</v>
      </c>
      <c r="N13" t="s">
        <v>6932</v>
      </c>
      <c r="O13" t="s">
        <v>6932</v>
      </c>
      <c r="P13" t="s">
        <v>6932</v>
      </c>
      <c r="Q13" t="s">
        <v>6932</v>
      </c>
      <c r="R13" t="s">
        <v>6932</v>
      </c>
      <c r="S13" t="s">
        <v>6932</v>
      </c>
      <c r="T13" t="s">
        <v>6932</v>
      </c>
      <c r="U13" t="s">
        <v>6932</v>
      </c>
      <c r="V13" t="s">
        <v>6932</v>
      </c>
      <c r="W13" t="s">
        <v>6932</v>
      </c>
      <c r="X13" t="s">
        <v>6931</v>
      </c>
      <c r="Y13" t="s">
        <v>6931</v>
      </c>
      <c r="Z13" t="s">
        <v>6931</v>
      </c>
      <c r="AA13" t="s">
        <v>6931</v>
      </c>
      <c r="AB13" t="s">
        <v>6931</v>
      </c>
      <c r="AC13" t="s">
        <v>6931</v>
      </c>
      <c r="AD13" t="s">
        <v>6931</v>
      </c>
      <c r="AE13" t="s">
        <v>6931</v>
      </c>
      <c r="AF13" t="s">
        <v>6931</v>
      </c>
      <c r="AG13" t="s">
        <v>6931</v>
      </c>
      <c r="AH13" t="s">
        <v>6931</v>
      </c>
      <c r="AI13" t="s">
        <v>6931</v>
      </c>
    </row>
    <row r="14" spans="1:35">
      <c r="A14" t="s">
        <v>40</v>
      </c>
      <c r="B14" t="s">
        <v>6930</v>
      </c>
      <c r="C14" t="s">
        <v>6931</v>
      </c>
      <c r="D14" t="s">
        <v>6931</v>
      </c>
      <c r="E14" t="s">
        <v>6931</v>
      </c>
      <c r="F14" t="s">
        <v>6931</v>
      </c>
      <c r="G14" t="s">
        <v>6931</v>
      </c>
      <c r="H14" t="s">
        <v>6931</v>
      </c>
      <c r="I14" t="s">
        <v>6931</v>
      </c>
      <c r="J14" t="s">
        <v>6932</v>
      </c>
      <c r="K14" t="s">
        <v>6932</v>
      </c>
      <c r="L14" t="s">
        <v>6932</v>
      </c>
      <c r="M14" t="s">
        <v>6932</v>
      </c>
      <c r="N14" t="s">
        <v>6932</v>
      </c>
      <c r="O14" t="s">
        <v>6931</v>
      </c>
      <c r="P14" t="s">
        <v>6931</v>
      </c>
      <c r="Q14" t="s">
        <v>6931</v>
      </c>
      <c r="R14" t="s">
        <v>6931</v>
      </c>
      <c r="S14" t="s">
        <v>6931</v>
      </c>
      <c r="T14" t="s">
        <v>6931</v>
      </c>
      <c r="U14" t="s">
        <v>6931</v>
      </c>
      <c r="V14" t="s">
        <v>6932</v>
      </c>
      <c r="W14" t="s">
        <v>6932</v>
      </c>
      <c r="X14" t="s">
        <v>6932</v>
      </c>
      <c r="Y14" t="s">
        <v>6932</v>
      </c>
      <c r="Z14" t="s">
        <v>6932</v>
      </c>
      <c r="AA14" t="s">
        <v>6932</v>
      </c>
      <c r="AB14" t="s">
        <v>6932</v>
      </c>
      <c r="AC14" t="s">
        <v>6932</v>
      </c>
      <c r="AD14" t="s">
        <v>6932</v>
      </c>
      <c r="AE14" t="s">
        <v>6932</v>
      </c>
      <c r="AF14" t="s">
        <v>6932</v>
      </c>
      <c r="AG14" t="s">
        <v>6932</v>
      </c>
      <c r="AH14" t="s">
        <v>6932</v>
      </c>
      <c r="AI14" t="s">
        <v>6932</v>
      </c>
    </row>
    <row r="15" spans="1:35">
      <c r="A15" t="s">
        <v>40</v>
      </c>
      <c r="B15" t="s">
        <v>6933</v>
      </c>
      <c r="C15" t="s">
        <v>6932</v>
      </c>
      <c r="D15" t="s">
        <v>6932</v>
      </c>
      <c r="E15" t="s">
        <v>6932</v>
      </c>
      <c r="F15" t="s">
        <v>6932</v>
      </c>
      <c r="G15" t="s">
        <v>6932</v>
      </c>
      <c r="H15" t="s">
        <v>6932</v>
      </c>
      <c r="I15" t="s">
        <v>6932</v>
      </c>
      <c r="J15" t="s">
        <v>6932</v>
      </c>
      <c r="K15" t="s">
        <v>6932</v>
      </c>
      <c r="L15" t="s">
        <v>6932</v>
      </c>
      <c r="M15" t="s">
        <v>6932</v>
      </c>
      <c r="N15" t="s">
        <v>6932</v>
      </c>
      <c r="O15" t="s">
        <v>6932</v>
      </c>
      <c r="P15" t="s">
        <v>6932</v>
      </c>
      <c r="Q15" t="s">
        <v>6932</v>
      </c>
      <c r="R15" t="s">
        <v>6932</v>
      </c>
      <c r="S15" t="s">
        <v>6932</v>
      </c>
      <c r="T15" t="s">
        <v>6932</v>
      </c>
      <c r="U15" t="s">
        <v>6932</v>
      </c>
      <c r="V15" t="s">
        <v>6932</v>
      </c>
      <c r="W15" t="s">
        <v>6932</v>
      </c>
      <c r="X15" t="s">
        <v>6932</v>
      </c>
      <c r="Y15" t="s">
        <v>6932</v>
      </c>
      <c r="Z15" t="s">
        <v>6932</v>
      </c>
      <c r="AA15" t="s">
        <v>6932</v>
      </c>
      <c r="AB15" t="s">
        <v>6932</v>
      </c>
      <c r="AC15" t="s">
        <v>6932</v>
      </c>
      <c r="AD15" t="s">
        <v>6932</v>
      </c>
      <c r="AE15" t="s">
        <v>6932</v>
      </c>
      <c r="AF15" t="s">
        <v>6932</v>
      </c>
      <c r="AG15" t="s">
        <v>6932</v>
      </c>
      <c r="AH15" t="s">
        <v>6932</v>
      </c>
      <c r="AI15" t="s">
        <v>6932</v>
      </c>
    </row>
    <row r="16" spans="1:35">
      <c r="A16" t="s">
        <v>40</v>
      </c>
      <c r="B16" t="s">
        <v>6939</v>
      </c>
      <c r="C16" t="s">
        <v>6932</v>
      </c>
      <c r="D16" t="s">
        <v>6932</v>
      </c>
      <c r="E16" t="s">
        <v>6932</v>
      </c>
      <c r="F16" t="s">
        <v>6938</v>
      </c>
      <c r="G16" t="s">
        <v>6931</v>
      </c>
      <c r="H16" t="s">
        <v>6932</v>
      </c>
      <c r="I16" t="s">
        <v>6932</v>
      </c>
      <c r="J16" t="s">
        <v>6932</v>
      </c>
      <c r="K16" t="s">
        <v>6932</v>
      </c>
      <c r="L16" t="s">
        <v>6932</v>
      </c>
      <c r="M16" t="s">
        <v>6932</v>
      </c>
      <c r="N16" t="s">
        <v>6932</v>
      </c>
      <c r="O16" t="s">
        <v>6932</v>
      </c>
      <c r="P16" t="s">
        <v>6932</v>
      </c>
      <c r="Q16" t="s">
        <v>6932</v>
      </c>
      <c r="R16" t="s">
        <v>6932</v>
      </c>
      <c r="S16" t="s">
        <v>6932</v>
      </c>
      <c r="T16" t="s">
        <v>6932</v>
      </c>
      <c r="U16" t="s">
        <v>6932</v>
      </c>
      <c r="V16" t="s">
        <v>6932</v>
      </c>
      <c r="W16" t="s">
        <v>6932</v>
      </c>
      <c r="X16" t="s">
        <v>6932</v>
      </c>
      <c r="Y16" t="s">
        <v>6932</v>
      </c>
      <c r="Z16" t="s">
        <v>6932</v>
      </c>
      <c r="AA16" t="s">
        <v>6932</v>
      </c>
      <c r="AB16" t="s">
        <v>6932</v>
      </c>
      <c r="AC16" t="s">
        <v>6932</v>
      </c>
      <c r="AD16" t="s">
        <v>6932</v>
      </c>
      <c r="AE16" t="s">
        <v>6932</v>
      </c>
      <c r="AF16" t="s">
        <v>6932</v>
      </c>
      <c r="AG16" t="s">
        <v>6932</v>
      </c>
      <c r="AH16" t="s">
        <v>6932</v>
      </c>
      <c r="AI16" t="s">
        <v>6932</v>
      </c>
    </row>
    <row r="17" spans="1:35">
      <c r="A17" t="s">
        <v>45</v>
      </c>
      <c r="B17" t="s">
        <v>6930</v>
      </c>
      <c r="C17" t="s">
        <v>6932</v>
      </c>
      <c r="D17" t="s">
        <v>6932</v>
      </c>
      <c r="E17" t="s">
        <v>6932</v>
      </c>
      <c r="F17" t="s">
        <v>6932</v>
      </c>
      <c r="G17" t="s">
        <v>6932</v>
      </c>
      <c r="H17" t="s">
        <v>6932</v>
      </c>
      <c r="I17" t="s">
        <v>6932</v>
      </c>
      <c r="J17" t="s">
        <v>6931</v>
      </c>
      <c r="K17" t="s">
        <v>6931</v>
      </c>
      <c r="L17" t="s">
        <v>6931</v>
      </c>
      <c r="M17" t="s">
        <v>6931</v>
      </c>
      <c r="N17" t="s">
        <v>6931</v>
      </c>
      <c r="O17" t="s">
        <v>6931</v>
      </c>
      <c r="P17" t="s">
        <v>6931</v>
      </c>
      <c r="Q17" t="s">
        <v>6931</v>
      </c>
      <c r="R17" t="s">
        <v>6932</v>
      </c>
      <c r="S17" t="s">
        <v>6932</v>
      </c>
      <c r="T17" t="s">
        <v>6932</v>
      </c>
      <c r="U17" t="s">
        <v>6932</v>
      </c>
      <c r="V17" t="s">
        <v>6932</v>
      </c>
      <c r="W17" t="s">
        <v>6932</v>
      </c>
      <c r="X17" t="s">
        <v>6932</v>
      </c>
      <c r="Y17" t="s">
        <v>6932</v>
      </c>
      <c r="Z17" t="s">
        <v>6932</v>
      </c>
      <c r="AA17" t="s">
        <v>6932</v>
      </c>
      <c r="AB17" t="s">
        <v>6932</v>
      </c>
      <c r="AC17" t="s">
        <v>6932</v>
      </c>
      <c r="AD17" t="s">
        <v>6932</v>
      </c>
      <c r="AE17" t="s">
        <v>6932</v>
      </c>
      <c r="AF17" t="s">
        <v>6932</v>
      </c>
      <c r="AG17" t="s">
        <v>6932</v>
      </c>
      <c r="AH17" t="s">
        <v>6932</v>
      </c>
      <c r="AI17" t="s">
        <v>6932</v>
      </c>
    </row>
    <row r="18" spans="1:35">
      <c r="A18" t="s">
        <v>45</v>
      </c>
      <c r="B18" t="s">
        <v>6933</v>
      </c>
      <c r="C18" t="s">
        <v>6931</v>
      </c>
      <c r="D18" t="s">
        <v>6931</v>
      </c>
      <c r="E18" t="s">
        <v>6931</v>
      </c>
      <c r="F18" t="s">
        <v>6931</v>
      </c>
      <c r="G18" t="s">
        <v>6931</v>
      </c>
      <c r="H18" t="s">
        <v>6931</v>
      </c>
      <c r="I18" t="s">
        <v>6931</v>
      </c>
      <c r="J18" t="s">
        <v>6931</v>
      </c>
      <c r="K18" t="s">
        <v>6931</v>
      </c>
      <c r="L18" t="s">
        <v>6932</v>
      </c>
      <c r="M18" t="s">
        <v>6932</v>
      </c>
      <c r="N18" t="s">
        <v>6931</v>
      </c>
      <c r="O18" t="s">
        <v>6931</v>
      </c>
      <c r="P18" t="s">
        <v>6932</v>
      </c>
      <c r="Q18" t="s">
        <v>6932</v>
      </c>
      <c r="R18" t="s">
        <v>6932</v>
      </c>
      <c r="S18" t="s">
        <v>6932</v>
      </c>
      <c r="T18" t="s">
        <v>6932</v>
      </c>
      <c r="U18" t="s">
        <v>6932</v>
      </c>
      <c r="V18" t="s">
        <v>6932</v>
      </c>
      <c r="W18" t="s">
        <v>6932</v>
      </c>
      <c r="X18" t="s">
        <v>6932</v>
      </c>
      <c r="Y18" t="s">
        <v>6932</v>
      </c>
      <c r="Z18" t="s">
        <v>6931</v>
      </c>
      <c r="AA18" t="s">
        <v>6931</v>
      </c>
      <c r="AB18" t="s">
        <v>6931</v>
      </c>
      <c r="AC18" t="s">
        <v>6931</v>
      </c>
      <c r="AD18" t="s">
        <v>6932</v>
      </c>
      <c r="AE18" t="s">
        <v>6932</v>
      </c>
      <c r="AF18" t="s">
        <v>6932</v>
      </c>
      <c r="AG18" t="s">
        <v>6932</v>
      </c>
      <c r="AH18" t="s">
        <v>6932</v>
      </c>
      <c r="AI18" t="s">
        <v>6932</v>
      </c>
    </row>
    <row r="19" spans="1:35">
      <c r="A19" t="s">
        <v>45</v>
      </c>
      <c r="B19" t="s">
        <v>6934</v>
      </c>
      <c r="C19" t="s">
        <v>6931</v>
      </c>
      <c r="D19" t="s">
        <v>6931</v>
      </c>
      <c r="E19" t="s">
        <v>6931</v>
      </c>
      <c r="F19" t="s">
        <v>6931</v>
      </c>
      <c r="G19" t="s">
        <v>6931</v>
      </c>
      <c r="H19" t="s">
        <v>6931</v>
      </c>
      <c r="I19" t="s">
        <v>6931</v>
      </c>
      <c r="J19" t="s">
        <v>6931</v>
      </c>
      <c r="K19" t="s">
        <v>6931</v>
      </c>
      <c r="L19" t="s">
        <v>6931</v>
      </c>
      <c r="M19" t="s">
        <v>6931</v>
      </c>
      <c r="N19" t="s">
        <v>6931</v>
      </c>
      <c r="O19" t="s">
        <v>6931</v>
      </c>
      <c r="P19" t="s">
        <v>6932</v>
      </c>
      <c r="Q19" t="s">
        <v>6932</v>
      </c>
      <c r="R19" t="s">
        <v>6932</v>
      </c>
      <c r="S19" t="s">
        <v>6932</v>
      </c>
      <c r="T19" t="s">
        <v>6932</v>
      </c>
      <c r="U19" t="s">
        <v>6932</v>
      </c>
      <c r="V19" t="s">
        <v>6931</v>
      </c>
      <c r="W19" t="s">
        <v>6931</v>
      </c>
      <c r="X19" t="s">
        <v>6932</v>
      </c>
      <c r="Y19" t="s">
        <v>6932</v>
      </c>
      <c r="Z19" t="s">
        <v>6932</v>
      </c>
      <c r="AA19" t="s">
        <v>6932</v>
      </c>
      <c r="AB19" t="s">
        <v>6932</v>
      </c>
      <c r="AC19" t="s">
        <v>6932</v>
      </c>
      <c r="AD19" t="s">
        <v>6932</v>
      </c>
      <c r="AE19" t="s">
        <v>6932</v>
      </c>
      <c r="AF19" t="s">
        <v>6932</v>
      </c>
      <c r="AG19" t="s">
        <v>6932</v>
      </c>
      <c r="AH19" t="s">
        <v>6932</v>
      </c>
      <c r="AI19" t="s">
        <v>6932</v>
      </c>
    </row>
    <row r="20" spans="1:35">
      <c r="A20" t="s">
        <v>46</v>
      </c>
      <c r="B20" t="s">
        <v>6930</v>
      </c>
      <c r="C20" t="s">
        <v>6937</v>
      </c>
      <c r="D20" t="s">
        <v>6937</v>
      </c>
      <c r="E20" t="s">
        <v>6937</v>
      </c>
      <c r="F20" t="s">
        <v>6931</v>
      </c>
      <c r="G20" t="s">
        <v>6931</v>
      </c>
      <c r="H20" t="s">
        <v>6931</v>
      </c>
      <c r="I20" t="s">
        <v>6931</v>
      </c>
      <c r="J20" t="s">
        <v>6931</v>
      </c>
      <c r="K20" t="s">
        <v>6931</v>
      </c>
      <c r="L20" t="s">
        <v>6931</v>
      </c>
      <c r="M20" t="s">
        <v>6931</v>
      </c>
      <c r="N20" t="s">
        <v>6931</v>
      </c>
      <c r="O20" t="s">
        <v>6931</v>
      </c>
      <c r="P20" t="s">
        <v>6931</v>
      </c>
      <c r="Q20" t="s">
        <v>6931</v>
      </c>
      <c r="R20" t="s">
        <v>6931</v>
      </c>
      <c r="S20" t="s">
        <v>6931</v>
      </c>
      <c r="T20" t="s">
        <v>6931</v>
      </c>
      <c r="U20" t="s">
        <v>6931</v>
      </c>
      <c r="V20" t="s">
        <v>6932</v>
      </c>
      <c r="W20" t="s">
        <v>6932</v>
      </c>
      <c r="X20" t="s">
        <v>6932</v>
      </c>
      <c r="Y20" t="s">
        <v>6932</v>
      </c>
      <c r="Z20" t="s">
        <v>6932</v>
      </c>
      <c r="AA20" t="s">
        <v>6932</v>
      </c>
      <c r="AB20" t="s">
        <v>6932</v>
      </c>
      <c r="AC20" t="s">
        <v>6932</v>
      </c>
      <c r="AD20" t="s">
        <v>6932</v>
      </c>
      <c r="AE20" t="s">
        <v>6932</v>
      </c>
      <c r="AF20" t="s">
        <v>6932</v>
      </c>
      <c r="AG20" t="s">
        <v>6932</v>
      </c>
      <c r="AH20" t="s">
        <v>6932</v>
      </c>
      <c r="AI20" t="s">
        <v>6932</v>
      </c>
    </row>
    <row r="21" spans="1:35">
      <c r="A21" t="s">
        <v>46</v>
      </c>
      <c r="B21" t="s">
        <v>6933</v>
      </c>
      <c r="C21" t="s">
        <v>6932</v>
      </c>
      <c r="D21" t="s">
        <v>6932</v>
      </c>
      <c r="E21" t="s">
        <v>6932</v>
      </c>
      <c r="F21" t="s">
        <v>6931</v>
      </c>
      <c r="G21" t="s">
        <v>6931</v>
      </c>
      <c r="H21" t="s">
        <v>6932</v>
      </c>
      <c r="I21" t="s">
        <v>6932</v>
      </c>
      <c r="J21" t="s">
        <v>6932</v>
      </c>
      <c r="K21" t="s">
        <v>6932</v>
      </c>
      <c r="L21" t="s">
        <v>6932</v>
      </c>
      <c r="M21" t="s">
        <v>6932</v>
      </c>
      <c r="N21" t="s">
        <v>6932</v>
      </c>
      <c r="O21" t="s">
        <v>6932</v>
      </c>
      <c r="P21" t="s">
        <v>6932</v>
      </c>
      <c r="Q21" t="s">
        <v>6932</v>
      </c>
      <c r="R21" t="s">
        <v>6932</v>
      </c>
      <c r="S21" t="s">
        <v>6932</v>
      </c>
      <c r="T21" t="s">
        <v>6932</v>
      </c>
      <c r="U21" t="s">
        <v>6932</v>
      </c>
      <c r="V21" t="s">
        <v>6932</v>
      </c>
      <c r="W21" t="s">
        <v>6932</v>
      </c>
      <c r="X21" t="s">
        <v>6932</v>
      </c>
      <c r="Y21" t="s">
        <v>6932</v>
      </c>
      <c r="Z21" t="s">
        <v>6932</v>
      </c>
      <c r="AA21" t="s">
        <v>6932</v>
      </c>
      <c r="AB21" t="s">
        <v>6932</v>
      </c>
      <c r="AC21" t="s">
        <v>6932</v>
      </c>
      <c r="AD21" t="s">
        <v>6932</v>
      </c>
      <c r="AE21" t="s">
        <v>6932</v>
      </c>
      <c r="AF21" t="s">
        <v>6932</v>
      </c>
      <c r="AG21" t="s">
        <v>6932</v>
      </c>
      <c r="AH21" t="s">
        <v>6932</v>
      </c>
      <c r="AI21" t="s">
        <v>6932</v>
      </c>
    </row>
    <row r="22" spans="1:35">
      <c r="A22" t="s">
        <v>46</v>
      </c>
      <c r="B22" t="s">
        <v>6934</v>
      </c>
      <c r="C22" t="s">
        <v>6932</v>
      </c>
      <c r="D22" t="s">
        <v>6932</v>
      </c>
      <c r="E22" t="s">
        <v>6932</v>
      </c>
      <c r="F22" t="s">
        <v>6932</v>
      </c>
      <c r="G22" t="s">
        <v>6932</v>
      </c>
      <c r="H22" t="s">
        <v>6932</v>
      </c>
      <c r="I22" t="s">
        <v>6932</v>
      </c>
      <c r="J22" t="s">
        <v>6932</v>
      </c>
      <c r="K22" t="s">
        <v>6932</v>
      </c>
      <c r="L22" t="s">
        <v>6932</v>
      </c>
      <c r="M22" t="s">
        <v>6932</v>
      </c>
      <c r="N22" t="s">
        <v>6932</v>
      </c>
      <c r="O22" t="s">
        <v>6932</v>
      </c>
      <c r="P22" t="s">
        <v>6932</v>
      </c>
      <c r="Q22" t="s">
        <v>6932</v>
      </c>
      <c r="R22" t="s">
        <v>6932</v>
      </c>
      <c r="S22" t="s">
        <v>6932</v>
      </c>
      <c r="T22" t="s">
        <v>6932</v>
      </c>
      <c r="U22" t="s">
        <v>6932</v>
      </c>
      <c r="V22" t="s">
        <v>6932</v>
      </c>
      <c r="W22" t="s">
        <v>6932</v>
      </c>
      <c r="X22" t="s">
        <v>6932</v>
      </c>
      <c r="Y22" t="s">
        <v>6932</v>
      </c>
      <c r="Z22" t="s">
        <v>6932</v>
      </c>
      <c r="AA22" t="s">
        <v>6932</v>
      </c>
      <c r="AB22" t="s">
        <v>6932</v>
      </c>
      <c r="AC22" t="s">
        <v>6932</v>
      </c>
      <c r="AD22" t="s">
        <v>6932</v>
      </c>
      <c r="AE22" t="s">
        <v>6932</v>
      </c>
      <c r="AF22" t="s">
        <v>6932</v>
      </c>
      <c r="AG22" t="s">
        <v>6932</v>
      </c>
      <c r="AH22" t="s">
        <v>6932</v>
      </c>
      <c r="AI22" t="s">
        <v>6932</v>
      </c>
    </row>
    <row r="23" spans="1:35">
      <c r="A23" t="s">
        <v>49</v>
      </c>
      <c r="B23" t="s">
        <v>6930</v>
      </c>
      <c r="C23" t="s">
        <v>6931</v>
      </c>
      <c r="D23" t="s">
        <v>6932</v>
      </c>
      <c r="E23" t="s">
        <v>6932</v>
      </c>
      <c r="F23" t="s">
        <v>6932</v>
      </c>
      <c r="G23" t="s">
        <v>6932</v>
      </c>
      <c r="H23" t="s">
        <v>6932</v>
      </c>
      <c r="I23" t="s">
        <v>6932</v>
      </c>
      <c r="J23" t="s">
        <v>6932</v>
      </c>
      <c r="K23" t="s">
        <v>6932</v>
      </c>
      <c r="L23" t="s">
        <v>6932</v>
      </c>
      <c r="M23" t="s">
        <v>6932</v>
      </c>
      <c r="N23" t="s">
        <v>6932</v>
      </c>
      <c r="O23" t="s">
        <v>6932</v>
      </c>
      <c r="P23" t="s">
        <v>6932</v>
      </c>
      <c r="Q23" t="s">
        <v>6932</v>
      </c>
      <c r="R23" t="s">
        <v>6932</v>
      </c>
      <c r="S23" t="s">
        <v>6932</v>
      </c>
      <c r="T23" t="s">
        <v>6932</v>
      </c>
      <c r="U23" t="s">
        <v>6932</v>
      </c>
      <c r="V23" t="s">
        <v>6932</v>
      </c>
      <c r="W23" t="s">
        <v>6932</v>
      </c>
      <c r="X23" t="s">
        <v>6932</v>
      </c>
      <c r="Y23" t="s">
        <v>6932</v>
      </c>
      <c r="Z23" t="s">
        <v>6932</v>
      </c>
      <c r="AA23" t="s">
        <v>6932</v>
      </c>
      <c r="AB23" t="s">
        <v>6932</v>
      </c>
      <c r="AC23" t="s">
        <v>6932</v>
      </c>
      <c r="AD23" t="s">
        <v>6932</v>
      </c>
      <c r="AE23" t="s">
        <v>6932</v>
      </c>
      <c r="AF23" t="s">
        <v>6932</v>
      </c>
      <c r="AG23" t="s">
        <v>6932</v>
      </c>
      <c r="AH23" t="s">
        <v>6932</v>
      </c>
      <c r="AI23" t="s">
        <v>6932</v>
      </c>
    </row>
    <row r="24" spans="1:35">
      <c r="A24" t="s">
        <v>49</v>
      </c>
      <c r="B24" t="s">
        <v>6933</v>
      </c>
      <c r="C24" t="s">
        <v>6932</v>
      </c>
      <c r="D24" t="s">
        <v>6932</v>
      </c>
      <c r="E24" t="s">
        <v>6932</v>
      </c>
      <c r="F24" t="s">
        <v>6932</v>
      </c>
      <c r="G24" t="s">
        <v>6932</v>
      </c>
      <c r="H24" t="s">
        <v>6932</v>
      </c>
      <c r="I24" t="s">
        <v>6932</v>
      </c>
      <c r="J24" t="s">
        <v>6932</v>
      </c>
      <c r="K24" t="s">
        <v>6932</v>
      </c>
      <c r="L24" t="s">
        <v>6932</v>
      </c>
      <c r="M24" t="s">
        <v>6932</v>
      </c>
      <c r="N24" t="s">
        <v>6932</v>
      </c>
      <c r="O24" t="s">
        <v>6932</v>
      </c>
      <c r="P24" t="s">
        <v>6932</v>
      </c>
      <c r="Q24" t="s">
        <v>6932</v>
      </c>
      <c r="R24" t="s">
        <v>6932</v>
      </c>
      <c r="S24" t="s">
        <v>6932</v>
      </c>
      <c r="T24" t="s">
        <v>6932</v>
      </c>
      <c r="U24" t="s">
        <v>6932</v>
      </c>
      <c r="V24" t="s">
        <v>6932</v>
      </c>
      <c r="W24" t="s">
        <v>6932</v>
      </c>
      <c r="X24" t="s">
        <v>6932</v>
      </c>
      <c r="Y24" t="s">
        <v>6932</v>
      </c>
      <c r="Z24" t="s">
        <v>6932</v>
      </c>
      <c r="AA24" t="s">
        <v>6932</v>
      </c>
      <c r="AB24" t="s">
        <v>6932</v>
      </c>
      <c r="AC24" t="s">
        <v>6932</v>
      </c>
      <c r="AD24" t="s">
        <v>6932</v>
      </c>
      <c r="AE24" t="s">
        <v>6932</v>
      </c>
      <c r="AF24" t="s">
        <v>6932</v>
      </c>
      <c r="AG24" t="s">
        <v>6932</v>
      </c>
      <c r="AH24" t="s">
        <v>6932</v>
      </c>
      <c r="AI24" t="s">
        <v>6932</v>
      </c>
    </row>
    <row r="25" spans="1:35">
      <c r="A25" t="s">
        <v>49</v>
      </c>
      <c r="B25" t="s">
        <v>6934</v>
      </c>
      <c r="C25" t="s">
        <v>6931</v>
      </c>
      <c r="D25" t="s">
        <v>6931</v>
      </c>
      <c r="E25" t="s">
        <v>6931</v>
      </c>
      <c r="F25" t="s">
        <v>6931</v>
      </c>
      <c r="G25" t="s">
        <v>6931</v>
      </c>
      <c r="H25" t="s">
        <v>6931</v>
      </c>
      <c r="I25" t="s">
        <v>6931</v>
      </c>
      <c r="J25" t="s">
        <v>6931</v>
      </c>
      <c r="K25" t="s">
        <v>6931</v>
      </c>
      <c r="L25" t="s">
        <v>6931</v>
      </c>
      <c r="M25" t="s">
        <v>6931</v>
      </c>
      <c r="N25" t="s">
        <v>6931</v>
      </c>
      <c r="O25" t="s">
        <v>6931</v>
      </c>
      <c r="P25" t="s">
        <v>6931</v>
      </c>
      <c r="Q25" t="s">
        <v>6931</v>
      </c>
      <c r="R25" t="s">
        <v>6931</v>
      </c>
      <c r="S25" t="s">
        <v>6931</v>
      </c>
      <c r="T25" t="s">
        <v>6932</v>
      </c>
      <c r="U25" t="s">
        <v>6932</v>
      </c>
      <c r="V25" t="s">
        <v>6932</v>
      </c>
      <c r="W25" t="s">
        <v>6932</v>
      </c>
      <c r="X25" t="s">
        <v>6932</v>
      </c>
      <c r="Y25" t="s">
        <v>6932</v>
      </c>
      <c r="Z25" t="s">
        <v>6932</v>
      </c>
      <c r="AA25" t="s">
        <v>6932</v>
      </c>
      <c r="AB25" t="s">
        <v>6932</v>
      </c>
      <c r="AC25" t="s">
        <v>6932</v>
      </c>
      <c r="AD25" t="s">
        <v>6932</v>
      </c>
      <c r="AE25" t="s">
        <v>6932</v>
      </c>
      <c r="AF25" t="s">
        <v>6932</v>
      </c>
      <c r="AG25" t="s">
        <v>6932</v>
      </c>
      <c r="AH25" t="s">
        <v>6932</v>
      </c>
      <c r="AI25" t="s">
        <v>6932</v>
      </c>
    </row>
    <row r="26" spans="1:35">
      <c r="A26" t="s">
        <v>56</v>
      </c>
      <c r="B26" t="s">
        <v>6930</v>
      </c>
      <c r="C26" t="s">
        <v>6932</v>
      </c>
      <c r="D26" t="s">
        <v>6932</v>
      </c>
      <c r="E26" t="s">
        <v>6932</v>
      </c>
      <c r="F26" t="s">
        <v>6932</v>
      </c>
      <c r="G26" t="s">
        <v>6932</v>
      </c>
      <c r="H26" t="s">
        <v>6932</v>
      </c>
      <c r="I26" t="s">
        <v>6932</v>
      </c>
      <c r="J26" t="s">
        <v>6931</v>
      </c>
      <c r="K26" t="s">
        <v>6931</v>
      </c>
      <c r="L26" t="s">
        <v>6931</v>
      </c>
      <c r="M26" t="s">
        <v>6931</v>
      </c>
      <c r="N26" t="s">
        <v>6931</v>
      </c>
      <c r="O26" t="s">
        <v>6931</v>
      </c>
      <c r="P26" t="s">
        <v>6931</v>
      </c>
      <c r="Q26" t="s">
        <v>6931</v>
      </c>
      <c r="R26" t="s">
        <v>6931</v>
      </c>
      <c r="S26" t="s">
        <v>6931</v>
      </c>
      <c r="T26" t="s">
        <v>6931</v>
      </c>
      <c r="U26" t="s">
        <v>6937</v>
      </c>
      <c r="V26" t="s">
        <v>6931</v>
      </c>
      <c r="W26" t="s">
        <v>6931</v>
      </c>
      <c r="X26" t="s">
        <v>6931</v>
      </c>
      <c r="Y26" t="s">
        <v>6931</v>
      </c>
      <c r="Z26" t="s">
        <v>6931</v>
      </c>
      <c r="AA26" t="s">
        <v>6931</v>
      </c>
      <c r="AB26" t="s">
        <v>6931</v>
      </c>
      <c r="AC26" t="s">
        <v>6931</v>
      </c>
      <c r="AD26" t="s">
        <v>6931</v>
      </c>
      <c r="AE26" t="s">
        <v>6931</v>
      </c>
      <c r="AF26" t="s">
        <v>6931</v>
      </c>
      <c r="AG26" t="s">
        <v>6931</v>
      </c>
      <c r="AH26" t="s">
        <v>6931</v>
      </c>
      <c r="AI26" t="s">
        <v>6931</v>
      </c>
    </row>
    <row r="27" spans="1:35">
      <c r="A27" t="s">
        <v>56</v>
      </c>
      <c r="B27" t="s">
        <v>6933</v>
      </c>
      <c r="C27" t="s">
        <v>6932</v>
      </c>
      <c r="D27" t="s">
        <v>6938</v>
      </c>
      <c r="E27" t="s">
        <v>6938</v>
      </c>
      <c r="F27" t="s">
        <v>6931</v>
      </c>
      <c r="G27" t="s">
        <v>6931</v>
      </c>
      <c r="H27" t="s">
        <v>6931</v>
      </c>
      <c r="I27" t="s">
        <v>6931</v>
      </c>
      <c r="J27" t="s">
        <v>6931</v>
      </c>
      <c r="K27" t="s">
        <v>6931</v>
      </c>
      <c r="L27" t="s">
        <v>6931</v>
      </c>
      <c r="M27" t="s">
        <v>6931</v>
      </c>
      <c r="N27" t="s">
        <v>6931</v>
      </c>
      <c r="O27" t="s">
        <v>6931</v>
      </c>
      <c r="P27" t="s">
        <v>6931</v>
      </c>
      <c r="Q27" t="s">
        <v>6931</v>
      </c>
      <c r="R27" t="s">
        <v>6931</v>
      </c>
      <c r="S27" t="s">
        <v>6931</v>
      </c>
      <c r="T27" t="s">
        <v>6931</v>
      </c>
      <c r="U27" t="s">
        <v>6931</v>
      </c>
      <c r="V27" t="s">
        <v>6931</v>
      </c>
      <c r="W27" t="s">
        <v>6931</v>
      </c>
      <c r="X27" t="s">
        <v>6931</v>
      </c>
      <c r="Y27" t="s">
        <v>6931</v>
      </c>
      <c r="Z27" t="s">
        <v>6931</v>
      </c>
      <c r="AA27" t="s">
        <v>6931</v>
      </c>
      <c r="AB27" t="s">
        <v>6931</v>
      </c>
      <c r="AC27" t="s">
        <v>6931</v>
      </c>
      <c r="AD27" t="s">
        <v>6931</v>
      </c>
      <c r="AE27" t="s">
        <v>6931</v>
      </c>
      <c r="AF27" t="s">
        <v>6931</v>
      </c>
      <c r="AG27" t="s">
        <v>6931</v>
      </c>
      <c r="AH27" t="s">
        <v>6931</v>
      </c>
      <c r="AI27" t="s">
        <v>6931</v>
      </c>
    </row>
    <row r="28" spans="1:35">
      <c r="A28" t="s">
        <v>56</v>
      </c>
      <c r="B28" t="s">
        <v>6934</v>
      </c>
      <c r="C28" t="s">
        <v>6932</v>
      </c>
      <c r="D28" t="s">
        <v>6932</v>
      </c>
      <c r="E28" t="s">
        <v>6932</v>
      </c>
      <c r="F28" t="s">
        <v>6932</v>
      </c>
      <c r="G28" t="s">
        <v>6932</v>
      </c>
      <c r="H28" t="s">
        <v>6931</v>
      </c>
      <c r="I28" t="s">
        <v>6931</v>
      </c>
      <c r="J28" t="s">
        <v>6931</v>
      </c>
      <c r="K28" t="s">
        <v>6931</v>
      </c>
      <c r="L28" t="s">
        <v>6931</v>
      </c>
      <c r="M28" t="s">
        <v>6931</v>
      </c>
      <c r="N28" t="s">
        <v>6931</v>
      </c>
      <c r="O28" t="s">
        <v>6931</v>
      </c>
      <c r="P28" t="s">
        <v>6931</v>
      </c>
      <c r="Q28" t="s">
        <v>6931</v>
      </c>
      <c r="R28" t="s">
        <v>6931</v>
      </c>
      <c r="S28" t="s">
        <v>6931</v>
      </c>
      <c r="T28" t="s">
        <v>6931</v>
      </c>
      <c r="U28" t="s">
        <v>6931</v>
      </c>
      <c r="V28" t="s">
        <v>6931</v>
      </c>
      <c r="W28" t="s">
        <v>6931</v>
      </c>
      <c r="X28" t="s">
        <v>6931</v>
      </c>
      <c r="Y28" t="s">
        <v>6931</v>
      </c>
      <c r="Z28" t="s">
        <v>6931</v>
      </c>
      <c r="AA28" t="s">
        <v>6931</v>
      </c>
      <c r="AB28" t="s">
        <v>6931</v>
      </c>
      <c r="AC28" t="s">
        <v>6931</v>
      </c>
      <c r="AD28" t="s">
        <v>6931</v>
      </c>
      <c r="AE28" t="s">
        <v>6931</v>
      </c>
      <c r="AF28" t="s">
        <v>6931</v>
      </c>
      <c r="AG28" t="s">
        <v>6931</v>
      </c>
      <c r="AH28" t="s">
        <v>6931</v>
      </c>
      <c r="AI28" t="s">
        <v>6931</v>
      </c>
    </row>
    <row r="29" spans="1:35">
      <c r="A29" t="s">
        <v>58</v>
      </c>
      <c r="B29" t="s">
        <v>6930</v>
      </c>
      <c r="C29" t="s">
        <v>6932</v>
      </c>
      <c r="D29" t="s">
        <v>6932</v>
      </c>
      <c r="E29" t="s">
        <v>6932</v>
      </c>
      <c r="F29" t="s">
        <v>6932</v>
      </c>
      <c r="G29" t="s">
        <v>6932</v>
      </c>
      <c r="H29" t="s">
        <v>6932</v>
      </c>
      <c r="I29" t="s">
        <v>6932</v>
      </c>
      <c r="J29" t="s">
        <v>6932</v>
      </c>
      <c r="K29" t="s">
        <v>6932</v>
      </c>
      <c r="L29" t="s">
        <v>6932</v>
      </c>
      <c r="M29" t="s">
        <v>6932</v>
      </c>
      <c r="N29" t="s">
        <v>6931</v>
      </c>
      <c r="O29" t="s">
        <v>6931</v>
      </c>
      <c r="P29" t="s">
        <v>6931</v>
      </c>
      <c r="Q29" t="s">
        <v>6931</v>
      </c>
      <c r="R29" t="s">
        <v>6931</v>
      </c>
      <c r="S29" t="s">
        <v>6931</v>
      </c>
      <c r="T29" t="s">
        <v>6931</v>
      </c>
      <c r="U29" t="s">
        <v>6931</v>
      </c>
      <c r="V29" t="s">
        <v>6931</v>
      </c>
      <c r="W29" t="s">
        <v>6931</v>
      </c>
      <c r="X29" t="s">
        <v>6931</v>
      </c>
      <c r="Y29" t="s">
        <v>6931</v>
      </c>
      <c r="Z29" t="s">
        <v>6931</v>
      </c>
      <c r="AA29" t="s">
        <v>6931</v>
      </c>
      <c r="AB29" t="s">
        <v>6931</v>
      </c>
      <c r="AC29" t="s">
        <v>6931</v>
      </c>
      <c r="AD29" t="s">
        <v>6931</v>
      </c>
      <c r="AE29" t="s">
        <v>6931</v>
      </c>
      <c r="AF29" t="s">
        <v>6931</v>
      </c>
      <c r="AG29" t="s">
        <v>6931</v>
      </c>
      <c r="AH29" t="s">
        <v>6931</v>
      </c>
      <c r="AI29" t="s">
        <v>6931</v>
      </c>
    </row>
    <row r="30" spans="1:35">
      <c r="A30" t="s">
        <v>58</v>
      </c>
      <c r="B30" t="s">
        <v>6933</v>
      </c>
      <c r="C30" t="s">
        <v>6932</v>
      </c>
      <c r="D30" t="s">
        <v>6932</v>
      </c>
      <c r="E30" t="s">
        <v>6932</v>
      </c>
      <c r="F30" t="s">
        <v>6932</v>
      </c>
      <c r="G30" t="s">
        <v>6932</v>
      </c>
      <c r="H30" t="s">
        <v>6932</v>
      </c>
      <c r="I30" t="s">
        <v>6932</v>
      </c>
      <c r="J30" t="s">
        <v>6932</v>
      </c>
      <c r="K30" t="s">
        <v>6932</v>
      </c>
      <c r="L30" t="s">
        <v>6932</v>
      </c>
      <c r="M30" t="s">
        <v>6932</v>
      </c>
      <c r="N30" t="s">
        <v>6931</v>
      </c>
      <c r="O30" t="s">
        <v>6931</v>
      </c>
      <c r="P30" t="s">
        <v>6931</v>
      </c>
      <c r="Q30" t="s">
        <v>6931</v>
      </c>
      <c r="R30" t="s">
        <v>6931</v>
      </c>
      <c r="S30" t="s">
        <v>6931</v>
      </c>
      <c r="T30" t="s">
        <v>6931</v>
      </c>
      <c r="U30" t="s">
        <v>6931</v>
      </c>
      <c r="V30" t="s">
        <v>6931</v>
      </c>
      <c r="W30" t="s">
        <v>6931</v>
      </c>
      <c r="X30" t="s">
        <v>6931</v>
      </c>
      <c r="Y30" t="s">
        <v>6931</v>
      </c>
      <c r="Z30" t="s">
        <v>6931</v>
      </c>
      <c r="AA30" t="s">
        <v>6931</v>
      </c>
      <c r="AB30" t="s">
        <v>6931</v>
      </c>
      <c r="AC30" t="s">
        <v>6931</v>
      </c>
      <c r="AD30" t="s">
        <v>6931</v>
      </c>
      <c r="AE30" t="s">
        <v>6931</v>
      </c>
      <c r="AF30" t="s">
        <v>6931</v>
      </c>
      <c r="AG30" t="s">
        <v>6931</v>
      </c>
      <c r="AH30" t="s">
        <v>6931</v>
      </c>
      <c r="AI30" t="s">
        <v>6931</v>
      </c>
    </row>
    <row r="31" spans="1:35">
      <c r="A31" t="s">
        <v>58</v>
      </c>
      <c r="B31" t="s">
        <v>6934</v>
      </c>
      <c r="C31" t="s">
        <v>6932</v>
      </c>
      <c r="D31" t="s">
        <v>6932</v>
      </c>
      <c r="E31" t="s">
        <v>6932</v>
      </c>
      <c r="F31" t="s">
        <v>6932</v>
      </c>
      <c r="G31" t="s">
        <v>6932</v>
      </c>
      <c r="H31" t="s">
        <v>6932</v>
      </c>
      <c r="I31" t="s">
        <v>6932</v>
      </c>
      <c r="J31" t="s">
        <v>6932</v>
      </c>
      <c r="K31" t="s">
        <v>6932</v>
      </c>
      <c r="L31" t="s">
        <v>6932</v>
      </c>
      <c r="M31" t="s">
        <v>6932</v>
      </c>
      <c r="N31" t="s">
        <v>6932</v>
      </c>
      <c r="O31" t="s">
        <v>6932</v>
      </c>
      <c r="P31" t="s">
        <v>6931</v>
      </c>
      <c r="Q31" t="s">
        <v>6931</v>
      </c>
      <c r="R31" t="s">
        <v>6931</v>
      </c>
      <c r="S31" t="s">
        <v>6931</v>
      </c>
      <c r="T31" t="s">
        <v>6931</v>
      </c>
      <c r="U31" t="s">
        <v>6931</v>
      </c>
      <c r="V31" t="s">
        <v>6931</v>
      </c>
      <c r="W31" t="s">
        <v>6931</v>
      </c>
      <c r="X31" t="s">
        <v>6931</v>
      </c>
      <c r="Y31" t="s">
        <v>6931</v>
      </c>
      <c r="Z31" t="s">
        <v>6931</v>
      </c>
      <c r="AA31" t="s">
        <v>6931</v>
      </c>
      <c r="AB31" t="s">
        <v>6931</v>
      </c>
      <c r="AC31" t="s">
        <v>6931</v>
      </c>
      <c r="AD31" t="s">
        <v>6931</v>
      </c>
      <c r="AE31" t="s">
        <v>6931</v>
      </c>
      <c r="AF31" t="s">
        <v>6931</v>
      </c>
      <c r="AG31" t="s">
        <v>6931</v>
      </c>
      <c r="AH31" t="s">
        <v>6931</v>
      </c>
      <c r="AI31" t="s">
        <v>6931</v>
      </c>
    </row>
    <row r="32" spans="1:35">
      <c r="A32" t="s">
        <v>64</v>
      </c>
      <c r="B32" t="s">
        <v>6930</v>
      </c>
      <c r="C32" t="s">
        <v>6932</v>
      </c>
      <c r="D32" t="s">
        <v>6932</v>
      </c>
      <c r="E32" t="s">
        <v>6932</v>
      </c>
      <c r="F32" t="s">
        <v>6932</v>
      </c>
      <c r="G32" t="s">
        <v>6932</v>
      </c>
      <c r="H32" t="s">
        <v>6932</v>
      </c>
      <c r="I32" t="s">
        <v>6932</v>
      </c>
      <c r="J32" t="s">
        <v>6932</v>
      </c>
      <c r="K32" t="s">
        <v>6932</v>
      </c>
      <c r="L32" t="s">
        <v>6932</v>
      </c>
      <c r="M32" t="s">
        <v>6932</v>
      </c>
      <c r="N32" t="s">
        <v>6931</v>
      </c>
      <c r="O32" t="s">
        <v>6931</v>
      </c>
      <c r="P32" t="s">
        <v>6931</v>
      </c>
      <c r="Q32" t="s">
        <v>6931</v>
      </c>
      <c r="R32" t="s">
        <v>6931</v>
      </c>
      <c r="S32" t="s">
        <v>6931</v>
      </c>
      <c r="T32" t="s">
        <v>6931</v>
      </c>
      <c r="U32" t="s">
        <v>6931</v>
      </c>
      <c r="V32" t="s">
        <v>6932</v>
      </c>
      <c r="W32" t="s">
        <v>6932</v>
      </c>
      <c r="X32" t="s">
        <v>6932</v>
      </c>
      <c r="Y32" t="s">
        <v>6932</v>
      </c>
      <c r="Z32" t="s">
        <v>6932</v>
      </c>
      <c r="AA32" t="s">
        <v>6932</v>
      </c>
      <c r="AB32" t="s">
        <v>6932</v>
      </c>
      <c r="AC32" t="s">
        <v>6932</v>
      </c>
      <c r="AD32" t="s">
        <v>6932</v>
      </c>
      <c r="AE32" t="s">
        <v>6932</v>
      </c>
      <c r="AF32" t="s">
        <v>6932</v>
      </c>
      <c r="AG32" t="s">
        <v>6932</v>
      </c>
      <c r="AH32" t="s">
        <v>6932</v>
      </c>
      <c r="AI32" t="s">
        <v>6932</v>
      </c>
    </row>
    <row r="33" spans="1:35">
      <c r="A33" t="s">
        <v>64</v>
      </c>
      <c r="B33" t="s">
        <v>6933</v>
      </c>
      <c r="C33" t="s">
        <v>6932</v>
      </c>
      <c r="D33" t="s">
        <v>6932</v>
      </c>
      <c r="E33" t="s">
        <v>6932</v>
      </c>
      <c r="F33" t="s">
        <v>6932</v>
      </c>
      <c r="G33" t="s">
        <v>6932</v>
      </c>
      <c r="H33" t="s">
        <v>6932</v>
      </c>
      <c r="I33" t="s">
        <v>6932</v>
      </c>
      <c r="J33" t="s">
        <v>6932</v>
      </c>
      <c r="K33" t="s">
        <v>6932</v>
      </c>
      <c r="L33" t="s">
        <v>6932</v>
      </c>
      <c r="M33" t="s">
        <v>6932</v>
      </c>
      <c r="N33" t="s">
        <v>6932</v>
      </c>
      <c r="O33" t="s">
        <v>6932</v>
      </c>
      <c r="P33" t="s">
        <v>6932</v>
      </c>
      <c r="Q33" t="s">
        <v>6932</v>
      </c>
      <c r="R33" t="s">
        <v>6932</v>
      </c>
      <c r="S33" t="s">
        <v>6932</v>
      </c>
      <c r="T33" t="s">
        <v>6932</v>
      </c>
      <c r="U33" t="s">
        <v>6932</v>
      </c>
      <c r="V33" t="s">
        <v>6932</v>
      </c>
      <c r="W33" t="s">
        <v>6932</v>
      </c>
      <c r="X33" t="s">
        <v>6932</v>
      </c>
      <c r="Y33" t="s">
        <v>6932</v>
      </c>
      <c r="Z33" t="s">
        <v>6932</v>
      </c>
      <c r="AA33" t="s">
        <v>6932</v>
      </c>
      <c r="AB33" t="s">
        <v>6932</v>
      </c>
      <c r="AC33" t="s">
        <v>6932</v>
      </c>
      <c r="AD33" t="s">
        <v>6932</v>
      </c>
      <c r="AE33" t="s">
        <v>6932</v>
      </c>
      <c r="AF33" t="s">
        <v>6932</v>
      </c>
      <c r="AG33" t="s">
        <v>6932</v>
      </c>
      <c r="AH33" t="s">
        <v>6932</v>
      </c>
      <c r="AI33" t="s">
        <v>6932</v>
      </c>
    </row>
    <row r="34" spans="1:35">
      <c r="A34" t="s">
        <v>64</v>
      </c>
      <c r="B34" t="s">
        <v>6934</v>
      </c>
      <c r="C34" t="s">
        <v>6932</v>
      </c>
      <c r="D34" t="s">
        <v>6932</v>
      </c>
      <c r="E34" t="s">
        <v>6932</v>
      </c>
      <c r="F34" t="s">
        <v>6932</v>
      </c>
      <c r="G34" t="s">
        <v>6932</v>
      </c>
      <c r="H34" t="s">
        <v>6932</v>
      </c>
      <c r="I34" t="s">
        <v>6932</v>
      </c>
      <c r="J34" t="s">
        <v>6932</v>
      </c>
      <c r="K34" t="s">
        <v>6932</v>
      </c>
      <c r="L34" t="s">
        <v>6932</v>
      </c>
      <c r="M34" t="s">
        <v>6932</v>
      </c>
      <c r="N34" t="s">
        <v>6932</v>
      </c>
      <c r="O34" t="s">
        <v>6932</v>
      </c>
      <c r="P34" t="s">
        <v>6932</v>
      </c>
      <c r="Q34" t="s">
        <v>6932</v>
      </c>
      <c r="R34" t="s">
        <v>6932</v>
      </c>
      <c r="S34" t="s">
        <v>6932</v>
      </c>
      <c r="T34" t="s">
        <v>6932</v>
      </c>
      <c r="U34" t="s">
        <v>6932</v>
      </c>
      <c r="V34" t="s">
        <v>6932</v>
      </c>
      <c r="W34" t="s">
        <v>6932</v>
      </c>
      <c r="X34" t="s">
        <v>6932</v>
      </c>
      <c r="Y34" t="s">
        <v>6932</v>
      </c>
      <c r="Z34" t="s">
        <v>6932</v>
      </c>
      <c r="AA34" t="s">
        <v>6932</v>
      </c>
      <c r="AB34" t="s">
        <v>6932</v>
      </c>
      <c r="AC34" t="s">
        <v>6932</v>
      </c>
      <c r="AD34" t="s">
        <v>6932</v>
      </c>
      <c r="AE34" t="s">
        <v>6932</v>
      </c>
      <c r="AF34" t="s">
        <v>6932</v>
      </c>
      <c r="AG34" t="s">
        <v>6932</v>
      </c>
      <c r="AH34" t="s">
        <v>6932</v>
      </c>
      <c r="AI34" t="s">
        <v>6932</v>
      </c>
    </row>
    <row r="35" spans="1:35">
      <c r="A35" t="s">
        <v>68</v>
      </c>
      <c r="B35" t="s">
        <v>6930</v>
      </c>
      <c r="C35" t="s">
        <v>6932</v>
      </c>
      <c r="D35" t="s">
        <v>6932</v>
      </c>
      <c r="E35" t="s">
        <v>6932</v>
      </c>
      <c r="F35" t="s">
        <v>6931</v>
      </c>
      <c r="G35" t="s">
        <v>6931</v>
      </c>
      <c r="H35" t="s">
        <v>6931</v>
      </c>
      <c r="I35" t="s">
        <v>6931</v>
      </c>
      <c r="J35" t="s">
        <v>6931</v>
      </c>
      <c r="K35" t="s">
        <v>6931</v>
      </c>
      <c r="L35" t="s">
        <v>6931</v>
      </c>
      <c r="M35" t="s">
        <v>6931</v>
      </c>
      <c r="N35" t="s">
        <v>6931</v>
      </c>
      <c r="O35" t="s">
        <v>6931</v>
      </c>
      <c r="P35" t="s">
        <v>6931</v>
      </c>
      <c r="Q35" t="s">
        <v>6931</v>
      </c>
      <c r="R35" t="s">
        <v>6931</v>
      </c>
      <c r="S35" t="s">
        <v>6931</v>
      </c>
      <c r="T35" t="s">
        <v>6931</v>
      </c>
      <c r="U35" t="s">
        <v>6931</v>
      </c>
      <c r="V35" t="s">
        <v>6931</v>
      </c>
      <c r="W35" t="s">
        <v>6931</v>
      </c>
      <c r="X35" t="s">
        <v>6931</v>
      </c>
      <c r="Y35" t="s">
        <v>6931</v>
      </c>
      <c r="Z35" t="s">
        <v>6931</v>
      </c>
      <c r="AA35" t="s">
        <v>6931</v>
      </c>
      <c r="AB35" t="s">
        <v>6931</v>
      </c>
      <c r="AC35" t="s">
        <v>6931</v>
      </c>
      <c r="AD35" t="s">
        <v>6931</v>
      </c>
      <c r="AE35" t="s">
        <v>6931</v>
      </c>
      <c r="AF35" t="s">
        <v>6931</v>
      </c>
      <c r="AG35" t="s">
        <v>6931</v>
      </c>
      <c r="AH35" t="s">
        <v>6931</v>
      </c>
      <c r="AI35" t="s">
        <v>6931</v>
      </c>
    </row>
    <row r="36" spans="1:35">
      <c r="A36" t="s">
        <v>68</v>
      </c>
      <c r="B36" t="s">
        <v>6933</v>
      </c>
      <c r="C36" t="s">
        <v>6931</v>
      </c>
      <c r="D36" t="s">
        <v>6931</v>
      </c>
      <c r="E36" t="s">
        <v>6931</v>
      </c>
      <c r="F36" t="s">
        <v>6931</v>
      </c>
      <c r="G36" t="s">
        <v>6931</v>
      </c>
      <c r="H36" t="s">
        <v>6931</v>
      </c>
      <c r="I36" t="s">
        <v>6931</v>
      </c>
      <c r="J36" t="s">
        <v>6931</v>
      </c>
      <c r="K36" t="s">
        <v>6931</v>
      </c>
      <c r="L36" t="s">
        <v>6931</v>
      </c>
      <c r="M36" t="s">
        <v>6931</v>
      </c>
      <c r="N36" t="s">
        <v>6931</v>
      </c>
      <c r="O36" t="s">
        <v>6931</v>
      </c>
      <c r="P36" t="s">
        <v>6931</v>
      </c>
      <c r="Q36" t="s">
        <v>6931</v>
      </c>
      <c r="R36" t="s">
        <v>6931</v>
      </c>
      <c r="S36" t="s">
        <v>6931</v>
      </c>
      <c r="T36" t="s">
        <v>6931</v>
      </c>
      <c r="U36" t="s">
        <v>6931</v>
      </c>
      <c r="V36" t="s">
        <v>6931</v>
      </c>
      <c r="W36" t="s">
        <v>6931</v>
      </c>
      <c r="X36" t="s">
        <v>6931</v>
      </c>
      <c r="Y36" t="s">
        <v>6931</v>
      </c>
      <c r="Z36" t="s">
        <v>6931</v>
      </c>
      <c r="AA36" t="s">
        <v>6931</v>
      </c>
      <c r="AB36" t="s">
        <v>6931</v>
      </c>
      <c r="AC36" t="s">
        <v>6931</v>
      </c>
      <c r="AD36" t="s">
        <v>6931</v>
      </c>
      <c r="AE36" t="s">
        <v>6931</v>
      </c>
      <c r="AF36" t="s">
        <v>6931</v>
      </c>
      <c r="AG36" t="s">
        <v>6931</v>
      </c>
      <c r="AH36" t="s">
        <v>6931</v>
      </c>
      <c r="AI36" t="s">
        <v>6931</v>
      </c>
    </row>
    <row r="37" spans="1:35">
      <c r="A37" t="s">
        <v>68</v>
      </c>
      <c r="B37" t="s">
        <v>6934</v>
      </c>
      <c r="C37" t="s">
        <v>6931</v>
      </c>
      <c r="D37" t="s">
        <v>6931</v>
      </c>
      <c r="E37" t="s">
        <v>6931</v>
      </c>
      <c r="F37" t="s">
        <v>6931</v>
      </c>
      <c r="G37" t="s">
        <v>6931</v>
      </c>
      <c r="H37" t="s">
        <v>6931</v>
      </c>
      <c r="I37" t="s">
        <v>6931</v>
      </c>
      <c r="J37" t="s">
        <v>6931</v>
      </c>
      <c r="K37" t="s">
        <v>6931</v>
      </c>
      <c r="L37" t="s">
        <v>6931</v>
      </c>
      <c r="M37" t="s">
        <v>6931</v>
      </c>
      <c r="N37" t="s">
        <v>6931</v>
      </c>
      <c r="O37" t="s">
        <v>6931</v>
      </c>
      <c r="P37" t="s">
        <v>6931</v>
      </c>
      <c r="Q37" t="s">
        <v>6931</v>
      </c>
      <c r="R37" t="s">
        <v>6931</v>
      </c>
      <c r="S37" t="s">
        <v>6931</v>
      </c>
      <c r="T37" t="s">
        <v>6931</v>
      </c>
      <c r="U37" t="s">
        <v>6931</v>
      </c>
      <c r="V37" t="s">
        <v>6931</v>
      </c>
      <c r="W37" t="s">
        <v>6931</v>
      </c>
      <c r="X37" t="s">
        <v>6931</v>
      </c>
      <c r="Y37" t="s">
        <v>6931</v>
      </c>
      <c r="Z37" t="s">
        <v>6931</v>
      </c>
      <c r="AA37" t="s">
        <v>6931</v>
      </c>
      <c r="AB37" t="s">
        <v>6931</v>
      </c>
      <c r="AC37" t="s">
        <v>6931</v>
      </c>
      <c r="AD37" t="s">
        <v>6931</v>
      </c>
      <c r="AE37" t="s">
        <v>6931</v>
      </c>
      <c r="AF37" t="s">
        <v>6931</v>
      </c>
      <c r="AG37" t="s">
        <v>6931</v>
      </c>
      <c r="AH37" t="s">
        <v>6931</v>
      </c>
      <c r="AI37" t="s">
        <v>6931</v>
      </c>
    </row>
    <row r="38" spans="1:35">
      <c r="A38" t="s">
        <v>71</v>
      </c>
      <c r="B38" t="s">
        <v>6930</v>
      </c>
      <c r="C38" t="s">
        <v>6931</v>
      </c>
      <c r="D38" t="s">
        <v>6931</v>
      </c>
      <c r="E38" t="s">
        <v>6931</v>
      </c>
      <c r="F38" t="s">
        <v>6931</v>
      </c>
      <c r="G38" t="s">
        <v>6931</v>
      </c>
      <c r="H38" t="s">
        <v>6931</v>
      </c>
      <c r="I38" t="s">
        <v>6931</v>
      </c>
      <c r="J38" t="s">
        <v>6931</v>
      </c>
      <c r="K38" t="s">
        <v>6931</v>
      </c>
      <c r="L38" t="s">
        <v>6931</v>
      </c>
      <c r="M38" t="s">
        <v>6931</v>
      </c>
      <c r="N38" t="s">
        <v>6932</v>
      </c>
      <c r="O38" t="s">
        <v>6932</v>
      </c>
      <c r="P38" t="s">
        <v>6932</v>
      </c>
      <c r="Q38" t="s">
        <v>6932</v>
      </c>
      <c r="R38" t="s">
        <v>6932</v>
      </c>
      <c r="S38" t="s">
        <v>6932</v>
      </c>
      <c r="T38" t="s">
        <v>6932</v>
      </c>
      <c r="U38" t="s">
        <v>6932</v>
      </c>
      <c r="V38" t="s">
        <v>6932</v>
      </c>
      <c r="W38" t="s">
        <v>6932</v>
      </c>
      <c r="X38" t="s">
        <v>6932</v>
      </c>
      <c r="Y38" t="s">
        <v>6932</v>
      </c>
      <c r="Z38" t="s">
        <v>6931</v>
      </c>
      <c r="AA38" t="s">
        <v>6931</v>
      </c>
      <c r="AB38" t="s">
        <v>6931</v>
      </c>
      <c r="AC38" t="s">
        <v>6931</v>
      </c>
      <c r="AD38" t="s">
        <v>6932</v>
      </c>
      <c r="AE38" t="s">
        <v>6932</v>
      </c>
      <c r="AF38" t="s">
        <v>6932</v>
      </c>
      <c r="AG38" t="s">
        <v>6932</v>
      </c>
      <c r="AH38" t="s">
        <v>6932</v>
      </c>
      <c r="AI38" t="s">
        <v>6932</v>
      </c>
    </row>
    <row r="39" spans="1:35">
      <c r="A39" t="s">
        <v>71</v>
      </c>
      <c r="B39" t="s">
        <v>6933</v>
      </c>
      <c r="C39" t="s">
        <v>6932</v>
      </c>
      <c r="D39" t="s">
        <v>6931</v>
      </c>
      <c r="E39" t="s">
        <v>6931</v>
      </c>
      <c r="F39" t="s">
        <v>6931</v>
      </c>
      <c r="G39" t="s">
        <v>6931</v>
      </c>
      <c r="H39" t="s">
        <v>6931</v>
      </c>
      <c r="I39" t="s">
        <v>6931</v>
      </c>
      <c r="J39" t="s">
        <v>6931</v>
      </c>
      <c r="K39" t="s">
        <v>6931</v>
      </c>
      <c r="L39" t="s">
        <v>6931</v>
      </c>
      <c r="M39" t="s">
        <v>6931</v>
      </c>
      <c r="N39" t="s">
        <v>6932</v>
      </c>
      <c r="O39" t="s">
        <v>6932</v>
      </c>
      <c r="P39" t="s">
        <v>6932</v>
      </c>
      <c r="Q39" t="s">
        <v>6932</v>
      </c>
      <c r="R39" t="s">
        <v>6932</v>
      </c>
      <c r="S39" t="s">
        <v>6932</v>
      </c>
      <c r="T39" t="s">
        <v>6932</v>
      </c>
      <c r="U39" t="s">
        <v>6932</v>
      </c>
      <c r="V39" t="s">
        <v>6932</v>
      </c>
      <c r="W39" t="s">
        <v>6932</v>
      </c>
      <c r="X39" t="s">
        <v>6932</v>
      </c>
      <c r="Y39" t="s">
        <v>6932</v>
      </c>
      <c r="Z39" t="s">
        <v>6932</v>
      </c>
      <c r="AA39" t="s">
        <v>6932</v>
      </c>
      <c r="AB39" t="s">
        <v>6932</v>
      </c>
      <c r="AC39" t="s">
        <v>6932</v>
      </c>
      <c r="AD39" t="s">
        <v>6932</v>
      </c>
      <c r="AE39" t="s">
        <v>6932</v>
      </c>
      <c r="AF39" t="s">
        <v>6932</v>
      </c>
      <c r="AG39" t="s">
        <v>6932</v>
      </c>
      <c r="AH39" t="s">
        <v>6932</v>
      </c>
      <c r="AI39" t="s">
        <v>6932</v>
      </c>
    </row>
    <row r="40" spans="1:35">
      <c r="A40" t="s">
        <v>71</v>
      </c>
      <c r="B40" t="s">
        <v>6934</v>
      </c>
      <c r="C40" t="s">
        <v>6932</v>
      </c>
      <c r="D40" t="s">
        <v>6932</v>
      </c>
      <c r="E40" t="s">
        <v>6932</v>
      </c>
      <c r="F40" t="s">
        <v>6931</v>
      </c>
      <c r="G40" t="s">
        <v>6931</v>
      </c>
      <c r="H40" t="s">
        <v>6932</v>
      </c>
      <c r="I40" t="s">
        <v>6932</v>
      </c>
      <c r="J40" t="s">
        <v>6932</v>
      </c>
      <c r="K40" t="s">
        <v>6932</v>
      </c>
      <c r="L40" t="s">
        <v>6932</v>
      </c>
      <c r="M40" t="s">
        <v>6932</v>
      </c>
      <c r="N40" t="s">
        <v>6932</v>
      </c>
      <c r="O40" t="s">
        <v>6932</v>
      </c>
      <c r="P40" t="s">
        <v>6932</v>
      </c>
      <c r="Q40" t="s">
        <v>6932</v>
      </c>
      <c r="R40" t="s">
        <v>6932</v>
      </c>
      <c r="S40" t="s">
        <v>6932</v>
      </c>
      <c r="T40" t="s">
        <v>6932</v>
      </c>
      <c r="U40" t="s">
        <v>6932</v>
      </c>
      <c r="V40" t="s">
        <v>6932</v>
      </c>
      <c r="W40" t="s">
        <v>6932</v>
      </c>
      <c r="X40" t="s">
        <v>6932</v>
      </c>
      <c r="Y40" t="s">
        <v>6932</v>
      </c>
      <c r="Z40" t="s">
        <v>6932</v>
      </c>
      <c r="AA40" t="s">
        <v>6932</v>
      </c>
      <c r="AB40" t="s">
        <v>6932</v>
      </c>
      <c r="AC40" t="s">
        <v>6932</v>
      </c>
      <c r="AD40" t="s">
        <v>6932</v>
      </c>
      <c r="AE40" t="s">
        <v>6932</v>
      </c>
      <c r="AF40" t="s">
        <v>6932</v>
      </c>
      <c r="AG40" t="s">
        <v>6932</v>
      </c>
      <c r="AH40" t="s">
        <v>6932</v>
      </c>
      <c r="AI40" t="s">
        <v>6932</v>
      </c>
    </row>
    <row r="41" spans="1:35">
      <c r="A41" t="s">
        <v>72</v>
      </c>
      <c r="B41" t="s">
        <v>6930</v>
      </c>
      <c r="C41" t="s">
        <v>6932</v>
      </c>
      <c r="D41" t="s">
        <v>6932</v>
      </c>
      <c r="E41" t="s">
        <v>6932</v>
      </c>
      <c r="F41" t="s">
        <v>6932</v>
      </c>
      <c r="G41" t="s">
        <v>6932</v>
      </c>
      <c r="H41" t="s">
        <v>6932</v>
      </c>
      <c r="I41" t="s">
        <v>6932</v>
      </c>
      <c r="J41" t="s">
        <v>6932</v>
      </c>
      <c r="K41" t="s">
        <v>6932</v>
      </c>
      <c r="L41" t="s">
        <v>6932</v>
      </c>
      <c r="M41" t="s">
        <v>6932</v>
      </c>
      <c r="N41" t="s">
        <v>6932</v>
      </c>
      <c r="O41" t="s">
        <v>6932</v>
      </c>
      <c r="P41" t="s">
        <v>6931</v>
      </c>
      <c r="Q41" t="s">
        <v>6931</v>
      </c>
      <c r="R41" t="s">
        <v>6931</v>
      </c>
      <c r="S41" t="s">
        <v>6931</v>
      </c>
      <c r="T41" t="s">
        <v>6931</v>
      </c>
      <c r="U41" t="s">
        <v>6931</v>
      </c>
      <c r="V41" t="s">
        <v>6931</v>
      </c>
      <c r="W41" t="s">
        <v>6931</v>
      </c>
      <c r="X41" t="s">
        <v>6931</v>
      </c>
      <c r="Y41" t="s">
        <v>6931</v>
      </c>
      <c r="Z41" t="s">
        <v>6931</v>
      </c>
      <c r="AA41" t="s">
        <v>6931</v>
      </c>
      <c r="AB41" t="s">
        <v>6931</v>
      </c>
      <c r="AC41" t="s">
        <v>6931</v>
      </c>
      <c r="AD41" t="s">
        <v>6931</v>
      </c>
      <c r="AE41" t="s">
        <v>6931</v>
      </c>
      <c r="AF41" t="s">
        <v>6931</v>
      </c>
      <c r="AG41" t="s">
        <v>6931</v>
      </c>
      <c r="AH41" t="s">
        <v>6931</v>
      </c>
      <c r="AI41" t="s">
        <v>6931</v>
      </c>
    </row>
    <row r="42" spans="1:35">
      <c r="A42" t="s">
        <v>72</v>
      </c>
      <c r="B42" t="s">
        <v>6933</v>
      </c>
      <c r="C42" t="s">
        <v>6931</v>
      </c>
      <c r="D42" t="s">
        <v>6931</v>
      </c>
      <c r="E42" t="s">
        <v>6931</v>
      </c>
      <c r="F42" t="s">
        <v>6931</v>
      </c>
      <c r="G42" t="s">
        <v>6931</v>
      </c>
      <c r="H42" t="s">
        <v>6931</v>
      </c>
      <c r="I42" t="s">
        <v>6931</v>
      </c>
      <c r="J42" t="s">
        <v>6931</v>
      </c>
      <c r="K42" t="s">
        <v>6931</v>
      </c>
      <c r="L42" t="s">
        <v>6931</v>
      </c>
      <c r="M42" t="s">
        <v>6931</v>
      </c>
      <c r="N42" t="s">
        <v>6931</v>
      </c>
      <c r="O42" t="s">
        <v>6931</v>
      </c>
      <c r="P42" t="s">
        <v>6931</v>
      </c>
      <c r="Q42" t="s">
        <v>6931</v>
      </c>
      <c r="R42" t="s">
        <v>6931</v>
      </c>
      <c r="S42" t="s">
        <v>6931</v>
      </c>
      <c r="T42" t="s">
        <v>6931</v>
      </c>
      <c r="U42" t="s">
        <v>6931</v>
      </c>
      <c r="V42" t="s">
        <v>6931</v>
      </c>
      <c r="W42" t="s">
        <v>6931</v>
      </c>
      <c r="X42" t="s">
        <v>6931</v>
      </c>
      <c r="Y42" t="s">
        <v>6931</v>
      </c>
      <c r="Z42" t="s">
        <v>6931</v>
      </c>
      <c r="AA42" t="s">
        <v>6931</v>
      </c>
      <c r="AB42" t="s">
        <v>6931</v>
      </c>
      <c r="AC42" t="s">
        <v>6931</v>
      </c>
      <c r="AD42" t="s">
        <v>6931</v>
      </c>
      <c r="AE42" t="s">
        <v>6931</v>
      </c>
      <c r="AF42" t="s">
        <v>6931</v>
      </c>
      <c r="AG42" t="s">
        <v>6931</v>
      </c>
      <c r="AH42" t="s">
        <v>6931</v>
      </c>
      <c r="AI42" t="s">
        <v>6931</v>
      </c>
    </row>
    <row r="43" spans="1:35">
      <c r="A43" t="s">
        <v>72</v>
      </c>
      <c r="B43" t="s">
        <v>6934</v>
      </c>
      <c r="C43" t="s">
        <v>6932</v>
      </c>
      <c r="D43" t="s">
        <v>6932</v>
      </c>
      <c r="E43" t="s">
        <v>6932</v>
      </c>
      <c r="F43" t="s">
        <v>6931</v>
      </c>
      <c r="G43" t="s">
        <v>6931</v>
      </c>
      <c r="H43" t="s">
        <v>6932</v>
      </c>
      <c r="I43" t="s">
        <v>6932</v>
      </c>
      <c r="J43" t="s">
        <v>6932</v>
      </c>
      <c r="K43" t="s">
        <v>6932</v>
      </c>
      <c r="L43" t="s">
        <v>6932</v>
      </c>
      <c r="M43" t="s">
        <v>6932</v>
      </c>
      <c r="N43" t="s">
        <v>6932</v>
      </c>
      <c r="O43" t="s">
        <v>6932</v>
      </c>
      <c r="P43" t="s">
        <v>6931</v>
      </c>
      <c r="Q43" t="s">
        <v>6931</v>
      </c>
      <c r="R43" t="s">
        <v>6932</v>
      </c>
      <c r="S43" t="s">
        <v>6932</v>
      </c>
      <c r="T43" t="s">
        <v>6932</v>
      </c>
      <c r="U43" t="s">
        <v>6932</v>
      </c>
      <c r="V43" t="s">
        <v>6931</v>
      </c>
      <c r="W43" t="s">
        <v>6931</v>
      </c>
      <c r="X43" t="s">
        <v>6931</v>
      </c>
      <c r="Y43" t="s">
        <v>6931</v>
      </c>
      <c r="Z43" t="s">
        <v>6931</v>
      </c>
      <c r="AA43" t="s">
        <v>6931</v>
      </c>
      <c r="AB43" t="s">
        <v>6931</v>
      </c>
      <c r="AC43" t="s">
        <v>6931</v>
      </c>
      <c r="AD43" t="s">
        <v>6931</v>
      </c>
      <c r="AE43" t="s">
        <v>6931</v>
      </c>
      <c r="AF43" t="s">
        <v>6931</v>
      </c>
      <c r="AG43" t="s">
        <v>6931</v>
      </c>
      <c r="AH43" t="s">
        <v>6931</v>
      </c>
      <c r="AI43" t="s">
        <v>6931</v>
      </c>
    </row>
    <row r="44" spans="1:35">
      <c r="A44" t="s">
        <v>74</v>
      </c>
      <c r="B44" t="s">
        <v>6930</v>
      </c>
      <c r="C44" t="s">
        <v>6931</v>
      </c>
      <c r="D44" t="s">
        <v>6931</v>
      </c>
      <c r="E44" t="s">
        <v>6931</v>
      </c>
      <c r="F44" t="s">
        <v>6931</v>
      </c>
      <c r="G44" t="s">
        <v>6931</v>
      </c>
      <c r="H44" t="s">
        <v>6931</v>
      </c>
      <c r="I44" t="s">
        <v>6931</v>
      </c>
      <c r="J44" t="s">
        <v>6932</v>
      </c>
      <c r="K44" t="s">
        <v>6932</v>
      </c>
      <c r="L44" t="s">
        <v>6932</v>
      </c>
      <c r="M44" t="s">
        <v>6932</v>
      </c>
      <c r="N44" t="s">
        <v>6932</v>
      </c>
      <c r="O44" t="s">
        <v>6932</v>
      </c>
      <c r="P44" t="s">
        <v>6932</v>
      </c>
      <c r="Q44" t="s">
        <v>6932</v>
      </c>
      <c r="R44" t="s">
        <v>6932</v>
      </c>
      <c r="S44" t="s">
        <v>6932</v>
      </c>
      <c r="T44" t="s">
        <v>6932</v>
      </c>
      <c r="U44" t="s">
        <v>6932</v>
      </c>
      <c r="V44" t="s">
        <v>6931</v>
      </c>
      <c r="W44" t="s">
        <v>6931</v>
      </c>
      <c r="X44" t="s">
        <v>6931</v>
      </c>
      <c r="Y44" t="s">
        <v>6931</v>
      </c>
      <c r="Z44" t="s">
        <v>6931</v>
      </c>
      <c r="AA44" t="s">
        <v>6931</v>
      </c>
      <c r="AB44" t="s">
        <v>6931</v>
      </c>
      <c r="AC44" t="s">
        <v>6931</v>
      </c>
      <c r="AD44" t="s">
        <v>6931</v>
      </c>
      <c r="AE44" t="s">
        <v>6931</v>
      </c>
      <c r="AF44" t="s">
        <v>6931</v>
      </c>
      <c r="AG44" t="s">
        <v>6931</v>
      </c>
      <c r="AH44" t="s">
        <v>6931</v>
      </c>
      <c r="AI44" t="s">
        <v>6931</v>
      </c>
    </row>
    <row r="45" spans="1:35">
      <c r="A45" t="s">
        <v>74</v>
      </c>
      <c r="B45" t="s">
        <v>6933</v>
      </c>
      <c r="C45" t="s">
        <v>6932</v>
      </c>
      <c r="D45" t="s">
        <v>6932</v>
      </c>
      <c r="E45" t="s">
        <v>6932</v>
      </c>
      <c r="F45" t="s">
        <v>6932</v>
      </c>
      <c r="G45" t="s">
        <v>6932</v>
      </c>
      <c r="H45" t="s">
        <v>6931</v>
      </c>
      <c r="I45" t="s">
        <v>6931</v>
      </c>
      <c r="J45" t="s">
        <v>6931</v>
      </c>
      <c r="K45" t="s">
        <v>6931</v>
      </c>
      <c r="L45" t="s">
        <v>6931</v>
      </c>
      <c r="M45" t="s">
        <v>6931</v>
      </c>
      <c r="N45" t="s">
        <v>6931</v>
      </c>
      <c r="O45" t="s">
        <v>6931</v>
      </c>
      <c r="P45" t="s">
        <v>6938</v>
      </c>
      <c r="Q45" t="s">
        <v>6938</v>
      </c>
      <c r="R45" t="s">
        <v>6932</v>
      </c>
      <c r="S45" t="s">
        <v>6932</v>
      </c>
      <c r="T45" t="s">
        <v>6932</v>
      </c>
      <c r="U45" t="s">
        <v>6932</v>
      </c>
      <c r="V45" t="s">
        <v>6932</v>
      </c>
      <c r="W45" t="s">
        <v>6932</v>
      </c>
      <c r="X45" t="s">
        <v>6932</v>
      </c>
      <c r="Y45" t="s">
        <v>6932</v>
      </c>
      <c r="Z45" t="s">
        <v>6932</v>
      </c>
      <c r="AA45" t="s">
        <v>6932</v>
      </c>
      <c r="AB45" t="s">
        <v>6931</v>
      </c>
      <c r="AC45" t="s">
        <v>6931</v>
      </c>
      <c r="AD45" t="s">
        <v>6931</v>
      </c>
      <c r="AE45" t="s">
        <v>6931</v>
      </c>
      <c r="AF45" t="s">
        <v>6931</v>
      </c>
      <c r="AG45" t="s">
        <v>6931</v>
      </c>
      <c r="AH45" t="s">
        <v>6931</v>
      </c>
      <c r="AI45" t="s">
        <v>6931</v>
      </c>
    </row>
    <row r="46" spans="1:35">
      <c r="A46" t="s">
        <v>74</v>
      </c>
      <c r="B46" t="s">
        <v>6934</v>
      </c>
      <c r="C46" t="s">
        <v>6932</v>
      </c>
      <c r="D46" t="s">
        <v>6931</v>
      </c>
      <c r="E46" t="s">
        <v>6931</v>
      </c>
      <c r="F46" t="s">
        <v>6931</v>
      </c>
      <c r="G46" t="s">
        <v>6931</v>
      </c>
      <c r="H46" t="s">
        <v>6931</v>
      </c>
      <c r="I46" t="s">
        <v>6931</v>
      </c>
      <c r="J46" t="s">
        <v>6931</v>
      </c>
      <c r="K46" t="s">
        <v>6931</v>
      </c>
      <c r="L46" t="s">
        <v>6931</v>
      </c>
      <c r="M46" t="s">
        <v>6931</v>
      </c>
      <c r="N46" t="s">
        <v>6931</v>
      </c>
      <c r="O46" t="s">
        <v>6931</v>
      </c>
      <c r="P46" t="s">
        <v>6931</v>
      </c>
      <c r="Q46" t="s">
        <v>6931</v>
      </c>
      <c r="R46" t="s">
        <v>6932</v>
      </c>
      <c r="S46" t="s">
        <v>6932</v>
      </c>
      <c r="T46" t="s">
        <v>6932</v>
      </c>
      <c r="U46" t="s">
        <v>6932</v>
      </c>
      <c r="V46" t="s">
        <v>6931</v>
      </c>
      <c r="W46" t="s">
        <v>6931</v>
      </c>
      <c r="X46" t="s">
        <v>6931</v>
      </c>
      <c r="Y46" t="s">
        <v>6931</v>
      </c>
      <c r="Z46" t="s">
        <v>6931</v>
      </c>
      <c r="AA46" t="s">
        <v>6931</v>
      </c>
      <c r="AB46" t="s">
        <v>6931</v>
      </c>
      <c r="AC46" t="s">
        <v>6931</v>
      </c>
      <c r="AD46" t="s">
        <v>6931</v>
      </c>
      <c r="AE46" t="s">
        <v>6931</v>
      </c>
      <c r="AF46" t="s">
        <v>6931</v>
      </c>
      <c r="AG46" t="s">
        <v>6931</v>
      </c>
      <c r="AH46" t="s">
        <v>6931</v>
      </c>
      <c r="AI46" t="s">
        <v>6931</v>
      </c>
    </row>
    <row r="47" spans="1:35">
      <c r="A47" t="s">
        <v>75</v>
      </c>
      <c r="B47" t="s">
        <v>6930</v>
      </c>
      <c r="C47" t="s">
        <v>6932</v>
      </c>
      <c r="D47" t="s">
        <v>6932</v>
      </c>
      <c r="E47" t="s">
        <v>6932</v>
      </c>
      <c r="F47" t="s">
        <v>6931</v>
      </c>
      <c r="G47" t="s">
        <v>6931</v>
      </c>
      <c r="H47" t="s">
        <v>6931</v>
      </c>
      <c r="I47" t="s">
        <v>6931</v>
      </c>
      <c r="J47" t="s">
        <v>6931</v>
      </c>
      <c r="K47" t="s">
        <v>6931</v>
      </c>
      <c r="L47" t="s">
        <v>6931</v>
      </c>
      <c r="M47" t="s">
        <v>6931</v>
      </c>
      <c r="N47" t="s">
        <v>6932</v>
      </c>
      <c r="O47" t="s">
        <v>6932</v>
      </c>
      <c r="P47" t="s">
        <v>6932</v>
      </c>
      <c r="Q47" t="s">
        <v>6932</v>
      </c>
      <c r="R47" t="s">
        <v>6932</v>
      </c>
      <c r="S47" t="s">
        <v>6932</v>
      </c>
      <c r="T47" t="s">
        <v>6932</v>
      </c>
      <c r="U47" t="s">
        <v>6932</v>
      </c>
      <c r="V47" t="s">
        <v>6931</v>
      </c>
      <c r="W47" t="s">
        <v>6931</v>
      </c>
      <c r="X47" t="s">
        <v>6931</v>
      </c>
      <c r="Y47" t="s">
        <v>6931</v>
      </c>
      <c r="Z47" t="s">
        <v>6931</v>
      </c>
      <c r="AA47" t="s">
        <v>6931</v>
      </c>
      <c r="AB47" t="s">
        <v>6931</v>
      </c>
      <c r="AC47" t="s">
        <v>6931</v>
      </c>
      <c r="AD47" t="s">
        <v>6932</v>
      </c>
      <c r="AE47" t="s">
        <v>6932</v>
      </c>
      <c r="AF47" t="s">
        <v>6932</v>
      </c>
      <c r="AG47" t="s">
        <v>6932</v>
      </c>
      <c r="AH47" t="s">
        <v>6932</v>
      </c>
      <c r="AI47" t="s">
        <v>6932</v>
      </c>
    </row>
    <row r="48" spans="1:35">
      <c r="A48" t="s">
        <v>75</v>
      </c>
      <c r="B48" t="s">
        <v>6933</v>
      </c>
      <c r="C48" t="s">
        <v>6931</v>
      </c>
      <c r="D48" t="s">
        <v>6931</v>
      </c>
      <c r="E48" t="s">
        <v>6931</v>
      </c>
      <c r="F48" t="s">
        <v>6931</v>
      </c>
      <c r="G48" t="s">
        <v>6931</v>
      </c>
      <c r="H48" t="s">
        <v>6931</v>
      </c>
      <c r="I48" t="s">
        <v>6931</v>
      </c>
      <c r="J48" t="s">
        <v>6931</v>
      </c>
      <c r="K48" t="s">
        <v>6931</v>
      </c>
      <c r="L48" t="s">
        <v>6931</v>
      </c>
      <c r="M48" t="s">
        <v>6931</v>
      </c>
      <c r="N48" t="s">
        <v>6931</v>
      </c>
      <c r="O48" t="s">
        <v>6931</v>
      </c>
      <c r="P48" t="s">
        <v>6931</v>
      </c>
      <c r="Q48" t="s">
        <v>6931</v>
      </c>
      <c r="R48" t="s">
        <v>6931</v>
      </c>
      <c r="S48" t="s">
        <v>6931</v>
      </c>
      <c r="T48" t="s">
        <v>6931</v>
      </c>
      <c r="U48" t="s">
        <v>6931</v>
      </c>
      <c r="V48" t="s">
        <v>6931</v>
      </c>
      <c r="W48" t="s">
        <v>6931</v>
      </c>
      <c r="X48" t="s">
        <v>6931</v>
      </c>
      <c r="Y48" t="s">
        <v>6931</v>
      </c>
      <c r="Z48" t="s">
        <v>6931</v>
      </c>
      <c r="AA48" t="s">
        <v>6931</v>
      </c>
      <c r="AB48" t="s">
        <v>6931</v>
      </c>
      <c r="AC48" t="s">
        <v>6931</v>
      </c>
      <c r="AD48" t="s">
        <v>6931</v>
      </c>
      <c r="AE48" t="s">
        <v>6931</v>
      </c>
      <c r="AF48" t="s">
        <v>6931</v>
      </c>
      <c r="AG48" t="s">
        <v>6931</v>
      </c>
      <c r="AH48" t="s">
        <v>6931</v>
      </c>
      <c r="AI48" t="s">
        <v>6931</v>
      </c>
    </row>
    <row r="49" spans="1:35">
      <c r="A49" t="s">
        <v>75</v>
      </c>
      <c r="B49" t="s">
        <v>6934</v>
      </c>
      <c r="C49" t="s">
        <v>6932</v>
      </c>
      <c r="D49" t="s">
        <v>6931</v>
      </c>
      <c r="E49" t="s">
        <v>6931</v>
      </c>
      <c r="F49" t="s">
        <v>6931</v>
      </c>
      <c r="G49" t="s">
        <v>6931</v>
      </c>
      <c r="H49" t="s">
        <v>6931</v>
      </c>
      <c r="I49" t="s">
        <v>6931</v>
      </c>
      <c r="J49" t="s">
        <v>6931</v>
      </c>
      <c r="K49" t="s">
        <v>6931</v>
      </c>
      <c r="L49" t="s">
        <v>6931</v>
      </c>
      <c r="M49" t="s">
        <v>6931</v>
      </c>
      <c r="N49" t="s">
        <v>6931</v>
      </c>
      <c r="O49" t="s">
        <v>6931</v>
      </c>
      <c r="P49" t="s">
        <v>6931</v>
      </c>
      <c r="Q49" t="s">
        <v>6931</v>
      </c>
      <c r="R49" t="s">
        <v>6931</v>
      </c>
      <c r="S49" t="s">
        <v>6931</v>
      </c>
      <c r="T49" t="s">
        <v>6931</v>
      </c>
      <c r="U49" t="s">
        <v>6931</v>
      </c>
      <c r="V49" t="s">
        <v>6931</v>
      </c>
      <c r="W49" t="s">
        <v>6931</v>
      </c>
      <c r="X49" t="s">
        <v>6931</v>
      </c>
      <c r="Y49" t="s">
        <v>6931</v>
      </c>
      <c r="Z49" t="s">
        <v>6931</v>
      </c>
      <c r="AA49" t="s">
        <v>6931</v>
      </c>
      <c r="AB49" t="s">
        <v>6931</v>
      </c>
      <c r="AC49" t="s">
        <v>6931</v>
      </c>
      <c r="AD49" t="s">
        <v>6931</v>
      </c>
      <c r="AE49" t="s">
        <v>6931</v>
      </c>
      <c r="AF49" t="s">
        <v>6931</v>
      </c>
      <c r="AG49" t="s">
        <v>6931</v>
      </c>
      <c r="AH49" t="s">
        <v>6931</v>
      </c>
      <c r="AI49" t="s">
        <v>6931</v>
      </c>
    </row>
    <row r="50" spans="1:35">
      <c r="A50" t="s">
        <v>76</v>
      </c>
      <c r="B50" t="s">
        <v>6930</v>
      </c>
      <c r="C50" t="s">
        <v>6932</v>
      </c>
      <c r="D50" t="s">
        <v>6932</v>
      </c>
      <c r="E50" t="s">
        <v>6932</v>
      </c>
      <c r="F50" t="s">
        <v>6932</v>
      </c>
      <c r="G50" t="s">
        <v>6932</v>
      </c>
      <c r="H50" t="s">
        <v>6932</v>
      </c>
      <c r="I50" t="s">
        <v>6932</v>
      </c>
      <c r="J50" t="s">
        <v>6932</v>
      </c>
      <c r="K50" t="s">
        <v>6932</v>
      </c>
      <c r="L50" t="s">
        <v>6932</v>
      </c>
      <c r="M50" t="s">
        <v>6932</v>
      </c>
      <c r="N50" t="s">
        <v>6932</v>
      </c>
      <c r="O50" t="s">
        <v>6931</v>
      </c>
      <c r="P50" t="s">
        <v>6931</v>
      </c>
      <c r="Q50" t="s">
        <v>6931</v>
      </c>
      <c r="R50" t="s">
        <v>6931</v>
      </c>
      <c r="S50" t="s">
        <v>6932</v>
      </c>
      <c r="T50" t="s">
        <v>6932</v>
      </c>
      <c r="U50" t="s">
        <v>6932</v>
      </c>
      <c r="V50" t="s">
        <v>6932</v>
      </c>
      <c r="W50" t="s">
        <v>6932</v>
      </c>
      <c r="X50" t="s">
        <v>6932</v>
      </c>
      <c r="Y50" t="s">
        <v>6932</v>
      </c>
      <c r="Z50" t="s">
        <v>6932</v>
      </c>
      <c r="AA50" t="s">
        <v>6931</v>
      </c>
      <c r="AB50" t="s">
        <v>6931</v>
      </c>
      <c r="AC50" t="s">
        <v>6931</v>
      </c>
      <c r="AD50" t="s">
        <v>6931</v>
      </c>
      <c r="AE50" t="s">
        <v>6932</v>
      </c>
      <c r="AF50" t="s">
        <v>6932</v>
      </c>
      <c r="AG50" t="s">
        <v>6932</v>
      </c>
      <c r="AH50" t="s">
        <v>6932</v>
      </c>
      <c r="AI50" t="s">
        <v>6932</v>
      </c>
    </row>
    <row r="51" spans="1:35">
      <c r="A51" t="s">
        <v>76</v>
      </c>
      <c r="B51" t="s">
        <v>6933</v>
      </c>
      <c r="C51" t="s">
        <v>6932</v>
      </c>
      <c r="D51" t="s">
        <v>6932</v>
      </c>
      <c r="E51" t="s">
        <v>6932</v>
      </c>
      <c r="F51" t="s">
        <v>6932</v>
      </c>
      <c r="G51" t="s">
        <v>6932</v>
      </c>
      <c r="H51" t="s">
        <v>6932</v>
      </c>
      <c r="I51" t="s">
        <v>6932</v>
      </c>
      <c r="J51" t="s">
        <v>6932</v>
      </c>
      <c r="K51" t="s">
        <v>6931</v>
      </c>
      <c r="L51" t="s">
        <v>6931</v>
      </c>
      <c r="M51" t="s">
        <v>6931</v>
      </c>
      <c r="N51" t="s">
        <v>6931</v>
      </c>
      <c r="O51" t="s">
        <v>6931</v>
      </c>
      <c r="P51" t="s">
        <v>6931</v>
      </c>
      <c r="Q51" t="s">
        <v>6931</v>
      </c>
      <c r="R51" t="s">
        <v>6931</v>
      </c>
      <c r="S51" t="s">
        <v>6931</v>
      </c>
      <c r="T51" t="s">
        <v>6931</v>
      </c>
      <c r="U51" t="s">
        <v>6931</v>
      </c>
      <c r="V51" t="s">
        <v>6931</v>
      </c>
      <c r="W51" t="s">
        <v>6931</v>
      </c>
      <c r="X51" t="s">
        <v>6931</v>
      </c>
      <c r="Y51" t="s">
        <v>6931</v>
      </c>
      <c r="Z51" t="s">
        <v>6931</v>
      </c>
      <c r="AA51" t="s">
        <v>6931</v>
      </c>
      <c r="AB51" t="s">
        <v>6931</v>
      </c>
      <c r="AC51" t="s">
        <v>6931</v>
      </c>
      <c r="AD51" t="s">
        <v>6931</v>
      </c>
      <c r="AE51" t="s">
        <v>6931</v>
      </c>
      <c r="AF51" t="s">
        <v>6931</v>
      </c>
      <c r="AG51" t="s">
        <v>6931</v>
      </c>
      <c r="AH51" t="s">
        <v>6931</v>
      </c>
      <c r="AI51" t="s">
        <v>6931</v>
      </c>
    </row>
    <row r="52" spans="1:35">
      <c r="A52" t="s">
        <v>76</v>
      </c>
      <c r="B52" t="s">
        <v>6934</v>
      </c>
      <c r="C52" t="s">
        <v>6932</v>
      </c>
      <c r="D52" t="s">
        <v>6932</v>
      </c>
      <c r="E52" t="s">
        <v>6932</v>
      </c>
      <c r="F52" t="s">
        <v>6932</v>
      </c>
      <c r="G52" t="s">
        <v>6932</v>
      </c>
      <c r="H52" t="s">
        <v>6932</v>
      </c>
      <c r="I52" t="s">
        <v>6932</v>
      </c>
      <c r="J52" t="s">
        <v>6932</v>
      </c>
      <c r="K52" t="s">
        <v>6932</v>
      </c>
      <c r="L52" t="s">
        <v>6932</v>
      </c>
      <c r="M52" t="s">
        <v>6932</v>
      </c>
      <c r="N52" t="s">
        <v>6932</v>
      </c>
      <c r="O52" t="s">
        <v>6932</v>
      </c>
      <c r="P52" t="s">
        <v>6932</v>
      </c>
      <c r="Q52" t="s">
        <v>6932</v>
      </c>
      <c r="R52" t="s">
        <v>6932</v>
      </c>
      <c r="S52" t="s">
        <v>6932</v>
      </c>
      <c r="T52" t="s">
        <v>6932</v>
      </c>
      <c r="U52" t="s">
        <v>6932</v>
      </c>
      <c r="V52" t="s">
        <v>6932</v>
      </c>
      <c r="W52" t="s">
        <v>6932</v>
      </c>
      <c r="X52" t="s">
        <v>6932</v>
      </c>
      <c r="Y52" t="s">
        <v>6932</v>
      </c>
      <c r="Z52" t="s">
        <v>6932</v>
      </c>
      <c r="AA52" t="s">
        <v>6932</v>
      </c>
      <c r="AB52" t="s">
        <v>6931</v>
      </c>
      <c r="AC52" t="s">
        <v>6931</v>
      </c>
      <c r="AD52" t="s">
        <v>6931</v>
      </c>
      <c r="AE52" t="s">
        <v>6931</v>
      </c>
      <c r="AF52" t="s">
        <v>6931</v>
      </c>
      <c r="AG52" t="s">
        <v>6931</v>
      </c>
      <c r="AH52" t="s">
        <v>6931</v>
      </c>
      <c r="AI52" t="s">
        <v>6931</v>
      </c>
    </row>
    <row r="53" spans="1:35">
      <c r="A53" t="s">
        <v>79</v>
      </c>
      <c r="B53" t="s">
        <v>6930</v>
      </c>
      <c r="C53" t="s">
        <v>6932</v>
      </c>
      <c r="D53" t="s">
        <v>6932</v>
      </c>
      <c r="E53" t="s">
        <v>6932</v>
      </c>
      <c r="F53" t="s">
        <v>6932</v>
      </c>
      <c r="G53" t="s">
        <v>6931</v>
      </c>
      <c r="H53" t="s">
        <v>6931</v>
      </c>
      <c r="I53" t="s">
        <v>6931</v>
      </c>
      <c r="J53" t="s">
        <v>6931</v>
      </c>
      <c r="K53" t="s">
        <v>6931</v>
      </c>
      <c r="L53" t="s">
        <v>6931</v>
      </c>
      <c r="M53" t="s">
        <v>6931</v>
      </c>
      <c r="N53" t="s">
        <v>6931</v>
      </c>
      <c r="O53" t="s">
        <v>6932</v>
      </c>
      <c r="P53" t="s">
        <v>6932</v>
      </c>
      <c r="Q53" t="s">
        <v>6932</v>
      </c>
      <c r="R53" t="s">
        <v>6932</v>
      </c>
      <c r="S53" t="s">
        <v>6931</v>
      </c>
      <c r="T53" t="s">
        <v>6931</v>
      </c>
      <c r="U53" t="s">
        <v>6931</v>
      </c>
      <c r="V53" t="s">
        <v>6931</v>
      </c>
      <c r="W53" t="s">
        <v>6931</v>
      </c>
      <c r="X53" t="s">
        <v>6931</v>
      </c>
      <c r="Y53" t="s">
        <v>6931</v>
      </c>
      <c r="Z53" t="s">
        <v>6931</v>
      </c>
      <c r="AA53" t="s">
        <v>6932</v>
      </c>
      <c r="AB53" t="s">
        <v>6932</v>
      </c>
      <c r="AC53" t="s">
        <v>6932</v>
      </c>
      <c r="AD53" t="s">
        <v>6932</v>
      </c>
      <c r="AE53" t="s">
        <v>6932</v>
      </c>
      <c r="AF53" t="s">
        <v>6932</v>
      </c>
      <c r="AG53" t="s">
        <v>6932</v>
      </c>
      <c r="AH53" t="s">
        <v>6932</v>
      </c>
      <c r="AI53" t="s">
        <v>6931</v>
      </c>
    </row>
    <row r="54" spans="1:35">
      <c r="A54" t="s">
        <v>79</v>
      </c>
      <c r="B54" t="s">
        <v>6933</v>
      </c>
      <c r="C54" t="s">
        <v>6932</v>
      </c>
      <c r="D54" t="s">
        <v>6932</v>
      </c>
      <c r="E54" t="s">
        <v>6932</v>
      </c>
      <c r="F54" t="s">
        <v>6932</v>
      </c>
      <c r="G54" t="s">
        <v>6932</v>
      </c>
      <c r="H54" t="s">
        <v>6932</v>
      </c>
      <c r="I54" t="s">
        <v>6932</v>
      </c>
      <c r="J54" t="s">
        <v>6932</v>
      </c>
      <c r="K54" t="s">
        <v>6932</v>
      </c>
      <c r="L54" t="s">
        <v>6932</v>
      </c>
      <c r="M54" t="s">
        <v>6932</v>
      </c>
      <c r="N54" t="s">
        <v>6932</v>
      </c>
      <c r="O54" t="s">
        <v>6932</v>
      </c>
      <c r="P54" t="s">
        <v>6932</v>
      </c>
      <c r="Q54" t="s">
        <v>6932</v>
      </c>
      <c r="R54" t="s">
        <v>6932</v>
      </c>
      <c r="S54" t="s">
        <v>6932</v>
      </c>
      <c r="T54" t="s">
        <v>6932</v>
      </c>
      <c r="U54" t="s">
        <v>6932</v>
      </c>
      <c r="V54" t="s">
        <v>6931</v>
      </c>
      <c r="W54" t="s">
        <v>6931</v>
      </c>
      <c r="X54" t="s">
        <v>6931</v>
      </c>
      <c r="Y54" t="s">
        <v>6931</v>
      </c>
      <c r="Z54" t="s">
        <v>6931</v>
      </c>
      <c r="AA54" t="s">
        <v>6931</v>
      </c>
      <c r="AB54" t="s">
        <v>6931</v>
      </c>
      <c r="AC54" t="s">
        <v>6931</v>
      </c>
      <c r="AD54" t="s">
        <v>6931</v>
      </c>
      <c r="AE54" t="s">
        <v>6931</v>
      </c>
      <c r="AF54" t="s">
        <v>6931</v>
      </c>
      <c r="AG54" t="s">
        <v>6931</v>
      </c>
      <c r="AH54" t="s">
        <v>6931</v>
      </c>
      <c r="AI54" t="s">
        <v>6931</v>
      </c>
    </row>
    <row r="55" spans="1:35">
      <c r="A55" t="s">
        <v>79</v>
      </c>
      <c r="B55" t="s">
        <v>6934</v>
      </c>
      <c r="C55" t="s">
        <v>6932</v>
      </c>
      <c r="D55" t="s">
        <v>6932</v>
      </c>
      <c r="E55" t="s">
        <v>6932</v>
      </c>
      <c r="F55" t="s">
        <v>6932</v>
      </c>
      <c r="G55" t="s">
        <v>6932</v>
      </c>
      <c r="H55" t="s">
        <v>6932</v>
      </c>
      <c r="I55" t="s">
        <v>6932</v>
      </c>
      <c r="J55" t="s">
        <v>6932</v>
      </c>
      <c r="K55" t="s">
        <v>6932</v>
      </c>
      <c r="L55" t="s">
        <v>6932</v>
      </c>
      <c r="M55" t="s">
        <v>6932</v>
      </c>
      <c r="N55" t="s">
        <v>6932</v>
      </c>
      <c r="O55" t="s">
        <v>6932</v>
      </c>
      <c r="P55" t="s">
        <v>6932</v>
      </c>
      <c r="Q55" t="s">
        <v>6932</v>
      </c>
      <c r="R55" t="s">
        <v>6932</v>
      </c>
      <c r="S55" t="s">
        <v>6932</v>
      </c>
      <c r="T55" t="s">
        <v>6932</v>
      </c>
      <c r="U55" t="s">
        <v>6932</v>
      </c>
      <c r="V55" t="s">
        <v>6931</v>
      </c>
      <c r="W55" t="s">
        <v>6931</v>
      </c>
      <c r="X55" t="s">
        <v>6931</v>
      </c>
      <c r="Y55" t="s">
        <v>6931</v>
      </c>
      <c r="Z55" t="s">
        <v>6931</v>
      </c>
      <c r="AA55" t="s">
        <v>6931</v>
      </c>
      <c r="AB55" t="s">
        <v>6931</v>
      </c>
      <c r="AC55" t="s">
        <v>6931</v>
      </c>
      <c r="AD55" t="s">
        <v>6931</v>
      </c>
      <c r="AE55" t="s">
        <v>6931</v>
      </c>
      <c r="AF55" t="s">
        <v>6931</v>
      </c>
      <c r="AG55" t="s">
        <v>6931</v>
      </c>
      <c r="AH55" t="s">
        <v>6931</v>
      </c>
      <c r="AI55" t="s">
        <v>6931</v>
      </c>
    </row>
    <row r="56" spans="1:35">
      <c r="A56" t="s">
        <v>80</v>
      </c>
      <c r="B56" t="s">
        <v>6930</v>
      </c>
      <c r="C56" t="s">
        <v>6931</v>
      </c>
      <c r="D56" t="s">
        <v>6931</v>
      </c>
      <c r="E56" t="s">
        <v>6931</v>
      </c>
      <c r="F56" t="s">
        <v>6937</v>
      </c>
      <c r="G56" t="s">
        <v>6937</v>
      </c>
      <c r="H56" t="s">
        <v>6937</v>
      </c>
      <c r="I56" t="s">
        <v>6937</v>
      </c>
      <c r="J56" t="s">
        <v>6937</v>
      </c>
      <c r="K56" t="s">
        <v>6937</v>
      </c>
      <c r="L56" t="s">
        <v>6937</v>
      </c>
      <c r="M56" t="s">
        <v>6937</v>
      </c>
      <c r="N56" t="s">
        <v>6932</v>
      </c>
      <c r="O56" t="s">
        <v>6932</v>
      </c>
      <c r="P56" t="s">
        <v>6932</v>
      </c>
      <c r="Q56" t="s">
        <v>6932</v>
      </c>
      <c r="R56" t="s">
        <v>6932</v>
      </c>
      <c r="S56" t="s">
        <v>6932</v>
      </c>
      <c r="T56" t="s">
        <v>6932</v>
      </c>
      <c r="U56" t="s">
        <v>6932</v>
      </c>
      <c r="V56" t="s">
        <v>6931</v>
      </c>
      <c r="W56" t="s">
        <v>6931</v>
      </c>
      <c r="X56" t="s">
        <v>6931</v>
      </c>
      <c r="Y56" t="s">
        <v>6931</v>
      </c>
      <c r="Z56" t="s">
        <v>6931</v>
      </c>
      <c r="AA56" t="s">
        <v>6931</v>
      </c>
      <c r="AB56" t="s">
        <v>6931</v>
      </c>
      <c r="AC56" t="s">
        <v>6931</v>
      </c>
      <c r="AD56" t="s">
        <v>6932</v>
      </c>
      <c r="AE56" t="s">
        <v>6932</v>
      </c>
      <c r="AF56" t="s">
        <v>6932</v>
      </c>
      <c r="AG56" t="s">
        <v>6932</v>
      </c>
      <c r="AH56" t="s">
        <v>6932</v>
      </c>
      <c r="AI56" t="s">
        <v>6932</v>
      </c>
    </row>
    <row r="57" spans="1:35">
      <c r="A57" t="s">
        <v>80</v>
      </c>
      <c r="B57" t="s">
        <v>6933</v>
      </c>
      <c r="C57" t="s">
        <v>6932</v>
      </c>
      <c r="D57" t="s">
        <v>6932</v>
      </c>
      <c r="E57" t="s">
        <v>6932</v>
      </c>
      <c r="F57" t="s">
        <v>6931</v>
      </c>
      <c r="G57" t="s">
        <v>6931</v>
      </c>
      <c r="H57" t="s">
        <v>6932</v>
      </c>
      <c r="I57" t="s">
        <v>6932</v>
      </c>
      <c r="J57" t="s">
        <v>6932</v>
      </c>
      <c r="K57" t="s">
        <v>6932</v>
      </c>
      <c r="L57" t="s">
        <v>6938</v>
      </c>
      <c r="M57" t="s">
        <v>6938</v>
      </c>
      <c r="N57" t="s">
        <v>6932</v>
      </c>
      <c r="O57" t="s">
        <v>6932</v>
      </c>
      <c r="P57" t="s">
        <v>6932</v>
      </c>
      <c r="Q57" t="s">
        <v>6932</v>
      </c>
      <c r="R57" t="s">
        <v>6932</v>
      </c>
      <c r="S57" t="s">
        <v>6932</v>
      </c>
      <c r="T57" t="s">
        <v>6932</v>
      </c>
      <c r="U57" t="s">
        <v>6932</v>
      </c>
      <c r="V57" t="s">
        <v>6931</v>
      </c>
      <c r="W57" t="s">
        <v>6931</v>
      </c>
      <c r="X57" t="s">
        <v>6932</v>
      </c>
      <c r="Y57" t="s">
        <v>6932</v>
      </c>
      <c r="Z57" t="s">
        <v>6931</v>
      </c>
      <c r="AA57" t="s">
        <v>6931</v>
      </c>
      <c r="AB57" t="s">
        <v>6931</v>
      </c>
      <c r="AC57" t="s">
        <v>6931</v>
      </c>
      <c r="AD57" t="s">
        <v>6932</v>
      </c>
      <c r="AE57" t="s">
        <v>6932</v>
      </c>
      <c r="AF57" t="s">
        <v>6932</v>
      </c>
      <c r="AG57" t="s">
        <v>6932</v>
      </c>
      <c r="AH57" t="s">
        <v>6932</v>
      </c>
      <c r="AI57" t="s">
        <v>6932</v>
      </c>
    </row>
    <row r="58" spans="1:35">
      <c r="A58" t="s">
        <v>80</v>
      </c>
      <c r="B58" t="s">
        <v>6934</v>
      </c>
      <c r="C58" t="s">
        <v>6932</v>
      </c>
      <c r="D58" t="s">
        <v>6932</v>
      </c>
      <c r="E58" t="s">
        <v>6932</v>
      </c>
      <c r="F58" t="s">
        <v>6932</v>
      </c>
      <c r="G58" t="s">
        <v>6932</v>
      </c>
      <c r="H58" t="s">
        <v>6932</v>
      </c>
      <c r="I58" t="s">
        <v>6932</v>
      </c>
      <c r="J58" t="s">
        <v>6932</v>
      </c>
      <c r="K58" t="s">
        <v>6932</v>
      </c>
      <c r="L58" t="s">
        <v>6932</v>
      </c>
      <c r="M58" t="s">
        <v>6932</v>
      </c>
      <c r="N58" t="s">
        <v>6932</v>
      </c>
      <c r="O58" t="s">
        <v>6932</v>
      </c>
      <c r="P58" t="s">
        <v>6932</v>
      </c>
      <c r="Q58" t="s">
        <v>6932</v>
      </c>
      <c r="R58" t="s">
        <v>6932</v>
      </c>
      <c r="S58" t="s">
        <v>6932</v>
      </c>
      <c r="T58" t="s">
        <v>6932</v>
      </c>
      <c r="U58" t="s">
        <v>6932</v>
      </c>
      <c r="V58" t="s">
        <v>6931</v>
      </c>
      <c r="W58" t="s">
        <v>6931</v>
      </c>
      <c r="X58" t="s">
        <v>6932</v>
      </c>
      <c r="Y58" t="s">
        <v>6932</v>
      </c>
      <c r="Z58" t="s">
        <v>6932</v>
      </c>
      <c r="AA58" t="s">
        <v>6932</v>
      </c>
      <c r="AB58" t="s">
        <v>6932</v>
      </c>
      <c r="AC58" t="s">
        <v>6932</v>
      </c>
      <c r="AD58" t="s">
        <v>6932</v>
      </c>
      <c r="AE58" t="s">
        <v>6932</v>
      </c>
      <c r="AF58" t="s">
        <v>6932</v>
      </c>
      <c r="AG58" t="s">
        <v>6932</v>
      </c>
      <c r="AH58" t="s">
        <v>6932</v>
      </c>
      <c r="AI58" t="s">
        <v>6932</v>
      </c>
    </row>
    <row r="59" spans="1:35">
      <c r="A59" t="s">
        <v>81</v>
      </c>
      <c r="B59" t="s">
        <v>6930</v>
      </c>
      <c r="C59" t="s">
        <v>6932</v>
      </c>
      <c r="D59" t="s">
        <v>6932</v>
      </c>
      <c r="E59" t="s">
        <v>6932</v>
      </c>
      <c r="F59" t="s">
        <v>6932</v>
      </c>
      <c r="G59" t="s">
        <v>6932</v>
      </c>
      <c r="H59" t="s">
        <v>6932</v>
      </c>
      <c r="I59" t="s">
        <v>6932</v>
      </c>
      <c r="J59" t="s">
        <v>6932</v>
      </c>
      <c r="K59" t="s">
        <v>6932</v>
      </c>
      <c r="L59" t="s">
        <v>6932</v>
      </c>
      <c r="M59" t="s">
        <v>6932</v>
      </c>
      <c r="N59" t="s">
        <v>6931</v>
      </c>
      <c r="O59" t="s">
        <v>6931</v>
      </c>
      <c r="P59" t="s">
        <v>6931</v>
      </c>
      <c r="Q59" t="s">
        <v>6931</v>
      </c>
      <c r="R59" t="s">
        <v>6932</v>
      </c>
      <c r="S59" t="s">
        <v>6932</v>
      </c>
      <c r="T59" t="s">
        <v>6932</v>
      </c>
      <c r="U59" t="s">
        <v>6932</v>
      </c>
      <c r="V59" t="s">
        <v>6932</v>
      </c>
      <c r="W59" t="s">
        <v>6932</v>
      </c>
      <c r="X59" t="s">
        <v>6932</v>
      </c>
      <c r="Y59" t="s">
        <v>6932</v>
      </c>
      <c r="Z59" t="s">
        <v>6931</v>
      </c>
      <c r="AA59" t="s">
        <v>6931</v>
      </c>
      <c r="AB59" t="s">
        <v>6931</v>
      </c>
      <c r="AC59" t="s">
        <v>6931</v>
      </c>
      <c r="AD59" t="s">
        <v>6931</v>
      </c>
      <c r="AE59" t="s">
        <v>6931</v>
      </c>
      <c r="AF59" t="s">
        <v>6931</v>
      </c>
      <c r="AG59" t="s">
        <v>6931</v>
      </c>
      <c r="AH59" t="s">
        <v>6932</v>
      </c>
      <c r="AI59" t="s">
        <v>6932</v>
      </c>
    </row>
    <row r="60" spans="1:35">
      <c r="A60" t="s">
        <v>81</v>
      </c>
      <c r="B60" t="s">
        <v>6933</v>
      </c>
      <c r="C60" t="s">
        <v>6932</v>
      </c>
      <c r="D60" t="s">
        <v>6932</v>
      </c>
      <c r="E60" t="s">
        <v>6932</v>
      </c>
      <c r="F60" t="s">
        <v>6932</v>
      </c>
      <c r="G60" t="s">
        <v>6932</v>
      </c>
      <c r="H60" t="s">
        <v>6932</v>
      </c>
      <c r="I60" t="s">
        <v>6932</v>
      </c>
      <c r="J60" t="s">
        <v>6932</v>
      </c>
      <c r="K60" t="s">
        <v>6932</v>
      </c>
      <c r="L60" t="s">
        <v>6932</v>
      </c>
      <c r="M60" t="s">
        <v>6932</v>
      </c>
      <c r="N60" t="s">
        <v>6932</v>
      </c>
      <c r="O60" t="s">
        <v>6932</v>
      </c>
      <c r="P60" t="s">
        <v>6932</v>
      </c>
      <c r="Q60" t="s">
        <v>6932</v>
      </c>
      <c r="R60" t="s">
        <v>6932</v>
      </c>
      <c r="S60" t="s">
        <v>6932</v>
      </c>
      <c r="T60" t="s">
        <v>6932</v>
      </c>
      <c r="U60" t="s">
        <v>6932</v>
      </c>
      <c r="V60" t="s">
        <v>6932</v>
      </c>
      <c r="W60" t="s">
        <v>6932</v>
      </c>
      <c r="X60" t="s">
        <v>6932</v>
      </c>
      <c r="Y60" t="s">
        <v>6932</v>
      </c>
      <c r="Z60" t="s">
        <v>6932</v>
      </c>
      <c r="AA60" t="s">
        <v>6932</v>
      </c>
      <c r="AB60" t="s">
        <v>6932</v>
      </c>
      <c r="AC60" t="s">
        <v>6932</v>
      </c>
      <c r="AD60" t="s">
        <v>6932</v>
      </c>
      <c r="AE60" t="s">
        <v>6932</v>
      </c>
      <c r="AF60" t="s">
        <v>6932</v>
      </c>
      <c r="AG60" t="s">
        <v>6932</v>
      </c>
      <c r="AH60" t="s">
        <v>6932</v>
      </c>
      <c r="AI60" t="s">
        <v>6932</v>
      </c>
    </row>
    <row r="61" spans="1:35">
      <c r="A61" t="s">
        <v>81</v>
      </c>
      <c r="B61" t="s">
        <v>6934</v>
      </c>
      <c r="C61" t="s">
        <v>6932</v>
      </c>
      <c r="D61" t="s">
        <v>6932</v>
      </c>
      <c r="E61" t="s">
        <v>6932</v>
      </c>
      <c r="F61" t="s">
        <v>6932</v>
      </c>
      <c r="G61" t="s">
        <v>6932</v>
      </c>
      <c r="H61" t="s">
        <v>6932</v>
      </c>
      <c r="I61" t="s">
        <v>6932</v>
      </c>
      <c r="J61" t="s">
        <v>6932</v>
      </c>
      <c r="K61" t="s">
        <v>6932</v>
      </c>
      <c r="L61" t="s">
        <v>6932</v>
      </c>
      <c r="M61" t="s">
        <v>6932</v>
      </c>
      <c r="N61" t="s">
        <v>6932</v>
      </c>
      <c r="O61" t="s">
        <v>6932</v>
      </c>
      <c r="P61" t="s">
        <v>6932</v>
      </c>
      <c r="Q61" t="s">
        <v>6932</v>
      </c>
      <c r="R61" t="s">
        <v>6932</v>
      </c>
      <c r="S61" t="s">
        <v>6932</v>
      </c>
      <c r="T61" t="s">
        <v>6932</v>
      </c>
      <c r="U61" t="s">
        <v>6932</v>
      </c>
      <c r="V61" t="s">
        <v>6932</v>
      </c>
      <c r="W61" t="s">
        <v>6932</v>
      </c>
      <c r="X61" t="s">
        <v>6932</v>
      </c>
      <c r="Y61" t="s">
        <v>6932</v>
      </c>
      <c r="Z61" t="s">
        <v>6932</v>
      </c>
      <c r="AA61" t="s">
        <v>6932</v>
      </c>
      <c r="AB61" t="s">
        <v>6932</v>
      </c>
      <c r="AC61" t="s">
        <v>6932</v>
      </c>
      <c r="AD61" t="s">
        <v>6932</v>
      </c>
      <c r="AE61" t="s">
        <v>6932</v>
      </c>
      <c r="AF61" t="s">
        <v>6932</v>
      </c>
      <c r="AG61" t="s">
        <v>6932</v>
      </c>
      <c r="AH61" t="s">
        <v>6932</v>
      </c>
      <c r="AI61" t="s">
        <v>6932</v>
      </c>
    </row>
    <row r="62" spans="1:35">
      <c r="A62" t="s">
        <v>86</v>
      </c>
      <c r="B62" t="s">
        <v>6930</v>
      </c>
      <c r="C62" t="s">
        <v>6931</v>
      </c>
      <c r="D62" t="s">
        <v>6931</v>
      </c>
      <c r="E62" t="s">
        <v>6931</v>
      </c>
      <c r="F62" t="s">
        <v>6931</v>
      </c>
      <c r="G62" t="s">
        <v>6931</v>
      </c>
      <c r="H62" t="s">
        <v>6931</v>
      </c>
      <c r="I62" t="s">
        <v>6931</v>
      </c>
      <c r="J62" t="s">
        <v>6931</v>
      </c>
      <c r="K62" t="s">
        <v>6931</v>
      </c>
      <c r="L62" t="s">
        <v>6931</v>
      </c>
      <c r="M62" t="s">
        <v>6931</v>
      </c>
      <c r="N62" t="s">
        <v>6931</v>
      </c>
      <c r="O62" t="s">
        <v>6931</v>
      </c>
      <c r="P62" t="s">
        <v>6931</v>
      </c>
      <c r="Q62" t="s">
        <v>6931</v>
      </c>
      <c r="R62" t="s">
        <v>6932</v>
      </c>
      <c r="S62" t="s">
        <v>6932</v>
      </c>
      <c r="T62" t="s">
        <v>6932</v>
      </c>
      <c r="U62" t="s">
        <v>6932</v>
      </c>
      <c r="V62" t="s">
        <v>6932</v>
      </c>
      <c r="W62" t="s">
        <v>6932</v>
      </c>
      <c r="X62" t="s">
        <v>6932</v>
      </c>
      <c r="Y62" t="s">
        <v>6932</v>
      </c>
      <c r="Z62" t="s">
        <v>6931</v>
      </c>
      <c r="AA62" t="s">
        <v>6931</v>
      </c>
      <c r="AB62" t="s">
        <v>6931</v>
      </c>
      <c r="AC62" t="s">
        <v>6931</v>
      </c>
      <c r="AD62" t="s">
        <v>6931</v>
      </c>
      <c r="AE62" t="s">
        <v>6931</v>
      </c>
      <c r="AF62" t="s">
        <v>6931</v>
      </c>
      <c r="AG62" t="s">
        <v>6931</v>
      </c>
      <c r="AH62" t="s">
        <v>6932</v>
      </c>
      <c r="AI62" t="s">
        <v>6932</v>
      </c>
    </row>
    <row r="63" spans="1:35">
      <c r="A63" t="s">
        <v>86</v>
      </c>
      <c r="B63" t="s">
        <v>6933</v>
      </c>
      <c r="C63" t="s">
        <v>6932</v>
      </c>
      <c r="D63" t="s">
        <v>6932</v>
      </c>
      <c r="E63" t="s">
        <v>6932</v>
      </c>
      <c r="F63" t="s">
        <v>6932</v>
      </c>
      <c r="G63" t="s">
        <v>6932</v>
      </c>
      <c r="H63" t="s">
        <v>6932</v>
      </c>
      <c r="I63" t="s">
        <v>6932</v>
      </c>
      <c r="J63" t="s">
        <v>6932</v>
      </c>
      <c r="K63" t="s">
        <v>6932</v>
      </c>
      <c r="L63" t="s">
        <v>6932</v>
      </c>
      <c r="M63" t="s">
        <v>6932</v>
      </c>
      <c r="N63" t="s">
        <v>6932</v>
      </c>
      <c r="O63" t="s">
        <v>6932</v>
      </c>
      <c r="P63" t="s">
        <v>6932</v>
      </c>
      <c r="Q63" t="s">
        <v>6932</v>
      </c>
      <c r="R63" t="s">
        <v>6932</v>
      </c>
      <c r="S63" t="s">
        <v>6932</v>
      </c>
      <c r="T63" t="s">
        <v>6932</v>
      </c>
      <c r="U63" t="s">
        <v>6932</v>
      </c>
      <c r="V63" t="s">
        <v>6932</v>
      </c>
      <c r="W63" t="s">
        <v>6932</v>
      </c>
      <c r="X63" t="s">
        <v>6932</v>
      </c>
      <c r="Y63" t="s">
        <v>6932</v>
      </c>
      <c r="Z63" t="s">
        <v>6932</v>
      </c>
      <c r="AA63" t="s">
        <v>6932</v>
      </c>
      <c r="AB63" t="s">
        <v>6932</v>
      </c>
      <c r="AC63" t="s">
        <v>6932</v>
      </c>
      <c r="AD63" t="s">
        <v>6932</v>
      </c>
      <c r="AE63" t="s">
        <v>6932</v>
      </c>
      <c r="AF63" t="s">
        <v>6932</v>
      </c>
      <c r="AG63" t="s">
        <v>6932</v>
      </c>
      <c r="AH63" t="s">
        <v>6932</v>
      </c>
      <c r="AI63" t="s">
        <v>6932</v>
      </c>
    </row>
    <row r="64" spans="1:35">
      <c r="A64" t="s">
        <v>86</v>
      </c>
      <c r="B64" t="s">
        <v>6934</v>
      </c>
      <c r="C64" t="s">
        <v>6932</v>
      </c>
      <c r="D64" t="s">
        <v>6932</v>
      </c>
      <c r="E64" t="s">
        <v>6932</v>
      </c>
      <c r="F64" t="s">
        <v>6932</v>
      </c>
      <c r="G64" t="s">
        <v>6932</v>
      </c>
      <c r="H64" t="s">
        <v>6932</v>
      </c>
      <c r="I64" t="s">
        <v>6932</v>
      </c>
      <c r="J64" t="s">
        <v>6932</v>
      </c>
      <c r="K64" t="s">
        <v>6932</v>
      </c>
      <c r="L64" t="s">
        <v>6932</v>
      </c>
      <c r="M64" t="s">
        <v>6932</v>
      </c>
      <c r="N64" t="s">
        <v>6932</v>
      </c>
      <c r="O64" t="s">
        <v>6932</v>
      </c>
      <c r="P64" t="s">
        <v>6932</v>
      </c>
      <c r="Q64" t="s">
        <v>6932</v>
      </c>
      <c r="R64" t="s">
        <v>6932</v>
      </c>
      <c r="S64" t="s">
        <v>6932</v>
      </c>
      <c r="T64" t="s">
        <v>6932</v>
      </c>
      <c r="U64" t="s">
        <v>6932</v>
      </c>
      <c r="V64" t="s">
        <v>6932</v>
      </c>
      <c r="W64" t="s">
        <v>6932</v>
      </c>
      <c r="X64" t="s">
        <v>6932</v>
      </c>
      <c r="Y64" t="s">
        <v>6932</v>
      </c>
      <c r="Z64" t="s">
        <v>6932</v>
      </c>
      <c r="AA64" t="s">
        <v>6932</v>
      </c>
      <c r="AB64" t="s">
        <v>6932</v>
      </c>
      <c r="AC64" t="s">
        <v>6932</v>
      </c>
      <c r="AD64" t="s">
        <v>6932</v>
      </c>
      <c r="AE64" t="s">
        <v>6932</v>
      </c>
      <c r="AF64" t="s">
        <v>6932</v>
      </c>
      <c r="AG64" t="s">
        <v>6932</v>
      </c>
      <c r="AH64" t="s">
        <v>6932</v>
      </c>
      <c r="AI64" t="s">
        <v>6932</v>
      </c>
    </row>
    <row r="65" spans="1:35">
      <c r="A65" t="s">
        <v>87</v>
      </c>
      <c r="B65" t="s">
        <v>6930</v>
      </c>
      <c r="C65" t="s">
        <v>6931</v>
      </c>
      <c r="D65" t="s">
        <v>6931</v>
      </c>
      <c r="E65" t="s">
        <v>6931</v>
      </c>
      <c r="F65" t="s">
        <v>6931</v>
      </c>
      <c r="G65" t="s">
        <v>6931</v>
      </c>
      <c r="H65" t="s">
        <v>6931</v>
      </c>
      <c r="I65" t="s">
        <v>6931</v>
      </c>
      <c r="J65" t="s">
        <v>6931</v>
      </c>
      <c r="K65" t="s">
        <v>6931</v>
      </c>
      <c r="L65" t="s">
        <v>6931</v>
      </c>
      <c r="M65" t="s">
        <v>6931</v>
      </c>
      <c r="N65" t="s">
        <v>6932</v>
      </c>
      <c r="O65" t="s">
        <v>6932</v>
      </c>
      <c r="P65" t="s">
        <v>6932</v>
      </c>
      <c r="Q65" t="s">
        <v>6932</v>
      </c>
      <c r="R65" t="s">
        <v>6932</v>
      </c>
      <c r="S65" t="s">
        <v>6932</v>
      </c>
      <c r="T65" t="s">
        <v>6932</v>
      </c>
      <c r="U65" t="s">
        <v>6932</v>
      </c>
      <c r="V65" t="s">
        <v>6931</v>
      </c>
      <c r="W65" t="s">
        <v>6931</v>
      </c>
      <c r="X65" t="s">
        <v>6931</v>
      </c>
      <c r="Y65" t="s">
        <v>6931</v>
      </c>
      <c r="Z65" t="s">
        <v>6931</v>
      </c>
      <c r="AA65" t="s">
        <v>6931</v>
      </c>
      <c r="AB65" t="s">
        <v>6931</v>
      </c>
      <c r="AC65" t="s">
        <v>6931</v>
      </c>
      <c r="AD65" t="s">
        <v>6932</v>
      </c>
      <c r="AE65" t="s">
        <v>6932</v>
      </c>
      <c r="AF65" t="s">
        <v>6932</v>
      </c>
      <c r="AG65" t="s">
        <v>6932</v>
      </c>
      <c r="AH65" t="s">
        <v>6932</v>
      </c>
      <c r="AI65" t="s">
        <v>6932</v>
      </c>
    </row>
    <row r="66" spans="1:35">
      <c r="A66" t="s">
        <v>87</v>
      </c>
      <c r="B66" t="s">
        <v>6933</v>
      </c>
      <c r="C66" t="s">
        <v>6931</v>
      </c>
      <c r="D66" t="s">
        <v>6931</v>
      </c>
      <c r="E66" t="s">
        <v>6931</v>
      </c>
      <c r="F66" t="s">
        <v>6931</v>
      </c>
      <c r="G66" t="s">
        <v>6931</v>
      </c>
      <c r="H66" t="s">
        <v>6931</v>
      </c>
      <c r="I66" t="s">
        <v>6931</v>
      </c>
      <c r="J66" t="s">
        <v>6931</v>
      </c>
      <c r="K66" t="s">
        <v>6931</v>
      </c>
      <c r="L66" t="s">
        <v>6931</v>
      </c>
      <c r="M66" t="s">
        <v>6931</v>
      </c>
      <c r="N66" t="s">
        <v>6931</v>
      </c>
      <c r="O66" t="s">
        <v>6931</v>
      </c>
      <c r="P66" t="s">
        <v>6931</v>
      </c>
      <c r="Q66" t="s">
        <v>6931</v>
      </c>
      <c r="R66" t="s">
        <v>6931</v>
      </c>
      <c r="S66" t="s">
        <v>6931</v>
      </c>
      <c r="T66" t="s">
        <v>6931</v>
      </c>
      <c r="U66" t="s">
        <v>6931</v>
      </c>
      <c r="V66" t="s">
        <v>6931</v>
      </c>
      <c r="W66" t="s">
        <v>6931</v>
      </c>
      <c r="X66" t="s">
        <v>6931</v>
      </c>
      <c r="Y66" t="s">
        <v>6931</v>
      </c>
      <c r="Z66" t="s">
        <v>6931</v>
      </c>
      <c r="AA66" t="s">
        <v>6931</v>
      </c>
      <c r="AB66" t="s">
        <v>6931</v>
      </c>
      <c r="AC66" t="s">
        <v>6931</v>
      </c>
      <c r="AD66" t="s">
        <v>6931</v>
      </c>
      <c r="AE66" t="s">
        <v>6931</v>
      </c>
      <c r="AF66" t="s">
        <v>6931</v>
      </c>
      <c r="AG66" t="s">
        <v>6931</v>
      </c>
      <c r="AH66" t="s">
        <v>6932</v>
      </c>
      <c r="AI66" t="s">
        <v>6932</v>
      </c>
    </row>
    <row r="67" spans="1:35">
      <c r="A67" t="s">
        <v>87</v>
      </c>
      <c r="B67" t="s">
        <v>6934</v>
      </c>
      <c r="C67" t="s">
        <v>6932</v>
      </c>
      <c r="D67" t="s">
        <v>6938</v>
      </c>
      <c r="E67" t="s">
        <v>6938</v>
      </c>
      <c r="F67" t="s">
        <v>6931</v>
      </c>
      <c r="G67" t="s">
        <v>6931</v>
      </c>
      <c r="H67" t="s">
        <v>6932</v>
      </c>
      <c r="I67" t="s">
        <v>6932</v>
      </c>
      <c r="J67" t="s">
        <v>6931</v>
      </c>
      <c r="K67" t="s">
        <v>6931</v>
      </c>
      <c r="L67" t="s">
        <v>6931</v>
      </c>
      <c r="M67" t="s">
        <v>6931</v>
      </c>
      <c r="N67" t="s">
        <v>6931</v>
      </c>
      <c r="O67" t="s">
        <v>6931</v>
      </c>
      <c r="P67" t="s">
        <v>6931</v>
      </c>
      <c r="Q67" t="s">
        <v>6931</v>
      </c>
      <c r="R67" t="s">
        <v>6932</v>
      </c>
      <c r="S67" t="s">
        <v>6932</v>
      </c>
      <c r="T67" t="s">
        <v>6932</v>
      </c>
      <c r="U67" t="s">
        <v>6932</v>
      </c>
      <c r="V67" t="s">
        <v>6931</v>
      </c>
      <c r="W67" t="s">
        <v>6931</v>
      </c>
      <c r="X67" t="s">
        <v>6931</v>
      </c>
      <c r="Y67" t="s">
        <v>6931</v>
      </c>
      <c r="Z67" t="s">
        <v>6931</v>
      </c>
      <c r="AA67" t="s">
        <v>6931</v>
      </c>
      <c r="AB67" t="s">
        <v>6931</v>
      </c>
      <c r="AC67" t="s">
        <v>6931</v>
      </c>
      <c r="AD67" t="s">
        <v>6931</v>
      </c>
      <c r="AE67" t="s">
        <v>6931</v>
      </c>
      <c r="AF67" t="s">
        <v>6931</v>
      </c>
      <c r="AG67" t="s">
        <v>6931</v>
      </c>
      <c r="AH67" t="s">
        <v>6932</v>
      </c>
      <c r="AI67" t="s">
        <v>6932</v>
      </c>
    </row>
    <row r="68" spans="1:35">
      <c r="A68" t="s">
        <v>89</v>
      </c>
      <c r="B68" t="s">
        <v>6930</v>
      </c>
      <c r="C68" t="s">
        <v>6931</v>
      </c>
      <c r="D68" t="s">
        <v>6931</v>
      </c>
      <c r="E68" t="s">
        <v>6931</v>
      </c>
      <c r="F68" t="s">
        <v>6931</v>
      </c>
      <c r="G68" t="s">
        <v>6931</v>
      </c>
      <c r="H68" t="s">
        <v>6931</v>
      </c>
      <c r="I68" t="s">
        <v>6931</v>
      </c>
      <c r="J68" t="s">
        <v>6937</v>
      </c>
      <c r="K68" t="s">
        <v>6937</v>
      </c>
      <c r="L68" t="s">
        <v>6937</v>
      </c>
      <c r="M68" t="s">
        <v>6937</v>
      </c>
      <c r="N68" t="s">
        <v>6931</v>
      </c>
      <c r="O68" t="s">
        <v>6931</v>
      </c>
      <c r="P68" t="s">
        <v>6931</v>
      </c>
      <c r="Q68" t="s">
        <v>6931</v>
      </c>
      <c r="R68" t="s">
        <v>6931</v>
      </c>
      <c r="S68" t="s">
        <v>6931</v>
      </c>
      <c r="T68" t="s">
        <v>6931</v>
      </c>
      <c r="U68" t="s">
        <v>6931</v>
      </c>
      <c r="V68" t="s">
        <v>6932</v>
      </c>
      <c r="W68" t="s">
        <v>6932</v>
      </c>
      <c r="X68" t="s">
        <v>6932</v>
      </c>
      <c r="Y68" t="s">
        <v>6932</v>
      </c>
      <c r="Z68" t="s">
        <v>6932</v>
      </c>
      <c r="AA68" t="s">
        <v>6932</v>
      </c>
      <c r="AB68" t="s">
        <v>6932</v>
      </c>
      <c r="AC68" t="s">
        <v>6932</v>
      </c>
      <c r="AD68" t="s">
        <v>6932</v>
      </c>
      <c r="AE68" t="s">
        <v>6932</v>
      </c>
      <c r="AF68" t="s">
        <v>6932</v>
      </c>
      <c r="AG68" t="s">
        <v>6932</v>
      </c>
      <c r="AH68" t="s">
        <v>6932</v>
      </c>
      <c r="AI68" t="s">
        <v>6932</v>
      </c>
    </row>
    <row r="69" spans="1:35">
      <c r="A69" t="s">
        <v>89</v>
      </c>
      <c r="B69" t="s">
        <v>6933</v>
      </c>
      <c r="C69" t="s">
        <v>6932</v>
      </c>
      <c r="D69" t="s">
        <v>6932</v>
      </c>
      <c r="E69" t="s">
        <v>6932</v>
      </c>
      <c r="F69" t="s">
        <v>6932</v>
      </c>
      <c r="G69" t="s">
        <v>6932</v>
      </c>
      <c r="H69" t="s">
        <v>6932</v>
      </c>
      <c r="I69" t="s">
        <v>6932</v>
      </c>
      <c r="J69" t="s">
        <v>6932</v>
      </c>
      <c r="K69" t="s">
        <v>6932</v>
      </c>
      <c r="L69" t="s">
        <v>6932</v>
      </c>
      <c r="M69" t="s">
        <v>6932</v>
      </c>
      <c r="N69" t="s">
        <v>6932</v>
      </c>
      <c r="O69" t="s">
        <v>6932</v>
      </c>
      <c r="P69" t="s">
        <v>6932</v>
      </c>
      <c r="Q69" t="s">
        <v>6932</v>
      </c>
      <c r="R69" t="s">
        <v>6932</v>
      </c>
      <c r="S69" t="s">
        <v>6932</v>
      </c>
      <c r="T69" t="s">
        <v>6932</v>
      </c>
      <c r="U69" t="s">
        <v>6932</v>
      </c>
      <c r="V69" t="s">
        <v>6931</v>
      </c>
      <c r="W69" t="s">
        <v>6931</v>
      </c>
      <c r="X69" t="s">
        <v>6932</v>
      </c>
      <c r="Y69" t="s">
        <v>6932</v>
      </c>
      <c r="Z69" t="s">
        <v>6932</v>
      </c>
      <c r="AA69" t="s">
        <v>6932</v>
      </c>
      <c r="AB69" t="s">
        <v>6931</v>
      </c>
      <c r="AC69" t="s">
        <v>6931</v>
      </c>
      <c r="AD69" t="s">
        <v>6931</v>
      </c>
      <c r="AE69" t="s">
        <v>6931</v>
      </c>
      <c r="AF69" t="s">
        <v>6931</v>
      </c>
      <c r="AG69" t="s">
        <v>6931</v>
      </c>
      <c r="AH69" t="s">
        <v>6932</v>
      </c>
      <c r="AI69" t="s">
        <v>6932</v>
      </c>
    </row>
    <row r="70" spans="1:35">
      <c r="A70" t="s">
        <v>89</v>
      </c>
      <c r="B70" t="s">
        <v>6934</v>
      </c>
      <c r="C70" t="s">
        <v>6932</v>
      </c>
      <c r="D70" t="s">
        <v>6932</v>
      </c>
      <c r="E70" t="s">
        <v>6932</v>
      </c>
      <c r="F70" t="s">
        <v>6932</v>
      </c>
      <c r="G70" t="s">
        <v>6932</v>
      </c>
      <c r="H70" t="s">
        <v>6932</v>
      </c>
      <c r="I70" t="s">
        <v>6932</v>
      </c>
      <c r="J70" t="s">
        <v>6931</v>
      </c>
      <c r="K70" t="s">
        <v>6931</v>
      </c>
      <c r="L70" t="s">
        <v>6931</v>
      </c>
      <c r="M70" t="s">
        <v>6931</v>
      </c>
      <c r="N70" t="s">
        <v>6931</v>
      </c>
      <c r="O70" t="s">
        <v>6931</v>
      </c>
      <c r="P70" t="s">
        <v>6931</v>
      </c>
      <c r="Q70" t="s">
        <v>6931</v>
      </c>
      <c r="R70" t="s">
        <v>6932</v>
      </c>
      <c r="S70" t="s">
        <v>6932</v>
      </c>
      <c r="T70" t="s">
        <v>6932</v>
      </c>
      <c r="U70" t="s">
        <v>6932</v>
      </c>
      <c r="V70" t="s">
        <v>6931</v>
      </c>
      <c r="W70" t="s">
        <v>6931</v>
      </c>
      <c r="X70" t="s">
        <v>6932</v>
      </c>
      <c r="Y70" t="s">
        <v>6932</v>
      </c>
      <c r="Z70" t="s">
        <v>6931</v>
      </c>
      <c r="AA70" t="s">
        <v>6931</v>
      </c>
      <c r="AB70" t="s">
        <v>6931</v>
      </c>
      <c r="AC70" t="s">
        <v>6931</v>
      </c>
      <c r="AD70" t="s">
        <v>6932</v>
      </c>
      <c r="AE70" t="s">
        <v>6932</v>
      </c>
      <c r="AF70" t="s">
        <v>6932</v>
      </c>
      <c r="AG70" t="s">
        <v>6932</v>
      </c>
      <c r="AH70" t="s">
        <v>6932</v>
      </c>
      <c r="AI70" t="s">
        <v>6932</v>
      </c>
    </row>
    <row r="71" spans="1:35">
      <c r="A71" t="s">
        <v>90</v>
      </c>
      <c r="B71" t="s">
        <v>6930</v>
      </c>
      <c r="C71" t="s">
        <v>6931</v>
      </c>
      <c r="D71" t="s">
        <v>6931</v>
      </c>
      <c r="E71" t="s">
        <v>6931</v>
      </c>
      <c r="F71" t="s">
        <v>6931</v>
      </c>
      <c r="G71" t="s">
        <v>6931</v>
      </c>
      <c r="H71" t="s">
        <v>6931</v>
      </c>
      <c r="I71" t="s">
        <v>6931</v>
      </c>
      <c r="J71" t="s">
        <v>6931</v>
      </c>
      <c r="K71" t="s">
        <v>6932</v>
      </c>
      <c r="L71" t="s">
        <v>6932</v>
      </c>
      <c r="M71" t="s">
        <v>6932</v>
      </c>
      <c r="N71" t="s">
        <v>6932</v>
      </c>
      <c r="O71" t="s">
        <v>6931</v>
      </c>
      <c r="P71" t="s">
        <v>6931</v>
      </c>
      <c r="Q71" t="s">
        <v>6931</v>
      </c>
      <c r="R71" t="s">
        <v>6931</v>
      </c>
      <c r="S71" t="s">
        <v>6931</v>
      </c>
      <c r="T71" t="s">
        <v>6931</v>
      </c>
      <c r="U71" t="s">
        <v>6931</v>
      </c>
      <c r="V71" t="s">
        <v>6931</v>
      </c>
      <c r="W71" t="s">
        <v>6931</v>
      </c>
      <c r="X71" t="s">
        <v>6931</v>
      </c>
      <c r="Y71" t="s">
        <v>6931</v>
      </c>
      <c r="Z71" t="s">
        <v>6931</v>
      </c>
      <c r="AA71" t="s">
        <v>6931</v>
      </c>
      <c r="AB71" t="s">
        <v>6931</v>
      </c>
      <c r="AC71" t="s">
        <v>6931</v>
      </c>
      <c r="AD71" t="s">
        <v>6931</v>
      </c>
      <c r="AE71" t="s">
        <v>6931</v>
      </c>
      <c r="AF71" t="s">
        <v>6931</v>
      </c>
      <c r="AG71" t="s">
        <v>6931</v>
      </c>
      <c r="AH71" t="s">
        <v>6931</v>
      </c>
      <c r="AI71" t="s">
        <v>6931</v>
      </c>
    </row>
    <row r="72" spans="1:35">
      <c r="A72" t="s">
        <v>90</v>
      </c>
      <c r="B72" t="s">
        <v>6933</v>
      </c>
      <c r="C72" t="s">
        <v>6932</v>
      </c>
      <c r="D72" t="s">
        <v>6932</v>
      </c>
      <c r="E72" t="s">
        <v>6932</v>
      </c>
      <c r="F72" t="s">
        <v>6932</v>
      </c>
      <c r="G72" t="s">
        <v>6932</v>
      </c>
      <c r="H72" t="s">
        <v>6932</v>
      </c>
      <c r="I72" t="s">
        <v>6932</v>
      </c>
      <c r="J72" t="s">
        <v>6932</v>
      </c>
      <c r="K72" t="s">
        <v>6932</v>
      </c>
      <c r="L72" t="s">
        <v>6932</v>
      </c>
      <c r="M72" t="s">
        <v>6932</v>
      </c>
      <c r="N72" t="s">
        <v>6932</v>
      </c>
      <c r="O72" t="s">
        <v>6932</v>
      </c>
      <c r="P72" t="s">
        <v>6932</v>
      </c>
      <c r="Q72" t="s">
        <v>6932</v>
      </c>
      <c r="R72" t="s">
        <v>6931</v>
      </c>
      <c r="S72" t="s">
        <v>6932</v>
      </c>
      <c r="T72" t="s">
        <v>6932</v>
      </c>
      <c r="U72" t="s">
        <v>6932</v>
      </c>
      <c r="V72" t="s">
        <v>6931</v>
      </c>
      <c r="W72" t="s">
        <v>6931</v>
      </c>
      <c r="X72" t="s">
        <v>6931</v>
      </c>
      <c r="Y72" t="s">
        <v>6931</v>
      </c>
      <c r="Z72" t="s">
        <v>6931</v>
      </c>
      <c r="AA72" t="s">
        <v>6931</v>
      </c>
      <c r="AB72" t="s">
        <v>6931</v>
      </c>
      <c r="AC72" t="s">
        <v>6931</v>
      </c>
      <c r="AD72" t="s">
        <v>6931</v>
      </c>
      <c r="AE72" t="s">
        <v>6931</v>
      </c>
      <c r="AF72" t="s">
        <v>6931</v>
      </c>
      <c r="AG72" t="s">
        <v>6931</v>
      </c>
      <c r="AH72" t="s">
        <v>6931</v>
      </c>
      <c r="AI72" t="s">
        <v>6931</v>
      </c>
    </row>
    <row r="73" spans="1:35">
      <c r="A73" t="s">
        <v>90</v>
      </c>
      <c r="B73" t="s">
        <v>6934</v>
      </c>
      <c r="C73" t="s">
        <v>6932</v>
      </c>
      <c r="D73" t="s">
        <v>6932</v>
      </c>
      <c r="E73" t="s">
        <v>6932</v>
      </c>
      <c r="F73" t="s">
        <v>6932</v>
      </c>
      <c r="G73" t="s">
        <v>6932</v>
      </c>
      <c r="H73" t="s">
        <v>6932</v>
      </c>
      <c r="I73" t="s">
        <v>6932</v>
      </c>
      <c r="J73" t="s">
        <v>6932</v>
      </c>
      <c r="K73" t="s">
        <v>6932</v>
      </c>
      <c r="L73" t="s">
        <v>6932</v>
      </c>
      <c r="M73" t="s">
        <v>6932</v>
      </c>
      <c r="N73" t="s">
        <v>6932</v>
      </c>
      <c r="O73" t="s">
        <v>6932</v>
      </c>
      <c r="P73" t="s">
        <v>6932</v>
      </c>
      <c r="Q73" t="s">
        <v>6932</v>
      </c>
      <c r="R73" t="s">
        <v>6932</v>
      </c>
      <c r="S73" t="s">
        <v>6932</v>
      </c>
      <c r="T73" t="s">
        <v>6932</v>
      </c>
      <c r="U73" t="s">
        <v>6932</v>
      </c>
      <c r="V73" t="s">
        <v>6932</v>
      </c>
      <c r="W73" t="s">
        <v>6931</v>
      </c>
      <c r="X73" t="s">
        <v>6931</v>
      </c>
      <c r="Y73" t="s">
        <v>6931</v>
      </c>
      <c r="Z73" t="s">
        <v>6931</v>
      </c>
      <c r="AA73" t="s">
        <v>6931</v>
      </c>
      <c r="AB73" t="s">
        <v>6931</v>
      </c>
      <c r="AC73" t="s">
        <v>6931</v>
      </c>
      <c r="AD73" t="s">
        <v>6931</v>
      </c>
      <c r="AE73" t="s">
        <v>6931</v>
      </c>
      <c r="AF73" t="s">
        <v>6931</v>
      </c>
      <c r="AG73" t="s">
        <v>6931</v>
      </c>
      <c r="AH73" t="s">
        <v>6931</v>
      </c>
      <c r="AI73" t="s">
        <v>6931</v>
      </c>
    </row>
    <row r="74" spans="1:35">
      <c r="A74" t="s">
        <v>93</v>
      </c>
      <c r="B74" t="s">
        <v>6930</v>
      </c>
      <c r="C74" t="s">
        <v>6931</v>
      </c>
      <c r="D74" t="s">
        <v>6932</v>
      </c>
      <c r="E74" t="s">
        <v>6932</v>
      </c>
      <c r="F74" t="s">
        <v>6932</v>
      </c>
      <c r="G74" t="s">
        <v>6932</v>
      </c>
      <c r="H74" t="s">
        <v>6932</v>
      </c>
      <c r="I74" t="s">
        <v>6932</v>
      </c>
      <c r="J74" t="s">
        <v>6932</v>
      </c>
      <c r="K74" t="s">
        <v>6932</v>
      </c>
      <c r="L74" t="s">
        <v>6932</v>
      </c>
      <c r="M74" t="s">
        <v>6932</v>
      </c>
      <c r="N74" t="s">
        <v>6932</v>
      </c>
      <c r="O74" t="s">
        <v>6932</v>
      </c>
      <c r="P74" t="s">
        <v>6931</v>
      </c>
      <c r="Q74" t="s">
        <v>6931</v>
      </c>
      <c r="R74" t="s">
        <v>6931</v>
      </c>
      <c r="S74" t="s">
        <v>6931</v>
      </c>
      <c r="T74" t="s">
        <v>6932</v>
      </c>
      <c r="U74" t="s">
        <v>6932</v>
      </c>
      <c r="V74" t="s">
        <v>6932</v>
      </c>
      <c r="W74" t="s">
        <v>6932</v>
      </c>
      <c r="X74" t="s">
        <v>6932</v>
      </c>
      <c r="Y74" t="s">
        <v>6932</v>
      </c>
      <c r="Z74" t="s">
        <v>6932</v>
      </c>
      <c r="AA74" t="s">
        <v>6932</v>
      </c>
      <c r="AB74" t="s">
        <v>6931</v>
      </c>
      <c r="AC74" t="s">
        <v>6931</v>
      </c>
      <c r="AD74" t="s">
        <v>6931</v>
      </c>
      <c r="AE74" t="s">
        <v>6931</v>
      </c>
      <c r="AF74" t="s">
        <v>6931</v>
      </c>
      <c r="AG74" t="s">
        <v>6931</v>
      </c>
      <c r="AH74" t="s">
        <v>6931</v>
      </c>
      <c r="AI74" t="s">
        <v>6931</v>
      </c>
    </row>
    <row r="75" spans="1:35">
      <c r="A75" t="s">
        <v>93</v>
      </c>
      <c r="B75" t="s">
        <v>6933</v>
      </c>
      <c r="C75" t="s">
        <v>6932</v>
      </c>
      <c r="D75" t="s">
        <v>6932</v>
      </c>
      <c r="E75" t="s">
        <v>6932</v>
      </c>
      <c r="F75" t="s">
        <v>6932</v>
      </c>
      <c r="G75" t="s">
        <v>6932</v>
      </c>
      <c r="H75" t="s">
        <v>6932</v>
      </c>
      <c r="I75" t="s">
        <v>6932</v>
      </c>
      <c r="J75" t="s">
        <v>6932</v>
      </c>
      <c r="K75" t="s">
        <v>6932</v>
      </c>
      <c r="L75" t="s">
        <v>6931</v>
      </c>
      <c r="M75" t="s">
        <v>6931</v>
      </c>
      <c r="N75" t="s">
        <v>6931</v>
      </c>
      <c r="O75" t="s">
        <v>6931</v>
      </c>
      <c r="P75" t="s">
        <v>6931</v>
      </c>
      <c r="Q75" t="s">
        <v>6931</v>
      </c>
      <c r="R75" t="s">
        <v>6931</v>
      </c>
      <c r="S75" t="s">
        <v>6931</v>
      </c>
      <c r="T75" t="s">
        <v>6931</v>
      </c>
      <c r="U75" t="s">
        <v>6931</v>
      </c>
      <c r="V75" t="s">
        <v>6931</v>
      </c>
      <c r="W75" t="s">
        <v>6931</v>
      </c>
      <c r="X75" t="s">
        <v>6931</v>
      </c>
      <c r="Y75" t="s">
        <v>6931</v>
      </c>
      <c r="Z75" t="s">
        <v>6931</v>
      </c>
      <c r="AA75" t="s">
        <v>6931</v>
      </c>
      <c r="AB75" t="s">
        <v>6931</v>
      </c>
      <c r="AC75" t="s">
        <v>6931</v>
      </c>
      <c r="AD75" t="s">
        <v>6931</v>
      </c>
      <c r="AE75" t="s">
        <v>6931</v>
      </c>
      <c r="AF75" t="s">
        <v>6931</v>
      </c>
      <c r="AG75" t="s">
        <v>6931</v>
      </c>
      <c r="AH75" t="s">
        <v>6931</v>
      </c>
      <c r="AI75" t="s">
        <v>6931</v>
      </c>
    </row>
    <row r="76" spans="1:35">
      <c r="A76" t="s">
        <v>93</v>
      </c>
      <c r="B76" t="s">
        <v>6934</v>
      </c>
      <c r="C76" t="s">
        <v>6932</v>
      </c>
      <c r="D76" t="s">
        <v>6932</v>
      </c>
      <c r="E76" t="s">
        <v>6932</v>
      </c>
      <c r="F76" t="s">
        <v>6932</v>
      </c>
      <c r="G76" t="s">
        <v>6932</v>
      </c>
      <c r="H76" t="s">
        <v>6932</v>
      </c>
      <c r="I76" t="s">
        <v>6932</v>
      </c>
      <c r="J76" t="s">
        <v>6932</v>
      </c>
      <c r="K76" t="s">
        <v>6932</v>
      </c>
      <c r="L76" t="s">
        <v>6932</v>
      </c>
      <c r="M76" t="s">
        <v>6932</v>
      </c>
      <c r="N76" t="s">
        <v>6931</v>
      </c>
      <c r="O76" t="s">
        <v>6931</v>
      </c>
      <c r="P76" t="s">
        <v>6931</v>
      </c>
      <c r="Q76" t="s">
        <v>6931</v>
      </c>
      <c r="R76" t="s">
        <v>6931</v>
      </c>
      <c r="S76" t="s">
        <v>6931</v>
      </c>
      <c r="T76" t="s">
        <v>6931</v>
      </c>
      <c r="U76" t="s">
        <v>6931</v>
      </c>
      <c r="V76" t="s">
        <v>6931</v>
      </c>
      <c r="W76" t="s">
        <v>6931</v>
      </c>
      <c r="X76" t="s">
        <v>6931</v>
      </c>
      <c r="Y76" t="s">
        <v>6931</v>
      </c>
      <c r="Z76" t="s">
        <v>6931</v>
      </c>
      <c r="AA76" t="s">
        <v>6931</v>
      </c>
      <c r="AB76" t="s">
        <v>6931</v>
      </c>
      <c r="AC76" t="s">
        <v>6931</v>
      </c>
      <c r="AD76" t="s">
        <v>6931</v>
      </c>
      <c r="AE76" t="s">
        <v>6931</v>
      </c>
      <c r="AF76" t="s">
        <v>6931</v>
      </c>
      <c r="AG76" t="s">
        <v>6931</v>
      </c>
      <c r="AH76" t="s">
        <v>6931</v>
      </c>
      <c r="AI76" t="s">
        <v>6931</v>
      </c>
    </row>
    <row r="77" spans="1:35">
      <c r="A77" t="s">
        <v>96</v>
      </c>
      <c r="B77" t="s">
        <v>6930</v>
      </c>
      <c r="C77" t="s">
        <v>6931</v>
      </c>
      <c r="D77" t="s">
        <v>6931</v>
      </c>
      <c r="E77" t="s">
        <v>6931</v>
      </c>
      <c r="F77" t="s">
        <v>6931</v>
      </c>
      <c r="G77" t="s">
        <v>6931</v>
      </c>
      <c r="H77" t="s">
        <v>6931</v>
      </c>
      <c r="I77" t="s">
        <v>6931</v>
      </c>
      <c r="J77" t="s">
        <v>6931</v>
      </c>
      <c r="K77" t="s">
        <v>6931</v>
      </c>
      <c r="L77" t="s">
        <v>6931</v>
      </c>
      <c r="M77" t="s">
        <v>6931</v>
      </c>
      <c r="N77" t="s">
        <v>6931</v>
      </c>
      <c r="O77" t="s">
        <v>6931</v>
      </c>
      <c r="P77" t="s">
        <v>6932</v>
      </c>
      <c r="Q77" t="s">
        <v>6932</v>
      </c>
      <c r="R77" t="s">
        <v>6932</v>
      </c>
      <c r="S77" t="s">
        <v>6932</v>
      </c>
      <c r="T77" t="s">
        <v>6932</v>
      </c>
      <c r="U77" t="s">
        <v>6932</v>
      </c>
      <c r="V77" t="s">
        <v>6932</v>
      </c>
      <c r="W77" t="s">
        <v>6932</v>
      </c>
      <c r="X77" t="s">
        <v>6932</v>
      </c>
      <c r="Y77" t="s">
        <v>6932</v>
      </c>
      <c r="Z77" t="s">
        <v>6932</v>
      </c>
      <c r="AA77" t="s">
        <v>6932</v>
      </c>
      <c r="AB77" t="s">
        <v>6932</v>
      </c>
      <c r="AC77" t="s">
        <v>6932</v>
      </c>
      <c r="AD77" t="s">
        <v>6932</v>
      </c>
      <c r="AE77" t="s">
        <v>6932</v>
      </c>
      <c r="AF77" t="s">
        <v>6931</v>
      </c>
      <c r="AG77" t="s">
        <v>6931</v>
      </c>
      <c r="AH77" t="s">
        <v>6931</v>
      </c>
      <c r="AI77" t="s">
        <v>6931</v>
      </c>
    </row>
    <row r="78" spans="1:35">
      <c r="A78" t="s">
        <v>96</v>
      </c>
      <c r="B78" t="s">
        <v>6933</v>
      </c>
      <c r="C78" t="s">
        <v>6932</v>
      </c>
      <c r="D78" t="s">
        <v>6932</v>
      </c>
      <c r="E78" t="s">
        <v>6932</v>
      </c>
      <c r="F78" t="s">
        <v>6931</v>
      </c>
      <c r="G78" t="s">
        <v>6931</v>
      </c>
      <c r="H78" t="s">
        <v>6931</v>
      </c>
      <c r="I78" t="s">
        <v>6931</v>
      </c>
      <c r="J78" t="s">
        <v>6931</v>
      </c>
      <c r="K78" t="s">
        <v>6931</v>
      </c>
      <c r="L78" t="s">
        <v>6931</v>
      </c>
      <c r="M78" t="s">
        <v>6931</v>
      </c>
      <c r="N78" t="s">
        <v>6931</v>
      </c>
      <c r="O78" t="s">
        <v>6931</v>
      </c>
      <c r="P78" t="s">
        <v>6932</v>
      </c>
      <c r="Q78" t="s">
        <v>6932</v>
      </c>
      <c r="R78" t="s">
        <v>6932</v>
      </c>
      <c r="S78" t="s">
        <v>6932</v>
      </c>
      <c r="T78" t="s">
        <v>6931</v>
      </c>
      <c r="U78" t="s">
        <v>6931</v>
      </c>
      <c r="V78" t="s">
        <v>6931</v>
      </c>
      <c r="W78" t="s">
        <v>6931</v>
      </c>
      <c r="X78" t="s">
        <v>6931</v>
      </c>
      <c r="Y78" t="s">
        <v>6931</v>
      </c>
      <c r="Z78" t="s">
        <v>6931</v>
      </c>
      <c r="AA78" t="s">
        <v>6931</v>
      </c>
      <c r="AB78" t="s">
        <v>6931</v>
      </c>
      <c r="AC78" t="s">
        <v>6931</v>
      </c>
      <c r="AD78" t="s">
        <v>6931</v>
      </c>
      <c r="AE78" t="s">
        <v>6931</v>
      </c>
      <c r="AF78" t="s">
        <v>6931</v>
      </c>
      <c r="AG78" t="s">
        <v>6931</v>
      </c>
      <c r="AH78" t="s">
        <v>6931</v>
      </c>
      <c r="AI78" t="s">
        <v>6931</v>
      </c>
    </row>
    <row r="79" spans="1:35">
      <c r="A79" t="s">
        <v>96</v>
      </c>
      <c r="B79" t="s">
        <v>6934</v>
      </c>
      <c r="C79" t="s">
        <v>6932</v>
      </c>
      <c r="D79" t="s">
        <v>6931</v>
      </c>
      <c r="E79" t="s">
        <v>6931</v>
      </c>
      <c r="F79" t="s">
        <v>6931</v>
      </c>
      <c r="G79" t="s">
        <v>6931</v>
      </c>
      <c r="H79" t="s">
        <v>6931</v>
      </c>
      <c r="I79" t="s">
        <v>6931</v>
      </c>
      <c r="J79" t="s">
        <v>6931</v>
      </c>
      <c r="K79" t="s">
        <v>6931</v>
      </c>
      <c r="L79" t="s">
        <v>6931</v>
      </c>
      <c r="M79" t="s">
        <v>6931</v>
      </c>
      <c r="N79" t="s">
        <v>6931</v>
      </c>
      <c r="O79" t="s">
        <v>6931</v>
      </c>
      <c r="P79" t="s">
        <v>6938</v>
      </c>
      <c r="Q79" t="s">
        <v>6938</v>
      </c>
      <c r="R79" t="s">
        <v>6931</v>
      </c>
      <c r="S79" t="s">
        <v>6931</v>
      </c>
      <c r="T79" t="s">
        <v>6938</v>
      </c>
      <c r="U79" t="s">
        <v>6938</v>
      </c>
      <c r="V79" t="s">
        <v>6931</v>
      </c>
      <c r="W79" t="s">
        <v>6931</v>
      </c>
      <c r="X79" t="s">
        <v>6931</v>
      </c>
      <c r="Y79" t="s">
        <v>6931</v>
      </c>
      <c r="Z79" t="s">
        <v>6931</v>
      </c>
      <c r="AA79" t="s">
        <v>6931</v>
      </c>
      <c r="AB79" t="s">
        <v>6931</v>
      </c>
      <c r="AC79" t="s">
        <v>6931</v>
      </c>
      <c r="AD79" t="s">
        <v>6931</v>
      </c>
      <c r="AE79" t="s">
        <v>6931</v>
      </c>
      <c r="AF79" t="s">
        <v>6931</v>
      </c>
      <c r="AG79" t="s">
        <v>6931</v>
      </c>
      <c r="AH79" t="s">
        <v>6931</v>
      </c>
      <c r="AI79" t="s">
        <v>6931</v>
      </c>
    </row>
    <row r="80" spans="1:35">
      <c r="A80" t="s">
        <v>98</v>
      </c>
      <c r="B80" t="s">
        <v>6930</v>
      </c>
      <c r="C80" t="s">
        <v>6932</v>
      </c>
      <c r="D80" t="s">
        <v>6932</v>
      </c>
      <c r="E80" t="s">
        <v>6932</v>
      </c>
      <c r="F80" t="s">
        <v>6932</v>
      </c>
      <c r="G80" t="s">
        <v>6932</v>
      </c>
      <c r="H80" t="s">
        <v>6932</v>
      </c>
      <c r="I80" t="s">
        <v>6932</v>
      </c>
      <c r="J80" t="s">
        <v>6931</v>
      </c>
      <c r="K80" t="s">
        <v>6931</v>
      </c>
      <c r="L80" t="s">
        <v>6931</v>
      </c>
      <c r="M80" t="s">
        <v>6931</v>
      </c>
      <c r="N80" t="s">
        <v>6931</v>
      </c>
      <c r="O80" t="s">
        <v>6931</v>
      </c>
      <c r="P80" t="s">
        <v>6931</v>
      </c>
      <c r="Q80" t="s">
        <v>6931</v>
      </c>
      <c r="R80" t="s">
        <v>6931</v>
      </c>
      <c r="S80" t="s">
        <v>6931</v>
      </c>
      <c r="T80" t="s">
        <v>6931</v>
      </c>
      <c r="U80" t="s">
        <v>6931</v>
      </c>
      <c r="V80" t="s">
        <v>6931</v>
      </c>
      <c r="W80" t="s">
        <v>6931</v>
      </c>
      <c r="X80" t="s">
        <v>6931</v>
      </c>
      <c r="Y80" t="s">
        <v>6931</v>
      </c>
      <c r="Z80" t="s">
        <v>6931</v>
      </c>
      <c r="AA80" t="s">
        <v>6931</v>
      </c>
      <c r="AB80" t="s">
        <v>6931</v>
      </c>
      <c r="AC80" t="s">
        <v>6931</v>
      </c>
      <c r="AD80" t="s">
        <v>6931</v>
      </c>
      <c r="AE80" t="s">
        <v>6931</v>
      </c>
      <c r="AF80" t="s">
        <v>6931</v>
      </c>
      <c r="AG80" t="s">
        <v>6931</v>
      </c>
      <c r="AH80" t="s">
        <v>6931</v>
      </c>
      <c r="AI80" t="s">
        <v>6931</v>
      </c>
    </row>
    <row r="81" spans="1:35">
      <c r="A81" t="s">
        <v>98</v>
      </c>
      <c r="B81" t="s">
        <v>6933</v>
      </c>
    </row>
    <row r="82" spans="1:35">
      <c r="A82" t="s">
        <v>98</v>
      </c>
      <c r="B82" t="s">
        <v>6936</v>
      </c>
    </row>
    <row r="83" spans="1:35">
      <c r="A83" t="s">
        <v>99</v>
      </c>
      <c r="B83" t="s">
        <v>6930</v>
      </c>
      <c r="C83" t="s">
        <v>6932</v>
      </c>
      <c r="D83" t="s">
        <v>6932</v>
      </c>
      <c r="E83" t="s">
        <v>6932</v>
      </c>
      <c r="F83" t="s">
        <v>6932</v>
      </c>
      <c r="G83" t="s">
        <v>6932</v>
      </c>
      <c r="H83" t="s">
        <v>6932</v>
      </c>
      <c r="I83" t="s">
        <v>6932</v>
      </c>
      <c r="J83" t="s">
        <v>6931</v>
      </c>
      <c r="K83" t="s">
        <v>6931</v>
      </c>
      <c r="L83" t="s">
        <v>6931</v>
      </c>
      <c r="M83" t="s">
        <v>6931</v>
      </c>
      <c r="N83" t="s">
        <v>6931</v>
      </c>
      <c r="O83" t="s">
        <v>6931</v>
      </c>
      <c r="P83" t="s">
        <v>6931</v>
      </c>
      <c r="Q83" t="s">
        <v>6931</v>
      </c>
      <c r="R83" t="s">
        <v>6931</v>
      </c>
      <c r="S83" t="s">
        <v>6931</v>
      </c>
      <c r="T83" t="s">
        <v>6931</v>
      </c>
      <c r="U83" t="s">
        <v>6931</v>
      </c>
      <c r="V83" t="s">
        <v>6931</v>
      </c>
      <c r="W83" t="s">
        <v>6931</v>
      </c>
      <c r="X83" t="s">
        <v>6931</v>
      </c>
      <c r="Y83" t="s">
        <v>6931</v>
      </c>
      <c r="Z83" t="s">
        <v>6931</v>
      </c>
      <c r="AA83" t="s">
        <v>6931</v>
      </c>
      <c r="AB83" t="s">
        <v>6931</v>
      </c>
      <c r="AC83" t="s">
        <v>6931</v>
      </c>
      <c r="AD83" t="s">
        <v>6932</v>
      </c>
      <c r="AE83" t="s">
        <v>6932</v>
      </c>
      <c r="AF83" t="s">
        <v>6932</v>
      </c>
      <c r="AG83" t="s">
        <v>6932</v>
      </c>
      <c r="AH83" t="s">
        <v>6931</v>
      </c>
      <c r="AI83" t="s">
        <v>6931</v>
      </c>
    </row>
    <row r="84" spans="1:35">
      <c r="A84" t="s">
        <v>99</v>
      </c>
      <c r="B84" t="s">
        <v>6933</v>
      </c>
      <c r="C84" t="s">
        <v>6932</v>
      </c>
      <c r="D84" t="s">
        <v>6931</v>
      </c>
      <c r="E84" t="s">
        <v>6931</v>
      </c>
      <c r="F84" t="s">
        <v>6931</v>
      </c>
      <c r="G84" t="s">
        <v>6931</v>
      </c>
      <c r="H84" t="s">
        <v>6931</v>
      </c>
      <c r="I84" t="s">
        <v>6931</v>
      </c>
      <c r="J84" t="s">
        <v>6931</v>
      </c>
      <c r="K84" t="s">
        <v>6931</v>
      </c>
      <c r="L84" t="s">
        <v>6931</v>
      </c>
      <c r="M84" t="s">
        <v>6931</v>
      </c>
      <c r="N84" t="s">
        <v>6931</v>
      </c>
      <c r="O84" t="s">
        <v>6931</v>
      </c>
      <c r="P84" t="s">
        <v>6931</v>
      </c>
      <c r="Q84" t="s">
        <v>6931</v>
      </c>
      <c r="R84" t="s">
        <v>6931</v>
      </c>
      <c r="S84" t="s">
        <v>6931</v>
      </c>
      <c r="T84" t="s">
        <v>6932</v>
      </c>
      <c r="U84" t="s">
        <v>6932</v>
      </c>
      <c r="V84" t="s">
        <v>6932</v>
      </c>
      <c r="W84" t="s">
        <v>6932</v>
      </c>
      <c r="X84" t="s">
        <v>6932</v>
      </c>
      <c r="Y84" t="s">
        <v>6932</v>
      </c>
      <c r="Z84" t="s">
        <v>6931</v>
      </c>
      <c r="AA84" t="s">
        <v>6931</v>
      </c>
      <c r="AB84" t="s">
        <v>6932</v>
      </c>
      <c r="AC84" t="s">
        <v>6932</v>
      </c>
      <c r="AD84" t="s">
        <v>6932</v>
      </c>
      <c r="AE84" t="s">
        <v>6932</v>
      </c>
      <c r="AF84" t="s">
        <v>6932</v>
      </c>
      <c r="AG84" t="s">
        <v>6932</v>
      </c>
      <c r="AH84" t="s">
        <v>6932</v>
      </c>
      <c r="AI84" t="s">
        <v>6932</v>
      </c>
    </row>
    <row r="85" spans="1:35">
      <c r="A85" t="s">
        <v>99</v>
      </c>
      <c r="B85" t="s">
        <v>6934</v>
      </c>
      <c r="C85" t="s">
        <v>6932</v>
      </c>
      <c r="D85" t="s">
        <v>6932</v>
      </c>
      <c r="E85" t="s">
        <v>6932</v>
      </c>
      <c r="F85" t="s">
        <v>6938</v>
      </c>
      <c r="G85" t="s">
        <v>6938</v>
      </c>
      <c r="H85" t="s">
        <v>6932</v>
      </c>
      <c r="I85" t="s">
        <v>6932</v>
      </c>
      <c r="J85" t="s">
        <v>6932</v>
      </c>
      <c r="K85" t="s">
        <v>6932</v>
      </c>
      <c r="L85" t="s">
        <v>6932</v>
      </c>
      <c r="M85" t="s">
        <v>6932</v>
      </c>
      <c r="N85" t="s">
        <v>6932</v>
      </c>
      <c r="O85" t="s">
        <v>6932</v>
      </c>
      <c r="P85" t="s">
        <v>6932</v>
      </c>
      <c r="Q85" t="s">
        <v>6932</v>
      </c>
      <c r="R85" t="s">
        <v>6932</v>
      </c>
      <c r="S85" t="s">
        <v>6932</v>
      </c>
      <c r="T85" t="s">
        <v>6932</v>
      </c>
      <c r="U85" t="s">
        <v>6932</v>
      </c>
      <c r="V85" t="s">
        <v>6932</v>
      </c>
      <c r="W85" t="s">
        <v>6932</v>
      </c>
      <c r="X85" t="s">
        <v>6932</v>
      </c>
      <c r="Y85" t="s">
        <v>6932</v>
      </c>
      <c r="Z85" t="s">
        <v>6931</v>
      </c>
      <c r="AA85" t="s">
        <v>6931</v>
      </c>
      <c r="AB85" t="s">
        <v>6932</v>
      </c>
      <c r="AC85" t="s">
        <v>6932</v>
      </c>
      <c r="AD85" t="s">
        <v>6932</v>
      </c>
      <c r="AE85" t="s">
        <v>6932</v>
      </c>
      <c r="AF85" t="s">
        <v>6932</v>
      </c>
      <c r="AG85" t="s">
        <v>6932</v>
      </c>
      <c r="AH85" t="s">
        <v>6932</v>
      </c>
      <c r="AI85" t="s">
        <v>6932</v>
      </c>
    </row>
    <row r="86" spans="1:35">
      <c r="A86" t="s">
        <v>100</v>
      </c>
      <c r="B86" t="s">
        <v>6930</v>
      </c>
      <c r="C86" t="s">
        <v>6931</v>
      </c>
      <c r="D86" t="s">
        <v>6931</v>
      </c>
      <c r="E86" t="s">
        <v>6931</v>
      </c>
      <c r="F86" t="s">
        <v>6931</v>
      </c>
      <c r="G86" t="s">
        <v>6931</v>
      </c>
      <c r="H86" t="s">
        <v>6932</v>
      </c>
      <c r="I86" t="s">
        <v>6932</v>
      </c>
      <c r="J86" t="s">
        <v>6932</v>
      </c>
      <c r="K86" t="s">
        <v>6932</v>
      </c>
      <c r="L86" t="s">
        <v>6932</v>
      </c>
      <c r="M86" t="s">
        <v>6932</v>
      </c>
      <c r="N86" t="s">
        <v>6931</v>
      </c>
      <c r="O86" t="s">
        <v>6931</v>
      </c>
      <c r="P86" t="s">
        <v>6932</v>
      </c>
      <c r="Q86" t="s">
        <v>6932</v>
      </c>
      <c r="R86" t="s">
        <v>6932</v>
      </c>
      <c r="S86" t="s">
        <v>6932</v>
      </c>
      <c r="T86" t="s">
        <v>6932</v>
      </c>
      <c r="U86" t="s">
        <v>6932</v>
      </c>
      <c r="V86" t="s">
        <v>6932</v>
      </c>
      <c r="W86" t="s">
        <v>6932</v>
      </c>
      <c r="X86" t="s">
        <v>6932</v>
      </c>
      <c r="Y86" t="s">
        <v>6932</v>
      </c>
      <c r="Z86" t="s">
        <v>6932</v>
      </c>
      <c r="AA86" t="s">
        <v>6932</v>
      </c>
      <c r="AB86" t="s">
        <v>6931</v>
      </c>
      <c r="AC86" t="s">
        <v>6931</v>
      </c>
      <c r="AD86" t="s">
        <v>6931</v>
      </c>
      <c r="AE86" t="s">
        <v>6931</v>
      </c>
      <c r="AF86" t="s">
        <v>6931</v>
      </c>
      <c r="AG86" t="s">
        <v>6931</v>
      </c>
      <c r="AH86" t="s">
        <v>6931</v>
      </c>
      <c r="AI86" t="s">
        <v>6931</v>
      </c>
    </row>
    <row r="87" spans="1:35">
      <c r="A87" t="s">
        <v>100</v>
      </c>
      <c r="B87" t="s">
        <v>6933</v>
      </c>
      <c r="C87" t="s">
        <v>6931</v>
      </c>
      <c r="D87" t="s">
        <v>6931</v>
      </c>
      <c r="E87" t="s">
        <v>6931</v>
      </c>
      <c r="F87" t="s">
        <v>6931</v>
      </c>
      <c r="G87" t="s">
        <v>6931</v>
      </c>
      <c r="H87" t="s">
        <v>6931</v>
      </c>
      <c r="I87" t="s">
        <v>6931</v>
      </c>
      <c r="J87" t="s">
        <v>6932</v>
      </c>
      <c r="K87" t="s">
        <v>6938</v>
      </c>
      <c r="L87" t="s">
        <v>6931</v>
      </c>
      <c r="M87" t="s">
        <v>6931</v>
      </c>
      <c r="N87" t="s">
        <v>6931</v>
      </c>
      <c r="O87" t="s">
        <v>6931</v>
      </c>
      <c r="P87" t="s">
        <v>6931</v>
      </c>
      <c r="Q87" t="s">
        <v>6931</v>
      </c>
      <c r="R87" t="s">
        <v>6932</v>
      </c>
      <c r="S87" t="s">
        <v>6932</v>
      </c>
      <c r="T87" t="s">
        <v>6932</v>
      </c>
      <c r="U87" t="s">
        <v>6932</v>
      </c>
      <c r="V87" t="s">
        <v>6931</v>
      </c>
      <c r="W87" t="s">
        <v>6931</v>
      </c>
      <c r="X87" t="s">
        <v>6931</v>
      </c>
      <c r="Y87" t="s">
        <v>6931</v>
      </c>
      <c r="Z87" t="s">
        <v>6931</v>
      </c>
      <c r="AA87" t="s">
        <v>6931</v>
      </c>
      <c r="AB87" t="s">
        <v>6931</v>
      </c>
      <c r="AC87" t="s">
        <v>6931</v>
      </c>
      <c r="AD87" t="s">
        <v>6932</v>
      </c>
      <c r="AE87" t="s">
        <v>6932</v>
      </c>
      <c r="AF87" t="s">
        <v>6931</v>
      </c>
      <c r="AG87" t="s">
        <v>6931</v>
      </c>
      <c r="AH87" t="s">
        <v>6931</v>
      </c>
      <c r="AI87" t="s">
        <v>6931</v>
      </c>
    </row>
    <row r="88" spans="1:35">
      <c r="A88" t="s">
        <v>100</v>
      </c>
      <c r="B88" t="s">
        <v>6934</v>
      </c>
      <c r="C88" t="s">
        <v>6931</v>
      </c>
      <c r="D88" t="s">
        <v>6931</v>
      </c>
      <c r="E88" t="s">
        <v>6931</v>
      </c>
      <c r="F88" t="s">
        <v>6931</v>
      </c>
      <c r="G88" t="s">
        <v>6931</v>
      </c>
      <c r="H88" t="s">
        <v>6931</v>
      </c>
      <c r="I88" t="s">
        <v>6931</v>
      </c>
      <c r="J88" t="s">
        <v>6931</v>
      </c>
      <c r="K88" t="s">
        <v>6931</v>
      </c>
      <c r="L88" t="s">
        <v>6931</v>
      </c>
      <c r="M88" t="s">
        <v>6931</v>
      </c>
      <c r="N88" t="s">
        <v>6931</v>
      </c>
      <c r="O88" t="s">
        <v>6931</v>
      </c>
      <c r="P88" t="s">
        <v>6931</v>
      </c>
      <c r="Q88" t="s">
        <v>6931</v>
      </c>
      <c r="R88" t="s">
        <v>6932</v>
      </c>
      <c r="S88" t="s">
        <v>6932</v>
      </c>
      <c r="T88" t="s">
        <v>6932</v>
      </c>
      <c r="U88" t="s">
        <v>6932</v>
      </c>
      <c r="V88" t="s">
        <v>6931</v>
      </c>
      <c r="W88" t="s">
        <v>6931</v>
      </c>
      <c r="X88" t="s">
        <v>6932</v>
      </c>
      <c r="Y88" t="s">
        <v>6932</v>
      </c>
      <c r="Z88" t="s">
        <v>6931</v>
      </c>
      <c r="AA88" t="s">
        <v>6931</v>
      </c>
      <c r="AB88" t="s">
        <v>6931</v>
      </c>
      <c r="AC88" t="s">
        <v>6931</v>
      </c>
      <c r="AD88" t="s">
        <v>6932</v>
      </c>
      <c r="AE88" t="s">
        <v>6932</v>
      </c>
      <c r="AF88" t="s">
        <v>6931</v>
      </c>
      <c r="AG88" t="s">
        <v>6931</v>
      </c>
      <c r="AH88" t="s">
        <v>6931</v>
      </c>
      <c r="AI88" t="s">
        <v>6931</v>
      </c>
    </row>
    <row r="89" spans="1:35">
      <c r="A89" t="s">
        <v>102</v>
      </c>
      <c r="B89" t="s">
        <v>6930</v>
      </c>
      <c r="C89" t="s">
        <v>6932</v>
      </c>
      <c r="D89" t="s">
        <v>6932</v>
      </c>
      <c r="E89" t="s">
        <v>6931</v>
      </c>
      <c r="F89" t="s">
        <v>6931</v>
      </c>
      <c r="G89" t="s">
        <v>6931</v>
      </c>
      <c r="H89" t="s">
        <v>6931</v>
      </c>
      <c r="I89" t="s">
        <v>6931</v>
      </c>
      <c r="J89" t="s">
        <v>6931</v>
      </c>
      <c r="K89" t="s">
        <v>6931</v>
      </c>
      <c r="L89" t="s">
        <v>6931</v>
      </c>
      <c r="M89" t="s">
        <v>6932</v>
      </c>
      <c r="N89" t="s">
        <v>6932</v>
      </c>
      <c r="O89" t="s">
        <v>6932</v>
      </c>
      <c r="P89" t="s">
        <v>6932</v>
      </c>
      <c r="Q89" t="s">
        <v>6932</v>
      </c>
      <c r="R89" t="s">
        <v>6932</v>
      </c>
      <c r="S89" t="s">
        <v>6932</v>
      </c>
      <c r="T89" t="s">
        <v>6932</v>
      </c>
      <c r="U89" t="s">
        <v>6931</v>
      </c>
      <c r="V89" t="s">
        <v>6931</v>
      </c>
      <c r="W89" t="s">
        <v>6931</v>
      </c>
      <c r="X89" t="s">
        <v>6931</v>
      </c>
      <c r="Y89" t="s">
        <v>6931</v>
      </c>
      <c r="Z89" t="s">
        <v>6931</v>
      </c>
      <c r="AA89" t="s">
        <v>6931</v>
      </c>
      <c r="AB89" t="s">
        <v>6931</v>
      </c>
      <c r="AC89" t="s">
        <v>6932</v>
      </c>
      <c r="AD89" t="s">
        <v>6932</v>
      </c>
      <c r="AE89" t="s">
        <v>6932</v>
      </c>
      <c r="AF89" t="s">
        <v>6932</v>
      </c>
      <c r="AG89" t="s">
        <v>6932</v>
      </c>
      <c r="AH89" t="s">
        <v>6932</v>
      </c>
      <c r="AI89" t="s">
        <v>6932</v>
      </c>
    </row>
    <row r="90" spans="1:35">
      <c r="A90" t="s">
        <v>102</v>
      </c>
      <c r="B90" t="s">
        <v>6933</v>
      </c>
      <c r="C90" t="s">
        <v>6931</v>
      </c>
      <c r="D90" t="s">
        <v>6931</v>
      </c>
      <c r="E90" t="s">
        <v>6931</v>
      </c>
      <c r="F90" t="s">
        <v>6931</v>
      </c>
      <c r="G90" t="s">
        <v>6931</v>
      </c>
      <c r="H90" t="s">
        <v>6931</v>
      </c>
      <c r="I90" t="s">
        <v>6931</v>
      </c>
      <c r="J90" t="s">
        <v>6931</v>
      </c>
      <c r="K90" t="s">
        <v>6931</v>
      </c>
      <c r="L90" t="s">
        <v>6931</v>
      </c>
      <c r="M90" t="s">
        <v>6938</v>
      </c>
      <c r="N90" t="s">
        <v>6938</v>
      </c>
      <c r="O90" t="s">
        <v>6932</v>
      </c>
      <c r="P90" t="s">
        <v>6932</v>
      </c>
      <c r="Q90" t="s">
        <v>6932</v>
      </c>
      <c r="R90" t="s">
        <v>6932</v>
      </c>
      <c r="S90" t="s">
        <v>6932</v>
      </c>
      <c r="T90" t="s">
        <v>6932</v>
      </c>
      <c r="U90" t="s">
        <v>6932</v>
      </c>
      <c r="V90" t="s">
        <v>6932</v>
      </c>
      <c r="W90" t="s">
        <v>6932</v>
      </c>
      <c r="X90" t="s">
        <v>6932</v>
      </c>
      <c r="Y90" t="s">
        <v>6932</v>
      </c>
      <c r="Z90" t="s">
        <v>6932</v>
      </c>
      <c r="AA90" t="s">
        <v>6932</v>
      </c>
      <c r="AB90" t="s">
        <v>6932</v>
      </c>
      <c r="AC90" t="s">
        <v>6932</v>
      </c>
      <c r="AD90" t="s">
        <v>6932</v>
      </c>
      <c r="AE90" t="s">
        <v>6932</v>
      </c>
      <c r="AF90" t="s">
        <v>6932</v>
      </c>
      <c r="AG90" t="s">
        <v>6932</v>
      </c>
      <c r="AH90" t="s">
        <v>6932</v>
      </c>
      <c r="AI90" t="s">
        <v>6932</v>
      </c>
    </row>
    <row r="91" spans="1:35">
      <c r="A91" t="s">
        <v>102</v>
      </c>
      <c r="B91" t="s">
        <v>6939</v>
      </c>
      <c r="C91" t="s">
        <v>6931</v>
      </c>
      <c r="D91" t="s">
        <v>6931</v>
      </c>
      <c r="E91" t="s">
        <v>6931</v>
      </c>
      <c r="F91" t="s">
        <v>6931</v>
      </c>
      <c r="G91" t="s">
        <v>6931</v>
      </c>
      <c r="H91" t="s">
        <v>6931</v>
      </c>
      <c r="I91" t="s">
        <v>6931</v>
      </c>
      <c r="J91" t="s">
        <v>6931</v>
      </c>
      <c r="K91" t="s">
        <v>6931</v>
      </c>
      <c r="L91" t="s">
        <v>6931</v>
      </c>
      <c r="M91" t="s">
        <v>6932</v>
      </c>
      <c r="N91" t="s">
        <v>6932</v>
      </c>
      <c r="O91" t="s">
        <v>6932</v>
      </c>
      <c r="P91" t="s">
        <v>6932</v>
      </c>
      <c r="Q91" t="s">
        <v>6932</v>
      </c>
      <c r="R91" t="s">
        <v>6932</v>
      </c>
      <c r="S91" t="s">
        <v>6932</v>
      </c>
      <c r="T91" t="s">
        <v>6932</v>
      </c>
      <c r="U91" t="s">
        <v>6932</v>
      </c>
      <c r="V91" t="s">
        <v>6932</v>
      </c>
      <c r="W91" t="s">
        <v>6932</v>
      </c>
      <c r="X91" t="s">
        <v>6932</v>
      </c>
      <c r="Y91" t="s">
        <v>6932</v>
      </c>
      <c r="Z91" t="s">
        <v>6932</v>
      </c>
      <c r="AA91" t="s">
        <v>6932</v>
      </c>
      <c r="AB91" t="s">
        <v>6932</v>
      </c>
      <c r="AC91" t="s">
        <v>6932</v>
      </c>
      <c r="AD91" t="s">
        <v>6932</v>
      </c>
      <c r="AE91" t="s">
        <v>6932</v>
      </c>
      <c r="AF91" t="s">
        <v>6932</v>
      </c>
      <c r="AG91" t="s">
        <v>6932</v>
      </c>
      <c r="AH91" t="s">
        <v>6932</v>
      </c>
      <c r="AI91" t="s">
        <v>6932</v>
      </c>
    </row>
    <row r="92" spans="1:35">
      <c r="A92" t="s">
        <v>104</v>
      </c>
      <c r="B92" t="s">
        <v>6930</v>
      </c>
      <c r="C92" t="s">
        <v>6932</v>
      </c>
      <c r="D92" t="s">
        <v>6932</v>
      </c>
      <c r="E92" t="s">
        <v>6932</v>
      </c>
      <c r="F92" t="s">
        <v>6931</v>
      </c>
      <c r="G92" t="s">
        <v>6931</v>
      </c>
      <c r="H92" t="s">
        <v>6931</v>
      </c>
      <c r="I92" t="s">
        <v>6931</v>
      </c>
      <c r="J92" t="s">
        <v>6931</v>
      </c>
      <c r="K92" t="s">
        <v>6931</v>
      </c>
      <c r="L92" t="s">
        <v>6931</v>
      </c>
      <c r="M92" t="s">
        <v>6931</v>
      </c>
      <c r="N92" t="s">
        <v>6932</v>
      </c>
      <c r="O92" t="s">
        <v>6932</v>
      </c>
      <c r="P92" t="s">
        <v>6932</v>
      </c>
      <c r="Q92" t="s">
        <v>6932</v>
      </c>
      <c r="R92" t="s">
        <v>6932</v>
      </c>
      <c r="S92" t="s">
        <v>6932</v>
      </c>
      <c r="T92" t="s">
        <v>6932</v>
      </c>
      <c r="U92" t="s">
        <v>6932</v>
      </c>
      <c r="V92" t="s">
        <v>6931</v>
      </c>
      <c r="W92" t="s">
        <v>6931</v>
      </c>
      <c r="X92" t="s">
        <v>6931</v>
      </c>
      <c r="Y92" t="s">
        <v>6931</v>
      </c>
      <c r="Z92" t="s">
        <v>6931</v>
      </c>
      <c r="AA92" t="s">
        <v>6931</v>
      </c>
      <c r="AB92" t="s">
        <v>6931</v>
      </c>
      <c r="AC92" t="s">
        <v>6931</v>
      </c>
      <c r="AD92" t="s">
        <v>6932</v>
      </c>
      <c r="AE92" t="s">
        <v>6932</v>
      </c>
      <c r="AF92" t="s">
        <v>6932</v>
      </c>
      <c r="AG92" t="s">
        <v>6932</v>
      </c>
      <c r="AH92" t="s">
        <v>6932</v>
      </c>
      <c r="AI92" t="s">
        <v>6932</v>
      </c>
    </row>
    <row r="93" spans="1:35">
      <c r="A93" t="s">
        <v>104</v>
      </c>
      <c r="B93" t="s">
        <v>6933</v>
      </c>
      <c r="C93" t="s">
        <v>6932</v>
      </c>
      <c r="D93" t="s">
        <v>6932</v>
      </c>
      <c r="E93" t="s">
        <v>6932</v>
      </c>
      <c r="F93" t="s">
        <v>6932</v>
      </c>
      <c r="G93" t="s">
        <v>6932</v>
      </c>
      <c r="H93" t="s">
        <v>6932</v>
      </c>
      <c r="I93" t="s">
        <v>6932</v>
      </c>
      <c r="J93" t="s">
        <v>6932</v>
      </c>
      <c r="K93" t="s">
        <v>6932</v>
      </c>
      <c r="L93" t="s">
        <v>6932</v>
      </c>
      <c r="M93" t="s">
        <v>6932</v>
      </c>
      <c r="N93" t="s">
        <v>6932</v>
      </c>
      <c r="O93" t="s">
        <v>6932</v>
      </c>
      <c r="P93" t="s">
        <v>6932</v>
      </c>
      <c r="Q93" t="s">
        <v>6932</v>
      </c>
      <c r="R93" t="s">
        <v>6932</v>
      </c>
      <c r="S93" t="s">
        <v>6932</v>
      </c>
      <c r="T93" t="s">
        <v>6932</v>
      </c>
      <c r="U93" t="s">
        <v>6932</v>
      </c>
      <c r="V93" t="s">
        <v>6932</v>
      </c>
      <c r="W93" t="s">
        <v>6932</v>
      </c>
      <c r="X93" t="s">
        <v>6932</v>
      </c>
      <c r="Y93" t="s">
        <v>6932</v>
      </c>
      <c r="Z93" t="s">
        <v>6932</v>
      </c>
      <c r="AA93" t="s">
        <v>6932</v>
      </c>
      <c r="AB93" t="s">
        <v>6932</v>
      </c>
      <c r="AC93" t="s">
        <v>6932</v>
      </c>
      <c r="AD93" t="s">
        <v>6932</v>
      </c>
      <c r="AE93" t="s">
        <v>6932</v>
      </c>
      <c r="AF93" t="s">
        <v>6932</v>
      </c>
      <c r="AG93" t="s">
        <v>6932</v>
      </c>
      <c r="AH93" t="s">
        <v>6932</v>
      </c>
      <c r="AI93" t="s">
        <v>6932</v>
      </c>
    </row>
    <row r="94" spans="1:35">
      <c r="A94" t="s">
        <v>104</v>
      </c>
      <c r="B94" t="s">
        <v>6934</v>
      </c>
      <c r="C94" t="s">
        <v>6932</v>
      </c>
      <c r="D94" t="s">
        <v>6932</v>
      </c>
      <c r="E94" t="s">
        <v>6932</v>
      </c>
      <c r="F94" t="s">
        <v>6932</v>
      </c>
      <c r="G94" t="s">
        <v>6932</v>
      </c>
      <c r="H94" t="s">
        <v>6932</v>
      </c>
      <c r="I94" t="s">
        <v>6932</v>
      </c>
      <c r="J94" t="s">
        <v>6932</v>
      </c>
      <c r="K94" t="s">
        <v>6932</v>
      </c>
      <c r="L94" t="s">
        <v>6932</v>
      </c>
      <c r="M94" t="s">
        <v>6932</v>
      </c>
      <c r="N94" t="s">
        <v>6932</v>
      </c>
      <c r="O94" t="s">
        <v>6932</v>
      </c>
      <c r="P94" t="s">
        <v>6932</v>
      </c>
      <c r="Q94" t="s">
        <v>6932</v>
      </c>
      <c r="R94" t="s">
        <v>6932</v>
      </c>
      <c r="S94" t="s">
        <v>6932</v>
      </c>
      <c r="T94" t="s">
        <v>6932</v>
      </c>
      <c r="U94" t="s">
        <v>6932</v>
      </c>
      <c r="V94" t="s">
        <v>6932</v>
      </c>
      <c r="W94" t="s">
        <v>6932</v>
      </c>
      <c r="X94" t="s">
        <v>6932</v>
      </c>
      <c r="Y94" t="s">
        <v>6932</v>
      </c>
      <c r="Z94" t="s">
        <v>6931</v>
      </c>
      <c r="AA94" t="s">
        <v>6931</v>
      </c>
      <c r="AB94" t="s">
        <v>6932</v>
      </c>
      <c r="AC94" t="s">
        <v>6932</v>
      </c>
      <c r="AD94" t="s">
        <v>6932</v>
      </c>
      <c r="AE94" t="s">
        <v>6932</v>
      </c>
      <c r="AF94" t="s">
        <v>6932</v>
      </c>
      <c r="AG94" t="s">
        <v>6932</v>
      </c>
      <c r="AH94" t="s">
        <v>6932</v>
      </c>
      <c r="AI94" t="s">
        <v>6932</v>
      </c>
    </row>
    <row r="95" spans="1:35">
      <c r="A95" t="s">
        <v>105</v>
      </c>
      <c r="B95" t="s">
        <v>6930</v>
      </c>
      <c r="C95" t="s">
        <v>6932</v>
      </c>
      <c r="D95" t="s">
        <v>6932</v>
      </c>
      <c r="E95" t="s">
        <v>6932</v>
      </c>
      <c r="F95" t="s">
        <v>6931</v>
      </c>
      <c r="G95" t="s">
        <v>6931</v>
      </c>
      <c r="H95" t="s">
        <v>6931</v>
      </c>
      <c r="I95" t="s">
        <v>6931</v>
      </c>
      <c r="J95" t="s">
        <v>6931</v>
      </c>
      <c r="K95" t="s">
        <v>6931</v>
      </c>
      <c r="L95" t="s">
        <v>6931</v>
      </c>
      <c r="M95" t="s">
        <v>6931</v>
      </c>
      <c r="N95" t="s">
        <v>6931</v>
      </c>
      <c r="O95" t="s">
        <v>6931</v>
      </c>
      <c r="P95" t="s">
        <v>6931</v>
      </c>
      <c r="Q95" t="s">
        <v>6931</v>
      </c>
      <c r="R95" t="s">
        <v>6932</v>
      </c>
      <c r="S95" t="s">
        <v>6932</v>
      </c>
      <c r="T95" t="s">
        <v>6932</v>
      </c>
      <c r="U95" t="s">
        <v>6932</v>
      </c>
      <c r="V95" t="s">
        <v>6932</v>
      </c>
      <c r="W95" t="s">
        <v>6932</v>
      </c>
      <c r="X95" t="s">
        <v>6932</v>
      </c>
      <c r="Y95" t="s">
        <v>6932</v>
      </c>
      <c r="Z95" t="s">
        <v>6932</v>
      </c>
      <c r="AA95" t="s">
        <v>6932</v>
      </c>
      <c r="AB95" t="s">
        <v>6932</v>
      </c>
      <c r="AC95" t="s">
        <v>6932</v>
      </c>
      <c r="AD95" t="s">
        <v>6932</v>
      </c>
      <c r="AE95" t="s">
        <v>6932</v>
      </c>
      <c r="AF95" t="s">
        <v>6932</v>
      </c>
      <c r="AG95" t="s">
        <v>6932</v>
      </c>
      <c r="AH95" t="s">
        <v>6932</v>
      </c>
      <c r="AI95" t="s">
        <v>6932</v>
      </c>
    </row>
    <row r="96" spans="1:35">
      <c r="A96" t="s">
        <v>105</v>
      </c>
      <c r="B96" t="s">
        <v>6933</v>
      </c>
      <c r="C96" t="s">
        <v>6931</v>
      </c>
      <c r="D96" t="s">
        <v>6931</v>
      </c>
      <c r="E96" t="s">
        <v>6931</v>
      </c>
      <c r="F96" t="s">
        <v>6931</v>
      </c>
      <c r="G96" t="s">
        <v>6931</v>
      </c>
      <c r="H96" t="s">
        <v>6931</v>
      </c>
      <c r="I96" t="s">
        <v>6931</v>
      </c>
      <c r="J96" t="s">
        <v>6931</v>
      </c>
      <c r="K96" t="s">
        <v>6931</v>
      </c>
      <c r="L96" t="s">
        <v>6931</v>
      </c>
      <c r="M96" t="s">
        <v>6931</v>
      </c>
      <c r="N96" t="s">
        <v>6931</v>
      </c>
      <c r="O96" t="s">
        <v>6931</v>
      </c>
      <c r="P96" t="s">
        <v>6931</v>
      </c>
      <c r="Q96" t="s">
        <v>6931</v>
      </c>
      <c r="R96" t="s">
        <v>6931</v>
      </c>
      <c r="S96" t="s">
        <v>6931</v>
      </c>
      <c r="T96" t="s">
        <v>6932</v>
      </c>
      <c r="U96" t="s">
        <v>6932</v>
      </c>
      <c r="V96" t="s">
        <v>6931</v>
      </c>
      <c r="W96" t="s">
        <v>6931</v>
      </c>
      <c r="X96" t="s">
        <v>6931</v>
      </c>
      <c r="Y96" t="s">
        <v>6931</v>
      </c>
      <c r="Z96" t="s">
        <v>6931</v>
      </c>
      <c r="AA96" t="s">
        <v>6931</v>
      </c>
      <c r="AB96" t="s">
        <v>6931</v>
      </c>
      <c r="AC96" t="s">
        <v>6931</v>
      </c>
      <c r="AD96" t="s">
        <v>6932</v>
      </c>
      <c r="AE96" t="s">
        <v>6932</v>
      </c>
      <c r="AF96" t="s">
        <v>6932</v>
      </c>
      <c r="AG96" t="s">
        <v>6932</v>
      </c>
      <c r="AH96" t="s">
        <v>6932</v>
      </c>
      <c r="AI96" t="s">
        <v>6932</v>
      </c>
    </row>
    <row r="97" spans="1:35">
      <c r="A97" t="s">
        <v>105</v>
      </c>
      <c r="B97" t="s">
        <v>6939</v>
      </c>
      <c r="C97" t="s">
        <v>6932</v>
      </c>
      <c r="D97" t="s">
        <v>6932</v>
      </c>
      <c r="E97" t="s">
        <v>6932</v>
      </c>
      <c r="F97" t="s">
        <v>6932</v>
      </c>
      <c r="G97" t="s">
        <v>6932</v>
      </c>
      <c r="H97" t="s">
        <v>6932</v>
      </c>
      <c r="I97" t="s">
        <v>6932</v>
      </c>
      <c r="J97" t="s">
        <v>6932</v>
      </c>
      <c r="K97" t="s">
        <v>6932</v>
      </c>
      <c r="L97" t="s">
        <v>6932</v>
      </c>
      <c r="M97" t="s">
        <v>6932</v>
      </c>
      <c r="N97" t="s">
        <v>6932</v>
      </c>
      <c r="O97" t="s">
        <v>6932</v>
      </c>
      <c r="P97" t="s">
        <v>6932</v>
      </c>
      <c r="Q97" t="s">
        <v>6932</v>
      </c>
      <c r="R97" t="s">
        <v>6932</v>
      </c>
      <c r="S97" t="s">
        <v>6932</v>
      </c>
      <c r="T97" t="s">
        <v>6932</v>
      </c>
      <c r="U97" t="s">
        <v>6932</v>
      </c>
      <c r="V97" t="s">
        <v>6932</v>
      </c>
      <c r="W97" t="s">
        <v>6932</v>
      </c>
      <c r="X97" t="s">
        <v>6932</v>
      </c>
      <c r="Y97" t="s">
        <v>6932</v>
      </c>
      <c r="Z97" t="s">
        <v>6932</v>
      </c>
      <c r="AA97" t="s">
        <v>6932</v>
      </c>
      <c r="AB97" t="s">
        <v>6932</v>
      </c>
      <c r="AC97" t="s">
        <v>6932</v>
      </c>
      <c r="AD97" t="s">
        <v>6932</v>
      </c>
      <c r="AE97" t="s">
        <v>6932</v>
      </c>
      <c r="AF97" t="s">
        <v>6932</v>
      </c>
      <c r="AG97" t="s">
        <v>6932</v>
      </c>
      <c r="AH97" t="s">
        <v>6932</v>
      </c>
      <c r="AI97" t="s">
        <v>6932</v>
      </c>
    </row>
    <row r="98" spans="1:35">
      <c r="A98" t="s">
        <v>106</v>
      </c>
      <c r="B98" t="s">
        <v>6930</v>
      </c>
      <c r="C98" t="s">
        <v>6931</v>
      </c>
      <c r="D98" t="s">
        <v>6932</v>
      </c>
      <c r="E98" t="s">
        <v>6932</v>
      </c>
      <c r="F98" t="s">
        <v>6932</v>
      </c>
      <c r="G98" t="s">
        <v>6932</v>
      </c>
      <c r="H98" t="s">
        <v>6932</v>
      </c>
      <c r="I98" t="s">
        <v>6932</v>
      </c>
      <c r="J98" t="s">
        <v>6932</v>
      </c>
      <c r="K98" t="s">
        <v>6932</v>
      </c>
      <c r="L98" t="s">
        <v>6932</v>
      </c>
      <c r="M98" t="s">
        <v>6932</v>
      </c>
      <c r="N98" t="s">
        <v>6932</v>
      </c>
      <c r="O98" t="s">
        <v>6932</v>
      </c>
      <c r="P98" t="s">
        <v>6932</v>
      </c>
      <c r="Q98" t="s">
        <v>6932</v>
      </c>
      <c r="R98" t="s">
        <v>6932</v>
      </c>
      <c r="S98" t="s">
        <v>6932</v>
      </c>
      <c r="T98" t="s">
        <v>6932</v>
      </c>
      <c r="U98" t="s">
        <v>6932</v>
      </c>
      <c r="V98" t="s">
        <v>6932</v>
      </c>
      <c r="W98" t="s">
        <v>6932</v>
      </c>
      <c r="X98" t="s">
        <v>6931</v>
      </c>
      <c r="Y98" t="s">
        <v>6931</v>
      </c>
      <c r="Z98" t="s">
        <v>6931</v>
      </c>
      <c r="AA98" t="s">
        <v>6931</v>
      </c>
      <c r="AB98" t="s">
        <v>6932</v>
      </c>
      <c r="AC98" t="s">
        <v>6932</v>
      </c>
      <c r="AD98" t="s">
        <v>6932</v>
      </c>
      <c r="AE98" t="s">
        <v>6932</v>
      </c>
      <c r="AF98" t="s">
        <v>6932</v>
      </c>
      <c r="AG98" t="s">
        <v>6932</v>
      </c>
      <c r="AH98" t="s">
        <v>6932</v>
      </c>
      <c r="AI98" t="s">
        <v>6932</v>
      </c>
    </row>
    <row r="99" spans="1:35">
      <c r="A99" t="s">
        <v>106</v>
      </c>
      <c r="B99" t="s">
        <v>6933</v>
      </c>
      <c r="C99" t="s">
        <v>6932</v>
      </c>
      <c r="D99" t="s">
        <v>6932</v>
      </c>
      <c r="E99" t="s">
        <v>6932</v>
      </c>
      <c r="F99" t="s">
        <v>6932</v>
      </c>
      <c r="G99" t="s">
        <v>6932</v>
      </c>
      <c r="H99" t="s">
        <v>6932</v>
      </c>
      <c r="I99" t="s">
        <v>6932</v>
      </c>
      <c r="J99" t="s">
        <v>6932</v>
      </c>
      <c r="K99" t="s">
        <v>6932</v>
      </c>
      <c r="L99" t="s">
        <v>6932</v>
      </c>
      <c r="M99" t="s">
        <v>6932</v>
      </c>
      <c r="N99" t="s">
        <v>6932</v>
      </c>
      <c r="O99" t="s">
        <v>6932</v>
      </c>
      <c r="P99" t="s">
        <v>6932</v>
      </c>
      <c r="Q99" t="s">
        <v>6932</v>
      </c>
      <c r="R99" t="s">
        <v>6932</v>
      </c>
      <c r="S99" t="s">
        <v>6932</v>
      </c>
      <c r="T99" t="s">
        <v>6932</v>
      </c>
      <c r="U99" t="s">
        <v>6932</v>
      </c>
      <c r="V99" t="s">
        <v>6931</v>
      </c>
      <c r="W99" t="s">
        <v>6931</v>
      </c>
      <c r="X99" t="s">
        <v>6931</v>
      </c>
      <c r="Y99" t="s">
        <v>6931</v>
      </c>
      <c r="Z99" t="s">
        <v>6931</v>
      </c>
      <c r="AA99" t="s">
        <v>6931</v>
      </c>
      <c r="AB99" t="s">
        <v>6931</v>
      </c>
      <c r="AC99" t="s">
        <v>6931</v>
      </c>
      <c r="AD99" t="s">
        <v>6931</v>
      </c>
      <c r="AE99" t="s">
        <v>6931</v>
      </c>
      <c r="AF99" t="s">
        <v>6931</v>
      </c>
      <c r="AG99" t="s">
        <v>6931</v>
      </c>
      <c r="AH99" t="s">
        <v>6931</v>
      </c>
      <c r="AI99" t="s">
        <v>6931</v>
      </c>
    </row>
    <row r="100" spans="1:35">
      <c r="A100" t="s">
        <v>106</v>
      </c>
      <c r="B100" t="s">
        <v>6934</v>
      </c>
      <c r="C100" t="s">
        <v>6932</v>
      </c>
      <c r="D100" t="s">
        <v>6932</v>
      </c>
      <c r="E100" t="s">
        <v>6932</v>
      </c>
      <c r="F100" t="s">
        <v>6931</v>
      </c>
      <c r="G100" t="s">
        <v>6931</v>
      </c>
      <c r="H100" t="s">
        <v>6931</v>
      </c>
      <c r="I100" t="s">
        <v>6931</v>
      </c>
      <c r="J100" t="s">
        <v>6932</v>
      </c>
      <c r="K100" t="s">
        <v>6932</v>
      </c>
      <c r="L100" t="s">
        <v>6932</v>
      </c>
      <c r="M100" t="s">
        <v>6932</v>
      </c>
      <c r="N100" t="s">
        <v>6932</v>
      </c>
      <c r="O100" t="s">
        <v>6932</v>
      </c>
      <c r="P100" t="s">
        <v>6932</v>
      </c>
      <c r="Q100" t="s">
        <v>6932</v>
      </c>
      <c r="R100" t="s">
        <v>6932</v>
      </c>
      <c r="S100" t="s">
        <v>6932</v>
      </c>
      <c r="T100" t="s">
        <v>6932</v>
      </c>
      <c r="U100" t="s">
        <v>6932</v>
      </c>
      <c r="V100" t="s">
        <v>6931</v>
      </c>
      <c r="W100" t="s">
        <v>6931</v>
      </c>
      <c r="X100" t="s">
        <v>6931</v>
      </c>
      <c r="Y100" t="s">
        <v>6931</v>
      </c>
      <c r="Z100" t="s">
        <v>6931</v>
      </c>
      <c r="AA100" t="s">
        <v>6931</v>
      </c>
      <c r="AB100" t="s">
        <v>6931</v>
      </c>
      <c r="AC100" t="s">
        <v>6931</v>
      </c>
      <c r="AD100" t="s">
        <v>6931</v>
      </c>
      <c r="AE100" t="s">
        <v>6931</v>
      </c>
      <c r="AF100" t="s">
        <v>6931</v>
      </c>
      <c r="AG100" t="s">
        <v>6931</v>
      </c>
      <c r="AH100" t="s">
        <v>6931</v>
      </c>
      <c r="AI100" t="s">
        <v>6931</v>
      </c>
    </row>
    <row r="101" spans="1:35">
      <c r="A101" t="s">
        <v>109</v>
      </c>
      <c r="B101" t="s">
        <v>6930</v>
      </c>
      <c r="C101" t="s">
        <v>6932</v>
      </c>
      <c r="D101" t="s">
        <v>6931</v>
      </c>
      <c r="E101" t="s">
        <v>6931</v>
      </c>
      <c r="F101" t="s">
        <v>6931</v>
      </c>
      <c r="G101" t="s">
        <v>6931</v>
      </c>
      <c r="H101" t="s">
        <v>6931</v>
      </c>
      <c r="I101" t="s">
        <v>6931</v>
      </c>
      <c r="J101" t="s">
        <v>6931</v>
      </c>
      <c r="K101" t="s">
        <v>6931</v>
      </c>
      <c r="L101" t="s">
        <v>6931</v>
      </c>
      <c r="M101" t="s">
        <v>6931</v>
      </c>
      <c r="N101" t="s">
        <v>6931</v>
      </c>
      <c r="O101" t="s">
        <v>6931</v>
      </c>
      <c r="P101" t="s">
        <v>6931</v>
      </c>
      <c r="Q101" t="s">
        <v>6931</v>
      </c>
      <c r="R101" t="s">
        <v>6931</v>
      </c>
      <c r="S101" t="s">
        <v>6931</v>
      </c>
      <c r="T101" t="s">
        <v>6931</v>
      </c>
      <c r="U101" t="s">
        <v>6931</v>
      </c>
      <c r="V101" t="s">
        <v>6931</v>
      </c>
      <c r="W101" t="s">
        <v>6931</v>
      </c>
      <c r="X101" t="s">
        <v>6931</v>
      </c>
      <c r="Y101" t="s">
        <v>6931</v>
      </c>
      <c r="Z101" t="s">
        <v>6931</v>
      </c>
      <c r="AA101" t="s">
        <v>6931</v>
      </c>
      <c r="AB101" t="s">
        <v>6931</v>
      </c>
      <c r="AC101" t="s">
        <v>6931</v>
      </c>
      <c r="AD101" t="s">
        <v>6931</v>
      </c>
      <c r="AE101" t="s">
        <v>6931</v>
      </c>
      <c r="AF101" t="s">
        <v>6931</v>
      </c>
      <c r="AG101" t="s">
        <v>6931</v>
      </c>
      <c r="AH101" t="s">
        <v>6931</v>
      </c>
      <c r="AI101" t="s">
        <v>6931</v>
      </c>
    </row>
    <row r="102" spans="1:35">
      <c r="A102" t="s">
        <v>109</v>
      </c>
      <c r="B102" t="s">
        <v>6933</v>
      </c>
      <c r="C102" t="s">
        <v>6932</v>
      </c>
      <c r="D102" t="s">
        <v>6932</v>
      </c>
      <c r="E102" t="s">
        <v>6932</v>
      </c>
      <c r="F102" t="s">
        <v>6931</v>
      </c>
      <c r="G102" t="s">
        <v>6931</v>
      </c>
      <c r="H102" t="s">
        <v>6931</v>
      </c>
      <c r="I102" t="s">
        <v>6931</v>
      </c>
      <c r="J102" t="s">
        <v>6931</v>
      </c>
      <c r="K102" t="s">
        <v>6931</v>
      </c>
      <c r="L102" t="s">
        <v>6931</v>
      </c>
      <c r="M102" t="s">
        <v>6931</v>
      </c>
      <c r="N102" t="s">
        <v>6931</v>
      </c>
      <c r="O102" t="s">
        <v>6931</v>
      </c>
      <c r="P102" t="s">
        <v>6931</v>
      </c>
      <c r="Q102" t="s">
        <v>6931</v>
      </c>
      <c r="R102" t="s">
        <v>6931</v>
      </c>
      <c r="S102" t="s">
        <v>6931</v>
      </c>
      <c r="T102" t="s">
        <v>6931</v>
      </c>
      <c r="U102" t="s">
        <v>6931</v>
      </c>
      <c r="V102" t="s">
        <v>6931</v>
      </c>
      <c r="W102" t="s">
        <v>6931</v>
      </c>
      <c r="X102" t="s">
        <v>6931</v>
      </c>
      <c r="Y102" t="s">
        <v>6931</v>
      </c>
      <c r="Z102" t="s">
        <v>6931</v>
      </c>
      <c r="AA102" t="s">
        <v>6931</v>
      </c>
      <c r="AB102" t="s">
        <v>6931</v>
      </c>
      <c r="AC102" t="s">
        <v>6931</v>
      </c>
      <c r="AD102" t="s">
        <v>6931</v>
      </c>
      <c r="AE102" t="s">
        <v>6931</v>
      </c>
      <c r="AF102" t="s">
        <v>6931</v>
      </c>
      <c r="AG102" t="s">
        <v>6931</v>
      </c>
      <c r="AH102" t="s">
        <v>6931</v>
      </c>
      <c r="AI102" t="s">
        <v>6931</v>
      </c>
    </row>
    <row r="103" spans="1:35">
      <c r="A103" t="s">
        <v>109</v>
      </c>
      <c r="B103" t="s">
        <v>6934</v>
      </c>
      <c r="C103" t="s">
        <v>6931</v>
      </c>
      <c r="D103" t="s">
        <v>6931</v>
      </c>
      <c r="E103" t="s">
        <v>6931</v>
      </c>
      <c r="F103" t="s">
        <v>6931</v>
      </c>
      <c r="G103" t="s">
        <v>6931</v>
      </c>
      <c r="H103" t="s">
        <v>6931</v>
      </c>
      <c r="I103" t="s">
        <v>6931</v>
      </c>
      <c r="J103" t="s">
        <v>6931</v>
      </c>
      <c r="K103" t="s">
        <v>6931</v>
      </c>
      <c r="L103" t="s">
        <v>6931</v>
      </c>
      <c r="M103" t="s">
        <v>6931</v>
      </c>
      <c r="N103" t="s">
        <v>6931</v>
      </c>
      <c r="O103" t="s">
        <v>6931</v>
      </c>
      <c r="P103" t="s">
        <v>6931</v>
      </c>
      <c r="Q103" t="s">
        <v>6931</v>
      </c>
      <c r="R103" t="s">
        <v>6931</v>
      </c>
      <c r="S103" t="s">
        <v>6931</v>
      </c>
      <c r="T103" t="s">
        <v>6931</v>
      </c>
      <c r="U103" t="s">
        <v>6931</v>
      </c>
      <c r="V103" t="s">
        <v>6931</v>
      </c>
      <c r="W103" t="s">
        <v>6931</v>
      </c>
      <c r="X103" t="s">
        <v>6931</v>
      </c>
      <c r="Y103" t="s">
        <v>6931</v>
      </c>
      <c r="Z103" t="s">
        <v>6931</v>
      </c>
      <c r="AA103" t="s">
        <v>6931</v>
      </c>
      <c r="AB103" t="s">
        <v>6931</v>
      </c>
      <c r="AC103" t="s">
        <v>6931</v>
      </c>
      <c r="AD103" t="s">
        <v>6931</v>
      </c>
      <c r="AE103" t="s">
        <v>6931</v>
      </c>
      <c r="AF103" t="s">
        <v>6931</v>
      </c>
      <c r="AG103" t="s">
        <v>6931</v>
      </c>
      <c r="AH103" t="s">
        <v>6931</v>
      </c>
      <c r="AI103" t="s">
        <v>6931</v>
      </c>
    </row>
    <row r="104" spans="1:35">
      <c r="A104" t="s">
        <v>112</v>
      </c>
      <c r="B104" t="s">
        <v>6930</v>
      </c>
      <c r="C104" t="s">
        <v>6931</v>
      </c>
      <c r="D104" t="s">
        <v>6931</v>
      </c>
      <c r="E104" t="s">
        <v>6931</v>
      </c>
      <c r="F104" t="s">
        <v>6931</v>
      </c>
      <c r="G104" t="s">
        <v>6931</v>
      </c>
      <c r="H104" t="s">
        <v>6931</v>
      </c>
      <c r="I104" t="s">
        <v>6931</v>
      </c>
      <c r="J104" t="s">
        <v>6931</v>
      </c>
      <c r="K104" t="s">
        <v>6931</v>
      </c>
      <c r="L104" t="s">
        <v>6931</v>
      </c>
      <c r="M104" t="s">
        <v>6931</v>
      </c>
      <c r="N104" t="s">
        <v>6931</v>
      </c>
      <c r="O104" t="s">
        <v>6931</v>
      </c>
      <c r="P104" t="s">
        <v>6931</v>
      </c>
      <c r="Q104" t="s">
        <v>6931</v>
      </c>
      <c r="R104" t="s">
        <v>6932</v>
      </c>
      <c r="S104" t="s">
        <v>6932</v>
      </c>
      <c r="T104" t="s">
        <v>6932</v>
      </c>
      <c r="U104" t="s">
        <v>6932</v>
      </c>
      <c r="V104" t="s">
        <v>6931</v>
      </c>
      <c r="W104" t="s">
        <v>6931</v>
      </c>
      <c r="X104" t="s">
        <v>6931</v>
      </c>
      <c r="Y104" t="s">
        <v>6931</v>
      </c>
      <c r="Z104" t="s">
        <v>6931</v>
      </c>
      <c r="AA104" t="s">
        <v>6931</v>
      </c>
      <c r="AB104" t="s">
        <v>6931</v>
      </c>
      <c r="AC104" t="s">
        <v>6931</v>
      </c>
      <c r="AD104" t="s">
        <v>6931</v>
      </c>
      <c r="AE104" t="s">
        <v>6931</v>
      </c>
      <c r="AF104" t="s">
        <v>6931</v>
      </c>
      <c r="AG104" t="s">
        <v>6931</v>
      </c>
      <c r="AH104" t="s">
        <v>6931</v>
      </c>
      <c r="AI104" t="s">
        <v>6931</v>
      </c>
    </row>
    <row r="105" spans="1:35">
      <c r="A105" t="s">
        <v>112</v>
      </c>
      <c r="B105" t="s">
        <v>6933</v>
      </c>
      <c r="C105" t="s">
        <v>6931</v>
      </c>
      <c r="D105" t="s">
        <v>6931</v>
      </c>
      <c r="E105" t="s">
        <v>6931</v>
      </c>
      <c r="F105" t="s">
        <v>6931</v>
      </c>
      <c r="G105" t="s">
        <v>6931</v>
      </c>
      <c r="H105" t="s">
        <v>6931</v>
      </c>
      <c r="I105" t="s">
        <v>6931</v>
      </c>
      <c r="J105" t="s">
        <v>6931</v>
      </c>
      <c r="K105" t="s">
        <v>6931</v>
      </c>
      <c r="L105" t="s">
        <v>6931</v>
      </c>
      <c r="M105" t="s">
        <v>6931</v>
      </c>
      <c r="N105" t="s">
        <v>6931</v>
      </c>
      <c r="O105" t="s">
        <v>6931</v>
      </c>
      <c r="P105" t="s">
        <v>6931</v>
      </c>
      <c r="Q105" t="s">
        <v>6931</v>
      </c>
      <c r="R105" t="s">
        <v>6931</v>
      </c>
      <c r="S105" t="s">
        <v>6931</v>
      </c>
      <c r="T105" t="s">
        <v>6931</v>
      </c>
      <c r="U105" t="s">
        <v>6931</v>
      </c>
      <c r="V105" t="s">
        <v>6931</v>
      </c>
      <c r="W105" t="s">
        <v>6931</v>
      </c>
      <c r="X105" t="s">
        <v>6931</v>
      </c>
      <c r="Y105" t="s">
        <v>6931</v>
      </c>
      <c r="Z105" t="s">
        <v>6931</v>
      </c>
      <c r="AA105" t="s">
        <v>6931</v>
      </c>
      <c r="AB105" t="s">
        <v>6931</v>
      </c>
      <c r="AC105" t="s">
        <v>6931</v>
      </c>
      <c r="AD105" t="s">
        <v>6931</v>
      </c>
      <c r="AE105" t="s">
        <v>6931</v>
      </c>
      <c r="AF105" t="s">
        <v>6931</v>
      </c>
      <c r="AG105" t="s">
        <v>6931</v>
      </c>
      <c r="AH105" t="s">
        <v>6931</v>
      </c>
      <c r="AI105" t="s">
        <v>6931</v>
      </c>
    </row>
    <row r="106" spans="1:35">
      <c r="A106" t="s">
        <v>112</v>
      </c>
      <c r="B106" t="s">
        <v>6934</v>
      </c>
      <c r="C106" t="s">
        <v>6932</v>
      </c>
      <c r="D106" t="s">
        <v>6932</v>
      </c>
      <c r="E106" t="s">
        <v>6932</v>
      </c>
      <c r="F106" t="s">
        <v>6931</v>
      </c>
      <c r="G106" t="s">
        <v>6931</v>
      </c>
      <c r="H106" t="s">
        <v>6931</v>
      </c>
      <c r="I106" t="s">
        <v>6931</v>
      </c>
      <c r="J106" t="s">
        <v>6931</v>
      </c>
      <c r="K106" t="s">
        <v>6931</v>
      </c>
      <c r="L106" t="s">
        <v>6931</v>
      </c>
      <c r="M106" t="s">
        <v>6931</v>
      </c>
      <c r="N106" t="s">
        <v>6931</v>
      </c>
      <c r="O106" t="s">
        <v>6931</v>
      </c>
      <c r="P106" t="s">
        <v>6931</v>
      </c>
      <c r="Q106" t="s">
        <v>6931</v>
      </c>
      <c r="R106" t="s">
        <v>6931</v>
      </c>
      <c r="S106" t="s">
        <v>6931</v>
      </c>
      <c r="T106" t="s">
        <v>6932</v>
      </c>
      <c r="U106" t="s">
        <v>6932</v>
      </c>
      <c r="V106" t="s">
        <v>6931</v>
      </c>
      <c r="W106" t="s">
        <v>6931</v>
      </c>
      <c r="X106" t="s">
        <v>6931</v>
      </c>
      <c r="Y106" t="s">
        <v>6931</v>
      </c>
      <c r="Z106" t="s">
        <v>6931</v>
      </c>
      <c r="AA106" t="s">
        <v>6931</v>
      </c>
      <c r="AB106" t="s">
        <v>6931</v>
      </c>
      <c r="AC106" t="s">
        <v>6931</v>
      </c>
      <c r="AD106" t="s">
        <v>6931</v>
      </c>
      <c r="AE106" t="s">
        <v>6931</v>
      </c>
      <c r="AF106" t="s">
        <v>6931</v>
      </c>
      <c r="AG106" t="s">
        <v>6931</v>
      </c>
      <c r="AH106" t="s">
        <v>6931</v>
      </c>
      <c r="AI106" t="s">
        <v>6931</v>
      </c>
    </row>
    <row r="107" spans="1:35">
      <c r="A107" t="s">
        <v>113</v>
      </c>
      <c r="B107" t="s">
        <v>6930</v>
      </c>
      <c r="C107" t="s">
        <v>6932</v>
      </c>
      <c r="D107" t="s">
        <v>6932</v>
      </c>
      <c r="E107" t="s">
        <v>6932</v>
      </c>
      <c r="F107" t="s">
        <v>6931</v>
      </c>
      <c r="G107" t="s">
        <v>6931</v>
      </c>
      <c r="H107" t="s">
        <v>6931</v>
      </c>
      <c r="I107" t="s">
        <v>6931</v>
      </c>
      <c r="J107" t="s">
        <v>6931</v>
      </c>
      <c r="K107" t="s">
        <v>6931</v>
      </c>
      <c r="L107" t="s">
        <v>6931</v>
      </c>
      <c r="M107" t="s">
        <v>6931</v>
      </c>
      <c r="N107" t="s">
        <v>6932</v>
      </c>
      <c r="O107" t="s">
        <v>6932</v>
      </c>
      <c r="P107" t="s">
        <v>6932</v>
      </c>
      <c r="Q107" t="s">
        <v>6932</v>
      </c>
      <c r="R107" t="s">
        <v>6932</v>
      </c>
      <c r="S107" t="s">
        <v>6932</v>
      </c>
      <c r="T107" t="s">
        <v>6932</v>
      </c>
      <c r="U107" t="s">
        <v>6932</v>
      </c>
      <c r="V107" t="s">
        <v>6931</v>
      </c>
      <c r="W107" t="s">
        <v>6931</v>
      </c>
      <c r="X107" t="s">
        <v>6931</v>
      </c>
      <c r="Y107" t="s">
        <v>6931</v>
      </c>
      <c r="Z107" t="s">
        <v>6931</v>
      </c>
      <c r="AA107" t="s">
        <v>6931</v>
      </c>
      <c r="AB107" t="s">
        <v>6931</v>
      </c>
      <c r="AC107" t="s">
        <v>6931</v>
      </c>
      <c r="AD107" t="s">
        <v>6931</v>
      </c>
      <c r="AE107" t="s">
        <v>6931</v>
      </c>
      <c r="AF107" t="s">
        <v>6931</v>
      </c>
      <c r="AG107" t="s">
        <v>6931</v>
      </c>
      <c r="AH107" t="s">
        <v>6931</v>
      </c>
      <c r="AI107" t="s">
        <v>6931</v>
      </c>
    </row>
    <row r="108" spans="1:35">
      <c r="A108" t="s">
        <v>113</v>
      </c>
      <c r="B108" t="s">
        <v>6933</v>
      </c>
      <c r="C108" t="s">
        <v>6932</v>
      </c>
      <c r="D108" t="s">
        <v>6932</v>
      </c>
      <c r="E108" t="s">
        <v>6932</v>
      </c>
      <c r="F108" t="s">
        <v>6932</v>
      </c>
      <c r="G108" t="s">
        <v>6932</v>
      </c>
      <c r="H108" t="s">
        <v>6932</v>
      </c>
      <c r="I108" t="s">
        <v>6932</v>
      </c>
      <c r="J108" t="s">
        <v>6932</v>
      </c>
      <c r="K108" t="s">
        <v>6932</v>
      </c>
      <c r="L108" t="s">
        <v>6932</v>
      </c>
      <c r="M108" t="s">
        <v>6932</v>
      </c>
      <c r="N108" t="s">
        <v>6932</v>
      </c>
      <c r="O108" t="s">
        <v>6932</v>
      </c>
      <c r="P108" t="s">
        <v>6932</v>
      </c>
      <c r="Q108" t="s">
        <v>6932</v>
      </c>
      <c r="R108" t="s">
        <v>6938</v>
      </c>
      <c r="S108" t="s">
        <v>6938</v>
      </c>
      <c r="T108" t="s">
        <v>6931</v>
      </c>
      <c r="U108" t="s">
        <v>6931</v>
      </c>
      <c r="V108" t="s">
        <v>6931</v>
      </c>
      <c r="W108" t="s">
        <v>6931</v>
      </c>
      <c r="X108" t="s">
        <v>6931</v>
      </c>
      <c r="Y108" t="s">
        <v>6931</v>
      </c>
      <c r="Z108" t="s">
        <v>6931</v>
      </c>
      <c r="AA108" t="s">
        <v>6931</v>
      </c>
      <c r="AB108" t="s">
        <v>6931</v>
      </c>
      <c r="AC108" t="s">
        <v>6931</v>
      </c>
      <c r="AD108" t="s">
        <v>6931</v>
      </c>
      <c r="AE108" t="s">
        <v>6931</v>
      </c>
      <c r="AF108" t="s">
        <v>6931</v>
      </c>
      <c r="AG108" t="s">
        <v>6931</v>
      </c>
      <c r="AH108" t="s">
        <v>6931</v>
      </c>
      <c r="AI108" t="s">
        <v>6931</v>
      </c>
    </row>
    <row r="109" spans="1:35">
      <c r="A109" t="s">
        <v>113</v>
      </c>
      <c r="B109" t="s">
        <v>6934</v>
      </c>
      <c r="C109" t="s">
        <v>6932</v>
      </c>
      <c r="D109" t="s">
        <v>6932</v>
      </c>
      <c r="E109" t="s">
        <v>6932</v>
      </c>
      <c r="F109" t="s">
        <v>6932</v>
      </c>
      <c r="G109" t="s">
        <v>6932</v>
      </c>
      <c r="H109" t="s">
        <v>6932</v>
      </c>
      <c r="I109" t="s">
        <v>6932</v>
      </c>
      <c r="J109" t="s">
        <v>6932</v>
      </c>
      <c r="K109" t="s">
        <v>6932</v>
      </c>
      <c r="L109" t="s">
        <v>6932</v>
      </c>
      <c r="M109" t="s">
        <v>6932</v>
      </c>
      <c r="N109" t="s">
        <v>6932</v>
      </c>
      <c r="O109" t="s">
        <v>6932</v>
      </c>
      <c r="P109" t="s">
        <v>6931</v>
      </c>
      <c r="Q109" t="s">
        <v>6931</v>
      </c>
      <c r="R109" t="s">
        <v>6931</v>
      </c>
      <c r="S109" t="s">
        <v>6931</v>
      </c>
      <c r="T109" t="s">
        <v>6931</v>
      </c>
      <c r="U109" t="s">
        <v>6931</v>
      </c>
      <c r="V109" t="s">
        <v>6931</v>
      </c>
      <c r="W109" t="s">
        <v>6931</v>
      </c>
      <c r="X109" t="s">
        <v>6931</v>
      </c>
      <c r="Y109" t="s">
        <v>6931</v>
      </c>
      <c r="Z109" t="s">
        <v>6931</v>
      </c>
      <c r="AA109" t="s">
        <v>6931</v>
      </c>
      <c r="AB109" t="s">
        <v>6931</v>
      </c>
      <c r="AC109" t="s">
        <v>6931</v>
      </c>
      <c r="AD109" t="s">
        <v>6931</v>
      </c>
      <c r="AE109" t="s">
        <v>6931</v>
      </c>
      <c r="AF109" t="s">
        <v>6931</v>
      </c>
      <c r="AG109" t="s">
        <v>6931</v>
      </c>
      <c r="AH109" t="s">
        <v>6931</v>
      </c>
      <c r="AI109" t="s">
        <v>6931</v>
      </c>
    </row>
    <row r="110" spans="1:35">
      <c r="A110" t="s">
        <v>114</v>
      </c>
      <c r="B110" t="s">
        <v>6930</v>
      </c>
      <c r="C110" t="s">
        <v>6932</v>
      </c>
      <c r="D110" t="s">
        <v>6932</v>
      </c>
      <c r="E110" t="s">
        <v>6932</v>
      </c>
      <c r="F110" t="s">
        <v>6932</v>
      </c>
      <c r="G110" t="s">
        <v>6932</v>
      </c>
      <c r="H110" t="s">
        <v>6932</v>
      </c>
      <c r="I110" t="s">
        <v>6932</v>
      </c>
      <c r="J110" t="s">
        <v>6932</v>
      </c>
      <c r="K110" t="s">
        <v>6932</v>
      </c>
      <c r="L110" t="s">
        <v>6932</v>
      </c>
      <c r="M110" t="s">
        <v>6932</v>
      </c>
      <c r="N110" t="s">
        <v>6932</v>
      </c>
      <c r="O110" t="s">
        <v>6932</v>
      </c>
      <c r="P110" t="s">
        <v>6932</v>
      </c>
      <c r="Q110" t="s">
        <v>6932</v>
      </c>
      <c r="R110" t="s">
        <v>6932</v>
      </c>
      <c r="S110" t="s">
        <v>6932</v>
      </c>
      <c r="T110" t="s">
        <v>6932</v>
      </c>
      <c r="U110" t="s">
        <v>6932</v>
      </c>
      <c r="V110" t="s">
        <v>6932</v>
      </c>
      <c r="W110" t="s">
        <v>6932</v>
      </c>
      <c r="X110" t="s">
        <v>6932</v>
      </c>
      <c r="Y110" t="s">
        <v>6932</v>
      </c>
      <c r="Z110" t="s">
        <v>6932</v>
      </c>
      <c r="AA110" t="s">
        <v>6932</v>
      </c>
      <c r="AB110" t="s">
        <v>6932</v>
      </c>
      <c r="AC110" t="s">
        <v>6932</v>
      </c>
      <c r="AD110" t="s">
        <v>6932</v>
      </c>
      <c r="AE110" t="s">
        <v>6932</v>
      </c>
      <c r="AF110" t="s">
        <v>6932</v>
      </c>
      <c r="AG110" t="s">
        <v>6932</v>
      </c>
      <c r="AH110" t="s">
        <v>6932</v>
      </c>
      <c r="AI110" t="s">
        <v>6932</v>
      </c>
    </row>
    <row r="111" spans="1:35">
      <c r="A111" t="s">
        <v>114</v>
      </c>
      <c r="B111" t="s">
        <v>6933</v>
      </c>
      <c r="C111" t="s">
        <v>6932</v>
      </c>
      <c r="D111" t="s">
        <v>6932</v>
      </c>
      <c r="E111" t="s">
        <v>6932</v>
      </c>
      <c r="F111" t="s">
        <v>6931</v>
      </c>
      <c r="G111" t="s">
        <v>6931</v>
      </c>
      <c r="H111" t="s">
        <v>6931</v>
      </c>
      <c r="I111" t="s">
        <v>6931</v>
      </c>
      <c r="J111" t="s">
        <v>6931</v>
      </c>
      <c r="K111" t="s">
        <v>6931</v>
      </c>
      <c r="L111" t="s">
        <v>6931</v>
      </c>
      <c r="M111" t="s">
        <v>6931</v>
      </c>
      <c r="N111" t="s">
        <v>6938</v>
      </c>
      <c r="O111" t="s">
        <v>6938</v>
      </c>
      <c r="P111" t="s">
        <v>6932</v>
      </c>
      <c r="Q111" t="s">
        <v>6932</v>
      </c>
      <c r="R111" t="s">
        <v>6932</v>
      </c>
      <c r="S111" t="s">
        <v>6932</v>
      </c>
      <c r="T111" t="s">
        <v>6932</v>
      </c>
      <c r="U111" t="s">
        <v>6932</v>
      </c>
      <c r="V111" t="s">
        <v>6932</v>
      </c>
      <c r="W111" t="s">
        <v>6932</v>
      </c>
      <c r="X111" t="s">
        <v>6932</v>
      </c>
      <c r="Y111" t="s">
        <v>6932</v>
      </c>
      <c r="Z111" t="s">
        <v>6932</v>
      </c>
      <c r="AA111" t="s">
        <v>6932</v>
      </c>
      <c r="AB111" t="s">
        <v>6932</v>
      </c>
      <c r="AC111" t="s">
        <v>6932</v>
      </c>
      <c r="AD111" t="s">
        <v>6932</v>
      </c>
      <c r="AE111" t="s">
        <v>6932</v>
      </c>
      <c r="AF111" t="s">
        <v>6932</v>
      </c>
      <c r="AG111" t="s">
        <v>6932</v>
      </c>
      <c r="AH111" t="s">
        <v>6932</v>
      </c>
      <c r="AI111" t="s">
        <v>6932</v>
      </c>
    </row>
    <row r="112" spans="1:35">
      <c r="A112" t="s">
        <v>114</v>
      </c>
      <c r="B112" t="s">
        <v>6934</v>
      </c>
      <c r="C112" t="s">
        <v>6931</v>
      </c>
      <c r="D112" t="s">
        <v>6931</v>
      </c>
      <c r="E112" t="s">
        <v>6931</v>
      </c>
      <c r="F112" t="s">
        <v>6931</v>
      </c>
      <c r="G112" t="s">
        <v>6931</v>
      </c>
      <c r="H112" t="s">
        <v>6931</v>
      </c>
      <c r="I112" t="s">
        <v>6931</v>
      </c>
      <c r="J112" t="s">
        <v>6931</v>
      </c>
      <c r="K112" t="s">
        <v>6931</v>
      </c>
      <c r="L112" t="s">
        <v>6931</v>
      </c>
      <c r="M112" t="s">
        <v>6931</v>
      </c>
      <c r="N112" t="s">
        <v>6931</v>
      </c>
      <c r="O112" t="s">
        <v>6931</v>
      </c>
      <c r="P112" t="s">
        <v>6931</v>
      </c>
      <c r="Q112" t="s">
        <v>6931</v>
      </c>
      <c r="R112" t="s">
        <v>6932</v>
      </c>
      <c r="S112" t="s">
        <v>6932</v>
      </c>
      <c r="T112" t="s">
        <v>6932</v>
      </c>
      <c r="U112" t="s">
        <v>6932</v>
      </c>
      <c r="V112" t="s">
        <v>6938</v>
      </c>
      <c r="W112" t="s">
        <v>6938</v>
      </c>
      <c r="X112" t="s">
        <v>6932</v>
      </c>
      <c r="Y112" t="s">
        <v>6932</v>
      </c>
      <c r="Z112" t="s">
        <v>6932</v>
      </c>
      <c r="AA112" t="s">
        <v>6932</v>
      </c>
      <c r="AB112" t="s">
        <v>6932</v>
      </c>
      <c r="AC112" t="s">
        <v>6932</v>
      </c>
      <c r="AD112" t="s">
        <v>6932</v>
      </c>
      <c r="AE112" t="s">
        <v>6932</v>
      </c>
      <c r="AF112" t="s">
        <v>6932</v>
      </c>
      <c r="AG112" t="s">
        <v>6932</v>
      </c>
      <c r="AH112" t="s">
        <v>6932</v>
      </c>
      <c r="AI112" t="s">
        <v>6932</v>
      </c>
    </row>
    <row r="113" spans="1:35">
      <c r="A113" t="s">
        <v>115</v>
      </c>
      <c r="B113" t="s">
        <v>6930</v>
      </c>
      <c r="C113" t="s">
        <v>6932</v>
      </c>
      <c r="D113" t="s">
        <v>6932</v>
      </c>
      <c r="E113" t="s">
        <v>6932</v>
      </c>
      <c r="F113" t="s">
        <v>6931</v>
      </c>
      <c r="G113" t="s">
        <v>6931</v>
      </c>
      <c r="H113" t="s">
        <v>6931</v>
      </c>
      <c r="I113" t="s">
        <v>6931</v>
      </c>
      <c r="J113" t="s">
        <v>6931</v>
      </c>
      <c r="K113" t="s">
        <v>6931</v>
      </c>
      <c r="L113" t="s">
        <v>6931</v>
      </c>
      <c r="M113" t="s">
        <v>6931</v>
      </c>
      <c r="N113" t="s">
        <v>6932</v>
      </c>
      <c r="O113" t="s">
        <v>6932</v>
      </c>
      <c r="P113" t="s">
        <v>6932</v>
      </c>
      <c r="Q113" t="s">
        <v>6932</v>
      </c>
      <c r="R113" t="s">
        <v>6932</v>
      </c>
      <c r="S113" t="s">
        <v>6932</v>
      </c>
      <c r="T113" t="s">
        <v>6932</v>
      </c>
      <c r="U113" t="s">
        <v>6932</v>
      </c>
      <c r="V113" t="s">
        <v>6931</v>
      </c>
      <c r="W113" t="s">
        <v>6931</v>
      </c>
      <c r="X113" t="s">
        <v>6931</v>
      </c>
      <c r="Y113" t="s">
        <v>6931</v>
      </c>
      <c r="Z113" t="s">
        <v>6932</v>
      </c>
      <c r="AA113" t="s">
        <v>6932</v>
      </c>
      <c r="AB113" t="s">
        <v>6932</v>
      </c>
      <c r="AC113" t="s">
        <v>6932</v>
      </c>
      <c r="AD113" t="s">
        <v>6932</v>
      </c>
      <c r="AE113" t="s">
        <v>6932</v>
      </c>
      <c r="AF113" t="s">
        <v>6932</v>
      </c>
      <c r="AG113" t="s">
        <v>6932</v>
      </c>
      <c r="AH113" t="s">
        <v>6932</v>
      </c>
      <c r="AI113" t="s">
        <v>6932</v>
      </c>
    </row>
    <row r="114" spans="1:35">
      <c r="A114" t="s">
        <v>115</v>
      </c>
      <c r="B114" t="s">
        <v>6933</v>
      </c>
      <c r="C114" t="s">
        <v>6931</v>
      </c>
      <c r="D114" t="s">
        <v>6932</v>
      </c>
      <c r="E114" t="s">
        <v>6931</v>
      </c>
      <c r="F114" t="s">
        <v>6931</v>
      </c>
      <c r="G114" t="s">
        <v>6931</v>
      </c>
      <c r="H114" t="s">
        <v>6931</v>
      </c>
      <c r="I114" t="s">
        <v>6931</v>
      </c>
      <c r="J114" t="s">
        <v>6931</v>
      </c>
      <c r="K114" t="s">
        <v>6931</v>
      </c>
      <c r="L114" t="s">
        <v>6931</v>
      </c>
      <c r="M114" t="s">
        <v>6931</v>
      </c>
      <c r="N114" t="s">
        <v>6931</v>
      </c>
      <c r="O114" t="s">
        <v>6931</v>
      </c>
      <c r="P114" t="s">
        <v>6931</v>
      </c>
      <c r="Q114" t="s">
        <v>6931</v>
      </c>
      <c r="R114" t="s">
        <v>6931</v>
      </c>
      <c r="S114" t="s">
        <v>6931</v>
      </c>
      <c r="T114" t="s">
        <v>6931</v>
      </c>
      <c r="U114" t="s">
        <v>6931</v>
      </c>
      <c r="V114" t="s">
        <v>6931</v>
      </c>
      <c r="W114" t="s">
        <v>6931</v>
      </c>
      <c r="X114" t="s">
        <v>6931</v>
      </c>
      <c r="Y114" t="s">
        <v>6931</v>
      </c>
      <c r="Z114" t="s">
        <v>6931</v>
      </c>
      <c r="AA114" t="s">
        <v>6931</v>
      </c>
      <c r="AB114" t="s">
        <v>6931</v>
      </c>
      <c r="AC114" t="s">
        <v>6931</v>
      </c>
      <c r="AD114" t="s">
        <v>6931</v>
      </c>
      <c r="AE114" t="s">
        <v>6931</v>
      </c>
      <c r="AF114" t="s">
        <v>6931</v>
      </c>
      <c r="AG114" t="s">
        <v>6931</v>
      </c>
      <c r="AH114" t="s">
        <v>6931</v>
      </c>
      <c r="AI114" t="s">
        <v>6931</v>
      </c>
    </row>
    <row r="115" spans="1:35">
      <c r="A115" t="s">
        <v>115</v>
      </c>
      <c r="B115" t="s">
        <v>6934</v>
      </c>
      <c r="C115" t="s">
        <v>6932</v>
      </c>
      <c r="D115" t="s">
        <v>6932</v>
      </c>
      <c r="E115" t="s">
        <v>6932</v>
      </c>
      <c r="F115" t="s">
        <v>6931</v>
      </c>
      <c r="G115" t="s">
        <v>6931</v>
      </c>
      <c r="H115" t="s">
        <v>6931</v>
      </c>
      <c r="I115" t="s">
        <v>6931</v>
      </c>
      <c r="J115" t="s">
        <v>6931</v>
      </c>
      <c r="K115" t="s">
        <v>6931</v>
      </c>
      <c r="L115" t="s">
        <v>6931</v>
      </c>
      <c r="M115" t="s">
        <v>6931</v>
      </c>
      <c r="N115" t="s">
        <v>6931</v>
      </c>
      <c r="O115" t="s">
        <v>6931</v>
      </c>
      <c r="P115" t="s">
        <v>6931</v>
      </c>
      <c r="Q115" t="s">
        <v>6931</v>
      </c>
      <c r="R115" t="s">
        <v>6932</v>
      </c>
      <c r="S115" t="s">
        <v>6932</v>
      </c>
      <c r="T115" t="s">
        <v>6932</v>
      </c>
      <c r="U115" t="s">
        <v>6932</v>
      </c>
      <c r="V115" t="s">
        <v>6931</v>
      </c>
      <c r="W115" t="s">
        <v>6931</v>
      </c>
      <c r="X115" t="s">
        <v>6931</v>
      </c>
      <c r="Y115" t="s">
        <v>6931</v>
      </c>
      <c r="Z115" t="s">
        <v>6931</v>
      </c>
      <c r="AA115" t="s">
        <v>6931</v>
      </c>
      <c r="AB115" t="s">
        <v>6931</v>
      </c>
      <c r="AC115" t="s">
        <v>6931</v>
      </c>
      <c r="AD115" t="s">
        <v>6931</v>
      </c>
      <c r="AE115" t="s">
        <v>6931</v>
      </c>
      <c r="AF115" t="s">
        <v>6931</v>
      </c>
      <c r="AG115" t="s">
        <v>6931</v>
      </c>
      <c r="AH115" t="s">
        <v>6932</v>
      </c>
      <c r="AI115" t="s">
        <v>6932</v>
      </c>
    </row>
    <row r="116" spans="1:35">
      <c r="A116" t="s">
        <v>118</v>
      </c>
      <c r="B116" t="s">
        <v>6930</v>
      </c>
      <c r="C116" t="s">
        <v>6932</v>
      </c>
      <c r="D116" t="s">
        <v>6932</v>
      </c>
      <c r="E116" t="s">
        <v>6932</v>
      </c>
      <c r="F116" t="s">
        <v>6931</v>
      </c>
      <c r="G116" t="s">
        <v>6931</v>
      </c>
      <c r="H116" t="s">
        <v>6931</v>
      </c>
      <c r="I116" t="s">
        <v>6931</v>
      </c>
      <c r="J116" t="s">
        <v>6931</v>
      </c>
      <c r="K116" t="s">
        <v>6931</v>
      </c>
      <c r="L116" t="s">
        <v>6931</v>
      </c>
      <c r="M116" t="s">
        <v>6931</v>
      </c>
      <c r="N116" t="s">
        <v>6931</v>
      </c>
      <c r="O116" t="s">
        <v>6931</v>
      </c>
      <c r="P116" t="s">
        <v>6931</v>
      </c>
      <c r="Q116" t="s">
        <v>6931</v>
      </c>
      <c r="R116" t="s">
        <v>6931</v>
      </c>
      <c r="S116" t="s">
        <v>6931</v>
      </c>
      <c r="T116" t="s">
        <v>6931</v>
      </c>
      <c r="U116" t="s">
        <v>6931</v>
      </c>
      <c r="V116" t="s">
        <v>6937</v>
      </c>
      <c r="W116" t="s">
        <v>6937</v>
      </c>
      <c r="X116" t="s">
        <v>6932</v>
      </c>
      <c r="Y116" t="s">
        <v>6932</v>
      </c>
      <c r="Z116" t="s">
        <v>6932</v>
      </c>
      <c r="AA116" t="s">
        <v>6932</v>
      </c>
      <c r="AB116" t="s">
        <v>6932</v>
      </c>
      <c r="AC116" t="s">
        <v>6932</v>
      </c>
      <c r="AD116" t="s">
        <v>6932</v>
      </c>
      <c r="AE116" t="s">
        <v>6932</v>
      </c>
      <c r="AF116" t="s">
        <v>6932</v>
      </c>
      <c r="AG116" t="s">
        <v>6932</v>
      </c>
      <c r="AH116" t="s">
        <v>6932</v>
      </c>
      <c r="AI116" t="s">
        <v>6932</v>
      </c>
    </row>
    <row r="117" spans="1:35">
      <c r="A117" t="s">
        <v>118</v>
      </c>
      <c r="B117" t="s">
        <v>6933</v>
      </c>
      <c r="C117" t="s">
        <v>6932</v>
      </c>
      <c r="D117" t="s">
        <v>6932</v>
      </c>
      <c r="E117" t="s">
        <v>6932</v>
      </c>
      <c r="F117" t="s">
        <v>6932</v>
      </c>
      <c r="G117" t="s">
        <v>6932</v>
      </c>
      <c r="H117" t="s">
        <v>6932</v>
      </c>
      <c r="I117" t="s">
        <v>6932</v>
      </c>
      <c r="J117" t="s">
        <v>6932</v>
      </c>
      <c r="K117" t="s">
        <v>6932</v>
      </c>
      <c r="L117" t="s">
        <v>6932</v>
      </c>
      <c r="M117" t="s">
        <v>6932</v>
      </c>
      <c r="N117" t="s">
        <v>6932</v>
      </c>
      <c r="O117" t="s">
        <v>6932</v>
      </c>
      <c r="P117" t="s">
        <v>6932</v>
      </c>
      <c r="Q117" t="s">
        <v>6932</v>
      </c>
      <c r="R117" t="s">
        <v>6932</v>
      </c>
      <c r="S117" t="s">
        <v>6932</v>
      </c>
      <c r="T117" t="s">
        <v>6932</v>
      </c>
      <c r="U117" t="s">
        <v>6932</v>
      </c>
      <c r="V117" t="s">
        <v>6932</v>
      </c>
      <c r="W117" t="s">
        <v>6932</v>
      </c>
      <c r="X117" t="s">
        <v>6932</v>
      </c>
      <c r="Y117" t="s">
        <v>6932</v>
      </c>
      <c r="Z117" t="s">
        <v>6932</v>
      </c>
      <c r="AA117" t="s">
        <v>6932</v>
      </c>
      <c r="AB117" t="s">
        <v>6932</v>
      </c>
      <c r="AC117" t="s">
        <v>6932</v>
      </c>
      <c r="AD117" t="s">
        <v>6932</v>
      </c>
      <c r="AE117" t="s">
        <v>6932</v>
      </c>
      <c r="AF117" t="s">
        <v>6932</v>
      </c>
      <c r="AG117" t="s">
        <v>6932</v>
      </c>
      <c r="AH117" t="s">
        <v>6932</v>
      </c>
      <c r="AI117" t="s">
        <v>6932</v>
      </c>
    </row>
    <row r="118" spans="1:35">
      <c r="A118" t="s">
        <v>118</v>
      </c>
      <c r="B118" t="s">
        <v>6934</v>
      </c>
      <c r="C118" t="s">
        <v>6932</v>
      </c>
      <c r="D118" t="s">
        <v>6932</v>
      </c>
      <c r="E118" t="s">
        <v>6932</v>
      </c>
      <c r="F118" t="s">
        <v>6932</v>
      </c>
      <c r="G118" t="s">
        <v>6932</v>
      </c>
      <c r="H118" t="s">
        <v>6932</v>
      </c>
      <c r="I118" t="s">
        <v>6932</v>
      </c>
      <c r="J118" t="s">
        <v>6932</v>
      </c>
      <c r="K118" t="s">
        <v>6932</v>
      </c>
      <c r="L118" t="s">
        <v>6932</v>
      </c>
      <c r="M118" t="s">
        <v>6932</v>
      </c>
      <c r="N118" t="s">
        <v>6932</v>
      </c>
      <c r="O118" t="s">
        <v>6932</v>
      </c>
      <c r="P118" t="s">
        <v>6932</v>
      </c>
      <c r="Q118" t="s">
        <v>6932</v>
      </c>
      <c r="R118" t="s">
        <v>6932</v>
      </c>
      <c r="S118" t="s">
        <v>6932</v>
      </c>
      <c r="T118" t="s">
        <v>6932</v>
      </c>
      <c r="U118" t="s">
        <v>6932</v>
      </c>
      <c r="V118" t="s">
        <v>6932</v>
      </c>
    </row>
    <row r="119" spans="1:35">
      <c r="A119" t="s">
        <v>121</v>
      </c>
      <c r="B119" t="s">
        <v>6930</v>
      </c>
      <c r="C119" t="s">
        <v>6931</v>
      </c>
      <c r="D119" t="s">
        <v>6931</v>
      </c>
      <c r="E119" t="s">
        <v>6931</v>
      </c>
      <c r="F119" t="s">
        <v>6931</v>
      </c>
      <c r="G119" t="s">
        <v>6931</v>
      </c>
      <c r="H119" t="s">
        <v>6931</v>
      </c>
      <c r="I119" t="s">
        <v>6931</v>
      </c>
      <c r="J119" t="s">
        <v>6932</v>
      </c>
      <c r="K119" t="s">
        <v>6932</v>
      </c>
      <c r="L119" t="s">
        <v>6932</v>
      </c>
      <c r="M119" t="s">
        <v>6932</v>
      </c>
      <c r="N119" t="s">
        <v>6931</v>
      </c>
      <c r="O119" t="s">
        <v>6931</v>
      </c>
      <c r="P119" t="s">
        <v>6931</v>
      </c>
      <c r="Q119" t="s">
        <v>6931</v>
      </c>
      <c r="R119" t="s">
        <v>6931</v>
      </c>
      <c r="S119" t="s">
        <v>6931</v>
      </c>
      <c r="T119" t="s">
        <v>6931</v>
      </c>
      <c r="U119" t="s">
        <v>6931</v>
      </c>
      <c r="V119" t="s">
        <v>6931</v>
      </c>
      <c r="W119" t="s">
        <v>6931</v>
      </c>
      <c r="X119" t="s">
        <v>6931</v>
      </c>
      <c r="Y119" t="s">
        <v>6931</v>
      </c>
      <c r="Z119" t="s">
        <v>6931</v>
      </c>
      <c r="AA119" t="s">
        <v>6931</v>
      </c>
      <c r="AB119" t="s">
        <v>6931</v>
      </c>
      <c r="AC119" t="s">
        <v>6931</v>
      </c>
      <c r="AD119" t="s">
        <v>6931</v>
      </c>
      <c r="AE119" t="s">
        <v>6931</v>
      </c>
      <c r="AF119" t="s">
        <v>6931</v>
      </c>
      <c r="AG119" t="s">
        <v>6931</v>
      </c>
      <c r="AH119" t="s">
        <v>6931</v>
      </c>
      <c r="AI119" t="s">
        <v>6931</v>
      </c>
    </row>
    <row r="120" spans="1:35">
      <c r="A120" t="s">
        <v>121</v>
      </c>
      <c r="B120" t="s">
        <v>6933</v>
      </c>
      <c r="C120" t="s">
        <v>6932</v>
      </c>
      <c r="D120" t="s">
        <v>6932</v>
      </c>
      <c r="E120" t="s">
        <v>6932</v>
      </c>
      <c r="F120" t="s">
        <v>6932</v>
      </c>
      <c r="G120" t="s">
        <v>6932</v>
      </c>
      <c r="H120" t="s">
        <v>6932</v>
      </c>
      <c r="I120" t="s">
        <v>6932</v>
      </c>
      <c r="J120" t="s">
        <v>6932</v>
      </c>
      <c r="K120" t="s">
        <v>6932</v>
      </c>
      <c r="L120" t="s">
        <v>6931</v>
      </c>
      <c r="M120" t="s">
        <v>6931</v>
      </c>
      <c r="N120" t="s">
        <v>6931</v>
      </c>
      <c r="O120" t="s">
        <v>6931</v>
      </c>
      <c r="P120" t="s">
        <v>6931</v>
      </c>
      <c r="Q120" t="s">
        <v>6931</v>
      </c>
      <c r="R120" t="s">
        <v>6931</v>
      </c>
      <c r="S120" t="s">
        <v>6931</v>
      </c>
      <c r="T120" t="s">
        <v>6931</v>
      </c>
      <c r="U120" t="s">
        <v>6931</v>
      </c>
      <c r="V120" t="s">
        <v>6931</v>
      </c>
      <c r="W120" t="s">
        <v>6931</v>
      </c>
      <c r="X120" t="s">
        <v>6931</v>
      </c>
      <c r="Y120" t="s">
        <v>6931</v>
      </c>
      <c r="Z120" t="s">
        <v>6931</v>
      </c>
      <c r="AA120" t="s">
        <v>6931</v>
      </c>
      <c r="AB120" t="s">
        <v>6931</v>
      </c>
      <c r="AC120" t="s">
        <v>6931</v>
      </c>
      <c r="AD120" t="s">
        <v>6931</v>
      </c>
      <c r="AE120" t="s">
        <v>6931</v>
      </c>
      <c r="AF120" t="s">
        <v>6931</v>
      </c>
      <c r="AG120" t="s">
        <v>6931</v>
      </c>
      <c r="AH120" t="s">
        <v>6931</v>
      </c>
      <c r="AI120" t="s">
        <v>6931</v>
      </c>
    </row>
    <row r="121" spans="1:35">
      <c r="A121" t="s">
        <v>121</v>
      </c>
      <c r="B121" t="s">
        <v>6934</v>
      </c>
      <c r="C121" t="s">
        <v>6932</v>
      </c>
      <c r="D121" t="s">
        <v>6932</v>
      </c>
      <c r="E121" t="s">
        <v>6932</v>
      </c>
      <c r="F121" t="s">
        <v>6931</v>
      </c>
      <c r="G121" t="s">
        <v>6931</v>
      </c>
      <c r="H121" t="s">
        <v>6931</v>
      </c>
      <c r="I121" t="s">
        <v>6931</v>
      </c>
      <c r="J121" t="s">
        <v>6931</v>
      </c>
      <c r="K121" t="s">
        <v>6931</v>
      </c>
      <c r="L121" t="s">
        <v>6931</v>
      </c>
      <c r="M121" t="s">
        <v>6931</v>
      </c>
      <c r="N121" t="s">
        <v>6931</v>
      </c>
      <c r="O121" t="s">
        <v>6931</v>
      </c>
      <c r="P121" t="s">
        <v>6931</v>
      </c>
      <c r="Q121" t="s">
        <v>6931</v>
      </c>
      <c r="R121" t="s">
        <v>6931</v>
      </c>
      <c r="S121" t="s">
        <v>6931</v>
      </c>
      <c r="T121" t="s">
        <v>6931</v>
      </c>
      <c r="U121" t="s">
        <v>6931</v>
      </c>
      <c r="V121" t="s">
        <v>6931</v>
      </c>
      <c r="W121" t="s">
        <v>6931</v>
      </c>
      <c r="X121" t="s">
        <v>6931</v>
      </c>
      <c r="Y121" t="s">
        <v>6931</v>
      </c>
      <c r="Z121" t="s">
        <v>6931</v>
      </c>
      <c r="AA121" t="s">
        <v>6931</v>
      </c>
      <c r="AB121" t="s">
        <v>6931</v>
      </c>
      <c r="AC121" t="s">
        <v>6931</v>
      </c>
      <c r="AD121" t="s">
        <v>6931</v>
      </c>
      <c r="AE121" t="s">
        <v>6931</v>
      </c>
      <c r="AF121" t="s">
        <v>6931</v>
      </c>
      <c r="AG121" t="s">
        <v>6931</v>
      </c>
      <c r="AH121" t="s">
        <v>6931</v>
      </c>
      <c r="AI121" t="s">
        <v>6931</v>
      </c>
    </row>
    <row r="122" spans="1:35">
      <c r="A122" t="s">
        <v>122</v>
      </c>
      <c r="B122" t="s">
        <v>6930</v>
      </c>
      <c r="C122" t="s">
        <v>6931</v>
      </c>
      <c r="D122" t="s">
        <v>6931</v>
      </c>
      <c r="E122" t="s">
        <v>6931</v>
      </c>
      <c r="F122" t="s">
        <v>6931</v>
      </c>
      <c r="G122" t="s">
        <v>6931</v>
      </c>
      <c r="H122" t="s">
        <v>6931</v>
      </c>
      <c r="I122" t="s">
        <v>6931</v>
      </c>
      <c r="J122" t="s">
        <v>6931</v>
      </c>
      <c r="K122" t="s">
        <v>6931</v>
      </c>
      <c r="L122" t="s">
        <v>6931</v>
      </c>
      <c r="M122" t="s">
        <v>6931</v>
      </c>
      <c r="N122" t="s">
        <v>6931</v>
      </c>
      <c r="O122" t="s">
        <v>6931</v>
      </c>
      <c r="P122" t="s">
        <v>6931</v>
      </c>
      <c r="Q122" t="s">
        <v>6931</v>
      </c>
      <c r="R122" t="s">
        <v>6931</v>
      </c>
      <c r="S122" t="s">
        <v>6931</v>
      </c>
      <c r="T122" t="s">
        <v>6931</v>
      </c>
      <c r="U122" t="s">
        <v>6931</v>
      </c>
      <c r="V122" t="s">
        <v>6931</v>
      </c>
      <c r="W122" t="s">
        <v>6931</v>
      </c>
      <c r="X122" t="s">
        <v>6931</v>
      </c>
      <c r="Y122" t="s">
        <v>6931</v>
      </c>
      <c r="Z122" t="s">
        <v>6931</v>
      </c>
      <c r="AA122" t="s">
        <v>6931</v>
      </c>
      <c r="AB122" t="s">
        <v>6931</v>
      </c>
      <c r="AC122" t="s">
        <v>6931</v>
      </c>
      <c r="AD122" t="s">
        <v>6931</v>
      </c>
      <c r="AE122" t="s">
        <v>6931</v>
      </c>
      <c r="AF122" t="s">
        <v>6931</v>
      </c>
      <c r="AG122" t="s">
        <v>6931</v>
      </c>
      <c r="AH122" t="s">
        <v>6931</v>
      </c>
      <c r="AI122" t="s">
        <v>6931</v>
      </c>
    </row>
    <row r="123" spans="1:35">
      <c r="A123" t="s">
        <v>122</v>
      </c>
      <c r="B123" t="s">
        <v>6933</v>
      </c>
      <c r="C123" t="s">
        <v>6931</v>
      </c>
      <c r="D123" t="s">
        <v>6932</v>
      </c>
      <c r="E123" t="s">
        <v>6932</v>
      </c>
      <c r="F123" t="s">
        <v>6931</v>
      </c>
      <c r="G123" t="s">
        <v>6931</v>
      </c>
      <c r="H123" t="s">
        <v>6931</v>
      </c>
      <c r="I123" t="s">
        <v>6931</v>
      </c>
      <c r="J123" t="s">
        <v>6931</v>
      </c>
      <c r="K123" t="s">
        <v>6931</v>
      </c>
      <c r="L123" t="s">
        <v>6931</v>
      </c>
      <c r="M123" t="s">
        <v>6931</v>
      </c>
      <c r="N123" t="s">
        <v>6931</v>
      </c>
      <c r="O123" t="s">
        <v>6931</v>
      </c>
      <c r="P123" t="s">
        <v>6931</v>
      </c>
      <c r="Q123" t="s">
        <v>6931</v>
      </c>
      <c r="R123" t="s">
        <v>6931</v>
      </c>
      <c r="S123" t="s">
        <v>6931</v>
      </c>
      <c r="T123" t="s">
        <v>6931</v>
      </c>
      <c r="U123" t="s">
        <v>6931</v>
      </c>
      <c r="V123" t="s">
        <v>6931</v>
      </c>
      <c r="W123" t="s">
        <v>6931</v>
      </c>
      <c r="X123" t="s">
        <v>6931</v>
      </c>
      <c r="Y123" t="s">
        <v>6931</v>
      </c>
      <c r="Z123" t="s">
        <v>6931</v>
      </c>
      <c r="AA123" t="s">
        <v>6931</v>
      </c>
      <c r="AB123" t="s">
        <v>6931</v>
      </c>
      <c r="AC123" t="s">
        <v>6931</v>
      </c>
      <c r="AD123" t="s">
        <v>6931</v>
      </c>
      <c r="AE123" t="s">
        <v>6931</v>
      </c>
      <c r="AF123" t="s">
        <v>6931</v>
      </c>
      <c r="AG123" t="s">
        <v>6931</v>
      </c>
      <c r="AH123" t="s">
        <v>6931</v>
      </c>
      <c r="AI123" t="s">
        <v>6931</v>
      </c>
    </row>
    <row r="124" spans="1:35">
      <c r="A124" t="s">
        <v>122</v>
      </c>
      <c r="B124" t="s">
        <v>6934</v>
      </c>
      <c r="C124" t="s">
        <v>6931</v>
      </c>
      <c r="D124" t="s">
        <v>6931</v>
      </c>
      <c r="E124" t="s">
        <v>6931</v>
      </c>
      <c r="F124" t="s">
        <v>6931</v>
      </c>
      <c r="G124" t="s">
        <v>6931</v>
      </c>
      <c r="H124" t="s">
        <v>6931</v>
      </c>
      <c r="I124" t="s">
        <v>6931</v>
      </c>
      <c r="J124" t="s">
        <v>6931</v>
      </c>
      <c r="K124" t="s">
        <v>6931</v>
      </c>
      <c r="L124" t="s">
        <v>6931</v>
      </c>
      <c r="M124" t="s">
        <v>6931</v>
      </c>
      <c r="N124" t="s">
        <v>6931</v>
      </c>
      <c r="O124" t="s">
        <v>6931</v>
      </c>
      <c r="P124" t="s">
        <v>6931</v>
      </c>
      <c r="Q124" t="s">
        <v>6931</v>
      </c>
      <c r="R124" t="s">
        <v>6931</v>
      </c>
      <c r="S124" t="s">
        <v>6931</v>
      </c>
      <c r="T124" t="s">
        <v>6931</v>
      </c>
      <c r="U124" t="s">
        <v>6931</v>
      </c>
      <c r="V124" t="s">
        <v>6931</v>
      </c>
      <c r="W124" t="s">
        <v>6931</v>
      </c>
      <c r="X124" t="s">
        <v>6931</v>
      </c>
      <c r="Y124" t="s">
        <v>6931</v>
      </c>
      <c r="Z124" t="s">
        <v>6931</v>
      </c>
      <c r="AA124" t="s">
        <v>6931</v>
      </c>
      <c r="AB124" t="s">
        <v>6931</v>
      </c>
      <c r="AC124" t="s">
        <v>6931</v>
      </c>
      <c r="AD124" t="s">
        <v>6931</v>
      </c>
      <c r="AE124" t="s">
        <v>6931</v>
      </c>
      <c r="AF124" t="s">
        <v>6931</v>
      </c>
      <c r="AG124" t="s">
        <v>6931</v>
      </c>
      <c r="AH124" t="s">
        <v>6931</v>
      </c>
      <c r="AI124" t="s">
        <v>6931</v>
      </c>
    </row>
    <row r="125" spans="1:35">
      <c r="A125" t="s">
        <v>123</v>
      </c>
      <c r="B125" t="s">
        <v>6930</v>
      </c>
      <c r="C125" t="s">
        <v>6932</v>
      </c>
      <c r="D125" t="s">
        <v>6932</v>
      </c>
      <c r="E125" t="s">
        <v>6932</v>
      </c>
      <c r="F125" t="s">
        <v>6931</v>
      </c>
      <c r="G125" t="s">
        <v>6931</v>
      </c>
      <c r="H125" t="s">
        <v>6931</v>
      </c>
      <c r="I125" t="s">
        <v>6931</v>
      </c>
      <c r="J125" t="s">
        <v>6931</v>
      </c>
      <c r="K125" t="s">
        <v>6931</v>
      </c>
      <c r="L125" t="s">
        <v>6931</v>
      </c>
      <c r="M125" t="s">
        <v>6931</v>
      </c>
      <c r="N125" t="s">
        <v>6932</v>
      </c>
      <c r="O125" t="s">
        <v>6932</v>
      </c>
      <c r="P125" t="s">
        <v>6932</v>
      </c>
      <c r="Q125" t="s">
        <v>6932</v>
      </c>
      <c r="R125" t="s">
        <v>6932</v>
      </c>
      <c r="S125" t="s">
        <v>6932</v>
      </c>
      <c r="T125" t="s">
        <v>6932</v>
      </c>
      <c r="U125" t="s">
        <v>6932</v>
      </c>
      <c r="V125" t="s">
        <v>6931</v>
      </c>
      <c r="W125" t="s">
        <v>6931</v>
      </c>
      <c r="X125" t="s">
        <v>6931</v>
      </c>
      <c r="Y125" t="s">
        <v>6931</v>
      </c>
      <c r="Z125" t="s">
        <v>6931</v>
      </c>
      <c r="AA125" t="s">
        <v>6931</v>
      </c>
      <c r="AB125" t="s">
        <v>6931</v>
      </c>
      <c r="AC125" t="s">
        <v>6931</v>
      </c>
      <c r="AD125" t="s">
        <v>6931</v>
      </c>
      <c r="AE125" t="s">
        <v>6931</v>
      </c>
      <c r="AF125" t="s">
        <v>6931</v>
      </c>
      <c r="AG125" t="s">
        <v>6931</v>
      </c>
      <c r="AH125" t="s">
        <v>6931</v>
      </c>
      <c r="AI125" t="s">
        <v>6931</v>
      </c>
    </row>
    <row r="126" spans="1:35">
      <c r="A126" t="s">
        <v>123</v>
      </c>
      <c r="B126" t="s">
        <v>6933</v>
      </c>
      <c r="C126" t="s">
        <v>6932</v>
      </c>
      <c r="D126" t="s">
        <v>6932</v>
      </c>
      <c r="E126" t="s">
        <v>6932</v>
      </c>
      <c r="F126" t="s">
        <v>6932</v>
      </c>
      <c r="G126" t="s">
        <v>6931</v>
      </c>
      <c r="H126" t="s">
        <v>6932</v>
      </c>
      <c r="I126" t="s">
        <v>6932</v>
      </c>
      <c r="J126" t="s">
        <v>6932</v>
      </c>
      <c r="K126" t="s">
        <v>6932</v>
      </c>
      <c r="L126" t="s">
        <v>6932</v>
      </c>
      <c r="M126" t="s">
        <v>6932</v>
      </c>
      <c r="N126" t="s">
        <v>6932</v>
      </c>
      <c r="O126" t="s">
        <v>6932</v>
      </c>
      <c r="P126" t="s">
        <v>6931</v>
      </c>
      <c r="Q126" t="s">
        <v>6931</v>
      </c>
      <c r="R126" t="s">
        <v>6938</v>
      </c>
      <c r="S126" t="s">
        <v>6938</v>
      </c>
      <c r="T126" t="s">
        <v>6931</v>
      </c>
      <c r="U126" t="s">
        <v>6931</v>
      </c>
      <c r="V126" t="s">
        <v>6931</v>
      </c>
      <c r="W126" t="s">
        <v>6931</v>
      </c>
      <c r="X126" t="s">
        <v>6931</v>
      </c>
      <c r="Y126" t="s">
        <v>6931</v>
      </c>
      <c r="Z126" t="s">
        <v>6931</v>
      </c>
      <c r="AA126" t="s">
        <v>6931</v>
      </c>
      <c r="AB126" t="s">
        <v>6931</v>
      </c>
      <c r="AC126" t="s">
        <v>6931</v>
      </c>
      <c r="AD126" t="s">
        <v>6931</v>
      </c>
      <c r="AE126" t="s">
        <v>6931</v>
      </c>
      <c r="AF126" t="s">
        <v>6931</v>
      </c>
      <c r="AG126" t="s">
        <v>6931</v>
      </c>
      <c r="AH126" t="s">
        <v>6931</v>
      </c>
      <c r="AI126" t="s">
        <v>6931</v>
      </c>
    </row>
    <row r="127" spans="1:35">
      <c r="A127" t="s">
        <v>123</v>
      </c>
      <c r="B127" t="s">
        <v>6934</v>
      </c>
      <c r="C127" t="s">
        <v>6932</v>
      </c>
      <c r="D127" t="s">
        <v>6932</v>
      </c>
      <c r="E127" t="s">
        <v>6932</v>
      </c>
      <c r="F127" t="s">
        <v>6932</v>
      </c>
      <c r="G127" t="s">
        <v>6932</v>
      </c>
      <c r="H127" t="s">
        <v>6932</v>
      </c>
      <c r="I127" t="s">
        <v>6932</v>
      </c>
      <c r="J127" t="s">
        <v>6932</v>
      </c>
      <c r="K127" t="s">
        <v>6932</v>
      </c>
      <c r="L127" t="s">
        <v>6932</v>
      </c>
      <c r="M127" t="s">
        <v>6932</v>
      </c>
      <c r="N127" t="s">
        <v>6932</v>
      </c>
      <c r="O127" t="s">
        <v>6932</v>
      </c>
      <c r="P127" t="s">
        <v>6932</v>
      </c>
      <c r="Q127" t="s">
        <v>6932</v>
      </c>
      <c r="R127" t="s">
        <v>6932</v>
      </c>
      <c r="S127" t="s">
        <v>6932</v>
      </c>
      <c r="T127" t="s">
        <v>6932</v>
      </c>
      <c r="U127" t="s">
        <v>6931</v>
      </c>
      <c r="V127" t="s">
        <v>6931</v>
      </c>
      <c r="W127" t="s">
        <v>6931</v>
      </c>
      <c r="X127" t="s">
        <v>6931</v>
      </c>
      <c r="Y127" t="s">
        <v>6931</v>
      </c>
      <c r="Z127" t="s">
        <v>6931</v>
      </c>
      <c r="AA127" t="s">
        <v>6931</v>
      </c>
      <c r="AB127" t="s">
        <v>6931</v>
      </c>
      <c r="AC127" t="s">
        <v>6931</v>
      </c>
      <c r="AD127" t="s">
        <v>6931</v>
      </c>
      <c r="AE127" t="s">
        <v>6931</v>
      </c>
      <c r="AF127" t="s">
        <v>6931</v>
      </c>
      <c r="AG127" t="s">
        <v>6931</v>
      </c>
      <c r="AH127" t="s">
        <v>6931</v>
      </c>
      <c r="AI127" t="s">
        <v>6931</v>
      </c>
    </row>
    <row r="128" spans="1:35">
      <c r="A128" t="s">
        <v>124</v>
      </c>
      <c r="B128" t="s">
        <v>6930</v>
      </c>
      <c r="C128" t="s">
        <v>6932</v>
      </c>
      <c r="D128" t="s">
        <v>6932</v>
      </c>
      <c r="E128" t="s">
        <v>6932</v>
      </c>
      <c r="F128" t="s">
        <v>6931</v>
      </c>
      <c r="G128" t="s">
        <v>6931</v>
      </c>
      <c r="H128" t="s">
        <v>6931</v>
      </c>
      <c r="I128" t="s">
        <v>6931</v>
      </c>
      <c r="J128" t="s">
        <v>6931</v>
      </c>
      <c r="K128" t="s">
        <v>6931</v>
      </c>
      <c r="L128" t="s">
        <v>6931</v>
      </c>
      <c r="M128" t="s">
        <v>6931</v>
      </c>
      <c r="N128" t="s">
        <v>6931</v>
      </c>
      <c r="O128" t="s">
        <v>6931</v>
      </c>
      <c r="P128" t="s">
        <v>6931</v>
      </c>
      <c r="Q128" t="s">
        <v>6931</v>
      </c>
      <c r="R128" t="s">
        <v>6931</v>
      </c>
      <c r="S128" t="s">
        <v>6931</v>
      </c>
      <c r="T128" t="s">
        <v>6931</v>
      </c>
      <c r="U128" t="s">
        <v>6931</v>
      </c>
      <c r="V128" t="s">
        <v>6931</v>
      </c>
      <c r="W128" t="s">
        <v>6931</v>
      </c>
      <c r="X128" t="s">
        <v>6931</v>
      </c>
      <c r="Y128" t="s">
        <v>6931</v>
      </c>
      <c r="Z128" t="s">
        <v>6931</v>
      </c>
      <c r="AA128" t="s">
        <v>6931</v>
      </c>
      <c r="AB128" t="s">
        <v>6931</v>
      </c>
      <c r="AC128" t="s">
        <v>6931</v>
      </c>
      <c r="AD128" t="s">
        <v>6931</v>
      </c>
      <c r="AE128" t="s">
        <v>6931</v>
      </c>
      <c r="AF128" t="s">
        <v>6931</v>
      </c>
      <c r="AG128" t="s">
        <v>6931</v>
      </c>
      <c r="AH128" t="s">
        <v>6931</v>
      </c>
      <c r="AI128" t="s">
        <v>6931</v>
      </c>
    </row>
    <row r="129" spans="1:35">
      <c r="A129" t="s">
        <v>124</v>
      </c>
      <c r="B129" t="s">
        <v>6933</v>
      </c>
      <c r="C129" t="s">
        <v>6932</v>
      </c>
      <c r="D129" t="s">
        <v>6932</v>
      </c>
      <c r="E129" t="s">
        <v>6932</v>
      </c>
      <c r="F129" t="s">
        <v>6932</v>
      </c>
      <c r="G129" t="s">
        <v>6932</v>
      </c>
      <c r="H129" t="s">
        <v>6931</v>
      </c>
      <c r="I129" t="s">
        <v>6931</v>
      </c>
      <c r="J129" t="s">
        <v>6931</v>
      </c>
      <c r="K129" t="s">
        <v>6931</v>
      </c>
      <c r="L129" t="s">
        <v>6931</v>
      </c>
      <c r="M129" t="s">
        <v>6931</v>
      </c>
      <c r="N129" t="s">
        <v>6931</v>
      </c>
      <c r="O129" t="s">
        <v>6931</v>
      </c>
      <c r="P129" t="s">
        <v>6931</v>
      </c>
      <c r="Q129" t="s">
        <v>6931</v>
      </c>
      <c r="R129" t="s">
        <v>6931</v>
      </c>
      <c r="S129" t="s">
        <v>6931</v>
      </c>
      <c r="T129" t="s">
        <v>6931</v>
      </c>
      <c r="U129" t="s">
        <v>6931</v>
      </c>
      <c r="V129" t="s">
        <v>6931</v>
      </c>
      <c r="W129" t="s">
        <v>6931</v>
      </c>
      <c r="X129" t="s">
        <v>6931</v>
      </c>
      <c r="Y129" t="s">
        <v>6931</v>
      </c>
      <c r="Z129" t="s">
        <v>6931</v>
      </c>
      <c r="AA129" t="s">
        <v>6931</v>
      </c>
      <c r="AB129" t="s">
        <v>6931</v>
      </c>
      <c r="AC129" t="s">
        <v>6931</v>
      </c>
      <c r="AD129" t="s">
        <v>6931</v>
      </c>
      <c r="AE129" t="s">
        <v>6931</v>
      </c>
      <c r="AF129" t="s">
        <v>6931</v>
      </c>
      <c r="AG129" t="s">
        <v>6931</v>
      </c>
      <c r="AH129" t="s">
        <v>6931</v>
      </c>
      <c r="AI129" t="s">
        <v>6931</v>
      </c>
    </row>
    <row r="130" spans="1:35">
      <c r="A130" t="s">
        <v>124</v>
      </c>
      <c r="B130" t="s">
        <v>6934</v>
      </c>
      <c r="C130" t="s">
        <v>6932</v>
      </c>
      <c r="D130" t="s">
        <v>6932</v>
      </c>
      <c r="E130" t="s">
        <v>6932</v>
      </c>
      <c r="F130" t="s">
        <v>6932</v>
      </c>
      <c r="G130" t="s">
        <v>6932</v>
      </c>
      <c r="H130" t="s">
        <v>6932</v>
      </c>
      <c r="I130" t="s">
        <v>6932</v>
      </c>
      <c r="J130" t="s">
        <v>6932</v>
      </c>
      <c r="K130" t="s">
        <v>6932</v>
      </c>
      <c r="L130" t="s">
        <v>6932</v>
      </c>
      <c r="M130" t="s">
        <v>6932</v>
      </c>
      <c r="N130" t="s">
        <v>6931</v>
      </c>
      <c r="O130" t="s">
        <v>6931</v>
      </c>
      <c r="P130" t="s">
        <v>6931</v>
      </c>
      <c r="Q130" t="s">
        <v>6931</v>
      </c>
      <c r="R130" t="s">
        <v>6931</v>
      </c>
      <c r="S130" t="s">
        <v>6931</v>
      </c>
      <c r="T130" t="s">
        <v>6931</v>
      </c>
      <c r="U130" t="s">
        <v>6931</v>
      </c>
      <c r="V130" t="s">
        <v>6931</v>
      </c>
      <c r="W130" t="s">
        <v>6931</v>
      </c>
      <c r="X130" t="s">
        <v>6931</v>
      </c>
      <c r="Y130" t="s">
        <v>6931</v>
      </c>
      <c r="Z130" t="s">
        <v>6931</v>
      </c>
      <c r="AA130" t="s">
        <v>6931</v>
      </c>
      <c r="AB130" t="s">
        <v>6931</v>
      </c>
      <c r="AC130" t="s">
        <v>6931</v>
      </c>
      <c r="AD130" t="s">
        <v>6931</v>
      </c>
      <c r="AE130" t="s">
        <v>6931</v>
      </c>
      <c r="AF130" t="s">
        <v>6931</v>
      </c>
      <c r="AG130" t="s">
        <v>6931</v>
      </c>
      <c r="AH130" t="s">
        <v>6931</v>
      </c>
      <c r="AI130" t="s">
        <v>6931</v>
      </c>
    </row>
    <row r="131" spans="1:35">
      <c r="A131" t="s">
        <v>126</v>
      </c>
      <c r="B131" t="s">
        <v>6930</v>
      </c>
      <c r="C131" t="s">
        <v>6931</v>
      </c>
      <c r="D131" t="s">
        <v>6931</v>
      </c>
      <c r="E131" t="s">
        <v>6931</v>
      </c>
      <c r="F131" t="s">
        <v>6931</v>
      </c>
      <c r="G131" t="s">
        <v>6931</v>
      </c>
      <c r="H131" t="s">
        <v>6931</v>
      </c>
      <c r="I131" t="s">
        <v>6931</v>
      </c>
      <c r="J131" t="s">
        <v>6931</v>
      </c>
      <c r="K131" t="s">
        <v>6931</v>
      </c>
      <c r="L131" t="s">
        <v>6931</v>
      </c>
      <c r="M131" t="s">
        <v>6931</v>
      </c>
      <c r="N131" t="s">
        <v>6931</v>
      </c>
      <c r="O131" t="s">
        <v>6931</v>
      </c>
      <c r="P131" t="s">
        <v>6931</v>
      </c>
      <c r="Q131" t="s">
        <v>6931</v>
      </c>
      <c r="R131" t="s">
        <v>6931</v>
      </c>
      <c r="S131" t="s">
        <v>6931</v>
      </c>
      <c r="T131" t="s">
        <v>6931</v>
      </c>
      <c r="U131" t="s">
        <v>6931</v>
      </c>
      <c r="V131" t="s">
        <v>6931</v>
      </c>
      <c r="W131" t="s">
        <v>6931</v>
      </c>
      <c r="X131" t="s">
        <v>6931</v>
      </c>
      <c r="Y131" t="s">
        <v>6931</v>
      </c>
      <c r="Z131" t="s">
        <v>6931</v>
      </c>
      <c r="AA131" t="s">
        <v>6931</v>
      </c>
      <c r="AB131" t="s">
        <v>6931</v>
      </c>
      <c r="AC131" t="s">
        <v>6931</v>
      </c>
      <c r="AD131" t="s">
        <v>6931</v>
      </c>
      <c r="AE131" t="s">
        <v>6931</v>
      </c>
      <c r="AF131" t="s">
        <v>6931</v>
      </c>
      <c r="AG131" t="s">
        <v>6931</v>
      </c>
      <c r="AH131" t="s">
        <v>6931</v>
      </c>
      <c r="AI131" t="s">
        <v>6931</v>
      </c>
    </row>
    <row r="132" spans="1:35">
      <c r="A132" t="s">
        <v>126</v>
      </c>
      <c r="B132" t="s">
        <v>6933</v>
      </c>
      <c r="C132" t="s">
        <v>6931</v>
      </c>
      <c r="D132" t="s">
        <v>6931</v>
      </c>
      <c r="E132" t="s">
        <v>6931</v>
      </c>
      <c r="F132" t="s">
        <v>6931</v>
      </c>
      <c r="G132" t="s">
        <v>6931</v>
      </c>
      <c r="H132" t="s">
        <v>6931</v>
      </c>
      <c r="I132" t="s">
        <v>6931</v>
      </c>
      <c r="J132" t="s">
        <v>6931</v>
      </c>
      <c r="K132" t="s">
        <v>6931</v>
      </c>
      <c r="L132" t="s">
        <v>6931</v>
      </c>
      <c r="M132" t="s">
        <v>6931</v>
      </c>
      <c r="N132" t="s">
        <v>6931</v>
      </c>
      <c r="O132" t="s">
        <v>6931</v>
      </c>
      <c r="P132" t="s">
        <v>6931</v>
      </c>
      <c r="Q132" t="s">
        <v>6931</v>
      </c>
      <c r="R132" t="s">
        <v>6931</v>
      </c>
      <c r="S132" t="s">
        <v>6931</v>
      </c>
      <c r="T132" t="s">
        <v>6931</v>
      </c>
      <c r="U132" t="s">
        <v>6931</v>
      </c>
      <c r="V132" t="s">
        <v>6931</v>
      </c>
      <c r="W132" t="s">
        <v>6931</v>
      </c>
      <c r="X132" t="s">
        <v>6931</v>
      </c>
      <c r="Y132" t="s">
        <v>6931</v>
      </c>
      <c r="Z132" t="s">
        <v>6931</v>
      </c>
      <c r="AA132" t="s">
        <v>6931</v>
      </c>
      <c r="AB132" t="s">
        <v>6931</v>
      </c>
      <c r="AC132" t="s">
        <v>6931</v>
      </c>
      <c r="AD132" t="s">
        <v>6931</v>
      </c>
      <c r="AE132" t="s">
        <v>6931</v>
      </c>
      <c r="AF132" t="s">
        <v>6931</v>
      </c>
      <c r="AG132" t="s">
        <v>6931</v>
      </c>
      <c r="AH132" t="s">
        <v>6931</v>
      </c>
      <c r="AI132" t="s">
        <v>6931</v>
      </c>
    </row>
    <row r="133" spans="1:35">
      <c r="A133" t="s">
        <v>126</v>
      </c>
      <c r="B133" t="s">
        <v>6934</v>
      </c>
      <c r="C133" t="s">
        <v>6931</v>
      </c>
      <c r="D133" t="s">
        <v>6931</v>
      </c>
      <c r="E133" t="s">
        <v>6931</v>
      </c>
      <c r="F133" t="s">
        <v>6931</v>
      </c>
      <c r="G133" t="s">
        <v>6931</v>
      </c>
      <c r="H133" t="s">
        <v>6931</v>
      </c>
      <c r="I133" t="s">
        <v>6931</v>
      </c>
      <c r="J133" t="s">
        <v>6931</v>
      </c>
      <c r="K133" t="s">
        <v>6931</v>
      </c>
      <c r="L133" t="s">
        <v>6931</v>
      </c>
      <c r="M133" t="s">
        <v>6931</v>
      </c>
      <c r="N133" t="s">
        <v>6931</v>
      </c>
      <c r="O133" t="s">
        <v>6931</v>
      </c>
      <c r="P133" t="s">
        <v>6931</v>
      </c>
      <c r="Q133" t="s">
        <v>6931</v>
      </c>
      <c r="R133" t="s">
        <v>6931</v>
      </c>
      <c r="S133" t="s">
        <v>6931</v>
      </c>
      <c r="T133" t="s">
        <v>6931</v>
      </c>
      <c r="U133" t="s">
        <v>6931</v>
      </c>
      <c r="V133" t="s">
        <v>6931</v>
      </c>
      <c r="W133" t="s">
        <v>6931</v>
      </c>
      <c r="X133" t="s">
        <v>6931</v>
      </c>
      <c r="Y133" t="s">
        <v>6931</v>
      </c>
      <c r="Z133" t="s">
        <v>6931</v>
      </c>
      <c r="AA133" t="s">
        <v>6931</v>
      </c>
      <c r="AB133" t="s">
        <v>6931</v>
      </c>
      <c r="AC133" t="s">
        <v>6931</v>
      </c>
      <c r="AD133" t="s">
        <v>6931</v>
      </c>
      <c r="AE133" t="s">
        <v>6931</v>
      </c>
      <c r="AF133" t="s">
        <v>6931</v>
      </c>
      <c r="AG133" t="s">
        <v>6931</v>
      </c>
      <c r="AH133" t="s">
        <v>6931</v>
      </c>
      <c r="AI133" t="s">
        <v>6931</v>
      </c>
    </row>
    <row r="134" spans="1:35">
      <c r="A134" t="s">
        <v>128</v>
      </c>
      <c r="B134" t="s">
        <v>6930</v>
      </c>
      <c r="C134" t="s">
        <v>6932</v>
      </c>
      <c r="D134" t="s">
        <v>6932</v>
      </c>
      <c r="E134" t="s">
        <v>6932</v>
      </c>
      <c r="F134" t="s">
        <v>6932</v>
      </c>
      <c r="G134" t="s">
        <v>6932</v>
      </c>
      <c r="H134" t="s">
        <v>6932</v>
      </c>
      <c r="I134" t="s">
        <v>6932</v>
      </c>
      <c r="J134" t="s">
        <v>6932</v>
      </c>
      <c r="K134" t="s">
        <v>6932</v>
      </c>
      <c r="L134" t="s">
        <v>6932</v>
      </c>
      <c r="M134" t="s">
        <v>6932</v>
      </c>
      <c r="N134" t="s">
        <v>6931</v>
      </c>
      <c r="O134" t="s">
        <v>6931</v>
      </c>
      <c r="P134" t="s">
        <v>6931</v>
      </c>
      <c r="Q134" t="s">
        <v>6931</v>
      </c>
      <c r="R134" t="s">
        <v>6931</v>
      </c>
      <c r="S134" t="s">
        <v>6931</v>
      </c>
      <c r="T134" t="s">
        <v>6931</v>
      </c>
      <c r="U134" t="s">
        <v>6931</v>
      </c>
      <c r="V134" t="s">
        <v>6932</v>
      </c>
      <c r="W134" t="s">
        <v>6932</v>
      </c>
      <c r="X134" t="s">
        <v>6932</v>
      </c>
      <c r="Y134" t="s">
        <v>6932</v>
      </c>
      <c r="Z134" t="s">
        <v>6932</v>
      </c>
      <c r="AA134" t="s">
        <v>6932</v>
      </c>
      <c r="AB134" t="s">
        <v>6931</v>
      </c>
      <c r="AC134" t="s">
        <v>6931</v>
      </c>
      <c r="AD134" t="s">
        <v>6931</v>
      </c>
      <c r="AE134" t="s">
        <v>6931</v>
      </c>
      <c r="AF134" t="s">
        <v>6931</v>
      </c>
      <c r="AG134" t="s">
        <v>6931</v>
      </c>
      <c r="AH134" t="s">
        <v>6931</v>
      </c>
      <c r="AI134" t="s">
        <v>6931</v>
      </c>
    </row>
    <row r="135" spans="1:35">
      <c r="A135" t="s">
        <v>128</v>
      </c>
      <c r="B135" t="s">
        <v>6933</v>
      </c>
      <c r="C135" t="s">
        <v>6932</v>
      </c>
      <c r="D135" t="s">
        <v>6931</v>
      </c>
      <c r="E135" t="s">
        <v>6931</v>
      </c>
      <c r="F135" t="s">
        <v>6931</v>
      </c>
      <c r="G135" t="s">
        <v>6931</v>
      </c>
      <c r="H135" t="s">
        <v>6932</v>
      </c>
      <c r="I135" t="s">
        <v>6932</v>
      </c>
      <c r="J135" t="s">
        <v>6932</v>
      </c>
      <c r="K135" t="s">
        <v>6932</v>
      </c>
      <c r="L135" t="s">
        <v>6932</v>
      </c>
      <c r="M135" t="s">
        <v>6932</v>
      </c>
      <c r="N135" t="s">
        <v>6932</v>
      </c>
      <c r="O135" t="s">
        <v>6932</v>
      </c>
      <c r="P135" t="s">
        <v>6932</v>
      </c>
      <c r="Q135" t="s">
        <v>6932</v>
      </c>
      <c r="R135" t="s">
        <v>6932</v>
      </c>
      <c r="S135" t="s">
        <v>6932</v>
      </c>
      <c r="T135" t="s">
        <v>6932</v>
      </c>
      <c r="U135" t="s">
        <v>6932</v>
      </c>
      <c r="V135" t="s">
        <v>6932</v>
      </c>
      <c r="W135" t="s">
        <v>6932</v>
      </c>
      <c r="X135" t="s">
        <v>6932</v>
      </c>
      <c r="Y135" t="s">
        <v>6932</v>
      </c>
      <c r="Z135" t="s">
        <v>6932</v>
      </c>
      <c r="AA135" t="s">
        <v>6932</v>
      </c>
      <c r="AB135" t="s">
        <v>6932</v>
      </c>
      <c r="AC135" t="s">
        <v>6932</v>
      </c>
      <c r="AD135" t="s">
        <v>6932</v>
      </c>
      <c r="AE135" t="s">
        <v>6932</v>
      </c>
      <c r="AF135" t="s">
        <v>6932</v>
      </c>
      <c r="AG135" t="s">
        <v>6932</v>
      </c>
      <c r="AH135" t="s">
        <v>6932</v>
      </c>
      <c r="AI135" t="s">
        <v>6932</v>
      </c>
    </row>
    <row r="136" spans="1:35">
      <c r="A136" t="s">
        <v>128</v>
      </c>
      <c r="B136" t="s">
        <v>6934</v>
      </c>
      <c r="C136" t="s">
        <v>6931</v>
      </c>
      <c r="D136" t="s">
        <v>6932</v>
      </c>
      <c r="E136" t="s">
        <v>6932</v>
      </c>
      <c r="F136" t="s">
        <v>6932</v>
      </c>
      <c r="G136" t="s">
        <v>6932</v>
      </c>
      <c r="H136" t="s">
        <v>6932</v>
      </c>
      <c r="I136" t="s">
        <v>6932</v>
      </c>
      <c r="J136" t="s">
        <v>6932</v>
      </c>
      <c r="K136" t="s">
        <v>6932</v>
      </c>
      <c r="L136" t="s">
        <v>6931</v>
      </c>
      <c r="M136" t="s">
        <v>6931</v>
      </c>
      <c r="N136" t="s">
        <v>6931</v>
      </c>
      <c r="O136" t="s">
        <v>6931</v>
      </c>
      <c r="P136" t="s">
        <v>6932</v>
      </c>
      <c r="Q136" t="s">
        <v>6932</v>
      </c>
      <c r="R136" t="s">
        <v>6932</v>
      </c>
      <c r="S136" t="s">
        <v>6932</v>
      </c>
      <c r="T136" t="s">
        <v>6932</v>
      </c>
      <c r="U136" t="s">
        <v>6932</v>
      </c>
      <c r="V136" t="s">
        <v>6932</v>
      </c>
      <c r="W136" t="s">
        <v>6932</v>
      </c>
      <c r="X136" t="s">
        <v>6932</v>
      </c>
      <c r="Y136" t="s">
        <v>6932</v>
      </c>
      <c r="Z136" t="s">
        <v>6932</v>
      </c>
      <c r="AA136" t="s">
        <v>6932</v>
      </c>
      <c r="AB136" t="s">
        <v>6932</v>
      </c>
      <c r="AC136" t="s">
        <v>6932</v>
      </c>
      <c r="AD136" t="s">
        <v>6932</v>
      </c>
      <c r="AE136" t="s">
        <v>6932</v>
      </c>
      <c r="AF136" t="s">
        <v>6932</v>
      </c>
      <c r="AG136" t="s">
        <v>6932</v>
      </c>
      <c r="AH136" t="s">
        <v>6932</v>
      </c>
      <c r="AI136" t="s">
        <v>6932</v>
      </c>
    </row>
    <row r="137" spans="1:35">
      <c r="A137" t="s">
        <v>130</v>
      </c>
      <c r="B137" t="s">
        <v>6930</v>
      </c>
      <c r="C137" t="s">
        <v>6932</v>
      </c>
      <c r="D137" t="s">
        <v>6932</v>
      </c>
      <c r="E137" t="s">
        <v>6931</v>
      </c>
      <c r="F137" t="s">
        <v>6931</v>
      </c>
      <c r="G137" t="s">
        <v>6931</v>
      </c>
      <c r="H137" t="s">
        <v>6931</v>
      </c>
      <c r="I137" t="s">
        <v>6931</v>
      </c>
      <c r="J137" t="s">
        <v>6931</v>
      </c>
      <c r="K137" t="s">
        <v>6931</v>
      </c>
      <c r="L137" t="s">
        <v>6931</v>
      </c>
      <c r="M137" t="s">
        <v>6932</v>
      </c>
      <c r="N137" t="s">
        <v>6932</v>
      </c>
      <c r="O137" t="s">
        <v>6932</v>
      </c>
      <c r="P137" t="s">
        <v>6932</v>
      </c>
      <c r="Q137" t="s">
        <v>6932</v>
      </c>
      <c r="R137" t="s">
        <v>6932</v>
      </c>
      <c r="S137" t="s">
        <v>6932</v>
      </c>
      <c r="T137" t="s">
        <v>6932</v>
      </c>
      <c r="U137" t="s">
        <v>6931</v>
      </c>
      <c r="V137" t="s">
        <v>6931</v>
      </c>
      <c r="W137" t="s">
        <v>6931</v>
      </c>
      <c r="X137" t="s">
        <v>6931</v>
      </c>
      <c r="Y137" t="s">
        <v>6932</v>
      </c>
      <c r="Z137" t="s">
        <v>6932</v>
      </c>
      <c r="AA137" t="s">
        <v>6932</v>
      </c>
      <c r="AB137" t="s">
        <v>6932</v>
      </c>
      <c r="AC137" t="s">
        <v>6932</v>
      </c>
      <c r="AD137" t="s">
        <v>6932</v>
      </c>
      <c r="AE137" t="s">
        <v>6932</v>
      </c>
      <c r="AF137" t="s">
        <v>6932</v>
      </c>
      <c r="AG137" t="s">
        <v>6931</v>
      </c>
      <c r="AH137" t="s">
        <v>6931</v>
      </c>
      <c r="AI137" t="s">
        <v>6931</v>
      </c>
    </row>
    <row r="138" spans="1:35">
      <c r="A138" t="s">
        <v>130</v>
      </c>
      <c r="B138" t="s">
        <v>6933</v>
      </c>
      <c r="C138" t="s">
        <v>6932</v>
      </c>
      <c r="D138" t="s">
        <v>6932</v>
      </c>
      <c r="E138" t="s">
        <v>6932</v>
      </c>
      <c r="F138" t="s">
        <v>6932</v>
      </c>
      <c r="G138" t="s">
        <v>6938</v>
      </c>
      <c r="H138" t="s">
        <v>6938</v>
      </c>
      <c r="I138" t="s">
        <v>6931</v>
      </c>
      <c r="J138" t="s">
        <v>6931</v>
      </c>
      <c r="K138" t="s">
        <v>6931</v>
      </c>
      <c r="L138" t="s">
        <v>6931</v>
      </c>
      <c r="M138" t="s">
        <v>6931</v>
      </c>
      <c r="N138" t="s">
        <v>6931</v>
      </c>
      <c r="O138" t="s">
        <v>6931</v>
      </c>
      <c r="P138" t="s">
        <v>6931</v>
      </c>
      <c r="Q138" t="s">
        <v>6931</v>
      </c>
      <c r="R138" t="s">
        <v>6931</v>
      </c>
      <c r="S138" t="s">
        <v>6932</v>
      </c>
      <c r="T138" t="s">
        <v>6932</v>
      </c>
      <c r="U138" t="s">
        <v>6932</v>
      </c>
      <c r="V138" t="s">
        <v>6932</v>
      </c>
      <c r="W138" t="s">
        <v>6931</v>
      </c>
      <c r="X138" t="s">
        <v>6931</v>
      </c>
      <c r="Y138" t="s">
        <v>6932</v>
      </c>
      <c r="Z138" t="s">
        <v>6931</v>
      </c>
      <c r="AA138" t="s">
        <v>6931</v>
      </c>
      <c r="AB138" t="s">
        <v>6931</v>
      </c>
      <c r="AC138" t="s">
        <v>6931</v>
      </c>
      <c r="AD138" t="s">
        <v>6931</v>
      </c>
      <c r="AE138" t="s">
        <v>6932</v>
      </c>
      <c r="AF138" t="s">
        <v>6932</v>
      </c>
      <c r="AG138" t="s">
        <v>6932</v>
      </c>
      <c r="AH138" t="s">
        <v>6932</v>
      </c>
      <c r="AI138" t="s">
        <v>6932</v>
      </c>
    </row>
    <row r="139" spans="1:35">
      <c r="A139" t="s">
        <v>130</v>
      </c>
      <c r="B139" t="s">
        <v>6934</v>
      </c>
      <c r="C139" t="s">
        <v>6932</v>
      </c>
      <c r="D139" t="s">
        <v>6932</v>
      </c>
      <c r="E139" t="s">
        <v>6932</v>
      </c>
      <c r="F139" t="s">
        <v>6932</v>
      </c>
      <c r="G139" t="s">
        <v>6932</v>
      </c>
      <c r="H139" t="s">
        <v>6932</v>
      </c>
      <c r="I139" t="s">
        <v>6938</v>
      </c>
      <c r="J139" t="s">
        <v>6938</v>
      </c>
      <c r="K139" t="s">
        <v>6931</v>
      </c>
      <c r="L139" t="s">
        <v>6931</v>
      </c>
      <c r="M139" t="s">
        <v>6931</v>
      </c>
      <c r="N139" t="s">
        <v>6931</v>
      </c>
      <c r="O139" t="s">
        <v>6931</v>
      </c>
      <c r="P139" t="s">
        <v>6931</v>
      </c>
      <c r="Q139" t="s">
        <v>6931</v>
      </c>
      <c r="R139" t="s">
        <v>6931</v>
      </c>
      <c r="S139" t="s">
        <v>6931</v>
      </c>
      <c r="T139" t="s">
        <v>6931</v>
      </c>
      <c r="U139" t="s">
        <v>6931</v>
      </c>
      <c r="V139" t="s">
        <v>6931</v>
      </c>
      <c r="W139" t="s">
        <v>6931</v>
      </c>
      <c r="X139" t="s">
        <v>6931</v>
      </c>
      <c r="Y139" t="s">
        <v>6931</v>
      </c>
      <c r="Z139" t="s">
        <v>6931</v>
      </c>
      <c r="AA139" t="s">
        <v>6931</v>
      </c>
      <c r="AB139" t="s">
        <v>6931</v>
      </c>
      <c r="AC139" t="s">
        <v>6931</v>
      </c>
      <c r="AD139" t="s">
        <v>6931</v>
      </c>
      <c r="AE139" t="s">
        <v>6932</v>
      </c>
      <c r="AF139" t="s">
        <v>6932</v>
      </c>
      <c r="AG139" t="s">
        <v>6931</v>
      </c>
      <c r="AH139" t="s">
        <v>6931</v>
      </c>
      <c r="AI139" t="s">
        <v>6932</v>
      </c>
    </row>
    <row r="140" spans="1:35">
      <c r="A140" t="s">
        <v>131</v>
      </c>
      <c r="B140" t="s">
        <v>6930</v>
      </c>
      <c r="C140" t="s">
        <v>6932</v>
      </c>
      <c r="D140" t="s">
        <v>6932</v>
      </c>
      <c r="E140" t="s">
        <v>6932</v>
      </c>
      <c r="F140" t="s">
        <v>6932</v>
      </c>
      <c r="G140" t="s">
        <v>6932</v>
      </c>
      <c r="H140" t="s">
        <v>6932</v>
      </c>
      <c r="I140" t="s">
        <v>6932</v>
      </c>
      <c r="J140" t="s">
        <v>6932</v>
      </c>
      <c r="K140" t="s">
        <v>6932</v>
      </c>
      <c r="L140" t="s">
        <v>6932</v>
      </c>
      <c r="M140" t="s">
        <v>6932</v>
      </c>
      <c r="N140" t="s">
        <v>6932</v>
      </c>
      <c r="O140" t="s">
        <v>6932</v>
      </c>
      <c r="P140" t="s">
        <v>6932</v>
      </c>
      <c r="Q140" t="s">
        <v>6932</v>
      </c>
      <c r="R140" t="s">
        <v>6932</v>
      </c>
      <c r="S140" t="s">
        <v>6932</v>
      </c>
      <c r="T140" t="s">
        <v>6932</v>
      </c>
      <c r="U140" t="s">
        <v>6932</v>
      </c>
      <c r="V140" t="s">
        <v>6932</v>
      </c>
      <c r="W140" t="s">
        <v>6932</v>
      </c>
      <c r="X140" t="s">
        <v>6932</v>
      </c>
      <c r="Y140" t="s">
        <v>6932</v>
      </c>
      <c r="Z140" t="s">
        <v>6932</v>
      </c>
      <c r="AA140" t="s">
        <v>6932</v>
      </c>
      <c r="AB140" t="s">
        <v>6932</v>
      </c>
      <c r="AC140" t="s">
        <v>6932</v>
      </c>
      <c r="AD140" t="s">
        <v>6932</v>
      </c>
      <c r="AE140" t="s">
        <v>6932</v>
      </c>
      <c r="AF140" t="s">
        <v>6932</v>
      </c>
      <c r="AG140" t="s">
        <v>6932</v>
      </c>
      <c r="AH140" t="s">
        <v>6932</v>
      </c>
      <c r="AI140" t="s">
        <v>6932</v>
      </c>
    </row>
    <row r="141" spans="1:35">
      <c r="A141" t="s">
        <v>131</v>
      </c>
      <c r="B141" t="s">
        <v>6933</v>
      </c>
      <c r="C141" t="s">
        <v>6931</v>
      </c>
      <c r="D141" t="s">
        <v>6932</v>
      </c>
      <c r="E141" t="s">
        <v>6932</v>
      </c>
      <c r="F141" t="s">
        <v>6932</v>
      </c>
      <c r="G141" t="s">
        <v>6932</v>
      </c>
      <c r="H141" t="s">
        <v>6931</v>
      </c>
      <c r="I141" t="s">
        <v>6931</v>
      </c>
      <c r="J141" t="s">
        <v>6932</v>
      </c>
      <c r="K141" t="s">
        <v>6932</v>
      </c>
      <c r="L141" t="s">
        <v>6932</v>
      </c>
      <c r="M141" t="s">
        <v>6932</v>
      </c>
      <c r="N141" t="s">
        <v>6931</v>
      </c>
      <c r="O141" t="s">
        <v>6931</v>
      </c>
      <c r="P141" t="s">
        <v>6932</v>
      </c>
      <c r="Q141" t="s">
        <v>6932</v>
      </c>
      <c r="R141" t="s">
        <v>6932</v>
      </c>
      <c r="S141" t="s">
        <v>6932</v>
      </c>
      <c r="T141" t="s">
        <v>6932</v>
      </c>
      <c r="U141" t="s">
        <v>6932</v>
      </c>
      <c r="V141" t="s">
        <v>6932</v>
      </c>
      <c r="W141" t="s">
        <v>6932</v>
      </c>
      <c r="X141" t="s">
        <v>6931</v>
      </c>
      <c r="Y141" t="s">
        <v>6931</v>
      </c>
      <c r="Z141" t="s">
        <v>6931</v>
      </c>
      <c r="AA141" t="s">
        <v>6931</v>
      </c>
      <c r="AB141" t="s">
        <v>6931</v>
      </c>
      <c r="AC141" t="s">
        <v>6932</v>
      </c>
      <c r="AD141" t="s">
        <v>6932</v>
      </c>
      <c r="AE141" t="s">
        <v>6932</v>
      </c>
      <c r="AF141" t="s">
        <v>6932</v>
      </c>
      <c r="AG141" t="s">
        <v>6932</v>
      </c>
      <c r="AH141" t="s">
        <v>6932</v>
      </c>
      <c r="AI141" t="s">
        <v>6932</v>
      </c>
    </row>
    <row r="142" spans="1:35">
      <c r="A142" t="s">
        <v>131</v>
      </c>
      <c r="B142" t="s">
        <v>6934</v>
      </c>
      <c r="C142" t="s">
        <v>6932</v>
      </c>
      <c r="D142" t="s">
        <v>6932</v>
      </c>
      <c r="E142" t="s">
        <v>6932</v>
      </c>
      <c r="F142" t="s">
        <v>6931</v>
      </c>
      <c r="G142" t="s">
        <v>6931</v>
      </c>
      <c r="H142" t="s">
        <v>6931</v>
      </c>
      <c r="I142" t="s">
        <v>6931</v>
      </c>
      <c r="J142" t="s">
        <v>6938</v>
      </c>
      <c r="K142" t="s">
        <v>6938</v>
      </c>
      <c r="L142" t="s">
        <v>6938</v>
      </c>
      <c r="M142" t="s">
        <v>6932</v>
      </c>
      <c r="N142" t="s">
        <v>6932</v>
      </c>
      <c r="O142" t="s">
        <v>6932</v>
      </c>
      <c r="P142" t="s">
        <v>6932</v>
      </c>
      <c r="Q142" t="s">
        <v>6932</v>
      </c>
      <c r="R142" t="s">
        <v>6932</v>
      </c>
      <c r="S142" t="s">
        <v>6932</v>
      </c>
      <c r="T142" t="s">
        <v>6932</v>
      </c>
      <c r="U142" t="s">
        <v>6932</v>
      </c>
      <c r="V142" t="s">
        <v>6932</v>
      </c>
      <c r="W142" t="s">
        <v>6932</v>
      </c>
      <c r="X142" t="s">
        <v>6932</v>
      </c>
      <c r="Y142" t="s">
        <v>6932</v>
      </c>
      <c r="Z142" t="s">
        <v>6932</v>
      </c>
      <c r="AA142" t="s">
        <v>6932</v>
      </c>
      <c r="AB142" t="s">
        <v>6932</v>
      </c>
      <c r="AC142" t="s">
        <v>6932</v>
      </c>
      <c r="AD142" t="s">
        <v>6932</v>
      </c>
      <c r="AE142" t="s">
        <v>6932</v>
      </c>
      <c r="AF142" t="s">
        <v>6932</v>
      </c>
      <c r="AG142" t="s">
        <v>6932</v>
      </c>
      <c r="AH142" t="s">
        <v>6932</v>
      </c>
      <c r="AI142" t="s">
        <v>6932</v>
      </c>
    </row>
    <row r="143" spans="1:35">
      <c r="A143" t="s">
        <v>133</v>
      </c>
      <c r="B143" t="s">
        <v>6930</v>
      </c>
      <c r="C143" t="s">
        <v>6932</v>
      </c>
      <c r="D143" t="s">
        <v>6932</v>
      </c>
      <c r="E143" t="s">
        <v>6932</v>
      </c>
      <c r="F143" t="s">
        <v>6932</v>
      </c>
      <c r="G143" t="s">
        <v>6932</v>
      </c>
      <c r="H143" t="s">
        <v>6931</v>
      </c>
      <c r="I143" t="s">
        <v>6931</v>
      </c>
      <c r="J143" t="s">
        <v>6931</v>
      </c>
      <c r="K143" t="s">
        <v>6931</v>
      </c>
      <c r="L143" t="s">
        <v>6932</v>
      </c>
      <c r="M143" t="s">
        <v>6932</v>
      </c>
      <c r="N143" t="s">
        <v>6932</v>
      </c>
      <c r="O143" t="s">
        <v>6932</v>
      </c>
      <c r="P143" t="s">
        <v>6932</v>
      </c>
      <c r="Q143" t="s">
        <v>6932</v>
      </c>
      <c r="R143" t="s">
        <v>6932</v>
      </c>
      <c r="S143" t="s">
        <v>6932</v>
      </c>
      <c r="T143" t="s">
        <v>6932</v>
      </c>
      <c r="U143" t="s">
        <v>6932</v>
      </c>
      <c r="V143" t="s">
        <v>6932</v>
      </c>
      <c r="W143" t="s">
        <v>6932</v>
      </c>
      <c r="X143" t="s">
        <v>6932</v>
      </c>
      <c r="Y143" t="s">
        <v>6932</v>
      </c>
      <c r="Z143" t="s">
        <v>6932</v>
      </c>
      <c r="AA143" t="s">
        <v>6932</v>
      </c>
      <c r="AB143" t="s">
        <v>6932</v>
      </c>
      <c r="AC143" t="s">
        <v>6931</v>
      </c>
      <c r="AD143" t="s">
        <v>6931</v>
      </c>
      <c r="AE143" t="s">
        <v>6931</v>
      </c>
      <c r="AF143" t="s">
        <v>6931</v>
      </c>
      <c r="AG143" t="s">
        <v>6931</v>
      </c>
      <c r="AH143" t="s">
        <v>6931</v>
      </c>
      <c r="AI143" t="s">
        <v>6931</v>
      </c>
    </row>
    <row r="144" spans="1:35">
      <c r="A144" t="s">
        <v>133</v>
      </c>
      <c r="B144" t="s">
        <v>6933</v>
      </c>
      <c r="C144" t="s">
        <v>6932</v>
      </c>
      <c r="D144" t="s">
        <v>6932</v>
      </c>
      <c r="E144" t="s">
        <v>6932</v>
      </c>
      <c r="F144" t="s">
        <v>6932</v>
      </c>
      <c r="G144" t="s">
        <v>6932</v>
      </c>
      <c r="H144" t="s">
        <v>6932</v>
      </c>
      <c r="I144" t="s">
        <v>6932</v>
      </c>
      <c r="J144" t="s">
        <v>6932</v>
      </c>
      <c r="K144" t="s">
        <v>6932</v>
      </c>
      <c r="L144" t="s">
        <v>6932</v>
      </c>
      <c r="M144" t="s">
        <v>6932</v>
      </c>
      <c r="N144" t="s">
        <v>6932</v>
      </c>
      <c r="O144" t="s">
        <v>6932</v>
      </c>
      <c r="P144" t="s">
        <v>6932</v>
      </c>
      <c r="Q144" t="s">
        <v>6932</v>
      </c>
      <c r="R144" t="s">
        <v>6932</v>
      </c>
      <c r="S144" t="s">
        <v>6932</v>
      </c>
      <c r="T144" t="s">
        <v>6932</v>
      </c>
      <c r="U144" t="s">
        <v>6932</v>
      </c>
      <c r="V144" t="s">
        <v>6932</v>
      </c>
      <c r="W144" t="s">
        <v>6932</v>
      </c>
      <c r="X144" t="s">
        <v>6932</v>
      </c>
      <c r="Y144" t="s">
        <v>6932</v>
      </c>
      <c r="Z144" t="s">
        <v>6931</v>
      </c>
      <c r="AA144" t="s">
        <v>6931</v>
      </c>
      <c r="AB144" t="s">
        <v>6931</v>
      </c>
      <c r="AC144" t="s">
        <v>6931</v>
      </c>
      <c r="AD144" t="s">
        <v>6931</v>
      </c>
      <c r="AE144" t="s">
        <v>6931</v>
      </c>
      <c r="AF144" t="s">
        <v>6931</v>
      </c>
      <c r="AG144" t="s">
        <v>6931</v>
      </c>
      <c r="AH144" t="s">
        <v>6931</v>
      </c>
      <c r="AI144" t="s">
        <v>6931</v>
      </c>
    </row>
    <row r="145" spans="1:35">
      <c r="A145" t="s">
        <v>133</v>
      </c>
      <c r="B145" t="s">
        <v>6934</v>
      </c>
      <c r="C145" t="s">
        <v>6932</v>
      </c>
      <c r="D145" t="s">
        <v>6932</v>
      </c>
      <c r="E145" t="s">
        <v>6932</v>
      </c>
      <c r="F145" t="s">
        <v>6932</v>
      </c>
      <c r="G145" t="s">
        <v>6932</v>
      </c>
      <c r="H145" t="s">
        <v>6932</v>
      </c>
      <c r="I145" t="s">
        <v>6932</v>
      </c>
      <c r="J145" t="s">
        <v>6932</v>
      </c>
      <c r="K145" t="s">
        <v>6932</v>
      </c>
      <c r="L145" t="s">
        <v>6932</v>
      </c>
      <c r="M145" t="s">
        <v>6932</v>
      </c>
      <c r="N145" t="s">
        <v>6932</v>
      </c>
      <c r="O145" t="s">
        <v>6932</v>
      </c>
      <c r="P145" t="s">
        <v>6932</v>
      </c>
      <c r="Q145" t="s">
        <v>6932</v>
      </c>
      <c r="R145" t="s">
        <v>6932</v>
      </c>
      <c r="S145" t="s">
        <v>6932</v>
      </c>
      <c r="T145" t="s">
        <v>6932</v>
      </c>
      <c r="U145" t="s">
        <v>6932</v>
      </c>
      <c r="V145" t="s">
        <v>6932</v>
      </c>
      <c r="W145" t="s">
        <v>6932</v>
      </c>
      <c r="X145" t="s">
        <v>6932</v>
      </c>
      <c r="Y145" t="s">
        <v>6932</v>
      </c>
      <c r="Z145" t="s">
        <v>6931</v>
      </c>
      <c r="AA145" t="s">
        <v>6931</v>
      </c>
      <c r="AB145" t="s">
        <v>6931</v>
      </c>
      <c r="AC145" t="s">
        <v>6931</v>
      </c>
      <c r="AD145" t="s">
        <v>6931</v>
      </c>
      <c r="AE145" t="s">
        <v>6931</v>
      </c>
      <c r="AF145" t="s">
        <v>6931</v>
      </c>
      <c r="AG145" t="s">
        <v>6931</v>
      </c>
      <c r="AH145" t="s">
        <v>6931</v>
      </c>
      <c r="AI145" t="s">
        <v>6931</v>
      </c>
    </row>
    <row r="146" spans="1:35">
      <c r="A146" t="s">
        <v>135</v>
      </c>
      <c r="B146" t="s">
        <v>6930</v>
      </c>
      <c r="C146" t="s">
        <v>6931</v>
      </c>
      <c r="D146" t="s">
        <v>6931</v>
      </c>
      <c r="E146" t="s">
        <v>6931</v>
      </c>
      <c r="F146" t="s">
        <v>6931</v>
      </c>
      <c r="G146" t="s">
        <v>6931</v>
      </c>
      <c r="H146" t="s">
        <v>6931</v>
      </c>
      <c r="I146" t="s">
        <v>6931</v>
      </c>
      <c r="J146" t="s">
        <v>6931</v>
      </c>
      <c r="K146" t="s">
        <v>6931</v>
      </c>
      <c r="L146" t="s">
        <v>6931</v>
      </c>
      <c r="M146" t="s">
        <v>6931</v>
      </c>
      <c r="N146" t="s">
        <v>6932</v>
      </c>
      <c r="O146" t="s">
        <v>6932</v>
      </c>
      <c r="P146" t="s">
        <v>6932</v>
      </c>
      <c r="Q146" t="s">
        <v>6932</v>
      </c>
      <c r="R146" t="s">
        <v>6932</v>
      </c>
      <c r="S146" t="s">
        <v>6932</v>
      </c>
      <c r="T146" t="s">
        <v>6932</v>
      </c>
      <c r="U146" t="s">
        <v>6932</v>
      </c>
      <c r="V146" t="s">
        <v>6931</v>
      </c>
      <c r="W146" t="s">
        <v>6931</v>
      </c>
      <c r="X146" t="s">
        <v>6931</v>
      </c>
      <c r="Y146" t="s">
        <v>6931</v>
      </c>
      <c r="Z146" t="s">
        <v>6931</v>
      </c>
      <c r="AA146" t="s">
        <v>6931</v>
      </c>
      <c r="AB146" t="s">
        <v>6931</v>
      </c>
      <c r="AC146" t="s">
        <v>6931</v>
      </c>
      <c r="AD146" t="s">
        <v>6932</v>
      </c>
      <c r="AE146" t="s">
        <v>6932</v>
      </c>
      <c r="AF146" t="s">
        <v>6932</v>
      </c>
      <c r="AG146" t="s">
        <v>6932</v>
      </c>
      <c r="AH146" t="s">
        <v>6932</v>
      </c>
      <c r="AI146" t="s">
        <v>6932</v>
      </c>
    </row>
    <row r="147" spans="1:35">
      <c r="A147" t="s">
        <v>135</v>
      </c>
      <c r="B147" t="s">
        <v>6933</v>
      </c>
      <c r="C147" t="s">
        <v>6932</v>
      </c>
      <c r="D147" t="s">
        <v>6931</v>
      </c>
      <c r="E147" t="s">
        <v>6931</v>
      </c>
      <c r="F147" t="s">
        <v>6931</v>
      </c>
      <c r="G147" t="s">
        <v>6932</v>
      </c>
      <c r="H147" t="s">
        <v>6932</v>
      </c>
      <c r="I147" t="s">
        <v>6931</v>
      </c>
      <c r="J147" t="s">
        <v>6932</v>
      </c>
      <c r="K147" t="s">
        <v>6932</v>
      </c>
      <c r="L147" t="s">
        <v>6932</v>
      </c>
      <c r="M147" t="s">
        <v>6932</v>
      </c>
      <c r="N147" t="s">
        <v>6931</v>
      </c>
      <c r="O147" t="s">
        <v>6931</v>
      </c>
      <c r="P147" t="s">
        <v>6931</v>
      </c>
      <c r="Q147" t="s">
        <v>6931</v>
      </c>
      <c r="R147" t="s">
        <v>6932</v>
      </c>
      <c r="S147" t="s">
        <v>6932</v>
      </c>
      <c r="T147" t="s">
        <v>6932</v>
      </c>
      <c r="U147" t="s">
        <v>6932</v>
      </c>
      <c r="V147" t="s">
        <v>6931</v>
      </c>
      <c r="W147" t="s">
        <v>6931</v>
      </c>
      <c r="X147" t="s">
        <v>6931</v>
      </c>
      <c r="Y147" t="s">
        <v>6931</v>
      </c>
      <c r="Z147" t="s">
        <v>6931</v>
      </c>
      <c r="AA147" t="s">
        <v>6931</v>
      </c>
      <c r="AB147" t="s">
        <v>6931</v>
      </c>
      <c r="AC147" t="s">
        <v>6931</v>
      </c>
      <c r="AD147" t="s">
        <v>6931</v>
      </c>
      <c r="AE147" t="s">
        <v>6931</v>
      </c>
      <c r="AF147" t="s">
        <v>6931</v>
      </c>
      <c r="AG147" t="s">
        <v>6931</v>
      </c>
      <c r="AH147" t="s">
        <v>6931</v>
      </c>
      <c r="AI147" t="s">
        <v>6931</v>
      </c>
    </row>
    <row r="148" spans="1:35">
      <c r="A148" t="s">
        <v>135</v>
      </c>
      <c r="B148" t="s">
        <v>6934</v>
      </c>
      <c r="C148" t="s">
        <v>6932</v>
      </c>
      <c r="D148" t="s">
        <v>6932</v>
      </c>
      <c r="E148" t="s">
        <v>6932</v>
      </c>
      <c r="F148" t="s">
        <v>6931</v>
      </c>
      <c r="G148" t="s">
        <v>6931</v>
      </c>
      <c r="H148" t="s">
        <v>6931</v>
      </c>
      <c r="I148" t="s">
        <v>6931</v>
      </c>
      <c r="J148" t="s">
        <v>6931</v>
      </c>
      <c r="K148" t="s">
        <v>6931</v>
      </c>
      <c r="L148" t="s">
        <v>6931</v>
      </c>
      <c r="M148" t="s">
        <v>6931</v>
      </c>
      <c r="N148" t="s">
        <v>6931</v>
      </c>
      <c r="O148" t="s">
        <v>6931</v>
      </c>
      <c r="P148" t="s">
        <v>6931</v>
      </c>
      <c r="Q148" t="s">
        <v>6931</v>
      </c>
      <c r="R148" t="s">
        <v>6931</v>
      </c>
      <c r="S148" t="s">
        <v>6931</v>
      </c>
      <c r="T148" t="s">
        <v>6932</v>
      </c>
      <c r="U148" t="s">
        <v>6932</v>
      </c>
      <c r="V148" t="s">
        <v>6931</v>
      </c>
      <c r="W148" t="s">
        <v>6931</v>
      </c>
      <c r="X148" t="s">
        <v>6931</v>
      </c>
      <c r="Y148" t="s">
        <v>6931</v>
      </c>
      <c r="Z148" t="s">
        <v>6931</v>
      </c>
      <c r="AA148" t="s">
        <v>6931</v>
      </c>
      <c r="AB148" t="s">
        <v>6931</v>
      </c>
      <c r="AC148" t="s">
        <v>6931</v>
      </c>
      <c r="AD148" t="s">
        <v>6931</v>
      </c>
      <c r="AE148" t="s">
        <v>6931</v>
      </c>
      <c r="AF148" t="s">
        <v>6931</v>
      </c>
      <c r="AG148" t="s">
        <v>6931</v>
      </c>
      <c r="AH148" t="s">
        <v>6931</v>
      </c>
      <c r="AI148" t="s">
        <v>6931</v>
      </c>
    </row>
    <row r="149" spans="1:35">
      <c r="A149" t="s">
        <v>138</v>
      </c>
      <c r="B149" t="s">
        <v>6930</v>
      </c>
      <c r="C149" t="s">
        <v>6932</v>
      </c>
      <c r="D149" t="s">
        <v>6932</v>
      </c>
      <c r="E149" t="s">
        <v>6932</v>
      </c>
      <c r="F149" t="s">
        <v>6931</v>
      </c>
      <c r="G149" t="s">
        <v>6931</v>
      </c>
      <c r="H149" t="s">
        <v>6931</v>
      </c>
      <c r="I149" t="s">
        <v>6931</v>
      </c>
      <c r="J149" t="s">
        <v>6931</v>
      </c>
      <c r="K149" t="s">
        <v>6931</v>
      </c>
      <c r="L149" t="s">
        <v>6931</v>
      </c>
      <c r="M149" t="s">
        <v>6931</v>
      </c>
      <c r="N149" t="s">
        <v>6932</v>
      </c>
      <c r="O149" t="s">
        <v>6932</v>
      </c>
      <c r="P149" t="s">
        <v>6932</v>
      </c>
      <c r="Q149" t="s">
        <v>6932</v>
      </c>
      <c r="R149" t="s">
        <v>6932</v>
      </c>
      <c r="S149" t="s">
        <v>6932</v>
      </c>
      <c r="T149" t="s">
        <v>6932</v>
      </c>
      <c r="U149" t="s">
        <v>6932</v>
      </c>
      <c r="V149" t="s">
        <v>6931</v>
      </c>
      <c r="W149" t="s">
        <v>6931</v>
      </c>
      <c r="X149" t="s">
        <v>6931</v>
      </c>
      <c r="Y149" t="s">
        <v>6931</v>
      </c>
      <c r="Z149" t="s">
        <v>6931</v>
      </c>
      <c r="AA149" t="s">
        <v>6931</v>
      </c>
      <c r="AB149" t="s">
        <v>6931</v>
      </c>
      <c r="AC149" t="s">
        <v>6931</v>
      </c>
      <c r="AD149" t="s">
        <v>6931</v>
      </c>
      <c r="AE149" t="s">
        <v>6931</v>
      </c>
      <c r="AF149" t="s">
        <v>6931</v>
      </c>
      <c r="AG149" t="s">
        <v>6931</v>
      </c>
      <c r="AH149" t="s">
        <v>6931</v>
      </c>
      <c r="AI149" t="s">
        <v>6931</v>
      </c>
    </row>
    <row r="150" spans="1:35">
      <c r="A150" t="s">
        <v>138</v>
      </c>
      <c r="B150" t="s">
        <v>6933</v>
      </c>
      <c r="C150" t="s">
        <v>6931</v>
      </c>
      <c r="D150" t="s">
        <v>6931</v>
      </c>
      <c r="E150" t="s">
        <v>6931</v>
      </c>
      <c r="F150" t="s">
        <v>6931</v>
      </c>
      <c r="G150" t="s">
        <v>6931</v>
      </c>
      <c r="H150" t="s">
        <v>6931</v>
      </c>
      <c r="I150" t="s">
        <v>6931</v>
      </c>
      <c r="J150" t="s">
        <v>6931</v>
      </c>
      <c r="K150" t="s">
        <v>6931</v>
      </c>
      <c r="L150" t="s">
        <v>6931</v>
      </c>
      <c r="M150" t="s">
        <v>6931</v>
      </c>
      <c r="N150" t="s">
        <v>6931</v>
      </c>
      <c r="O150" t="s">
        <v>6931</v>
      </c>
      <c r="P150" t="s">
        <v>6931</v>
      </c>
      <c r="Q150" t="s">
        <v>6931</v>
      </c>
      <c r="R150" t="s">
        <v>6931</v>
      </c>
      <c r="S150" t="s">
        <v>6931</v>
      </c>
      <c r="T150" t="s">
        <v>6931</v>
      </c>
      <c r="U150" t="s">
        <v>6931</v>
      </c>
      <c r="V150" t="s">
        <v>6931</v>
      </c>
      <c r="W150" t="s">
        <v>6931</v>
      </c>
      <c r="X150" t="s">
        <v>6931</v>
      </c>
      <c r="Y150" t="s">
        <v>6931</v>
      </c>
      <c r="Z150" t="s">
        <v>6931</v>
      </c>
      <c r="AA150" t="s">
        <v>6931</v>
      </c>
      <c r="AB150" t="s">
        <v>6931</v>
      </c>
      <c r="AC150" t="s">
        <v>6931</v>
      </c>
      <c r="AD150" t="s">
        <v>6931</v>
      </c>
      <c r="AE150" t="s">
        <v>6931</v>
      </c>
      <c r="AF150" t="s">
        <v>6931</v>
      </c>
      <c r="AG150" t="s">
        <v>6931</v>
      </c>
      <c r="AH150" t="s">
        <v>6931</v>
      </c>
      <c r="AI150" t="s">
        <v>6931</v>
      </c>
    </row>
    <row r="151" spans="1:35">
      <c r="A151" t="s">
        <v>138</v>
      </c>
      <c r="B151" t="s">
        <v>6934</v>
      </c>
      <c r="C151" t="s">
        <v>6931</v>
      </c>
      <c r="D151" t="s">
        <v>6931</v>
      </c>
      <c r="E151" t="s">
        <v>6931</v>
      </c>
      <c r="F151" t="s">
        <v>6931</v>
      </c>
      <c r="G151" t="s">
        <v>6931</v>
      </c>
      <c r="H151" t="s">
        <v>6931</v>
      </c>
      <c r="I151" t="s">
        <v>6931</v>
      </c>
      <c r="J151" t="s">
        <v>6931</v>
      </c>
      <c r="K151" t="s">
        <v>6931</v>
      </c>
      <c r="L151" t="s">
        <v>6931</v>
      </c>
      <c r="M151" t="s">
        <v>6931</v>
      </c>
      <c r="N151" t="s">
        <v>6931</v>
      </c>
      <c r="O151" t="s">
        <v>6931</v>
      </c>
      <c r="P151" t="s">
        <v>6931</v>
      </c>
      <c r="Q151" t="s">
        <v>6931</v>
      </c>
      <c r="R151" t="s">
        <v>6931</v>
      </c>
      <c r="S151" t="s">
        <v>6931</v>
      </c>
      <c r="T151" t="s">
        <v>6931</v>
      </c>
      <c r="U151" t="s">
        <v>6931</v>
      </c>
      <c r="V151" t="s">
        <v>6931</v>
      </c>
      <c r="W151" t="s">
        <v>6931</v>
      </c>
      <c r="X151" t="s">
        <v>6931</v>
      </c>
      <c r="Y151" t="s">
        <v>6931</v>
      </c>
      <c r="Z151" t="s">
        <v>6931</v>
      </c>
      <c r="AA151" t="s">
        <v>6931</v>
      </c>
      <c r="AB151" t="s">
        <v>6931</v>
      </c>
      <c r="AC151" t="s">
        <v>6931</v>
      </c>
      <c r="AD151" t="s">
        <v>6931</v>
      </c>
      <c r="AE151" t="s">
        <v>6931</v>
      </c>
      <c r="AF151" t="s">
        <v>6931</v>
      </c>
      <c r="AG151" t="s">
        <v>6931</v>
      </c>
      <c r="AH151" t="s">
        <v>6931</v>
      </c>
      <c r="AI151" t="s">
        <v>6931</v>
      </c>
    </row>
  </sheetData>
  <pageMargins left="0.7" right="0.7" top="0.75" bottom="0.75" header="0.3" footer="0.3"/>
  <pageSetup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BCB82-99FC-A048-B3A9-9E053B04449C}">
  <sheetPr>
    <tabColor rgb="FFFFC000"/>
  </sheetPr>
  <dimension ref="A1:L204"/>
  <sheetViews>
    <sheetView workbookViewId="0">
      <selection activeCell="N34" sqref="N34"/>
    </sheetView>
  </sheetViews>
  <sheetFormatPr baseColWidth="10" defaultRowHeight="16"/>
  <cols>
    <col min="1" max="1" width="28.6640625" bestFit="1" customWidth="1"/>
    <col min="2" max="2" width="28.6640625" customWidth="1"/>
    <col min="3" max="3" width="50.1640625" bestFit="1" customWidth="1"/>
    <col min="4" max="4" width="20.5" bestFit="1" customWidth="1"/>
    <col min="6" max="6" width="23.33203125" bestFit="1" customWidth="1"/>
    <col min="7" max="7" width="15" bestFit="1" customWidth="1"/>
    <col min="8" max="8" width="20.5" bestFit="1" customWidth="1"/>
    <col min="9" max="9" width="21" bestFit="1" customWidth="1"/>
  </cols>
  <sheetData>
    <row r="1" spans="1:12">
      <c r="A1" s="14" t="s">
        <v>895</v>
      </c>
      <c r="B1" s="14" t="s">
        <v>139</v>
      </c>
      <c r="C1" s="14" t="s">
        <v>7078</v>
      </c>
      <c r="D1" s="14" t="s">
        <v>7317</v>
      </c>
      <c r="F1" s="14" t="s">
        <v>139</v>
      </c>
      <c r="G1" s="14" t="s">
        <v>7315</v>
      </c>
      <c r="H1" s="14" t="s">
        <v>7317</v>
      </c>
      <c r="I1" s="14" t="s">
        <v>7318</v>
      </c>
      <c r="K1" s="45" t="s">
        <v>7310</v>
      </c>
      <c r="L1" s="45" t="s">
        <v>7311</v>
      </c>
    </row>
    <row r="2" spans="1:12">
      <c r="A2" t="s">
        <v>6928</v>
      </c>
      <c r="B2" t="s">
        <v>131</v>
      </c>
      <c r="C2" t="s">
        <v>6972</v>
      </c>
      <c r="D2" s="48">
        <f>_xlfn.XLOOKUP(B2,'6. Population_Raw'!$A$10:$A$60,'6. Population_Raw'!$F$10:$F$60,"not found")</f>
        <v>7812880</v>
      </c>
      <c r="F2" t="s">
        <v>14</v>
      </c>
      <c r="G2">
        <v>1</v>
      </c>
      <c r="H2" s="48">
        <f>_xlfn.XLOOKUP(F2,'6. Population_Raw'!$A$10:$A$60,'6. Population_Raw'!$F$10:$F$60)</f>
        <v>5108468</v>
      </c>
      <c r="I2" s="50">
        <f>G2/H2*100000</f>
        <v>1.9575340395594141E-2</v>
      </c>
      <c r="K2" s="52">
        <f>MIN(I2:I35)</f>
        <v>1.1473550368541911E-2</v>
      </c>
      <c r="L2" s="52">
        <f>MAX(I2:I35)</f>
        <v>1.1782518277631477</v>
      </c>
    </row>
    <row r="3" spans="1:12">
      <c r="A3" t="s">
        <v>6563</v>
      </c>
      <c r="B3" t="s">
        <v>89</v>
      </c>
      <c r="C3" t="s">
        <v>6973</v>
      </c>
      <c r="D3" s="48">
        <f>_xlfn.XLOOKUP(B3,'6. Population_Raw'!$A$10:$A$60,'6. Population_Raw'!$F$10:$F$60,"not found")</f>
        <v>5737915</v>
      </c>
      <c r="F3" t="s">
        <v>39</v>
      </c>
      <c r="G3">
        <v>1</v>
      </c>
      <c r="H3" s="48">
        <f>_xlfn.XLOOKUP(F3,'6. Population_Raw'!$A$10:$A$60,'6. Population_Raw'!$F$10:$F$60)</f>
        <v>3067732</v>
      </c>
      <c r="I3" s="50">
        <f>G3/H3*100000</f>
        <v>3.2597371608732446E-2</v>
      </c>
    </row>
    <row r="4" spans="1:12">
      <c r="A4" t="s">
        <v>3681</v>
      </c>
      <c r="B4" t="s">
        <v>124</v>
      </c>
      <c r="C4" t="s">
        <v>6974</v>
      </c>
      <c r="D4" s="48">
        <f>_xlfn.XLOOKUP(B4,'6. Population_Raw'!$A$10:$A$60,'6. Population_Raw'!$F$10:$F$60,"not found")</f>
        <v>30503301</v>
      </c>
      <c r="F4" t="s">
        <v>40</v>
      </c>
      <c r="G4" s="51">
        <v>43</v>
      </c>
      <c r="H4" s="48">
        <f>_xlfn.XLOOKUP(F4,'6. Population_Raw'!$A$10:$A$60,'6. Population_Raw'!$F$10:$F$60)</f>
        <v>38965193</v>
      </c>
      <c r="I4" s="50">
        <f>G4/H4*100000</f>
        <v>0.11035490059038075</v>
      </c>
    </row>
    <row r="5" spans="1:12">
      <c r="A5" t="s">
        <v>6928</v>
      </c>
      <c r="B5" t="s">
        <v>131</v>
      </c>
      <c r="C5" t="s">
        <v>6976</v>
      </c>
      <c r="D5" s="48">
        <f>_xlfn.XLOOKUP(B5,'6. Population_Raw'!$A$10:$A$60,'6. Population_Raw'!$F$10:$F$60,"not found")</f>
        <v>7812880</v>
      </c>
      <c r="F5" t="s">
        <v>45</v>
      </c>
      <c r="G5">
        <v>5</v>
      </c>
      <c r="H5" s="48">
        <f>_xlfn.XLOOKUP(F5,'6. Population_Raw'!$A$10:$A$60,'6. Population_Raw'!$F$10:$F$60)</f>
        <v>5877610</v>
      </c>
      <c r="I5" s="50">
        <f t="shared" ref="I5:I35" si="0">G5/H5*100000</f>
        <v>8.5068590804765878E-2</v>
      </c>
    </row>
    <row r="6" spans="1:12">
      <c r="A6" t="s">
        <v>7079</v>
      </c>
      <c r="B6" t="s">
        <v>105</v>
      </c>
      <c r="C6" t="s">
        <v>7048</v>
      </c>
      <c r="D6" s="48">
        <f>_xlfn.XLOOKUP(B6,'6. Population_Raw'!$A$10:$A$60,'6. Population_Raw'!$F$10:$F$60,"not found")</f>
        <v>19571216</v>
      </c>
      <c r="F6" t="s">
        <v>46</v>
      </c>
      <c r="G6">
        <v>1</v>
      </c>
      <c r="H6" s="48">
        <f>_xlfn.XLOOKUP(F6,'6. Population_Raw'!$A$10:$A$60,'6. Population_Raw'!$F$10:$F$60)</f>
        <v>3617176</v>
      </c>
      <c r="I6" s="50">
        <f t="shared" si="0"/>
        <v>2.7645876230517948E-2</v>
      </c>
    </row>
    <row r="7" spans="1:12">
      <c r="A7" t="s">
        <v>3659</v>
      </c>
      <c r="B7" t="s">
        <v>113</v>
      </c>
      <c r="C7" t="s">
        <v>6979</v>
      </c>
      <c r="D7" s="48">
        <f>_xlfn.XLOOKUP(B7,'6. Population_Raw'!$A$10:$A$60,'6. Population_Raw'!$F$10:$F$60,"not found")</f>
        <v>4053824</v>
      </c>
      <c r="F7" t="s">
        <v>55</v>
      </c>
      <c r="G7">
        <v>8</v>
      </c>
      <c r="H7" s="48">
        <f>_xlfn.XLOOKUP(F7,'6. Population_Raw'!$A$10:$A$60,'6. Population_Raw'!$F$10:$F$60)</f>
        <v>678972</v>
      </c>
      <c r="I7" s="50">
        <f t="shared" si="0"/>
        <v>1.1782518277631477</v>
      </c>
    </row>
    <row r="8" spans="1:12">
      <c r="A8" t="s">
        <v>1959</v>
      </c>
      <c r="B8" t="s">
        <v>124</v>
      </c>
      <c r="C8" t="s">
        <v>6977</v>
      </c>
      <c r="D8" s="48">
        <f>_xlfn.XLOOKUP(B8,'6. Population_Raw'!$A$10:$A$60,'6. Population_Raw'!$F$10:$F$60,"not found")</f>
        <v>30503301</v>
      </c>
      <c r="F8" t="s">
        <v>56</v>
      </c>
      <c r="G8">
        <v>24</v>
      </c>
      <c r="H8" s="48">
        <f>_xlfn.XLOOKUP(F8,'6. Population_Raw'!$A$10:$A$60,'6. Population_Raw'!$F$10:$F$60)</f>
        <v>22610726</v>
      </c>
      <c r="I8" s="50">
        <f t="shared" si="0"/>
        <v>0.10614431398620285</v>
      </c>
    </row>
    <row r="9" spans="1:12">
      <c r="A9" t="s">
        <v>2147</v>
      </c>
      <c r="B9" t="s">
        <v>40</v>
      </c>
      <c r="C9" t="s">
        <v>7047</v>
      </c>
      <c r="D9" s="48">
        <f>_xlfn.XLOOKUP(B9,'6. Population_Raw'!$A$10:$A$60,'6. Population_Raw'!$F$10:$F$60,"not found")</f>
        <v>38965193</v>
      </c>
      <c r="F9" t="s">
        <v>58</v>
      </c>
      <c r="G9">
        <v>13</v>
      </c>
      <c r="H9" s="48">
        <f>_xlfn.XLOOKUP(F9,'6. Population_Raw'!$A$10:$A$60,'6. Population_Raw'!$F$10:$F$60)</f>
        <v>11029227</v>
      </c>
      <c r="I9" s="50">
        <f t="shared" si="0"/>
        <v>0.11786864120214408</v>
      </c>
    </row>
    <row r="10" spans="1:12">
      <c r="A10" t="s">
        <v>2378</v>
      </c>
      <c r="B10" t="s">
        <v>56</v>
      </c>
      <c r="C10" t="s">
        <v>7049</v>
      </c>
      <c r="D10" s="48">
        <f>_xlfn.XLOOKUP(B10,'6. Population_Raw'!$A$10:$A$60,'6. Population_Raw'!$F$10:$F$60,"not found")</f>
        <v>22610726</v>
      </c>
      <c r="F10" t="s">
        <v>64</v>
      </c>
      <c r="G10">
        <v>1</v>
      </c>
      <c r="H10" s="48">
        <f>_xlfn.XLOOKUP(F10,'6. Population_Raw'!$A$10:$A$60,'6. Population_Raw'!$F$10:$F$60)</f>
        <v>1435138</v>
      </c>
      <c r="I10" s="50">
        <f t="shared" si="0"/>
        <v>6.9679710243892926E-2</v>
      </c>
    </row>
    <row r="11" spans="1:12">
      <c r="A11" t="s">
        <v>2377</v>
      </c>
      <c r="B11" t="s">
        <v>56</v>
      </c>
      <c r="C11" t="s">
        <v>6984</v>
      </c>
      <c r="D11" s="48">
        <f>_xlfn.XLOOKUP(B11,'6. Population_Raw'!$A$10:$A$60,'6. Population_Raw'!$F$10:$F$60,"not found")</f>
        <v>22610726</v>
      </c>
      <c r="F11" t="s">
        <v>71</v>
      </c>
      <c r="G11">
        <v>8</v>
      </c>
      <c r="H11" s="48">
        <f>_xlfn.XLOOKUP(F11,'6. Population_Raw'!$A$10:$A$60,'6. Population_Raw'!$F$10:$F$60)</f>
        <v>12549689</v>
      </c>
      <c r="I11" s="50">
        <f t="shared" si="0"/>
        <v>6.3746599616930744E-2</v>
      </c>
    </row>
    <row r="12" spans="1:12">
      <c r="A12" t="s">
        <v>2238</v>
      </c>
      <c r="B12" t="s">
        <v>40</v>
      </c>
      <c r="C12" t="s">
        <v>6989</v>
      </c>
      <c r="D12" s="48">
        <f>_xlfn.XLOOKUP(B12,'6. Population_Raw'!$A$10:$A$60,'6. Population_Raw'!$F$10:$F$60,"not found")</f>
        <v>38965193</v>
      </c>
      <c r="F12" t="s">
        <v>79</v>
      </c>
      <c r="G12">
        <v>6</v>
      </c>
      <c r="H12" s="48">
        <f>_xlfn.XLOOKUP(F12,'6. Population_Raw'!$A$10:$A$60,'6. Population_Raw'!$F$10:$F$60)</f>
        <v>4573749</v>
      </c>
      <c r="I12" s="50">
        <f t="shared" si="0"/>
        <v>0.13118341211990428</v>
      </c>
    </row>
    <row r="13" spans="1:12">
      <c r="A13" t="s">
        <v>2147</v>
      </c>
      <c r="B13" t="s">
        <v>40</v>
      </c>
      <c r="C13" t="s">
        <v>6987</v>
      </c>
      <c r="D13" s="48">
        <f>_xlfn.XLOOKUP(B13,'6. Population_Raw'!$A$10:$A$60,'6. Population_Raw'!$F$10:$F$60,"not found")</f>
        <v>38965193</v>
      </c>
      <c r="F13" t="s">
        <v>80</v>
      </c>
      <c r="G13">
        <v>1</v>
      </c>
      <c r="H13" s="48">
        <f>_xlfn.XLOOKUP(F13,'6. Population_Raw'!$A$10:$A$60,'6. Population_Raw'!$F$10:$F$60)</f>
        <v>1395722</v>
      </c>
      <c r="I13" s="50">
        <f t="shared" si="0"/>
        <v>7.1647505735382824E-2</v>
      </c>
    </row>
    <row r="14" spans="1:12">
      <c r="A14" t="s">
        <v>131</v>
      </c>
      <c r="B14" t="s">
        <v>55</v>
      </c>
      <c r="C14" t="s">
        <v>6983</v>
      </c>
      <c r="D14" s="48">
        <f>_xlfn.XLOOKUP(B14,'6. Population_Raw'!$A$10:$A$60,'6. Population_Raw'!$F$10:$F$60,"not found")</f>
        <v>678972</v>
      </c>
      <c r="F14" t="s">
        <v>81</v>
      </c>
      <c r="G14">
        <v>2</v>
      </c>
      <c r="H14" s="48">
        <f>_xlfn.XLOOKUP(F14,'6. Population_Raw'!$A$10:$A$60,'6. Population_Raw'!$F$10:$F$60)</f>
        <v>6180253</v>
      </c>
      <c r="I14" s="50">
        <f t="shared" si="0"/>
        <v>3.2361134730244864E-2</v>
      </c>
    </row>
    <row r="15" spans="1:12">
      <c r="A15" t="s">
        <v>2166</v>
      </c>
      <c r="B15" t="s">
        <v>40</v>
      </c>
      <c r="C15" t="s">
        <v>6975</v>
      </c>
      <c r="D15" s="48">
        <f>_xlfn.XLOOKUP(B15,'6. Population_Raw'!$A$10:$A$60,'6. Population_Raw'!$F$10:$F$60,"not found")</f>
        <v>38965193</v>
      </c>
      <c r="F15" t="s">
        <v>86</v>
      </c>
      <c r="G15">
        <v>21</v>
      </c>
      <c r="H15" s="48">
        <f>_xlfn.XLOOKUP(F15,'6. Population_Raw'!$A$10:$A$60,'6. Population_Raw'!$F$10:$F$60)</f>
        <v>7001399</v>
      </c>
      <c r="I15" s="50">
        <f t="shared" si="0"/>
        <v>0.29994005483761171</v>
      </c>
    </row>
    <row r="16" spans="1:12">
      <c r="A16" t="s">
        <v>6288</v>
      </c>
      <c r="B16" t="s">
        <v>40</v>
      </c>
      <c r="C16" t="s">
        <v>6981</v>
      </c>
      <c r="D16" s="48">
        <f>_xlfn.XLOOKUP(B16,'6. Population_Raw'!$A$10:$A$60,'6. Population_Raw'!$F$10:$F$60,"not found")</f>
        <v>38965193</v>
      </c>
      <c r="F16" t="s">
        <v>87</v>
      </c>
      <c r="G16">
        <v>3</v>
      </c>
      <c r="H16" s="48">
        <f>_xlfn.XLOOKUP(F16,'6. Population_Raw'!$A$10:$A$60,'6. Population_Raw'!$F$10:$F$60)</f>
        <v>10037261</v>
      </c>
      <c r="I16" s="50">
        <f t="shared" si="0"/>
        <v>2.9888631968422463E-2</v>
      </c>
    </row>
    <row r="17" spans="1:9">
      <c r="A17" t="s">
        <v>7080</v>
      </c>
      <c r="B17" t="s">
        <v>93</v>
      </c>
      <c r="C17" t="s">
        <v>6978</v>
      </c>
      <c r="D17" s="48">
        <f>_xlfn.XLOOKUP(B17,'6. Population_Raw'!$A$10:$A$60,'6. Population_Raw'!$F$10:$F$60,"not found")</f>
        <v>6196156</v>
      </c>
      <c r="F17" t="s">
        <v>89</v>
      </c>
      <c r="G17">
        <v>3</v>
      </c>
      <c r="H17" s="48">
        <f>_xlfn.XLOOKUP(F17,'6. Population_Raw'!$A$10:$A$60,'6. Population_Raw'!$F$10:$F$60)</f>
        <v>5737915</v>
      </c>
      <c r="I17" s="50">
        <f t="shared" si="0"/>
        <v>5.2283799951724629E-2</v>
      </c>
    </row>
    <row r="18" spans="1:9">
      <c r="A18" t="s">
        <v>3624</v>
      </c>
      <c r="B18" t="s">
        <v>58</v>
      </c>
      <c r="C18" t="s">
        <v>6985</v>
      </c>
      <c r="D18" s="48">
        <f>_xlfn.XLOOKUP(B18,'6. Population_Raw'!$A$10:$A$60,'6. Population_Raw'!$F$10:$F$60,"not found")</f>
        <v>11029227</v>
      </c>
      <c r="F18" t="s">
        <v>93</v>
      </c>
      <c r="G18">
        <v>6</v>
      </c>
      <c r="H18" s="48">
        <f>_xlfn.XLOOKUP(F18,'6. Population_Raw'!$A$10:$A$60,'6. Population_Raw'!$F$10:$F$60)</f>
        <v>6196156</v>
      </c>
      <c r="I18" s="50">
        <f t="shared" si="0"/>
        <v>9.6834230771465413E-2</v>
      </c>
    </row>
    <row r="19" spans="1:9">
      <c r="A19" t="s">
        <v>6782</v>
      </c>
      <c r="B19" t="s">
        <v>115</v>
      </c>
      <c r="C19" t="s">
        <v>6986</v>
      </c>
      <c r="D19" s="48">
        <f>_xlfn.XLOOKUP(B19,'6. Population_Raw'!$A$10:$A$60,'6. Population_Raw'!$F$10:$F$60,"not found")</f>
        <v>12961683</v>
      </c>
      <c r="F19" t="s">
        <v>99</v>
      </c>
      <c r="G19">
        <v>3</v>
      </c>
      <c r="H19" s="48">
        <f>_xlfn.XLOOKUP(F19,'6. Population_Raw'!$A$10:$A$60,'6. Population_Raw'!$F$10:$F$60)</f>
        <v>3194176</v>
      </c>
      <c r="I19" s="50">
        <f t="shared" si="0"/>
        <v>9.3920936103708746E-2</v>
      </c>
    </row>
    <row r="20" spans="1:9">
      <c r="A20" t="s">
        <v>6924</v>
      </c>
      <c r="B20" t="s">
        <v>86</v>
      </c>
      <c r="C20" t="s">
        <v>6982</v>
      </c>
      <c r="D20" s="48">
        <f>_xlfn.XLOOKUP(B20,'6. Population_Raw'!$A$10:$A$60,'6. Population_Raw'!$F$10:$F$60,"not found")</f>
        <v>7001399</v>
      </c>
      <c r="F20" t="s">
        <v>100</v>
      </c>
      <c r="G20">
        <v>1</v>
      </c>
      <c r="H20" s="48">
        <f>_xlfn.XLOOKUP(F20,'6. Population_Raw'!$A$10:$A$60,'6. Population_Raw'!$F$10:$F$60)</f>
        <v>1402054</v>
      </c>
      <c r="I20" s="50">
        <f t="shared" si="0"/>
        <v>7.1323929035543562E-2</v>
      </c>
    </row>
    <row r="21" spans="1:9">
      <c r="A21" t="s">
        <v>6459</v>
      </c>
      <c r="B21" t="s">
        <v>79</v>
      </c>
      <c r="C21" t="s">
        <v>6988</v>
      </c>
      <c r="D21" s="48">
        <f>_xlfn.XLOOKUP(B21,'6. Population_Raw'!$A$10:$A$60,'6. Population_Raw'!$F$10:$F$60,"not found")</f>
        <v>4573749</v>
      </c>
      <c r="F21" t="s">
        <v>105</v>
      </c>
      <c r="G21">
        <v>9</v>
      </c>
      <c r="H21" s="48">
        <f>_xlfn.XLOOKUP(F21,'6. Population_Raw'!$A$10:$A$60,'6. Population_Raw'!$F$10:$F$60)</f>
        <v>19571216</v>
      </c>
      <c r="I21" s="50">
        <f t="shared" si="0"/>
        <v>4.5985900927157514E-2</v>
      </c>
    </row>
    <row r="22" spans="1:9">
      <c r="A22" t="s">
        <v>2961</v>
      </c>
      <c r="B22" t="s">
        <v>87</v>
      </c>
      <c r="C22" t="s">
        <v>6990</v>
      </c>
      <c r="D22" s="48">
        <f>_xlfn.XLOOKUP(B22,'6. Population_Raw'!$A$10:$A$60,'6. Population_Raw'!$F$10:$F$60,"not found")</f>
        <v>10037261</v>
      </c>
      <c r="F22" t="s">
        <v>106</v>
      </c>
      <c r="G22">
        <v>3</v>
      </c>
      <c r="H22" s="48">
        <f>_xlfn.XLOOKUP(F22,'6. Population_Raw'!$A$10:$A$60,'6. Population_Raw'!$F$10:$F$60)</f>
        <v>10835491</v>
      </c>
      <c r="I22" s="50">
        <f t="shared" si="0"/>
        <v>2.76867933349767E-2</v>
      </c>
    </row>
    <row r="23" spans="1:9">
      <c r="A23" t="s">
        <v>2403</v>
      </c>
      <c r="B23" t="s">
        <v>58</v>
      </c>
      <c r="C23" t="s">
        <v>6991</v>
      </c>
      <c r="D23" s="48">
        <f>_xlfn.XLOOKUP(B23,'6. Population_Raw'!$A$10:$A$60,'6. Population_Raw'!$F$10:$F$60,"not found")</f>
        <v>11029227</v>
      </c>
      <c r="F23" t="s">
        <v>112</v>
      </c>
      <c r="G23">
        <v>2</v>
      </c>
      <c r="H23" s="48">
        <f>_xlfn.XLOOKUP(F23,'6. Population_Raw'!$A$10:$A$60,'6. Population_Raw'!$F$10:$F$60)</f>
        <v>11785935</v>
      </c>
      <c r="I23" s="50">
        <f t="shared" si="0"/>
        <v>1.6969379179505063E-2</v>
      </c>
    </row>
    <row r="24" spans="1:9">
      <c r="A24" t="s">
        <v>2378</v>
      </c>
      <c r="B24" t="s">
        <v>56</v>
      </c>
      <c r="C24" t="s">
        <v>7050</v>
      </c>
      <c r="D24" s="48">
        <f>_xlfn.XLOOKUP(B24,'6. Population_Raw'!$A$10:$A$60,'6. Population_Raw'!$F$10:$F$60,"not found")</f>
        <v>22610726</v>
      </c>
      <c r="F24" t="s">
        <v>113</v>
      </c>
      <c r="G24">
        <v>2</v>
      </c>
      <c r="H24" s="48">
        <f>_xlfn.XLOOKUP(F24,'6. Population_Raw'!$A$10:$A$60,'6. Population_Raw'!$F$10:$F$60)</f>
        <v>4053824</v>
      </c>
      <c r="I24" s="50">
        <f t="shared" si="0"/>
        <v>4.933613299442699E-2</v>
      </c>
    </row>
    <row r="25" spans="1:9">
      <c r="A25" t="s">
        <v>7081</v>
      </c>
      <c r="B25" t="s">
        <v>56</v>
      </c>
      <c r="C25" t="s">
        <v>6992</v>
      </c>
      <c r="D25" s="48">
        <f>_xlfn.XLOOKUP(B25,'6. Population_Raw'!$A$10:$A$60,'6. Population_Raw'!$F$10:$F$60,"not found")</f>
        <v>22610726</v>
      </c>
      <c r="F25" t="s">
        <v>114</v>
      </c>
      <c r="G25">
        <v>3</v>
      </c>
      <c r="H25" s="48">
        <f>_xlfn.XLOOKUP(F25,'6. Population_Raw'!$A$10:$A$60,'6. Population_Raw'!$F$10:$F$60)</f>
        <v>4233358</v>
      </c>
      <c r="I25" s="50">
        <f t="shared" si="0"/>
        <v>7.0865728813863604E-2</v>
      </c>
    </row>
    <row r="26" spans="1:9">
      <c r="A26" t="s">
        <v>2377</v>
      </c>
      <c r="B26" t="s">
        <v>56</v>
      </c>
      <c r="C26" t="s">
        <v>7051</v>
      </c>
      <c r="D26" s="48">
        <f>_xlfn.XLOOKUP(B26,'6. Population_Raw'!$A$10:$A$60,'6. Population_Raw'!$F$10:$F$60,"not found")</f>
        <v>22610726</v>
      </c>
      <c r="F26" t="s">
        <v>115</v>
      </c>
      <c r="G26">
        <v>4</v>
      </c>
      <c r="H26" s="48">
        <f>_xlfn.XLOOKUP(F26,'6. Population_Raw'!$A$10:$A$60,'6. Population_Raw'!$F$10:$F$60)</f>
        <v>12961683</v>
      </c>
      <c r="I26" s="50">
        <f t="shared" si="0"/>
        <v>3.0860189992302695E-2</v>
      </c>
    </row>
    <row r="27" spans="1:9">
      <c r="A27" t="s">
        <v>6459</v>
      </c>
      <c r="B27" t="s">
        <v>79</v>
      </c>
      <c r="C27" t="s">
        <v>6996</v>
      </c>
      <c r="D27" s="48">
        <f>_xlfn.XLOOKUP(B27,'6. Population_Raw'!$A$10:$A$60,'6. Population_Raw'!$F$10:$F$60,"not found")</f>
        <v>4573749</v>
      </c>
      <c r="F27" t="s">
        <v>118</v>
      </c>
      <c r="G27">
        <v>1</v>
      </c>
      <c r="H27" s="48">
        <f>_xlfn.XLOOKUP(F27,'6. Population_Raw'!$A$10:$A$60,'6. Population_Raw'!$F$10:$F$60)</f>
        <v>1095962</v>
      </c>
      <c r="I27" s="50">
        <f t="shared" si="0"/>
        <v>9.1244039483120765E-2</v>
      </c>
    </row>
    <row r="28" spans="1:9">
      <c r="A28" t="s">
        <v>6501</v>
      </c>
      <c r="B28" t="s">
        <v>86</v>
      </c>
      <c r="C28" t="s">
        <v>6995</v>
      </c>
      <c r="D28" s="48">
        <f>_xlfn.XLOOKUP(B28,'6. Population_Raw'!$A$10:$A$60,'6. Population_Raw'!$F$10:$F$60,"not found")</f>
        <v>7001399</v>
      </c>
      <c r="F28" t="s">
        <v>121</v>
      </c>
      <c r="G28">
        <v>3</v>
      </c>
      <c r="H28" s="48">
        <f>_xlfn.XLOOKUP(F28,'6. Population_Raw'!$A$10:$A$60,'6. Population_Raw'!$F$10:$F$60)</f>
        <v>5373555</v>
      </c>
      <c r="I28" s="50">
        <f t="shared" si="0"/>
        <v>5.5828962390819484E-2</v>
      </c>
    </row>
    <row r="29" spans="1:9">
      <c r="A29" t="s">
        <v>7082</v>
      </c>
      <c r="B29" t="s">
        <v>93</v>
      </c>
      <c r="C29" t="s">
        <v>6953</v>
      </c>
      <c r="D29" s="48">
        <f>_xlfn.XLOOKUP(B29,'6. Population_Raw'!$A$10:$A$60,'6. Population_Raw'!$F$10:$F$60,"not found")</f>
        <v>6196156</v>
      </c>
      <c r="F29" t="s">
        <v>124</v>
      </c>
      <c r="G29">
        <v>8</v>
      </c>
      <c r="H29" s="48">
        <f>_xlfn.XLOOKUP(F29,'6. Population_Raw'!$A$10:$A$60,'6. Population_Raw'!$F$10:$F$60)</f>
        <v>30503301</v>
      </c>
      <c r="I29" s="50">
        <f t="shared" si="0"/>
        <v>2.6226669697158349E-2</v>
      </c>
    </row>
    <row r="30" spans="1:9">
      <c r="A30" t="s">
        <v>7079</v>
      </c>
      <c r="B30" t="s">
        <v>105</v>
      </c>
      <c r="C30" t="s">
        <v>6951</v>
      </c>
      <c r="D30" s="48">
        <f>_xlfn.XLOOKUP(B30,'6. Population_Raw'!$A$10:$A$60,'6. Population_Raw'!$F$10:$F$60,"not found")</f>
        <v>19571216</v>
      </c>
      <c r="F30" t="s">
        <v>126</v>
      </c>
      <c r="G30">
        <v>2</v>
      </c>
      <c r="H30" s="48">
        <f>_xlfn.XLOOKUP(F30,'6. Population_Raw'!$A$10:$A$60,'6. Population_Raw'!$F$10:$F$60)</f>
        <v>3417734</v>
      </c>
      <c r="I30" s="50">
        <f t="shared" si="0"/>
        <v>5.8518304818338703E-2</v>
      </c>
    </row>
    <row r="31" spans="1:9">
      <c r="A31" t="s">
        <v>7083</v>
      </c>
      <c r="B31" t="s">
        <v>56</v>
      </c>
      <c r="C31" t="s">
        <v>7043</v>
      </c>
      <c r="D31" s="48">
        <f>_xlfn.XLOOKUP(B31,'6. Population_Raw'!$A$10:$A$60,'6. Population_Raw'!$F$10:$F$60,"not found")</f>
        <v>22610726</v>
      </c>
      <c r="F31" t="s">
        <v>128</v>
      </c>
      <c r="G31">
        <v>2</v>
      </c>
      <c r="H31" s="48">
        <f>_xlfn.XLOOKUP(F31,'6. Population_Raw'!$A$10:$A$60,'6. Population_Raw'!$F$10:$F$60)</f>
        <v>647464</v>
      </c>
      <c r="I31" s="50">
        <f t="shared" si="0"/>
        <v>0.30889748310330767</v>
      </c>
    </row>
    <row r="32" spans="1:9">
      <c r="A32" t="s">
        <v>6403</v>
      </c>
      <c r="B32" t="s">
        <v>71</v>
      </c>
      <c r="C32" t="s">
        <v>7044</v>
      </c>
      <c r="D32" s="48">
        <f>_xlfn.XLOOKUP(B32,'6. Population_Raw'!$A$10:$A$60,'6. Population_Raw'!$F$10:$F$60,"not found")</f>
        <v>12549689</v>
      </c>
      <c r="F32" t="s">
        <v>130</v>
      </c>
      <c r="G32">
        <v>1</v>
      </c>
      <c r="H32" s="48">
        <f>_xlfn.XLOOKUP(F32,'6. Population_Raw'!$A$10:$A$60,'6. Population_Raw'!$F$10:$F$60)</f>
        <v>8715698</v>
      </c>
      <c r="I32" s="50">
        <f t="shared" si="0"/>
        <v>1.1473550368541911E-2</v>
      </c>
    </row>
    <row r="33" spans="1:9">
      <c r="A33" t="s">
        <v>5434</v>
      </c>
      <c r="B33" t="s">
        <v>40</v>
      </c>
      <c r="C33" t="s">
        <v>7052</v>
      </c>
      <c r="D33" s="48">
        <f>_xlfn.XLOOKUP(B33,'6. Population_Raw'!$A$10:$A$60,'6. Population_Raw'!$F$10:$F$60,"not found")</f>
        <v>38965193</v>
      </c>
      <c r="F33" t="s">
        <v>131</v>
      </c>
      <c r="G33">
        <v>4</v>
      </c>
      <c r="H33" s="48">
        <f>_xlfn.XLOOKUP(F33,'6. Population_Raw'!$A$10:$A$60,'6. Population_Raw'!$F$10:$F$60)</f>
        <v>7812880</v>
      </c>
      <c r="I33" s="50">
        <f t="shared" si="0"/>
        <v>5.1197509753125613E-2</v>
      </c>
    </row>
    <row r="34" spans="1:9">
      <c r="A34" t="s">
        <v>6286</v>
      </c>
      <c r="B34" t="s">
        <v>40</v>
      </c>
      <c r="C34" t="s">
        <v>7053</v>
      </c>
      <c r="D34" s="48">
        <f>_xlfn.XLOOKUP(B34,'6. Population_Raw'!$A$10:$A$60,'6. Population_Raw'!$F$10:$F$60,"not found")</f>
        <v>38965193</v>
      </c>
      <c r="F34" t="s">
        <v>135</v>
      </c>
      <c r="G34">
        <v>5</v>
      </c>
      <c r="H34" s="48">
        <f>_xlfn.XLOOKUP(F34,'6. Population_Raw'!$A$10:$A$60,'6. Population_Raw'!$F$10:$F$60)</f>
        <v>5910955</v>
      </c>
      <c r="I34" s="50">
        <f t="shared" si="0"/>
        <v>8.4588700133903905E-2</v>
      </c>
    </row>
    <row r="35" spans="1:9">
      <c r="A35" t="s">
        <v>6501</v>
      </c>
      <c r="B35" t="s">
        <v>86</v>
      </c>
      <c r="C35" t="s">
        <v>6955</v>
      </c>
      <c r="D35" s="48">
        <f>_xlfn.XLOOKUP(B35,'6. Population_Raw'!$A$10:$A$60,'6. Population_Raw'!$F$10:$F$60,"not found")</f>
        <v>7001399</v>
      </c>
      <c r="F35" t="s">
        <v>138</v>
      </c>
      <c r="G35">
        <v>3</v>
      </c>
      <c r="H35" s="48">
        <f>_xlfn.XLOOKUP(F35,'6. Population_Raw'!$A$10:$A$60,'6. Population_Raw'!$F$10:$F$60)</f>
        <v>584057</v>
      </c>
      <c r="I35" s="50">
        <f t="shared" si="0"/>
        <v>0.5136484966364584</v>
      </c>
    </row>
    <row r="36" spans="1:9">
      <c r="A36" t="s">
        <v>6286</v>
      </c>
      <c r="B36" t="s">
        <v>40</v>
      </c>
      <c r="C36" t="s">
        <v>6954</v>
      </c>
      <c r="D36" s="48">
        <f>_xlfn.XLOOKUP(B36,'6. Population_Raw'!$A$10:$A$60,'6. Population_Raw'!$F$10:$F$60,"not found")</f>
        <v>38965193</v>
      </c>
      <c r="F36" s="161" t="s">
        <v>1904</v>
      </c>
      <c r="G36" s="161">
        <f>SUM(G2:G35)</f>
        <v>203</v>
      </c>
      <c r="H36" s="51"/>
    </row>
    <row r="37" spans="1:9">
      <c r="A37" t="s">
        <v>2403</v>
      </c>
      <c r="B37" t="s">
        <v>58</v>
      </c>
      <c r="C37" t="s">
        <v>6956</v>
      </c>
      <c r="D37" s="48">
        <f>_xlfn.XLOOKUP(B37,'6. Population_Raw'!$A$10:$A$60,'6. Population_Raw'!$F$10:$F$60,"not found")</f>
        <v>11029227</v>
      </c>
      <c r="F37" s="161" t="s">
        <v>8251</v>
      </c>
      <c r="G37" s="162">
        <f>G36/51</f>
        <v>3.9803921568627452</v>
      </c>
    </row>
    <row r="38" spans="1:9">
      <c r="A38" t="s">
        <v>7084</v>
      </c>
      <c r="B38" t="s">
        <v>40</v>
      </c>
      <c r="C38" t="s">
        <v>6958</v>
      </c>
      <c r="D38" s="48">
        <f>_xlfn.XLOOKUP(B38,'6. Population_Raw'!$A$10:$A$60,'6. Population_Raw'!$F$10:$F$60,"not found")</f>
        <v>38965193</v>
      </c>
      <c r="F38" s="161" t="s">
        <v>8261</v>
      </c>
      <c r="G38" s="168">
        <f>'6. Population_Raw'!F5</f>
        <v>334914895</v>
      </c>
    </row>
    <row r="39" spans="1:9">
      <c r="A39" t="s">
        <v>6924</v>
      </c>
      <c r="B39" t="s">
        <v>86</v>
      </c>
      <c r="C39" t="s">
        <v>7045</v>
      </c>
      <c r="D39" s="48">
        <f>_xlfn.XLOOKUP(B39,'6. Population_Raw'!$A$10:$A$60,'6. Population_Raw'!$F$10:$F$60,"not found")</f>
        <v>7001399</v>
      </c>
      <c r="F39" s="161" t="s">
        <v>8262</v>
      </c>
      <c r="G39" s="52">
        <f>(G36/G38)*100000</f>
        <v>6.0612413192312635E-2</v>
      </c>
    </row>
    <row r="40" spans="1:9">
      <c r="A40" t="s">
        <v>4014</v>
      </c>
      <c r="B40" t="s">
        <v>46</v>
      </c>
      <c r="C40" t="s">
        <v>7046</v>
      </c>
      <c r="D40" s="48">
        <f>_xlfn.XLOOKUP(B40,'6. Population_Raw'!$A$10:$A$60,'6. Population_Raw'!$F$10:$F$60,"not found")</f>
        <v>3617176</v>
      </c>
    </row>
    <row r="41" spans="1:9">
      <c r="A41" t="s">
        <v>4161</v>
      </c>
      <c r="B41" t="s">
        <v>135</v>
      </c>
      <c r="C41" t="s">
        <v>6957</v>
      </c>
      <c r="D41" s="48">
        <f>_xlfn.XLOOKUP(B41,'6. Population_Raw'!$A$10:$A$60,'6. Population_Raw'!$F$10:$F$60,"not found")</f>
        <v>5910955</v>
      </c>
    </row>
    <row r="42" spans="1:9">
      <c r="A42" t="s">
        <v>7085</v>
      </c>
      <c r="B42" t="s">
        <v>40</v>
      </c>
      <c r="C42" t="s">
        <v>6959</v>
      </c>
      <c r="D42" s="48">
        <f>_xlfn.XLOOKUP(B42,'6. Population_Raw'!$A$10:$A$60,'6. Population_Raw'!$F$10:$F$60,"not found")</f>
        <v>38965193</v>
      </c>
    </row>
    <row r="43" spans="1:9">
      <c r="A43" t="s">
        <v>7079</v>
      </c>
      <c r="B43" t="s">
        <v>105</v>
      </c>
      <c r="C43" t="s">
        <v>6960</v>
      </c>
      <c r="D43" s="48">
        <f>_xlfn.XLOOKUP(B43,'6. Population_Raw'!$A$10:$A$60,'6. Population_Raw'!$F$10:$F$60,"not found")</f>
        <v>19571216</v>
      </c>
    </row>
    <row r="44" spans="1:9">
      <c r="A44" t="s">
        <v>5434</v>
      </c>
      <c r="B44" t="s">
        <v>40</v>
      </c>
      <c r="C44" t="s">
        <v>7052</v>
      </c>
      <c r="D44" s="48">
        <f>_xlfn.XLOOKUP(B44,'6. Population_Raw'!$A$10:$A$60,'6. Population_Raw'!$F$10:$F$60,"not found")</f>
        <v>38965193</v>
      </c>
    </row>
    <row r="45" spans="1:9">
      <c r="A45" t="s">
        <v>6501</v>
      </c>
      <c r="B45" t="s">
        <v>86</v>
      </c>
      <c r="C45" t="s">
        <v>6961</v>
      </c>
      <c r="D45" s="48">
        <f>_xlfn.XLOOKUP(B45,'6. Population_Raw'!$A$10:$A$60,'6. Population_Raw'!$F$10:$F$60,"not found")</f>
        <v>7001399</v>
      </c>
    </row>
    <row r="46" spans="1:9">
      <c r="A46" t="s">
        <v>7086</v>
      </c>
      <c r="B46" t="s">
        <v>40</v>
      </c>
      <c r="C46" t="s">
        <v>6962</v>
      </c>
      <c r="D46" s="48">
        <f>_xlfn.XLOOKUP(B46,'6. Population_Raw'!$A$10:$A$60,'6. Population_Raw'!$F$10:$F$60,"not found")</f>
        <v>38965193</v>
      </c>
    </row>
    <row r="47" spans="1:9">
      <c r="A47" t="s">
        <v>2382</v>
      </c>
      <c r="B47" t="s">
        <v>56</v>
      </c>
      <c r="C47" t="s">
        <v>6964</v>
      </c>
      <c r="D47" s="48">
        <f>_xlfn.XLOOKUP(B47,'6. Population_Raw'!$A$10:$A$60,'6. Population_Raw'!$F$10:$F$60,"not found")</f>
        <v>22610726</v>
      </c>
    </row>
    <row r="48" spans="1:9">
      <c r="A48" t="s">
        <v>2382</v>
      </c>
      <c r="B48" t="s">
        <v>56</v>
      </c>
      <c r="C48" t="s">
        <v>6963</v>
      </c>
      <c r="D48" s="48">
        <f>_xlfn.XLOOKUP(B48,'6. Population_Raw'!$A$10:$A$60,'6. Population_Raw'!$F$10:$F$60,"not found")</f>
        <v>22610726</v>
      </c>
    </row>
    <row r="49" spans="1:4">
      <c r="A49" t="s">
        <v>3075</v>
      </c>
      <c r="B49" t="s">
        <v>121</v>
      </c>
      <c r="C49" t="s">
        <v>6965</v>
      </c>
      <c r="D49" s="48">
        <f>_xlfn.XLOOKUP(B49,'6. Population_Raw'!$A$10:$A$60,'6. Population_Raw'!$F$10:$F$60,"not found")</f>
        <v>5373555</v>
      </c>
    </row>
    <row r="50" spans="1:4">
      <c r="A50" t="s">
        <v>131</v>
      </c>
      <c r="B50" t="s">
        <v>55</v>
      </c>
      <c r="C50" t="s">
        <v>6966</v>
      </c>
      <c r="D50" s="48">
        <f>_xlfn.XLOOKUP(B50,'6. Population_Raw'!$A$10:$A$60,'6. Population_Raw'!$F$10:$F$60,"not found")</f>
        <v>678972</v>
      </c>
    </row>
    <row r="51" spans="1:4">
      <c r="A51" t="s">
        <v>2377</v>
      </c>
      <c r="B51" t="s">
        <v>56</v>
      </c>
      <c r="C51" t="s">
        <v>7054</v>
      </c>
      <c r="D51" s="48">
        <f>_xlfn.XLOOKUP(B51,'6. Population_Raw'!$A$10:$A$60,'6. Population_Raw'!$F$10:$F$60,"not found")</f>
        <v>22610726</v>
      </c>
    </row>
    <row r="52" spans="1:4">
      <c r="A52" t="s">
        <v>6403</v>
      </c>
      <c r="B52" t="s">
        <v>71</v>
      </c>
      <c r="C52" t="s">
        <v>6967</v>
      </c>
      <c r="D52" s="48">
        <f>_xlfn.XLOOKUP(B52,'6. Population_Raw'!$A$10:$A$60,'6. Population_Raw'!$F$10:$F$60,"not found")</f>
        <v>12549689</v>
      </c>
    </row>
    <row r="53" spans="1:4">
      <c r="A53" t="s">
        <v>6403</v>
      </c>
      <c r="B53" t="s">
        <v>71</v>
      </c>
      <c r="C53" t="s">
        <v>6968</v>
      </c>
      <c r="D53" s="48">
        <f>_xlfn.XLOOKUP(B53,'6. Population_Raw'!$A$10:$A$60,'6. Population_Raw'!$F$10:$F$60,"not found")</f>
        <v>12549689</v>
      </c>
    </row>
    <row r="54" spans="1:4">
      <c r="A54" t="s">
        <v>6365</v>
      </c>
      <c r="B54" t="s">
        <v>56</v>
      </c>
      <c r="C54" t="s">
        <v>6969</v>
      </c>
      <c r="D54" s="48">
        <f>_xlfn.XLOOKUP(B54,'6. Population_Raw'!$A$10:$A$60,'6. Population_Raw'!$F$10:$F$60,"not found")</f>
        <v>22610726</v>
      </c>
    </row>
    <row r="55" spans="1:4">
      <c r="A55" t="s">
        <v>7079</v>
      </c>
      <c r="B55" t="s">
        <v>105</v>
      </c>
      <c r="C55" t="s">
        <v>6970</v>
      </c>
      <c r="D55" s="48">
        <f>_xlfn.XLOOKUP(B55,'6. Population_Raw'!$A$10:$A$60,'6. Population_Raw'!$F$10:$F$60,"not found")</f>
        <v>19571216</v>
      </c>
    </row>
    <row r="56" spans="1:4">
      <c r="A56" t="s">
        <v>2403</v>
      </c>
      <c r="B56" t="s">
        <v>58</v>
      </c>
      <c r="C56" t="s">
        <v>6994</v>
      </c>
      <c r="D56" s="48">
        <f>_xlfn.XLOOKUP(B56,'6. Population_Raw'!$A$10:$A$60,'6. Population_Raw'!$F$10:$F$60,"not found")</f>
        <v>11029227</v>
      </c>
    </row>
    <row r="57" spans="1:4">
      <c r="A57" t="s">
        <v>3008</v>
      </c>
      <c r="B57" t="s">
        <v>124</v>
      </c>
      <c r="C57" t="s">
        <v>7041</v>
      </c>
      <c r="D57" s="48">
        <f>_xlfn.XLOOKUP(B57,'6. Population_Raw'!$A$10:$A$60,'6. Population_Raw'!$F$10:$F$60,"not found")</f>
        <v>30503301</v>
      </c>
    </row>
    <row r="58" spans="1:4">
      <c r="A58" t="s">
        <v>5575</v>
      </c>
      <c r="B58" t="s">
        <v>130</v>
      </c>
      <c r="C58" t="s">
        <v>7042</v>
      </c>
      <c r="D58" s="48">
        <f>_xlfn.XLOOKUP(B58,'6. Population_Raw'!$A$10:$A$60,'6. Population_Raw'!$F$10:$F$60,"not found")</f>
        <v>8715698</v>
      </c>
    </row>
    <row r="59" spans="1:4">
      <c r="A59" t="s">
        <v>5548</v>
      </c>
      <c r="B59" t="s">
        <v>80</v>
      </c>
      <c r="C59" t="s">
        <v>7055</v>
      </c>
      <c r="D59" s="48">
        <f>_xlfn.XLOOKUP(B59,'6. Population_Raw'!$A$10:$A$60,'6. Population_Raw'!$F$10:$F$60,"not found")</f>
        <v>1395722</v>
      </c>
    </row>
    <row r="60" spans="1:4">
      <c r="A60" t="s">
        <v>7087</v>
      </c>
      <c r="B60" t="s">
        <v>40</v>
      </c>
      <c r="C60" t="s">
        <v>7056</v>
      </c>
      <c r="D60" s="48">
        <f>_xlfn.XLOOKUP(B60,'6. Population_Raw'!$A$10:$A$60,'6. Population_Raw'!$F$10:$F$60,"not found")</f>
        <v>38965193</v>
      </c>
    </row>
    <row r="61" spans="1:4">
      <c r="A61" t="s">
        <v>6286</v>
      </c>
      <c r="B61" t="s">
        <v>40</v>
      </c>
      <c r="C61" t="s">
        <v>7057</v>
      </c>
      <c r="D61" s="48">
        <f>_xlfn.XLOOKUP(B61,'6. Population_Raw'!$A$10:$A$60,'6. Population_Raw'!$F$10:$F$60,"not found")</f>
        <v>38965193</v>
      </c>
    </row>
    <row r="62" spans="1:4">
      <c r="A62" t="s">
        <v>7088</v>
      </c>
      <c r="B62" t="s">
        <v>106</v>
      </c>
      <c r="C62" t="s">
        <v>7058</v>
      </c>
      <c r="D62" s="48">
        <f>_xlfn.XLOOKUP(B62,'6. Population_Raw'!$A$10:$A$60,'6. Population_Raw'!$F$10:$F$60,"not found")</f>
        <v>10835491</v>
      </c>
    </row>
    <row r="63" spans="1:4">
      <c r="A63" t="s">
        <v>4092</v>
      </c>
      <c r="B63" t="s">
        <v>40</v>
      </c>
      <c r="C63" t="s">
        <v>7059</v>
      </c>
      <c r="D63" s="48">
        <f>_xlfn.XLOOKUP(B63,'6. Population_Raw'!$A$10:$A$60,'6. Population_Raw'!$F$10:$F$60,"not found")</f>
        <v>38965193</v>
      </c>
    </row>
    <row r="64" spans="1:4">
      <c r="A64" t="s">
        <v>2403</v>
      </c>
      <c r="B64" t="s">
        <v>58</v>
      </c>
      <c r="C64" t="s">
        <v>7060</v>
      </c>
      <c r="D64" s="48">
        <f>_xlfn.XLOOKUP(B64,'6. Population_Raw'!$A$10:$A$60,'6. Population_Raw'!$F$10:$F$60,"not found")</f>
        <v>11029227</v>
      </c>
    </row>
    <row r="65" spans="1:4">
      <c r="A65" t="s">
        <v>7089</v>
      </c>
      <c r="B65" t="s">
        <v>40</v>
      </c>
      <c r="C65" t="s">
        <v>7061</v>
      </c>
      <c r="D65" s="48">
        <f>_xlfn.XLOOKUP(B65,'6. Population_Raw'!$A$10:$A$60,'6. Population_Raw'!$F$10:$F$60,"not found")</f>
        <v>38965193</v>
      </c>
    </row>
    <row r="66" spans="1:4">
      <c r="A66" t="s">
        <v>6286</v>
      </c>
      <c r="B66" t="s">
        <v>40</v>
      </c>
      <c r="C66" t="s">
        <v>7062</v>
      </c>
      <c r="D66" s="48">
        <f>_xlfn.XLOOKUP(B66,'6. Population_Raw'!$A$10:$A$60,'6. Population_Raw'!$F$10:$F$60,"not found")</f>
        <v>38965193</v>
      </c>
    </row>
    <row r="67" spans="1:4">
      <c r="A67" t="s">
        <v>6501</v>
      </c>
      <c r="B67" t="s">
        <v>86</v>
      </c>
      <c r="C67" t="s">
        <v>7063</v>
      </c>
      <c r="D67" s="48">
        <f>_xlfn.XLOOKUP(B67,'6. Population_Raw'!$A$10:$A$60,'6. Population_Raw'!$F$10:$F$60,"not found")</f>
        <v>7001399</v>
      </c>
    </row>
    <row r="68" spans="1:4">
      <c r="A68" t="s">
        <v>6501</v>
      </c>
      <c r="B68" t="s">
        <v>86</v>
      </c>
      <c r="C68" t="s">
        <v>7064</v>
      </c>
      <c r="D68" s="48">
        <f>_xlfn.XLOOKUP(B68,'6. Population_Raw'!$A$10:$A$60,'6. Population_Raw'!$F$10:$F$60,"not found")</f>
        <v>7001399</v>
      </c>
    </row>
    <row r="69" spans="1:4">
      <c r="A69" t="s">
        <v>6286</v>
      </c>
      <c r="B69" t="s">
        <v>40</v>
      </c>
      <c r="C69" t="s">
        <v>7065</v>
      </c>
      <c r="D69" s="48">
        <f>_xlfn.XLOOKUP(B69,'6. Population_Raw'!$A$10:$A$60,'6. Population_Raw'!$F$10:$F$60,"not found")</f>
        <v>38965193</v>
      </c>
    </row>
    <row r="70" spans="1:4">
      <c r="A70" t="s">
        <v>6523</v>
      </c>
      <c r="B70" t="s">
        <v>87</v>
      </c>
      <c r="C70" t="s">
        <v>6942</v>
      </c>
      <c r="D70" s="48">
        <f>_xlfn.XLOOKUP(B70,'6. Population_Raw'!$A$10:$A$60,'6. Population_Raw'!$F$10:$F$60,"not found")</f>
        <v>10037261</v>
      </c>
    </row>
    <row r="71" spans="1:4">
      <c r="A71" t="s">
        <v>5434</v>
      </c>
      <c r="B71" t="s">
        <v>40</v>
      </c>
      <c r="C71" t="s">
        <v>7066</v>
      </c>
      <c r="D71" s="48">
        <f>_xlfn.XLOOKUP(B71,'6. Population_Raw'!$A$10:$A$60,'6. Population_Raw'!$F$10:$F$60,"not found")</f>
        <v>38965193</v>
      </c>
    </row>
    <row r="72" spans="1:4">
      <c r="A72" t="s">
        <v>6926</v>
      </c>
      <c r="B72" t="s">
        <v>39</v>
      </c>
      <c r="C72" t="s">
        <v>7067</v>
      </c>
      <c r="D72" s="48">
        <f>_xlfn.XLOOKUP(B72,'6. Population_Raw'!$A$10:$A$60,'6. Population_Raw'!$F$10:$F$60,"not found")</f>
        <v>3067732</v>
      </c>
    </row>
    <row r="73" spans="1:4">
      <c r="A73" t="s">
        <v>2238</v>
      </c>
      <c r="B73" t="s">
        <v>40</v>
      </c>
      <c r="C73" t="s">
        <v>6943</v>
      </c>
      <c r="D73" s="48">
        <f>_xlfn.XLOOKUP(B73,'6. Population_Raw'!$A$10:$A$60,'6. Population_Raw'!$F$10:$F$60,"not found")</f>
        <v>38965193</v>
      </c>
    </row>
    <row r="74" spans="1:4">
      <c r="A74" t="s">
        <v>6501</v>
      </c>
      <c r="B74" t="s">
        <v>86</v>
      </c>
      <c r="C74" t="s">
        <v>6940</v>
      </c>
      <c r="D74" s="48">
        <f>_xlfn.XLOOKUP(B74,'6. Population_Raw'!$A$10:$A$60,'6. Population_Raw'!$F$10:$F$60,"not found")</f>
        <v>7001399</v>
      </c>
    </row>
    <row r="75" spans="1:4">
      <c r="A75" t="s">
        <v>7090</v>
      </c>
      <c r="B75" t="s">
        <v>81</v>
      </c>
      <c r="C75" t="s">
        <v>6941</v>
      </c>
      <c r="D75" s="48">
        <f>_xlfn.XLOOKUP(B75,'6. Population_Raw'!$A$10:$A$60,'6. Population_Raw'!$F$10:$F$60,"not found")</f>
        <v>6180253</v>
      </c>
    </row>
    <row r="76" spans="1:4">
      <c r="A76" t="s">
        <v>6190</v>
      </c>
      <c r="B76" t="s">
        <v>135</v>
      </c>
      <c r="C76" t="s">
        <v>6952</v>
      </c>
      <c r="D76" s="48">
        <f>_xlfn.XLOOKUP(B76,'6. Population_Raw'!$A$10:$A$60,'6. Population_Raw'!$F$10:$F$60,"not found")</f>
        <v>5910955</v>
      </c>
    </row>
    <row r="77" spans="1:4">
      <c r="A77" t="s">
        <v>2403</v>
      </c>
      <c r="B77" t="s">
        <v>58</v>
      </c>
      <c r="C77" t="s">
        <v>6946</v>
      </c>
      <c r="D77" s="48">
        <f>_xlfn.XLOOKUP(B77,'6. Population_Raw'!$A$10:$A$60,'6. Population_Raw'!$F$10:$F$60,"not found")</f>
        <v>11029227</v>
      </c>
    </row>
    <row r="78" spans="1:4">
      <c r="A78" t="s">
        <v>6325</v>
      </c>
      <c r="B78" t="s">
        <v>45</v>
      </c>
      <c r="C78" t="s">
        <v>6944</v>
      </c>
      <c r="D78" s="48">
        <f>_xlfn.XLOOKUP(B78,'6. Population_Raw'!$A$10:$A$60,'6. Population_Raw'!$F$10:$F$60,"not found")</f>
        <v>5877610</v>
      </c>
    </row>
    <row r="79" spans="1:4">
      <c r="A79" t="s">
        <v>7080</v>
      </c>
      <c r="B79" t="s">
        <v>93</v>
      </c>
      <c r="C79" t="s">
        <v>6947</v>
      </c>
      <c r="D79" s="48">
        <f>_xlfn.XLOOKUP(B79,'6. Population_Raw'!$A$10:$A$60,'6. Population_Raw'!$F$10:$F$60,"not found")</f>
        <v>6196156</v>
      </c>
    </row>
    <row r="80" spans="1:4">
      <c r="A80" t="s">
        <v>6286</v>
      </c>
      <c r="B80" t="s">
        <v>40</v>
      </c>
      <c r="C80" t="s">
        <v>6948</v>
      </c>
      <c r="D80" s="48">
        <f>_xlfn.XLOOKUP(B80,'6. Population_Raw'!$A$10:$A$60,'6. Population_Raw'!$F$10:$F$60,"not found")</f>
        <v>38965193</v>
      </c>
    </row>
    <row r="81" spans="1:4">
      <c r="A81" t="s">
        <v>6286</v>
      </c>
      <c r="B81" t="s">
        <v>40</v>
      </c>
      <c r="C81" t="s">
        <v>6949</v>
      </c>
      <c r="D81" s="48">
        <f>_xlfn.XLOOKUP(B81,'6. Population_Raw'!$A$10:$A$60,'6. Population_Raw'!$F$10:$F$60,"not found")</f>
        <v>38965193</v>
      </c>
    </row>
    <row r="82" spans="1:4">
      <c r="A82" t="s">
        <v>2749</v>
      </c>
      <c r="B82" t="s">
        <v>114</v>
      </c>
      <c r="C82" t="s">
        <v>6950</v>
      </c>
      <c r="D82" s="48">
        <f>_xlfn.XLOOKUP(B82,'6. Population_Raw'!$A$10:$A$60,'6. Population_Raw'!$F$10:$F$60,"not found")</f>
        <v>4233358</v>
      </c>
    </row>
    <row r="83" spans="1:4">
      <c r="A83" t="s">
        <v>7091</v>
      </c>
      <c r="B83" t="s">
        <v>56</v>
      </c>
      <c r="C83" t="s">
        <v>7018</v>
      </c>
      <c r="D83" s="48">
        <f>_xlfn.XLOOKUP(B83,'6. Population_Raw'!$A$10:$A$60,'6. Population_Raw'!$F$10:$F$60,"not found")</f>
        <v>22610726</v>
      </c>
    </row>
    <row r="84" spans="1:4">
      <c r="A84" t="s">
        <v>2403</v>
      </c>
      <c r="B84" t="s">
        <v>58</v>
      </c>
      <c r="C84" t="s">
        <v>7068</v>
      </c>
      <c r="D84" s="48">
        <f>_xlfn.XLOOKUP(B84,'6. Population_Raw'!$A$10:$A$60,'6. Population_Raw'!$F$10:$F$60,"not found")</f>
        <v>11029227</v>
      </c>
    </row>
    <row r="85" spans="1:4">
      <c r="A85" t="s">
        <v>3008</v>
      </c>
      <c r="B85" t="s">
        <v>124</v>
      </c>
      <c r="C85" t="s">
        <v>7019</v>
      </c>
      <c r="D85" s="48">
        <f>_xlfn.XLOOKUP(B85,'6. Population_Raw'!$A$10:$A$60,'6. Population_Raw'!$F$10:$F$60,"not found")</f>
        <v>30503301</v>
      </c>
    </row>
    <row r="86" spans="1:4">
      <c r="A86" t="s">
        <v>2147</v>
      </c>
      <c r="B86" t="s">
        <v>40</v>
      </c>
      <c r="C86" t="s">
        <v>7020</v>
      </c>
      <c r="D86" s="48">
        <f>_xlfn.XLOOKUP(B86,'6. Population_Raw'!$A$10:$A$60,'6. Population_Raw'!$F$10:$F$60,"not found")</f>
        <v>38965193</v>
      </c>
    </row>
    <row r="87" spans="1:4">
      <c r="A87" t="s">
        <v>7092</v>
      </c>
      <c r="B87" t="s">
        <v>112</v>
      </c>
      <c r="C87" t="s">
        <v>7021</v>
      </c>
      <c r="D87" s="48">
        <f>_xlfn.XLOOKUP(B87,'6. Population_Raw'!$A$10:$A$60,'6. Population_Raw'!$F$10:$F$60,"not found")</f>
        <v>11785935</v>
      </c>
    </row>
    <row r="88" spans="1:4">
      <c r="A88" t="s">
        <v>3341</v>
      </c>
      <c r="B88" t="s">
        <v>40</v>
      </c>
      <c r="C88" t="s">
        <v>7022</v>
      </c>
      <c r="D88" s="48">
        <f>_xlfn.XLOOKUP(B88,'6. Population_Raw'!$A$10:$A$60,'6. Population_Raw'!$F$10:$F$60,"not found")</f>
        <v>38965193</v>
      </c>
    </row>
    <row r="89" spans="1:4">
      <c r="A89" t="s">
        <v>2403</v>
      </c>
      <c r="B89" t="s">
        <v>58</v>
      </c>
      <c r="C89" t="s">
        <v>7023</v>
      </c>
      <c r="D89" s="48">
        <f>_xlfn.XLOOKUP(B89,'6. Population_Raw'!$A$10:$A$60,'6. Population_Raw'!$F$10:$F$60,"not found")</f>
        <v>11029227</v>
      </c>
    </row>
    <row r="90" spans="1:4">
      <c r="A90" t="s">
        <v>6459</v>
      </c>
      <c r="B90" t="s">
        <v>79</v>
      </c>
      <c r="C90" t="s">
        <v>7024</v>
      </c>
      <c r="D90" s="48">
        <f>_xlfn.XLOOKUP(B90,'6. Population_Raw'!$A$10:$A$60,'6. Population_Raw'!$F$10:$F$60,"not found")</f>
        <v>4573749</v>
      </c>
    </row>
    <row r="91" spans="1:4">
      <c r="A91" t="s">
        <v>7093</v>
      </c>
      <c r="B91" t="s">
        <v>112</v>
      </c>
      <c r="C91" t="s">
        <v>7025</v>
      </c>
      <c r="D91" s="48">
        <f>_xlfn.XLOOKUP(B91,'6. Population_Raw'!$A$10:$A$60,'6. Population_Raw'!$F$10:$F$60,"not found")</f>
        <v>11785935</v>
      </c>
    </row>
    <row r="92" spans="1:4">
      <c r="A92" t="s">
        <v>6325</v>
      </c>
      <c r="B92" t="s">
        <v>45</v>
      </c>
      <c r="C92" t="s">
        <v>7026</v>
      </c>
      <c r="D92" s="48">
        <f>_xlfn.XLOOKUP(B92,'6. Population_Raw'!$A$10:$A$60,'6. Population_Raw'!$F$10:$F$60,"not found")</f>
        <v>5877610</v>
      </c>
    </row>
    <row r="93" spans="1:4">
      <c r="A93" t="s">
        <v>2572</v>
      </c>
      <c r="B93" t="s">
        <v>100</v>
      </c>
      <c r="C93" t="s">
        <v>7027</v>
      </c>
      <c r="D93" s="48">
        <f>_xlfn.XLOOKUP(B93,'6. Population_Raw'!$A$10:$A$60,'6. Population_Raw'!$F$10:$F$60,"not found")</f>
        <v>1402054</v>
      </c>
    </row>
    <row r="94" spans="1:4">
      <c r="A94" t="s">
        <v>5987</v>
      </c>
      <c r="B94" t="s">
        <v>121</v>
      </c>
      <c r="C94" t="s">
        <v>7028</v>
      </c>
      <c r="D94" s="48">
        <f>_xlfn.XLOOKUP(B94,'6. Population_Raw'!$A$10:$A$60,'6. Population_Raw'!$F$10:$F$60,"not found")</f>
        <v>5373555</v>
      </c>
    </row>
    <row r="95" spans="1:4">
      <c r="A95" t="s">
        <v>6215</v>
      </c>
      <c r="B95" t="s">
        <v>14</v>
      </c>
      <c r="C95" t="s">
        <v>7029</v>
      </c>
      <c r="D95" s="48">
        <f>_xlfn.XLOOKUP(B95,'6. Population_Raw'!$A$10:$A$60,'6. Population_Raw'!$F$10:$F$60,"not found")</f>
        <v>5108468</v>
      </c>
    </row>
    <row r="96" spans="1:4">
      <c r="A96" t="s">
        <v>7094</v>
      </c>
      <c r="B96" t="s">
        <v>40</v>
      </c>
      <c r="C96" t="s">
        <v>7030</v>
      </c>
      <c r="D96" s="48">
        <f>_xlfn.XLOOKUP(B96,'6. Population_Raw'!$A$10:$A$60,'6. Population_Raw'!$F$10:$F$60,"not found")</f>
        <v>38965193</v>
      </c>
    </row>
    <row r="97" spans="1:4">
      <c r="A97" t="s">
        <v>6924</v>
      </c>
      <c r="B97" t="s">
        <v>86</v>
      </c>
      <c r="C97" t="s">
        <v>7006</v>
      </c>
      <c r="D97" s="48">
        <f>_xlfn.XLOOKUP(B97,'6. Population_Raw'!$A$10:$A$60,'6. Population_Raw'!$F$10:$F$60,"not found")</f>
        <v>7001399</v>
      </c>
    </row>
    <row r="98" spans="1:4">
      <c r="A98" t="s">
        <v>7095</v>
      </c>
      <c r="B98" t="s">
        <v>115</v>
      </c>
      <c r="C98" t="s">
        <v>7031</v>
      </c>
      <c r="D98" s="48">
        <f>_xlfn.XLOOKUP(B98,'6. Population_Raw'!$A$10:$A$60,'6. Population_Raw'!$F$10:$F$60,"not found")</f>
        <v>12961683</v>
      </c>
    </row>
    <row r="99" spans="1:4">
      <c r="A99" t="s">
        <v>6350</v>
      </c>
      <c r="B99" t="s">
        <v>56</v>
      </c>
      <c r="C99" t="s">
        <v>7032</v>
      </c>
      <c r="D99" s="48">
        <f>_xlfn.XLOOKUP(B99,'6. Population_Raw'!$A$10:$A$60,'6. Population_Raw'!$F$10:$F$60,"not found")</f>
        <v>22610726</v>
      </c>
    </row>
    <row r="100" spans="1:4">
      <c r="A100" t="s">
        <v>6325</v>
      </c>
      <c r="B100" t="s">
        <v>45</v>
      </c>
      <c r="C100" t="s">
        <v>7033</v>
      </c>
      <c r="D100" s="48">
        <f>_xlfn.XLOOKUP(B100,'6. Population_Raw'!$A$10:$A$60,'6. Population_Raw'!$F$10:$F$60,"not found")</f>
        <v>5877610</v>
      </c>
    </row>
    <row r="101" spans="1:4">
      <c r="A101" t="s">
        <v>6501</v>
      </c>
      <c r="B101" t="s">
        <v>86</v>
      </c>
      <c r="C101" t="s">
        <v>7034</v>
      </c>
      <c r="D101" s="48">
        <f>_xlfn.XLOOKUP(B101,'6. Population_Raw'!$A$10:$A$60,'6. Population_Raw'!$F$10:$F$60,"not found")</f>
        <v>7001399</v>
      </c>
    </row>
    <row r="102" spans="1:4">
      <c r="A102" t="s">
        <v>6403</v>
      </c>
      <c r="B102" t="s">
        <v>71</v>
      </c>
      <c r="C102" t="s">
        <v>7035</v>
      </c>
      <c r="D102" s="48">
        <f>_xlfn.XLOOKUP(B102,'6. Population_Raw'!$A$10:$A$60,'6. Population_Raw'!$F$10:$F$60,"not found")</f>
        <v>12549689</v>
      </c>
    </row>
    <row r="103" spans="1:4">
      <c r="A103" t="s">
        <v>3172</v>
      </c>
      <c r="B103" t="s">
        <v>106</v>
      </c>
      <c r="C103" t="s">
        <v>7036</v>
      </c>
      <c r="D103" s="48">
        <f>_xlfn.XLOOKUP(B103,'6. Population_Raw'!$A$10:$A$60,'6. Population_Raw'!$F$10:$F$60,"not found")</f>
        <v>10835491</v>
      </c>
    </row>
    <row r="104" spans="1:4">
      <c r="A104" t="s">
        <v>7096</v>
      </c>
      <c r="B104" t="s">
        <v>40</v>
      </c>
      <c r="C104" t="s">
        <v>7037</v>
      </c>
      <c r="D104" s="48">
        <f>_xlfn.XLOOKUP(B104,'6. Population_Raw'!$A$10:$A$60,'6. Population_Raw'!$F$10:$F$60,"not found")</f>
        <v>38965193</v>
      </c>
    </row>
    <row r="105" spans="1:4">
      <c r="A105" t="s">
        <v>7091</v>
      </c>
      <c r="B105" t="s">
        <v>56</v>
      </c>
      <c r="C105" t="s">
        <v>7038</v>
      </c>
      <c r="D105" s="48">
        <f>_xlfn.XLOOKUP(B105,'6. Population_Raw'!$A$10:$A$60,'6. Population_Raw'!$F$10:$F$60,"not found")</f>
        <v>22610726</v>
      </c>
    </row>
    <row r="106" spans="1:4">
      <c r="A106" t="s">
        <v>3765</v>
      </c>
      <c r="B106" t="s">
        <v>118</v>
      </c>
      <c r="C106" t="s">
        <v>7039</v>
      </c>
      <c r="D106" s="48">
        <f>_xlfn.XLOOKUP(B106,'6. Population_Raw'!$A$10:$A$60,'6. Population_Raw'!$F$10:$F$60,"not found")</f>
        <v>1095962</v>
      </c>
    </row>
    <row r="107" spans="1:4">
      <c r="A107" t="s">
        <v>7097</v>
      </c>
      <c r="B107" t="s">
        <v>138</v>
      </c>
      <c r="C107" t="s">
        <v>7040</v>
      </c>
      <c r="D107" s="48">
        <f>_xlfn.XLOOKUP(B107,'6. Population_Raw'!$A$10:$A$60,'6. Population_Raw'!$F$10:$F$60,"not found")</f>
        <v>584057</v>
      </c>
    </row>
    <row r="108" spans="1:4">
      <c r="A108" t="s">
        <v>6394</v>
      </c>
      <c r="B108" t="s">
        <v>64</v>
      </c>
      <c r="C108" t="s">
        <v>7007</v>
      </c>
      <c r="D108" s="48">
        <f>_xlfn.XLOOKUP(B108,'6. Population_Raw'!$A$10:$A$60,'6. Population_Raw'!$F$10:$F$60,"not found")</f>
        <v>1435138</v>
      </c>
    </row>
    <row r="109" spans="1:4">
      <c r="A109" t="s">
        <v>131</v>
      </c>
      <c r="B109" t="s">
        <v>55</v>
      </c>
      <c r="C109" t="s">
        <v>7069</v>
      </c>
      <c r="D109" s="48">
        <f>_xlfn.XLOOKUP(B109,'6. Population_Raw'!$A$10:$A$60,'6. Population_Raw'!$F$10:$F$60,"not found")</f>
        <v>678972</v>
      </c>
    </row>
    <row r="110" spans="1:4">
      <c r="A110" t="s">
        <v>2749</v>
      </c>
      <c r="B110" t="s">
        <v>114</v>
      </c>
      <c r="C110" t="s">
        <v>7008</v>
      </c>
      <c r="D110" s="48">
        <f>_xlfn.XLOOKUP(B110,'6. Population_Raw'!$A$10:$A$60,'6. Population_Raw'!$F$10:$F$60,"not found")</f>
        <v>4233358</v>
      </c>
    </row>
    <row r="111" spans="1:4">
      <c r="A111" t="s">
        <v>105</v>
      </c>
      <c r="B111" t="s">
        <v>105</v>
      </c>
      <c r="C111" t="s">
        <v>7009</v>
      </c>
      <c r="D111" s="48">
        <f>_xlfn.XLOOKUP(B111,'6. Population_Raw'!$A$10:$A$60,'6. Population_Raw'!$F$10:$F$60,"not found")</f>
        <v>19571216</v>
      </c>
    </row>
    <row r="112" spans="1:4">
      <c r="A112" t="s">
        <v>3681</v>
      </c>
      <c r="B112" t="s">
        <v>124</v>
      </c>
      <c r="C112" t="s">
        <v>7006</v>
      </c>
      <c r="D112" s="48">
        <f>_xlfn.XLOOKUP(B112,'6. Population_Raw'!$A$10:$A$60,'6. Population_Raw'!$F$10:$F$60,"not found")</f>
        <v>30503301</v>
      </c>
    </row>
    <row r="113" spans="1:4">
      <c r="A113" t="s">
        <v>6459</v>
      </c>
      <c r="B113" t="s">
        <v>79</v>
      </c>
      <c r="C113" t="s">
        <v>7070</v>
      </c>
      <c r="D113" s="48">
        <f>_xlfn.XLOOKUP(B113,'6. Population_Raw'!$A$10:$A$60,'6. Population_Raw'!$F$10:$F$60,"not found")</f>
        <v>4573749</v>
      </c>
    </row>
    <row r="114" spans="1:4">
      <c r="A114" t="s">
        <v>7091</v>
      </c>
      <c r="B114" t="s">
        <v>56</v>
      </c>
      <c r="C114" t="s">
        <v>7071</v>
      </c>
      <c r="D114" s="48">
        <f>_xlfn.XLOOKUP(B114,'6. Population_Raw'!$A$10:$A$60,'6. Population_Raw'!$F$10:$F$60,"not found")</f>
        <v>22610726</v>
      </c>
    </row>
    <row r="115" spans="1:4">
      <c r="A115" t="s">
        <v>6403</v>
      </c>
      <c r="B115" t="s">
        <v>71</v>
      </c>
      <c r="C115" t="s">
        <v>7010</v>
      </c>
      <c r="D115" s="48">
        <f>_xlfn.XLOOKUP(B115,'6. Population_Raw'!$A$10:$A$60,'6. Population_Raw'!$F$10:$F$60,"not found")</f>
        <v>12549689</v>
      </c>
    </row>
    <row r="116" spans="1:4">
      <c r="A116" t="s">
        <v>131</v>
      </c>
      <c r="B116" t="s">
        <v>55</v>
      </c>
      <c r="C116" t="s">
        <v>7072</v>
      </c>
      <c r="D116" s="48">
        <f>_xlfn.XLOOKUP(B116,'6. Population_Raw'!$A$10:$A$60,'6. Population_Raw'!$F$10:$F$60,"not found")</f>
        <v>678972</v>
      </c>
    </row>
    <row r="117" spans="1:4">
      <c r="A117" t="s">
        <v>2238</v>
      </c>
      <c r="B117" t="s">
        <v>40</v>
      </c>
      <c r="C117" t="s">
        <v>7073</v>
      </c>
      <c r="D117" s="48">
        <f>_xlfn.XLOOKUP(B117,'6. Population_Raw'!$A$10:$A$60,'6. Population_Raw'!$F$10:$F$60,"not found")</f>
        <v>38965193</v>
      </c>
    </row>
    <row r="118" spans="1:4">
      <c r="A118" t="s">
        <v>2377</v>
      </c>
      <c r="B118" t="s">
        <v>56</v>
      </c>
      <c r="C118" t="s">
        <v>7074</v>
      </c>
      <c r="D118" s="48">
        <f>_xlfn.XLOOKUP(B118,'6. Population_Raw'!$A$10:$A$60,'6. Population_Raw'!$F$10:$F$60,"not found")</f>
        <v>22610726</v>
      </c>
    </row>
    <row r="119" spans="1:4">
      <c r="A119" t="s">
        <v>6501</v>
      </c>
      <c r="B119" t="s">
        <v>86</v>
      </c>
      <c r="C119" t="s">
        <v>6971</v>
      </c>
      <c r="D119" s="48">
        <f>_xlfn.XLOOKUP(B119,'6. Population_Raw'!$A$10:$A$60,'6. Population_Raw'!$F$10:$F$60,"not found")</f>
        <v>7001399</v>
      </c>
    </row>
    <row r="120" spans="1:4">
      <c r="A120" t="s">
        <v>6501</v>
      </c>
      <c r="B120" t="s">
        <v>86</v>
      </c>
      <c r="C120" t="s">
        <v>7075</v>
      </c>
      <c r="D120" s="48">
        <f>_xlfn.XLOOKUP(B120,'6. Population_Raw'!$A$10:$A$60,'6. Population_Raw'!$F$10:$F$60,"not found")</f>
        <v>7001399</v>
      </c>
    </row>
    <row r="121" spans="1:4">
      <c r="A121" t="s">
        <v>6501</v>
      </c>
      <c r="B121" t="s">
        <v>86</v>
      </c>
      <c r="C121" t="s">
        <v>7076</v>
      </c>
      <c r="D121" s="48">
        <f>_xlfn.XLOOKUP(B121,'6. Population_Raw'!$A$10:$A$60,'6. Population_Raw'!$F$10:$F$60,"not found")</f>
        <v>7001399</v>
      </c>
    </row>
    <row r="122" spans="1:4">
      <c r="A122" t="s">
        <v>3860</v>
      </c>
      <c r="B122" t="s">
        <v>124</v>
      </c>
      <c r="C122" t="s">
        <v>7011</v>
      </c>
      <c r="D122" s="48">
        <f>_xlfn.XLOOKUP(B122,'6. Population_Raw'!$A$10:$A$60,'6. Population_Raw'!$F$10:$F$60,"not found")</f>
        <v>30503301</v>
      </c>
    </row>
    <row r="123" spans="1:4">
      <c r="A123" t="s">
        <v>7098</v>
      </c>
      <c r="B123" t="s">
        <v>56</v>
      </c>
      <c r="C123" t="s">
        <v>6997</v>
      </c>
      <c r="D123" s="48">
        <f>_xlfn.XLOOKUP(B123,'6. Population_Raw'!$A$10:$A$60,'6. Population_Raw'!$F$10:$F$60,"not found")</f>
        <v>22610726</v>
      </c>
    </row>
    <row r="124" spans="1:4">
      <c r="A124" t="s">
        <v>6403</v>
      </c>
      <c r="B124" t="s">
        <v>71</v>
      </c>
      <c r="C124" t="s">
        <v>7012</v>
      </c>
      <c r="D124" s="48">
        <f>_xlfn.XLOOKUP(B124,'6. Population_Raw'!$A$10:$A$60,'6. Population_Raw'!$F$10:$F$60,"not found")</f>
        <v>12549689</v>
      </c>
    </row>
    <row r="125" spans="1:4">
      <c r="A125" t="s">
        <v>3720</v>
      </c>
      <c r="B125" t="s">
        <v>115</v>
      </c>
      <c r="C125" t="s">
        <v>7013</v>
      </c>
      <c r="D125" s="48">
        <f>_xlfn.XLOOKUP(B125,'6. Population_Raw'!$A$10:$A$60,'6. Population_Raw'!$F$10:$F$60,"not found")</f>
        <v>12961683</v>
      </c>
    </row>
    <row r="126" spans="1:4">
      <c r="A126" t="s">
        <v>7099</v>
      </c>
      <c r="B126" t="s">
        <v>40</v>
      </c>
      <c r="C126" t="s">
        <v>7014</v>
      </c>
      <c r="D126" s="48">
        <f>_xlfn.XLOOKUP(B126,'6. Population_Raw'!$A$10:$A$60,'6. Population_Raw'!$F$10:$F$60,"not found")</f>
        <v>38965193</v>
      </c>
    </row>
    <row r="127" spans="1:4">
      <c r="A127" t="s">
        <v>6928</v>
      </c>
      <c r="B127" t="s">
        <v>131</v>
      </c>
      <c r="C127" t="s">
        <v>7015</v>
      </c>
      <c r="D127" s="48">
        <f>_xlfn.XLOOKUP(B127,'6. Population_Raw'!$A$10:$A$60,'6. Population_Raw'!$F$10:$F$60,"not found")</f>
        <v>7812880</v>
      </c>
    </row>
    <row r="128" spans="1:4">
      <c r="A128" t="s">
        <v>7079</v>
      </c>
      <c r="B128" t="s">
        <v>105</v>
      </c>
      <c r="C128" t="s">
        <v>7016</v>
      </c>
      <c r="D128" s="48">
        <f>_xlfn.XLOOKUP(B128,'6. Population_Raw'!$A$10:$A$60,'6. Population_Raw'!$F$10:$F$60,"not found")</f>
        <v>19571216</v>
      </c>
    </row>
    <row r="129" spans="1:4">
      <c r="A129" t="s">
        <v>4161</v>
      </c>
      <c r="B129" t="s">
        <v>135</v>
      </c>
      <c r="C129" t="s">
        <v>7017</v>
      </c>
      <c r="D129" s="48">
        <f>_xlfn.XLOOKUP(B129,'6. Population_Raw'!$A$10:$A$60,'6. Population_Raw'!$F$10:$F$60,"not found")</f>
        <v>5910955</v>
      </c>
    </row>
    <row r="130" spans="1:4">
      <c r="A130" t="s">
        <v>2403</v>
      </c>
      <c r="B130" t="s">
        <v>58</v>
      </c>
      <c r="C130" t="s">
        <v>6991</v>
      </c>
      <c r="D130" s="48">
        <f>_xlfn.XLOOKUP(B130,'6. Population_Raw'!$A$10:$A$60,'6. Population_Raw'!$F$10:$F$60,"not found")</f>
        <v>11029227</v>
      </c>
    </row>
    <row r="131" spans="1:4">
      <c r="A131" t="s">
        <v>2377</v>
      </c>
      <c r="B131" t="s">
        <v>56</v>
      </c>
      <c r="C131" t="s">
        <v>7051</v>
      </c>
      <c r="D131" s="48">
        <f>_xlfn.XLOOKUP(B131,'6. Population_Raw'!$A$10:$A$60,'6. Population_Raw'!$F$10:$F$60,"not found")</f>
        <v>22610726</v>
      </c>
    </row>
    <row r="132" spans="1:4">
      <c r="A132" t="s">
        <v>2378</v>
      </c>
      <c r="B132" t="s">
        <v>56</v>
      </c>
      <c r="C132" t="s">
        <v>7050</v>
      </c>
      <c r="D132" s="48">
        <f>_xlfn.XLOOKUP(B132,'6. Population_Raw'!$A$10:$A$60,'6. Population_Raw'!$F$10:$F$60,"not found")</f>
        <v>22610726</v>
      </c>
    </row>
    <row r="133" spans="1:4">
      <c r="A133" t="s">
        <v>7081</v>
      </c>
      <c r="B133" t="s">
        <v>56</v>
      </c>
      <c r="C133" t="s">
        <v>6992</v>
      </c>
      <c r="D133" s="48">
        <f>_xlfn.XLOOKUP(B133,'6. Population_Raw'!$A$10:$A$60,'6. Population_Raw'!$F$10:$F$60,"not found")</f>
        <v>22610726</v>
      </c>
    </row>
    <row r="134" spans="1:4">
      <c r="A134" t="s">
        <v>2634</v>
      </c>
      <c r="B134" t="s">
        <v>126</v>
      </c>
      <c r="C134" t="s">
        <v>6993</v>
      </c>
      <c r="D134" s="48">
        <f>_xlfn.XLOOKUP(B134,'6. Population_Raw'!$A$10:$A$60,'6. Population_Raw'!$F$10:$F$60,"not found")</f>
        <v>3417734</v>
      </c>
    </row>
    <row r="135" spans="1:4">
      <c r="A135" t="s">
        <v>2403</v>
      </c>
      <c r="B135" t="s">
        <v>58</v>
      </c>
      <c r="C135" t="s">
        <v>6994</v>
      </c>
      <c r="D135" s="48">
        <f>_xlfn.XLOOKUP(B135,'6. Population_Raw'!$A$10:$A$60,'6. Population_Raw'!$F$10:$F$60,"not found")</f>
        <v>11029227</v>
      </c>
    </row>
    <row r="136" spans="1:4">
      <c r="A136" t="s">
        <v>6501</v>
      </c>
      <c r="B136" t="s">
        <v>86</v>
      </c>
      <c r="C136" t="s">
        <v>6995</v>
      </c>
      <c r="D136" s="48">
        <f>_xlfn.XLOOKUP(B136,'6. Population_Raw'!$A$10:$A$60,'6. Population_Raw'!$F$10:$F$60,"not found")</f>
        <v>7001399</v>
      </c>
    </row>
    <row r="137" spans="1:4">
      <c r="A137" t="s">
        <v>6459</v>
      </c>
      <c r="B137" t="s">
        <v>79</v>
      </c>
      <c r="C137" t="s">
        <v>6996</v>
      </c>
      <c r="D137" s="48">
        <f>_xlfn.XLOOKUP(B137,'6. Population_Raw'!$A$10:$A$60,'6. Population_Raw'!$F$10:$F$60,"not found")</f>
        <v>4573749</v>
      </c>
    </row>
    <row r="138" spans="1:4">
      <c r="A138" t="s">
        <v>7098</v>
      </c>
      <c r="B138" t="s">
        <v>56</v>
      </c>
      <c r="C138" t="s">
        <v>6997</v>
      </c>
      <c r="D138" s="48">
        <f>_xlfn.XLOOKUP(B138,'6. Population_Raw'!$A$10:$A$60,'6. Population_Raw'!$F$10:$F$60,"not found")</f>
        <v>22610726</v>
      </c>
    </row>
    <row r="139" spans="1:4">
      <c r="A139" t="s">
        <v>6459</v>
      </c>
      <c r="B139" t="s">
        <v>79</v>
      </c>
      <c r="C139" t="s">
        <v>6998</v>
      </c>
      <c r="D139" s="48">
        <f>_xlfn.XLOOKUP(B139,'6. Population_Raw'!$A$10:$A$60,'6. Population_Raw'!$F$10:$F$60,"not found")</f>
        <v>4573749</v>
      </c>
    </row>
    <row r="140" spans="1:4">
      <c r="A140" t="s">
        <v>4018</v>
      </c>
      <c r="B140" t="s">
        <v>128</v>
      </c>
      <c r="C140" t="s">
        <v>6999</v>
      </c>
      <c r="D140" s="48">
        <f>_xlfn.XLOOKUP(B140,'6. Population_Raw'!$A$10:$A$60,'6. Population_Raw'!$F$10:$F$60,"not found")</f>
        <v>647464</v>
      </c>
    </row>
    <row r="141" spans="1:4">
      <c r="A141" t="s">
        <v>7100</v>
      </c>
      <c r="B141" t="s">
        <v>40</v>
      </c>
      <c r="C141" t="s">
        <v>7000</v>
      </c>
      <c r="D141" s="48">
        <f>_xlfn.XLOOKUP(B141,'6. Population_Raw'!$A$10:$A$60,'6. Population_Raw'!$F$10:$F$60,"not found")</f>
        <v>38965193</v>
      </c>
    </row>
    <row r="142" spans="1:4">
      <c r="A142" t="s">
        <v>2275</v>
      </c>
      <c r="B142" t="s">
        <v>45</v>
      </c>
      <c r="C142" t="s">
        <v>7001</v>
      </c>
      <c r="D142" s="48">
        <f>_xlfn.XLOOKUP(B142,'6. Population_Raw'!$A$10:$A$60,'6. Population_Raw'!$F$10:$F$60,"not found")</f>
        <v>5877610</v>
      </c>
    </row>
    <row r="143" spans="1:4">
      <c r="A143" t="s">
        <v>131</v>
      </c>
      <c r="B143" t="s">
        <v>55</v>
      </c>
      <c r="C143" t="s">
        <v>7002</v>
      </c>
      <c r="D143" s="48">
        <f>_xlfn.XLOOKUP(B143,'6. Population_Raw'!$A$10:$A$60,'6. Population_Raw'!$F$10:$F$60,"not found")</f>
        <v>678972</v>
      </c>
    </row>
    <row r="144" spans="1:4">
      <c r="A144" t="s">
        <v>6925</v>
      </c>
      <c r="B144" t="s">
        <v>99</v>
      </c>
      <c r="C144" t="s">
        <v>7003</v>
      </c>
      <c r="D144" s="48">
        <f>_xlfn.XLOOKUP(B144,'6. Population_Raw'!$A$10:$A$60,'6. Population_Raw'!$F$10:$F$60,"not found")</f>
        <v>3194176</v>
      </c>
    </row>
    <row r="145" spans="1:4">
      <c r="A145" t="s">
        <v>7101</v>
      </c>
      <c r="B145" t="s">
        <v>138</v>
      </c>
      <c r="C145" t="s">
        <v>7004</v>
      </c>
      <c r="D145" s="48">
        <f>_xlfn.XLOOKUP(B145,'6. Population_Raw'!$A$10:$A$60,'6. Population_Raw'!$F$10:$F$60,"not found")</f>
        <v>584057</v>
      </c>
    </row>
    <row r="146" spans="1:4">
      <c r="A146" t="s">
        <v>6501</v>
      </c>
      <c r="B146" t="s">
        <v>86</v>
      </c>
      <c r="C146" t="s">
        <v>7005</v>
      </c>
      <c r="D146" s="48">
        <f>_xlfn.XLOOKUP(B146,'6. Population_Raw'!$A$10:$A$60,'6. Population_Raw'!$F$10:$F$60,"not found")</f>
        <v>7001399</v>
      </c>
    </row>
    <row r="147" spans="1:4">
      <c r="A147" t="s">
        <v>5434</v>
      </c>
      <c r="B147" t="s">
        <v>40</v>
      </c>
      <c r="C147" t="s">
        <v>7006</v>
      </c>
      <c r="D147" s="48">
        <f>_xlfn.XLOOKUP(B147,'6. Population_Raw'!$A$10:$A$60,'6. Population_Raw'!$F$10:$F$60,"not found")</f>
        <v>38965193</v>
      </c>
    </row>
    <row r="148" spans="1:4">
      <c r="A148" t="s">
        <v>4161</v>
      </c>
      <c r="B148" t="s">
        <v>135</v>
      </c>
      <c r="C148" t="s">
        <v>6957</v>
      </c>
      <c r="D148" s="48">
        <f>_xlfn.XLOOKUP(B148,'6. Population_Raw'!$A$10:$A$60,'6. Population_Raw'!$F$10:$F$60,"not found")</f>
        <v>5910955</v>
      </c>
    </row>
    <row r="149" spans="1:4">
      <c r="A149" t="s">
        <v>7084</v>
      </c>
      <c r="B149" t="s">
        <v>40</v>
      </c>
      <c r="C149" t="s">
        <v>6958</v>
      </c>
      <c r="D149" s="48">
        <f>_xlfn.XLOOKUP(B149,'6. Population_Raw'!$A$10:$A$60,'6. Population_Raw'!$F$10:$F$60,"not found")</f>
        <v>38965193</v>
      </c>
    </row>
    <row r="150" spans="1:4">
      <c r="A150" t="s">
        <v>7085</v>
      </c>
      <c r="B150" t="s">
        <v>40</v>
      </c>
      <c r="C150" t="s">
        <v>6959</v>
      </c>
      <c r="D150" s="48">
        <f>_xlfn.XLOOKUP(B150,'6. Population_Raw'!$A$10:$A$60,'6. Population_Raw'!$F$10:$F$60,"not found")</f>
        <v>38965193</v>
      </c>
    </row>
    <row r="151" spans="1:4">
      <c r="A151" t="s">
        <v>7079</v>
      </c>
      <c r="B151" t="s">
        <v>105</v>
      </c>
      <c r="C151" t="s">
        <v>6960</v>
      </c>
      <c r="D151" s="48">
        <f>_xlfn.XLOOKUP(B151,'6. Population_Raw'!$A$10:$A$60,'6. Population_Raw'!$F$10:$F$60,"not found")</f>
        <v>19571216</v>
      </c>
    </row>
    <row r="152" spans="1:4">
      <c r="A152" t="s">
        <v>6501</v>
      </c>
      <c r="B152" t="s">
        <v>86</v>
      </c>
      <c r="C152" t="s">
        <v>6961</v>
      </c>
      <c r="D152" s="48">
        <f>_xlfn.XLOOKUP(B152,'6. Population_Raw'!$A$10:$A$60,'6. Population_Raw'!$F$10:$F$60,"not found")</f>
        <v>7001399</v>
      </c>
    </row>
    <row r="153" spans="1:4">
      <c r="A153" t="s">
        <v>7086</v>
      </c>
      <c r="B153" t="s">
        <v>40</v>
      </c>
      <c r="C153" t="s">
        <v>6962</v>
      </c>
      <c r="D153" s="48">
        <f>_xlfn.XLOOKUP(B153,'6. Population_Raw'!$A$10:$A$60,'6. Population_Raw'!$F$10:$F$60,"not found")</f>
        <v>38965193</v>
      </c>
    </row>
    <row r="154" spans="1:4">
      <c r="A154" t="s">
        <v>2382</v>
      </c>
      <c r="B154" t="s">
        <v>56</v>
      </c>
      <c r="C154" t="s">
        <v>6963</v>
      </c>
      <c r="D154" s="48">
        <f>_xlfn.XLOOKUP(B154,'6. Population_Raw'!$A$10:$A$60,'6. Population_Raw'!$F$10:$F$60,"not found")</f>
        <v>22610726</v>
      </c>
    </row>
    <row r="155" spans="1:4">
      <c r="A155" t="s">
        <v>2382</v>
      </c>
      <c r="B155" t="s">
        <v>56</v>
      </c>
      <c r="C155" t="s">
        <v>6964</v>
      </c>
      <c r="D155" s="48">
        <f>_xlfn.XLOOKUP(B155,'6. Population_Raw'!$A$10:$A$60,'6. Population_Raw'!$F$10:$F$60,"not found")</f>
        <v>22610726</v>
      </c>
    </row>
    <row r="156" spans="1:4">
      <c r="A156" t="s">
        <v>3075</v>
      </c>
      <c r="B156" t="s">
        <v>121</v>
      </c>
      <c r="C156" t="s">
        <v>6965</v>
      </c>
      <c r="D156" s="48">
        <f>_xlfn.XLOOKUP(B156,'6. Population_Raw'!$A$10:$A$60,'6. Population_Raw'!$F$10:$F$60,"not found")</f>
        <v>5373555</v>
      </c>
    </row>
    <row r="157" spans="1:4">
      <c r="A157" t="s">
        <v>131</v>
      </c>
      <c r="B157" t="s">
        <v>55</v>
      </c>
      <c r="C157" t="s">
        <v>6966</v>
      </c>
      <c r="D157" s="48">
        <f>_xlfn.XLOOKUP(B157,'6. Population_Raw'!$A$10:$A$60,'6. Population_Raw'!$F$10:$F$60,"not found")</f>
        <v>678972</v>
      </c>
    </row>
    <row r="158" spans="1:4">
      <c r="A158" t="s">
        <v>6403</v>
      </c>
      <c r="B158" t="s">
        <v>71</v>
      </c>
      <c r="C158" t="s">
        <v>6967</v>
      </c>
      <c r="D158" s="48">
        <f>_xlfn.XLOOKUP(B158,'6. Population_Raw'!$A$10:$A$60,'6. Population_Raw'!$F$10:$F$60,"not found")</f>
        <v>12549689</v>
      </c>
    </row>
    <row r="159" spans="1:4">
      <c r="A159" t="s">
        <v>6403</v>
      </c>
      <c r="B159" t="s">
        <v>71</v>
      </c>
      <c r="C159" t="s">
        <v>6968</v>
      </c>
      <c r="D159" s="48">
        <f>_xlfn.XLOOKUP(B159,'6. Population_Raw'!$A$10:$A$60,'6. Population_Raw'!$F$10:$F$60,"not found")</f>
        <v>12549689</v>
      </c>
    </row>
    <row r="160" spans="1:4">
      <c r="A160" t="s">
        <v>6365</v>
      </c>
      <c r="B160" t="s">
        <v>56</v>
      </c>
      <c r="C160" t="s">
        <v>6969</v>
      </c>
      <c r="D160" s="48">
        <f>_xlfn.XLOOKUP(B160,'6. Population_Raw'!$A$10:$A$60,'6. Population_Raw'!$F$10:$F$60,"not found")</f>
        <v>22610726</v>
      </c>
    </row>
    <row r="161" spans="1:4">
      <c r="A161" t="s">
        <v>7079</v>
      </c>
      <c r="B161" t="s">
        <v>105</v>
      </c>
      <c r="C161" t="s">
        <v>6970</v>
      </c>
      <c r="D161" s="48">
        <f>_xlfn.XLOOKUP(B161,'6. Population_Raw'!$A$10:$A$60,'6. Population_Raw'!$F$10:$F$60,"not found")</f>
        <v>19571216</v>
      </c>
    </row>
    <row r="162" spans="1:4">
      <c r="A162" t="s">
        <v>6501</v>
      </c>
      <c r="B162" t="s">
        <v>86</v>
      </c>
      <c r="C162" t="s">
        <v>6971</v>
      </c>
      <c r="D162" s="48">
        <f>_xlfn.XLOOKUP(B162,'6. Population_Raw'!$A$10:$A$60,'6. Population_Raw'!$F$10:$F$60,"not found")</f>
        <v>7001399</v>
      </c>
    </row>
    <row r="163" spans="1:4">
      <c r="A163" t="s">
        <v>2661</v>
      </c>
      <c r="B163" t="s">
        <v>99</v>
      </c>
      <c r="C163" t="s">
        <v>6972</v>
      </c>
      <c r="D163" s="48">
        <f>_xlfn.XLOOKUP(B163,'6. Population_Raw'!$A$10:$A$60,'6. Population_Raw'!$F$10:$F$60,"not found")</f>
        <v>3194176</v>
      </c>
    </row>
    <row r="164" spans="1:4">
      <c r="A164" t="s">
        <v>6563</v>
      </c>
      <c r="B164" t="s">
        <v>89</v>
      </c>
      <c r="C164" t="s">
        <v>6973</v>
      </c>
      <c r="D164" s="48">
        <f>_xlfn.XLOOKUP(B164,'6. Population_Raw'!$A$10:$A$60,'6. Population_Raw'!$F$10:$F$60,"not found")</f>
        <v>5737915</v>
      </c>
    </row>
    <row r="165" spans="1:4">
      <c r="A165" t="s">
        <v>3681</v>
      </c>
      <c r="B165" t="s">
        <v>124</v>
      </c>
      <c r="C165" t="s">
        <v>6974</v>
      </c>
      <c r="D165" s="48">
        <f>_xlfn.XLOOKUP(B165,'6. Population_Raw'!$A$10:$A$60,'6. Population_Raw'!$F$10:$F$60,"not found")</f>
        <v>30503301</v>
      </c>
    </row>
    <row r="166" spans="1:4">
      <c r="A166" t="s">
        <v>2166</v>
      </c>
      <c r="B166" t="s">
        <v>40</v>
      </c>
      <c r="C166" t="s">
        <v>6975</v>
      </c>
      <c r="D166" s="48">
        <f>_xlfn.XLOOKUP(B166,'6. Population_Raw'!$A$10:$A$60,'6. Population_Raw'!$F$10:$F$60,"not found")</f>
        <v>38965193</v>
      </c>
    </row>
    <row r="167" spans="1:4">
      <c r="A167" t="s">
        <v>6928</v>
      </c>
      <c r="B167" t="s">
        <v>131</v>
      </c>
      <c r="C167" t="s">
        <v>6976</v>
      </c>
      <c r="D167" s="48">
        <f>_xlfn.XLOOKUP(B167,'6. Population_Raw'!$A$10:$A$60,'6. Population_Raw'!$F$10:$F$60,"not found")</f>
        <v>7812880</v>
      </c>
    </row>
    <row r="168" spans="1:4">
      <c r="A168" t="s">
        <v>1959</v>
      </c>
      <c r="B168" t="s">
        <v>124</v>
      </c>
      <c r="C168" t="s">
        <v>6977</v>
      </c>
      <c r="D168" s="48">
        <f>_xlfn.XLOOKUP(B168,'6. Population_Raw'!$A$10:$A$60,'6. Population_Raw'!$F$10:$F$60,"not found")</f>
        <v>30503301</v>
      </c>
    </row>
    <row r="169" spans="1:4">
      <c r="A169" t="s">
        <v>7080</v>
      </c>
      <c r="B169" t="s">
        <v>93</v>
      </c>
      <c r="C169" t="s">
        <v>6978</v>
      </c>
      <c r="D169" s="48">
        <f>_xlfn.XLOOKUP(B169,'6. Population_Raw'!$A$10:$A$60,'6. Population_Raw'!$F$10:$F$60,"not found")</f>
        <v>6196156</v>
      </c>
    </row>
    <row r="170" spans="1:4">
      <c r="A170" t="s">
        <v>3659</v>
      </c>
      <c r="B170" t="s">
        <v>113</v>
      </c>
      <c r="C170" t="s">
        <v>6979</v>
      </c>
      <c r="D170" s="48">
        <f>_xlfn.XLOOKUP(B170,'6. Population_Raw'!$A$10:$A$60,'6. Population_Raw'!$F$10:$F$60,"not found")</f>
        <v>4053824</v>
      </c>
    </row>
    <row r="171" spans="1:4">
      <c r="A171" t="s">
        <v>6286</v>
      </c>
      <c r="B171" t="s">
        <v>40</v>
      </c>
      <c r="C171" t="s">
        <v>6980</v>
      </c>
      <c r="D171" s="48">
        <f>_xlfn.XLOOKUP(B171,'6. Population_Raw'!$A$10:$A$60,'6. Population_Raw'!$F$10:$F$60,"not found")</f>
        <v>38965193</v>
      </c>
    </row>
    <row r="172" spans="1:4">
      <c r="A172" t="s">
        <v>6288</v>
      </c>
      <c r="B172" t="s">
        <v>40</v>
      </c>
      <c r="C172" t="s">
        <v>6981</v>
      </c>
      <c r="D172" s="48">
        <f>_xlfn.XLOOKUP(B172,'6. Population_Raw'!$A$10:$A$60,'6. Population_Raw'!$F$10:$F$60,"not found")</f>
        <v>38965193</v>
      </c>
    </row>
    <row r="173" spans="1:4">
      <c r="A173" t="s">
        <v>6924</v>
      </c>
      <c r="B173" t="s">
        <v>86</v>
      </c>
      <c r="C173" t="s">
        <v>6982</v>
      </c>
      <c r="D173" s="48">
        <f>_xlfn.XLOOKUP(B173,'6. Population_Raw'!$A$10:$A$60,'6. Population_Raw'!$F$10:$F$60,"not found")</f>
        <v>7001399</v>
      </c>
    </row>
    <row r="174" spans="1:4">
      <c r="A174" t="s">
        <v>131</v>
      </c>
      <c r="B174" t="s">
        <v>55</v>
      </c>
      <c r="C174" t="s">
        <v>6983</v>
      </c>
      <c r="D174" s="48">
        <f>_xlfn.XLOOKUP(B174,'6. Population_Raw'!$A$10:$A$60,'6. Population_Raw'!$F$10:$F$60,"not found")</f>
        <v>678972</v>
      </c>
    </row>
    <row r="175" spans="1:4">
      <c r="A175" t="s">
        <v>2377</v>
      </c>
      <c r="B175" t="s">
        <v>56</v>
      </c>
      <c r="C175" t="s">
        <v>6984</v>
      </c>
      <c r="D175" s="48">
        <f>_xlfn.XLOOKUP(B175,'6. Population_Raw'!$A$10:$A$60,'6. Population_Raw'!$F$10:$F$60,"not found")</f>
        <v>22610726</v>
      </c>
    </row>
    <row r="176" spans="1:4">
      <c r="A176" t="s">
        <v>3624</v>
      </c>
      <c r="B176" t="s">
        <v>58</v>
      </c>
      <c r="C176" t="s">
        <v>6985</v>
      </c>
      <c r="D176" s="48">
        <f>_xlfn.XLOOKUP(B176,'6. Population_Raw'!$A$10:$A$60,'6. Population_Raw'!$F$10:$F$60,"not found")</f>
        <v>11029227</v>
      </c>
    </row>
    <row r="177" spans="1:4">
      <c r="A177" t="s">
        <v>6782</v>
      </c>
      <c r="B177" t="s">
        <v>115</v>
      </c>
      <c r="C177" t="s">
        <v>6986</v>
      </c>
      <c r="D177" s="48">
        <f>_xlfn.XLOOKUP(B177,'6. Population_Raw'!$A$10:$A$60,'6. Population_Raw'!$F$10:$F$60,"not found")</f>
        <v>12961683</v>
      </c>
    </row>
    <row r="178" spans="1:4">
      <c r="A178" t="s">
        <v>6501</v>
      </c>
      <c r="B178" t="s">
        <v>86</v>
      </c>
      <c r="C178" t="s">
        <v>6940</v>
      </c>
      <c r="D178" s="48">
        <f>_xlfn.XLOOKUP(B178,'6. Population_Raw'!$A$10:$A$60,'6. Population_Raw'!$F$10:$F$60,"not found")</f>
        <v>7001399</v>
      </c>
    </row>
    <row r="179" spans="1:4">
      <c r="A179" t="s">
        <v>7090</v>
      </c>
      <c r="B179" t="s">
        <v>81</v>
      </c>
      <c r="C179" t="s">
        <v>6941</v>
      </c>
      <c r="D179" s="48">
        <f>_xlfn.XLOOKUP(B179,'6. Population_Raw'!$A$10:$A$60,'6. Population_Raw'!$F$10:$F$60,"not found")</f>
        <v>6180253</v>
      </c>
    </row>
    <row r="180" spans="1:4">
      <c r="A180" t="s">
        <v>6523</v>
      </c>
      <c r="B180" t="s">
        <v>87</v>
      </c>
      <c r="C180" t="s">
        <v>6942</v>
      </c>
      <c r="D180" s="48">
        <f>_xlfn.XLOOKUP(B180,'6. Population_Raw'!$A$10:$A$60,'6. Population_Raw'!$F$10:$F$60,"not found")</f>
        <v>10037261</v>
      </c>
    </row>
    <row r="181" spans="1:4">
      <c r="A181" t="s">
        <v>2238</v>
      </c>
      <c r="B181" t="s">
        <v>40</v>
      </c>
      <c r="C181" t="s">
        <v>6943</v>
      </c>
      <c r="D181" s="48">
        <f>_xlfn.XLOOKUP(B181,'6. Population_Raw'!$A$10:$A$60,'6. Population_Raw'!$F$10:$F$60,"not found")</f>
        <v>38965193</v>
      </c>
    </row>
    <row r="182" spans="1:4">
      <c r="A182" t="s">
        <v>7102</v>
      </c>
      <c r="B182" t="s">
        <v>89</v>
      </c>
      <c r="C182" t="s">
        <v>6944</v>
      </c>
      <c r="D182" s="48">
        <f>_xlfn.XLOOKUP(B182,'6. Population_Raw'!$A$10:$A$60,'6. Population_Raw'!$F$10:$F$60,"not found")</f>
        <v>5737915</v>
      </c>
    </row>
    <row r="183" spans="1:4">
      <c r="A183" t="s">
        <v>3172</v>
      </c>
      <c r="B183" t="s">
        <v>106</v>
      </c>
      <c r="C183" t="s">
        <v>6945</v>
      </c>
      <c r="D183" s="48">
        <f>_xlfn.XLOOKUP(B183,'6. Population_Raw'!$A$10:$A$60,'6. Population_Raw'!$F$10:$F$60,"not found")</f>
        <v>10835491</v>
      </c>
    </row>
    <row r="184" spans="1:4">
      <c r="A184" t="s">
        <v>2403</v>
      </c>
      <c r="B184" t="s">
        <v>58</v>
      </c>
      <c r="C184" t="s">
        <v>6946</v>
      </c>
      <c r="D184" s="48">
        <f>_xlfn.XLOOKUP(B184,'6. Population_Raw'!$A$10:$A$60,'6. Population_Raw'!$F$10:$F$60,"not found")</f>
        <v>11029227</v>
      </c>
    </row>
    <row r="185" spans="1:4">
      <c r="A185" t="s">
        <v>7080</v>
      </c>
      <c r="B185" t="s">
        <v>93</v>
      </c>
      <c r="C185" t="s">
        <v>6947</v>
      </c>
      <c r="D185" s="48">
        <f>_xlfn.XLOOKUP(B185,'6. Population_Raw'!$A$10:$A$60,'6. Population_Raw'!$F$10:$F$60,"not found")</f>
        <v>6196156</v>
      </c>
    </row>
    <row r="186" spans="1:4">
      <c r="A186" t="s">
        <v>6286</v>
      </c>
      <c r="B186" t="s">
        <v>40</v>
      </c>
      <c r="C186" t="s">
        <v>6948</v>
      </c>
      <c r="D186" s="48">
        <f>_xlfn.XLOOKUP(B186,'6. Population_Raw'!$A$10:$A$60,'6. Population_Raw'!$F$10:$F$60,"not found")</f>
        <v>38965193</v>
      </c>
    </row>
    <row r="187" spans="1:4">
      <c r="A187" t="s">
        <v>6286</v>
      </c>
      <c r="B187" t="s">
        <v>40</v>
      </c>
      <c r="C187" t="s">
        <v>6949</v>
      </c>
      <c r="D187" s="48">
        <f>_xlfn.XLOOKUP(B187,'6. Population_Raw'!$A$10:$A$60,'6. Population_Raw'!$F$10:$F$60,"not found")</f>
        <v>38965193</v>
      </c>
    </row>
    <row r="188" spans="1:4">
      <c r="A188" t="s">
        <v>2749</v>
      </c>
      <c r="B188" t="s">
        <v>114</v>
      </c>
      <c r="C188" t="s">
        <v>6950</v>
      </c>
      <c r="D188" s="48">
        <f>_xlfn.XLOOKUP(B188,'6. Population_Raw'!$A$10:$A$60,'6. Population_Raw'!$F$10:$F$60,"not found")</f>
        <v>4233358</v>
      </c>
    </row>
    <row r="189" spans="1:4">
      <c r="A189" t="s">
        <v>7079</v>
      </c>
      <c r="B189" t="s">
        <v>105</v>
      </c>
      <c r="C189" t="s">
        <v>6951</v>
      </c>
      <c r="D189" s="48">
        <f>_xlfn.XLOOKUP(B189,'6. Population_Raw'!$A$10:$A$60,'6. Population_Raw'!$F$10:$F$60,"not found")</f>
        <v>19571216</v>
      </c>
    </row>
    <row r="190" spans="1:4">
      <c r="A190" t="s">
        <v>6286</v>
      </c>
      <c r="B190" t="s">
        <v>40</v>
      </c>
      <c r="C190" t="s">
        <v>7077</v>
      </c>
      <c r="D190" s="48">
        <f>_xlfn.XLOOKUP(B190,'6. Population_Raw'!$A$10:$A$60,'6. Population_Raw'!$F$10:$F$60,"not found")</f>
        <v>38965193</v>
      </c>
    </row>
    <row r="191" spans="1:4">
      <c r="A191" t="s">
        <v>6190</v>
      </c>
      <c r="B191" t="s">
        <v>135</v>
      </c>
      <c r="C191" t="s">
        <v>6952</v>
      </c>
      <c r="D191" s="48">
        <f>_xlfn.XLOOKUP(B191,'6. Population_Raw'!$A$10:$A$60,'6. Population_Raw'!$F$10:$F$60,"not found")</f>
        <v>5910955</v>
      </c>
    </row>
    <row r="192" spans="1:4">
      <c r="A192" t="s">
        <v>7082</v>
      </c>
      <c r="B192" t="s">
        <v>93</v>
      </c>
      <c r="C192" t="s">
        <v>6953</v>
      </c>
      <c r="D192" s="48">
        <f>_xlfn.XLOOKUP(B192,'6. Population_Raw'!$A$10:$A$60,'6. Population_Raw'!$F$10:$F$60,"not found")</f>
        <v>6196156</v>
      </c>
    </row>
    <row r="193" spans="1:4">
      <c r="A193" t="s">
        <v>6286</v>
      </c>
      <c r="B193" t="s">
        <v>40</v>
      </c>
      <c r="C193" t="s">
        <v>6954</v>
      </c>
      <c r="D193" s="48">
        <f>_xlfn.XLOOKUP(B193,'6. Population_Raw'!$A$10:$A$60,'6. Population_Raw'!$F$10:$F$60,"not found")</f>
        <v>38965193</v>
      </c>
    </row>
    <row r="194" spans="1:4">
      <c r="A194" t="s">
        <v>2403</v>
      </c>
      <c r="B194" t="s">
        <v>58</v>
      </c>
      <c r="C194" t="s">
        <v>6956</v>
      </c>
      <c r="D194" s="48">
        <f>_xlfn.XLOOKUP(B194,'6. Population_Raw'!$A$10:$A$60,'6. Population_Raw'!$F$10:$F$60,"not found")</f>
        <v>11029227</v>
      </c>
    </row>
    <row r="195" spans="1:4">
      <c r="A195" t="s">
        <v>6501</v>
      </c>
      <c r="B195" t="s">
        <v>86</v>
      </c>
      <c r="C195" t="s">
        <v>6955</v>
      </c>
      <c r="D195" s="48">
        <f>_xlfn.XLOOKUP(B195,'6. Population_Raw'!$A$10:$A$60,'6. Population_Raw'!$F$10:$F$60,"not found")</f>
        <v>7001399</v>
      </c>
    </row>
    <row r="196" spans="1:4">
      <c r="A196" t="s">
        <v>6501</v>
      </c>
      <c r="B196" t="s">
        <v>86</v>
      </c>
      <c r="C196" t="s">
        <v>6995</v>
      </c>
      <c r="D196" s="48">
        <f>_xlfn.XLOOKUP(B196,'6. Population_Raw'!$A$10:$A$60,'6. Population_Raw'!$F$10:$F$60,"not found")</f>
        <v>7001399</v>
      </c>
    </row>
    <row r="197" spans="1:4">
      <c r="A197" t="s">
        <v>2634</v>
      </c>
      <c r="B197" t="s">
        <v>126</v>
      </c>
      <c r="C197" t="s">
        <v>6993</v>
      </c>
      <c r="D197" s="48">
        <f>_xlfn.XLOOKUP(B197,'6. Population_Raw'!$A$10:$A$60,'6. Population_Raw'!$F$10:$F$60,"not found")</f>
        <v>3417734</v>
      </c>
    </row>
    <row r="198" spans="1:4">
      <c r="A198" t="s">
        <v>6286</v>
      </c>
      <c r="B198" t="s">
        <v>40</v>
      </c>
      <c r="C198" t="s">
        <v>6998</v>
      </c>
      <c r="D198" s="48">
        <f>_xlfn.XLOOKUP(B198,'6. Population_Raw'!$A$10:$A$60,'6. Population_Raw'!$F$10:$F$60,"not found")</f>
        <v>38965193</v>
      </c>
    </row>
    <row r="199" spans="1:4">
      <c r="A199" t="s">
        <v>4018</v>
      </c>
      <c r="B199" t="s">
        <v>128</v>
      </c>
      <c r="C199" t="s">
        <v>6999</v>
      </c>
      <c r="D199" s="48">
        <f>_xlfn.XLOOKUP(B199,'6. Population_Raw'!$A$10:$A$60,'6. Population_Raw'!$F$10:$F$60,"not found")</f>
        <v>647464</v>
      </c>
    </row>
    <row r="200" spans="1:4">
      <c r="A200" t="s">
        <v>2275</v>
      </c>
      <c r="B200" t="s">
        <v>45</v>
      </c>
      <c r="C200" t="s">
        <v>7001</v>
      </c>
      <c r="D200" s="48">
        <f>_xlfn.XLOOKUP(B200,'6. Population_Raw'!$A$10:$A$60,'6. Population_Raw'!$F$10:$F$60,"not found")</f>
        <v>5877610</v>
      </c>
    </row>
    <row r="201" spans="1:4">
      <c r="A201" t="s">
        <v>7100</v>
      </c>
      <c r="B201" t="s">
        <v>40</v>
      </c>
      <c r="C201" t="s">
        <v>7000</v>
      </c>
      <c r="D201" s="48">
        <f>_xlfn.XLOOKUP(B201,'6. Population_Raw'!$A$10:$A$60,'6. Population_Raw'!$F$10:$F$60,"not found")</f>
        <v>38965193</v>
      </c>
    </row>
    <row r="202" spans="1:4">
      <c r="A202" t="s">
        <v>131</v>
      </c>
      <c r="B202" t="s">
        <v>55</v>
      </c>
      <c r="C202" t="s">
        <v>7002</v>
      </c>
      <c r="D202" s="48">
        <f>_xlfn.XLOOKUP(B202,'6. Population_Raw'!$A$10:$A$60,'6. Population_Raw'!$F$10:$F$60,"not found")</f>
        <v>678972</v>
      </c>
    </row>
    <row r="203" spans="1:4">
      <c r="A203" t="s">
        <v>6925</v>
      </c>
      <c r="B203" t="s">
        <v>99</v>
      </c>
      <c r="C203" t="s">
        <v>7003</v>
      </c>
      <c r="D203" s="48">
        <f>_xlfn.XLOOKUP(B203,'6. Population_Raw'!$A$10:$A$60,'6. Population_Raw'!$F$10:$F$60,"not found")</f>
        <v>3194176</v>
      </c>
    </row>
    <row r="204" spans="1:4">
      <c r="A204" t="s">
        <v>7101</v>
      </c>
      <c r="B204" t="s">
        <v>138</v>
      </c>
      <c r="C204" t="s">
        <v>7004</v>
      </c>
      <c r="D204" s="48">
        <f>_xlfn.XLOOKUP(B204,'6. Population_Raw'!$A$10:$A$60,'6. Population_Raw'!$F$10:$F$60,"not found")</f>
        <v>584057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9EBDA-638E-424C-814A-EE32C469D2A3}">
  <sheetPr>
    <tabColor rgb="FFFFFF00"/>
  </sheetPr>
  <dimension ref="A1:L52"/>
  <sheetViews>
    <sheetView topLeftCell="B1" workbookViewId="0">
      <selection activeCell="J9" sqref="J9"/>
    </sheetView>
  </sheetViews>
  <sheetFormatPr baseColWidth="10" defaultRowHeight="16"/>
  <cols>
    <col min="1" max="1" width="17.5" bestFit="1" customWidth="1"/>
    <col min="2" max="2" width="21.1640625" bestFit="1" customWidth="1"/>
    <col min="3" max="3" width="21.83203125" customWidth="1"/>
    <col min="6" max="6" width="48" bestFit="1" customWidth="1"/>
    <col min="7" max="7" width="55.5" customWidth="1"/>
    <col min="9" max="9" width="19.1640625" bestFit="1" customWidth="1"/>
    <col min="10" max="10" width="40" bestFit="1" customWidth="1"/>
    <col min="11" max="11" width="36" bestFit="1" customWidth="1"/>
    <col min="12" max="12" width="26.33203125" bestFit="1" customWidth="1"/>
    <col min="13" max="13" width="19.83203125" bestFit="1" customWidth="1"/>
  </cols>
  <sheetData>
    <row r="1" spans="1:12" ht="51">
      <c r="A1" s="14" t="s">
        <v>139</v>
      </c>
      <c r="B1" s="14" t="s">
        <v>7106</v>
      </c>
      <c r="C1" s="16" t="s">
        <v>7304</v>
      </c>
      <c r="F1" s="42" t="s">
        <v>7304</v>
      </c>
      <c r="G1" t="s">
        <v>7314</v>
      </c>
      <c r="I1" s="45" t="s">
        <v>7310</v>
      </c>
      <c r="J1" s="45" t="s">
        <v>7311</v>
      </c>
    </row>
    <row r="2" spans="1:12">
      <c r="A2" t="s">
        <v>14</v>
      </c>
      <c r="B2">
        <v>0</v>
      </c>
      <c r="C2" s="54">
        <v>0.03</v>
      </c>
      <c r="I2" s="46">
        <f>MIN(G2:G52)</f>
        <v>0.01</v>
      </c>
      <c r="J2" s="46">
        <f>MAX(G2:G52)</f>
        <v>0.09</v>
      </c>
    </row>
    <row r="3" spans="1:12">
      <c r="A3" t="s">
        <v>23</v>
      </c>
      <c r="B3">
        <v>0</v>
      </c>
      <c r="C3" s="54"/>
      <c r="F3" s="42" t="s">
        <v>7308</v>
      </c>
      <c r="G3" t="s">
        <v>7316</v>
      </c>
    </row>
    <row r="4" spans="1:12">
      <c r="A4" t="s">
        <v>35</v>
      </c>
      <c r="B4">
        <v>1</v>
      </c>
      <c r="C4" s="54">
        <v>0.03</v>
      </c>
      <c r="F4" s="43" t="s">
        <v>14</v>
      </c>
      <c r="G4" s="47">
        <v>0.03</v>
      </c>
    </row>
    <row r="5" spans="1:12">
      <c r="A5" t="s">
        <v>39</v>
      </c>
      <c r="B5">
        <v>0</v>
      </c>
      <c r="C5" s="54"/>
      <c r="F5" s="43" t="s">
        <v>35</v>
      </c>
      <c r="G5" s="47">
        <v>0.03</v>
      </c>
    </row>
    <row r="6" spans="1:12">
      <c r="A6" t="s">
        <v>40</v>
      </c>
      <c r="B6">
        <v>1</v>
      </c>
      <c r="C6" s="54">
        <v>7.0000000000000007E-2</v>
      </c>
      <c r="F6" s="43" t="s">
        <v>40</v>
      </c>
      <c r="G6" s="47">
        <v>7.0000000000000007E-2</v>
      </c>
      <c r="I6" s="156"/>
      <c r="J6" s="155"/>
      <c r="K6" s="48"/>
      <c r="L6" s="156"/>
    </row>
    <row r="7" spans="1:12">
      <c r="A7" t="s">
        <v>45</v>
      </c>
      <c r="B7">
        <v>1</v>
      </c>
      <c r="C7" s="54">
        <v>0.01</v>
      </c>
      <c r="F7" s="43" t="s">
        <v>45</v>
      </c>
      <c r="G7" s="47">
        <v>0.01</v>
      </c>
      <c r="I7" s="48"/>
    </row>
    <row r="8" spans="1:12">
      <c r="A8" t="s">
        <v>46</v>
      </c>
      <c r="B8">
        <v>0</v>
      </c>
      <c r="C8" s="54"/>
      <c r="F8" s="43" t="s">
        <v>56</v>
      </c>
      <c r="G8" s="47">
        <v>0.03</v>
      </c>
      <c r="J8" s="158"/>
    </row>
    <row r="9" spans="1:12">
      <c r="A9" t="s">
        <v>49</v>
      </c>
      <c r="B9">
        <v>0</v>
      </c>
      <c r="C9" s="54"/>
      <c r="F9" s="43" t="s">
        <v>58</v>
      </c>
      <c r="G9" s="47">
        <v>0.03</v>
      </c>
    </row>
    <row r="10" spans="1:12">
      <c r="A10" t="s">
        <v>56</v>
      </c>
      <c r="B10">
        <v>1</v>
      </c>
      <c r="C10" s="54">
        <v>0.03</v>
      </c>
      <c r="F10" s="43" t="s">
        <v>64</v>
      </c>
      <c r="G10" s="47">
        <v>0.05</v>
      </c>
    </row>
    <row r="11" spans="1:12">
      <c r="A11" t="s">
        <v>58</v>
      </c>
      <c r="B11">
        <v>1</v>
      </c>
      <c r="C11" s="54">
        <v>0.03</v>
      </c>
      <c r="F11" s="43" t="s">
        <v>71</v>
      </c>
      <c r="G11" s="47">
        <v>0.05</v>
      </c>
    </row>
    <row r="12" spans="1:12">
      <c r="A12" t="s">
        <v>64</v>
      </c>
      <c r="B12">
        <v>0</v>
      </c>
      <c r="C12" s="54">
        <v>0.05</v>
      </c>
      <c r="F12" s="43" t="s">
        <v>74</v>
      </c>
      <c r="G12" s="47">
        <v>0.02</v>
      </c>
    </row>
    <row r="13" spans="1:12">
      <c r="A13" t="s">
        <v>68</v>
      </c>
      <c r="B13">
        <v>0</v>
      </c>
      <c r="C13" s="54"/>
      <c r="F13" s="43" t="s">
        <v>79</v>
      </c>
      <c r="G13" s="47">
        <v>0.04</v>
      </c>
    </row>
    <row r="14" spans="1:12">
      <c r="A14" t="s">
        <v>71</v>
      </c>
      <c r="B14">
        <v>1</v>
      </c>
      <c r="C14" s="54">
        <v>0.05</v>
      </c>
      <c r="F14" s="43" t="s">
        <v>81</v>
      </c>
      <c r="G14" s="47">
        <v>0.04</v>
      </c>
    </row>
    <row r="15" spans="1:12">
      <c r="A15" t="s">
        <v>72</v>
      </c>
      <c r="B15">
        <v>1</v>
      </c>
      <c r="C15" s="54"/>
      <c r="F15" s="43" t="s">
        <v>86</v>
      </c>
      <c r="G15" s="47">
        <v>0.06</v>
      </c>
    </row>
    <row r="16" spans="1:12">
      <c r="A16" t="s">
        <v>74</v>
      </c>
      <c r="B16">
        <v>0</v>
      </c>
      <c r="C16" s="54">
        <v>0.02</v>
      </c>
      <c r="F16" s="43" t="s">
        <v>89</v>
      </c>
      <c r="G16" s="47">
        <v>7.0000000000000007E-2</v>
      </c>
    </row>
    <row r="17" spans="1:7">
      <c r="A17" t="s">
        <v>75</v>
      </c>
      <c r="B17">
        <v>0</v>
      </c>
      <c r="C17" s="54"/>
      <c r="F17" s="43" t="s">
        <v>93</v>
      </c>
      <c r="G17" s="47">
        <v>0.02</v>
      </c>
    </row>
    <row r="18" spans="1:7">
      <c r="A18" t="s">
        <v>76</v>
      </c>
      <c r="B18">
        <v>0</v>
      </c>
      <c r="C18" s="54"/>
      <c r="F18" s="43" t="s">
        <v>102</v>
      </c>
      <c r="G18" s="47">
        <v>0.03</v>
      </c>
    </row>
    <row r="19" spans="1:7">
      <c r="A19" t="s">
        <v>79</v>
      </c>
      <c r="B19">
        <v>0</v>
      </c>
      <c r="C19" s="54">
        <v>0.04</v>
      </c>
      <c r="F19" s="43" t="s">
        <v>105</v>
      </c>
      <c r="G19" s="47">
        <v>0.09</v>
      </c>
    </row>
    <row r="20" spans="1:7">
      <c r="A20" t="s">
        <v>80</v>
      </c>
      <c r="B20">
        <v>0</v>
      </c>
      <c r="C20" s="54"/>
      <c r="F20" s="43" t="s">
        <v>106</v>
      </c>
      <c r="G20" s="47">
        <v>0.03</v>
      </c>
    </row>
    <row r="21" spans="1:7">
      <c r="A21" t="s">
        <v>81</v>
      </c>
      <c r="B21">
        <v>0</v>
      </c>
      <c r="C21" s="54">
        <v>0.04</v>
      </c>
      <c r="F21" s="43" t="s">
        <v>112</v>
      </c>
      <c r="G21" s="47">
        <v>0.03</v>
      </c>
    </row>
    <row r="22" spans="1:7">
      <c r="A22" t="s">
        <v>86</v>
      </c>
      <c r="B22">
        <v>1</v>
      </c>
      <c r="C22" s="54">
        <v>0.06</v>
      </c>
      <c r="F22" s="43" t="s">
        <v>114</v>
      </c>
      <c r="G22" s="47">
        <v>0.03</v>
      </c>
    </row>
    <row r="23" spans="1:7">
      <c r="A23" t="s">
        <v>87</v>
      </c>
      <c r="B23">
        <v>0</v>
      </c>
      <c r="C23" s="54"/>
      <c r="F23" s="43" t="s">
        <v>115</v>
      </c>
      <c r="G23" s="47">
        <v>0.02</v>
      </c>
    </row>
    <row r="24" spans="1:7">
      <c r="A24" t="s">
        <v>89</v>
      </c>
      <c r="B24">
        <v>0</v>
      </c>
      <c r="C24" s="54">
        <v>7.0000000000000007E-2</v>
      </c>
      <c r="F24" s="43" t="s">
        <v>121</v>
      </c>
      <c r="G24" s="47">
        <v>0.01</v>
      </c>
    </row>
    <row r="25" spans="1:7">
      <c r="A25" t="s">
        <v>90</v>
      </c>
      <c r="B25">
        <v>0</v>
      </c>
      <c r="C25" s="54"/>
      <c r="F25" s="43" t="s">
        <v>123</v>
      </c>
      <c r="G25" s="47">
        <v>0.01</v>
      </c>
    </row>
    <row r="26" spans="1:7">
      <c r="A26" t="s">
        <v>93</v>
      </c>
      <c r="B26">
        <v>0</v>
      </c>
      <c r="C26" s="54">
        <v>0.02</v>
      </c>
      <c r="F26" s="43" t="s">
        <v>124</v>
      </c>
      <c r="G26" s="47">
        <v>0.04</v>
      </c>
    </row>
    <row r="27" spans="1:7">
      <c r="A27" t="s">
        <v>96</v>
      </c>
      <c r="B27">
        <v>0</v>
      </c>
      <c r="C27" s="54"/>
      <c r="F27" s="43" t="s">
        <v>130</v>
      </c>
      <c r="G27" s="47">
        <v>0.05</v>
      </c>
    </row>
    <row r="28" spans="1:7">
      <c r="A28" t="s">
        <v>98</v>
      </c>
      <c r="B28">
        <v>0</v>
      </c>
      <c r="C28" s="54"/>
      <c r="F28" s="43" t="s">
        <v>131</v>
      </c>
      <c r="G28" s="47">
        <v>0.08</v>
      </c>
    </row>
    <row r="29" spans="1:7">
      <c r="A29" t="s">
        <v>99</v>
      </c>
      <c r="B29">
        <v>0</v>
      </c>
      <c r="C29" s="54"/>
    </row>
    <row r="30" spans="1:7">
      <c r="A30" t="s">
        <v>100</v>
      </c>
      <c r="B30">
        <v>0</v>
      </c>
      <c r="C30" s="54"/>
    </row>
    <row r="31" spans="1:7">
      <c r="A31" t="s">
        <v>102</v>
      </c>
      <c r="B31">
        <v>0</v>
      </c>
      <c r="C31" s="54">
        <v>0.03</v>
      </c>
    </row>
    <row r="32" spans="1:7">
      <c r="A32" t="s">
        <v>104</v>
      </c>
      <c r="B32">
        <v>0</v>
      </c>
      <c r="C32" s="54"/>
    </row>
    <row r="33" spans="1:3">
      <c r="A33" t="s">
        <v>105</v>
      </c>
      <c r="B33">
        <v>1</v>
      </c>
      <c r="C33" s="54">
        <v>0.09</v>
      </c>
    </row>
    <row r="34" spans="1:3">
      <c r="A34" t="s">
        <v>106</v>
      </c>
      <c r="B34">
        <v>1</v>
      </c>
      <c r="C34" s="54">
        <v>0.03</v>
      </c>
    </row>
    <row r="35" spans="1:3">
      <c r="A35" t="s">
        <v>109</v>
      </c>
      <c r="B35">
        <v>0</v>
      </c>
      <c r="C35" s="54"/>
    </row>
    <row r="36" spans="1:3">
      <c r="A36" t="s">
        <v>112</v>
      </c>
      <c r="B36">
        <v>1</v>
      </c>
      <c r="C36" s="54">
        <v>0.03</v>
      </c>
    </row>
    <row r="37" spans="1:3">
      <c r="A37" t="s">
        <v>113</v>
      </c>
      <c r="B37">
        <v>1</v>
      </c>
      <c r="C37" s="54"/>
    </row>
    <row r="38" spans="1:3">
      <c r="A38" t="s">
        <v>114</v>
      </c>
      <c r="B38">
        <v>1</v>
      </c>
      <c r="C38" s="54">
        <v>0.03</v>
      </c>
    </row>
    <row r="39" spans="1:3">
      <c r="A39" t="s">
        <v>115</v>
      </c>
      <c r="B39">
        <v>0</v>
      </c>
      <c r="C39" s="54">
        <v>0.02</v>
      </c>
    </row>
    <row r="40" spans="1:3">
      <c r="A40" t="s">
        <v>118</v>
      </c>
      <c r="B40">
        <v>0</v>
      </c>
      <c r="C40" s="54"/>
    </row>
    <row r="41" spans="1:3">
      <c r="A41" t="s">
        <v>121</v>
      </c>
      <c r="B41">
        <v>0</v>
      </c>
      <c r="C41" s="54">
        <v>0.01</v>
      </c>
    </row>
    <row r="42" spans="1:3">
      <c r="A42" t="s">
        <v>122</v>
      </c>
      <c r="B42">
        <v>0</v>
      </c>
      <c r="C42" s="54"/>
    </row>
    <row r="43" spans="1:3">
      <c r="A43" t="s">
        <v>123</v>
      </c>
      <c r="B43">
        <v>1</v>
      </c>
      <c r="C43" s="54">
        <v>0.01</v>
      </c>
    </row>
    <row r="44" spans="1:3">
      <c r="A44" t="s">
        <v>124</v>
      </c>
      <c r="B44">
        <v>1</v>
      </c>
      <c r="C44" s="54">
        <v>0.04</v>
      </c>
    </row>
    <row r="45" spans="1:3">
      <c r="A45" t="s">
        <v>126</v>
      </c>
      <c r="B45">
        <v>0</v>
      </c>
      <c r="C45" s="54"/>
    </row>
    <row r="46" spans="1:3">
      <c r="A46" t="s">
        <v>128</v>
      </c>
      <c r="B46">
        <v>0</v>
      </c>
      <c r="C46" s="54"/>
    </row>
    <row r="47" spans="1:3">
      <c r="A47" t="s">
        <v>130</v>
      </c>
      <c r="B47">
        <v>1</v>
      </c>
      <c r="C47" s="54">
        <v>0.05</v>
      </c>
    </row>
    <row r="48" spans="1:3">
      <c r="A48" t="s">
        <v>131</v>
      </c>
      <c r="B48">
        <v>1</v>
      </c>
      <c r="C48" s="54">
        <v>0.08</v>
      </c>
    </row>
    <row r="49" spans="1:3">
      <c r="A49" t="s">
        <v>133</v>
      </c>
      <c r="B49">
        <v>0</v>
      </c>
      <c r="C49" s="54"/>
    </row>
    <row r="50" spans="1:3">
      <c r="A50" t="s">
        <v>135</v>
      </c>
      <c r="B50">
        <v>1</v>
      </c>
      <c r="C50" s="54"/>
    </row>
    <row r="51" spans="1:3">
      <c r="A51" t="s">
        <v>138</v>
      </c>
      <c r="B51">
        <v>0</v>
      </c>
      <c r="C51" s="50"/>
    </row>
    <row r="52" spans="1:3">
      <c r="A52" t="s">
        <v>55</v>
      </c>
      <c r="B52">
        <v>1</v>
      </c>
      <c r="C52" s="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Data Dictionary</vt:lpstr>
      <vt:lpstr>Scores_Final</vt:lpstr>
      <vt:lpstr>New_Methodology</vt:lpstr>
      <vt:lpstr>Indicator_Scores</vt:lpstr>
      <vt:lpstr>1. State_Equality_2022_Raw</vt:lpstr>
      <vt:lpstr>1. State_Equality_2010_2020_Raw</vt:lpstr>
      <vt:lpstr>Capstone_Data</vt:lpstr>
      <vt:lpstr>Indicator_Scores_Historic</vt:lpstr>
      <vt:lpstr>1. State_Equality</vt:lpstr>
      <vt:lpstr>2. Same_Sex_Marriage</vt:lpstr>
      <vt:lpstr>3. Legislation_Tracker_2024_Raw</vt:lpstr>
      <vt:lpstr>3. Legislation_Tracker_2023_Raw</vt:lpstr>
      <vt:lpstr>3. Legislation_Tracker_2022_Raw</vt:lpstr>
      <vt:lpstr>3. Legislation_Tracker_2021_Raw</vt:lpstr>
      <vt:lpstr>3. Legislation_Tracker_2020_Raw</vt:lpstr>
      <vt:lpstr>3. Legislation_Tracker</vt:lpstr>
      <vt:lpstr>4. LGBTQ_Density_Raw_2017</vt:lpstr>
      <vt:lpstr>4. LGBT_Density_Raw_2020_2021</vt:lpstr>
      <vt:lpstr>4. LGBT_Density</vt:lpstr>
      <vt:lpstr>5. MEI_Raw</vt:lpstr>
      <vt:lpstr>5. MEI</vt:lpstr>
      <vt:lpstr>6. Hate_Crimes_2022_Raw</vt:lpstr>
      <vt:lpstr>6. Hate_Crimes_2021_Raw</vt:lpstr>
      <vt:lpstr>6. Hate_Crimes_2020_Raw</vt:lpstr>
      <vt:lpstr>6. Population_Raw</vt:lpstr>
      <vt:lpstr>6. Hate_Crimes</vt:lpstr>
      <vt:lpstr>7. State_Political_Parties_Piv</vt:lpstr>
      <vt:lpstr>7. State_Political_Parties_</vt:lpstr>
      <vt:lpstr>7. State_Political_Parties (#)</vt:lpstr>
      <vt:lpstr>7. State_Political_Parties</vt:lpstr>
      <vt:lpstr>8. Events_2023_2024</vt:lpstr>
      <vt:lpstr>9. LGBTQ+ Businesses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Robinson</dc:creator>
  <cp:lastModifiedBy>Rachel Robinson</cp:lastModifiedBy>
  <dcterms:created xsi:type="dcterms:W3CDTF">2024-06-28T14:33:41Z</dcterms:created>
  <dcterms:modified xsi:type="dcterms:W3CDTF">2024-10-02T23:01:52Z</dcterms:modified>
</cp:coreProperties>
</file>